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33.xml" ContentType="application/vnd.openxmlformats-officedocument.spreadsheetml.worksheet+xml"/>
  <Override PartName="/xl/worksheets/sheet3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3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9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PT\"/>
    </mc:Choice>
  </mc:AlternateContent>
  <bookViews>
    <workbookView xWindow="0" yWindow="0" windowWidth="23040" windowHeight="6600" tabRatio="759"/>
  </bookViews>
  <sheets>
    <sheet name="cover" sheetId="1" r:id="rId1"/>
    <sheet name="index" sheetId="2" r:id="rId2"/>
    <sheet name="Ind_Summary" sheetId="4" r:id="rId3"/>
    <sheet name="Ind_Summary_fec" sheetId="5" r:id="rId4"/>
    <sheet name="Ind_Summary_ued" sheetId="6" r:id="rId5"/>
    <sheet name="Ind_Summary_emi" sheetId="7" r:id="rId6"/>
    <sheet name="ISI" sheetId="8" r:id="rId7"/>
    <sheet name="ISI_fec" sheetId="9" r:id="rId8"/>
    <sheet name="ISI_ued" sheetId="10" r:id="rId9"/>
    <sheet name="ISI_emi" sheetId="11" r:id="rId10"/>
    <sheet name="NFM" sheetId="12" r:id="rId11"/>
    <sheet name="NFM_fec" sheetId="13" r:id="rId12"/>
    <sheet name="NFM_ued" sheetId="14" r:id="rId13"/>
    <sheet name="NFM_emi" sheetId="15" r:id="rId14"/>
    <sheet name="CHI" sheetId="16" r:id="rId15"/>
    <sheet name="CHI_fec" sheetId="17" r:id="rId16"/>
    <sheet name="CHI_ued" sheetId="18" r:id="rId17"/>
    <sheet name="CHI_emi" sheetId="19" r:id="rId18"/>
    <sheet name="NMM" sheetId="20" r:id="rId19"/>
    <sheet name="NMM_fec" sheetId="21" r:id="rId20"/>
    <sheet name="NMM_ued" sheetId="22" r:id="rId21"/>
    <sheet name="NMM_emi" sheetId="23" r:id="rId22"/>
    <sheet name="PPA" sheetId="24" r:id="rId23"/>
    <sheet name="PPA_fec" sheetId="25" r:id="rId24"/>
    <sheet name="PPA_ued" sheetId="26" r:id="rId25"/>
    <sheet name="PPA_emi" sheetId="27" r:id="rId26"/>
    <sheet name="FBT" sheetId="28" r:id="rId27"/>
    <sheet name="FBT_fec" sheetId="29" r:id="rId28"/>
    <sheet name="FBT_ued" sheetId="30" r:id="rId29"/>
    <sheet name="FBT_emi" sheetId="31" r:id="rId30"/>
    <sheet name="TRE" sheetId="32" r:id="rId31"/>
    <sheet name="TRE_fec" sheetId="33" r:id="rId32"/>
    <sheet name="TRE_ued" sheetId="34" r:id="rId33"/>
    <sheet name="TRE_emi" sheetId="35" r:id="rId34"/>
    <sheet name="MAE" sheetId="36" r:id="rId35"/>
    <sheet name="MAE_fec" sheetId="37" r:id="rId36"/>
    <sheet name="MAE_ued" sheetId="38" r:id="rId37"/>
    <sheet name="MAE_emi" sheetId="39" r:id="rId38"/>
    <sheet name="TEL" sheetId="40" r:id="rId39"/>
    <sheet name="TEL_fec" sheetId="41" r:id="rId40"/>
    <sheet name="TEL_ued" sheetId="42" r:id="rId41"/>
    <sheet name="TEL_emi" sheetId="43" r:id="rId42"/>
    <sheet name="WWP" sheetId="44" r:id="rId43"/>
    <sheet name="WWP_fec" sheetId="45" r:id="rId44"/>
    <sheet name="WWP_ued" sheetId="46" r:id="rId45"/>
    <sheet name="WWP_emi" sheetId="47" r:id="rId46"/>
    <sheet name="OIS" sheetId="48" r:id="rId47"/>
    <sheet name="OIS_fec" sheetId="49" r:id="rId48"/>
    <sheet name="OIS_ued" sheetId="50" r:id="rId49"/>
    <sheet name="OIS_emi" sheetId="51" r:id="rId50"/>
  </sheets>
  <definedNames>
    <definedName name="_xlnm.Print_Area" localSheetId="2">Ind_Summary!$A$1:$L$128</definedName>
    <definedName name="_xlnm.Print_Titles" localSheetId="14">CHI!$1:$1</definedName>
    <definedName name="_xlnm.Print_Titles" localSheetId="17">CHI_emi!$1:$1</definedName>
    <definedName name="_xlnm.Print_Titles" localSheetId="15">CHI_fec!$1:$1</definedName>
    <definedName name="_xlnm.Print_Titles" localSheetId="16">CHI_ued!$1:$1</definedName>
    <definedName name="_xlnm.Print_Titles" localSheetId="26">FBT!$1:$1</definedName>
    <definedName name="_xlnm.Print_Titles" localSheetId="29">FBT_emi!$1:$1</definedName>
    <definedName name="_xlnm.Print_Titles" localSheetId="27">FBT_fec!$1:$1</definedName>
    <definedName name="_xlnm.Print_Titles" localSheetId="28">FBT_ued!$1:$1</definedName>
    <definedName name="_xlnm.Print_Titles" localSheetId="2">Ind_Summary!$1:$1</definedName>
    <definedName name="_xlnm.Print_Titles" localSheetId="5">Ind_Summary_emi!$1:$1</definedName>
    <definedName name="_xlnm.Print_Titles" localSheetId="3">Ind_Summary_fec!$1:$1</definedName>
    <definedName name="_xlnm.Print_Titles" localSheetId="4">Ind_Summary_ued!$1:$1</definedName>
    <definedName name="_xlnm.Print_Titles" localSheetId="6">ISI!$1:$1</definedName>
    <definedName name="_xlnm.Print_Titles" localSheetId="9">ISI_emi!$1:$1</definedName>
    <definedName name="_xlnm.Print_Titles" localSheetId="7">ISI_fec!$1:$1</definedName>
    <definedName name="_xlnm.Print_Titles" localSheetId="8">ISI_ued!$1:$1</definedName>
    <definedName name="_xlnm.Print_Titles" localSheetId="34">MAE!$1:$1</definedName>
    <definedName name="_xlnm.Print_Titles" localSheetId="37">MAE_emi!$1:$1</definedName>
    <definedName name="_xlnm.Print_Titles" localSheetId="35">MAE_fec!$1:$1</definedName>
    <definedName name="_xlnm.Print_Titles" localSheetId="36">MAE_ued!$1:$1</definedName>
    <definedName name="_xlnm.Print_Titles" localSheetId="10">NFM!$1:$1</definedName>
    <definedName name="_xlnm.Print_Titles" localSheetId="13">NFM_emi!$1:$1</definedName>
    <definedName name="_xlnm.Print_Titles" localSheetId="11">NFM_fec!$1:$1</definedName>
    <definedName name="_xlnm.Print_Titles" localSheetId="12">NFM_ued!$1:$1</definedName>
    <definedName name="_xlnm.Print_Titles" localSheetId="18">NMM!$1:$1</definedName>
    <definedName name="_xlnm.Print_Titles" localSheetId="21">NMM_emi!$1:$1</definedName>
    <definedName name="_xlnm.Print_Titles" localSheetId="19">NMM_fec!$1:$1</definedName>
    <definedName name="_xlnm.Print_Titles" localSheetId="20">NMM_ued!$1:$1</definedName>
    <definedName name="_xlnm.Print_Titles" localSheetId="46">OIS!$1:$1</definedName>
    <definedName name="_xlnm.Print_Titles" localSheetId="49">OIS_emi!$1:$1</definedName>
    <definedName name="_xlnm.Print_Titles" localSheetId="47">OIS_fec!$1:$1</definedName>
    <definedName name="_xlnm.Print_Titles" localSheetId="48">OIS_ued!$1:$1</definedName>
    <definedName name="_xlnm.Print_Titles" localSheetId="22">PPA!$1:$1</definedName>
    <definedName name="_xlnm.Print_Titles" localSheetId="25">PPA_emi!$1:$1</definedName>
    <definedName name="_xlnm.Print_Titles" localSheetId="23">PPA_fec!$1:$1</definedName>
    <definedName name="_xlnm.Print_Titles" localSheetId="24">PPA_ued!$1:$1</definedName>
    <definedName name="_xlnm.Print_Titles" localSheetId="38">TEL!$1:$1</definedName>
    <definedName name="_xlnm.Print_Titles" localSheetId="41">TEL_emi!$1:$1</definedName>
    <definedName name="_xlnm.Print_Titles" localSheetId="39">TEL_fec!$1:$1</definedName>
    <definedName name="_xlnm.Print_Titles" localSheetId="40">TEL_ued!$1:$1</definedName>
    <definedName name="_xlnm.Print_Titles" localSheetId="30">TRE!$1:$1</definedName>
    <definedName name="_xlnm.Print_Titles" localSheetId="33">TRE_emi!$1:$1</definedName>
    <definedName name="_xlnm.Print_Titles" localSheetId="31">TRE_fec!$1:$1</definedName>
    <definedName name="_xlnm.Print_Titles" localSheetId="32">TRE_ued!$1:$1</definedName>
    <definedName name="_xlnm.Print_Titles" localSheetId="42">WWP!$1:$1</definedName>
    <definedName name="_xlnm.Print_Titles" localSheetId="45">WWP_emi!$1:$1</definedName>
    <definedName name="_xlnm.Print_Titles" localSheetId="43">WWP_fec!$1:$1</definedName>
    <definedName name="_xlnm.Print_Titles" localSheetId="44">WWP_ued!$1:$1</definedName>
  </definedNames>
  <calcPr calcId="162913"/>
</workbook>
</file>

<file path=xl/calcChain.xml><?xml version="1.0" encoding="utf-8"?>
<calcChain xmlns="http://schemas.openxmlformats.org/spreadsheetml/2006/main">
  <c r="W107" i="51" l="1"/>
  <c r="V107" i="51"/>
  <c r="U107" i="51"/>
  <c r="T107" i="51"/>
  <c r="S107" i="51"/>
  <c r="R107" i="51"/>
  <c r="Q107" i="51"/>
  <c r="P107" i="51"/>
  <c r="O107" i="51"/>
  <c r="N107" i="51"/>
  <c r="M107" i="51"/>
  <c r="L107" i="51"/>
  <c r="K107" i="51"/>
  <c r="J107" i="51"/>
  <c r="I107" i="51"/>
  <c r="H107" i="51"/>
  <c r="G107" i="51"/>
  <c r="F107" i="51"/>
  <c r="E107" i="51"/>
  <c r="D107" i="51"/>
  <c r="C107" i="51"/>
  <c r="B107" i="51"/>
  <c r="W106" i="51"/>
  <c r="V106" i="51"/>
  <c r="U106" i="51"/>
  <c r="T106" i="51"/>
  <c r="S106" i="51"/>
  <c r="R106" i="51"/>
  <c r="Q106" i="51"/>
  <c r="P106" i="51"/>
  <c r="O106" i="51"/>
  <c r="N106" i="51"/>
  <c r="M106" i="51"/>
  <c r="L106" i="51"/>
  <c r="K106" i="51"/>
  <c r="J106" i="51"/>
  <c r="I106" i="51"/>
  <c r="H106" i="51"/>
  <c r="G106" i="51"/>
  <c r="F106" i="51"/>
  <c r="E106" i="51"/>
  <c r="D106" i="51"/>
  <c r="C106" i="51"/>
  <c r="B106" i="51"/>
  <c r="W102" i="51"/>
  <c r="V102" i="51"/>
  <c r="U102" i="51"/>
  <c r="T102" i="51"/>
  <c r="S102" i="51"/>
  <c r="R102" i="51"/>
  <c r="Q102" i="51"/>
  <c r="P102" i="51"/>
  <c r="O102" i="51"/>
  <c r="N102" i="51"/>
  <c r="M102" i="51"/>
  <c r="L102" i="51"/>
  <c r="K102" i="51"/>
  <c r="J102" i="51"/>
  <c r="I102" i="51"/>
  <c r="H102" i="51"/>
  <c r="G102" i="51"/>
  <c r="F102" i="51"/>
  <c r="E102" i="51"/>
  <c r="D102" i="51"/>
  <c r="C102" i="51"/>
  <c r="B102" i="51"/>
  <c r="W101" i="51"/>
  <c r="V101" i="51"/>
  <c r="U101" i="51"/>
  <c r="T101" i="51"/>
  <c r="S101" i="51"/>
  <c r="R101" i="51"/>
  <c r="Q101" i="51"/>
  <c r="P101" i="51"/>
  <c r="O101" i="51"/>
  <c r="N101" i="51"/>
  <c r="M101" i="51"/>
  <c r="L101" i="51"/>
  <c r="K101" i="51"/>
  <c r="J101" i="51"/>
  <c r="I101" i="51"/>
  <c r="H101" i="51"/>
  <c r="G101" i="51"/>
  <c r="F101" i="51"/>
  <c r="E101" i="51"/>
  <c r="D101" i="51"/>
  <c r="C101" i="51"/>
  <c r="B101" i="51"/>
  <c r="W100" i="51"/>
  <c r="V100" i="51"/>
  <c r="U100" i="51"/>
  <c r="T100" i="51"/>
  <c r="S100" i="51"/>
  <c r="R100" i="51"/>
  <c r="Q100" i="51"/>
  <c r="P100" i="51"/>
  <c r="O100" i="51"/>
  <c r="N100" i="51"/>
  <c r="M100" i="51"/>
  <c r="L100" i="51"/>
  <c r="K100" i="51"/>
  <c r="J100" i="51"/>
  <c r="I100" i="51"/>
  <c r="H100" i="51"/>
  <c r="G100" i="51"/>
  <c r="F100" i="51"/>
  <c r="E100" i="51"/>
  <c r="D100" i="51"/>
  <c r="C100" i="51"/>
  <c r="B100" i="51"/>
  <c r="W99" i="51"/>
  <c r="V99" i="51"/>
  <c r="U99" i="51"/>
  <c r="T99" i="51"/>
  <c r="S99" i="51"/>
  <c r="R99" i="51"/>
  <c r="Q99" i="51"/>
  <c r="P99" i="51"/>
  <c r="O99" i="51"/>
  <c r="N99" i="51"/>
  <c r="M99" i="51"/>
  <c r="L99" i="51"/>
  <c r="K99" i="51"/>
  <c r="J99" i="51"/>
  <c r="I99" i="51"/>
  <c r="H99" i="51"/>
  <c r="G99" i="51"/>
  <c r="F99" i="51"/>
  <c r="E99" i="51"/>
  <c r="D99" i="51"/>
  <c r="C99" i="51"/>
  <c r="B99" i="51"/>
  <c r="W98" i="51"/>
  <c r="V98" i="51"/>
  <c r="U98" i="51"/>
  <c r="T98" i="51"/>
  <c r="S98" i="51"/>
  <c r="R98" i="51"/>
  <c r="Q98" i="51"/>
  <c r="P98" i="51"/>
  <c r="O98" i="51"/>
  <c r="N98" i="51"/>
  <c r="M98" i="51"/>
  <c r="L98" i="51"/>
  <c r="K98" i="51"/>
  <c r="J98" i="51"/>
  <c r="I98" i="51"/>
  <c r="H98" i="51"/>
  <c r="G98" i="51"/>
  <c r="F98" i="51"/>
  <c r="E98" i="51"/>
  <c r="D98" i="51"/>
  <c r="C98" i="51"/>
  <c r="B98" i="51"/>
  <c r="W97" i="51"/>
  <c r="V97" i="51"/>
  <c r="U97" i="51"/>
  <c r="T97" i="51"/>
  <c r="S97" i="51"/>
  <c r="R97" i="51"/>
  <c r="Q97" i="51"/>
  <c r="P97" i="51"/>
  <c r="O97" i="51"/>
  <c r="N97" i="51"/>
  <c r="M97" i="51"/>
  <c r="L97" i="51"/>
  <c r="K97" i="51"/>
  <c r="J97" i="51"/>
  <c r="I97" i="51"/>
  <c r="H97" i="51"/>
  <c r="G97" i="51"/>
  <c r="F97" i="51"/>
  <c r="E97" i="51"/>
  <c r="D97" i="51"/>
  <c r="C97" i="51"/>
  <c r="B97" i="51"/>
  <c r="W96" i="51"/>
  <c r="V96" i="51"/>
  <c r="U96" i="51"/>
  <c r="T96" i="51"/>
  <c r="S96" i="51"/>
  <c r="R96" i="51"/>
  <c r="Q96" i="51"/>
  <c r="P96" i="51"/>
  <c r="O96" i="51"/>
  <c r="N96" i="51"/>
  <c r="M96" i="51"/>
  <c r="L96" i="51"/>
  <c r="K96" i="51"/>
  <c r="J96" i="51"/>
  <c r="I96" i="51"/>
  <c r="H96" i="51"/>
  <c r="G96" i="51"/>
  <c r="F96" i="51"/>
  <c r="E96" i="51"/>
  <c r="D96" i="51"/>
  <c r="C96" i="51"/>
  <c r="B96" i="51"/>
  <c r="W92" i="51"/>
  <c r="V92" i="51"/>
  <c r="U92" i="51"/>
  <c r="T92" i="51"/>
  <c r="S92" i="51"/>
  <c r="R92" i="51"/>
  <c r="Q92" i="51"/>
  <c r="P92" i="51"/>
  <c r="O92" i="51"/>
  <c r="N92" i="51"/>
  <c r="M92" i="51"/>
  <c r="L92" i="51"/>
  <c r="K92" i="51"/>
  <c r="J92" i="51"/>
  <c r="I92" i="51"/>
  <c r="H92" i="51"/>
  <c r="G92" i="51"/>
  <c r="F92" i="51"/>
  <c r="E92" i="51"/>
  <c r="D92" i="51"/>
  <c r="C92" i="51"/>
  <c r="B92" i="51"/>
  <c r="W91" i="51"/>
  <c r="V91" i="51"/>
  <c r="U91" i="51"/>
  <c r="T91" i="51"/>
  <c r="S91" i="51"/>
  <c r="R91" i="51"/>
  <c r="Q91" i="51"/>
  <c r="P91" i="51"/>
  <c r="O91" i="51"/>
  <c r="N91" i="51"/>
  <c r="M91" i="51"/>
  <c r="L91" i="51"/>
  <c r="K91" i="51"/>
  <c r="J91" i="51"/>
  <c r="I91" i="51"/>
  <c r="H91" i="51"/>
  <c r="G91" i="51"/>
  <c r="F91" i="51"/>
  <c r="E91" i="51"/>
  <c r="D91" i="51"/>
  <c r="C91" i="51"/>
  <c r="B91" i="51"/>
  <c r="W90" i="51"/>
  <c r="V90" i="51"/>
  <c r="U90" i="51"/>
  <c r="T90" i="51"/>
  <c r="S90" i="51"/>
  <c r="R90" i="51"/>
  <c r="Q90" i="51"/>
  <c r="P90" i="51"/>
  <c r="O90" i="51"/>
  <c r="N90" i="51"/>
  <c r="M90" i="51"/>
  <c r="L90" i="51"/>
  <c r="K90" i="51"/>
  <c r="J90" i="51"/>
  <c r="I90" i="51"/>
  <c r="H90" i="51"/>
  <c r="G90" i="51"/>
  <c r="F90" i="51"/>
  <c r="E90" i="51"/>
  <c r="D90" i="51"/>
  <c r="C90" i="51"/>
  <c r="B90" i="51"/>
  <c r="W89" i="51"/>
  <c r="V89" i="51"/>
  <c r="U89" i="51"/>
  <c r="T89" i="51"/>
  <c r="S89" i="51"/>
  <c r="R89" i="51"/>
  <c r="Q89" i="51"/>
  <c r="P89" i="51"/>
  <c r="O89" i="51"/>
  <c r="N89" i="51"/>
  <c r="M89" i="51"/>
  <c r="L89" i="51"/>
  <c r="K89" i="51"/>
  <c r="J89" i="51"/>
  <c r="I89" i="51"/>
  <c r="H89" i="51"/>
  <c r="G89" i="51"/>
  <c r="F89" i="51"/>
  <c r="E89" i="51"/>
  <c r="D89" i="51"/>
  <c r="C89" i="51"/>
  <c r="B89" i="51"/>
  <c r="W88" i="51"/>
  <c r="V88" i="51"/>
  <c r="U88" i="51"/>
  <c r="T88" i="51"/>
  <c r="S88" i="51"/>
  <c r="R88" i="51"/>
  <c r="Q88" i="51"/>
  <c r="P88" i="51"/>
  <c r="O88" i="51"/>
  <c r="N88" i="51"/>
  <c r="M88" i="51"/>
  <c r="L88" i="51"/>
  <c r="K88" i="51"/>
  <c r="J88" i="51"/>
  <c r="I88" i="51"/>
  <c r="H88" i="51"/>
  <c r="G88" i="51"/>
  <c r="F88" i="51"/>
  <c r="E88" i="51"/>
  <c r="D88" i="51"/>
  <c r="C88" i="51"/>
  <c r="B88" i="51"/>
  <c r="W86" i="51"/>
  <c r="V86" i="51"/>
  <c r="U86" i="51"/>
  <c r="T86" i="51"/>
  <c r="S86" i="51"/>
  <c r="R86" i="51"/>
  <c r="Q86" i="51"/>
  <c r="P86" i="51"/>
  <c r="O86" i="51"/>
  <c r="N86" i="51"/>
  <c r="M86" i="51"/>
  <c r="L86" i="51"/>
  <c r="K86" i="51"/>
  <c r="J86" i="51"/>
  <c r="I86" i="51"/>
  <c r="H86" i="51"/>
  <c r="G86" i="51"/>
  <c r="F86" i="51"/>
  <c r="E86" i="51"/>
  <c r="D86" i="51"/>
  <c r="C86" i="51"/>
  <c r="B86" i="51"/>
  <c r="W85" i="51"/>
  <c r="V85" i="51"/>
  <c r="U85" i="51"/>
  <c r="T85" i="51"/>
  <c r="S85" i="51"/>
  <c r="R85" i="51"/>
  <c r="Q85" i="51"/>
  <c r="P85" i="51"/>
  <c r="O85" i="51"/>
  <c r="N85" i="51"/>
  <c r="M85" i="51"/>
  <c r="L85" i="51"/>
  <c r="K85" i="51"/>
  <c r="J85" i="51"/>
  <c r="I85" i="51"/>
  <c r="H85" i="51"/>
  <c r="G85" i="51"/>
  <c r="F85" i="51"/>
  <c r="E85" i="51"/>
  <c r="D85" i="51"/>
  <c r="C85" i="51"/>
  <c r="B85" i="51"/>
  <c r="W84" i="51"/>
  <c r="V84" i="51"/>
  <c r="U84" i="51"/>
  <c r="T84" i="51"/>
  <c r="S84" i="51"/>
  <c r="R84" i="51"/>
  <c r="Q84" i="51"/>
  <c r="P84" i="51"/>
  <c r="O84" i="51"/>
  <c r="N84" i="51"/>
  <c r="M84" i="51"/>
  <c r="L84" i="51"/>
  <c r="K84" i="51"/>
  <c r="J84" i="51"/>
  <c r="I84" i="51"/>
  <c r="H84" i="51"/>
  <c r="G84" i="51"/>
  <c r="F84" i="51"/>
  <c r="E84" i="51"/>
  <c r="D84" i="51"/>
  <c r="C84" i="51"/>
  <c r="B84" i="51"/>
  <c r="W82" i="51"/>
  <c r="V82" i="51"/>
  <c r="U82" i="51"/>
  <c r="T82" i="51"/>
  <c r="S82" i="51"/>
  <c r="R82" i="51"/>
  <c r="Q82" i="51"/>
  <c r="P82" i="51"/>
  <c r="O82" i="51"/>
  <c r="N82" i="51"/>
  <c r="M82" i="51"/>
  <c r="L82" i="51"/>
  <c r="K82" i="51"/>
  <c r="J82" i="51"/>
  <c r="I82" i="51"/>
  <c r="H82" i="51"/>
  <c r="G82" i="51"/>
  <c r="F82" i="51"/>
  <c r="E82" i="51"/>
  <c r="D82" i="51"/>
  <c r="C82" i="51"/>
  <c r="B82" i="51"/>
  <c r="W81" i="51"/>
  <c r="V81" i="51"/>
  <c r="U81" i="51"/>
  <c r="T81" i="51"/>
  <c r="S81" i="51"/>
  <c r="R81" i="51"/>
  <c r="Q81" i="51"/>
  <c r="P81" i="51"/>
  <c r="O81" i="51"/>
  <c r="N81" i="51"/>
  <c r="M81" i="51"/>
  <c r="L81" i="51"/>
  <c r="K81" i="51"/>
  <c r="J81" i="51"/>
  <c r="I81" i="51"/>
  <c r="H81" i="51"/>
  <c r="G81" i="51"/>
  <c r="F81" i="51"/>
  <c r="E81" i="51"/>
  <c r="D81" i="51"/>
  <c r="C81" i="51"/>
  <c r="B81" i="51"/>
  <c r="W79" i="51"/>
  <c r="V79" i="51"/>
  <c r="U79" i="51"/>
  <c r="T79" i="51"/>
  <c r="S79" i="51"/>
  <c r="R79" i="51"/>
  <c r="Q79" i="51"/>
  <c r="P79" i="51"/>
  <c r="O79" i="51"/>
  <c r="N79" i="51"/>
  <c r="M79" i="51"/>
  <c r="L79" i="51"/>
  <c r="K79" i="51"/>
  <c r="J79" i="51"/>
  <c r="I79" i="51"/>
  <c r="H79" i="51"/>
  <c r="G79" i="51"/>
  <c r="F79" i="51"/>
  <c r="E79" i="51"/>
  <c r="D79" i="51"/>
  <c r="C79" i="51"/>
  <c r="B79" i="51"/>
  <c r="W78" i="51"/>
  <c r="V78" i="51"/>
  <c r="U78" i="51"/>
  <c r="T78" i="51"/>
  <c r="S78" i="51"/>
  <c r="R78" i="51"/>
  <c r="Q78" i="51"/>
  <c r="P78" i="51"/>
  <c r="O78" i="51"/>
  <c r="N78" i="51"/>
  <c r="M78" i="51"/>
  <c r="L78" i="51"/>
  <c r="K78" i="51"/>
  <c r="J78" i="51"/>
  <c r="I78" i="51"/>
  <c r="H78" i="51"/>
  <c r="G78" i="51"/>
  <c r="F78" i="51"/>
  <c r="E78" i="51"/>
  <c r="D78" i="51"/>
  <c r="C78" i="51"/>
  <c r="B78" i="51"/>
  <c r="W77" i="51"/>
  <c r="V77" i="51"/>
  <c r="U77" i="51"/>
  <c r="T77" i="51"/>
  <c r="S77" i="51"/>
  <c r="R77" i="51"/>
  <c r="Q77" i="51"/>
  <c r="P77" i="51"/>
  <c r="O77" i="51"/>
  <c r="N77" i="51"/>
  <c r="M77" i="51"/>
  <c r="L77" i="51"/>
  <c r="K77" i="51"/>
  <c r="J77" i="51"/>
  <c r="I77" i="51"/>
  <c r="H77" i="51"/>
  <c r="G77" i="51"/>
  <c r="F77" i="51"/>
  <c r="E77" i="51"/>
  <c r="D77" i="51"/>
  <c r="C77" i="51"/>
  <c r="B77" i="51"/>
  <c r="W76" i="51"/>
  <c r="V76" i="51"/>
  <c r="U76" i="51"/>
  <c r="T76" i="51"/>
  <c r="S76" i="51"/>
  <c r="R76" i="51"/>
  <c r="Q76" i="51"/>
  <c r="P76" i="51"/>
  <c r="O76" i="51"/>
  <c r="N76" i="51"/>
  <c r="M76" i="51"/>
  <c r="L76" i="51"/>
  <c r="K76" i="51"/>
  <c r="J76" i="51"/>
  <c r="I76" i="51"/>
  <c r="I73" i="51" s="1"/>
  <c r="H76" i="51"/>
  <c r="G76" i="51"/>
  <c r="F76" i="51"/>
  <c r="E76" i="51"/>
  <c r="D76" i="51"/>
  <c r="C76" i="51"/>
  <c r="B76" i="51"/>
  <c r="W75" i="51"/>
  <c r="V75" i="51"/>
  <c r="U75" i="51"/>
  <c r="T75" i="51"/>
  <c r="S75" i="51"/>
  <c r="R75" i="51"/>
  <c r="Q75" i="51"/>
  <c r="P75" i="51"/>
  <c r="O75" i="51"/>
  <c r="N75" i="51"/>
  <c r="M75" i="51"/>
  <c r="L75" i="51"/>
  <c r="K75" i="51"/>
  <c r="J75" i="51"/>
  <c r="I75" i="51"/>
  <c r="H75" i="51"/>
  <c r="G75" i="51"/>
  <c r="F75" i="51"/>
  <c r="E75" i="51"/>
  <c r="E73" i="51" s="1"/>
  <c r="D75" i="51"/>
  <c r="C75" i="51"/>
  <c r="B75" i="51"/>
  <c r="W74" i="51"/>
  <c r="V74" i="51"/>
  <c r="U74" i="51"/>
  <c r="T74" i="51"/>
  <c r="S74" i="51"/>
  <c r="R74" i="51"/>
  <c r="Q74" i="51"/>
  <c r="P74" i="51"/>
  <c r="O74" i="51"/>
  <c r="N74" i="51"/>
  <c r="M74" i="51"/>
  <c r="L74" i="51"/>
  <c r="K74" i="51"/>
  <c r="J74" i="51"/>
  <c r="I74" i="51"/>
  <c r="H74" i="51"/>
  <c r="G74" i="51"/>
  <c r="F74" i="51"/>
  <c r="E74" i="51"/>
  <c r="D74" i="51"/>
  <c r="C74" i="51"/>
  <c r="B74" i="51"/>
  <c r="Q73" i="51"/>
  <c r="W54" i="51"/>
  <c r="W105" i="51" s="1"/>
  <c r="V54" i="51"/>
  <c r="V87" i="51" s="1"/>
  <c r="U54" i="51"/>
  <c r="U87" i="51" s="1"/>
  <c r="T54" i="51"/>
  <c r="T87" i="51" s="1"/>
  <c r="S54" i="51"/>
  <c r="R54" i="51"/>
  <c r="Q54" i="51"/>
  <c r="P54" i="51"/>
  <c r="P87" i="51" s="1"/>
  <c r="O54" i="51"/>
  <c r="N54" i="51"/>
  <c r="N87" i="51" s="1"/>
  <c r="M54" i="51"/>
  <c r="M87" i="51" s="1"/>
  <c r="L54" i="51"/>
  <c r="L87" i="51" s="1"/>
  <c r="K54" i="51"/>
  <c r="J54" i="51"/>
  <c r="I54" i="51"/>
  <c r="I105" i="51" s="1"/>
  <c r="H54" i="51"/>
  <c r="H87" i="51" s="1"/>
  <c r="G54" i="51"/>
  <c r="F54" i="51"/>
  <c r="F87" i="51" s="1"/>
  <c r="E54" i="51"/>
  <c r="E87" i="51" s="1"/>
  <c r="D54" i="51"/>
  <c r="D87" i="51" s="1"/>
  <c r="C54" i="51"/>
  <c r="B54" i="51"/>
  <c r="W35" i="51"/>
  <c r="V35" i="51"/>
  <c r="U35" i="51"/>
  <c r="U83" i="51" s="1"/>
  <c r="T35" i="51"/>
  <c r="T83" i="51" s="1"/>
  <c r="S35" i="51"/>
  <c r="S83" i="51" s="1"/>
  <c r="R35" i="51"/>
  <c r="R83" i="51" s="1"/>
  <c r="Q35" i="51"/>
  <c r="Q104" i="51" s="1"/>
  <c r="P35" i="51"/>
  <c r="O35" i="51"/>
  <c r="N35" i="51"/>
  <c r="M35" i="51"/>
  <c r="M83" i="51" s="1"/>
  <c r="L35" i="51"/>
  <c r="L83" i="51" s="1"/>
  <c r="K35" i="51"/>
  <c r="K83" i="51" s="1"/>
  <c r="J35" i="51"/>
  <c r="J83" i="51" s="1"/>
  <c r="I35" i="51"/>
  <c r="H35" i="51"/>
  <c r="G35" i="51"/>
  <c r="F35" i="51"/>
  <c r="E35" i="51"/>
  <c r="E83" i="51" s="1"/>
  <c r="D35" i="51"/>
  <c r="D83" i="51" s="1"/>
  <c r="C35" i="51"/>
  <c r="C83" i="51" s="1"/>
  <c r="B35" i="51"/>
  <c r="B83" i="51" s="1"/>
  <c r="W27" i="51"/>
  <c r="V27" i="51"/>
  <c r="U27" i="51"/>
  <c r="T27" i="51"/>
  <c r="S27" i="51"/>
  <c r="R27" i="51"/>
  <c r="R80" i="51" s="1"/>
  <c r="Q27" i="51"/>
  <c r="P27" i="51"/>
  <c r="O27" i="51"/>
  <c r="N27" i="51"/>
  <c r="M27" i="51"/>
  <c r="L27" i="51"/>
  <c r="K27" i="51"/>
  <c r="K103" i="51" s="1"/>
  <c r="J27" i="51"/>
  <c r="J80" i="51" s="1"/>
  <c r="I27" i="51"/>
  <c r="H27" i="51"/>
  <c r="G27" i="51"/>
  <c r="F27" i="51"/>
  <c r="E27" i="51"/>
  <c r="D27" i="51"/>
  <c r="C27" i="51"/>
  <c r="B27" i="51"/>
  <c r="B80" i="51" s="1"/>
  <c r="A1" i="51"/>
  <c r="W107" i="50"/>
  <c r="V107" i="50"/>
  <c r="U107" i="50"/>
  <c r="T107" i="50"/>
  <c r="S107" i="50"/>
  <c r="R107" i="50"/>
  <c r="Q107" i="50"/>
  <c r="P107" i="50"/>
  <c r="O107" i="50"/>
  <c r="N107" i="50"/>
  <c r="M107" i="50"/>
  <c r="L107" i="50"/>
  <c r="K107" i="50"/>
  <c r="J107" i="50"/>
  <c r="I107" i="50"/>
  <c r="H107" i="50"/>
  <c r="G107" i="50"/>
  <c r="F107" i="50"/>
  <c r="E107" i="50"/>
  <c r="D107" i="50"/>
  <c r="C107" i="50"/>
  <c r="B107" i="50"/>
  <c r="W106" i="50"/>
  <c r="V106" i="50"/>
  <c r="U106" i="50"/>
  <c r="T106" i="50"/>
  <c r="S106" i="50"/>
  <c r="R106" i="50"/>
  <c r="Q106" i="50"/>
  <c r="P106" i="50"/>
  <c r="O106" i="50"/>
  <c r="N106" i="50"/>
  <c r="M106" i="50"/>
  <c r="L106" i="50"/>
  <c r="K106" i="50"/>
  <c r="J106" i="50"/>
  <c r="I106" i="50"/>
  <c r="H106" i="50"/>
  <c r="G106" i="50"/>
  <c r="F106" i="50"/>
  <c r="E106" i="50"/>
  <c r="D106" i="50"/>
  <c r="C106" i="50"/>
  <c r="B106" i="50"/>
  <c r="I105" i="50"/>
  <c r="E103" i="50"/>
  <c r="W102" i="50"/>
  <c r="V102" i="50"/>
  <c r="U102" i="50"/>
  <c r="T102" i="50"/>
  <c r="S102" i="50"/>
  <c r="R102" i="50"/>
  <c r="Q102" i="50"/>
  <c r="P102" i="50"/>
  <c r="O102" i="50"/>
  <c r="N102" i="50"/>
  <c r="M102" i="50"/>
  <c r="L102" i="50"/>
  <c r="K102" i="50"/>
  <c r="J102" i="50"/>
  <c r="I102" i="50"/>
  <c r="H102" i="50"/>
  <c r="G102" i="50"/>
  <c r="F102" i="50"/>
  <c r="E102" i="50"/>
  <c r="D102" i="50"/>
  <c r="C102" i="50"/>
  <c r="B102" i="50"/>
  <c r="W101" i="50"/>
  <c r="V101" i="50"/>
  <c r="U101" i="50"/>
  <c r="T101" i="50"/>
  <c r="S101" i="50"/>
  <c r="R101" i="50"/>
  <c r="Q101" i="50"/>
  <c r="P101" i="50"/>
  <c r="O101" i="50"/>
  <c r="N101" i="50"/>
  <c r="M101" i="50"/>
  <c r="L101" i="50"/>
  <c r="K101" i="50"/>
  <c r="J101" i="50"/>
  <c r="I101" i="50"/>
  <c r="H101" i="50"/>
  <c r="G101" i="50"/>
  <c r="F101" i="50"/>
  <c r="E101" i="50"/>
  <c r="D101" i="50"/>
  <c r="C101" i="50"/>
  <c r="B101" i="50"/>
  <c r="W100" i="50"/>
  <c r="V100" i="50"/>
  <c r="U100" i="50"/>
  <c r="T100" i="50"/>
  <c r="S100" i="50"/>
  <c r="R100" i="50"/>
  <c r="Q100" i="50"/>
  <c r="P100" i="50"/>
  <c r="O100" i="50"/>
  <c r="N100" i="50"/>
  <c r="M100" i="50"/>
  <c r="L100" i="50"/>
  <c r="K100" i="50"/>
  <c r="J100" i="50"/>
  <c r="I100" i="50"/>
  <c r="H100" i="50"/>
  <c r="G100" i="50"/>
  <c r="F100" i="50"/>
  <c r="E100" i="50"/>
  <c r="D100" i="50"/>
  <c r="C100" i="50"/>
  <c r="B100" i="50"/>
  <c r="W99" i="50"/>
  <c r="V99" i="50"/>
  <c r="U99" i="50"/>
  <c r="T99" i="50"/>
  <c r="S99" i="50"/>
  <c r="R99" i="50"/>
  <c r="Q99" i="50"/>
  <c r="P99" i="50"/>
  <c r="O99" i="50"/>
  <c r="N99" i="50"/>
  <c r="M99" i="50"/>
  <c r="L99" i="50"/>
  <c r="K99" i="50"/>
  <c r="J99" i="50"/>
  <c r="I99" i="50"/>
  <c r="H99" i="50"/>
  <c r="G99" i="50"/>
  <c r="F99" i="50"/>
  <c r="E99" i="50"/>
  <c r="D99" i="50"/>
  <c r="C99" i="50"/>
  <c r="B99" i="50"/>
  <c r="W98" i="50"/>
  <c r="V98" i="50"/>
  <c r="U98" i="50"/>
  <c r="T98" i="50"/>
  <c r="S98" i="50"/>
  <c r="R98" i="50"/>
  <c r="Q98" i="50"/>
  <c r="P98" i="50"/>
  <c r="O98" i="50"/>
  <c r="N98" i="50"/>
  <c r="M98" i="50"/>
  <c r="L98" i="50"/>
  <c r="K98" i="50"/>
  <c r="J98" i="50"/>
  <c r="I98" i="50"/>
  <c r="H98" i="50"/>
  <c r="G98" i="50"/>
  <c r="F98" i="50"/>
  <c r="E98" i="50"/>
  <c r="D98" i="50"/>
  <c r="C98" i="50"/>
  <c r="B98" i="50"/>
  <c r="W97" i="50"/>
  <c r="V97" i="50"/>
  <c r="U97" i="50"/>
  <c r="T97" i="50"/>
  <c r="S97" i="50"/>
  <c r="R97" i="50"/>
  <c r="Q97" i="50"/>
  <c r="P97" i="50"/>
  <c r="O97" i="50"/>
  <c r="N97" i="50"/>
  <c r="M97" i="50"/>
  <c r="L97" i="50"/>
  <c r="K97" i="50"/>
  <c r="J97" i="50"/>
  <c r="I97" i="50"/>
  <c r="H97" i="50"/>
  <c r="G97" i="50"/>
  <c r="F97" i="50"/>
  <c r="E97" i="50"/>
  <c r="D97" i="50"/>
  <c r="C97" i="50"/>
  <c r="B97" i="50"/>
  <c r="W96" i="50"/>
  <c r="V96" i="50"/>
  <c r="U96" i="50"/>
  <c r="T96" i="50"/>
  <c r="S96" i="50"/>
  <c r="R96" i="50"/>
  <c r="Q96" i="50"/>
  <c r="P96" i="50"/>
  <c r="O96" i="50"/>
  <c r="N96" i="50"/>
  <c r="M96" i="50"/>
  <c r="L96" i="50"/>
  <c r="K96" i="50"/>
  <c r="J96" i="50"/>
  <c r="I96" i="50"/>
  <c r="H96" i="50"/>
  <c r="G96" i="50"/>
  <c r="F96" i="50"/>
  <c r="E96" i="50"/>
  <c r="D96" i="50"/>
  <c r="C96" i="50"/>
  <c r="B96" i="50"/>
  <c r="W92" i="50"/>
  <c r="V92" i="50"/>
  <c r="U92" i="50"/>
  <c r="T92" i="50"/>
  <c r="S92" i="50"/>
  <c r="R92" i="50"/>
  <c r="Q92" i="50"/>
  <c r="P92" i="50"/>
  <c r="O92" i="50"/>
  <c r="N92" i="50"/>
  <c r="M92" i="50"/>
  <c r="L92" i="50"/>
  <c r="K92" i="50"/>
  <c r="J92" i="50"/>
  <c r="I92" i="50"/>
  <c r="H92" i="50"/>
  <c r="G92" i="50"/>
  <c r="F92" i="50"/>
  <c r="E92" i="50"/>
  <c r="D92" i="50"/>
  <c r="C92" i="50"/>
  <c r="B92" i="50"/>
  <c r="W91" i="50"/>
  <c r="V91" i="50"/>
  <c r="U91" i="50"/>
  <c r="T91" i="50"/>
  <c r="S91" i="50"/>
  <c r="R91" i="50"/>
  <c r="Q91" i="50"/>
  <c r="P91" i="50"/>
  <c r="O91" i="50"/>
  <c r="N91" i="50"/>
  <c r="M91" i="50"/>
  <c r="L91" i="50"/>
  <c r="K91" i="50"/>
  <c r="J91" i="50"/>
  <c r="I91" i="50"/>
  <c r="H91" i="50"/>
  <c r="G91" i="50"/>
  <c r="F91" i="50"/>
  <c r="E91" i="50"/>
  <c r="D91" i="50"/>
  <c r="C91" i="50"/>
  <c r="B91" i="50"/>
  <c r="W90" i="50"/>
  <c r="V90" i="50"/>
  <c r="U90" i="50"/>
  <c r="T90" i="50"/>
  <c r="S90" i="50"/>
  <c r="R90" i="50"/>
  <c r="Q90" i="50"/>
  <c r="P90" i="50"/>
  <c r="O90" i="50"/>
  <c r="N90" i="50"/>
  <c r="M90" i="50"/>
  <c r="L90" i="50"/>
  <c r="K90" i="50"/>
  <c r="J90" i="50"/>
  <c r="I90" i="50"/>
  <c r="H90" i="50"/>
  <c r="G90" i="50"/>
  <c r="F90" i="50"/>
  <c r="E90" i="50"/>
  <c r="D90" i="50"/>
  <c r="C90" i="50"/>
  <c r="B90" i="50"/>
  <c r="W89" i="50"/>
  <c r="V89" i="50"/>
  <c r="U89" i="50"/>
  <c r="T89" i="50"/>
  <c r="S89" i="50"/>
  <c r="R89" i="50"/>
  <c r="Q89" i="50"/>
  <c r="P89" i="50"/>
  <c r="O89" i="50"/>
  <c r="N89" i="50"/>
  <c r="M89" i="50"/>
  <c r="L89" i="50"/>
  <c r="K89" i="50"/>
  <c r="J89" i="50"/>
  <c r="I89" i="50"/>
  <c r="H89" i="50"/>
  <c r="G89" i="50"/>
  <c r="F89" i="50"/>
  <c r="E89" i="50"/>
  <c r="D89" i="50"/>
  <c r="C89" i="50"/>
  <c r="B89" i="50"/>
  <c r="W88" i="50"/>
  <c r="V88" i="50"/>
  <c r="U88" i="50"/>
  <c r="T88" i="50"/>
  <c r="S88" i="50"/>
  <c r="R88" i="50"/>
  <c r="Q88" i="50"/>
  <c r="P88" i="50"/>
  <c r="O88" i="50"/>
  <c r="N88" i="50"/>
  <c r="M88" i="50"/>
  <c r="L88" i="50"/>
  <c r="K88" i="50"/>
  <c r="J88" i="50"/>
  <c r="I88" i="50"/>
  <c r="H88" i="50"/>
  <c r="G88" i="50"/>
  <c r="F88" i="50"/>
  <c r="E88" i="50"/>
  <c r="D88" i="50"/>
  <c r="C88" i="50"/>
  <c r="B88" i="50"/>
  <c r="K87" i="50"/>
  <c r="C87" i="50"/>
  <c r="W86" i="50"/>
  <c r="V86" i="50"/>
  <c r="U86" i="50"/>
  <c r="T86" i="50"/>
  <c r="S86" i="50"/>
  <c r="R86" i="50"/>
  <c r="Q86" i="50"/>
  <c r="P86" i="50"/>
  <c r="O86" i="50"/>
  <c r="N86" i="50"/>
  <c r="M86" i="50"/>
  <c r="L86" i="50"/>
  <c r="K86" i="50"/>
  <c r="J86" i="50"/>
  <c r="I86" i="50"/>
  <c r="H86" i="50"/>
  <c r="G86" i="50"/>
  <c r="F86" i="50"/>
  <c r="E86" i="50"/>
  <c r="D86" i="50"/>
  <c r="C86" i="50"/>
  <c r="B86" i="50"/>
  <c r="W85" i="50"/>
  <c r="V85" i="50"/>
  <c r="U85" i="50"/>
  <c r="T85" i="50"/>
  <c r="S85" i="50"/>
  <c r="R85" i="50"/>
  <c r="Q85" i="50"/>
  <c r="P85" i="50"/>
  <c r="O85" i="50"/>
  <c r="N85" i="50"/>
  <c r="M85" i="50"/>
  <c r="L85" i="50"/>
  <c r="K85" i="50"/>
  <c r="J85" i="50"/>
  <c r="I85" i="50"/>
  <c r="H85" i="50"/>
  <c r="G85" i="50"/>
  <c r="F85" i="50"/>
  <c r="E85" i="50"/>
  <c r="D85" i="50"/>
  <c r="C85" i="50"/>
  <c r="B85" i="50"/>
  <c r="W84" i="50"/>
  <c r="V84" i="50"/>
  <c r="U84" i="50"/>
  <c r="T84" i="50"/>
  <c r="S84" i="50"/>
  <c r="R84" i="50"/>
  <c r="Q84" i="50"/>
  <c r="P84" i="50"/>
  <c r="O84" i="50"/>
  <c r="N84" i="50"/>
  <c r="M84" i="50"/>
  <c r="L84" i="50"/>
  <c r="K84" i="50"/>
  <c r="J84" i="50"/>
  <c r="I84" i="50"/>
  <c r="H84" i="50"/>
  <c r="G84" i="50"/>
  <c r="F84" i="50"/>
  <c r="E84" i="50"/>
  <c r="D84" i="50"/>
  <c r="C84" i="50"/>
  <c r="B84" i="50"/>
  <c r="C83" i="50"/>
  <c r="W82" i="50"/>
  <c r="V82" i="50"/>
  <c r="U82" i="50"/>
  <c r="T82" i="50"/>
  <c r="S82" i="50"/>
  <c r="R82" i="50"/>
  <c r="Q82" i="50"/>
  <c r="P82" i="50"/>
  <c r="O82" i="50"/>
  <c r="N82" i="50"/>
  <c r="M82" i="50"/>
  <c r="L82" i="50"/>
  <c r="K82" i="50"/>
  <c r="J82" i="50"/>
  <c r="I82" i="50"/>
  <c r="H82" i="50"/>
  <c r="G82" i="50"/>
  <c r="F82" i="50"/>
  <c r="E82" i="50"/>
  <c r="D82" i="50"/>
  <c r="C82" i="50"/>
  <c r="B82" i="50"/>
  <c r="W81" i="50"/>
  <c r="V81" i="50"/>
  <c r="U81" i="50"/>
  <c r="T81" i="50"/>
  <c r="S81" i="50"/>
  <c r="R81" i="50"/>
  <c r="Q81" i="50"/>
  <c r="P81" i="50"/>
  <c r="O81" i="50"/>
  <c r="N81" i="50"/>
  <c r="M81" i="50"/>
  <c r="L81" i="50"/>
  <c r="K81" i="50"/>
  <c r="J81" i="50"/>
  <c r="I81" i="50"/>
  <c r="H81" i="50"/>
  <c r="G81" i="50"/>
  <c r="F81" i="50"/>
  <c r="E81" i="50"/>
  <c r="D81" i="50"/>
  <c r="C81" i="50"/>
  <c r="B81" i="50"/>
  <c r="W79" i="50"/>
  <c r="V79" i="50"/>
  <c r="U79" i="50"/>
  <c r="T79" i="50"/>
  <c r="S79" i="50"/>
  <c r="R79" i="50"/>
  <c r="Q79" i="50"/>
  <c r="P79" i="50"/>
  <c r="O79" i="50"/>
  <c r="N79" i="50"/>
  <c r="M79" i="50"/>
  <c r="L79" i="50"/>
  <c r="K79" i="50"/>
  <c r="J79" i="50"/>
  <c r="I79" i="50"/>
  <c r="H79" i="50"/>
  <c r="G79" i="50"/>
  <c r="F79" i="50"/>
  <c r="E79" i="50"/>
  <c r="D79" i="50"/>
  <c r="C79" i="50"/>
  <c r="B79" i="50"/>
  <c r="W78" i="50"/>
  <c r="V78" i="50"/>
  <c r="U78" i="50"/>
  <c r="T78" i="50"/>
  <c r="S78" i="50"/>
  <c r="R78" i="50"/>
  <c r="Q78" i="50"/>
  <c r="P78" i="50"/>
  <c r="O78" i="50"/>
  <c r="N78" i="50"/>
  <c r="M78" i="50"/>
  <c r="L78" i="50"/>
  <c r="K78" i="50"/>
  <c r="J78" i="50"/>
  <c r="I78" i="50"/>
  <c r="H78" i="50"/>
  <c r="G78" i="50"/>
  <c r="F78" i="50"/>
  <c r="E78" i="50"/>
  <c r="D78" i="50"/>
  <c r="C78" i="50"/>
  <c r="B78" i="50"/>
  <c r="W77" i="50"/>
  <c r="V77" i="50"/>
  <c r="U77" i="50"/>
  <c r="T77" i="50"/>
  <c r="S77" i="50"/>
  <c r="R77" i="50"/>
  <c r="Q77" i="50"/>
  <c r="P77" i="50"/>
  <c r="O77" i="50"/>
  <c r="N77" i="50"/>
  <c r="M77" i="50"/>
  <c r="L77" i="50"/>
  <c r="K77" i="50"/>
  <c r="J77" i="50"/>
  <c r="I77" i="50"/>
  <c r="H77" i="50"/>
  <c r="H73" i="50" s="1"/>
  <c r="G77" i="50"/>
  <c r="G73" i="50" s="1"/>
  <c r="F77" i="50"/>
  <c r="E77" i="50"/>
  <c r="D77" i="50"/>
  <c r="D73" i="50" s="1"/>
  <c r="C77" i="50"/>
  <c r="B77" i="50"/>
  <c r="W76" i="50"/>
  <c r="V76" i="50"/>
  <c r="U76" i="50"/>
  <c r="T76" i="50"/>
  <c r="S76" i="50"/>
  <c r="R76" i="50"/>
  <c r="Q76" i="50"/>
  <c r="P76" i="50"/>
  <c r="O76" i="50"/>
  <c r="N76" i="50"/>
  <c r="M76" i="50"/>
  <c r="L76" i="50"/>
  <c r="K76" i="50"/>
  <c r="J76" i="50"/>
  <c r="I76" i="50"/>
  <c r="H76" i="50"/>
  <c r="G76" i="50"/>
  <c r="F76" i="50"/>
  <c r="E76" i="50"/>
  <c r="D76" i="50"/>
  <c r="C76" i="50"/>
  <c r="B76" i="50"/>
  <c r="W75" i="50"/>
  <c r="V75" i="50"/>
  <c r="U75" i="50"/>
  <c r="T75" i="50"/>
  <c r="S75" i="50"/>
  <c r="R75" i="50"/>
  <c r="Q75" i="50"/>
  <c r="P75" i="50"/>
  <c r="O75" i="50"/>
  <c r="N75" i="50"/>
  <c r="M75" i="50"/>
  <c r="L75" i="50"/>
  <c r="K75" i="50"/>
  <c r="J75" i="50"/>
  <c r="I75" i="50"/>
  <c r="H75" i="50"/>
  <c r="G75" i="50"/>
  <c r="F75" i="50"/>
  <c r="E75" i="50"/>
  <c r="D75" i="50"/>
  <c r="C75" i="50"/>
  <c r="B75" i="50"/>
  <c r="W74" i="50"/>
  <c r="W73" i="50" s="1"/>
  <c r="V74" i="50"/>
  <c r="U74" i="50"/>
  <c r="T74" i="50"/>
  <c r="T73" i="50" s="1"/>
  <c r="S74" i="50"/>
  <c r="R74" i="50"/>
  <c r="Q74" i="50"/>
  <c r="P74" i="50"/>
  <c r="P73" i="50" s="1"/>
  <c r="O74" i="50"/>
  <c r="N74" i="50"/>
  <c r="M74" i="50"/>
  <c r="L74" i="50"/>
  <c r="L73" i="50" s="1"/>
  <c r="K74" i="50"/>
  <c r="J74" i="50"/>
  <c r="I74" i="50"/>
  <c r="H74" i="50"/>
  <c r="G74" i="50"/>
  <c r="F74" i="50"/>
  <c r="E74" i="50"/>
  <c r="D74" i="50"/>
  <c r="C74" i="50"/>
  <c r="B74" i="50"/>
  <c r="W54" i="50"/>
  <c r="W87" i="50" s="1"/>
  <c r="V54" i="50"/>
  <c r="U54" i="50"/>
  <c r="T54" i="50"/>
  <c r="S54" i="50"/>
  <c r="S87" i="50" s="1"/>
  <c r="R54" i="50"/>
  <c r="R105" i="50" s="1"/>
  <c r="Q54" i="50"/>
  <c r="Q87" i="50" s="1"/>
  <c r="P54" i="50"/>
  <c r="P87" i="50" s="1"/>
  <c r="O54" i="50"/>
  <c r="O87" i="50" s="1"/>
  <c r="N54" i="50"/>
  <c r="M54" i="50"/>
  <c r="L54" i="50"/>
  <c r="L105" i="50" s="1"/>
  <c r="K54" i="50"/>
  <c r="J54" i="50"/>
  <c r="I54" i="50"/>
  <c r="I87" i="50" s="1"/>
  <c r="H54" i="50"/>
  <c r="H87" i="50" s="1"/>
  <c r="G54" i="50"/>
  <c r="G87" i="50" s="1"/>
  <c r="F54" i="50"/>
  <c r="E54" i="50"/>
  <c r="D54" i="50"/>
  <c r="C54" i="50"/>
  <c r="B54" i="50"/>
  <c r="W35" i="50"/>
  <c r="W83" i="50" s="1"/>
  <c r="V35" i="50"/>
  <c r="V83" i="50" s="1"/>
  <c r="U35" i="50"/>
  <c r="U83" i="50" s="1"/>
  <c r="T35" i="50"/>
  <c r="S35" i="50"/>
  <c r="S104" i="50" s="1"/>
  <c r="R35" i="50"/>
  <c r="Q35" i="50"/>
  <c r="P35" i="50"/>
  <c r="P83" i="50" s="1"/>
  <c r="O35" i="50"/>
  <c r="O83" i="50" s="1"/>
  <c r="N35" i="50"/>
  <c r="N83" i="50" s="1"/>
  <c r="M35" i="50"/>
  <c r="M83" i="50" s="1"/>
  <c r="L35" i="50"/>
  <c r="L104" i="50" s="1"/>
  <c r="K35" i="50"/>
  <c r="K104" i="50" s="1"/>
  <c r="J35" i="50"/>
  <c r="I35" i="50"/>
  <c r="H35" i="50"/>
  <c r="H83" i="50" s="1"/>
  <c r="G35" i="50"/>
  <c r="G83" i="50" s="1"/>
  <c r="F35" i="50"/>
  <c r="F83" i="50" s="1"/>
  <c r="E35" i="50"/>
  <c r="E83" i="50" s="1"/>
  <c r="D35" i="50"/>
  <c r="C35" i="50"/>
  <c r="B35" i="50"/>
  <c r="W27" i="50"/>
  <c r="V27" i="50"/>
  <c r="U27" i="50"/>
  <c r="U80" i="50" s="1"/>
  <c r="T27" i="50"/>
  <c r="S27" i="50"/>
  <c r="R27" i="50"/>
  <c r="Q27" i="50"/>
  <c r="P27" i="50"/>
  <c r="O27" i="50"/>
  <c r="N27" i="50"/>
  <c r="M27" i="50"/>
  <c r="M80" i="50" s="1"/>
  <c r="L27" i="50"/>
  <c r="K27" i="50"/>
  <c r="J27" i="50"/>
  <c r="I27" i="50"/>
  <c r="H27" i="50"/>
  <c r="G27" i="50"/>
  <c r="F27" i="50"/>
  <c r="F103" i="50" s="1"/>
  <c r="E27" i="50"/>
  <c r="E80" i="50" s="1"/>
  <c r="D27" i="50"/>
  <c r="C27" i="50"/>
  <c r="B27" i="50"/>
  <c r="A1" i="50"/>
  <c r="W107" i="49"/>
  <c r="V107" i="49"/>
  <c r="U107" i="49"/>
  <c r="T107" i="49"/>
  <c r="S107" i="49"/>
  <c r="R107" i="49"/>
  <c r="Q107" i="49"/>
  <c r="P107" i="49"/>
  <c r="O107" i="49"/>
  <c r="N107" i="49"/>
  <c r="M107" i="49"/>
  <c r="L107" i="49"/>
  <c r="K107" i="49"/>
  <c r="J107" i="49"/>
  <c r="I107" i="49"/>
  <c r="H107" i="49"/>
  <c r="G107" i="49"/>
  <c r="F107" i="49"/>
  <c r="E107" i="49"/>
  <c r="D107" i="49"/>
  <c r="C107" i="49"/>
  <c r="B107" i="49"/>
  <c r="W106" i="49"/>
  <c r="V106" i="49"/>
  <c r="U106" i="49"/>
  <c r="T106" i="49"/>
  <c r="S106" i="49"/>
  <c r="R106" i="49"/>
  <c r="Q106" i="49"/>
  <c r="P106" i="49"/>
  <c r="O106" i="49"/>
  <c r="N106" i="49"/>
  <c r="M106" i="49"/>
  <c r="L106" i="49"/>
  <c r="K106" i="49"/>
  <c r="J106" i="49"/>
  <c r="I106" i="49"/>
  <c r="H106" i="49"/>
  <c r="G106" i="49"/>
  <c r="F106" i="49"/>
  <c r="E106" i="49"/>
  <c r="D106" i="49"/>
  <c r="C106" i="49"/>
  <c r="B106" i="49"/>
  <c r="R104" i="49"/>
  <c r="P103" i="49"/>
  <c r="H103" i="49"/>
  <c r="W102" i="49"/>
  <c r="V102" i="49"/>
  <c r="U102" i="49"/>
  <c r="T102" i="49"/>
  <c r="S102" i="49"/>
  <c r="R102" i="49"/>
  <c r="Q102" i="49"/>
  <c r="P102" i="49"/>
  <c r="O102" i="49"/>
  <c r="N102" i="49"/>
  <c r="M102" i="49"/>
  <c r="L102" i="49"/>
  <c r="K102" i="49"/>
  <c r="J102" i="49"/>
  <c r="I102" i="49"/>
  <c r="H102" i="49"/>
  <c r="G102" i="49"/>
  <c r="F102" i="49"/>
  <c r="E102" i="49"/>
  <c r="D102" i="49"/>
  <c r="C102" i="49"/>
  <c r="B102" i="49"/>
  <c r="W101" i="49"/>
  <c r="V101" i="49"/>
  <c r="U101" i="49"/>
  <c r="T101" i="49"/>
  <c r="S101" i="49"/>
  <c r="R101" i="49"/>
  <c r="Q101" i="49"/>
  <c r="P101" i="49"/>
  <c r="O101" i="49"/>
  <c r="N101" i="49"/>
  <c r="M101" i="49"/>
  <c r="L101" i="49"/>
  <c r="K101" i="49"/>
  <c r="J101" i="49"/>
  <c r="I101" i="49"/>
  <c r="H101" i="49"/>
  <c r="G101" i="49"/>
  <c r="F101" i="49"/>
  <c r="E101" i="49"/>
  <c r="D101" i="49"/>
  <c r="C101" i="49"/>
  <c r="B101" i="49"/>
  <c r="W100" i="49"/>
  <c r="V100" i="49"/>
  <c r="U100" i="49"/>
  <c r="T100" i="49"/>
  <c r="S100" i="49"/>
  <c r="R100" i="49"/>
  <c r="Q100" i="49"/>
  <c r="P100" i="49"/>
  <c r="O100" i="49"/>
  <c r="N100" i="49"/>
  <c r="M100" i="49"/>
  <c r="L100" i="49"/>
  <c r="K100" i="49"/>
  <c r="J100" i="49"/>
  <c r="I100" i="49"/>
  <c r="H100" i="49"/>
  <c r="G100" i="49"/>
  <c r="F100" i="49"/>
  <c r="E100" i="49"/>
  <c r="D100" i="49"/>
  <c r="C100" i="49"/>
  <c r="B100" i="49"/>
  <c r="W99" i="49"/>
  <c r="V99" i="49"/>
  <c r="U99" i="49"/>
  <c r="T99" i="49"/>
  <c r="S99" i="49"/>
  <c r="R99" i="49"/>
  <c r="Q99" i="49"/>
  <c r="P99" i="49"/>
  <c r="O99" i="49"/>
  <c r="N99" i="49"/>
  <c r="M99" i="49"/>
  <c r="L99" i="49"/>
  <c r="K99" i="49"/>
  <c r="J99" i="49"/>
  <c r="I99" i="49"/>
  <c r="H99" i="49"/>
  <c r="G99" i="49"/>
  <c r="F99" i="49"/>
  <c r="E99" i="49"/>
  <c r="D99" i="49"/>
  <c r="C99" i="49"/>
  <c r="B99" i="49"/>
  <c r="W98" i="49"/>
  <c r="V98" i="49"/>
  <c r="U98" i="49"/>
  <c r="T98" i="49"/>
  <c r="S98" i="49"/>
  <c r="R98" i="49"/>
  <c r="Q98" i="49"/>
  <c r="P98" i="49"/>
  <c r="O98" i="49"/>
  <c r="N98" i="49"/>
  <c r="M98" i="49"/>
  <c r="L98" i="49"/>
  <c r="K98" i="49"/>
  <c r="J98" i="49"/>
  <c r="I98" i="49"/>
  <c r="H98" i="49"/>
  <c r="G98" i="49"/>
  <c r="F98" i="49"/>
  <c r="E98" i="49"/>
  <c r="D98" i="49"/>
  <c r="C98" i="49"/>
  <c r="B98" i="49"/>
  <c r="W97" i="49"/>
  <c r="V97" i="49"/>
  <c r="U97" i="49"/>
  <c r="T97" i="49"/>
  <c r="S97" i="49"/>
  <c r="R97" i="49"/>
  <c r="Q97" i="49"/>
  <c r="P97" i="49"/>
  <c r="O97" i="49"/>
  <c r="N97" i="49"/>
  <c r="M97" i="49"/>
  <c r="L97" i="49"/>
  <c r="K97" i="49"/>
  <c r="J97" i="49"/>
  <c r="I97" i="49"/>
  <c r="H97" i="49"/>
  <c r="G97" i="49"/>
  <c r="F97" i="49"/>
  <c r="E97" i="49"/>
  <c r="D97" i="49"/>
  <c r="C97" i="49"/>
  <c r="B97" i="49"/>
  <c r="W92" i="49"/>
  <c r="V92" i="49"/>
  <c r="U92" i="49"/>
  <c r="T92" i="49"/>
  <c r="S92" i="49"/>
  <c r="R92" i="49"/>
  <c r="Q92" i="49"/>
  <c r="P92" i="49"/>
  <c r="O92" i="49"/>
  <c r="N92" i="49"/>
  <c r="M92" i="49"/>
  <c r="L92" i="49"/>
  <c r="K92" i="49"/>
  <c r="J92" i="49"/>
  <c r="I92" i="49"/>
  <c r="H92" i="49"/>
  <c r="G92" i="49"/>
  <c r="F92" i="49"/>
  <c r="E92" i="49"/>
  <c r="D92" i="49"/>
  <c r="C92" i="49"/>
  <c r="B92" i="49"/>
  <c r="W91" i="49"/>
  <c r="V91" i="49"/>
  <c r="U91" i="49"/>
  <c r="T91" i="49"/>
  <c r="S91" i="49"/>
  <c r="R91" i="49"/>
  <c r="Q91" i="49"/>
  <c r="P91" i="49"/>
  <c r="O91" i="49"/>
  <c r="N91" i="49"/>
  <c r="M91" i="49"/>
  <c r="L91" i="49"/>
  <c r="K91" i="49"/>
  <c r="J91" i="49"/>
  <c r="I91" i="49"/>
  <c r="H91" i="49"/>
  <c r="G91" i="49"/>
  <c r="F91" i="49"/>
  <c r="E91" i="49"/>
  <c r="D91" i="49"/>
  <c r="C91" i="49"/>
  <c r="B91" i="49"/>
  <c r="W90" i="49"/>
  <c r="V90" i="49"/>
  <c r="U90" i="49"/>
  <c r="T90" i="49"/>
  <c r="S90" i="49"/>
  <c r="R90" i="49"/>
  <c r="Q90" i="49"/>
  <c r="P90" i="49"/>
  <c r="O90" i="49"/>
  <c r="N90" i="49"/>
  <c r="M90" i="49"/>
  <c r="L90" i="49"/>
  <c r="K90" i="49"/>
  <c r="J90" i="49"/>
  <c r="I90" i="49"/>
  <c r="H90" i="49"/>
  <c r="G90" i="49"/>
  <c r="F90" i="49"/>
  <c r="E90" i="49"/>
  <c r="D90" i="49"/>
  <c r="C90" i="49"/>
  <c r="B90" i="49"/>
  <c r="W89" i="49"/>
  <c r="V89" i="49"/>
  <c r="U89" i="49"/>
  <c r="T89" i="49"/>
  <c r="S89" i="49"/>
  <c r="R89" i="49"/>
  <c r="Q89" i="49"/>
  <c r="P89" i="49"/>
  <c r="O89" i="49"/>
  <c r="N89" i="49"/>
  <c r="M89" i="49"/>
  <c r="L89" i="49"/>
  <c r="K89" i="49"/>
  <c r="J89" i="49"/>
  <c r="I89" i="49"/>
  <c r="H89" i="49"/>
  <c r="G89" i="49"/>
  <c r="F89" i="49"/>
  <c r="E89" i="49"/>
  <c r="D89" i="49"/>
  <c r="C89" i="49"/>
  <c r="B89" i="49"/>
  <c r="W88" i="49"/>
  <c r="V88" i="49"/>
  <c r="U88" i="49"/>
  <c r="T88" i="49"/>
  <c r="S88" i="49"/>
  <c r="R88" i="49"/>
  <c r="Q88" i="49"/>
  <c r="P88" i="49"/>
  <c r="O88" i="49"/>
  <c r="N88" i="49"/>
  <c r="M88" i="49"/>
  <c r="L88" i="49"/>
  <c r="K88" i="49"/>
  <c r="J88" i="49"/>
  <c r="I88" i="49"/>
  <c r="H88" i="49"/>
  <c r="G88" i="49"/>
  <c r="F88" i="49"/>
  <c r="E88" i="49"/>
  <c r="D88" i="49"/>
  <c r="C88" i="49"/>
  <c r="B88" i="49"/>
  <c r="T87" i="49"/>
  <c r="W86" i="49"/>
  <c r="V86" i="49"/>
  <c r="U86" i="49"/>
  <c r="T86" i="49"/>
  <c r="S86" i="49"/>
  <c r="R86" i="49"/>
  <c r="Q86" i="49"/>
  <c r="P86" i="49"/>
  <c r="O86" i="49"/>
  <c r="N86" i="49"/>
  <c r="M86" i="49"/>
  <c r="L86" i="49"/>
  <c r="K86" i="49"/>
  <c r="J86" i="49"/>
  <c r="I86" i="49"/>
  <c r="H86" i="49"/>
  <c r="G86" i="49"/>
  <c r="F86" i="49"/>
  <c r="E86" i="49"/>
  <c r="D86" i="49"/>
  <c r="C86" i="49"/>
  <c r="B86" i="49"/>
  <c r="W85" i="49"/>
  <c r="V85" i="49"/>
  <c r="U85" i="49"/>
  <c r="T85" i="49"/>
  <c r="S85" i="49"/>
  <c r="R85" i="49"/>
  <c r="Q85" i="49"/>
  <c r="P85" i="49"/>
  <c r="O85" i="49"/>
  <c r="N85" i="49"/>
  <c r="M85" i="49"/>
  <c r="L85" i="49"/>
  <c r="K85" i="49"/>
  <c r="J85" i="49"/>
  <c r="I85" i="49"/>
  <c r="H85" i="49"/>
  <c r="G85" i="49"/>
  <c r="F85" i="49"/>
  <c r="E85" i="49"/>
  <c r="D85" i="49"/>
  <c r="C85" i="49"/>
  <c r="B85" i="49"/>
  <c r="W84" i="49"/>
  <c r="V84" i="49"/>
  <c r="U84" i="49"/>
  <c r="T84" i="49"/>
  <c r="S84" i="49"/>
  <c r="R84" i="49"/>
  <c r="Q84" i="49"/>
  <c r="P84" i="49"/>
  <c r="O84" i="49"/>
  <c r="N84" i="49"/>
  <c r="M84" i="49"/>
  <c r="L84" i="49"/>
  <c r="K84" i="49"/>
  <c r="J84" i="49"/>
  <c r="I84" i="49"/>
  <c r="H84" i="49"/>
  <c r="G84" i="49"/>
  <c r="F84" i="49"/>
  <c r="E84" i="49"/>
  <c r="D84" i="49"/>
  <c r="C84" i="49"/>
  <c r="B84" i="49"/>
  <c r="W82" i="49"/>
  <c r="V82" i="49"/>
  <c r="U82" i="49"/>
  <c r="T82" i="49"/>
  <c r="S82" i="49"/>
  <c r="R82" i="49"/>
  <c r="Q82" i="49"/>
  <c r="P82" i="49"/>
  <c r="O82" i="49"/>
  <c r="N82" i="49"/>
  <c r="M82" i="49"/>
  <c r="L82" i="49"/>
  <c r="K82" i="49"/>
  <c r="J82" i="49"/>
  <c r="I82" i="49"/>
  <c r="H82" i="49"/>
  <c r="G82" i="49"/>
  <c r="F82" i="49"/>
  <c r="E82" i="49"/>
  <c r="D82" i="49"/>
  <c r="C82" i="49"/>
  <c r="B82" i="49"/>
  <c r="W81" i="49"/>
  <c r="V81" i="49"/>
  <c r="U81" i="49"/>
  <c r="T81" i="49"/>
  <c r="S81" i="49"/>
  <c r="R81" i="49"/>
  <c r="Q81" i="49"/>
  <c r="P81" i="49"/>
  <c r="O81" i="49"/>
  <c r="N81" i="49"/>
  <c r="M81" i="49"/>
  <c r="L81" i="49"/>
  <c r="K81" i="49"/>
  <c r="J81" i="49"/>
  <c r="I81" i="49"/>
  <c r="H81" i="49"/>
  <c r="G81" i="49"/>
  <c r="F81" i="49"/>
  <c r="E81" i="49"/>
  <c r="D81" i="49"/>
  <c r="C81" i="49"/>
  <c r="B81" i="49"/>
  <c r="H80" i="49"/>
  <c r="W79" i="49"/>
  <c r="V79" i="49"/>
  <c r="U79" i="49"/>
  <c r="T79" i="49"/>
  <c r="S79" i="49"/>
  <c r="R79" i="49"/>
  <c r="Q79" i="49"/>
  <c r="P79" i="49"/>
  <c r="O79" i="49"/>
  <c r="N79" i="49"/>
  <c r="M79" i="49"/>
  <c r="L79" i="49"/>
  <c r="K79" i="49"/>
  <c r="J79" i="49"/>
  <c r="I79" i="49"/>
  <c r="H79" i="49"/>
  <c r="G79" i="49"/>
  <c r="F79" i="49"/>
  <c r="E79" i="49"/>
  <c r="D79" i="49"/>
  <c r="C79" i="49"/>
  <c r="B79" i="49"/>
  <c r="W78" i="49"/>
  <c r="V78" i="49"/>
  <c r="U78" i="49"/>
  <c r="T78" i="49"/>
  <c r="S78" i="49"/>
  <c r="R78" i="49"/>
  <c r="Q78" i="49"/>
  <c r="P78" i="49"/>
  <c r="O78" i="49"/>
  <c r="N78" i="49"/>
  <c r="M78" i="49"/>
  <c r="L78" i="49"/>
  <c r="K78" i="49"/>
  <c r="J78" i="49"/>
  <c r="I78" i="49"/>
  <c r="H78" i="49"/>
  <c r="G78" i="49"/>
  <c r="F78" i="49"/>
  <c r="E78" i="49"/>
  <c r="D78" i="49"/>
  <c r="C78" i="49"/>
  <c r="B78" i="49"/>
  <c r="W77" i="49"/>
  <c r="V77" i="49"/>
  <c r="U77" i="49"/>
  <c r="T77" i="49"/>
  <c r="S77" i="49"/>
  <c r="R77" i="49"/>
  <c r="Q77" i="49"/>
  <c r="P77" i="49"/>
  <c r="O77" i="49"/>
  <c r="N77" i="49"/>
  <c r="M77" i="49"/>
  <c r="L77" i="49"/>
  <c r="K77" i="49"/>
  <c r="J77" i="49"/>
  <c r="I77" i="49"/>
  <c r="H77" i="49"/>
  <c r="G77" i="49"/>
  <c r="F77" i="49"/>
  <c r="E77" i="49"/>
  <c r="D77" i="49"/>
  <c r="C77" i="49"/>
  <c r="B77" i="49"/>
  <c r="W76" i="49"/>
  <c r="V76" i="49"/>
  <c r="U76" i="49"/>
  <c r="T76" i="49"/>
  <c r="S76" i="49"/>
  <c r="R76" i="49"/>
  <c r="Q76" i="49"/>
  <c r="P76" i="49"/>
  <c r="O76" i="49"/>
  <c r="N76" i="49"/>
  <c r="M76" i="49"/>
  <c r="M73" i="49" s="1"/>
  <c r="L76" i="49"/>
  <c r="K76" i="49"/>
  <c r="J76" i="49"/>
  <c r="I76" i="49"/>
  <c r="H76" i="49"/>
  <c r="G76" i="49"/>
  <c r="F76" i="49"/>
  <c r="E76" i="49"/>
  <c r="D76" i="49"/>
  <c r="C76" i="49"/>
  <c r="C73" i="49" s="1"/>
  <c r="B76" i="49"/>
  <c r="W75" i="49"/>
  <c r="V75" i="49"/>
  <c r="U75" i="49"/>
  <c r="U73" i="49" s="1"/>
  <c r="T75" i="49"/>
  <c r="S75" i="49"/>
  <c r="R75" i="49"/>
  <c r="Q75" i="49"/>
  <c r="P75" i="49"/>
  <c r="O75" i="49"/>
  <c r="N75" i="49"/>
  <c r="M75" i="49"/>
  <c r="L75" i="49"/>
  <c r="K75" i="49"/>
  <c r="J75" i="49"/>
  <c r="J73" i="49" s="1"/>
  <c r="I75" i="49"/>
  <c r="H75" i="49"/>
  <c r="G75" i="49"/>
  <c r="F75" i="49"/>
  <c r="E75" i="49"/>
  <c r="D75" i="49"/>
  <c r="C75" i="49"/>
  <c r="B75" i="49"/>
  <c r="W74" i="49"/>
  <c r="V74" i="49"/>
  <c r="U74" i="49"/>
  <c r="T74" i="49"/>
  <c r="S74" i="49"/>
  <c r="R74" i="49"/>
  <c r="R73" i="49" s="1"/>
  <c r="Q74" i="49"/>
  <c r="P74" i="49"/>
  <c r="O74" i="49"/>
  <c r="N74" i="49"/>
  <c r="N73" i="49" s="1"/>
  <c r="M74" i="49"/>
  <c r="L74" i="49"/>
  <c r="K74" i="49"/>
  <c r="J74" i="49"/>
  <c r="I74" i="49"/>
  <c r="H74" i="49"/>
  <c r="G74" i="49"/>
  <c r="F74" i="49"/>
  <c r="E74" i="49"/>
  <c r="E73" i="49" s="1"/>
  <c r="D74" i="49"/>
  <c r="C74" i="49"/>
  <c r="B74" i="49"/>
  <c r="B73" i="49" s="1"/>
  <c r="W54" i="49"/>
  <c r="W105" i="49" s="1"/>
  <c r="V54" i="49"/>
  <c r="V105" i="49" s="1"/>
  <c r="U54" i="49"/>
  <c r="U105" i="49" s="1"/>
  <c r="T54" i="49"/>
  <c r="T105" i="49" s="1"/>
  <c r="S54" i="49"/>
  <c r="S87" i="49" s="1"/>
  <c r="R54" i="49"/>
  <c r="R87" i="49" s="1"/>
  <c r="Q54" i="49"/>
  <c r="Q105" i="49" s="1"/>
  <c r="P54" i="49"/>
  <c r="O54" i="49"/>
  <c r="O105" i="49" s="1"/>
  <c r="N54" i="49"/>
  <c r="N105" i="49" s="1"/>
  <c r="M54" i="49"/>
  <c r="M105" i="49" s="1"/>
  <c r="L54" i="49"/>
  <c r="L105" i="49" s="1"/>
  <c r="K54" i="49"/>
  <c r="K87" i="49" s="1"/>
  <c r="J54" i="49"/>
  <c r="J87" i="49" s="1"/>
  <c r="I54" i="49"/>
  <c r="I105" i="49" s="1"/>
  <c r="H54" i="49"/>
  <c r="G54" i="49"/>
  <c r="G105" i="49" s="1"/>
  <c r="F54" i="49"/>
  <c r="F105" i="49" s="1"/>
  <c r="E54" i="49"/>
  <c r="E105" i="49" s="1"/>
  <c r="D54" i="49"/>
  <c r="D105" i="49" s="1"/>
  <c r="C54" i="49"/>
  <c r="C87" i="49" s="1"/>
  <c r="B54" i="49"/>
  <c r="B87" i="49" s="1"/>
  <c r="W35" i="49"/>
  <c r="W104" i="49" s="1"/>
  <c r="V35" i="49"/>
  <c r="V104" i="49" s="1"/>
  <c r="U35" i="49"/>
  <c r="U104" i="49" s="1"/>
  <c r="T35" i="49"/>
  <c r="T104" i="49" s="1"/>
  <c r="S35" i="49"/>
  <c r="S83" i="49" s="1"/>
  <c r="R35" i="49"/>
  <c r="R83" i="49" s="1"/>
  <c r="Q35" i="49"/>
  <c r="Q83" i="49" s="1"/>
  <c r="P35" i="49"/>
  <c r="P83" i="49" s="1"/>
  <c r="O35" i="49"/>
  <c r="O104" i="49" s="1"/>
  <c r="N35" i="49"/>
  <c r="N104" i="49" s="1"/>
  <c r="M35" i="49"/>
  <c r="M104" i="49" s="1"/>
  <c r="L35" i="49"/>
  <c r="L104" i="49" s="1"/>
  <c r="K35" i="49"/>
  <c r="K83" i="49" s="1"/>
  <c r="J35" i="49"/>
  <c r="J83" i="49" s="1"/>
  <c r="I35" i="49"/>
  <c r="I83" i="49" s="1"/>
  <c r="H35" i="49"/>
  <c r="H83" i="49" s="1"/>
  <c r="G35" i="49"/>
  <c r="G104" i="49" s="1"/>
  <c r="F35" i="49"/>
  <c r="F104" i="49" s="1"/>
  <c r="E35" i="49"/>
  <c r="E104" i="49" s="1"/>
  <c r="D35" i="49"/>
  <c r="D104" i="49" s="1"/>
  <c r="C35" i="49"/>
  <c r="C83" i="49" s="1"/>
  <c r="B35" i="49"/>
  <c r="B83" i="49" s="1"/>
  <c r="W27" i="49"/>
  <c r="W103" i="49" s="1"/>
  <c r="V27" i="49"/>
  <c r="V103" i="49" s="1"/>
  <c r="U27" i="49"/>
  <c r="U103" i="49" s="1"/>
  <c r="T27" i="49"/>
  <c r="S27" i="49"/>
  <c r="S103" i="49" s="1"/>
  <c r="R27" i="49"/>
  <c r="R103" i="49" s="1"/>
  <c r="Q27" i="49"/>
  <c r="Q103" i="49" s="1"/>
  <c r="P27" i="49"/>
  <c r="P80" i="49" s="1"/>
  <c r="O27" i="49"/>
  <c r="O103" i="49" s="1"/>
  <c r="N27" i="49"/>
  <c r="N103" i="49" s="1"/>
  <c r="M27" i="49"/>
  <c r="M103" i="49" s="1"/>
  <c r="L27" i="49"/>
  <c r="K27" i="49"/>
  <c r="K103" i="49" s="1"/>
  <c r="J27" i="49"/>
  <c r="J103" i="49" s="1"/>
  <c r="I27" i="49"/>
  <c r="I103" i="49" s="1"/>
  <c r="H27" i="49"/>
  <c r="G27" i="49"/>
  <c r="G103" i="49" s="1"/>
  <c r="F27" i="49"/>
  <c r="F103" i="49" s="1"/>
  <c r="E27" i="49"/>
  <c r="E103" i="49" s="1"/>
  <c r="D27" i="49"/>
  <c r="C27" i="49"/>
  <c r="C103" i="49" s="1"/>
  <c r="B27" i="49"/>
  <c r="B103" i="49" s="1"/>
  <c r="A1" i="49"/>
  <c r="W37" i="48"/>
  <c r="V37" i="48"/>
  <c r="U37" i="48"/>
  <c r="T37" i="48"/>
  <c r="S37" i="48"/>
  <c r="R37" i="48"/>
  <c r="Q37" i="48"/>
  <c r="P37" i="48"/>
  <c r="O37" i="48"/>
  <c r="N37" i="48"/>
  <c r="M37" i="48"/>
  <c r="L37" i="48"/>
  <c r="K37" i="48"/>
  <c r="J37" i="48"/>
  <c r="I37" i="48"/>
  <c r="H37" i="48"/>
  <c r="G37" i="48"/>
  <c r="F37" i="48"/>
  <c r="E37" i="48"/>
  <c r="D37" i="48"/>
  <c r="C37" i="48"/>
  <c r="B37" i="48"/>
  <c r="W36" i="48"/>
  <c r="V36" i="48"/>
  <c r="U36" i="48"/>
  <c r="T36" i="48"/>
  <c r="S36" i="48"/>
  <c r="R36" i="48"/>
  <c r="Q36" i="48"/>
  <c r="P36" i="48"/>
  <c r="O36" i="48"/>
  <c r="N36" i="48"/>
  <c r="M36" i="48"/>
  <c r="L36" i="48"/>
  <c r="K36" i="48"/>
  <c r="J36" i="48"/>
  <c r="I36" i="48"/>
  <c r="H36" i="48"/>
  <c r="G36" i="48"/>
  <c r="F36" i="48"/>
  <c r="E36" i="48"/>
  <c r="D36" i="48"/>
  <c r="C36" i="48"/>
  <c r="B36" i="48"/>
  <c r="W35" i="48"/>
  <c r="V35" i="48"/>
  <c r="U35" i="48"/>
  <c r="T35" i="48"/>
  <c r="S35" i="48"/>
  <c r="R35" i="48"/>
  <c r="Q35" i="48"/>
  <c r="P35" i="48"/>
  <c r="O35" i="48"/>
  <c r="N35" i="48"/>
  <c r="M35" i="48"/>
  <c r="L35" i="48"/>
  <c r="K35" i="48"/>
  <c r="J35" i="48"/>
  <c r="I35" i="48"/>
  <c r="H35" i="48"/>
  <c r="G35" i="48"/>
  <c r="F35" i="48"/>
  <c r="E35" i="48"/>
  <c r="D35" i="48"/>
  <c r="C35" i="48"/>
  <c r="B35" i="48"/>
  <c r="W33" i="48"/>
  <c r="W38" i="48" s="1"/>
  <c r="V33" i="48"/>
  <c r="V38" i="48" s="1"/>
  <c r="U33" i="48"/>
  <c r="U38" i="48" s="1"/>
  <c r="T33" i="48"/>
  <c r="T38" i="48" s="1"/>
  <c r="T180" i="4" s="1"/>
  <c r="S33" i="48"/>
  <c r="S38" i="48" s="1"/>
  <c r="R33" i="48"/>
  <c r="R38" i="48" s="1"/>
  <c r="Q33" i="48"/>
  <c r="Q38" i="48" s="1"/>
  <c r="P33" i="48"/>
  <c r="P38" i="48" s="1"/>
  <c r="O33" i="48"/>
  <c r="O38" i="48" s="1"/>
  <c r="N33" i="48"/>
  <c r="N38" i="48" s="1"/>
  <c r="M33" i="48"/>
  <c r="M38" i="48" s="1"/>
  <c r="L33" i="48"/>
  <c r="L38" i="48" s="1"/>
  <c r="L180" i="4" s="1"/>
  <c r="K33" i="48"/>
  <c r="K38" i="48" s="1"/>
  <c r="K180" i="4" s="1"/>
  <c r="J33" i="48"/>
  <c r="J38" i="48" s="1"/>
  <c r="J180" i="4" s="1"/>
  <c r="I33" i="48"/>
  <c r="I38" i="48" s="1"/>
  <c r="H33" i="48"/>
  <c r="H38" i="48" s="1"/>
  <c r="G33" i="48"/>
  <c r="G38" i="48" s="1"/>
  <c r="F33" i="48"/>
  <c r="F38" i="48" s="1"/>
  <c r="E33" i="48"/>
  <c r="E38" i="48" s="1"/>
  <c r="D33" i="48"/>
  <c r="D38" i="48" s="1"/>
  <c r="D180" i="4" s="1"/>
  <c r="C33" i="48"/>
  <c r="C38" i="48" s="1"/>
  <c r="B33" i="48"/>
  <c r="B38" i="48" s="1"/>
  <c r="W23" i="48"/>
  <c r="V23" i="48"/>
  <c r="U23" i="48"/>
  <c r="T23" i="48"/>
  <c r="S23" i="48"/>
  <c r="R23" i="48"/>
  <c r="Q23" i="48"/>
  <c r="P23" i="48"/>
  <c r="O23" i="48"/>
  <c r="N23" i="48"/>
  <c r="M23" i="48"/>
  <c r="L23" i="48"/>
  <c r="K23" i="48"/>
  <c r="J23" i="48"/>
  <c r="I23" i="48"/>
  <c r="H23" i="48"/>
  <c r="G23" i="48"/>
  <c r="F23" i="48"/>
  <c r="E23" i="48"/>
  <c r="D23" i="48"/>
  <c r="C23" i="48"/>
  <c r="B23" i="48"/>
  <c r="W20" i="48"/>
  <c r="V20" i="48"/>
  <c r="U20" i="48"/>
  <c r="T20" i="48"/>
  <c r="S20" i="48"/>
  <c r="R20" i="48"/>
  <c r="Q20" i="48"/>
  <c r="P20" i="48"/>
  <c r="O20" i="48"/>
  <c r="N20" i="48"/>
  <c r="M20" i="48"/>
  <c r="L20" i="48"/>
  <c r="K20" i="48"/>
  <c r="J20" i="48"/>
  <c r="I20" i="48"/>
  <c r="H20" i="48"/>
  <c r="G20" i="48"/>
  <c r="F20" i="48"/>
  <c r="E20" i="48"/>
  <c r="D20" i="48"/>
  <c r="C20" i="48"/>
  <c r="B20" i="48"/>
  <c r="W14" i="48"/>
  <c r="V14" i="48"/>
  <c r="U14" i="48"/>
  <c r="T14" i="48"/>
  <c r="S14" i="48"/>
  <c r="R14" i="48"/>
  <c r="Q14" i="48"/>
  <c r="P14" i="48"/>
  <c r="O14" i="48"/>
  <c r="N14" i="48"/>
  <c r="M14" i="48"/>
  <c r="L14" i="48"/>
  <c r="K14" i="48"/>
  <c r="J14" i="48"/>
  <c r="I14" i="48"/>
  <c r="H14" i="48"/>
  <c r="G14" i="48"/>
  <c r="F14" i="48"/>
  <c r="E14" i="48"/>
  <c r="D14" i="48"/>
  <c r="C14" i="48"/>
  <c r="B14" i="48"/>
  <c r="W9" i="48"/>
  <c r="V9" i="48"/>
  <c r="U9" i="48"/>
  <c r="T9" i="48"/>
  <c r="S9" i="48"/>
  <c r="R9" i="48"/>
  <c r="Q9" i="48"/>
  <c r="P9" i="48"/>
  <c r="O9" i="48"/>
  <c r="N9" i="48"/>
  <c r="M9" i="48"/>
  <c r="L9" i="48"/>
  <c r="K9" i="48"/>
  <c r="J9" i="48"/>
  <c r="I9" i="48"/>
  <c r="H9" i="48"/>
  <c r="G9" i="48"/>
  <c r="F9" i="48"/>
  <c r="E9" i="48"/>
  <c r="D9" i="48"/>
  <c r="C9" i="48"/>
  <c r="B9" i="48"/>
  <c r="W8" i="48"/>
  <c r="V8" i="48"/>
  <c r="U8" i="48"/>
  <c r="T8" i="48"/>
  <c r="S8" i="48"/>
  <c r="R8" i="48"/>
  <c r="Q8" i="48"/>
  <c r="P8" i="48"/>
  <c r="O8" i="48"/>
  <c r="N8" i="48"/>
  <c r="M8" i="48"/>
  <c r="L8" i="48"/>
  <c r="K8" i="48"/>
  <c r="J8" i="48"/>
  <c r="I8" i="48"/>
  <c r="H8" i="48"/>
  <c r="G8" i="48"/>
  <c r="F8" i="48"/>
  <c r="E8" i="48"/>
  <c r="D8" i="48"/>
  <c r="C8" i="48"/>
  <c r="A1" i="48"/>
  <c r="W78" i="47"/>
  <c r="V78" i="47"/>
  <c r="U78" i="47"/>
  <c r="T78" i="47"/>
  <c r="S78" i="47"/>
  <c r="R78" i="47"/>
  <c r="Q78" i="47"/>
  <c r="P78" i="47"/>
  <c r="O78" i="47"/>
  <c r="N78" i="47"/>
  <c r="M78" i="47"/>
  <c r="L78" i="47"/>
  <c r="K78" i="47"/>
  <c r="J78" i="47"/>
  <c r="I78" i="47"/>
  <c r="H78" i="47"/>
  <c r="G78" i="47"/>
  <c r="F78" i="47"/>
  <c r="E78" i="47"/>
  <c r="D78" i="47"/>
  <c r="C78" i="47"/>
  <c r="B78" i="47"/>
  <c r="W76" i="47"/>
  <c r="V76" i="47"/>
  <c r="U76" i="47"/>
  <c r="T76" i="47"/>
  <c r="S76" i="47"/>
  <c r="R76" i="47"/>
  <c r="Q76" i="47"/>
  <c r="P76" i="47"/>
  <c r="O76" i="47"/>
  <c r="N76" i="47"/>
  <c r="M76" i="47"/>
  <c r="L76" i="47"/>
  <c r="K76" i="47"/>
  <c r="J76" i="47"/>
  <c r="I76" i="47"/>
  <c r="H76" i="47"/>
  <c r="G76" i="47"/>
  <c r="F76" i="47"/>
  <c r="E76" i="47"/>
  <c r="D76" i="47"/>
  <c r="C76" i="47"/>
  <c r="B76" i="47"/>
  <c r="W75" i="47"/>
  <c r="V75" i="47"/>
  <c r="U75" i="47"/>
  <c r="T75" i="47"/>
  <c r="S75" i="47"/>
  <c r="R75" i="47"/>
  <c r="Q75" i="47"/>
  <c r="P75" i="47"/>
  <c r="O75" i="47"/>
  <c r="N75" i="47"/>
  <c r="M75" i="47"/>
  <c r="L75" i="47"/>
  <c r="K75" i="47"/>
  <c r="J75" i="47"/>
  <c r="I75" i="47"/>
  <c r="H75" i="47"/>
  <c r="G75" i="47"/>
  <c r="F75" i="47"/>
  <c r="E75" i="47"/>
  <c r="D75" i="47"/>
  <c r="C75" i="47"/>
  <c r="B75" i="47"/>
  <c r="W74" i="47"/>
  <c r="V74" i="47"/>
  <c r="U74" i="47"/>
  <c r="T74" i="47"/>
  <c r="S74" i="47"/>
  <c r="R74" i="47"/>
  <c r="Q74" i="47"/>
  <c r="P74" i="47"/>
  <c r="O74" i="47"/>
  <c r="N74" i="47"/>
  <c r="M74" i="47"/>
  <c r="L74" i="47"/>
  <c r="K74" i="47"/>
  <c r="J74" i="47"/>
  <c r="I74" i="47"/>
  <c r="H74" i="47"/>
  <c r="G74" i="47"/>
  <c r="F74" i="47"/>
  <c r="E74" i="47"/>
  <c r="D74" i="47"/>
  <c r="C74" i="47"/>
  <c r="B74" i="47"/>
  <c r="W73" i="47"/>
  <c r="V73" i="47"/>
  <c r="U73" i="47"/>
  <c r="T73" i="47"/>
  <c r="S73" i="47"/>
  <c r="R73" i="47"/>
  <c r="Q73" i="47"/>
  <c r="P73" i="47"/>
  <c r="O73" i="47"/>
  <c r="N73" i="47"/>
  <c r="M73" i="47"/>
  <c r="L73" i="47"/>
  <c r="K73" i="47"/>
  <c r="J73" i="47"/>
  <c r="I73" i="47"/>
  <c r="H73" i="47"/>
  <c r="G73" i="47"/>
  <c r="F73" i="47"/>
  <c r="E73" i="47"/>
  <c r="D73" i="47"/>
  <c r="C73" i="47"/>
  <c r="B73" i="47"/>
  <c r="W72" i="47"/>
  <c r="V72" i="47"/>
  <c r="U72" i="47"/>
  <c r="T72" i="47"/>
  <c r="S72" i="47"/>
  <c r="R72" i="47"/>
  <c r="Q72" i="47"/>
  <c r="P72" i="47"/>
  <c r="O72" i="47"/>
  <c r="N72" i="47"/>
  <c r="M72" i="47"/>
  <c r="L72" i="47"/>
  <c r="K72" i="47"/>
  <c r="J72" i="47"/>
  <c r="I72" i="47"/>
  <c r="H72" i="47"/>
  <c r="G72" i="47"/>
  <c r="F72" i="47"/>
  <c r="E72" i="47"/>
  <c r="D72" i="47"/>
  <c r="C72" i="47"/>
  <c r="B72" i="47"/>
  <c r="W71" i="47"/>
  <c r="V71" i="47"/>
  <c r="U71" i="47"/>
  <c r="T71" i="47"/>
  <c r="S71" i="47"/>
  <c r="R71" i="47"/>
  <c r="Q71" i="47"/>
  <c r="P71" i="47"/>
  <c r="O71" i="47"/>
  <c r="N71" i="47"/>
  <c r="M71" i="47"/>
  <c r="L71" i="47"/>
  <c r="K71" i="47"/>
  <c r="J71" i="47"/>
  <c r="I71" i="47"/>
  <c r="H71" i="47"/>
  <c r="G71" i="47"/>
  <c r="F71" i="47"/>
  <c r="E71" i="47"/>
  <c r="D71" i="47"/>
  <c r="C71" i="47"/>
  <c r="B71" i="47"/>
  <c r="W70" i="47"/>
  <c r="V70" i="47"/>
  <c r="U70" i="47"/>
  <c r="T70" i="47"/>
  <c r="S70" i="47"/>
  <c r="R70" i="47"/>
  <c r="Q70" i="47"/>
  <c r="P70" i="47"/>
  <c r="O70" i="47"/>
  <c r="N70" i="47"/>
  <c r="M70" i="47"/>
  <c r="L70" i="47"/>
  <c r="K70" i="47"/>
  <c r="J70" i="47"/>
  <c r="I70" i="47"/>
  <c r="H70" i="47"/>
  <c r="G70" i="47"/>
  <c r="F70" i="47"/>
  <c r="E70" i="47"/>
  <c r="D70" i="47"/>
  <c r="C70" i="47"/>
  <c r="B70" i="47"/>
  <c r="W69" i="47"/>
  <c r="V69" i="47"/>
  <c r="U69" i="47"/>
  <c r="T69" i="47"/>
  <c r="S69" i="47"/>
  <c r="R69" i="47"/>
  <c r="Q69" i="47"/>
  <c r="P69" i="47"/>
  <c r="O69" i="47"/>
  <c r="N69" i="47"/>
  <c r="M69" i="47"/>
  <c r="L69" i="47"/>
  <c r="K69" i="47"/>
  <c r="J69" i="47"/>
  <c r="I69" i="47"/>
  <c r="H69" i="47"/>
  <c r="G69" i="47"/>
  <c r="F69" i="47"/>
  <c r="E69" i="47"/>
  <c r="D69" i="47"/>
  <c r="C69" i="47"/>
  <c r="B69" i="47"/>
  <c r="W65" i="47"/>
  <c r="V65" i="47"/>
  <c r="U65" i="47"/>
  <c r="T65" i="47"/>
  <c r="S65" i="47"/>
  <c r="R65" i="47"/>
  <c r="Q65" i="47"/>
  <c r="P65" i="47"/>
  <c r="O65" i="47"/>
  <c r="N65" i="47"/>
  <c r="M65" i="47"/>
  <c r="L65" i="47"/>
  <c r="K65" i="47"/>
  <c r="J65" i="47"/>
  <c r="I65" i="47"/>
  <c r="H65" i="47"/>
  <c r="G65" i="47"/>
  <c r="F65" i="47"/>
  <c r="E65" i="47"/>
  <c r="D65" i="47"/>
  <c r="C65" i="47"/>
  <c r="B65" i="47"/>
  <c r="W64" i="47"/>
  <c r="V64" i="47"/>
  <c r="U64" i="47"/>
  <c r="T64" i="47"/>
  <c r="S64" i="47"/>
  <c r="R64" i="47"/>
  <c r="Q64" i="47"/>
  <c r="P64" i="47"/>
  <c r="O64" i="47"/>
  <c r="N64" i="47"/>
  <c r="M64" i="47"/>
  <c r="L64" i="47"/>
  <c r="K64" i="47"/>
  <c r="J64" i="47"/>
  <c r="I64" i="47"/>
  <c r="H64" i="47"/>
  <c r="G64" i="47"/>
  <c r="F64" i="47"/>
  <c r="E64" i="47"/>
  <c r="D64" i="47"/>
  <c r="C64" i="47"/>
  <c r="B64" i="47"/>
  <c r="W63" i="47"/>
  <c r="V63" i="47"/>
  <c r="U63" i="47"/>
  <c r="T63" i="47"/>
  <c r="S63" i="47"/>
  <c r="R63" i="47"/>
  <c r="Q63" i="47"/>
  <c r="P63" i="47"/>
  <c r="O63" i="47"/>
  <c r="N63" i="47"/>
  <c r="M63" i="47"/>
  <c r="L63" i="47"/>
  <c r="K63" i="47"/>
  <c r="J63" i="47"/>
  <c r="I63" i="47"/>
  <c r="H63" i="47"/>
  <c r="G63" i="47"/>
  <c r="G52" i="47" s="1"/>
  <c r="F63" i="47"/>
  <c r="E63" i="47"/>
  <c r="D63" i="47"/>
  <c r="C63" i="47"/>
  <c r="B63" i="47"/>
  <c r="W62" i="47"/>
  <c r="V62" i="47"/>
  <c r="U62" i="47"/>
  <c r="T62" i="47"/>
  <c r="S62" i="47"/>
  <c r="R62" i="47"/>
  <c r="Q62" i="47"/>
  <c r="P62" i="47"/>
  <c r="O62" i="47"/>
  <c r="N62" i="47"/>
  <c r="M62" i="47"/>
  <c r="L62" i="47"/>
  <c r="K62" i="47"/>
  <c r="J62" i="47"/>
  <c r="I62" i="47"/>
  <c r="H62" i="47"/>
  <c r="G62" i="47"/>
  <c r="F62" i="47"/>
  <c r="E62" i="47"/>
  <c r="D62" i="47"/>
  <c r="C62" i="47"/>
  <c r="B62" i="47"/>
  <c r="W61" i="47"/>
  <c r="V61" i="47"/>
  <c r="U61" i="47"/>
  <c r="T61" i="47"/>
  <c r="S61" i="47"/>
  <c r="R61" i="47"/>
  <c r="Q61" i="47"/>
  <c r="P61" i="47"/>
  <c r="O61" i="47"/>
  <c r="N61" i="47"/>
  <c r="M61" i="47"/>
  <c r="L61" i="47"/>
  <c r="K61" i="47"/>
  <c r="J61" i="47"/>
  <c r="I61" i="47"/>
  <c r="H61" i="47"/>
  <c r="G61" i="47"/>
  <c r="F61" i="47"/>
  <c r="E61" i="47"/>
  <c r="D61" i="47"/>
  <c r="C61" i="47"/>
  <c r="B61" i="47"/>
  <c r="C60" i="47"/>
  <c r="W59" i="47"/>
  <c r="V59" i="47"/>
  <c r="U59" i="47"/>
  <c r="T59" i="47"/>
  <c r="S59" i="47"/>
  <c r="R59" i="47"/>
  <c r="Q59" i="47"/>
  <c r="P59" i="47"/>
  <c r="O59" i="47"/>
  <c r="N59" i="47"/>
  <c r="M59" i="47"/>
  <c r="L59" i="47"/>
  <c r="K59" i="47"/>
  <c r="J59" i="47"/>
  <c r="I59" i="47"/>
  <c r="H59" i="47"/>
  <c r="G59" i="47"/>
  <c r="F59" i="47"/>
  <c r="E59" i="47"/>
  <c r="D59" i="47"/>
  <c r="C59" i="47"/>
  <c r="B59" i="47"/>
  <c r="W58" i="47"/>
  <c r="V58" i="47"/>
  <c r="U58" i="47"/>
  <c r="T58" i="47"/>
  <c r="S58" i="47"/>
  <c r="R58" i="47"/>
  <c r="Q58" i="47"/>
  <c r="P58" i="47"/>
  <c r="O58" i="47"/>
  <c r="N58" i="47"/>
  <c r="M58" i="47"/>
  <c r="L58" i="47"/>
  <c r="K58" i="47"/>
  <c r="J58" i="47"/>
  <c r="I58" i="47"/>
  <c r="H58" i="47"/>
  <c r="G58" i="47"/>
  <c r="F58" i="47"/>
  <c r="E58" i="47"/>
  <c r="D58" i="47"/>
  <c r="C58" i="47"/>
  <c r="B58" i="47"/>
  <c r="W57" i="47"/>
  <c r="V57" i="47"/>
  <c r="U57" i="47"/>
  <c r="T57" i="47"/>
  <c r="S57" i="47"/>
  <c r="R57" i="47"/>
  <c r="Q57" i="47"/>
  <c r="P57" i="47"/>
  <c r="O57" i="47"/>
  <c r="N57" i="47"/>
  <c r="M57" i="47"/>
  <c r="L57" i="47"/>
  <c r="K57" i="47"/>
  <c r="J57" i="47"/>
  <c r="I57" i="47"/>
  <c r="H57" i="47"/>
  <c r="G57" i="47"/>
  <c r="F57" i="47"/>
  <c r="E57" i="47"/>
  <c r="D57" i="47"/>
  <c r="C57" i="47"/>
  <c r="B57" i="47"/>
  <c r="W56" i="47"/>
  <c r="V56" i="47"/>
  <c r="U56" i="47"/>
  <c r="T56" i="47"/>
  <c r="S56" i="47"/>
  <c r="R56" i="47"/>
  <c r="Q56" i="47"/>
  <c r="P56" i="47"/>
  <c r="O56" i="47"/>
  <c r="N56" i="47"/>
  <c r="M56" i="47"/>
  <c r="L56" i="47"/>
  <c r="K56" i="47"/>
  <c r="J56" i="47"/>
  <c r="I56" i="47"/>
  <c r="H56" i="47"/>
  <c r="G56" i="47"/>
  <c r="F56" i="47"/>
  <c r="E56" i="47"/>
  <c r="D56" i="47"/>
  <c r="C56" i="47"/>
  <c r="B56" i="47"/>
  <c r="W55" i="47"/>
  <c r="V55" i="47"/>
  <c r="U55" i="47"/>
  <c r="T55" i="47"/>
  <c r="S55" i="47"/>
  <c r="R55" i="47"/>
  <c r="Q55" i="47"/>
  <c r="P55" i="47"/>
  <c r="O55" i="47"/>
  <c r="N55" i="47"/>
  <c r="M55" i="47"/>
  <c r="L55" i="47"/>
  <c r="K55" i="47"/>
  <c r="J55" i="47"/>
  <c r="I55" i="47"/>
  <c r="H55" i="47"/>
  <c r="G55" i="47"/>
  <c r="F55" i="47"/>
  <c r="E55" i="47"/>
  <c r="D55" i="47"/>
  <c r="C55" i="47"/>
  <c r="B55" i="47"/>
  <c r="B52" i="47" s="1"/>
  <c r="W54" i="47"/>
  <c r="V54" i="47"/>
  <c r="U54" i="47"/>
  <c r="T54" i="47"/>
  <c r="S54" i="47"/>
  <c r="R54" i="47"/>
  <c r="Q54" i="47"/>
  <c r="P54" i="47"/>
  <c r="O54" i="47"/>
  <c r="N54" i="47"/>
  <c r="M54" i="47"/>
  <c r="L54" i="47"/>
  <c r="K54" i="47"/>
  <c r="J54" i="47"/>
  <c r="I54" i="47"/>
  <c r="H54" i="47"/>
  <c r="G54" i="47"/>
  <c r="F54" i="47"/>
  <c r="E54" i="47"/>
  <c r="D54" i="47"/>
  <c r="C54" i="47"/>
  <c r="B54" i="47"/>
  <c r="W53" i="47"/>
  <c r="V53" i="47"/>
  <c r="U53" i="47"/>
  <c r="T53" i="47"/>
  <c r="S53" i="47"/>
  <c r="R53" i="47"/>
  <c r="R52" i="47" s="1"/>
  <c r="Q53" i="47"/>
  <c r="P53" i="47"/>
  <c r="O53" i="47"/>
  <c r="N53" i="47"/>
  <c r="M53" i="47"/>
  <c r="L53" i="47"/>
  <c r="K53" i="47"/>
  <c r="J53" i="47"/>
  <c r="J52" i="47" s="1"/>
  <c r="I53" i="47"/>
  <c r="H53" i="47"/>
  <c r="G53" i="47"/>
  <c r="F53" i="47"/>
  <c r="E53" i="47"/>
  <c r="D53" i="47"/>
  <c r="C53" i="47"/>
  <c r="B53" i="47"/>
  <c r="W28" i="47"/>
  <c r="V28" i="47"/>
  <c r="V60" i="47" s="1"/>
  <c r="U28" i="47"/>
  <c r="U60" i="47" s="1"/>
  <c r="T28" i="47"/>
  <c r="T60" i="47" s="1"/>
  <c r="S28" i="47"/>
  <c r="S60" i="47" s="1"/>
  <c r="R28" i="47"/>
  <c r="Q28" i="47"/>
  <c r="Q60" i="47" s="1"/>
  <c r="P28" i="47"/>
  <c r="O28" i="47"/>
  <c r="N28" i="47"/>
  <c r="N60" i="47" s="1"/>
  <c r="M28" i="47"/>
  <c r="M60" i="47" s="1"/>
  <c r="L28" i="47"/>
  <c r="L60" i="47" s="1"/>
  <c r="K28" i="47"/>
  <c r="K60" i="47" s="1"/>
  <c r="J28" i="47"/>
  <c r="I28" i="47"/>
  <c r="I60" i="47" s="1"/>
  <c r="H28" i="47"/>
  <c r="G28" i="47"/>
  <c r="F28" i="47"/>
  <c r="F60" i="47" s="1"/>
  <c r="E28" i="47"/>
  <c r="E60" i="47" s="1"/>
  <c r="D28" i="47"/>
  <c r="D60" i="47" s="1"/>
  <c r="C28" i="47"/>
  <c r="B28" i="47"/>
  <c r="A1" i="47"/>
  <c r="W78" i="46"/>
  <c r="V78" i="46"/>
  <c r="U78" i="46"/>
  <c r="T78" i="46"/>
  <c r="S78" i="46"/>
  <c r="R78" i="46"/>
  <c r="Q78" i="46"/>
  <c r="P78" i="46"/>
  <c r="O78" i="46"/>
  <c r="N78" i="46"/>
  <c r="M78" i="46"/>
  <c r="L78" i="46"/>
  <c r="K78" i="46"/>
  <c r="J78" i="46"/>
  <c r="I78" i="46"/>
  <c r="H78" i="46"/>
  <c r="G78" i="46"/>
  <c r="F78" i="46"/>
  <c r="E78" i="46"/>
  <c r="D78" i="46"/>
  <c r="C78" i="46"/>
  <c r="B78" i="46"/>
  <c r="L77" i="46"/>
  <c r="W76" i="46"/>
  <c r="V76" i="46"/>
  <c r="U76" i="46"/>
  <c r="T76" i="46"/>
  <c r="S76" i="46"/>
  <c r="R76" i="46"/>
  <c r="Q76" i="46"/>
  <c r="P76" i="46"/>
  <c r="O76" i="46"/>
  <c r="N76" i="46"/>
  <c r="M76" i="46"/>
  <c r="L76" i="46"/>
  <c r="K76" i="46"/>
  <c r="J76" i="46"/>
  <c r="I76" i="46"/>
  <c r="H76" i="46"/>
  <c r="G76" i="46"/>
  <c r="F76" i="46"/>
  <c r="E76" i="46"/>
  <c r="D76" i="46"/>
  <c r="C76" i="46"/>
  <c r="B76" i="46"/>
  <c r="W75" i="46"/>
  <c r="V75" i="46"/>
  <c r="U75" i="46"/>
  <c r="T75" i="46"/>
  <c r="S75" i="46"/>
  <c r="R75" i="46"/>
  <c r="Q75" i="46"/>
  <c r="P75" i="46"/>
  <c r="O75" i="46"/>
  <c r="N75" i="46"/>
  <c r="M75" i="46"/>
  <c r="L75" i="46"/>
  <c r="K75" i="46"/>
  <c r="J75" i="46"/>
  <c r="I75" i="46"/>
  <c r="H75" i="46"/>
  <c r="G75" i="46"/>
  <c r="F75" i="46"/>
  <c r="E75" i="46"/>
  <c r="D75" i="46"/>
  <c r="C75" i="46"/>
  <c r="B75" i="46"/>
  <c r="W74" i="46"/>
  <c r="V74" i="46"/>
  <c r="U74" i="46"/>
  <c r="T74" i="46"/>
  <c r="S74" i="46"/>
  <c r="R74" i="46"/>
  <c r="Q74" i="46"/>
  <c r="P74" i="46"/>
  <c r="O74" i="46"/>
  <c r="N74" i="46"/>
  <c r="M74" i="46"/>
  <c r="L74" i="46"/>
  <c r="K74" i="46"/>
  <c r="J74" i="46"/>
  <c r="I74" i="46"/>
  <c r="H74" i="46"/>
  <c r="G74" i="46"/>
  <c r="F74" i="46"/>
  <c r="E74" i="46"/>
  <c r="D74" i="46"/>
  <c r="C74" i="46"/>
  <c r="B74" i="46"/>
  <c r="W73" i="46"/>
  <c r="V73" i="46"/>
  <c r="U73" i="46"/>
  <c r="T73" i="46"/>
  <c r="S73" i="46"/>
  <c r="R73" i="46"/>
  <c r="Q73" i="46"/>
  <c r="P73" i="46"/>
  <c r="O73" i="46"/>
  <c r="N73" i="46"/>
  <c r="M73" i="46"/>
  <c r="L73" i="46"/>
  <c r="K73" i="46"/>
  <c r="J73" i="46"/>
  <c r="I73" i="46"/>
  <c r="H73" i="46"/>
  <c r="G73" i="46"/>
  <c r="F73" i="46"/>
  <c r="E73" i="46"/>
  <c r="D73" i="46"/>
  <c r="C73" i="46"/>
  <c r="B73" i="46"/>
  <c r="W72" i="46"/>
  <c r="V72" i="46"/>
  <c r="U72" i="46"/>
  <c r="T72" i="46"/>
  <c r="S72" i="46"/>
  <c r="R72" i="46"/>
  <c r="Q72" i="46"/>
  <c r="P72" i="46"/>
  <c r="O72" i="46"/>
  <c r="N72" i="46"/>
  <c r="M72" i="46"/>
  <c r="L72" i="46"/>
  <c r="K72" i="46"/>
  <c r="J72" i="46"/>
  <c r="I72" i="46"/>
  <c r="H72" i="46"/>
  <c r="G72" i="46"/>
  <c r="F72" i="46"/>
  <c r="E72" i="46"/>
  <c r="D72" i="46"/>
  <c r="C72" i="46"/>
  <c r="B72" i="46"/>
  <c r="W71" i="46"/>
  <c r="V71" i="46"/>
  <c r="U71" i="46"/>
  <c r="T71" i="46"/>
  <c r="S71" i="46"/>
  <c r="R71" i="46"/>
  <c r="Q71" i="46"/>
  <c r="P71" i="46"/>
  <c r="O71" i="46"/>
  <c r="N71" i="46"/>
  <c r="M71" i="46"/>
  <c r="L71" i="46"/>
  <c r="K71" i="46"/>
  <c r="J71" i="46"/>
  <c r="I71" i="46"/>
  <c r="H71" i="46"/>
  <c r="G71" i="46"/>
  <c r="F71" i="46"/>
  <c r="E71" i="46"/>
  <c r="D71" i="46"/>
  <c r="C71" i="46"/>
  <c r="B71" i="46"/>
  <c r="W70" i="46"/>
  <c r="V70" i="46"/>
  <c r="U70" i="46"/>
  <c r="T70" i="46"/>
  <c r="S70" i="46"/>
  <c r="R70" i="46"/>
  <c r="Q70" i="46"/>
  <c r="P70" i="46"/>
  <c r="O70" i="46"/>
  <c r="N70" i="46"/>
  <c r="M70" i="46"/>
  <c r="L70" i="46"/>
  <c r="K70" i="46"/>
  <c r="J70" i="46"/>
  <c r="I70" i="46"/>
  <c r="H70" i="46"/>
  <c r="G70" i="46"/>
  <c r="F70" i="46"/>
  <c r="E70" i="46"/>
  <c r="D70" i="46"/>
  <c r="C70" i="46"/>
  <c r="B70" i="46"/>
  <c r="W69" i="46"/>
  <c r="V69" i="46"/>
  <c r="U69" i="46"/>
  <c r="T69" i="46"/>
  <c r="S69" i="46"/>
  <c r="R69" i="46"/>
  <c r="Q69" i="46"/>
  <c r="P69" i="46"/>
  <c r="O69" i="46"/>
  <c r="N69" i="46"/>
  <c r="M69" i="46"/>
  <c r="L69" i="46"/>
  <c r="K69" i="46"/>
  <c r="J69" i="46"/>
  <c r="I69" i="46"/>
  <c r="H69" i="46"/>
  <c r="G69" i="46"/>
  <c r="F69" i="46"/>
  <c r="E69" i="46"/>
  <c r="D69" i="46"/>
  <c r="C69" i="46"/>
  <c r="B69" i="46"/>
  <c r="W65" i="46"/>
  <c r="V65" i="46"/>
  <c r="U65" i="46"/>
  <c r="T65" i="46"/>
  <c r="S65" i="46"/>
  <c r="R65" i="46"/>
  <c r="Q65" i="46"/>
  <c r="P65" i="46"/>
  <c r="O65" i="46"/>
  <c r="N65" i="46"/>
  <c r="M65" i="46"/>
  <c r="L65" i="46"/>
  <c r="K65" i="46"/>
  <c r="J65" i="46"/>
  <c r="I65" i="46"/>
  <c r="H65" i="46"/>
  <c r="G65" i="46"/>
  <c r="F65" i="46"/>
  <c r="E65" i="46"/>
  <c r="D65" i="46"/>
  <c r="C65" i="46"/>
  <c r="B65" i="46"/>
  <c r="W64" i="46"/>
  <c r="V64" i="46"/>
  <c r="U64" i="46"/>
  <c r="T64" i="46"/>
  <c r="S64" i="46"/>
  <c r="R64" i="46"/>
  <c r="Q64" i="46"/>
  <c r="P64" i="46"/>
  <c r="O64" i="46"/>
  <c r="N64" i="46"/>
  <c r="M64" i="46"/>
  <c r="L64" i="46"/>
  <c r="K64" i="46"/>
  <c r="J64" i="46"/>
  <c r="I64" i="46"/>
  <c r="H64" i="46"/>
  <c r="G64" i="46"/>
  <c r="F64" i="46"/>
  <c r="E64" i="46"/>
  <c r="D64" i="46"/>
  <c r="C64" i="46"/>
  <c r="B64" i="46"/>
  <c r="W63" i="46"/>
  <c r="V63" i="46"/>
  <c r="U63" i="46"/>
  <c r="T63" i="46"/>
  <c r="S63" i="46"/>
  <c r="R63" i="46"/>
  <c r="Q63" i="46"/>
  <c r="P63" i="46"/>
  <c r="O63" i="46"/>
  <c r="N63" i="46"/>
  <c r="M63" i="46"/>
  <c r="L63" i="46"/>
  <c r="K63" i="46"/>
  <c r="J63" i="46"/>
  <c r="I63" i="46"/>
  <c r="H63" i="46"/>
  <c r="G63" i="46"/>
  <c r="F63" i="46"/>
  <c r="E63" i="46"/>
  <c r="D63" i="46"/>
  <c r="C63" i="46"/>
  <c r="B63" i="46"/>
  <c r="W62" i="46"/>
  <c r="V62" i="46"/>
  <c r="U62" i="46"/>
  <c r="T62" i="46"/>
  <c r="S62" i="46"/>
  <c r="R62" i="46"/>
  <c r="R52" i="46" s="1"/>
  <c r="Q62" i="46"/>
  <c r="P62" i="46"/>
  <c r="O62" i="46"/>
  <c r="N62" i="46"/>
  <c r="M62" i="46"/>
  <c r="L62" i="46"/>
  <c r="K62" i="46"/>
  <c r="J62" i="46"/>
  <c r="I62" i="46"/>
  <c r="H62" i="46"/>
  <c r="G62" i="46"/>
  <c r="F62" i="46"/>
  <c r="E62" i="46"/>
  <c r="D62" i="46"/>
  <c r="C62" i="46"/>
  <c r="B62" i="46"/>
  <c r="W61" i="46"/>
  <c r="V61" i="46"/>
  <c r="U61" i="46"/>
  <c r="T61" i="46"/>
  <c r="S61" i="46"/>
  <c r="R61" i="46"/>
  <c r="Q61" i="46"/>
  <c r="P61" i="46"/>
  <c r="O61" i="46"/>
  <c r="N61" i="46"/>
  <c r="M61" i="46"/>
  <c r="L61" i="46"/>
  <c r="K61" i="46"/>
  <c r="J61" i="46"/>
  <c r="I61" i="46"/>
  <c r="H61" i="46"/>
  <c r="G61" i="46"/>
  <c r="F61" i="46"/>
  <c r="E61" i="46"/>
  <c r="D61" i="46"/>
  <c r="C61" i="46"/>
  <c r="B61" i="46"/>
  <c r="W59" i="46"/>
  <c r="V59" i="46"/>
  <c r="U59" i="46"/>
  <c r="T59" i="46"/>
  <c r="S59" i="46"/>
  <c r="R59" i="46"/>
  <c r="Q59" i="46"/>
  <c r="P59" i="46"/>
  <c r="O59" i="46"/>
  <c r="N59" i="46"/>
  <c r="M59" i="46"/>
  <c r="L59" i="46"/>
  <c r="K59" i="46"/>
  <c r="J59" i="46"/>
  <c r="I59" i="46"/>
  <c r="H59" i="46"/>
  <c r="G59" i="46"/>
  <c r="F59" i="46"/>
  <c r="E59" i="46"/>
  <c r="D59" i="46"/>
  <c r="C59" i="46"/>
  <c r="B59" i="46"/>
  <c r="W58" i="46"/>
  <c r="V58" i="46"/>
  <c r="U58" i="46"/>
  <c r="T58" i="46"/>
  <c r="S58" i="46"/>
  <c r="R58" i="46"/>
  <c r="Q58" i="46"/>
  <c r="P58" i="46"/>
  <c r="O58" i="46"/>
  <c r="N58" i="46"/>
  <c r="M58" i="46"/>
  <c r="L58" i="46"/>
  <c r="K58" i="46"/>
  <c r="J58" i="46"/>
  <c r="I58" i="46"/>
  <c r="H58" i="46"/>
  <c r="G58" i="46"/>
  <c r="F58" i="46"/>
  <c r="E58" i="46"/>
  <c r="D58" i="46"/>
  <c r="C58" i="46"/>
  <c r="B58" i="46"/>
  <c r="W57" i="46"/>
  <c r="V57" i="46"/>
  <c r="U57" i="46"/>
  <c r="T57" i="46"/>
  <c r="S57" i="46"/>
  <c r="R57" i="46"/>
  <c r="Q57" i="46"/>
  <c r="P57" i="46"/>
  <c r="O57" i="46"/>
  <c r="N57" i="46"/>
  <c r="M57" i="46"/>
  <c r="L57" i="46"/>
  <c r="K57" i="46"/>
  <c r="J57" i="46"/>
  <c r="I57" i="46"/>
  <c r="H57" i="46"/>
  <c r="G57" i="46"/>
  <c r="F57" i="46"/>
  <c r="E57" i="46"/>
  <c r="D57" i="46"/>
  <c r="C57" i="46"/>
  <c r="B57" i="46"/>
  <c r="W56" i="46"/>
  <c r="V56" i="46"/>
  <c r="U56" i="46"/>
  <c r="T56" i="46"/>
  <c r="S56" i="46"/>
  <c r="R56" i="46"/>
  <c r="Q56" i="46"/>
  <c r="P56" i="46"/>
  <c r="O56" i="46"/>
  <c r="N56" i="46"/>
  <c r="M56" i="46"/>
  <c r="L56" i="46"/>
  <c r="K56" i="46"/>
  <c r="J56" i="46"/>
  <c r="I56" i="46"/>
  <c r="H56" i="46"/>
  <c r="G56" i="46"/>
  <c r="F56" i="46"/>
  <c r="E56" i="46"/>
  <c r="D56" i="46"/>
  <c r="C56" i="46"/>
  <c r="B56" i="46"/>
  <c r="W55" i="46"/>
  <c r="V55" i="46"/>
  <c r="U55" i="46"/>
  <c r="T55" i="46"/>
  <c r="S55" i="46"/>
  <c r="R55" i="46"/>
  <c r="Q55" i="46"/>
  <c r="P55" i="46"/>
  <c r="O55" i="46"/>
  <c r="N55" i="46"/>
  <c r="N52" i="46" s="1"/>
  <c r="M55" i="46"/>
  <c r="L55" i="46"/>
  <c r="K55" i="46"/>
  <c r="J55" i="46"/>
  <c r="I55" i="46"/>
  <c r="H55" i="46"/>
  <c r="G55" i="46"/>
  <c r="F55" i="46"/>
  <c r="E55" i="46"/>
  <c r="D55" i="46"/>
  <c r="C55" i="46"/>
  <c r="B55" i="46"/>
  <c r="W54" i="46"/>
  <c r="V54" i="46"/>
  <c r="U54" i="46"/>
  <c r="T54" i="46"/>
  <c r="S54" i="46"/>
  <c r="R54" i="46"/>
  <c r="Q54" i="46"/>
  <c r="P54" i="46"/>
  <c r="O54" i="46"/>
  <c r="N54" i="46"/>
  <c r="M54" i="46"/>
  <c r="L54" i="46"/>
  <c r="K54" i="46"/>
  <c r="J54" i="46"/>
  <c r="I54" i="46"/>
  <c r="H54" i="46"/>
  <c r="G54" i="46"/>
  <c r="F54" i="46"/>
  <c r="E54" i="46"/>
  <c r="D54" i="46"/>
  <c r="C54" i="46"/>
  <c r="B54" i="46"/>
  <c r="W53" i="46"/>
  <c r="V53" i="46"/>
  <c r="U53" i="46"/>
  <c r="T53" i="46"/>
  <c r="S53" i="46"/>
  <c r="R53" i="46"/>
  <c r="Q53" i="46"/>
  <c r="P53" i="46"/>
  <c r="O53" i="46"/>
  <c r="N53" i="46"/>
  <c r="M53" i="46"/>
  <c r="L53" i="46"/>
  <c r="K53" i="46"/>
  <c r="J53" i="46"/>
  <c r="I53" i="46"/>
  <c r="H53" i="46"/>
  <c r="G53" i="46"/>
  <c r="F53" i="46"/>
  <c r="F52" i="46" s="1"/>
  <c r="E53" i="46"/>
  <c r="D53" i="46"/>
  <c r="C53" i="46"/>
  <c r="B53" i="46"/>
  <c r="S52" i="46"/>
  <c r="Q52" i="46"/>
  <c r="W28" i="46"/>
  <c r="V28" i="46"/>
  <c r="V60" i="46" s="1"/>
  <c r="U28" i="46"/>
  <c r="U60" i="46" s="1"/>
  <c r="T28" i="46"/>
  <c r="T60" i="46" s="1"/>
  <c r="S28" i="46"/>
  <c r="S60" i="46" s="1"/>
  <c r="R28" i="46"/>
  <c r="R60" i="46" s="1"/>
  <c r="Q28" i="46"/>
  <c r="P28" i="46"/>
  <c r="O28" i="46"/>
  <c r="N28" i="46"/>
  <c r="N60" i="46" s="1"/>
  <c r="M28" i="46"/>
  <c r="M60" i="46" s="1"/>
  <c r="L28" i="46"/>
  <c r="L60" i="46" s="1"/>
  <c r="K28" i="46"/>
  <c r="K60" i="46" s="1"/>
  <c r="J28" i="46"/>
  <c r="J60" i="46" s="1"/>
  <c r="I28" i="46"/>
  <c r="I60" i="46" s="1"/>
  <c r="H28" i="46"/>
  <c r="H60" i="46" s="1"/>
  <c r="G28" i="46"/>
  <c r="F28" i="46"/>
  <c r="F60" i="46" s="1"/>
  <c r="E28" i="46"/>
  <c r="E60" i="46" s="1"/>
  <c r="D28" i="46"/>
  <c r="D60" i="46" s="1"/>
  <c r="C28" i="46"/>
  <c r="C60" i="46" s="1"/>
  <c r="B28" i="46"/>
  <c r="B60" i="46" s="1"/>
  <c r="A1" i="46"/>
  <c r="W78" i="45"/>
  <c r="V78" i="45"/>
  <c r="U78" i="45"/>
  <c r="T78" i="45"/>
  <c r="S78" i="45"/>
  <c r="R78" i="45"/>
  <c r="Q78" i="45"/>
  <c r="P78" i="45"/>
  <c r="O78" i="45"/>
  <c r="N78" i="45"/>
  <c r="M78" i="45"/>
  <c r="L78" i="45"/>
  <c r="K78" i="45"/>
  <c r="J78" i="45"/>
  <c r="I78" i="45"/>
  <c r="H78" i="45"/>
  <c r="G78" i="45"/>
  <c r="F78" i="45"/>
  <c r="E78" i="45"/>
  <c r="D78" i="45"/>
  <c r="C78" i="45"/>
  <c r="B78" i="45"/>
  <c r="V77" i="45"/>
  <c r="W76" i="45"/>
  <c r="V76" i="45"/>
  <c r="U76" i="45"/>
  <c r="T76" i="45"/>
  <c r="S76" i="45"/>
  <c r="R76" i="45"/>
  <c r="Q76" i="45"/>
  <c r="P76" i="45"/>
  <c r="O76" i="45"/>
  <c r="N76" i="45"/>
  <c r="M76" i="45"/>
  <c r="L76" i="45"/>
  <c r="K76" i="45"/>
  <c r="J76" i="45"/>
  <c r="I76" i="45"/>
  <c r="H76" i="45"/>
  <c r="G76" i="45"/>
  <c r="F76" i="45"/>
  <c r="E76" i="45"/>
  <c r="D76" i="45"/>
  <c r="C76" i="45"/>
  <c r="B76" i="45"/>
  <c r="W75" i="45"/>
  <c r="V75" i="45"/>
  <c r="U75" i="45"/>
  <c r="T75" i="45"/>
  <c r="S75" i="45"/>
  <c r="R75" i="45"/>
  <c r="Q75" i="45"/>
  <c r="P75" i="45"/>
  <c r="O75" i="45"/>
  <c r="N75" i="45"/>
  <c r="M75" i="45"/>
  <c r="L75" i="45"/>
  <c r="K75" i="45"/>
  <c r="J75" i="45"/>
  <c r="I75" i="45"/>
  <c r="H75" i="45"/>
  <c r="G75" i="45"/>
  <c r="F75" i="45"/>
  <c r="E75" i="45"/>
  <c r="D75" i="45"/>
  <c r="C75" i="45"/>
  <c r="B75" i="45"/>
  <c r="W74" i="45"/>
  <c r="V74" i="45"/>
  <c r="U74" i="45"/>
  <c r="T74" i="45"/>
  <c r="S74" i="45"/>
  <c r="R74" i="45"/>
  <c r="Q74" i="45"/>
  <c r="P74" i="45"/>
  <c r="O74" i="45"/>
  <c r="N74" i="45"/>
  <c r="M74" i="45"/>
  <c r="L74" i="45"/>
  <c r="K74" i="45"/>
  <c r="J74" i="45"/>
  <c r="I74" i="45"/>
  <c r="H74" i="45"/>
  <c r="G74" i="45"/>
  <c r="F74" i="45"/>
  <c r="E74" i="45"/>
  <c r="D74" i="45"/>
  <c r="C74" i="45"/>
  <c r="B74" i="45"/>
  <c r="W73" i="45"/>
  <c r="V73" i="45"/>
  <c r="U73" i="45"/>
  <c r="T73" i="45"/>
  <c r="S73" i="45"/>
  <c r="R73" i="45"/>
  <c r="Q73" i="45"/>
  <c r="P73" i="45"/>
  <c r="O73" i="45"/>
  <c r="N73" i="45"/>
  <c r="M73" i="45"/>
  <c r="L73" i="45"/>
  <c r="K73" i="45"/>
  <c r="J73" i="45"/>
  <c r="I73" i="45"/>
  <c r="H73" i="45"/>
  <c r="G73" i="45"/>
  <c r="F73" i="45"/>
  <c r="E73" i="45"/>
  <c r="D73" i="45"/>
  <c r="C73" i="45"/>
  <c r="B73" i="45"/>
  <c r="W72" i="45"/>
  <c r="V72" i="45"/>
  <c r="U72" i="45"/>
  <c r="T72" i="45"/>
  <c r="S72" i="45"/>
  <c r="R72" i="45"/>
  <c r="Q72" i="45"/>
  <c r="P72" i="45"/>
  <c r="O72" i="45"/>
  <c r="N72" i="45"/>
  <c r="M72" i="45"/>
  <c r="L72" i="45"/>
  <c r="K72" i="45"/>
  <c r="J72" i="45"/>
  <c r="I72" i="45"/>
  <c r="H72" i="45"/>
  <c r="G72" i="45"/>
  <c r="F72" i="45"/>
  <c r="E72" i="45"/>
  <c r="D72" i="45"/>
  <c r="C72" i="45"/>
  <c r="B72" i="45"/>
  <c r="W71" i="45"/>
  <c r="V71" i="45"/>
  <c r="U71" i="45"/>
  <c r="T71" i="45"/>
  <c r="S71" i="45"/>
  <c r="R71" i="45"/>
  <c r="Q71" i="45"/>
  <c r="P71" i="45"/>
  <c r="O71" i="45"/>
  <c r="N71" i="45"/>
  <c r="M71" i="45"/>
  <c r="L71" i="45"/>
  <c r="K71" i="45"/>
  <c r="J71" i="45"/>
  <c r="I71" i="45"/>
  <c r="H71" i="45"/>
  <c r="G71" i="45"/>
  <c r="F71" i="45"/>
  <c r="E71" i="45"/>
  <c r="D71" i="45"/>
  <c r="C71" i="45"/>
  <c r="B71" i="45"/>
  <c r="W70" i="45"/>
  <c r="V70" i="45"/>
  <c r="U70" i="45"/>
  <c r="T70" i="45"/>
  <c r="S70" i="45"/>
  <c r="R70" i="45"/>
  <c r="Q70" i="45"/>
  <c r="P70" i="45"/>
  <c r="O70" i="45"/>
  <c r="N70" i="45"/>
  <c r="M70" i="45"/>
  <c r="L70" i="45"/>
  <c r="K70" i="45"/>
  <c r="J70" i="45"/>
  <c r="I70" i="45"/>
  <c r="H70" i="45"/>
  <c r="G70" i="45"/>
  <c r="F70" i="45"/>
  <c r="E70" i="45"/>
  <c r="D70" i="45"/>
  <c r="C70" i="45"/>
  <c r="B70" i="45"/>
  <c r="W65" i="45"/>
  <c r="V65" i="45"/>
  <c r="U65" i="45"/>
  <c r="T65" i="45"/>
  <c r="S65" i="45"/>
  <c r="R65" i="45"/>
  <c r="Q65" i="45"/>
  <c r="P65" i="45"/>
  <c r="O65" i="45"/>
  <c r="N65" i="45"/>
  <c r="M65" i="45"/>
  <c r="L65" i="45"/>
  <c r="K65" i="45"/>
  <c r="J65" i="45"/>
  <c r="I65" i="45"/>
  <c r="H65" i="45"/>
  <c r="G65" i="45"/>
  <c r="F65" i="45"/>
  <c r="E65" i="45"/>
  <c r="D65" i="45"/>
  <c r="C65" i="45"/>
  <c r="B65" i="45"/>
  <c r="W64" i="45"/>
  <c r="V64" i="45"/>
  <c r="U64" i="45"/>
  <c r="T64" i="45"/>
  <c r="S64" i="45"/>
  <c r="R64" i="45"/>
  <c r="Q64" i="45"/>
  <c r="P64" i="45"/>
  <c r="O64" i="45"/>
  <c r="N64" i="45"/>
  <c r="M64" i="45"/>
  <c r="L64" i="45"/>
  <c r="K64" i="45"/>
  <c r="J64" i="45"/>
  <c r="I64" i="45"/>
  <c r="H64" i="45"/>
  <c r="G64" i="45"/>
  <c r="F64" i="45"/>
  <c r="E64" i="45"/>
  <c r="D64" i="45"/>
  <c r="C64" i="45"/>
  <c r="B64" i="45"/>
  <c r="W63" i="45"/>
  <c r="V63" i="45"/>
  <c r="U63" i="45"/>
  <c r="T63" i="45"/>
  <c r="S63" i="45"/>
  <c r="R63" i="45"/>
  <c r="Q63" i="45"/>
  <c r="P63" i="45"/>
  <c r="O63" i="45"/>
  <c r="N63" i="45"/>
  <c r="M63" i="45"/>
  <c r="L63" i="45"/>
  <c r="K63" i="45"/>
  <c r="J63" i="45"/>
  <c r="I63" i="45"/>
  <c r="H63" i="45"/>
  <c r="G63" i="45"/>
  <c r="F63" i="45"/>
  <c r="E63" i="45"/>
  <c r="D63" i="45"/>
  <c r="C63" i="45"/>
  <c r="B63" i="45"/>
  <c r="W62" i="45"/>
  <c r="V62" i="45"/>
  <c r="U62" i="45"/>
  <c r="T62" i="45"/>
  <c r="S62" i="45"/>
  <c r="R62" i="45"/>
  <c r="Q62" i="45"/>
  <c r="P62" i="45"/>
  <c r="O62" i="45"/>
  <c r="N62" i="45"/>
  <c r="M62" i="45"/>
  <c r="L62" i="45"/>
  <c r="K62" i="45"/>
  <c r="J62" i="45"/>
  <c r="I62" i="45"/>
  <c r="H62" i="45"/>
  <c r="G62" i="45"/>
  <c r="F62" i="45"/>
  <c r="E62" i="45"/>
  <c r="D62" i="45"/>
  <c r="C62" i="45"/>
  <c r="B62" i="45"/>
  <c r="W61" i="45"/>
  <c r="V61" i="45"/>
  <c r="U61" i="45"/>
  <c r="T61" i="45"/>
  <c r="S61" i="45"/>
  <c r="R61" i="45"/>
  <c r="Q61" i="45"/>
  <c r="P61" i="45"/>
  <c r="O61" i="45"/>
  <c r="N61" i="45"/>
  <c r="M61" i="45"/>
  <c r="L61" i="45"/>
  <c r="K61" i="45"/>
  <c r="J61" i="45"/>
  <c r="I61" i="45"/>
  <c r="H61" i="45"/>
  <c r="G61" i="45"/>
  <c r="F61" i="45"/>
  <c r="E61" i="45"/>
  <c r="D61" i="45"/>
  <c r="C61" i="45"/>
  <c r="B61" i="45"/>
  <c r="S60" i="45"/>
  <c r="C60" i="45"/>
  <c r="B60" i="45"/>
  <c r="W59" i="45"/>
  <c r="V59" i="45"/>
  <c r="U59" i="45"/>
  <c r="T59" i="45"/>
  <c r="S59" i="45"/>
  <c r="R59" i="45"/>
  <c r="Q59" i="45"/>
  <c r="P59" i="45"/>
  <c r="O59" i="45"/>
  <c r="N59" i="45"/>
  <c r="M59" i="45"/>
  <c r="L59" i="45"/>
  <c r="K59" i="45"/>
  <c r="J59" i="45"/>
  <c r="I59" i="45"/>
  <c r="H59" i="45"/>
  <c r="G59" i="45"/>
  <c r="F59" i="45"/>
  <c r="E59" i="45"/>
  <c r="D59" i="45"/>
  <c r="C59" i="45"/>
  <c r="B59" i="45"/>
  <c r="W58" i="45"/>
  <c r="V58" i="45"/>
  <c r="U58" i="45"/>
  <c r="T58" i="45"/>
  <c r="S58" i="45"/>
  <c r="R58" i="45"/>
  <c r="Q58" i="45"/>
  <c r="P58" i="45"/>
  <c r="O58" i="45"/>
  <c r="N58" i="45"/>
  <c r="M58" i="45"/>
  <c r="L58" i="45"/>
  <c r="K58" i="45"/>
  <c r="J58" i="45"/>
  <c r="I58" i="45"/>
  <c r="H58" i="45"/>
  <c r="G58" i="45"/>
  <c r="F58" i="45"/>
  <c r="E58" i="45"/>
  <c r="D58" i="45"/>
  <c r="C58" i="45"/>
  <c r="B58" i="45"/>
  <c r="W57" i="45"/>
  <c r="V57" i="45"/>
  <c r="U57" i="45"/>
  <c r="T57" i="45"/>
  <c r="S57" i="45"/>
  <c r="R57" i="45"/>
  <c r="Q57" i="45"/>
  <c r="P57" i="45"/>
  <c r="O57" i="45"/>
  <c r="N57" i="45"/>
  <c r="M57" i="45"/>
  <c r="L57" i="45"/>
  <c r="K57" i="45"/>
  <c r="J57" i="45"/>
  <c r="I57" i="45"/>
  <c r="H57" i="45"/>
  <c r="G57" i="45"/>
  <c r="F57" i="45"/>
  <c r="E57" i="45"/>
  <c r="D57" i="45"/>
  <c r="C57" i="45"/>
  <c r="B57" i="45"/>
  <c r="W56" i="45"/>
  <c r="V56" i="45"/>
  <c r="U56" i="45"/>
  <c r="T56" i="45"/>
  <c r="S56" i="45"/>
  <c r="R56" i="45"/>
  <c r="Q56" i="45"/>
  <c r="P56" i="45"/>
  <c r="O56" i="45"/>
  <c r="N56" i="45"/>
  <c r="M56" i="45"/>
  <c r="L56" i="45"/>
  <c r="K56" i="45"/>
  <c r="J56" i="45"/>
  <c r="I56" i="45"/>
  <c r="H56" i="45"/>
  <c r="G56" i="45"/>
  <c r="F56" i="45"/>
  <c r="E56" i="45"/>
  <c r="D56" i="45"/>
  <c r="C56" i="45"/>
  <c r="B56" i="45"/>
  <c r="W55" i="45"/>
  <c r="V55" i="45"/>
  <c r="U55" i="45"/>
  <c r="T55" i="45"/>
  <c r="S55" i="45"/>
  <c r="R55" i="45"/>
  <c r="Q55" i="45"/>
  <c r="P55" i="45"/>
  <c r="O55" i="45"/>
  <c r="N55" i="45"/>
  <c r="M55" i="45"/>
  <c r="L55" i="45"/>
  <c r="K55" i="45"/>
  <c r="J55" i="45"/>
  <c r="I55" i="45"/>
  <c r="H55" i="45"/>
  <c r="G55" i="45"/>
  <c r="F55" i="45"/>
  <c r="E55" i="45"/>
  <c r="D55" i="45"/>
  <c r="C55" i="45"/>
  <c r="B55" i="45"/>
  <c r="B52" i="45" s="1"/>
  <c r="W54" i="45"/>
  <c r="V54" i="45"/>
  <c r="U54" i="45"/>
  <c r="T54" i="45"/>
  <c r="S54" i="45"/>
  <c r="R54" i="45"/>
  <c r="Q54" i="45"/>
  <c r="P54" i="45"/>
  <c r="O54" i="45"/>
  <c r="N54" i="45"/>
  <c r="N52" i="45" s="1"/>
  <c r="M54" i="45"/>
  <c r="L54" i="45"/>
  <c r="K54" i="45"/>
  <c r="J54" i="45"/>
  <c r="I54" i="45"/>
  <c r="H54" i="45"/>
  <c r="G54" i="45"/>
  <c r="F54" i="45"/>
  <c r="E54" i="45"/>
  <c r="D54" i="45"/>
  <c r="C54" i="45"/>
  <c r="B54" i="45"/>
  <c r="W53" i="45"/>
  <c r="V53" i="45"/>
  <c r="U53" i="45"/>
  <c r="T53" i="45"/>
  <c r="S53" i="45"/>
  <c r="S52" i="45" s="1"/>
  <c r="R53" i="45"/>
  <c r="R52" i="45" s="1"/>
  <c r="Q53" i="45"/>
  <c r="P53" i="45"/>
  <c r="O53" i="45"/>
  <c r="N53" i="45"/>
  <c r="M53" i="45"/>
  <c r="L53" i="45"/>
  <c r="K53" i="45"/>
  <c r="K52" i="45" s="1"/>
  <c r="J53" i="45"/>
  <c r="J52" i="45" s="1"/>
  <c r="I53" i="45"/>
  <c r="H53" i="45"/>
  <c r="H52" i="45" s="1"/>
  <c r="G53" i="45"/>
  <c r="F53" i="45"/>
  <c r="E53" i="45"/>
  <c r="D53" i="45"/>
  <c r="C53" i="45"/>
  <c r="B53" i="45"/>
  <c r="C52" i="45"/>
  <c r="W28" i="45"/>
  <c r="W77" i="45" s="1"/>
  <c r="V28" i="45"/>
  <c r="V60" i="45" s="1"/>
  <c r="U28" i="45"/>
  <c r="U60" i="45" s="1"/>
  <c r="T28" i="45"/>
  <c r="T60" i="45" s="1"/>
  <c r="S28" i="45"/>
  <c r="S77" i="47" s="1"/>
  <c r="R28" i="45"/>
  <c r="R77" i="45" s="1"/>
  <c r="Q28" i="45"/>
  <c r="Q77" i="45" s="1"/>
  <c r="P28" i="45"/>
  <c r="P77" i="45" s="1"/>
  <c r="O28" i="45"/>
  <c r="O77" i="45" s="1"/>
  <c r="N28" i="45"/>
  <c r="N77" i="45" s="1"/>
  <c r="M28" i="45"/>
  <c r="M60" i="45" s="1"/>
  <c r="L28" i="45"/>
  <c r="L60" i="45" s="1"/>
  <c r="K28" i="45"/>
  <c r="K77" i="47" s="1"/>
  <c r="J28" i="45"/>
  <c r="J77" i="45" s="1"/>
  <c r="I28" i="45"/>
  <c r="I77" i="45" s="1"/>
  <c r="H28" i="45"/>
  <c r="H77" i="45" s="1"/>
  <c r="G28" i="45"/>
  <c r="G77" i="45" s="1"/>
  <c r="F28" i="45"/>
  <c r="F60" i="45" s="1"/>
  <c r="E28" i="45"/>
  <c r="E77" i="45" s="1"/>
  <c r="D28" i="45"/>
  <c r="D77" i="45" s="1"/>
  <c r="C28" i="45"/>
  <c r="C77" i="47" s="1"/>
  <c r="B28" i="45"/>
  <c r="B77" i="45" s="1"/>
  <c r="A1" i="45"/>
  <c r="W37" i="44"/>
  <c r="V37" i="44"/>
  <c r="U37" i="44"/>
  <c r="T37" i="44"/>
  <c r="S37" i="44"/>
  <c r="R37" i="44"/>
  <c r="Q37" i="44"/>
  <c r="P37" i="44"/>
  <c r="O37" i="44"/>
  <c r="N37" i="44"/>
  <c r="M37" i="44"/>
  <c r="L37" i="44"/>
  <c r="K37" i="44"/>
  <c r="J37" i="44"/>
  <c r="I37" i="44"/>
  <c r="H37" i="44"/>
  <c r="G37" i="44"/>
  <c r="F37" i="44"/>
  <c r="E37" i="44"/>
  <c r="D37" i="44"/>
  <c r="C37" i="44"/>
  <c r="B37" i="44"/>
  <c r="W36" i="44"/>
  <c r="V36" i="44"/>
  <c r="U36" i="44"/>
  <c r="T36" i="44"/>
  <c r="S36" i="44"/>
  <c r="R36" i="44"/>
  <c r="Q36" i="44"/>
  <c r="P36" i="44"/>
  <c r="O36" i="44"/>
  <c r="N36" i="44"/>
  <c r="M36" i="44"/>
  <c r="L36" i="44"/>
  <c r="K36" i="44"/>
  <c r="J36" i="44"/>
  <c r="I36" i="44"/>
  <c r="H36" i="44"/>
  <c r="G36" i="44"/>
  <c r="F36" i="44"/>
  <c r="E36" i="44"/>
  <c r="D36" i="44"/>
  <c r="C36" i="44"/>
  <c r="B36" i="44"/>
  <c r="W35" i="44"/>
  <c r="V35" i="44"/>
  <c r="U35" i="44"/>
  <c r="T35" i="44"/>
  <c r="S35" i="44"/>
  <c r="R35" i="44"/>
  <c r="Q35" i="44"/>
  <c r="P35" i="44"/>
  <c r="O35" i="44"/>
  <c r="N35" i="44"/>
  <c r="M35" i="44"/>
  <c r="L35" i="44"/>
  <c r="K35" i="44"/>
  <c r="J35" i="44"/>
  <c r="I35" i="44"/>
  <c r="H35" i="44"/>
  <c r="G35" i="44"/>
  <c r="F35" i="44"/>
  <c r="E35" i="44"/>
  <c r="D35" i="44"/>
  <c r="C35" i="44"/>
  <c r="B35" i="44"/>
  <c r="W33" i="44"/>
  <c r="W38" i="44" s="1"/>
  <c r="V33" i="44"/>
  <c r="V38" i="44" s="1"/>
  <c r="U33" i="44"/>
  <c r="U38" i="44" s="1"/>
  <c r="T33" i="44"/>
  <c r="T38" i="44" s="1"/>
  <c r="S33" i="44"/>
  <c r="S38" i="44" s="1"/>
  <c r="R33" i="44"/>
  <c r="R38" i="44" s="1"/>
  <c r="Q33" i="44"/>
  <c r="Q38" i="44" s="1"/>
  <c r="P33" i="44"/>
  <c r="P38" i="44" s="1"/>
  <c r="O33" i="44"/>
  <c r="O38" i="44" s="1"/>
  <c r="N33" i="44"/>
  <c r="N38" i="44" s="1"/>
  <c r="M33" i="44"/>
  <c r="M38" i="44" s="1"/>
  <c r="L33" i="44"/>
  <c r="L38" i="44" s="1"/>
  <c r="K33" i="44"/>
  <c r="K38" i="44" s="1"/>
  <c r="J33" i="44"/>
  <c r="J38" i="44" s="1"/>
  <c r="I33" i="44"/>
  <c r="I38" i="44" s="1"/>
  <c r="H33" i="44"/>
  <c r="H38" i="44" s="1"/>
  <c r="G33" i="44"/>
  <c r="G38" i="44" s="1"/>
  <c r="F33" i="44"/>
  <c r="F38" i="44" s="1"/>
  <c r="E33" i="44"/>
  <c r="E38" i="44" s="1"/>
  <c r="D33" i="44"/>
  <c r="D38" i="44" s="1"/>
  <c r="C33" i="44"/>
  <c r="C38" i="44" s="1"/>
  <c r="B33" i="44"/>
  <c r="B38" i="44" s="1"/>
  <c r="W23" i="44"/>
  <c r="V23" i="44"/>
  <c r="U23" i="44"/>
  <c r="T23" i="44"/>
  <c r="S23" i="44"/>
  <c r="R23" i="44"/>
  <c r="Q23" i="44"/>
  <c r="P23" i="44"/>
  <c r="O23" i="44"/>
  <c r="N23" i="44"/>
  <c r="M23" i="44"/>
  <c r="L23" i="44"/>
  <c r="K23" i="44"/>
  <c r="J23" i="44"/>
  <c r="I23" i="44"/>
  <c r="H23" i="44"/>
  <c r="G23" i="44"/>
  <c r="F23" i="44"/>
  <c r="E23" i="44"/>
  <c r="D23" i="44"/>
  <c r="C23" i="44"/>
  <c r="B23" i="44"/>
  <c r="W20" i="44"/>
  <c r="V20" i="44"/>
  <c r="U20" i="44"/>
  <c r="T20" i="44"/>
  <c r="S20" i="44"/>
  <c r="R20" i="44"/>
  <c r="Q20" i="44"/>
  <c r="P20" i="44"/>
  <c r="O20" i="44"/>
  <c r="N20" i="44"/>
  <c r="M20" i="44"/>
  <c r="L20" i="44"/>
  <c r="K20" i="44"/>
  <c r="J20" i="44"/>
  <c r="I20" i="44"/>
  <c r="H20" i="44"/>
  <c r="G20" i="44"/>
  <c r="F20" i="44"/>
  <c r="E20" i="44"/>
  <c r="D20" i="44"/>
  <c r="C20" i="44"/>
  <c r="B20" i="44"/>
  <c r="W14" i="44"/>
  <c r="V14" i="44"/>
  <c r="U14" i="44"/>
  <c r="T14" i="44"/>
  <c r="S14" i="44"/>
  <c r="R14" i="44"/>
  <c r="Q14" i="44"/>
  <c r="P14" i="44"/>
  <c r="O14" i="44"/>
  <c r="N14" i="44"/>
  <c r="M14" i="44"/>
  <c r="L14" i="44"/>
  <c r="K14" i="44"/>
  <c r="J14" i="44"/>
  <c r="I14" i="44"/>
  <c r="H14" i="44"/>
  <c r="G14" i="44"/>
  <c r="F14" i="44"/>
  <c r="E14" i="44"/>
  <c r="D14" i="44"/>
  <c r="C14" i="44"/>
  <c r="B14" i="44"/>
  <c r="W9" i="44"/>
  <c r="V9" i="44"/>
  <c r="U9" i="44"/>
  <c r="T9" i="44"/>
  <c r="S9" i="44"/>
  <c r="R9" i="44"/>
  <c r="Q9" i="44"/>
  <c r="P9" i="44"/>
  <c r="O9" i="44"/>
  <c r="N9" i="44"/>
  <c r="M9" i="44"/>
  <c r="L9" i="44"/>
  <c r="K9" i="44"/>
  <c r="J9" i="44"/>
  <c r="I9" i="44"/>
  <c r="H9" i="44"/>
  <c r="G9" i="44"/>
  <c r="F9" i="44"/>
  <c r="E9" i="44"/>
  <c r="D9" i="44"/>
  <c r="C9" i="44"/>
  <c r="B9" i="44"/>
  <c r="W8" i="44"/>
  <c r="V8" i="44"/>
  <c r="U8" i="44"/>
  <c r="T8" i="44"/>
  <c r="S8" i="44"/>
  <c r="R8" i="44"/>
  <c r="Q8" i="44"/>
  <c r="P8" i="44"/>
  <c r="O8" i="44"/>
  <c r="N8" i="44"/>
  <c r="M8" i="44"/>
  <c r="L8" i="44"/>
  <c r="K8" i="44"/>
  <c r="J8" i="44"/>
  <c r="I8" i="44"/>
  <c r="H8" i="44"/>
  <c r="G8" i="44"/>
  <c r="F8" i="44"/>
  <c r="E8" i="44"/>
  <c r="D8" i="44"/>
  <c r="C8" i="44"/>
  <c r="A1" i="44"/>
  <c r="W91" i="43"/>
  <c r="V91" i="43"/>
  <c r="U91" i="43"/>
  <c r="T91" i="43"/>
  <c r="S91" i="43"/>
  <c r="R91" i="43"/>
  <c r="Q91" i="43"/>
  <c r="P91" i="43"/>
  <c r="O91" i="43"/>
  <c r="N91" i="43"/>
  <c r="M91" i="43"/>
  <c r="L91" i="43"/>
  <c r="K91" i="43"/>
  <c r="J91" i="43"/>
  <c r="I91" i="43"/>
  <c r="H91" i="43"/>
  <c r="G91" i="43"/>
  <c r="F91" i="43"/>
  <c r="E91" i="43"/>
  <c r="D91" i="43"/>
  <c r="C91" i="43"/>
  <c r="B91" i="43"/>
  <c r="W89" i="43"/>
  <c r="V89" i="43"/>
  <c r="U89" i="43"/>
  <c r="T89" i="43"/>
  <c r="S89" i="43"/>
  <c r="R89" i="43"/>
  <c r="Q89" i="43"/>
  <c r="P89" i="43"/>
  <c r="O89" i="43"/>
  <c r="N89" i="43"/>
  <c r="M89" i="43"/>
  <c r="L89" i="43"/>
  <c r="K89" i="43"/>
  <c r="J89" i="43"/>
  <c r="I89" i="43"/>
  <c r="H89" i="43"/>
  <c r="G89" i="43"/>
  <c r="F89" i="43"/>
  <c r="E89" i="43"/>
  <c r="D89" i="43"/>
  <c r="C89" i="43"/>
  <c r="B89" i="43"/>
  <c r="W88" i="43"/>
  <c r="V88" i="43"/>
  <c r="U88" i="43"/>
  <c r="T88" i="43"/>
  <c r="S88" i="43"/>
  <c r="R88" i="43"/>
  <c r="Q88" i="43"/>
  <c r="P88" i="43"/>
  <c r="O88" i="43"/>
  <c r="N88" i="43"/>
  <c r="M88" i="43"/>
  <c r="L88" i="43"/>
  <c r="K88" i="43"/>
  <c r="J88" i="43"/>
  <c r="I88" i="43"/>
  <c r="H88" i="43"/>
  <c r="G88" i="43"/>
  <c r="F88" i="43"/>
  <c r="E88" i="43"/>
  <c r="D88" i="43"/>
  <c r="C88" i="43"/>
  <c r="B88" i="43"/>
  <c r="W87" i="43"/>
  <c r="V87" i="43"/>
  <c r="U87" i="43"/>
  <c r="T87" i="43"/>
  <c r="S87" i="43"/>
  <c r="R87" i="43"/>
  <c r="Q87" i="43"/>
  <c r="P87" i="43"/>
  <c r="O87" i="43"/>
  <c r="N87" i="43"/>
  <c r="M87" i="43"/>
  <c r="L87" i="43"/>
  <c r="K87" i="43"/>
  <c r="J87" i="43"/>
  <c r="I87" i="43"/>
  <c r="H87" i="43"/>
  <c r="G87" i="43"/>
  <c r="F87" i="43"/>
  <c r="E87" i="43"/>
  <c r="D87" i="43"/>
  <c r="C87" i="43"/>
  <c r="B87" i="43"/>
  <c r="W86" i="43"/>
  <c r="V86" i="43"/>
  <c r="U86" i="43"/>
  <c r="T86" i="43"/>
  <c r="S86" i="43"/>
  <c r="R86" i="43"/>
  <c r="Q86" i="43"/>
  <c r="P86" i="43"/>
  <c r="O86" i="43"/>
  <c r="N86" i="43"/>
  <c r="M86" i="43"/>
  <c r="L86" i="43"/>
  <c r="K86" i="43"/>
  <c r="J86" i="43"/>
  <c r="I86" i="43"/>
  <c r="H86" i="43"/>
  <c r="G86" i="43"/>
  <c r="F86" i="43"/>
  <c r="E86" i="43"/>
  <c r="D86" i="43"/>
  <c r="C86" i="43"/>
  <c r="B86" i="43"/>
  <c r="W85" i="43"/>
  <c r="V85" i="43"/>
  <c r="U85" i="43"/>
  <c r="T85" i="43"/>
  <c r="S85" i="43"/>
  <c r="R85" i="43"/>
  <c r="Q85" i="43"/>
  <c r="P85" i="43"/>
  <c r="O85" i="43"/>
  <c r="N85" i="43"/>
  <c r="M85" i="43"/>
  <c r="L85" i="43"/>
  <c r="K85" i="43"/>
  <c r="J85" i="43"/>
  <c r="I85" i="43"/>
  <c r="H85" i="43"/>
  <c r="G85" i="43"/>
  <c r="F85" i="43"/>
  <c r="E85" i="43"/>
  <c r="D85" i="43"/>
  <c r="C85" i="43"/>
  <c r="B85" i="43"/>
  <c r="W84" i="43"/>
  <c r="V84" i="43"/>
  <c r="U84" i="43"/>
  <c r="T84" i="43"/>
  <c r="S84" i="43"/>
  <c r="R84" i="43"/>
  <c r="Q84" i="43"/>
  <c r="P84" i="43"/>
  <c r="O84" i="43"/>
  <c r="N84" i="43"/>
  <c r="M84" i="43"/>
  <c r="L84" i="43"/>
  <c r="K84" i="43"/>
  <c r="J84" i="43"/>
  <c r="I84" i="43"/>
  <c r="H84" i="43"/>
  <c r="G84" i="43"/>
  <c r="F84" i="43"/>
  <c r="E84" i="43"/>
  <c r="D84" i="43"/>
  <c r="C84" i="43"/>
  <c r="B84" i="43"/>
  <c r="W83" i="43"/>
  <c r="V83" i="43"/>
  <c r="U83" i="43"/>
  <c r="T83" i="43"/>
  <c r="S83" i="43"/>
  <c r="R83" i="43"/>
  <c r="Q83" i="43"/>
  <c r="P83" i="43"/>
  <c r="O83" i="43"/>
  <c r="N83" i="43"/>
  <c r="M83" i="43"/>
  <c r="L83" i="43"/>
  <c r="K83" i="43"/>
  <c r="J83" i="43"/>
  <c r="I83" i="43"/>
  <c r="H83" i="43"/>
  <c r="G83" i="43"/>
  <c r="F83" i="43"/>
  <c r="E83" i="43"/>
  <c r="D83" i="43"/>
  <c r="C83" i="43"/>
  <c r="B83" i="43"/>
  <c r="W82" i="43"/>
  <c r="V82" i="43"/>
  <c r="U82" i="43"/>
  <c r="T82" i="43"/>
  <c r="S82" i="43"/>
  <c r="R82" i="43"/>
  <c r="Q82" i="43"/>
  <c r="P82" i="43"/>
  <c r="O82" i="43"/>
  <c r="N82" i="43"/>
  <c r="M82" i="43"/>
  <c r="L82" i="43"/>
  <c r="K82" i="43"/>
  <c r="J82" i="43"/>
  <c r="I82" i="43"/>
  <c r="H82" i="43"/>
  <c r="G82" i="43"/>
  <c r="F82" i="43"/>
  <c r="E82" i="43"/>
  <c r="D82" i="43"/>
  <c r="C82" i="43"/>
  <c r="B82" i="43"/>
  <c r="W81" i="43"/>
  <c r="V81" i="43"/>
  <c r="U81" i="43"/>
  <c r="T81" i="43"/>
  <c r="S81" i="43"/>
  <c r="R81" i="43"/>
  <c r="Q81" i="43"/>
  <c r="P81" i="43"/>
  <c r="O81" i="43"/>
  <c r="N81" i="43"/>
  <c r="M81" i="43"/>
  <c r="L81" i="43"/>
  <c r="K81" i="43"/>
  <c r="J81" i="43"/>
  <c r="I81" i="43"/>
  <c r="H81" i="43"/>
  <c r="G81" i="43"/>
  <c r="F81" i="43"/>
  <c r="E81" i="43"/>
  <c r="D81" i="43"/>
  <c r="C81" i="43"/>
  <c r="B81" i="43"/>
  <c r="W77" i="43"/>
  <c r="V77" i="43"/>
  <c r="U77" i="43"/>
  <c r="T77" i="43"/>
  <c r="S77" i="43"/>
  <c r="R77" i="43"/>
  <c r="Q77" i="43"/>
  <c r="P77" i="43"/>
  <c r="O77" i="43"/>
  <c r="N77" i="43"/>
  <c r="M77" i="43"/>
  <c r="L77" i="43"/>
  <c r="K77" i="43"/>
  <c r="J77" i="43"/>
  <c r="I77" i="43"/>
  <c r="H77" i="43"/>
  <c r="G77" i="43"/>
  <c r="F77" i="43"/>
  <c r="E77" i="43"/>
  <c r="D77" i="43"/>
  <c r="C77" i="43"/>
  <c r="B77" i="43"/>
  <c r="W76" i="43"/>
  <c r="V76" i="43"/>
  <c r="U76" i="43"/>
  <c r="T76" i="43"/>
  <c r="S76" i="43"/>
  <c r="R76" i="43"/>
  <c r="Q76" i="43"/>
  <c r="P76" i="43"/>
  <c r="O76" i="43"/>
  <c r="N76" i="43"/>
  <c r="M76" i="43"/>
  <c r="L76" i="43"/>
  <c r="K76" i="43"/>
  <c r="J76" i="43"/>
  <c r="I76" i="43"/>
  <c r="H76" i="43"/>
  <c r="G76" i="43"/>
  <c r="F76" i="43"/>
  <c r="E76" i="43"/>
  <c r="D76" i="43"/>
  <c r="C76" i="43"/>
  <c r="B76" i="43"/>
  <c r="W75" i="43"/>
  <c r="V75" i="43"/>
  <c r="U75" i="43"/>
  <c r="T75" i="43"/>
  <c r="S75" i="43"/>
  <c r="R75" i="43"/>
  <c r="Q75" i="43"/>
  <c r="P75" i="43"/>
  <c r="O75" i="43"/>
  <c r="N75" i="43"/>
  <c r="M75" i="43"/>
  <c r="L75" i="43"/>
  <c r="K75" i="43"/>
  <c r="J75" i="43"/>
  <c r="I75" i="43"/>
  <c r="H75" i="43"/>
  <c r="G75" i="43"/>
  <c r="F75" i="43"/>
  <c r="E75" i="43"/>
  <c r="D75" i="43"/>
  <c r="C75" i="43"/>
  <c r="B75" i="43"/>
  <c r="W74" i="43"/>
  <c r="V74" i="43"/>
  <c r="U74" i="43"/>
  <c r="T74" i="43"/>
  <c r="S74" i="43"/>
  <c r="R74" i="43"/>
  <c r="Q74" i="43"/>
  <c r="P74" i="43"/>
  <c r="O74" i="43"/>
  <c r="N74" i="43"/>
  <c r="M74" i="43"/>
  <c r="L74" i="43"/>
  <c r="K74" i="43"/>
  <c r="J74" i="43"/>
  <c r="I74" i="43"/>
  <c r="H74" i="43"/>
  <c r="G74" i="43"/>
  <c r="F74" i="43"/>
  <c r="E74" i="43"/>
  <c r="D74" i="43"/>
  <c r="C74" i="43"/>
  <c r="B74" i="43"/>
  <c r="W73" i="43"/>
  <c r="V73" i="43"/>
  <c r="U73" i="43"/>
  <c r="T73" i="43"/>
  <c r="S73" i="43"/>
  <c r="R73" i="43"/>
  <c r="Q73" i="43"/>
  <c r="P73" i="43"/>
  <c r="O73" i="43"/>
  <c r="N73" i="43"/>
  <c r="M73" i="43"/>
  <c r="L73" i="43"/>
  <c r="K73" i="43"/>
  <c r="J73" i="43"/>
  <c r="I73" i="43"/>
  <c r="H73" i="43"/>
  <c r="G73" i="43"/>
  <c r="F73" i="43"/>
  <c r="E73" i="43"/>
  <c r="D73" i="43"/>
  <c r="C73" i="43"/>
  <c r="B73" i="43"/>
  <c r="W71" i="43"/>
  <c r="V71" i="43"/>
  <c r="U71" i="43"/>
  <c r="T71" i="43"/>
  <c r="S71" i="43"/>
  <c r="R71" i="43"/>
  <c r="Q71" i="43"/>
  <c r="P71" i="43"/>
  <c r="O71" i="43"/>
  <c r="N71" i="43"/>
  <c r="M71" i="43"/>
  <c r="L71" i="43"/>
  <c r="K71" i="43"/>
  <c r="J71" i="43"/>
  <c r="I71" i="43"/>
  <c r="H71" i="43"/>
  <c r="G71" i="43"/>
  <c r="F71" i="43"/>
  <c r="E71" i="43"/>
  <c r="D71" i="43"/>
  <c r="C71" i="43"/>
  <c r="B71" i="43"/>
  <c r="W70" i="43"/>
  <c r="V70" i="43"/>
  <c r="U70" i="43"/>
  <c r="T70" i="43"/>
  <c r="S70" i="43"/>
  <c r="R70" i="43"/>
  <c r="Q70" i="43"/>
  <c r="P70" i="43"/>
  <c r="O70" i="43"/>
  <c r="N70" i="43"/>
  <c r="M70" i="43"/>
  <c r="L70" i="43"/>
  <c r="K70" i="43"/>
  <c r="J70" i="43"/>
  <c r="I70" i="43"/>
  <c r="H70" i="43"/>
  <c r="G70" i="43"/>
  <c r="F70" i="43"/>
  <c r="E70" i="43"/>
  <c r="D70" i="43"/>
  <c r="C70" i="43"/>
  <c r="B70" i="43"/>
  <c r="W69" i="43"/>
  <c r="V69" i="43"/>
  <c r="U69" i="43"/>
  <c r="T69" i="43"/>
  <c r="S69" i="43"/>
  <c r="R69" i="43"/>
  <c r="Q69" i="43"/>
  <c r="P69" i="43"/>
  <c r="O69" i="43"/>
  <c r="N69" i="43"/>
  <c r="M69" i="43"/>
  <c r="L69" i="43"/>
  <c r="K69" i="43"/>
  <c r="J69" i="43"/>
  <c r="I69" i="43"/>
  <c r="H69" i="43"/>
  <c r="G69" i="43"/>
  <c r="F69" i="43"/>
  <c r="E69" i="43"/>
  <c r="D69" i="43"/>
  <c r="C69" i="43"/>
  <c r="B69" i="43"/>
  <c r="W68" i="43"/>
  <c r="V68" i="43"/>
  <c r="U68" i="43"/>
  <c r="T68" i="43"/>
  <c r="S68" i="43"/>
  <c r="R68" i="43"/>
  <c r="Q68" i="43"/>
  <c r="Q63" i="43" s="1"/>
  <c r="P68" i="43"/>
  <c r="O68" i="43"/>
  <c r="N68" i="43"/>
  <c r="M68" i="43"/>
  <c r="L68" i="43"/>
  <c r="K68" i="43"/>
  <c r="J68" i="43"/>
  <c r="I68" i="43"/>
  <c r="H68" i="43"/>
  <c r="G68" i="43"/>
  <c r="F68" i="43"/>
  <c r="E68" i="43"/>
  <c r="D68" i="43"/>
  <c r="C68" i="43"/>
  <c r="B68" i="43"/>
  <c r="W67" i="43"/>
  <c r="V67" i="43"/>
  <c r="U67" i="43"/>
  <c r="T67" i="43"/>
  <c r="S67" i="43"/>
  <c r="R67" i="43"/>
  <c r="Q67" i="43"/>
  <c r="P67" i="43"/>
  <c r="O67" i="43"/>
  <c r="N67" i="43"/>
  <c r="M67" i="43"/>
  <c r="L67" i="43"/>
  <c r="K67" i="43"/>
  <c r="J67" i="43"/>
  <c r="I67" i="43"/>
  <c r="H67" i="43"/>
  <c r="G67" i="43"/>
  <c r="F67" i="43"/>
  <c r="E67" i="43"/>
  <c r="D67" i="43"/>
  <c r="C67" i="43"/>
  <c r="B67" i="43"/>
  <c r="W66" i="43"/>
  <c r="V66" i="43"/>
  <c r="U66" i="43"/>
  <c r="T66" i="43"/>
  <c r="S66" i="43"/>
  <c r="R66" i="43"/>
  <c r="Q66" i="43"/>
  <c r="P66" i="43"/>
  <c r="O66" i="43"/>
  <c r="N66" i="43"/>
  <c r="M66" i="43"/>
  <c r="L66" i="43"/>
  <c r="K66" i="43"/>
  <c r="J66" i="43"/>
  <c r="J63" i="43" s="1"/>
  <c r="I66" i="43"/>
  <c r="H66" i="43"/>
  <c r="G66" i="43"/>
  <c r="F66" i="43"/>
  <c r="E66" i="43"/>
  <c r="D66" i="43"/>
  <c r="C66" i="43"/>
  <c r="B66" i="43"/>
  <c r="B63" i="43" s="1"/>
  <c r="W65" i="43"/>
  <c r="V65" i="43"/>
  <c r="U65" i="43"/>
  <c r="T65" i="43"/>
  <c r="S65" i="43"/>
  <c r="R65" i="43"/>
  <c r="Q65" i="43"/>
  <c r="P65" i="43"/>
  <c r="O65" i="43"/>
  <c r="N65" i="43"/>
  <c r="M65" i="43"/>
  <c r="L65" i="43"/>
  <c r="K65" i="43"/>
  <c r="J65" i="43"/>
  <c r="I65" i="43"/>
  <c r="H65" i="43"/>
  <c r="G65" i="43"/>
  <c r="F65" i="43"/>
  <c r="E65" i="43"/>
  <c r="D65" i="43"/>
  <c r="C65" i="43"/>
  <c r="B65" i="43"/>
  <c r="W64" i="43"/>
  <c r="V64" i="43"/>
  <c r="U64" i="43"/>
  <c r="T64" i="43"/>
  <c r="T63" i="43" s="1"/>
  <c r="S64" i="43"/>
  <c r="S63" i="43" s="1"/>
  <c r="R64" i="43"/>
  <c r="R63" i="43" s="1"/>
  <c r="Q64" i="43"/>
  <c r="P64" i="43"/>
  <c r="O64" i="43"/>
  <c r="N64" i="43"/>
  <c r="M64" i="43"/>
  <c r="L64" i="43"/>
  <c r="K64" i="43"/>
  <c r="J64" i="43"/>
  <c r="I64" i="43"/>
  <c r="H64" i="43"/>
  <c r="G64" i="43"/>
  <c r="F64" i="43"/>
  <c r="E64" i="43"/>
  <c r="D64" i="43"/>
  <c r="C64" i="43"/>
  <c r="B64" i="43"/>
  <c r="I63" i="43"/>
  <c r="W39" i="43"/>
  <c r="W72" i="43" s="1"/>
  <c r="V39" i="43"/>
  <c r="V72" i="43" s="1"/>
  <c r="U39" i="43"/>
  <c r="T39" i="43"/>
  <c r="T90" i="43" s="1"/>
  <c r="S39" i="43"/>
  <c r="S90" i="43" s="1"/>
  <c r="R39" i="43"/>
  <c r="R72" i="43" s="1"/>
  <c r="Q39" i="43"/>
  <c r="Q72" i="43" s="1"/>
  <c r="P39" i="43"/>
  <c r="P72" i="43" s="1"/>
  <c r="O39" i="43"/>
  <c r="O72" i="43" s="1"/>
  <c r="N39" i="43"/>
  <c r="N72" i="43" s="1"/>
  <c r="M39" i="43"/>
  <c r="L39" i="43"/>
  <c r="K39" i="43"/>
  <c r="K72" i="43" s="1"/>
  <c r="J39" i="43"/>
  <c r="J72" i="43" s="1"/>
  <c r="I39" i="43"/>
  <c r="I72" i="43" s="1"/>
  <c r="H39" i="43"/>
  <c r="H72" i="43" s="1"/>
  <c r="G39" i="43"/>
  <c r="G72" i="43" s="1"/>
  <c r="F39" i="43"/>
  <c r="F72" i="43" s="1"/>
  <c r="E39" i="43"/>
  <c r="D39" i="43"/>
  <c r="C39" i="43"/>
  <c r="C72" i="43" s="1"/>
  <c r="B39" i="43"/>
  <c r="B72" i="43" s="1"/>
  <c r="A1" i="43"/>
  <c r="W91" i="42"/>
  <c r="V91" i="42"/>
  <c r="U91" i="42"/>
  <c r="T91" i="42"/>
  <c r="S91" i="42"/>
  <c r="R91" i="42"/>
  <c r="Q91" i="42"/>
  <c r="P91" i="42"/>
  <c r="O91" i="42"/>
  <c r="N91" i="42"/>
  <c r="M91" i="42"/>
  <c r="L91" i="42"/>
  <c r="K91" i="42"/>
  <c r="J91" i="42"/>
  <c r="I91" i="42"/>
  <c r="H91" i="42"/>
  <c r="G91" i="42"/>
  <c r="F91" i="42"/>
  <c r="E91" i="42"/>
  <c r="D91" i="42"/>
  <c r="C91" i="42"/>
  <c r="B91" i="42"/>
  <c r="W89" i="42"/>
  <c r="V89" i="42"/>
  <c r="U89" i="42"/>
  <c r="T89" i="42"/>
  <c r="S89" i="42"/>
  <c r="R89" i="42"/>
  <c r="Q89" i="42"/>
  <c r="P89" i="42"/>
  <c r="O89" i="42"/>
  <c r="N89" i="42"/>
  <c r="M89" i="42"/>
  <c r="L89" i="42"/>
  <c r="K89" i="42"/>
  <c r="J89" i="42"/>
  <c r="I89" i="42"/>
  <c r="H89" i="42"/>
  <c r="G89" i="42"/>
  <c r="F89" i="42"/>
  <c r="E89" i="42"/>
  <c r="D89" i="42"/>
  <c r="C89" i="42"/>
  <c r="B89" i="42"/>
  <c r="W88" i="42"/>
  <c r="V88" i="42"/>
  <c r="U88" i="42"/>
  <c r="T88" i="42"/>
  <c r="S88" i="42"/>
  <c r="R88" i="42"/>
  <c r="Q88" i="42"/>
  <c r="P88" i="42"/>
  <c r="O88" i="42"/>
  <c r="N88" i="42"/>
  <c r="M88" i="42"/>
  <c r="L88" i="42"/>
  <c r="K88" i="42"/>
  <c r="J88" i="42"/>
  <c r="I88" i="42"/>
  <c r="H88" i="42"/>
  <c r="G88" i="42"/>
  <c r="F88" i="42"/>
  <c r="E88" i="42"/>
  <c r="D88" i="42"/>
  <c r="C88" i="42"/>
  <c r="B88" i="42"/>
  <c r="W87" i="42"/>
  <c r="V87" i="42"/>
  <c r="U87" i="42"/>
  <c r="T87" i="42"/>
  <c r="S87" i="42"/>
  <c r="R87" i="42"/>
  <c r="Q87" i="42"/>
  <c r="P87" i="42"/>
  <c r="O87" i="42"/>
  <c r="N87" i="42"/>
  <c r="M87" i="42"/>
  <c r="L87" i="42"/>
  <c r="K87" i="42"/>
  <c r="J87" i="42"/>
  <c r="I87" i="42"/>
  <c r="H87" i="42"/>
  <c r="G87" i="42"/>
  <c r="F87" i="42"/>
  <c r="E87" i="42"/>
  <c r="D87" i="42"/>
  <c r="C87" i="42"/>
  <c r="B87" i="42"/>
  <c r="W86" i="42"/>
  <c r="V86" i="42"/>
  <c r="U86" i="42"/>
  <c r="T86" i="42"/>
  <c r="S86" i="42"/>
  <c r="R86" i="42"/>
  <c r="Q86" i="42"/>
  <c r="P86" i="42"/>
  <c r="O86" i="42"/>
  <c r="N86" i="42"/>
  <c r="M86" i="42"/>
  <c r="L86" i="42"/>
  <c r="K86" i="42"/>
  <c r="J86" i="42"/>
  <c r="I86" i="42"/>
  <c r="H86" i="42"/>
  <c r="G86" i="42"/>
  <c r="F86" i="42"/>
  <c r="E86" i="42"/>
  <c r="D86" i="42"/>
  <c r="C86" i="42"/>
  <c r="B86" i="42"/>
  <c r="W85" i="42"/>
  <c r="V85" i="42"/>
  <c r="U85" i="42"/>
  <c r="T85" i="42"/>
  <c r="S85" i="42"/>
  <c r="R85" i="42"/>
  <c r="Q85" i="42"/>
  <c r="P85" i="42"/>
  <c r="O85" i="42"/>
  <c r="N85" i="42"/>
  <c r="M85" i="42"/>
  <c r="L85" i="42"/>
  <c r="K85" i="42"/>
  <c r="J85" i="42"/>
  <c r="I85" i="42"/>
  <c r="H85" i="42"/>
  <c r="G85" i="42"/>
  <c r="F85" i="42"/>
  <c r="E85" i="42"/>
  <c r="D85" i="42"/>
  <c r="C85" i="42"/>
  <c r="B85" i="42"/>
  <c r="W84" i="42"/>
  <c r="V84" i="42"/>
  <c r="U84" i="42"/>
  <c r="T84" i="42"/>
  <c r="S84" i="42"/>
  <c r="R84" i="42"/>
  <c r="Q84" i="42"/>
  <c r="P84" i="42"/>
  <c r="O84" i="42"/>
  <c r="N84" i="42"/>
  <c r="M84" i="42"/>
  <c r="L84" i="42"/>
  <c r="K84" i="42"/>
  <c r="J84" i="42"/>
  <c r="I84" i="42"/>
  <c r="H84" i="42"/>
  <c r="G84" i="42"/>
  <c r="F84" i="42"/>
  <c r="E84" i="42"/>
  <c r="D84" i="42"/>
  <c r="C84" i="42"/>
  <c r="B84" i="42"/>
  <c r="W83" i="42"/>
  <c r="V83" i="42"/>
  <c r="U83" i="42"/>
  <c r="T83" i="42"/>
  <c r="S83" i="42"/>
  <c r="R83" i="42"/>
  <c r="Q83" i="42"/>
  <c r="P83" i="42"/>
  <c r="O83" i="42"/>
  <c r="N83" i="42"/>
  <c r="M83" i="42"/>
  <c r="L83" i="42"/>
  <c r="K83" i="42"/>
  <c r="J83" i="42"/>
  <c r="I83" i="42"/>
  <c r="H83" i="42"/>
  <c r="G83" i="42"/>
  <c r="F83" i="42"/>
  <c r="E83" i="42"/>
  <c r="D83" i="42"/>
  <c r="C83" i="42"/>
  <c r="B83" i="42"/>
  <c r="W82" i="42"/>
  <c r="V82" i="42"/>
  <c r="U82" i="42"/>
  <c r="T82" i="42"/>
  <c r="S82" i="42"/>
  <c r="R82" i="42"/>
  <c r="Q82" i="42"/>
  <c r="P82" i="42"/>
  <c r="O82" i="42"/>
  <c r="N82" i="42"/>
  <c r="M82" i="42"/>
  <c r="L82" i="42"/>
  <c r="K82" i="42"/>
  <c r="J82" i="42"/>
  <c r="I82" i="42"/>
  <c r="H82" i="42"/>
  <c r="G82" i="42"/>
  <c r="F82" i="42"/>
  <c r="E82" i="42"/>
  <c r="D82" i="42"/>
  <c r="C82" i="42"/>
  <c r="B82" i="42"/>
  <c r="W81" i="42"/>
  <c r="V81" i="42"/>
  <c r="U81" i="42"/>
  <c r="T81" i="42"/>
  <c r="S81" i="42"/>
  <c r="R81" i="42"/>
  <c r="Q81" i="42"/>
  <c r="P81" i="42"/>
  <c r="O81" i="42"/>
  <c r="N81" i="42"/>
  <c r="M81" i="42"/>
  <c r="L81" i="42"/>
  <c r="K81" i="42"/>
  <c r="J81" i="42"/>
  <c r="I81" i="42"/>
  <c r="H81" i="42"/>
  <c r="G81" i="42"/>
  <c r="F81" i="42"/>
  <c r="E81" i="42"/>
  <c r="D81" i="42"/>
  <c r="C81" i="42"/>
  <c r="B81" i="42"/>
  <c r="W77" i="42"/>
  <c r="V77" i="42"/>
  <c r="U77" i="42"/>
  <c r="T77" i="42"/>
  <c r="S77" i="42"/>
  <c r="R77" i="42"/>
  <c r="Q77" i="42"/>
  <c r="P77" i="42"/>
  <c r="O77" i="42"/>
  <c r="N77" i="42"/>
  <c r="M77" i="42"/>
  <c r="L77" i="42"/>
  <c r="K77" i="42"/>
  <c r="J77" i="42"/>
  <c r="I77" i="42"/>
  <c r="H77" i="42"/>
  <c r="G77" i="42"/>
  <c r="F77" i="42"/>
  <c r="E77" i="42"/>
  <c r="D77" i="42"/>
  <c r="C77" i="42"/>
  <c r="B77" i="42"/>
  <c r="W76" i="42"/>
  <c r="V76" i="42"/>
  <c r="U76" i="42"/>
  <c r="T76" i="42"/>
  <c r="S76" i="42"/>
  <c r="R76" i="42"/>
  <c r="Q76" i="42"/>
  <c r="P76" i="42"/>
  <c r="O76" i="42"/>
  <c r="N76" i="42"/>
  <c r="M76" i="42"/>
  <c r="L76" i="42"/>
  <c r="K76" i="42"/>
  <c r="J76" i="42"/>
  <c r="I76" i="42"/>
  <c r="H76" i="42"/>
  <c r="G76" i="42"/>
  <c r="F76" i="42"/>
  <c r="E76" i="42"/>
  <c r="D76" i="42"/>
  <c r="C76" i="42"/>
  <c r="B76" i="42"/>
  <c r="W75" i="42"/>
  <c r="V75" i="42"/>
  <c r="U75" i="42"/>
  <c r="T75" i="42"/>
  <c r="S75" i="42"/>
  <c r="R75" i="42"/>
  <c r="Q75" i="42"/>
  <c r="P75" i="42"/>
  <c r="O75" i="42"/>
  <c r="N75" i="42"/>
  <c r="M75" i="42"/>
  <c r="L75" i="42"/>
  <c r="K75" i="42"/>
  <c r="J75" i="42"/>
  <c r="I75" i="42"/>
  <c r="H75" i="42"/>
  <c r="G75" i="42"/>
  <c r="F75" i="42"/>
  <c r="E75" i="42"/>
  <c r="D75" i="42"/>
  <c r="C75" i="42"/>
  <c r="B75" i="42"/>
  <c r="W74" i="42"/>
  <c r="V74" i="42"/>
  <c r="U74" i="42"/>
  <c r="T74" i="42"/>
  <c r="S74" i="42"/>
  <c r="R74" i="42"/>
  <c r="Q74" i="42"/>
  <c r="P74" i="42"/>
  <c r="O74" i="42"/>
  <c r="N74" i="42"/>
  <c r="M74" i="42"/>
  <c r="L74" i="42"/>
  <c r="K74" i="42"/>
  <c r="J74" i="42"/>
  <c r="I74" i="42"/>
  <c r="H74" i="42"/>
  <c r="G74" i="42"/>
  <c r="F74" i="42"/>
  <c r="E74" i="42"/>
  <c r="D74" i="42"/>
  <c r="C74" i="42"/>
  <c r="B74" i="42"/>
  <c r="W73" i="42"/>
  <c r="V73" i="42"/>
  <c r="U73" i="42"/>
  <c r="T73" i="42"/>
  <c r="S73" i="42"/>
  <c r="R73" i="42"/>
  <c r="Q73" i="42"/>
  <c r="P73" i="42"/>
  <c r="O73" i="42"/>
  <c r="N73" i="42"/>
  <c r="M73" i="42"/>
  <c r="L73" i="42"/>
  <c r="K73" i="42"/>
  <c r="J73" i="42"/>
  <c r="I73" i="42"/>
  <c r="H73" i="42"/>
  <c r="G73" i="42"/>
  <c r="F73" i="42"/>
  <c r="E73" i="42"/>
  <c r="D73" i="42"/>
  <c r="C73" i="42"/>
  <c r="B73" i="42"/>
  <c r="V72" i="42"/>
  <c r="U72" i="42"/>
  <c r="P72" i="42"/>
  <c r="W71" i="42"/>
  <c r="V71" i="42"/>
  <c r="U71" i="42"/>
  <c r="T71" i="42"/>
  <c r="S71" i="42"/>
  <c r="R71" i="42"/>
  <c r="Q71" i="42"/>
  <c r="P71" i="42"/>
  <c r="O71" i="42"/>
  <c r="N71" i="42"/>
  <c r="M71" i="42"/>
  <c r="L71" i="42"/>
  <c r="K71" i="42"/>
  <c r="J71" i="42"/>
  <c r="I71" i="42"/>
  <c r="H71" i="42"/>
  <c r="G71" i="42"/>
  <c r="F71" i="42"/>
  <c r="E71" i="42"/>
  <c r="D71" i="42"/>
  <c r="C71" i="42"/>
  <c r="B71" i="42"/>
  <c r="W70" i="42"/>
  <c r="V70" i="42"/>
  <c r="U70" i="42"/>
  <c r="T70" i="42"/>
  <c r="S70" i="42"/>
  <c r="R70" i="42"/>
  <c r="Q70" i="42"/>
  <c r="P70" i="42"/>
  <c r="O70" i="42"/>
  <c r="N70" i="42"/>
  <c r="M70" i="42"/>
  <c r="L70" i="42"/>
  <c r="K70" i="42"/>
  <c r="J70" i="42"/>
  <c r="I70" i="42"/>
  <c r="H70" i="42"/>
  <c r="G70" i="42"/>
  <c r="F70" i="42"/>
  <c r="E70" i="42"/>
  <c r="D70" i="42"/>
  <c r="C70" i="42"/>
  <c r="B70" i="42"/>
  <c r="W69" i="42"/>
  <c r="V69" i="42"/>
  <c r="U69" i="42"/>
  <c r="T69" i="42"/>
  <c r="S69" i="42"/>
  <c r="R69" i="42"/>
  <c r="Q69" i="42"/>
  <c r="P69" i="42"/>
  <c r="O69" i="42"/>
  <c r="N69" i="42"/>
  <c r="M69" i="42"/>
  <c r="L69" i="42"/>
  <c r="K69" i="42"/>
  <c r="J69" i="42"/>
  <c r="I69" i="42"/>
  <c r="H69" i="42"/>
  <c r="G69" i="42"/>
  <c r="F69" i="42"/>
  <c r="E69" i="42"/>
  <c r="D69" i="42"/>
  <c r="C69" i="42"/>
  <c r="B69" i="42"/>
  <c r="W68" i="42"/>
  <c r="V68" i="42"/>
  <c r="U68" i="42"/>
  <c r="T68" i="42"/>
  <c r="S68" i="42"/>
  <c r="R68" i="42"/>
  <c r="Q68" i="42"/>
  <c r="P68" i="42"/>
  <c r="O68" i="42"/>
  <c r="N68" i="42"/>
  <c r="M68" i="42"/>
  <c r="L68" i="42"/>
  <c r="K68" i="42"/>
  <c r="J68" i="42"/>
  <c r="I68" i="42"/>
  <c r="H68" i="42"/>
  <c r="G68" i="42"/>
  <c r="F68" i="42"/>
  <c r="E68" i="42"/>
  <c r="D68" i="42"/>
  <c r="C68" i="42"/>
  <c r="B68" i="42"/>
  <c r="W67" i="42"/>
  <c r="V67" i="42"/>
  <c r="U67" i="42"/>
  <c r="U63" i="42" s="1"/>
  <c r="T67" i="42"/>
  <c r="S67" i="42"/>
  <c r="R67" i="42"/>
  <c r="Q67" i="42"/>
  <c r="P67" i="42"/>
  <c r="O67" i="42"/>
  <c r="N67" i="42"/>
  <c r="M67" i="42"/>
  <c r="L67" i="42"/>
  <c r="K67" i="42"/>
  <c r="J67" i="42"/>
  <c r="I67" i="42"/>
  <c r="H67" i="42"/>
  <c r="G67" i="42"/>
  <c r="F67" i="42"/>
  <c r="E67" i="42"/>
  <c r="D67" i="42"/>
  <c r="C67" i="42"/>
  <c r="B67" i="42"/>
  <c r="W66" i="42"/>
  <c r="V66" i="42"/>
  <c r="U66" i="42"/>
  <c r="T66" i="42"/>
  <c r="S66" i="42"/>
  <c r="R66" i="42"/>
  <c r="Q66" i="42"/>
  <c r="P66" i="42"/>
  <c r="O66" i="42"/>
  <c r="N66" i="42"/>
  <c r="M66" i="42"/>
  <c r="L66" i="42"/>
  <c r="K66" i="42"/>
  <c r="J66" i="42"/>
  <c r="I66" i="42"/>
  <c r="H66" i="42"/>
  <c r="G66" i="42"/>
  <c r="F66" i="42"/>
  <c r="E66" i="42"/>
  <c r="D66" i="42"/>
  <c r="C66" i="42"/>
  <c r="B66" i="42"/>
  <c r="W65" i="42"/>
  <c r="V65" i="42"/>
  <c r="U65" i="42"/>
  <c r="T65" i="42"/>
  <c r="S65" i="42"/>
  <c r="R65" i="42"/>
  <c r="Q65" i="42"/>
  <c r="P65" i="42"/>
  <c r="O65" i="42"/>
  <c r="N65" i="42"/>
  <c r="M65" i="42"/>
  <c r="L65" i="42"/>
  <c r="K65" i="42"/>
  <c r="J65" i="42"/>
  <c r="I65" i="42"/>
  <c r="H65" i="42"/>
  <c r="G65" i="42"/>
  <c r="F65" i="42"/>
  <c r="E65" i="42"/>
  <c r="D65" i="42"/>
  <c r="C65" i="42"/>
  <c r="B65" i="42"/>
  <c r="W64" i="42"/>
  <c r="V64" i="42"/>
  <c r="U64" i="42"/>
  <c r="T64" i="42"/>
  <c r="T63" i="42" s="1"/>
  <c r="S64" i="42"/>
  <c r="R64" i="42"/>
  <c r="Q64" i="42"/>
  <c r="Q63" i="42" s="1"/>
  <c r="P64" i="42"/>
  <c r="O64" i="42"/>
  <c r="N64" i="42"/>
  <c r="M64" i="42"/>
  <c r="M63" i="42" s="1"/>
  <c r="L64" i="42"/>
  <c r="K64" i="42"/>
  <c r="J64" i="42"/>
  <c r="I64" i="42"/>
  <c r="I63" i="42" s="1"/>
  <c r="H64" i="42"/>
  <c r="G64" i="42"/>
  <c r="G63" i="42" s="1"/>
  <c r="F64" i="42"/>
  <c r="E64" i="42"/>
  <c r="E63" i="42" s="1"/>
  <c r="D64" i="42"/>
  <c r="C64" i="42"/>
  <c r="C63" i="42" s="1"/>
  <c r="B64" i="42"/>
  <c r="W39" i="42"/>
  <c r="V39" i="42"/>
  <c r="U39" i="42"/>
  <c r="T39" i="42"/>
  <c r="T72" i="42" s="1"/>
  <c r="S39" i="42"/>
  <c r="S72" i="42" s="1"/>
  <c r="R39" i="42"/>
  <c r="Q39" i="42"/>
  <c r="Q72" i="42" s="1"/>
  <c r="P39" i="42"/>
  <c r="O39" i="42"/>
  <c r="N39" i="42"/>
  <c r="N90" i="42" s="1"/>
  <c r="M39" i="42"/>
  <c r="M72" i="42" s="1"/>
  <c r="L39" i="42"/>
  <c r="L72" i="42" s="1"/>
  <c r="K39" i="42"/>
  <c r="K72" i="42" s="1"/>
  <c r="J39" i="42"/>
  <c r="I39" i="42"/>
  <c r="I72" i="42" s="1"/>
  <c r="H39" i="42"/>
  <c r="H72" i="42" s="1"/>
  <c r="G39" i="42"/>
  <c r="F39" i="42"/>
  <c r="F90" i="42" s="1"/>
  <c r="E39" i="42"/>
  <c r="E72" i="42" s="1"/>
  <c r="D39" i="42"/>
  <c r="D72" i="42" s="1"/>
  <c r="C39" i="42"/>
  <c r="C72" i="42" s="1"/>
  <c r="B39" i="42"/>
  <c r="A1" i="42"/>
  <c r="W91" i="41"/>
  <c r="V91" i="41"/>
  <c r="U91" i="41"/>
  <c r="T91" i="41"/>
  <c r="S91" i="41"/>
  <c r="R91" i="41"/>
  <c r="Q91" i="41"/>
  <c r="P91" i="41"/>
  <c r="O91" i="41"/>
  <c r="N91" i="41"/>
  <c r="M91" i="41"/>
  <c r="L91" i="41"/>
  <c r="K91" i="41"/>
  <c r="J91" i="41"/>
  <c r="I91" i="41"/>
  <c r="H91" i="41"/>
  <c r="G91" i="41"/>
  <c r="F91" i="41"/>
  <c r="E91" i="41"/>
  <c r="D91" i="41"/>
  <c r="C91" i="41"/>
  <c r="B91" i="41"/>
  <c r="W90" i="41"/>
  <c r="T90" i="41"/>
  <c r="S90" i="41"/>
  <c r="P90" i="41"/>
  <c r="W89" i="41"/>
  <c r="V89" i="41"/>
  <c r="U89" i="41"/>
  <c r="T89" i="41"/>
  <c r="S89" i="41"/>
  <c r="R89" i="41"/>
  <c r="Q89" i="41"/>
  <c r="P89" i="41"/>
  <c r="O89" i="41"/>
  <c r="N89" i="41"/>
  <c r="M89" i="41"/>
  <c r="L89" i="41"/>
  <c r="K89" i="41"/>
  <c r="J89" i="41"/>
  <c r="I89" i="41"/>
  <c r="H89" i="41"/>
  <c r="G89" i="41"/>
  <c r="F89" i="41"/>
  <c r="E89" i="41"/>
  <c r="D89" i="41"/>
  <c r="C89" i="41"/>
  <c r="B89" i="41"/>
  <c r="W88" i="41"/>
  <c r="V88" i="41"/>
  <c r="U88" i="41"/>
  <c r="T88" i="41"/>
  <c r="S88" i="41"/>
  <c r="R88" i="41"/>
  <c r="Q88" i="41"/>
  <c r="P88" i="41"/>
  <c r="O88" i="41"/>
  <c r="N88" i="41"/>
  <c r="M88" i="41"/>
  <c r="L88" i="41"/>
  <c r="K88" i="41"/>
  <c r="J88" i="41"/>
  <c r="I88" i="41"/>
  <c r="H88" i="41"/>
  <c r="G88" i="41"/>
  <c r="F88" i="41"/>
  <c r="E88" i="41"/>
  <c r="D88" i="41"/>
  <c r="C88" i="41"/>
  <c r="B88" i="41"/>
  <c r="W87" i="41"/>
  <c r="V87" i="41"/>
  <c r="U87" i="41"/>
  <c r="T87" i="41"/>
  <c r="S87" i="41"/>
  <c r="R87" i="41"/>
  <c r="Q87" i="41"/>
  <c r="P87" i="41"/>
  <c r="O87" i="41"/>
  <c r="N87" i="41"/>
  <c r="M87" i="41"/>
  <c r="L87" i="41"/>
  <c r="K87" i="41"/>
  <c r="J87" i="41"/>
  <c r="I87" i="41"/>
  <c r="H87" i="41"/>
  <c r="G87" i="41"/>
  <c r="F87" i="41"/>
  <c r="E87" i="41"/>
  <c r="D87" i="41"/>
  <c r="C87" i="41"/>
  <c r="B87" i="41"/>
  <c r="W86" i="41"/>
  <c r="V86" i="41"/>
  <c r="U86" i="41"/>
  <c r="T86" i="41"/>
  <c r="S86" i="41"/>
  <c r="R86" i="41"/>
  <c r="Q86" i="41"/>
  <c r="P86" i="41"/>
  <c r="O86" i="41"/>
  <c r="N86" i="41"/>
  <c r="M86" i="41"/>
  <c r="L86" i="41"/>
  <c r="K86" i="41"/>
  <c r="J86" i="41"/>
  <c r="I86" i="41"/>
  <c r="H86" i="41"/>
  <c r="G86" i="41"/>
  <c r="F86" i="41"/>
  <c r="E86" i="41"/>
  <c r="D86" i="41"/>
  <c r="C86" i="41"/>
  <c r="B86" i="41"/>
  <c r="W85" i="41"/>
  <c r="V85" i="41"/>
  <c r="U85" i="41"/>
  <c r="T85" i="41"/>
  <c r="S85" i="41"/>
  <c r="R85" i="41"/>
  <c r="Q85" i="41"/>
  <c r="P85" i="41"/>
  <c r="O85" i="41"/>
  <c r="N85" i="41"/>
  <c r="M85" i="41"/>
  <c r="L85" i="41"/>
  <c r="K85" i="41"/>
  <c r="J85" i="41"/>
  <c r="I85" i="41"/>
  <c r="H85" i="41"/>
  <c r="G85" i="41"/>
  <c r="F85" i="41"/>
  <c r="E85" i="41"/>
  <c r="D85" i="41"/>
  <c r="C85" i="41"/>
  <c r="B85" i="41"/>
  <c r="W84" i="41"/>
  <c r="V84" i="41"/>
  <c r="U84" i="41"/>
  <c r="T84" i="41"/>
  <c r="S84" i="41"/>
  <c r="R84" i="41"/>
  <c r="Q84" i="41"/>
  <c r="P84" i="41"/>
  <c r="O84" i="41"/>
  <c r="N84" i="41"/>
  <c r="M84" i="41"/>
  <c r="L84" i="41"/>
  <c r="K84" i="41"/>
  <c r="J84" i="41"/>
  <c r="I84" i="41"/>
  <c r="H84" i="41"/>
  <c r="G84" i="41"/>
  <c r="F84" i="41"/>
  <c r="E84" i="41"/>
  <c r="D84" i="41"/>
  <c r="C84" i="41"/>
  <c r="B84" i="41"/>
  <c r="W83" i="41"/>
  <c r="V83" i="41"/>
  <c r="U83" i="41"/>
  <c r="T83" i="41"/>
  <c r="S83" i="41"/>
  <c r="R83" i="41"/>
  <c r="Q83" i="41"/>
  <c r="P83" i="41"/>
  <c r="O83" i="41"/>
  <c r="N83" i="41"/>
  <c r="M83" i="41"/>
  <c r="L83" i="41"/>
  <c r="K83" i="41"/>
  <c r="J83" i="41"/>
  <c r="I83" i="41"/>
  <c r="H83" i="41"/>
  <c r="G83" i="41"/>
  <c r="F83" i="41"/>
  <c r="E83" i="41"/>
  <c r="D83" i="41"/>
  <c r="C83" i="41"/>
  <c r="B83" i="41"/>
  <c r="W82" i="41"/>
  <c r="V82" i="41"/>
  <c r="U82" i="41"/>
  <c r="T82" i="41"/>
  <c r="S82" i="41"/>
  <c r="R82" i="41"/>
  <c r="Q82" i="41"/>
  <c r="P82" i="41"/>
  <c r="O82" i="41"/>
  <c r="N82" i="41"/>
  <c r="M82" i="41"/>
  <c r="L82" i="41"/>
  <c r="K82" i="41"/>
  <c r="J82" i="41"/>
  <c r="I82" i="41"/>
  <c r="H82" i="41"/>
  <c r="G82" i="41"/>
  <c r="F82" i="41"/>
  <c r="E82" i="41"/>
  <c r="D82" i="41"/>
  <c r="C82" i="41"/>
  <c r="B82" i="41"/>
  <c r="W77" i="41"/>
  <c r="V77" i="41"/>
  <c r="U77" i="41"/>
  <c r="T77" i="41"/>
  <c r="S77" i="41"/>
  <c r="R77" i="41"/>
  <c r="Q77" i="41"/>
  <c r="P77" i="41"/>
  <c r="O77" i="41"/>
  <c r="N77" i="41"/>
  <c r="M77" i="41"/>
  <c r="L77" i="41"/>
  <c r="K77" i="41"/>
  <c r="J77" i="41"/>
  <c r="I77" i="41"/>
  <c r="H77" i="41"/>
  <c r="G77" i="41"/>
  <c r="F77" i="41"/>
  <c r="E77" i="41"/>
  <c r="D77" i="41"/>
  <c r="C77" i="41"/>
  <c r="B77" i="41"/>
  <c r="W76" i="41"/>
  <c r="V76" i="41"/>
  <c r="U76" i="41"/>
  <c r="T76" i="41"/>
  <c r="S76" i="41"/>
  <c r="R76" i="41"/>
  <c r="Q76" i="41"/>
  <c r="P76" i="41"/>
  <c r="O76" i="41"/>
  <c r="N76" i="41"/>
  <c r="M76" i="41"/>
  <c r="L76" i="41"/>
  <c r="K76" i="41"/>
  <c r="J76" i="41"/>
  <c r="I76" i="41"/>
  <c r="H76" i="41"/>
  <c r="G76" i="41"/>
  <c r="F76" i="41"/>
  <c r="E76" i="41"/>
  <c r="D76" i="41"/>
  <c r="C76" i="41"/>
  <c r="B76" i="41"/>
  <c r="W75" i="41"/>
  <c r="V75" i="41"/>
  <c r="U75" i="41"/>
  <c r="T75" i="41"/>
  <c r="S75" i="41"/>
  <c r="R75" i="41"/>
  <c r="Q75" i="41"/>
  <c r="P75" i="41"/>
  <c r="O75" i="41"/>
  <c r="N75" i="41"/>
  <c r="M75" i="41"/>
  <c r="L75" i="41"/>
  <c r="K75" i="41"/>
  <c r="J75" i="41"/>
  <c r="I75" i="41"/>
  <c r="H75" i="41"/>
  <c r="G75" i="41"/>
  <c r="F75" i="41"/>
  <c r="E75" i="41"/>
  <c r="D75" i="41"/>
  <c r="C75" i="41"/>
  <c r="B75" i="41"/>
  <c r="W74" i="41"/>
  <c r="V74" i="41"/>
  <c r="U74" i="41"/>
  <c r="T74" i="41"/>
  <c r="S74" i="41"/>
  <c r="R74" i="41"/>
  <c r="Q74" i="41"/>
  <c r="P74" i="41"/>
  <c r="O74" i="41"/>
  <c r="N74" i="41"/>
  <c r="M74" i="41"/>
  <c r="L74" i="41"/>
  <c r="K74" i="41"/>
  <c r="J74" i="41"/>
  <c r="I74" i="41"/>
  <c r="H74" i="41"/>
  <c r="G74" i="41"/>
  <c r="F74" i="41"/>
  <c r="E74" i="41"/>
  <c r="D74" i="41"/>
  <c r="C74" i="41"/>
  <c r="B74" i="41"/>
  <c r="W73" i="41"/>
  <c r="V73" i="41"/>
  <c r="U73" i="41"/>
  <c r="T73" i="41"/>
  <c r="S73" i="41"/>
  <c r="R73" i="41"/>
  <c r="Q73" i="41"/>
  <c r="P73" i="41"/>
  <c r="O73" i="41"/>
  <c r="N73" i="41"/>
  <c r="M73" i="41"/>
  <c r="L73" i="41"/>
  <c r="K73" i="41"/>
  <c r="J73" i="41"/>
  <c r="I73" i="41"/>
  <c r="H73" i="41"/>
  <c r="G73" i="41"/>
  <c r="F73" i="41"/>
  <c r="E73" i="41"/>
  <c r="D73" i="41"/>
  <c r="C73" i="41"/>
  <c r="B73" i="41"/>
  <c r="V72" i="41"/>
  <c r="S72" i="41"/>
  <c r="Q72" i="41"/>
  <c r="P72" i="41"/>
  <c r="W71" i="41"/>
  <c r="V71" i="41"/>
  <c r="U71" i="41"/>
  <c r="T71" i="41"/>
  <c r="S71" i="41"/>
  <c r="R71" i="41"/>
  <c r="Q71" i="41"/>
  <c r="P71" i="41"/>
  <c r="O71" i="41"/>
  <c r="N71" i="41"/>
  <c r="M71" i="41"/>
  <c r="L71" i="41"/>
  <c r="K71" i="41"/>
  <c r="J71" i="41"/>
  <c r="I71" i="41"/>
  <c r="H71" i="41"/>
  <c r="G71" i="41"/>
  <c r="F71" i="41"/>
  <c r="E71" i="41"/>
  <c r="D71" i="41"/>
  <c r="C71" i="41"/>
  <c r="B71" i="41"/>
  <c r="W70" i="41"/>
  <c r="V70" i="41"/>
  <c r="U70" i="41"/>
  <c r="T70" i="41"/>
  <c r="S70" i="41"/>
  <c r="R70" i="41"/>
  <c r="Q70" i="41"/>
  <c r="P70" i="41"/>
  <c r="O70" i="41"/>
  <c r="N70" i="41"/>
  <c r="M70" i="41"/>
  <c r="L70" i="41"/>
  <c r="K70" i="41"/>
  <c r="J70" i="41"/>
  <c r="I70" i="41"/>
  <c r="H70" i="41"/>
  <c r="G70" i="41"/>
  <c r="F70" i="41"/>
  <c r="E70" i="41"/>
  <c r="D70" i="41"/>
  <c r="C70" i="41"/>
  <c r="B70" i="41"/>
  <c r="W69" i="41"/>
  <c r="V69" i="41"/>
  <c r="U69" i="41"/>
  <c r="T69" i="41"/>
  <c r="S69" i="41"/>
  <c r="R69" i="41"/>
  <c r="Q69" i="41"/>
  <c r="P69" i="41"/>
  <c r="O69" i="41"/>
  <c r="N69" i="41"/>
  <c r="M69" i="41"/>
  <c r="L69" i="41"/>
  <c r="K69" i="41"/>
  <c r="J69" i="41"/>
  <c r="I69" i="41"/>
  <c r="H69" i="41"/>
  <c r="G69" i="41"/>
  <c r="F69" i="41"/>
  <c r="E69" i="41"/>
  <c r="D69" i="41"/>
  <c r="C69" i="41"/>
  <c r="B69" i="41"/>
  <c r="W68" i="41"/>
  <c r="V68" i="41"/>
  <c r="U68" i="41"/>
  <c r="T68" i="41"/>
  <c r="S68" i="41"/>
  <c r="R68" i="41"/>
  <c r="Q68" i="41"/>
  <c r="P68" i="41"/>
  <c r="O68" i="41"/>
  <c r="N68" i="41"/>
  <c r="M68" i="41"/>
  <c r="L68" i="41"/>
  <c r="K68" i="41"/>
  <c r="J68" i="41"/>
  <c r="I68" i="41"/>
  <c r="H68" i="41"/>
  <c r="G68" i="41"/>
  <c r="F68" i="41"/>
  <c r="E68" i="41"/>
  <c r="D68" i="41"/>
  <c r="C68" i="41"/>
  <c r="B68" i="41"/>
  <c r="W67" i="41"/>
  <c r="V67" i="41"/>
  <c r="U67" i="41"/>
  <c r="T67" i="41"/>
  <c r="S67" i="41"/>
  <c r="R67" i="41"/>
  <c r="Q67" i="41"/>
  <c r="P67" i="41"/>
  <c r="O67" i="41"/>
  <c r="N67" i="41"/>
  <c r="M67" i="41"/>
  <c r="L67" i="41"/>
  <c r="K67" i="41"/>
  <c r="J67" i="41"/>
  <c r="I67" i="41"/>
  <c r="H67" i="41"/>
  <c r="G67" i="41"/>
  <c r="G63" i="41" s="1"/>
  <c r="F67" i="41"/>
  <c r="E67" i="41"/>
  <c r="D67" i="41"/>
  <c r="C67" i="41"/>
  <c r="B67" i="41"/>
  <c r="W66" i="41"/>
  <c r="V66" i="41"/>
  <c r="U66" i="41"/>
  <c r="T66" i="41"/>
  <c r="S66" i="41"/>
  <c r="R66" i="41"/>
  <c r="Q66" i="41"/>
  <c r="P66" i="41"/>
  <c r="O66" i="41"/>
  <c r="N66" i="41"/>
  <c r="M66" i="41"/>
  <c r="L66" i="41"/>
  <c r="K66" i="41"/>
  <c r="J66" i="41"/>
  <c r="I66" i="41"/>
  <c r="H66" i="41"/>
  <c r="G66" i="41"/>
  <c r="F66" i="41"/>
  <c r="E66" i="41"/>
  <c r="D66" i="41"/>
  <c r="C66" i="41"/>
  <c r="B66" i="41"/>
  <c r="W65" i="41"/>
  <c r="V65" i="41"/>
  <c r="U65" i="41"/>
  <c r="T65" i="41"/>
  <c r="S65" i="41"/>
  <c r="R65" i="41"/>
  <c r="Q65" i="41"/>
  <c r="P65" i="41"/>
  <c r="O65" i="41"/>
  <c r="N65" i="41"/>
  <c r="M65" i="41"/>
  <c r="L65" i="41"/>
  <c r="L63" i="41" s="1"/>
  <c r="K65" i="41"/>
  <c r="J65" i="41"/>
  <c r="I65" i="41"/>
  <c r="H65" i="41"/>
  <c r="G65" i="41"/>
  <c r="F65" i="41"/>
  <c r="E65" i="41"/>
  <c r="D65" i="41"/>
  <c r="C65" i="41"/>
  <c r="B65" i="41"/>
  <c r="W64" i="41"/>
  <c r="W63" i="41" s="1"/>
  <c r="V64" i="41"/>
  <c r="U64" i="41"/>
  <c r="T64" i="41"/>
  <c r="S64" i="41"/>
  <c r="R64" i="41"/>
  <c r="Q64" i="41"/>
  <c r="P64" i="41"/>
  <c r="O64" i="41"/>
  <c r="O63" i="41" s="1"/>
  <c r="N64" i="41"/>
  <c r="M64" i="41"/>
  <c r="L64" i="41"/>
  <c r="K64" i="41"/>
  <c r="J64" i="41"/>
  <c r="I64" i="41"/>
  <c r="I63" i="41" s="1"/>
  <c r="H64" i="41"/>
  <c r="G64" i="41"/>
  <c r="F64" i="41"/>
  <c r="F63" i="41" s="1"/>
  <c r="E64" i="41"/>
  <c r="D64" i="41"/>
  <c r="C64" i="41"/>
  <c r="B64" i="41"/>
  <c r="W39" i="41"/>
  <c r="W72" i="41" s="1"/>
  <c r="V39" i="41"/>
  <c r="U39" i="41"/>
  <c r="T39" i="41"/>
  <c r="T72" i="41" s="1"/>
  <c r="S39" i="41"/>
  <c r="R39" i="41"/>
  <c r="Q39" i="41"/>
  <c r="Q90" i="42" s="1"/>
  <c r="P39" i="41"/>
  <c r="P90" i="42" s="1"/>
  <c r="O39" i="41"/>
  <c r="O72" i="41" s="1"/>
  <c r="N39" i="41"/>
  <c r="N72" i="41" s="1"/>
  <c r="M39" i="41"/>
  <c r="L39" i="41"/>
  <c r="L72" i="41" s="1"/>
  <c r="K39" i="41"/>
  <c r="K90" i="41" s="1"/>
  <c r="J39" i="41"/>
  <c r="I39" i="41"/>
  <c r="H39" i="41"/>
  <c r="G39" i="41"/>
  <c r="G72" i="41" s="1"/>
  <c r="F39" i="41"/>
  <c r="F72" i="41" s="1"/>
  <c r="E39" i="41"/>
  <c r="D39" i="41"/>
  <c r="D72" i="41" s="1"/>
  <c r="C39" i="41"/>
  <c r="C90" i="41" s="1"/>
  <c r="B39" i="41"/>
  <c r="B72" i="41" s="1"/>
  <c r="A1" i="41"/>
  <c r="W37" i="40"/>
  <c r="V37" i="40"/>
  <c r="U37" i="40"/>
  <c r="T37" i="40"/>
  <c r="S37" i="40"/>
  <c r="R37" i="40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C37" i="40"/>
  <c r="B37" i="40"/>
  <c r="W36" i="40"/>
  <c r="V36" i="40"/>
  <c r="U36" i="40"/>
  <c r="T36" i="40"/>
  <c r="S36" i="40"/>
  <c r="R36" i="40"/>
  <c r="Q36" i="40"/>
  <c r="P36" i="40"/>
  <c r="O36" i="40"/>
  <c r="N36" i="40"/>
  <c r="M36" i="40"/>
  <c r="L36" i="40"/>
  <c r="K36" i="40"/>
  <c r="J36" i="40"/>
  <c r="I36" i="40"/>
  <c r="H36" i="40"/>
  <c r="G36" i="40"/>
  <c r="F36" i="40"/>
  <c r="E36" i="40"/>
  <c r="D36" i="40"/>
  <c r="C36" i="40"/>
  <c r="B36" i="40"/>
  <c r="W35" i="40"/>
  <c r="V35" i="40"/>
  <c r="U35" i="40"/>
  <c r="T35" i="40"/>
  <c r="S35" i="40"/>
  <c r="R35" i="40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B35" i="40"/>
  <c r="W33" i="40"/>
  <c r="W38" i="40" s="1"/>
  <c r="V33" i="40"/>
  <c r="V38" i="40" s="1"/>
  <c r="U33" i="40"/>
  <c r="U38" i="40" s="1"/>
  <c r="T33" i="40"/>
  <c r="T38" i="40" s="1"/>
  <c r="T178" i="4" s="1"/>
  <c r="S33" i="40"/>
  <c r="S38" i="40" s="1"/>
  <c r="R33" i="40"/>
  <c r="R38" i="40" s="1"/>
  <c r="Q33" i="40"/>
  <c r="Q38" i="40" s="1"/>
  <c r="P33" i="40"/>
  <c r="P38" i="40" s="1"/>
  <c r="O33" i="40"/>
  <c r="O38" i="40" s="1"/>
  <c r="N33" i="40"/>
  <c r="N38" i="40" s="1"/>
  <c r="M33" i="40"/>
  <c r="M38" i="40" s="1"/>
  <c r="L33" i="40"/>
  <c r="L38" i="40" s="1"/>
  <c r="L178" i="4" s="1"/>
  <c r="K33" i="40"/>
  <c r="K38" i="40" s="1"/>
  <c r="J33" i="40"/>
  <c r="J38" i="40" s="1"/>
  <c r="I33" i="40"/>
  <c r="I38" i="40" s="1"/>
  <c r="I178" i="4" s="1"/>
  <c r="H33" i="40"/>
  <c r="H38" i="40" s="1"/>
  <c r="G33" i="40"/>
  <c r="G38" i="40" s="1"/>
  <c r="F33" i="40"/>
  <c r="F38" i="40" s="1"/>
  <c r="E33" i="40"/>
  <c r="E38" i="40" s="1"/>
  <c r="D33" i="40"/>
  <c r="D38" i="40" s="1"/>
  <c r="C33" i="40"/>
  <c r="C38" i="40" s="1"/>
  <c r="B33" i="40"/>
  <c r="B38" i="40" s="1"/>
  <c r="W23" i="40"/>
  <c r="V23" i="40"/>
  <c r="U23" i="40"/>
  <c r="T23" i="40"/>
  <c r="S23" i="40"/>
  <c r="R23" i="40"/>
  <c r="Q23" i="40"/>
  <c r="P23" i="40"/>
  <c r="O23" i="40"/>
  <c r="N23" i="40"/>
  <c r="M23" i="40"/>
  <c r="L23" i="40"/>
  <c r="K23" i="40"/>
  <c r="J23" i="40"/>
  <c r="I23" i="40"/>
  <c r="H23" i="40"/>
  <c r="G23" i="40"/>
  <c r="F23" i="40"/>
  <c r="E23" i="40"/>
  <c r="D23" i="40"/>
  <c r="C23" i="40"/>
  <c r="B23" i="40"/>
  <c r="W20" i="40"/>
  <c r="V20" i="40"/>
  <c r="U20" i="40"/>
  <c r="T20" i="40"/>
  <c r="S20" i="40"/>
  <c r="R20" i="40"/>
  <c r="Q20" i="40"/>
  <c r="P20" i="40"/>
  <c r="O20" i="40"/>
  <c r="N20" i="40"/>
  <c r="M20" i="40"/>
  <c r="L20" i="40"/>
  <c r="K20" i="40"/>
  <c r="J20" i="40"/>
  <c r="I20" i="40"/>
  <c r="H20" i="40"/>
  <c r="G20" i="40"/>
  <c r="F20" i="40"/>
  <c r="E20" i="40"/>
  <c r="D20" i="40"/>
  <c r="C20" i="40"/>
  <c r="B20" i="40"/>
  <c r="W14" i="40"/>
  <c r="V14" i="40"/>
  <c r="U14" i="40"/>
  <c r="T14" i="40"/>
  <c r="S14" i="40"/>
  <c r="R14" i="40"/>
  <c r="Q14" i="40"/>
  <c r="P14" i="40"/>
  <c r="O14" i="40"/>
  <c r="N14" i="40"/>
  <c r="M14" i="40"/>
  <c r="L14" i="40"/>
  <c r="K14" i="40"/>
  <c r="J14" i="40"/>
  <c r="I14" i="40"/>
  <c r="H14" i="40"/>
  <c r="G14" i="40"/>
  <c r="F14" i="40"/>
  <c r="E14" i="40"/>
  <c r="D14" i="40"/>
  <c r="C14" i="40"/>
  <c r="B14" i="40"/>
  <c r="W9" i="40"/>
  <c r="V9" i="40"/>
  <c r="U9" i="40"/>
  <c r="T9" i="40"/>
  <c r="S9" i="40"/>
  <c r="R9" i="40"/>
  <c r="Q9" i="40"/>
  <c r="P9" i="40"/>
  <c r="O9" i="40"/>
  <c r="N9" i="40"/>
  <c r="M9" i="40"/>
  <c r="L9" i="40"/>
  <c r="K9" i="40"/>
  <c r="J9" i="40"/>
  <c r="I9" i="40"/>
  <c r="H9" i="40"/>
  <c r="G9" i="40"/>
  <c r="F9" i="40"/>
  <c r="E9" i="40"/>
  <c r="D9" i="40"/>
  <c r="C9" i="40"/>
  <c r="B9" i="40"/>
  <c r="W8" i="40"/>
  <c r="V8" i="40"/>
  <c r="U8" i="40"/>
  <c r="T8" i="40"/>
  <c r="S8" i="40"/>
  <c r="R8" i="40"/>
  <c r="Q8" i="40"/>
  <c r="P8" i="40"/>
  <c r="O8" i="40"/>
  <c r="N8" i="40"/>
  <c r="M8" i="40"/>
  <c r="L8" i="40"/>
  <c r="K8" i="40"/>
  <c r="J8" i="40"/>
  <c r="I8" i="40"/>
  <c r="H8" i="40"/>
  <c r="G8" i="40"/>
  <c r="F8" i="40"/>
  <c r="E8" i="40"/>
  <c r="D8" i="40"/>
  <c r="C8" i="40"/>
  <c r="A1" i="40"/>
  <c r="W83" i="39"/>
  <c r="V83" i="39"/>
  <c r="U83" i="39"/>
  <c r="T83" i="39"/>
  <c r="S83" i="39"/>
  <c r="R83" i="39"/>
  <c r="Q83" i="39"/>
  <c r="P83" i="39"/>
  <c r="O83" i="39"/>
  <c r="N83" i="39"/>
  <c r="M83" i="39"/>
  <c r="L83" i="39"/>
  <c r="K83" i="39"/>
  <c r="J83" i="39"/>
  <c r="I83" i="39"/>
  <c r="H83" i="39"/>
  <c r="G83" i="39"/>
  <c r="F83" i="39"/>
  <c r="E83" i="39"/>
  <c r="D83" i="39"/>
  <c r="C83" i="39"/>
  <c r="B83" i="39"/>
  <c r="W82" i="39"/>
  <c r="V82" i="39"/>
  <c r="U82" i="39"/>
  <c r="T82" i="39"/>
  <c r="S82" i="39"/>
  <c r="R82" i="39"/>
  <c r="Q82" i="39"/>
  <c r="P82" i="39"/>
  <c r="O82" i="39"/>
  <c r="N82" i="39"/>
  <c r="M82" i="39"/>
  <c r="L82" i="39"/>
  <c r="K82" i="39"/>
  <c r="J82" i="39"/>
  <c r="I82" i="39"/>
  <c r="H82" i="39"/>
  <c r="G82" i="39"/>
  <c r="F82" i="39"/>
  <c r="E82" i="39"/>
  <c r="D82" i="39"/>
  <c r="C82" i="39"/>
  <c r="B82" i="39"/>
  <c r="W81" i="39"/>
  <c r="V81" i="39"/>
  <c r="U81" i="39"/>
  <c r="T81" i="39"/>
  <c r="S81" i="39"/>
  <c r="R81" i="39"/>
  <c r="Q81" i="39"/>
  <c r="P81" i="39"/>
  <c r="O81" i="39"/>
  <c r="N81" i="39"/>
  <c r="M81" i="39"/>
  <c r="L81" i="39"/>
  <c r="K81" i="39"/>
  <c r="J81" i="39"/>
  <c r="I81" i="39"/>
  <c r="H81" i="39"/>
  <c r="G81" i="39"/>
  <c r="F81" i="39"/>
  <c r="E81" i="39"/>
  <c r="D81" i="39"/>
  <c r="C81" i="39"/>
  <c r="B81" i="39"/>
  <c r="W77" i="39"/>
  <c r="V77" i="39"/>
  <c r="U77" i="39"/>
  <c r="T77" i="39"/>
  <c r="S77" i="39"/>
  <c r="R77" i="39"/>
  <c r="Q77" i="39"/>
  <c r="P77" i="39"/>
  <c r="O77" i="39"/>
  <c r="N77" i="39"/>
  <c r="M77" i="39"/>
  <c r="L77" i="39"/>
  <c r="K77" i="39"/>
  <c r="J77" i="39"/>
  <c r="I77" i="39"/>
  <c r="H77" i="39"/>
  <c r="G77" i="39"/>
  <c r="F77" i="39"/>
  <c r="E77" i="39"/>
  <c r="D77" i="39"/>
  <c r="C77" i="39"/>
  <c r="B77" i="39"/>
  <c r="W76" i="39"/>
  <c r="V76" i="39"/>
  <c r="U76" i="39"/>
  <c r="T76" i="39"/>
  <c r="S76" i="39"/>
  <c r="R76" i="39"/>
  <c r="Q76" i="39"/>
  <c r="P76" i="39"/>
  <c r="O76" i="39"/>
  <c r="N76" i="39"/>
  <c r="M76" i="39"/>
  <c r="L76" i="39"/>
  <c r="K76" i="39"/>
  <c r="J76" i="39"/>
  <c r="I76" i="39"/>
  <c r="H76" i="39"/>
  <c r="G76" i="39"/>
  <c r="F76" i="39"/>
  <c r="E76" i="39"/>
  <c r="D76" i="39"/>
  <c r="C76" i="39"/>
  <c r="B76" i="39"/>
  <c r="W75" i="39"/>
  <c r="V75" i="39"/>
  <c r="U75" i="39"/>
  <c r="T75" i="39"/>
  <c r="S75" i="39"/>
  <c r="R75" i="39"/>
  <c r="Q75" i="39"/>
  <c r="P75" i="39"/>
  <c r="O75" i="39"/>
  <c r="N75" i="39"/>
  <c r="M75" i="39"/>
  <c r="L75" i="39"/>
  <c r="K75" i="39"/>
  <c r="J75" i="39"/>
  <c r="I75" i="39"/>
  <c r="H75" i="39"/>
  <c r="G75" i="39"/>
  <c r="F75" i="39"/>
  <c r="E75" i="39"/>
  <c r="D75" i="39"/>
  <c r="C75" i="39"/>
  <c r="B75" i="39"/>
  <c r="W74" i="39"/>
  <c r="V74" i="39"/>
  <c r="U74" i="39"/>
  <c r="T74" i="39"/>
  <c r="S74" i="39"/>
  <c r="R74" i="39"/>
  <c r="Q74" i="39"/>
  <c r="P74" i="39"/>
  <c r="O74" i="39"/>
  <c r="N74" i="39"/>
  <c r="M74" i="39"/>
  <c r="L74" i="39"/>
  <c r="K74" i="39"/>
  <c r="J74" i="39"/>
  <c r="I74" i="39"/>
  <c r="H74" i="39"/>
  <c r="G74" i="39"/>
  <c r="F74" i="39"/>
  <c r="E74" i="39"/>
  <c r="D74" i="39"/>
  <c r="C74" i="39"/>
  <c r="B74" i="39"/>
  <c r="W73" i="39"/>
  <c r="V73" i="39"/>
  <c r="U73" i="39"/>
  <c r="T73" i="39"/>
  <c r="S73" i="39"/>
  <c r="R73" i="39"/>
  <c r="Q73" i="39"/>
  <c r="P73" i="39"/>
  <c r="O73" i="39"/>
  <c r="N73" i="39"/>
  <c r="M73" i="39"/>
  <c r="L73" i="39"/>
  <c r="K73" i="39"/>
  <c r="J73" i="39"/>
  <c r="I73" i="39"/>
  <c r="H73" i="39"/>
  <c r="G73" i="39"/>
  <c r="F73" i="39"/>
  <c r="E73" i="39"/>
  <c r="D73" i="39"/>
  <c r="C73" i="39"/>
  <c r="B73" i="39"/>
  <c r="W72" i="39"/>
  <c r="V72" i="39"/>
  <c r="U72" i="39"/>
  <c r="T72" i="39"/>
  <c r="S72" i="39"/>
  <c r="R72" i="39"/>
  <c r="Q72" i="39"/>
  <c r="P72" i="39"/>
  <c r="O72" i="39"/>
  <c r="N72" i="39"/>
  <c r="M72" i="39"/>
  <c r="L72" i="39"/>
  <c r="K72" i="39"/>
  <c r="J72" i="39"/>
  <c r="I72" i="39"/>
  <c r="H72" i="39"/>
  <c r="G72" i="39"/>
  <c r="F72" i="39"/>
  <c r="E72" i="39"/>
  <c r="D72" i="39"/>
  <c r="C72" i="39"/>
  <c r="B72" i="39"/>
  <c r="W68" i="39"/>
  <c r="V68" i="39"/>
  <c r="U68" i="39"/>
  <c r="T68" i="39"/>
  <c r="S68" i="39"/>
  <c r="R68" i="39"/>
  <c r="Q68" i="39"/>
  <c r="P68" i="39"/>
  <c r="O68" i="39"/>
  <c r="N68" i="39"/>
  <c r="M68" i="39"/>
  <c r="L68" i="39"/>
  <c r="K68" i="39"/>
  <c r="J68" i="39"/>
  <c r="I68" i="39"/>
  <c r="H68" i="39"/>
  <c r="G68" i="39"/>
  <c r="F68" i="39"/>
  <c r="E68" i="39"/>
  <c r="D68" i="39"/>
  <c r="C68" i="39"/>
  <c r="B68" i="39"/>
  <c r="W67" i="39"/>
  <c r="V67" i="39"/>
  <c r="U67" i="39"/>
  <c r="T67" i="39"/>
  <c r="S67" i="39"/>
  <c r="R67" i="39"/>
  <c r="Q67" i="39"/>
  <c r="P67" i="39"/>
  <c r="O67" i="39"/>
  <c r="N67" i="39"/>
  <c r="M67" i="39"/>
  <c r="L67" i="39"/>
  <c r="K67" i="39"/>
  <c r="J67" i="39"/>
  <c r="I67" i="39"/>
  <c r="H67" i="39"/>
  <c r="G67" i="39"/>
  <c r="F67" i="39"/>
  <c r="E67" i="39"/>
  <c r="D67" i="39"/>
  <c r="C67" i="39"/>
  <c r="B67" i="39"/>
  <c r="W66" i="39"/>
  <c r="V66" i="39"/>
  <c r="U66" i="39"/>
  <c r="T66" i="39"/>
  <c r="S66" i="39"/>
  <c r="R66" i="39"/>
  <c r="Q66" i="39"/>
  <c r="P66" i="39"/>
  <c r="O66" i="39"/>
  <c r="N66" i="39"/>
  <c r="M66" i="39"/>
  <c r="L66" i="39"/>
  <c r="K66" i="39"/>
  <c r="J66" i="39"/>
  <c r="I66" i="39"/>
  <c r="H66" i="39"/>
  <c r="G66" i="39"/>
  <c r="F66" i="39"/>
  <c r="E66" i="39"/>
  <c r="D66" i="39"/>
  <c r="C66" i="39"/>
  <c r="B66" i="39"/>
  <c r="W65" i="39"/>
  <c r="V65" i="39"/>
  <c r="U65" i="39"/>
  <c r="T65" i="39"/>
  <c r="S65" i="39"/>
  <c r="R65" i="39"/>
  <c r="Q65" i="39"/>
  <c r="P65" i="39"/>
  <c r="O65" i="39"/>
  <c r="N65" i="39"/>
  <c r="M65" i="39"/>
  <c r="L65" i="39"/>
  <c r="K65" i="39"/>
  <c r="J65" i="39"/>
  <c r="I65" i="39"/>
  <c r="H65" i="39"/>
  <c r="G65" i="39"/>
  <c r="F65" i="39"/>
  <c r="E65" i="39"/>
  <c r="D65" i="39"/>
  <c r="C65" i="39"/>
  <c r="B65" i="39"/>
  <c r="W64" i="39"/>
  <c r="V64" i="39"/>
  <c r="U64" i="39"/>
  <c r="T64" i="39"/>
  <c r="S64" i="39"/>
  <c r="R64" i="39"/>
  <c r="Q64" i="39"/>
  <c r="P64" i="39"/>
  <c r="O64" i="39"/>
  <c r="N64" i="39"/>
  <c r="M64" i="39"/>
  <c r="L64" i="39"/>
  <c r="K64" i="39"/>
  <c r="J64" i="39"/>
  <c r="I64" i="39"/>
  <c r="H64" i="39"/>
  <c r="G64" i="39"/>
  <c r="F64" i="39"/>
  <c r="E64" i="39"/>
  <c r="D64" i="39"/>
  <c r="C64" i="39"/>
  <c r="B64" i="39"/>
  <c r="V63" i="39"/>
  <c r="W62" i="39"/>
  <c r="V62" i="39"/>
  <c r="U62" i="39"/>
  <c r="T62" i="39"/>
  <c r="S62" i="39"/>
  <c r="R62" i="39"/>
  <c r="Q62" i="39"/>
  <c r="P62" i="39"/>
  <c r="O62" i="39"/>
  <c r="N62" i="39"/>
  <c r="M62" i="39"/>
  <c r="L62" i="39"/>
  <c r="K62" i="39"/>
  <c r="J62" i="39"/>
  <c r="I62" i="39"/>
  <c r="H62" i="39"/>
  <c r="G62" i="39"/>
  <c r="F62" i="39"/>
  <c r="E62" i="39"/>
  <c r="D62" i="39"/>
  <c r="C62" i="39"/>
  <c r="B62" i="39"/>
  <c r="W61" i="39"/>
  <c r="V61" i="39"/>
  <c r="U61" i="39"/>
  <c r="T61" i="39"/>
  <c r="S61" i="39"/>
  <c r="R61" i="39"/>
  <c r="Q61" i="39"/>
  <c r="P61" i="39"/>
  <c r="O61" i="39"/>
  <c r="N61" i="39"/>
  <c r="M61" i="39"/>
  <c r="L61" i="39"/>
  <c r="K61" i="39"/>
  <c r="J61" i="39"/>
  <c r="I61" i="39"/>
  <c r="H61" i="39"/>
  <c r="G61" i="39"/>
  <c r="F61" i="39"/>
  <c r="E61" i="39"/>
  <c r="D61" i="39"/>
  <c r="C61" i="39"/>
  <c r="B61" i="39"/>
  <c r="U60" i="39"/>
  <c r="W59" i="39"/>
  <c r="V59" i="39"/>
  <c r="U59" i="39"/>
  <c r="T59" i="39"/>
  <c r="S59" i="39"/>
  <c r="R59" i="39"/>
  <c r="Q59" i="39"/>
  <c r="P59" i="39"/>
  <c r="O59" i="39"/>
  <c r="N59" i="39"/>
  <c r="M59" i="39"/>
  <c r="L59" i="39"/>
  <c r="K59" i="39"/>
  <c r="J59" i="39"/>
  <c r="I59" i="39"/>
  <c r="H59" i="39"/>
  <c r="G59" i="39"/>
  <c r="F59" i="39"/>
  <c r="E59" i="39"/>
  <c r="D59" i="39"/>
  <c r="C59" i="39"/>
  <c r="B59" i="39"/>
  <c r="W58" i="39"/>
  <c r="V58" i="39"/>
  <c r="U58" i="39"/>
  <c r="T58" i="39"/>
  <c r="S58" i="39"/>
  <c r="R58" i="39"/>
  <c r="Q58" i="39"/>
  <c r="P58" i="39"/>
  <c r="O58" i="39"/>
  <c r="N58" i="39"/>
  <c r="M58" i="39"/>
  <c r="L58" i="39"/>
  <c r="K58" i="39"/>
  <c r="J58" i="39"/>
  <c r="I58" i="39"/>
  <c r="H58" i="39"/>
  <c r="G58" i="39"/>
  <c r="F58" i="39"/>
  <c r="E58" i="39"/>
  <c r="D58" i="39"/>
  <c r="C58" i="39"/>
  <c r="B58" i="39"/>
  <c r="W57" i="39"/>
  <c r="R57" i="39"/>
  <c r="Q57" i="39"/>
  <c r="W56" i="39"/>
  <c r="V56" i="39"/>
  <c r="U56" i="39"/>
  <c r="T56" i="39"/>
  <c r="S56" i="39"/>
  <c r="R56" i="39"/>
  <c r="Q56" i="39"/>
  <c r="P56" i="39"/>
  <c r="O56" i="39"/>
  <c r="N56" i="39"/>
  <c r="M56" i="39"/>
  <c r="L56" i="39"/>
  <c r="K56" i="39"/>
  <c r="J56" i="39"/>
  <c r="I56" i="39"/>
  <c r="H56" i="39"/>
  <c r="G56" i="39"/>
  <c r="F56" i="39"/>
  <c r="E56" i="39"/>
  <c r="D56" i="39"/>
  <c r="C56" i="39"/>
  <c r="B56" i="39"/>
  <c r="W55" i="39"/>
  <c r="V55" i="39"/>
  <c r="U55" i="39"/>
  <c r="T55" i="39"/>
  <c r="S55" i="39"/>
  <c r="R55" i="39"/>
  <c r="Q55" i="39"/>
  <c r="P55" i="39"/>
  <c r="O55" i="39"/>
  <c r="N55" i="39"/>
  <c r="M55" i="39"/>
  <c r="L55" i="39"/>
  <c r="K55" i="39"/>
  <c r="J55" i="39"/>
  <c r="I55" i="39"/>
  <c r="H55" i="39"/>
  <c r="G55" i="39"/>
  <c r="F55" i="39"/>
  <c r="E55" i="39"/>
  <c r="D55" i="39"/>
  <c r="C55" i="39"/>
  <c r="B55" i="39"/>
  <c r="W54" i="39"/>
  <c r="V54" i="39"/>
  <c r="U54" i="39"/>
  <c r="T54" i="39"/>
  <c r="S54" i="39"/>
  <c r="R54" i="39"/>
  <c r="Q54" i="39"/>
  <c r="P54" i="39"/>
  <c r="O54" i="39"/>
  <c r="N54" i="39"/>
  <c r="M54" i="39"/>
  <c r="L54" i="39"/>
  <c r="K54" i="39"/>
  <c r="J54" i="39"/>
  <c r="I54" i="39"/>
  <c r="H54" i="39"/>
  <c r="G54" i="39"/>
  <c r="F54" i="39"/>
  <c r="E54" i="39"/>
  <c r="D54" i="39"/>
  <c r="C54" i="39"/>
  <c r="B54" i="39"/>
  <c r="W53" i="39"/>
  <c r="V53" i="39"/>
  <c r="U53" i="39"/>
  <c r="T53" i="39"/>
  <c r="S53" i="39"/>
  <c r="R53" i="39"/>
  <c r="Q53" i="39"/>
  <c r="P53" i="39"/>
  <c r="O53" i="39"/>
  <c r="N53" i="39"/>
  <c r="M53" i="39"/>
  <c r="L53" i="39"/>
  <c r="K53" i="39"/>
  <c r="J53" i="39"/>
  <c r="J51" i="39" s="1"/>
  <c r="I53" i="39"/>
  <c r="H53" i="39"/>
  <c r="G53" i="39"/>
  <c r="F53" i="39"/>
  <c r="E53" i="39"/>
  <c r="D53" i="39"/>
  <c r="C53" i="39"/>
  <c r="B53" i="39"/>
  <c r="B51" i="39" s="1"/>
  <c r="W52" i="39"/>
  <c r="V52" i="39"/>
  <c r="V51" i="39" s="1"/>
  <c r="U52" i="39"/>
  <c r="T52" i="39"/>
  <c r="S52" i="39"/>
  <c r="R52" i="39"/>
  <c r="Q52" i="39"/>
  <c r="P52" i="39"/>
  <c r="O52" i="39"/>
  <c r="N52" i="39"/>
  <c r="M52" i="39"/>
  <c r="L52" i="39"/>
  <c r="K52" i="39"/>
  <c r="K51" i="39" s="1"/>
  <c r="J52" i="39"/>
  <c r="I52" i="39"/>
  <c r="H52" i="39"/>
  <c r="G52" i="39"/>
  <c r="F52" i="39"/>
  <c r="E52" i="39"/>
  <c r="D52" i="39"/>
  <c r="C52" i="39"/>
  <c r="B52" i="39"/>
  <c r="W27" i="39"/>
  <c r="W63" i="39" s="1"/>
  <c r="V27" i="39"/>
  <c r="U27" i="39"/>
  <c r="T27" i="39"/>
  <c r="S27" i="39"/>
  <c r="R27" i="39"/>
  <c r="R63" i="39" s="1"/>
  <c r="Q27" i="39"/>
  <c r="P27" i="39"/>
  <c r="O27" i="39"/>
  <c r="O63" i="39" s="1"/>
  <c r="N27" i="39"/>
  <c r="N63" i="39" s="1"/>
  <c r="M27" i="39"/>
  <c r="L27" i="39"/>
  <c r="K27" i="39"/>
  <c r="K63" i="39" s="1"/>
  <c r="J27" i="39"/>
  <c r="J63" i="39" s="1"/>
  <c r="I27" i="39"/>
  <c r="H27" i="39"/>
  <c r="G27" i="39"/>
  <c r="G63" i="39" s="1"/>
  <c r="F27" i="39"/>
  <c r="F63" i="39" s="1"/>
  <c r="E27" i="39"/>
  <c r="D27" i="39"/>
  <c r="C27" i="39"/>
  <c r="B27" i="39"/>
  <c r="B63" i="39" s="1"/>
  <c r="W24" i="39"/>
  <c r="V24" i="39"/>
  <c r="U24" i="39"/>
  <c r="T24" i="39"/>
  <c r="T60" i="39" s="1"/>
  <c r="S24" i="39"/>
  <c r="R24" i="39"/>
  <c r="Q24" i="39"/>
  <c r="P24" i="39"/>
  <c r="P60" i="39" s="1"/>
  <c r="O24" i="39"/>
  <c r="O60" i="39" s="1"/>
  <c r="N24" i="39"/>
  <c r="M24" i="39"/>
  <c r="L24" i="39"/>
  <c r="L60" i="39" s="1"/>
  <c r="K24" i="39"/>
  <c r="J24" i="39"/>
  <c r="I24" i="39"/>
  <c r="H24" i="39"/>
  <c r="H60" i="39" s="1"/>
  <c r="G24" i="39"/>
  <c r="G60" i="39" s="1"/>
  <c r="F24" i="39"/>
  <c r="E24" i="39"/>
  <c r="E60" i="39" s="1"/>
  <c r="D24" i="39"/>
  <c r="D60" i="39" s="1"/>
  <c r="C24" i="39"/>
  <c r="B24" i="39"/>
  <c r="W16" i="39"/>
  <c r="V16" i="39"/>
  <c r="V57" i="39" s="1"/>
  <c r="U16" i="39"/>
  <c r="T16" i="39"/>
  <c r="T57" i="39" s="1"/>
  <c r="S16" i="39"/>
  <c r="S57" i="39" s="1"/>
  <c r="R16" i="39"/>
  <c r="Q16" i="39"/>
  <c r="P16" i="39"/>
  <c r="O16" i="39"/>
  <c r="N16" i="39"/>
  <c r="N57" i="39" s="1"/>
  <c r="M16" i="39"/>
  <c r="L16" i="39"/>
  <c r="K16" i="39"/>
  <c r="J16" i="39"/>
  <c r="J57" i="39" s="1"/>
  <c r="I16" i="39"/>
  <c r="H16" i="39"/>
  <c r="G16" i="39"/>
  <c r="F16" i="39"/>
  <c r="F57" i="39" s="1"/>
  <c r="E16" i="39"/>
  <c r="D16" i="39"/>
  <c r="C16" i="39"/>
  <c r="C57" i="39" s="1"/>
  <c r="B16" i="39"/>
  <c r="B57" i="39" s="1"/>
  <c r="A1" i="39"/>
  <c r="W83" i="38"/>
  <c r="V83" i="38"/>
  <c r="U83" i="38"/>
  <c r="T83" i="38"/>
  <c r="S83" i="38"/>
  <c r="R83" i="38"/>
  <c r="Q83" i="38"/>
  <c r="P83" i="38"/>
  <c r="O83" i="38"/>
  <c r="N83" i="38"/>
  <c r="M83" i="38"/>
  <c r="L83" i="38"/>
  <c r="K83" i="38"/>
  <c r="J83" i="38"/>
  <c r="I83" i="38"/>
  <c r="H83" i="38"/>
  <c r="G83" i="38"/>
  <c r="F83" i="38"/>
  <c r="E83" i="38"/>
  <c r="D83" i="38"/>
  <c r="C83" i="38"/>
  <c r="B83" i="38"/>
  <c r="W82" i="38"/>
  <c r="V82" i="38"/>
  <c r="U82" i="38"/>
  <c r="T82" i="38"/>
  <c r="S82" i="38"/>
  <c r="R82" i="38"/>
  <c r="Q82" i="38"/>
  <c r="P82" i="38"/>
  <c r="O82" i="38"/>
  <c r="N82" i="38"/>
  <c r="M82" i="38"/>
  <c r="L82" i="38"/>
  <c r="K82" i="38"/>
  <c r="J82" i="38"/>
  <c r="I82" i="38"/>
  <c r="H82" i="38"/>
  <c r="G82" i="38"/>
  <c r="F82" i="38"/>
  <c r="E82" i="38"/>
  <c r="D82" i="38"/>
  <c r="C82" i="38"/>
  <c r="B82" i="38"/>
  <c r="W81" i="38"/>
  <c r="V81" i="38"/>
  <c r="U81" i="38"/>
  <c r="T81" i="38"/>
  <c r="S81" i="38"/>
  <c r="R81" i="38"/>
  <c r="Q81" i="38"/>
  <c r="P81" i="38"/>
  <c r="O81" i="38"/>
  <c r="N81" i="38"/>
  <c r="M81" i="38"/>
  <c r="L81" i="38"/>
  <c r="K81" i="38"/>
  <c r="J81" i="38"/>
  <c r="I81" i="38"/>
  <c r="H81" i="38"/>
  <c r="G81" i="38"/>
  <c r="F81" i="38"/>
  <c r="E81" i="38"/>
  <c r="D81" i="38"/>
  <c r="C81" i="38"/>
  <c r="B81" i="38"/>
  <c r="W77" i="38"/>
  <c r="V77" i="38"/>
  <c r="U77" i="38"/>
  <c r="T77" i="38"/>
  <c r="S77" i="38"/>
  <c r="R77" i="38"/>
  <c r="Q77" i="38"/>
  <c r="P77" i="38"/>
  <c r="O77" i="38"/>
  <c r="N77" i="38"/>
  <c r="M77" i="38"/>
  <c r="L77" i="38"/>
  <c r="K77" i="38"/>
  <c r="J77" i="38"/>
  <c r="I77" i="38"/>
  <c r="H77" i="38"/>
  <c r="G77" i="38"/>
  <c r="F77" i="38"/>
  <c r="E77" i="38"/>
  <c r="D77" i="38"/>
  <c r="C77" i="38"/>
  <c r="B77" i="38"/>
  <c r="W76" i="38"/>
  <c r="V76" i="38"/>
  <c r="U76" i="38"/>
  <c r="T76" i="38"/>
  <c r="S76" i="38"/>
  <c r="R76" i="38"/>
  <c r="Q76" i="38"/>
  <c r="P76" i="38"/>
  <c r="O76" i="38"/>
  <c r="N76" i="38"/>
  <c r="M76" i="38"/>
  <c r="L76" i="38"/>
  <c r="K76" i="38"/>
  <c r="J76" i="38"/>
  <c r="I76" i="38"/>
  <c r="H76" i="38"/>
  <c r="G76" i="38"/>
  <c r="F76" i="38"/>
  <c r="E76" i="38"/>
  <c r="D76" i="38"/>
  <c r="C76" i="38"/>
  <c r="B76" i="38"/>
  <c r="W75" i="38"/>
  <c r="V75" i="38"/>
  <c r="U75" i="38"/>
  <c r="T75" i="38"/>
  <c r="S75" i="38"/>
  <c r="R75" i="38"/>
  <c r="Q75" i="38"/>
  <c r="P75" i="38"/>
  <c r="O75" i="38"/>
  <c r="N75" i="38"/>
  <c r="M75" i="38"/>
  <c r="L75" i="38"/>
  <c r="K75" i="38"/>
  <c r="J75" i="38"/>
  <c r="I75" i="38"/>
  <c r="H75" i="38"/>
  <c r="G75" i="38"/>
  <c r="F75" i="38"/>
  <c r="E75" i="38"/>
  <c r="D75" i="38"/>
  <c r="C75" i="38"/>
  <c r="B75" i="38"/>
  <c r="W74" i="38"/>
  <c r="V74" i="38"/>
  <c r="U74" i="38"/>
  <c r="T74" i="38"/>
  <c r="S74" i="38"/>
  <c r="R74" i="38"/>
  <c r="Q74" i="38"/>
  <c r="P74" i="38"/>
  <c r="O74" i="38"/>
  <c r="N74" i="38"/>
  <c r="M74" i="38"/>
  <c r="L74" i="38"/>
  <c r="K74" i="38"/>
  <c r="J74" i="38"/>
  <c r="I74" i="38"/>
  <c r="H74" i="38"/>
  <c r="G74" i="38"/>
  <c r="F74" i="38"/>
  <c r="E74" i="38"/>
  <c r="D74" i="38"/>
  <c r="C74" i="38"/>
  <c r="B74" i="38"/>
  <c r="W73" i="38"/>
  <c r="V73" i="38"/>
  <c r="U73" i="38"/>
  <c r="T73" i="38"/>
  <c r="S73" i="38"/>
  <c r="R73" i="38"/>
  <c r="Q73" i="38"/>
  <c r="P73" i="38"/>
  <c r="O73" i="38"/>
  <c r="N73" i="38"/>
  <c r="M73" i="38"/>
  <c r="L73" i="38"/>
  <c r="K73" i="38"/>
  <c r="J73" i="38"/>
  <c r="I73" i="38"/>
  <c r="H73" i="38"/>
  <c r="G73" i="38"/>
  <c r="F73" i="38"/>
  <c r="E73" i="38"/>
  <c r="D73" i="38"/>
  <c r="C73" i="38"/>
  <c r="B73" i="38"/>
  <c r="W72" i="38"/>
  <c r="V72" i="38"/>
  <c r="U72" i="38"/>
  <c r="T72" i="38"/>
  <c r="S72" i="38"/>
  <c r="R72" i="38"/>
  <c r="Q72" i="38"/>
  <c r="P72" i="38"/>
  <c r="O72" i="38"/>
  <c r="N72" i="38"/>
  <c r="M72" i="38"/>
  <c r="L72" i="38"/>
  <c r="K72" i="38"/>
  <c r="J72" i="38"/>
  <c r="I72" i="38"/>
  <c r="H72" i="38"/>
  <c r="G72" i="38"/>
  <c r="F72" i="38"/>
  <c r="E72" i="38"/>
  <c r="D72" i="38"/>
  <c r="C72" i="38"/>
  <c r="B72" i="38"/>
  <c r="W68" i="38"/>
  <c r="V68" i="38"/>
  <c r="U68" i="38"/>
  <c r="T68" i="38"/>
  <c r="S68" i="38"/>
  <c r="R68" i="38"/>
  <c r="Q68" i="38"/>
  <c r="P68" i="38"/>
  <c r="O68" i="38"/>
  <c r="N68" i="38"/>
  <c r="M68" i="38"/>
  <c r="L68" i="38"/>
  <c r="K68" i="38"/>
  <c r="J68" i="38"/>
  <c r="I68" i="38"/>
  <c r="H68" i="38"/>
  <c r="G68" i="38"/>
  <c r="F68" i="38"/>
  <c r="E68" i="38"/>
  <c r="D68" i="38"/>
  <c r="C68" i="38"/>
  <c r="B68" i="38"/>
  <c r="W67" i="38"/>
  <c r="V67" i="38"/>
  <c r="U67" i="38"/>
  <c r="T67" i="38"/>
  <c r="S67" i="38"/>
  <c r="R67" i="38"/>
  <c r="Q67" i="38"/>
  <c r="P67" i="38"/>
  <c r="O67" i="38"/>
  <c r="N67" i="38"/>
  <c r="M67" i="38"/>
  <c r="L67" i="38"/>
  <c r="K67" i="38"/>
  <c r="J67" i="38"/>
  <c r="I67" i="38"/>
  <c r="H67" i="38"/>
  <c r="G67" i="38"/>
  <c r="F67" i="38"/>
  <c r="E67" i="38"/>
  <c r="D67" i="38"/>
  <c r="C67" i="38"/>
  <c r="B67" i="38"/>
  <c r="W66" i="38"/>
  <c r="V66" i="38"/>
  <c r="U66" i="38"/>
  <c r="T66" i="38"/>
  <c r="S66" i="38"/>
  <c r="R66" i="38"/>
  <c r="Q66" i="38"/>
  <c r="P66" i="38"/>
  <c r="O66" i="38"/>
  <c r="N66" i="38"/>
  <c r="M66" i="38"/>
  <c r="L66" i="38"/>
  <c r="K66" i="38"/>
  <c r="J66" i="38"/>
  <c r="I66" i="38"/>
  <c r="H66" i="38"/>
  <c r="G66" i="38"/>
  <c r="F66" i="38"/>
  <c r="E66" i="38"/>
  <c r="D66" i="38"/>
  <c r="C66" i="38"/>
  <c r="B66" i="38"/>
  <c r="W65" i="38"/>
  <c r="V65" i="38"/>
  <c r="U65" i="38"/>
  <c r="T65" i="38"/>
  <c r="S65" i="38"/>
  <c r="R65" i="38"/>
  <c r="Q65" i="38"/>
  <c r="P65" i="38"/>
  <c r="O65" i="38"/>
  <c r="N65" i="38"/>
  <c r="M65" i="38"/>
  <c r="L65" i="38"/>
  <c r="K65" i="38"/>
  <c r="J65" i="38"/>
  <c r="I65" i="38"/>
  <c r="H65" i="38"/>
  <c r="G65" i="38"/>
  <c r="F65" i="38"/>
  <c r="E65" i="38"/>
  <c r="D65" i="38"/>
  <c r="C65" i="38"/>
  <c r="B65" i="38"/>
  <c r="W64" i="38"/>
  <c r="V64" i="38"/>
  <c r="U64" i="38"/>
  <c r="T64" i="38"/>
  <c r="S64" i="38"/>
  <c r="R64" i="38"/>
  <c r="Q64" i="38"/>
  <c r="P64" i="38"/>
  <c r="O64" i="38"/>
  <c r="N64" i="38"/>
  <c r="M64" i="38"/>
  <c r="L64" i="38"/>
  <c r="K64" i="38"/>
  <c r="J64" i="38"/>
  <c r="I64" i="38"/>
  <c r="H64" i="38"/>
  <c r="G64" i="38"/>
  <c r="F64" i="38"/>
  <c r="E64" i="38"/>
  <c r="D64" i="38"/>
  <c r="C64" i="38"/>
  <c r="B64" i="38"/>
  <c r="V63" i="38"/>
  <c r="U63" i="38"/>
  <c r="R63" i="38"/>
  <c r="Q63" i="38"/>
  <c r="N63" i="38"/>
  <c r="M63" i="38"/>
  <c r="I63" i="38"/>
  <c r="F63" i="38"/>
  <c r="E63" i="38"/>
  <c r="B63" i="38"/>
  <c r="W62" i="38"/>
  <c r="V62" i="38"/>
  <c r="U62" i="38"/>
  <c r="T62" i="38"/>
  <c r="S62" i="38"/>
  <c r="R62" i="38"/>
  <c r="Q62" i="38"/>
  <c r="P62" i="38"/>
  <c r="O62" i="38"/>
  <c r="N62" i="38"/>
  <c r="M62" i="38"/>
  <c r="L62" i="38"/>
  <c r="K62" i="38"/>
  <c r="J62" i="38"/>
  <c r="I62" i="38"/>
  <c r="H62" i="38"/>
  <c r="G62" i="38"/>
  <c r="F62" i="38"/>
  <c r="E62" i="38"/>
  <c r="D62" i="38"/>
  <c r="C62" i="38"/>
  <c r="B62" i="38"/>
  <c r="W61" i="38"/>
  <c r="V61" i="38"/>
  <c r="U61" i="38"/>
  <c r="T61" i="38"/>
  <c r="S61" i="38"/>
  <c r="R61" i="38"/>
  <c r="Q61" i="38"/>
  <c r="P61" i="38"/>
  <c r="O61" i="38"/>
  <c r="N61" i="38"/>
  <c r="M61" i="38"/>
  <c r="L61" i="38"/>
  <c r="K61" i="38"/>
  <c r="J61" i="38"/>
  <c r="I61" i="38"/>
  <c r="H61" i="38"/>
  <c r="G61" i="38"/>
  <c r="F61" i="38"/>
  <c r="E61" i="38"/>
  <c r="D61" i="38"/>
  <c r="C61" i="38"/>
  <c r="B61" i="38"/>
  <c r="P60" i="38"/>
  <c r="O60" i="38"/>
  <c r="L60" i="38"/>
  <c r="K60" i="38"/>
  <c r="H60" i="38"/>
  <c r="G60" i="38"/>
  <c r="D60" i="38"/>
  <c r="C60" i="38"/>
  <c r="W59" i="38"/>
  <c r="V59" i="38"/>
  <c r="U59" i="38"/>
  <c r="T59" i="38"/>
  <c r="S59" i="38"/>
  <c r="R59" i="38"/>
  <c r="Q59" i="38"/>
  <c r="P59" i="38"/>
  <c r="O59" i="38"/>
  <c r="N59" i="38"/>
  <c r="M59" i="38"/>
  <c r="L59" i="38"/>
  <c r="K59" i="38"/>
  <c r="J59" i="38"/>
  <c r="I59" i="38"/>
  <c r="H59" i="38"/>
  <c r="G59" i="38"/>
  <c r="F59" i="38"/>
  <c r="E59" i="38"/>
  <c r="D59" i="38"/>
  <c r="C59" i="38"/>
  <c r="B59" i="38"/>
  <c r="W58" i="38"/>
  <c r="V58" i="38"/>
  <c r="U58" i="38"/>
  <c r="T58" i="38"/>
  <c r="S58" i="38"/>
  <c r="R58" i="38"/>
  <c r="Q58" i="38"/>
  <c r="Q51" i="38" s="1"/>
  <c r="P58" i="38"/>
  <c r="O58" i="38"/>
  <c r="N58" i="38"/>
  <c r="M58" i="38"/>
  <c r="L58" i="38"/>
  <c r="K58" i="38"/>
  <c r="J58" i="38"/>
  <c r="I58" i="38"/>
  <c r="H58" i="38"/>
  <c r="G58" i="38"/>
  <c r="F58" i="38"/>
  <c r="E58" i="38"/>
  <c r="D58" i="38"/>
  <c r="C58" i="38"/>
  <c r="B58" i="38"/>
  <c r="Q57" i="38"/>
  <c r="J57" i="38"/>
  <c r="I57" i="38"/>
  <c r="F57" i="38"/>
  <c r="E57" i="38"/>
  <c r="B57" i="38"/>
  <c r="W56" i="38"/>
  <c r="V56" i="38"/>
  <c r="V51" i="38" s="1"/>
  <c r="U56" i="38"/>
  <c r="T56" i="38"/>
  <c r="S56" i="38"/>
  <c r="R56" i="38"/>
  <c r="Q56" i="38"/>
  <c r="P56" i="38"/>
  <c r="O56" i="38"/>
  <c r="N56" i="38"/>
  <c r="M56" i="38"/>
  <c r="L56" i="38"/>
  <c r="K56" i="38"/>
  <c r="J56" i="38"/>
  <c r="I56" i="38"/>
  <c r="H56" i="38"/>
  <c r="G56" i="38"/>
  <c r="F56" i="38"/>
  <c r="E56" i="38"/>
  <c r="D56" i="38"/>
  <c r="C56" i="38"/>
  <c r="B56" i="38"/>
  <c r="W55" i="38"/>
  <c r="V55" i="38"/>
  <c r="U55" i="38"/>
  <c r="T55" i="38"/>
  <c r="S55" i="38"/>
  <c r="R55" i="38"/>
  <c r="Q55" i="38"/>
  <c r="P55" i="38"/>
  <c r="O55" i="38"/>
  <c r="N55" i="38"/>
  <c r="N51" i="38" s="1"/>
  <c r="M55" i="38"/>
  <c r="L55" i="38"/>
  <c r="K55" i="38"/>
  <c r="J55" i="38"/>
  <c r="I55" i="38"/>
  <c r="H55" i="38"/>
  <c r="G55" i="38"/>
  <c r="F55" i="38"/>
  <c r="E55" i="38"/>
  <c r="D55" i="38"/>
  <c r="C55" i="38"/>
  <c r="B55" i="38"/>
  <c r="W54" i="38"/>
  <c r="V54" i="38"/>
  <c r="U54" i="38"/>
  <c r="T54" i="38"/>
  <c r="S54" i="38"/>
  <c r="R54" i="38"/>
  <c r="Q54" i="38"/>
  <c r="P54" i="38"/>
  <c r="O54" i="38"/>
  <c r="N54" i="38"/>
  <c r="M54" i="38"/>
  <c r="L54" i="38"/>
  <c r="K54" i="38"/>
  <c r="J54" i="38"/>
  <c r="I54" i="38"/>
  <c r="H54" i="38"/>
  <c r="G54" i="38"/>
  <c r="F54" i="38"/>
  <c r="E54" i="38"/>
  <c r="D54" i="38"/>
  <c r="C54" i="38"/>
  <c r="B54" i="38"/>
  <c r="W53" i="38"/>
  <c r="V53" i="38"/>
  <c r="U53" i="38"/>
  <c r="T53" i="38"/>
  <c r="S53" i="38"/>
  <c r="R53" i="38"/>
  <c r="Q53" i="38"/>
  <c r="P53" i="38"/>
  <c r="O53" i="38"/>
  <c r="N53" i="38"/>
  <c r="M53" i="38"/>
  <c r="L53" i="38"/>
  <c r="K53" i="38"/>
  <c r="J53" i="38"/>
  <c r="I53" i="38"/>
  <c r="H53" i="38"/>
  <c r="G53" i="38"/>
  <c r="F53" i="38"/>
  <c r="F51" i="38" s="1"/>
  <c r="E53" i="38"/>
  <c r="D53" i="38"/>
  <c r="C53" i="38"/>
  <c r="B53" i="38"/>
  <c r="B51" i="38" s="1"/>
  <c r="W52" i="38"/>
  <c r="V52" i="38"/>
  <c r="U52" i="38"/>
  <c r="T52" i="38"/>
  <c r="S52" i="38"/>
  <c r="R52" i="38"/>
  <c r="Q52" i="38"/>
  <c r="P52" i="38"/>
  <c r="O52" i="38"/>
  <c r="N52" i="38"/>
  <c r="M52" i="38"/>
  <c r="L52" i="38"/>
  <c r="K52" i="38"/>
  <c r="J52" i="38"/>
  <c r="I52" i="38"/>
  <c r="H52" i="38"/>
  <c r="G52" i="38"/>
  <c r="F52" i="38"/>
  <c r="E52" i="38"/>
  <c r="D52" i="38"/>
  <c r="C52" i="38"/>
  <c r="B52" i="38"/>
  <c r="I51" i="38"/>
  <c r="W27" i="38"/>
  <c r="W63" i="38" s="1"/>
  <c r="V27" i="38"/>
  <c r="U27" i="38"/>
  <c r="T27" i="38"/>
  <c r="T63" i="38" s="1"/>
  <c r="S27" i="38"/>
  <c r="S63" i="38" s="1"/>
  <c r="R27" i="38"/>
  <c r="Q27" i="38"/>
  <c r="P27" i="38"/>
  <c r="P63" i="38" s="1"/>
  <c r="O27" i="38"/>
  <c r="O63" i="38" s="1"/>
  <c r="N27" i="38"/>
  <c r="M27" i="38"/>
  <c r="L27" i="38"/>
  <c r="L63" i="38" s="1"/>
  <c r="K27" i="38"/>
  <c r="K63" i="38" s="1"/>
  <c r="J27" i="38"/>
  <c r="J63" i="38" s="1"/>
  <c r="I27" i="38"/>
  <c r="H27" i="38"/>
  <c r="H63" i="38" s="1"/>
  <c r="G27" i="38"/>
  <c r="G63" i="38" s="1"/>
  <c r="F27" i="38"/>
  <c r="E27" i="38"/>
  <c r="D27" i="38"/>
  <c r="C27" i="38"/>
  <c r="B27" i="38"/>
  <c r="W24" i="38"/>
  <c r="W60" i="38" s="1"/>
  <c r="V24" i="38"/>
  <c r="V60" i="38" s="1"/>
  <c r="U24" i="38"/>
  <c r="T24" i="38"/>
  <c r="T60" i="38" s="1"/>
  <c r="S24" i="38"/>
  <c r="S60" i="38" s="1"/>
  <c r="R24" i="38"/>
  <c r="R60" i="38" s="1"/>
  <c r="Q24" i="38"/>
  <c r="P24" i="38"/>
  <c r="O24" i="38"/>
  <c r="N24" i="38"/>
  <c r="N60" i="38" s="1"/>
  <c r="M24" i="38"/>
  <c r="L24" i="38"/>
  <c r="K24" i="38"/>
  <c r="J24" i="38"/>
  <c r="J60" i="38" s="1"/>
  <c r="I24" i="38"/>
  <c r="I60" i="38" s="1"/>
  <c r="H24" i="38"/>
  <c r="G24" i="38"/>
  <c r="F24" i="38"/>
  <c r="F60" i="38" s="1"/>
  <c r="E24" i="38"/>
  <c r="D24" i="38"/>
  <c r="C24" i="38"/>
  <c r="B24" i="38"/>
  <c r="B60" i="38" s="1"/>
  <c r="W16" i="38"/>
  <c r="W57" i="38" s="1"/>
  <c r="V16" i="38"/>
  <c r="V57" i="38" s="1"/>
  <c r="U16" i="38"/>
  <c r="U57" i="38" s="1"/>
  <c r="T16" i="38"/>
  <c r="S16" i="38"/>
  <c r="S57" i="38" s="1"/>
  <c r="R16" i="38"/>
  <c r="R57" i="38" s="1"/>
  <c r="Q16" i="38"/>
  <c r="P16" i="38"/>
  <c r="P57" i="38" s="1"/>
  <c r="O16" i="38"/>
  <c r="O57" i="38" s="1"/>
  <c r="N16" i="38"/>
  <c r="N57" i="38" s="1"/>
  <c r="M16" i="38"/>
  <c r="M57" i="38" s="1"/>
  <c r="L16" i="38"/>
  <c r="L78" i="38" s="1"/>
  <c r="K16" i="38"/>
  <c r="K78" i="38" s="1"/>
  <c r="J16" i="38"/>
  <c r="I16" i="38"/>
  <c r="H16" i="38"/>
  <c r="H57" i="38" s="1"/>
  <c r="G16" i="38"/>
  <c r="G57" i="38" s="1"/>
  <c r="F16" i="38"/>
  <c r="E16" i="38"/>
  <c r="D16" i="38"/>
  <c r="C16" i="38"/>
  <c r="B16" i="38"/>
  <c r="A1" i="38"/>
  <c r="W83" i="37"/>
  <c r="V83" i="37"/>
  <c r="U83" i="37"/>
  <c r="T83" i="37"/>
  <c r="S83" i="37"/>
  <c r="R83" i="37"/>
  <c r="Q83" i="37"/>
  <c r="P83" i="37"/>
  <c r="O83" i="37"/>
  <c r="N83" i="37"/>
  <c r="M83" i="37"/>
  <c r="L83" i="37"/>
  <c r="K83" i="37"/>
  <c r="J83" i="37"/>
  <c r="I83" i="37"/>
  <c r="H83" i="37"/>
  <c r="G83" i="37"/>
  <c r="F83" i="37"/>
  <c r="E83" i="37"/>
  <c r="D83" i="37"/>
  <c r="C83" i="37"/>
  <c r="B83" i="37"/>
  <c r="W82" i="37"/>
  <c r="V82" i="37"/>
  <c r="U82" i="37"/>
  <c r="T82" i="37"/>
  <c r="S82" i="37"/>
  <c r="R82" i="37"/>
  <c r="Q82" i="37"/>
  <c r="P82" i="37"/>
  <c r="O82" i="37"/>
  <c r="N82" i="37"/>
  <c r="M82" i="37"/>
  <c r="L82" i="37"/>
  <c r="K82" i="37"/>
  <c r="J82" i="37"/>
  <c r="I82" i="37"/>
  <c r="H82" i="37"/>
  <c r="G82" i="37"/>
  <c r="F82" i="37"/>
  <c r="E82" i="37"/>
  <c r="D82" i="37"/>
  <c r="C82" i="37"/>
  <c r="B82" i="37"/>
  <c r="W81" i="37"/>
  <c r="V81" i="37"/>
  <c r="U81" i="37"/>
  <c r="T81" i="37"/>
  <c r="S81" i="37"/>
  <c r="R81" i="37"/>
  <c r="Q81" i="37"/>
  <c r="P81" i="37"/>
  <c r="O81" i="37"/>
  <c r="N81" i="37"/>
  <c r="M81" i="37"/>
  <c r="L81" i="37"/>
  <c r="K81" i="37"/>
  <c r="J81" i="37"/>
  <c r="I81" i="37"/>
  <c r="H81" i="37"/>
  <c r="G81" i="37"/>
  <c r="F81" i="37"/>
  <c r="E81" i="37"/>
  <c r="D81" i="37"/>
  <c r="C81" i="37"/>
  <c r="B81" i="37"/>
  <c r="U80" i="37"/>
  <c r="T80" i="37"/>
  <c r="Q80" i="37"/>
  <c r="P80" i="37"/>
  <c r="M80" i="37"/>
  <c r="L80" i="37"/>
  <c r="H80" i="37"/>
  <c r="R79" i="37"/>
  <c r="O79" i="37"/>
  <c r="N79" i="37"/>
  <c r="K79" i="37"/>
  <c r="Q78" i="37"/>
  <c r="L78" i="37"/>
  <c r="I78" i="37"/>
  <c r="H78" i="37"/>
  <c r="E78" i="37"/>
  <c r="D78" i="37"/>
  <c r="W77" i="37"/>
  <c r="V77" i="37"/>
  <c r="U77" i="37"/>
  <c r="T77" i="37"/>
  <c r="S77" i="37"/>
  <c r="R77" i="37"/>
  <c r="Q77" i="37"/>
  <c r="P77" i="37"/>
  <c r="O77" i="37"/>
  <c r="N77" i="37"/>
  <c r="M77" i="37"/>
  <c r="L77" i="37"/>
  <c r="K77" i="37"/>
  <c r="J77" i="37"/>
  <c r="I77" i="37"/>
  <c r="H77" i="37"/>
  <c r="G77" i="37"/>
  <c r="F77" i="37"/>
  <c r="E77" i="37"/>
  <c r="D77" i="37"/>
  <c r="C77" i="37"/>
  <c r="B77" i="37"/>
  <c r="W76" i="37"/>
  <c r="V76" i="37"/>
  <c r="U76" i="37"/>
  <c r="T76" i="37"/>
  <c r="S76" i="37"/>
  <c r="R76" i="37"/>
  <c r="Q76" i="37"/>
  <c r="P76" i="37"/>
  <c r="O76" i="37"/>
  <c r="N76" i="37"/>
  <c r="M76" i="37"/>
  <c r="L76" i="37"/>
  <c r="K76" i="37"/>
  <c r="J76" i="37"/>
  <c r="I76" i="37"/>
  <c r="H76" i="37"/>
  <c r="G76" i="37"/>
  <c r="F76" i="37"/>
  <c r="E76" i="37"/>
  <c r="D76" i="37"/>
  <c r="C76" i="37"/>
  <c r="B76" i="37"/>
  <c r="W75" i="37"/>
  <c r="V75" i="37"/>
  <c r="U75" i="37"/>
  <c r="T75" i="37"/>
  <c r="S75" i="37"/>
  <c r="R75" i="37"/>
  <c r="Q75" i="37"/>
  <c r="P75" i="37"/>
  <c r="O75" i="37"/>
  <c r="N75" i="37"/>
  <c r="M75" i="37"/>
  <c r="L75" i="37"/>
  <c r="K75" i="37"/>
  <c r="J75" i="37"/>
  <c r="I75" i="37"/>
  <c r="H75" i="37"/>
  <c r="G75" i="37"/>
  <c r="F75" i="37"/>
  <c r="E75" i="37"/>
  <c r="D75" i="37"/>
  <c r="C75" i="37"/>
  <c r="B75" i="37"/>
  <c r="W74" i="37"/>
  <c r="V74" i="37"/>
  <c r="U74" i="37"/>
  <c r="T74" i="37"/>
  <c r="S74" i="37"/>
  <c r="R74" i="37"/>
  <c r="Q74" i="37"/>
  <c r="P74" i="37"/>
  <c r="O74" i="37"/>
  <c r="N74" i="37"/>
  <c r="M74" i="37"/>
  <c r="L74" i="37"/>
  <c r="K74" i="37"/>
  <c r="J74" i="37"/>
  <c r="I74" i="37"/>
  <c r="H74" i="37"/>
  <c r="G74" i="37"/>
  <c r="F74" i="37"/>
  <c r="E74" i="37"/>
  <c r="D74" i="37"/>
  <c r="C74" i="37"/>
  <c r="B74" i="37"/>
  <c r="W73" i="37"/>
  <c r="V73" i="37"/>
  <c r="U73" i="37"/>
  <c r="T73" i="37"/>
  <c r="S73" i="37"/>
  <c r="R73" i="37"/>
  <c r="Q73" i="37"/>
  <c r="P73" i="37"/>
  <c r="O73" i="37"/>
  <c r="N73" i="37"/>
  <c r="M73" i="37"/>
  <c r="L73" i="37"/>
  <c r="K73" i="37"/>
  <c r="J73" i="37"/>
  <c r="I73" i="37"/>
  <c r="H73" i="37"/>
  <c r="G73" i="37"/>
  <c r="F73" i="37"/>
  <c r="E73" i="37"/>
  <c r="D73" i="37"/>
  <c r="C73" i="37"/>
  <c r="B73" i="37"/>
  <c r="W68" i="37"/>
  <c r="V68" i="37"/>
  <c r="U68" i="37"/>
  <c r="T68" i="37"/>
  <c r="S68" i="37"/>
  <c r="R68" i="37"/>
  <c r="Q68" i="37"/>
  <c r="P68" i="37"/>
  <c r="O68" i="37"/>
  <c r="N68" i="37"/>
  <c r="M68" i="37"/>
  <c r="L68" i="37"/>
  <c r="K68" i="37"/>
  <c r="J68" i="37"/>
  <c r="I68" i="37"/>
  <c r="H68" i="37"/>
  <c r="G68" i="37"/>
  <c r="F68" i="37"/>
  <c r="E68" i="37"/>
  <c r="D68" i="37"/>
  <c r="C68" i="37"/>
  <c r="B68" i="37"/>
  <c r="W67" i="37"/>
  <c r="V67" i="37"/>
  <c r="U67" i="37"/>
  <c r="T67" i="37"/>
  <c r="S67" i="37"/>
  <c r="R67" i="37"/>
  <c r="Q67" i="37"/>
  <c r="P67" i="37"/>
  <c r="O67" i="37"/>
  <c r="N67" i="37"/>
  <c r="M67" i="37"/>
  <c r="L67" i="37"/>
  <c r="K67" i="37"/>
  <c r="J67" i="37"/>
  <c r="I67" i="37"/>
  <c r="H67" i="37"/>
  <c r="G67" i="37"/>
  <c r="F67" i="37"/>
  <c r="E67" i="37"/>
  <c r="D67" i="37"/>
  <c r="C67" i="37"/>
  <c r="B67" i="37"/>
  <c r="W66" i="37"/>
  <c r="V66" i="37"/>
  <c r="U66" i="37"/>
  <c r="T66" i="37"/>
  <c r="S66" i="37"/>
  <c r="R66" i="37"/>
  <c r="Q66" i="37"/>
  <c r="P66" i="37"/>
  <c r="O66" i="37"/>
  <c r="N66" i="37"/>
  <c r="M66" i="37"/>
  <c r="L66" i="37"/>
  <c r="K66" i="37"/>
  <c r="J66" i="37"/>
  <c r="I66" i="37"/>
  <c r="H66" i="37"/>
  <c r="G66" i="37"/>
  <c r="F66" i="37"/>
  <c r="E66" i="37"/>
  <c r="D66" i="37"/>
  <c r="C66" i="37"/>
  <c r="B66" i="37"/>
  <c r="W65" i="37"/>
  <c r="V65" i="37"/>
  <c r="U65" i="37"/>
  <c r="T65" i="37"/>
  <c r="S65" i="37"/>
  <c r="R65" i="37"/>
  <c r="Q65" i="37"/>
  <c r="P65" i="37"/>
  <c r="O65" i="37"/>
  <c r="N65" i="37"/>
  <c r="M65" i="37"/>
  <c r="L65" i="37"/>
  <c r="K65" i="37"/>
  <c r="J65" i="37"/>
  <c r="I65" i="37"/>
  <c r="H65" i="37"/>
  <c r="G65" i="37"/>
  <c r="F65" i="37"/>
  <c r="E65" i="37"/>
  <c r="D65" i="37"/>
  <c r="C65" i="37"/>
  <c r="B65" i="37"/>
  <c r="W64" i="37"/>
  <c r="V64" i="37"/>
  <c r="U64" i="37"/>
  <c r="T64" i="37"/>
  <c r="S64" i="37"/>
  <c r="R64" i="37"/>
  <c r="Q64" i="37"/>
  <c r="P64" i="37"/>
  <c r="O64" i="37"/>
  <c r="N64" i="37"/>
  <c r="M64" i="37"/>
  <c r="L64" i="37"/>
  <c r="K64" i="37"/>
  <c r="J64" i="37"/>
  <c r="I64" i="37"/>
  <c r="H64" i="37"/>
  <c r="G64" i="37"/>
  <c r="F64" i="37"/>
  <c r="E64" i="37"/>
  <c r="D64" i="37"/>
  <c r="C64" i="37"/>
  <c r="B64" i="37"/>
  <c r="U63" i="37"/>
  <c r="T63" i="37"/>
  <c r="Q63" i="37"/>
  <c r="P63" i="37"/>
  <c r="M63" i="37"/>
  <c r="L63" i="37"/>
  <c r="H63" i="37"/>
  <c r="W62" i="37"/>
  <c r="V62" i="37"/>
  <c r="U62" i="37"/>
  <c r="T62" i="37"/>
  <c r="S62" i="37"/>
  <c r="R62" i="37"/>
  <c r="Q62" i="37"/>
  <c r="P62" i="37"/>
  <c r="O62" i="37"/>
  <c r="N62" i="37"/>
  <c r="M62" i="37"/>
  <c r="L62" i="37"/>
  <c r="K62" i="37"/>
  <c r="J62" i="37"/>
  <c r="I62" i="37"/>
  <c r="H62" i="37"/>
  <c r="G62" i="37"/>
  <c r="F62" i="37"/>
  <c r="E62" i="37"/>
  <c r="D62" i="37"/>
  <c r="C62" i="37"/>
  <c r="B62" i="37"/>
  <c r="W61" i="37"/>
  <c r="V61" i="37"/>
  <c r="U61" i="37"/>
  <c r="T61" i="37"/>
  <c r="S61" i="37"/>
  <c r="R61" i="37"/>
  <c r="Q61" i="37"/>
  <c r="P61" i="37"/>
  <c r="O61" i="37"/>
  <c r="N61" i="37"/>
  <c r="M61" i="37"/>
  <c r="L61" i="37"/>
  <c r="K61" i="37"/>
  <c r="J61" i="37"/>
  <c r="I61" i="37"/>
  <c r="H61" i="37"/>
  <c r="G61" i="37"/>
  <c r="F61" i="37"/>
  <c r="E61" i="37"/>
  <c r="D61" i="37"/>
  <c r="C61" i="37"/>
  <c r="B61" i="37"/>
  <c r="R60" i="37"/>
  <c r="O60" i="37"/>
  <c r="N60" i="37"/>
  <c r="K60" i="37"/>
  <c r="J60" i="37"/>
  <c r="G60" i="37"/>
  <c r="F60" i="37"/>
  <c r="W59" i="37"/>
  <c r="V59" i="37"/>
  <c r="U59" i="37"/>
  <c r="T59" i="37"/>
  <c r="S59" i="37"/>
  <c r="R59" i="37"/>
  <c r="Q59" i="37"/>
  <c r="P59" i="37"/>
  <c r="O59" i="37"/>
  <c r="N59" i="37"/>
  <c r="M59" i="37"/>
  <c r="L59" i="37"/>
  <c r="K59" i="37"/>
  <c r="J59" i="37"/>
  <c r="I59" i="37"/>
  <c r="H59" i="37"/>
  <c r="G59" i="37"/>
  <c r="F59" i="37"/>
  <c r="E59" i="37"/>
  <c r="D59" i="37"/>
  <c r="C59" i="37"/>
  <c r="B59" i="37"/>
  <c r="W58" i="37"/>
  <c r="V58" i="37"/>
  <c r="U58" i="37"/>
  <c r="T58" i="37"/>
  <c r="S58" i="37"/>
  <c r="R58" i="37"/>
  <c r="Q58" i="37"/>
  <c r="P58" i="37"/>
  <c r="O58" i="37"/>
  <c r="N58" i="37"/>
  <c r="M58" i="37"/>
  <c r="L58" i="37"/>
  <c r="K58" i="37"/>
  <c r="J58" i="37"/>
  <c r="I58" i="37"/>
  <c r="H58" i="37"/>
  <c r="G58" i="37"/>
  <c r="F58" i="37"/>
  <c r="E58" i="37"/>
  <c r="D58" i="37"/>
  <c r="C58" i="37"/>
  <c r="B58" i="37"/>
  <c r="Q57" i="37"/>
  <c r="L57" i="37"/>
  <c r="I57" i="37"/>
  <c r="H57" i="37"/>
  <c r="E57" i="37"/>
  <c r="D57" i="37"/>
  <c r="W56" i="37"/>
  <c r="V56" i="37"/>
  <c r="U56" i="37"/>
  <c r="T56" i="37"/>
  <c r="S56" i="37"/>
  <c r="R56" i="37"/>
  <c r="Q56" i="37"/>
  <c r="P56" i="37"/>
  <c r="O56" i="37"/>
  <c r="N56" i="37"/>
  <c r="M56" i="37"/>
  <c r="L56" i="37"/>
  <c r="K56" i="37"/>
  <c r="J56" i="37"/>
  <c r="I56" i="37"/>
  <c r="H56" i="37"/>
  <c r="G56" i="37"/>
  <c r="F56" i="37"/>
  <c r="E56" i="37"/>
  <c r="D56" i="37"/>
  <c r="C56" i="37"/>
  <c r="B56" i="37"/>
  <c r="W55" i="37"/>
  <c r="V55" i="37"/>
  <c r="U55" i="37"/>
  <c r="U51" i="37" s="1"/>
  <c r="T55" i="37"/>
  <c r="S55" i="37"/>
  <c r="R55" i="37"/>
  <c r="Q55" i="37"/>
  <c r="P55" i="37"/>
  <c r="O55" i="37"/>
  <c r="N55" i="37"/>
  <c r="M55" i="37"/>
  <c r="L55" i="37"/>
  <c r="K55" i="37"/>
  <c r="J55" i="37"/>
  <c r="I55" i="37"/>
  <c r="H55" i="37"/>
  <c r="G55" i="37"/>
  <c r="F55" i="37"/>
  <c r="E55" i="37"/>
  <c r="D55" i="37"/>
  <c r="C55" i="37"/>
  <c r="B55" i="37"/>
  <c r="W54" i="37"/>
  <c r="V54" i="37"/>
  <c r="U54" i="37"/>
  <c r="T54" i="37"/>
  <c r="S54" i="37"/>
  <c r="R54" i="37"/>
  <c r="Q54" i="37"/>
  <c r="P54" i="37"/>
  <c r="O54" i="37"/>
  <c r="N54" i="37"/>
  <c r="M54" i="37"/>
  <c r="L54" i="37"/>
  <c r="K54" i="37"/>
  <c r="J54" i="37"/>
  <c r="I54" i="37"/>
  <c r="H54" i="37"/>
  <c r="G54" i="37"/>
  <c r="F54" i="37"/>
  <c r="E54" i="37"/>
  <c r="D54" i="37"/>
  <c r="C54" i="37"/>
  <c r="B54" i="37"/>
  <c r="W53" i="37"/>
  <c r="V53" i="37"/>
  <c r="U53" i="37"/>
  <c r="T53" i="37"/>
  <c r="S53" i="37"/>
  <c r="R53" i="37"/>
  <c r="Q53" i="37"/>
  <c r="P53" i="37"/>
  <c r="O53" i="37"/>
  <c r="N53" i="37"/>
  <c r="M53" i="37"/>
  <c r="M51" i="37" s="1"/>
  <c r="L53" i="37"/>
  <c r="K53" i="37"/>
  <c r="J53" i="37"/>
  <c r="I53" i="37"/>
  <c r="I51" i="37" s="1"/>
  <c r="H53" i="37"/>
  <c r="G53" i="37"/>
  <c r="F53" i="37"/>
  <c r="E53" i="37"/>
  <c r="D53" i="37"/>
  <c r="C53" i="37"/>
  <c r="B53" i="37"/>
  <c r="W52" i="37"/>
  <c r="V52" i="37"/>
  <c r="U52" i="37"/>
  <c r="T52" i="37"/>
  <c r="S52" i="37"/>
  <c r="R52" i="37"/>
  <c r="Q52" i="37"/>
  <c r="P52" i="37"/>
  <c r="O52" i="37"/>
  <c r="N52" i="37"/>
  <c r="M52" i="37"/>
  <c r="L52" i="37"/>
  <c r="K52" i="37"/>
  <c r="J52" i="37"/>
  <c r="I52" i="37"/>
  <c r="H52" i="37"/>
  <c r="G52" i="37"/>
  <c r="F52" i="37"/>
  <c r="E52" i="37"/>
  <c r="E51" i="37" s="1"/>
  <c r="D52" i="37"/>
  <c r="C52" i="37"/>
  <c r="B52" i="37"/>
  <c r="T51" i="37"/>
  <c r="W27" i="37"/>
  <c r="V27" i="37"/>
  <c r="U27" i="37"/>
  <c r="T27" i="37"/>
  <c r="S27" i="37"/>
  <c r="R27" i="37"/>
  <c r="Q27" i="37"/>
  <c r="P27" i="37"/>
  <c r="O27" i="37"/>
  <c r="N27" i="37"/>
  <c r="M27" i="37"/>
  <c r="L27" i="37"/>
  <c r="K27" i="37"/>
  <c r="J27" i="37"/>
  <c r="I27" i="37"/>
  <c r="I80" i="37" s="1"/>
  <c r="H27" i="37"/>
  <c r="G27" i="37"/>
  <c r="F27" i="37"/>
  <c r="E27" i="37"/>
  <c r="E80" i="38" s="1"/>
  <c r="D27" i="37"/>
  <c r="D80" i="37" s="1"/>
  <c r="C27" i="37"/>
  <c r="B27" i="37"/>
  <c r="W24" i="37"/>
  <c r="W79" i="37" s="1"/>
  <c r="V24" i="37"/>
  <c r="V79" i="37" s="1"/>
  <c r="U24" i="37"/>
  <c r="T24" i="37"/>
  <c r="S24" i="37"/>
  <c r="R24" i="37"/>
  <c r="Q24" i="37"/>
  <c r="P24" i="37"/>
  <c r="O24" i="37"/>
  <c r="N24" i="37"/>
  <c r="M24" i="37"/>
  <c r="L24" i="37"/>
  <c r="K24" i="37"/>
  <c r="J24" i="37"/>
  <c r="J79" i="37" s="1"/>
  <c r="I24" i="37"/>
  <c r="H24" i="37"/>
  <c r="G24" i="37"/>
  <c r="G79" i="37" s="1"/>
  <c r="F24" i="37"/>
  <c r="F79" i="37" s="1"/>
  <c r="E24" i="37"/>
  <c r="D24" i="37"/>
  <c r="C24" i="37"/>
  <c r="C60" i="37" s="1"/>
  <c r="B24" i="37"/>
  <c r="B60" i="37" s="1"/>
  <c r="W16" i="37"/>
  <c r="V16" i="37"/>
  <c r="U16" i="37"/>
  <c r="U78" i="37" s="1"/>
  <c r="T16" i="37"/>
  <c r="T78" i="37" s="1"/>
  <c r="S16" i="37"/>
  <c r="R16" i="37"/>
  <c r="Q16" i="37"/>
  <c r="P16" i="37"/>
  <c r="P78" i="37" s="1"/>
  <c r="O16" i="37"/>
  <c r="N16" i="37"/>
  <c r="M16" i="37"/>
  <c r="L16" i="37"/>
  <c r="K16" i="37"/>
  <c r="J16" i="37"/>
  <c r="I16" i="37"/>
  <c r="H16" i="37"/>
  <c r="G16" i="37"/>
  <c r="F16" i="37"/>
  <c r="E16" i="37"/>
  <c r="E78" i="38" s="1"/>
  <c r="D16" i="37"/>
  <c r="C16" i="37"/>
  <c r="B16" i="37"/>
  <c r="A1" i="37"/>
  <c r="U38" i="36"/>
  <c r="U177" i="4" s="1"/>
  <c r="Q38" i="36"/>
  <c r="Q177" i="4" s="1"/>
  <c r="W37" i="36"/>
  <c r="V37" i="36"/>
  <c r="U37" i="36"/>
  <c r="T37" i="36"/>
  <c r="S37" i="36"/>
  <c r="R37" i="36"/>
  <c r="Q37" i="36"/>
  <c r="P37" i="36"/>
  <c r="O37" i="36"/>
  <c r="N37" i="36"/>
  <c r="M37" i="36"/>
  <c r="L37" i="36"/>
  <c r="K37" i="36"/>
  <c r="J37" i="36"/>
  <c r="I37" i="36"/>
  <c r="H37" i="36"/>
  <c r="G37" i="36"/>
  <c r="F37" i="36"/>
  <c r="E37" i="36"/>
  <c r="D37" i="36"/>
  <c r="C37" i="36"/>
  <c r="B37" i="36"/>
  <c r="W36" i="36"/>
  <c r="V36" i="36"/>
  <c r="U36" i="36"/>
  <c r="T36" i="36"/>
  <c r="S36" i="36"/>
  <c r="R36" i="36"/>
  <c r="Q36" i="36"/>
  <c r="P36" i="36"/>
  <c r="O36" i="36"/>
  <c r="N36" i="36"/>
  <c r="M36" i="36"/>
  <c r="L36" i="36"/>
  <c r="K36" i="36"/>
  <c r="J36" i="36"/>
  <c r="I36" i="36"/>
  <c r="H36" i="36"/>
  <c r="G36" i="36"/>
  <c r="F36" i="36"/>
  <c r="E36" i="36"/>
  <c r="D36" i="36"/>
  <c r="C36" i="36"/>
  <c r="B36" i="36"/>
  <c r="W35" i="36"/>
  <c r="V35" i="36"/>
  <c r="U35" i="36"/>
  <c r="T35" i="36"/>
  <c r="S35" i="36"/>
  <c r="R35" i="36"/>
  <c r="Q35" i="36"/>
  <c r="P35" i="36"/>
  <c r="O35" i="36"/>
  <c r="N35" i="36"/>
  <c r="M35" i="36"/>
  <c r="L35" i="36"/>
  <c r="K35" i="36"/>
  <c r="J35" i="36"/>
  <c r="I35" i="36"/>
  <c r="H35" i="36"/>
  <c r="G35" i="36"/>
  <c r="F35" i="36"/>
  <c r="E35" i="36"/>
  <c r="D35" i="36"/>
  <c r="C35" i="36"/>
  <c r="B35" i="36"/>
  <c r="W33" i="36"/>
  <c r="W38" i="36" s="1"/>
  <c r="V33" i="36"/>
  <c r="V38" i="36" s="1"/>
  <c r="U33" i="36"/>
  <c r="T33" i="36"/>
  <c r="T38" i="36" s="1"/>
  <c r="S33" i="36"/>
  <c r="S38" i="36" s="1"/>
  <c r="R33" i="36"/>
  <c r="R38" i="36" s="1"/>
  <c r="Q33" i="36"/>
  <c r="P33" i="36"/>
  <c r="P38" i="36" s="1"/>
  <c r="O33" i="36"/>
  <c r="O38" i="36" s="1"/>
  <c r="N33" i="36"/>
  <c r="N38" i="36" s="1"/>
  <c r="N177" i="4" s="1"/>
  <c r="M33" i="36"/>
  <c r="M38" i="36" s="1"/>
  <c r="M177" i="4" s="1"/>
  <c r="L33" i="36"/>
  <c r="L38" i="36" s="1"/>
  <c r="K33" i="36"/>
  <c r="K38" i="36" s="1"/>
  <c r="J33" i="36"/>
  <c r="J38" i="36" s="1"/>
  <c r="I33" i="36"/>
  <c r="I38" i="36" s="1"/>
  <c r="I177" i="4" s="1"/>
  <c r="H33" i="36"/>
  <c r="H38" i="36" s="1"/>
  <c r="H177" i="4" s="1"/>
  <c r="G33" i="36"/>
  <c r="G38" i="36" s="1"/>
  <c r="F33" i="36"/>
  <c r="F38" i="36" s="1"/>
  <c r="F177" i="4" s="1"/>
  <c r="E33" i="36"/>
  <c r="E38" i="36" s="1"/>
  <c r="E177" i="4" s="1"/>
  <c r="D33" i="36"/>
  <c r="D38" i="36" s="1"/>
  <c r="D177" i="4" s="1"/>
  <c r="C33" i="36"/>
  <c r="C38" i="36" s="1"/>
  <c r="B33" i="36"/>
  <c r="B38" i="36" s="1"/>
  <c r="B177" i="4" s="1"/>
  <c r="W23" i="36"/>
  <c r="V23" i="36"/>
  <c r="U23" i="36"/>
  <c r="T23" i="36"/>
  <c r="S23" i="36"/>
  <c r="R23" i="36"/>
  <c r="Q23" i="36"/>
  <c r="P23" i="36"/>
  <c r="O23" i="36"/>
  <c r="N23" i="36"/>
  <c r="M23" i="36"/>
  <c r="L23" i="36"/>
  <c r="K23" i="36"/>
  <c r="J23" i="36"/>
  <c r="I23" i="36"/>
  <c r="H23" i="36"/>
  <c r="G23" i="36"/>
  <c r="F23" i="36"/>
  <c r="E23" i="36"/>
  <c r="D23" i="36"/>
  <c r="C23" i="36"/>
  <c r="B23" i="36"/>
  <c r="W20" i="36"/>
  <c r="V20" i="36"/>
  <c r="U20" i="36"/>
  <c r="T20" i="36"/>
  <c r="S20" i="36"/>
  <c r="R20" i="36"/>
  <c r="Q20" i="36"/>
  <c r="P20" i="36"/>
  <c r="O20" i="36"/>
  <c r="N20" i="36"/>
  <c r="M20" i="36"/>
  <c r="L20" i="36"/>
  <c r="K20" i="36"/>
  <c r="J20" i="36"/>
  <c r="I20" i="36"/>
  <c r="H20" i="36"/>
  <c r="G20" i="36"/>
  <c r="F20" i="36"/>
  <c r="E20" i="36"/>
  <c r="D20" i="36"/>
  <c r="C20" i="36"/>
  <c r="B20" i="36"/>
  <c r="W14" i="36"/>
  <c r="V14" i="36"/>
  <c r="U14" i="36"/>
  <c r="T14" i="36"/>
  <c r="S14" i="36"/>
  <c r="R14" i="36"/>
  <c r="Q14" i="36"/>
  <c r="P14" i="36"/>
  <c r="O14" i="36"/>
  <c r="N14" i="36"/>
  <c r="M14" i="36"/>
  <c r="L14" i="36"/>
  <c r="K14" i="36"/>
  <c r="J14" i="36"/>
  <c r="I14" i="36"/>
  <c r="H14" i="36"/>
  <c r="G14" i="36"/>
  <c r="F14" i="36"/>
  <c r="E14" i="36"/>
  <c r="D14" i="36"/>
  <c r="C14" i="36"/>
  <c r="B14" i="36"/>
  <c r="W9" i="36"/>
  <c r="V9" i="36"/>
  <c r="U9" i="36"/>
  <c r="T9" i="36"/>
  <c r="S9" i="36"/>
  <c r="R9" i="36"/>
  <c r="Q9" i="36"/>
  <c r="P9" i="36"/>
  <c r="O9" i="36"/>
  <c r="N9" i="36"/>
  <c r="M9" i="36"/>
  <c r="L9" i="36"/>
  <c r="K9" i="36"/>
  <c r="J9" i="36"/>
  <c r="I9" i="36"/>
  <c r="H9" i="36"/>
  <c r="G9" i="36"/>
  <c r="F9" i="36"/>
  <c r="E9" i="36"/>
  <c r="D9" i="36"/>
  <c r="C9" i="36"/>
  <c r="B9" i="36"/>
  <c r="W8" i="36"/>
  <c r="V8" i="36"/>
  <c r="U8" i="36"/>
  <c r="T8" i="36"/>
  <c r="S8" i="36"/>
  <c r="R8" i="36"/>
  <c r="Q8" i="36"/>
  <c r="P8" i="36"/>
  <c r="O8" i="36"/>
  <c r="N8" i="36"/>
  <c r="M8" i="36"/>
  <c r="L8" i="36"/>
  <c r="K8" i="36"/>
  <c r="J8" i="36"/>
  <c r="I8" i="36"/>
  <c r="H8" i="36"/>
  <c r="G8" i="36"/>
  <c r="F8" i="36"/>
  <c r="E8" i="36"/>
  <c r="D8" i="36"/>
  <c r="C8" i="36"/>
  <c r="A1" i="36"/>
  <c r="W83" i="35"/>
  <c r="V83" i="35"/>
  <c r="U83" i="35"/>
  <c r="T83" i="35"/>
  <c r="S83" i="35"/>
  <c r="R83" i="35"/>
  <c r="Q83" i="35"/>
  <c r="P83" i="35"/>
  <c r="O83" i="35"/>
  <c r="N83" i="35"/>
  <c r="M83" i="35"/>
  <c r="L83" i="35"/>
  <c r="K83" i="35"/>
  <c r="J83" i="35"/>
  <c r="I83" i="35"/>
  <c r="H83" i="35"/>
  <c r="G83" i="35"/>
  <c r="F83" i="35"/>
  <c r="E83" i="35"/>
  <c r="D83" i="35"/>
  <c r="C83" i="35"/>
  <c r="B83" i="35"/>
  <c r="W82" i="35"/>
  <c r="V82" i="35"/>
  <c r="U82" i="35"/>
  <c r="T82" i="35"/>
  <c r="S82" i="35"/>
  <c r="R82" i="35"/>
  <c r="Q82" i="35"/>
  <c r="P82" i="35"/>
  <c r="O82" i="35"/>
  <c r="N82" i="35"/>
  <c r="M82" i="35"/>
  <c r="L82" i="35"/>
  <c r="K82" i="35"/>
  <c r="J82" i="35"/>
  <c r="I82" i="35"/>
  <c r="H82" i="35"/>
  <c r="G82" i="35"/>
  <c r="F82" i="35"/>
  <c r="E82" i="35"/>
  <c r="D82" i="35"/>
  <c r="C82" i="35"/>
  <c r="B82" i="35"/>
  <c r="W81" i="35"/>
  <c r="V81" i="35"/>
  <c r="U81" i="35"/>
  <c r="T81" i="35"/>
  <c r="S81" i="35"/>
  <c r="R81" i="35"/>
  <c r="Q81" i="35"/>
  <c r="P81" i="35"/>
  <c r="O81" i="35"/>
  <c r="N81" i="35"/>
  <c r="M81" i="35"/>
  <c r="L81" i="35"/>
  <c r="K81" i="35"/>
  <c r="J81" i="35"/>
  <c r="I81" i="35"/>
  <c r="H81" i="35"/>
  <c r="G81" i="35"/>
  <c r="F81" i="35"/>
  <c r="E81" i="35"/>
  <c r="D81" i="35"/>
  <c r="C81" i="35"/>
  <c r="B81" i="35"/>
  <c r="W77" i="35"/>
  <c r="V77" i="35"/>
  <c r="U77" i="35"/>
  <c r="T77" i="35"/>
  <c r="S77" i="35"/>
  <c r="R77" i="35"/>
  <c r="Q77" i="35"/>
  <c r="P77" i="35"/>
  <c r="O77" i="35"/>
  <c r="N77" i="35"/>
  <c r="M77" i="35"/>
  <c r="L77" i="35"/>
  <c r="K77" i="35"/>
  <c r="J77" i="35"/>
  <c r="I77" i="35"/>
  <c r="H77" i="35"/>
  <c r="G77" i="35"/>
  <c r="F77" i="35"/>
  <c r="E77" i="35"/>
  <c r="D77" i="35"/>
  <c r="C77" i="35"/>
  <c r="B77" i="35"/>
  <c r="W76" i="35"/>
  <c r="V76" i="35"/>
  <c r="U76" i="35"/>
  <c r="T76" i="35"/>
  <c r="S76" i="35"/>
  <c r="R76" i="35"/>
  <c r="Q76" i="35"/>
  <c r="P76" i="35"/>
  <c r="O76" i="35"/>
  <c r="N76" i="35"/>
  <c r="M76" i="35"/>
  <c r="L76" i="35"/>
  <c r="K76" i="35"/>
  <c r="J76" i="35"/>
  <c r="I76" i="35"/>
  <c r="H76" i="35"/>
  <c r="G76" i="35"/>
  <c r="F76" i="35"/>
  <c r="E76" i="35"/>
  <c r="D76" i="35"/>
  <c r="C76" i="35"/>
  <c r="B76" i="35"/>
  <c r="W75" i="35"/>
  <c r="V75" i="35"/>
  <c r="U75" i="35"/>
  <c r="T75" i="35"/>
  <c r="S75" i="35"/>
  <c r="R75" i="35"/>
  <c r="Q75" i="35"/>
  <c r="P75" i="35"/>
  <c r="O75" i="35"/>
  <c r="N75" i="35"/>
  <c r="M75" i="35"/>
  <c r="L75" i="35"/>
  <c r="K75" i="35"/>
  <c r="J75" i="35"/>
  <c r="I75" i="35"/>
  <c r="H75" i="35"/>
  <c r="G75" i="35"/>
  <c r="F75" i="35"/>
  <c r="E75" i="35"/>
  <c r="D75" i="35"/>
  <c r="C75" i="35"/>
  <c r="B75" i="35"/>
  <c r="W74" i="35"/>
  <c r="V74" i="35"/>
  <c r="U74" i="35"/>
  <c r="T74" i="35"/>
  <c r="S74" i="35"/>
  <c r="R74" i="35"/>
  <c r="Q74" i="35"/>
  <c r="P74" i="35"/>
  <c r="O74" i="35"/>
  <c r="N74" i="35"/>
  <c r="M74" i="35"/>
  <c r="L74" i="35"/>
  <c r="K74" i="35"/>
  <c r="J74" i="35"/>
  <c r="I74" i="35"/>
  <c r="H74" i="35"/>
  <c r="G74" i="35"/>
  <c r="F74" i="35"/>
  <c r="E74" i="35"/>
  <c r="D74" i="35"/>
  <c r="C74" i="35"/>
  <c r="B74" i="35"/>
  <c r="W73" i="35"/>
  <c r="V73" i="35"/>
  <c r="U73" i="35"/>
  <c r="T73" i="35"/>
  <c r="S73" i="35"/>
  <c r="R73" i="35"/>
  <c r="Q73" i="35"/>
  <c r="P73" i="35"/>
  <c r="O73" i="35"/>
  <c r="N73" i="35"/>
  <c r="M73" i="35"/>
  <c r="L73" i="35"/>
  <c r="K73" i="35"/>
  <c r="J73" i="35"/>
  <c r="I73" i="35"/>
  <c r="H73" i="35"/>
  <c r="G73" i="35"/>
  <c r="F73" i="35"/>
  <c r="E73" i="35"/>
  <c r="D73" i="35"/>
  <c r="C73" i="35"/>
  <c r="B73" i="35"/>
  <c r="W72" i="35"/>
  <c r="V72" i="35"/>
  <c r="U72" i="35"/>
  <c r="T72" i="35"/>
  <c r="S72" i="35"/>
  <c r="R72" i="35"/>
  <c r="Q72" i="35"/>
  <c r="P72" i="35"/>
  <c r="O72" i="35"/>
  <c r="N72" i="35"/>
  <c r="M72" i="35"/>
  <c r="L72" i="35"/>
  <c r="K72" i="35"/>
  <c r="J72" i="35"/>
  <c r="I72" i="35"/>
  <c r="H72" i="35"/>
  <c r="G72" i="35"/>
  <c r="F72" i="35"/>
  <c r="E72" i="35"/>
  <c r="D72" i="35"/>
  <c r="C72" i="35"/>
  <c r="B72" i="35"/>
  <c r="W68" i="35"/>
  <c r="V68" i="35"/>
  <c r="U68" i="35"/>
  <c r="T68" i="35"/>
  <c r="S68" i="35"/>
  <c r="R68" i="35"/>
  <c r="Q68" i="35"/>
  <c r="P68" i="35"/>
  <c r="O68" i="35"/>
  <c r="N68" i="35"/>
  <c r="M68" i="35"/>
  <c r="L68" i="35"/>
  <c r="K68" i="35"/>
  <c r="J68" i="35"/>
  <c r="I68" i="35"/>
  <c r="H68" i="35"/>
  <c r="G68" i="35"/>
  <c r="F68" i="35"/>
  <c r="E68" i="35"/>
  <c r="D68" i="35"/>
  <c r="C68" i="35"/>
  <c r="B68" i="35"/>
  <c r="W67" i="35"/>
  <c r="V67" i="35"/>
  <c r="U67" i="35"/>
  <c r="T67" i="35"/>
  <c r="S67" i="35"/>
  <c r="R67" i="35"/>
  <c r="Q67" i="35"/>
  <c r="P67" i="35"/>
  <c r="O67" i="35"/>
  <c r="N67" i="35"/>
  <c r="M67" i="35"/>
  <c r="L67" i="35"/>
  <c r="K67" i="35"/>
  <c r="J67" i="35"/>
  <c r="I67" i="35"/>
  <c r="H67" i="35"/>
  <c r="G67" i="35"/>
  <c r="F67" i="35"/>
  <c r="E67" i="35"/>
  <c r="D67" i="35"/>
  <c r="C67" i="35"/>
  <c r="B67" i="35"/>
  <c r="W66" i="35"/>
  <c r="V66" i="35"/>
  <c r="U66" i="35"/>
  <c r="T66" i="35"/>
  <c r="S66" i="35"/>
  <c r="R66" i="35"/>
  <c r="Q66" i="35"/>
  <c r="P66" i="35"/>
  <c r="O66" i="35"/>
  <c r="N66" i="35"/>
  <c r="M66" i="35"/>
  <c r="L66" i="35"/>
  <c r="K66" i="35"/>
  <c r="J66" i="35"/>
  <c r="I66" i="35"/>
  <c r="H66" i="35"/>
  <c r="G66" i="35"/>
  <c r="F66" i="35"/>
  <c r="E66" i="35"/>
  <c r="D66" i="35"/>
  <c r="C66" i="35"/>
  <c r="B66" i="35"/>
  <c r="W65" i="35"/>
  <c r="V65" i="35"/>
  <c r="U65" i="35"/>
  <c r="T65" i="35"/>
  <c r="S65" i="35"/>
  <c r="R65" i="35"/>
  <c r="Q65" i="35"/>
  <c r="P65" i="35"/>
  <c r="O65" i="35"/>
  <c r="N65" i="35"/>
  <c r="M65" i="35"/>
  <c r="L65" i="35"/>
  <c r="K65" i="35"/>
  <c r="J65" i="35"/>
  <c r="I65" i="35"/>
  <c r="H65" i="35"/>
  <c r="G65" i="35"/>
  <c r="F65" i="35"/>
  <c r="E65" i="35"/>
  <c r="D65" i="35"/>
  <c r="C65" i="35"/>
  <c r="B65" i="35"/>
  <c r="W64" i="35"/>
  <c r="V64" i="35"/>
  <c r="U64" i="35"/>
  <c r="T64" i="35"/>
  <c r="S64" i="35"/>
  <c r="R64" i="35"/>
  <c r="Q64" i="35"/>
  <c r="P64" i="35"/>
  <c r="O64" i="35"/>
  <c r="N64" i="35"/>
  <c r="M64" i="35"/>
  <c r="L64" i="35"/>
  <c r="K64" i="35"/>
  <c r="J64" i="35"/>
  <c r="I64" i="35"/>
  <c r="H64" i="35"/>
  <c r="G64" i="35"/>
  <c r="F64" i="35"/>
  <c r="E64" i="35"/>
  <c r="D64" i="35"/>
  <c r="C64" i="35"/>
  <c r="B64" i="35"/>
  <c r="Q63" i="35"/>
  <c r="I63" i="35"/>
  <c r="H63" i="35"/>
  <c r="D63" i="35"/>
  <c r="W62" i="35"/>
  <c r="V62" i="35"/>
  <c r="U62" i="35"/>
  <c r="T62" i="35"/>
  <c r="S62" i="35"/>
  <c r="R62" i="35"/>
  <c r="Q62" i="35"/>
  <c r="P62" i="35"/>
  <c r="O62" i="35"/>
  <c r="N62" i="35"/>
  <c r="M62" i="35"/>
  <c r="L62" i="35"/>
  <c r="K62" i="35"/>
  <c r="J62" i="35"/>
  <c r="I62" i="35"/>
  <c r="H62" i="35"/>
  <c r="G62" i="35"/>
  <c r="F62" i="35"/>
  <c r="E62" i="35"/>
  <c r="D62" i="35"/>
  <c r="C62" i="35"/>
  <c r="B62" i="35"/>
  <c r="W61" i="35"/>
  <c r="V61" i="35"/>
  <c r="U61" i="35"/>
  <c r="T61" i="35"/>
  <c r="S61" i="35"/>
  <c r="R61" i="35"/>
  <c r="Q61" i="35"/>
  <c r="P61" i="35"/>
  <c r="O61" i="35"/>
  <c r="N61" i="35"/>
  <c r="M61" i="35"/>
  <c r="L61" i="35"/>
  <c r="K61" i="35"/>
  <c r="J61" i="35"/>
  <c r="I61" i="35"/>
  <c r="H61" i="35"/>
  <c r="G61" i="35"/>
  <c r="F61" i="35"/>
  <c r="E61" i="35"/>
  <c r="D61" i="35"/>
  <c r="C61" i="35"/>
  <c r="B61" i="35"/>
  <c r="W60" i="35"/>
  <c r="Q60" i="35"/>
  <c r="B60" i="35"/>
  <c r="W59" i="35"/>
  <c r="V59" i="35"/>
  <c r="U59" i="35"/>
  <c r="T59" i="35"/>
  <c r="S59" i="35"/>
  <c r="R59" i="35"/>
  <c r="Q59" i="35"/>
  <c r="P59" i="35"/>
  <c r="O59" i="35"/>
  <c r="N59" i="35"/>
  <c r="M59" i="35"/>
  <c r="L59" i="35"/>
  <c r="K59" i="35"/>
  <c r="J59" i="35"/>
  <c r="I59" i="35"/>
  <c r="H59" i="35"/>
  <c r="G59" i="35"/>
  <c r="F59" i="35"/>
  <c r="E59" i="35"/>
  <c r="D59" i="35"/>
  <c r="C59" i="35"/>
  <c r="B59" i="35"/>
  <c r="W58" i="35"/>
  <c r="V58" i="35"/>
  <c r="U58" i="35"/>
  <c r="T58" i="35"/>
  <c r="S58" i="35"/>
  <c r="R58" i="35"/>
  <c r="Q58" i="35"/>
  <c r="P58" i="35"/>
  <c r="O58" i="35"/>
  <c r="N58" i="35"/>
  <c r="M58" i="35"/>
  <c r="L58" i="35"/>
  <c r="K58" i="35"/>
  <c r="J58" i="35"/>
  <c r="I58" i="35"/>
  <c r="H58" i="35"/>
  <c r="G58" i="35"/>
  <c r="F58" i="35"/>
  <c r="E58" i="35"/>
  <c r="D58" i="35"/>
  <c r="C58" i="35"/>
  <c r="B58" i="35"/>
  <c r="P57" i="35"/>
  <c r="W56" i="35"/>
  <c r="V56" i="35"/>
  <c r="U56" i="35"/>
  <c r="T56" i="35"/>
  <c r="S56" i="35"/>
  <c r="R56" i="35"/>
  <c r="Q56" i="35"/>
  <c r="P56" i="35"/>
  <c r="O56" i="35"/>
  <c r="N56" i="35"/>
  <c r="M56" i="35"/>
  <c r="L56" i="35"/>
  <c r="K56" i="35"/>
  <c r="J56" i="35"/>
  <c r="I56" i="35"/>
  <c r="H56" i="35"/>
  <c r="G56" i="35"/>
  <c r="F56" i="35"/>
  <c r="E56" i="35"/>
  <c r="D56" i="35"/>
  <c r="C56" i="35"/>
  <c r="B56" i="35"/>
  <c r="W55" i="35"/>
  <c r="V55" i="35"/>
  <c r="U55" i="35"/>
  <c r="T55" i="35"/>
  <c r="S55" i="35"/>
  <c r="R55" i="35"/>
  <c r="Q55" i="35"/>
  <c r="P55" i="35"/>
  <c r="O55" i="35"/>
  <c r="N55" i="35"/>
  <c r="M55" i="35"/>
  <c r="L55" i="35"/>
  <c r="K55" i="35"/>
  <c r="K51" i="35" s="1"/>
  <c r="J55" i="35"/>
  <c r="I55" i="35"/>
  <c r="H55" i="35"/>
  <c r="G55" i="35"/>
  <c r="F55" i="35"/>
  <c r="E55" i="35"/>
  <c r="D55" i="35"/>
  <c r="C55" i="35"/>
  <c r="B55" i="35"/>
  <c r="W54" i="35"/>
  <c r="V54" i="35"/>
  <c r="U54" i="35"/>
  <c r="T54" i="35"/>
  <c r="S54" i="35"/>
  <c r="R54" i="35"/>
  <c r="Q54" i="35"/>
  <c r="P54" i="35"/>
  <c r="O54" i="35"/>
  <c r="N54" i="35"/>
  <c r="M54" i="35"/>
  <c r="L54" i="35"/>
  <c r="K54" i="35"/>
  <c r="J54" i="35"/>
  <c r="I54" i="35"/>
  <c r="H54" i="35"/>
  <c r="G54" i="35"/>
  <c r="F54" i="35"/>
  <c r="E54" i="35"/>
  <c r="D54" i="35"/>
  <c r="C54" i="35"/>
  <c r="B54" i="35"/>
  <c r="W53" i="35"/>
  <c r="V53" i="35"/>
  <c r="U53" i="35"/>
  <c r="T53" i="35"/>
  <c r="S53" i="35"/>
  <c r="R53" i="35"/>
  <c r="Q53" i="35"/>
  <c r="P53" i="35"/>
  <c r="O53" i="35"/>
  <c r="N53" i="35"/>
  <c r="M53" i="35"/>
  <c r="L53" i="35"/>
  <c r="K53" i="35"/>
  <c r="J53" i="35"/>
  <c r="I53" i="35"/>
  <c r="H53" i="35"/>
  <c r="G53" i="35"/>
  <c r="F53" i="35"/>
  <c r="E53" i="35"/>
  <c r="D53" i="35"/>
  <c r="C53" i="35"/>
  <c r="B53" i="35"/>
  <c r="W52" i="35"/>
  <c r="V52" i="35"/>
  <c r="U52" i="35"/>
  <c r="T52" i="35"/>
  <c r="S52" i="35"/>
  <c r="R52" i="35"/>
  <c r="Q52" i="35"/>
  <c r="P52" i="35"/>
  <c r="O52" i="35"/>
  <c r="N52" i="35"/>
  <c r="M52" i="35"/>
  <c r="L52" i="35"/>
  <c r="K52" i="35"/>
  <c r="J52" i="35"/>
  <c r="I52" i="35"/>
  <c r="H52" i="35"/>
  <c r="G52" i="35"/>
  <c r="F52" i="35"/>
  <c r="E52" i="35"/>
  <c r="D52" i="35"/>
  <c r="C52" i="35"/>
  <c r="B52" i="35"/>
  <c r="W27" i="35"/>
  <c r="W63" i="35" s="1"/>
  <c r="V27" i="35"/>
  <c r="V63" i="35" s="1"/>
  <c r="U27" i="35"/>
  <c r="T27" i="35"/>
  <c r="T63" i="35" s="1"/>
  <c r="S27" i="35"/>
  <c r="R27" i="35"/>
  <c r="R63" i="35" s="1"/>
  <c r="Q27" i="35"/>
  <c r="P27" i="35"/>
  <c r="P63" i="35" s="1"/>
  <c r="O27" i="35"/>
  <c r="O63" i="35" s="1"/>
  <c r="N27" i="35"/>
  <c r="M27" i="35"/>
  <c r="L27" i="35"/>
  <c r="L63" i="35" s="1"/>
  <c r="K27" i="35"/>
  <c r="K63" i="35" s="1"/>
  <c r="J27" i="35"/>
  <c r="J63" i="35" s="1"/>
  <c r="I27" i="35"/>
  <c r="H27" i="35"/>
  <c r="G27" i="35"/>
  <c r="F27" i="35"/>
  <c r="E27" i="35"/>
  <c r="D27" i="35"/>
  <c r="C27" i="35"/>
  <c r="B27" i="35"/>
  <c r="B63" i="35" s="1"/>
  <c r="W24" i="35"/>
  <c r="V24" i="35"/>
  <c r="V60" i="35" s="1"/>
  <c r="U24" i="35"/>
  <c r="U60" i="35" s="1"/>
  <c r="T24" i="35"/>
  <c r="T60" i="35" s="1"/>
  <c r="S24" i="35"/>
  <c r="R24" i="35"/>
  <c r="R60" i="35" s="1"/>
  <c r="Q24" i="35"/>
  <c r="P24" i="35"/>
  <c r="O24" i="35"/>
  <c r="O60" i="35" s="1"/>
  <c r="N24" i="35"/>
  <c r="M24" i="35"/>
  <c r="M79" i="35" s="1"/>
  <c r="L24" i="35"/>
  <c r="K24" i="35"/>
  <c r="J24" i="35"/>
  <c r="J60" i="35" s="1"/>
  <c r="I24" i="35"/>
  <c r="I60" i="35" s="1"/>
  <c r="H24" i="35"/>
  <c r="G24" i="35"/>
  <c r="G60" i="35" s="1"/>
  <c r="F24" i="35"/>
  <c r="F60" i="35" s="1"/>
  <c r="E24" i="35"/>
  <c r="E60" i="35" s="1"/>
  <c r="D24" i="35"/>
  <c r="C24" i="35"/>
  <c r="B24" i="35"/>
  <c r="W16" i="35"/>
  <c r="W57" i="35" s="1"/>
  <c r="V16" i="35"/>
  <c r="U16" i="35"/>
  <c r="T16" i="35"/>
  <c r="S16" i="35"/>
  <c r="R16" i="35"/>
  <c r="Q16" i="35"/>
  <c r="Q57" i="35" s="1"/>
  <c r="P16" i="35"/>
  <c r="O16" i="35"/>
  <c r="O57" i="35" s="1"/>
  <c r="N16" i="35"/>
  <c r="M16" i="35"/>
  <c r="M57" i="35" s="1"/>
  <c r="L16" i="35"/>
  <c r="K16" i="35"/>
  <c r="J16" i="35"/>
  <c r="I16" i="35"/>
  <c r="H16" i="35"/>
  <c r="H57" i="35" s="1"/>
  <c r="G16" i="35"/>
  <c r="G57" i="35" s="1"/>
  <c r="F16" i="35"/>
  <c r="E16" i="35"/>
  <c r="E57" i="35" s="1"/>
  <c r="D16" i="35"/>
  <c r="D57" i="35" s="1"/>
  <c r="C16" i="35"/>
  <c r="C57" i="35" s="1"/>
  <c r="B16" i="35"/>
  <c r="B57" i="35" s="1"/>
  <c r="A1" i="35"/>
  <c r="W83" i="34"/>
  <c r="V83" i="34"/>
  <c r="U83" i="34"/>
  <c r="T83" i="34"/>
  <c r="S83" i="34"/>
  <c r="R83" i="34"/>
  <c r="Q83" i="34"/>
  <c r="P83" i="34"/>
  <c r="O83" i="34"/>
  <c r="N83" i="34"/>
  <c r="M83" i="34"/>
  <c r="L83" i="34"/>
  <c r="K83" i="34"/>
  <c r="J83" i="34"/>
  <c r="I83" i="34"/>
  <c r="H83" i="34"/>
  <c r="G83" i="34"/>
  <c r="F83" i="34"/>
  <c r="E83" i="34"/>
  <c r="D83" i="34"/>
  <c r="C83" i="34"/>
  <c r="B83" i="34"/>
  <c r="W82" i="34"/>
  <c r="V82" i="34"/>
  <c r="U82" i="34"/>
  <c r="T82" i="34"/>
  <c r="S82" i="34"/>
  <c r="R82" i="34"/>
  <c r="Q82" i="34"/>
  <c r="P82" i="34"/>
  <c r="O82" i="34"/>
  <c r="N82" i="34"/>
  <c r="M82" i="34"/>
  <c r="L82" i="34"/>
  <c r="K82" i="34"/>
  <c r="J82" i="34"/>
  <c r="I82" i="34"/>
  <c r="H82" i="34"/>
  <c r="G82" i="34"/>
  <c r="F82" i="34"/>
  <c r="E82" i="34"/>
  <c r="D82" i="34"/>
  <c r="C82" i="34"/>
  <c r="B82" i="34"/>
  <c r="W81" i="34"/>
  <c r="V81" i="34"/>
  <c r="U81" i="34"/>
  <c r="T81" i="34"/>
  <c r="S81" i="34"/>
  <c r="R81" i="34"/>
  <c r="Q81" i="34"/>
  <c r="P81" i="34"/>
  <c r="O81" i="34"/>
  <c r="N81" i="34"/>
  <c r="M81" i="34"/>
  <c r="L81" i="34"/>
  <c r="K81" i="34"/>
  <c r="J81" i="34"/>
  <c r="I81" i="34"/>
  <c r="H81" i="34"/>
  <c r="G81" i="34"/>
  <c r="F81" i="34"/>
  <c r="E81" i="34"/>
  <c r="D81" i="34"/>
  <c r="C81" i="34"/>
  <c r="B81" i="34"/>
  <c r="W77" i="34"/>
  <c r="V77" i="34"/>
  <c r="U77" i="34"/>
  <c r="T77" i="34"/>
  <c r="S77" i="34"/>
  <c r="R77" i="34"/>
  <c r="Q77" i="34"/>
  <c r="P77" i="34"/>
  <c r="O77" i="34"/>
  <c r="N77" i="34"/>
  <c r="M77" i="34"/>
  <c r="L77" i="34"/>
  <c r="K77" i="34"/>
  <c r="J77" i="34"/>
  <c r="I77" i="34"/>
  <c r="H77" i="34"/>
  <c r="G77" i="34"/>
  <c r="F77" i="34"/>
  <c r="E77" i="34"/>
  <c r="D77" i="34"/>
  <c r="C77" i="34"/>
  <c r="B77" i="34"/>
  <c r="W76" i="34"/>
  <c r="V76" i="34"/>
  <c r="U76" i="34"/>
  <c r="T76" i="34"/>
  <c r="S76" i="34"/>
  <c r="R76" i="34"/>
  <c r="Q76" i="34"/>
  <c r="P76" i="34"/>
  <c r="O76" i="34"/>
  <c r="N76" i="34"/>
  <c r="M76" i="34"/>
  <c r="L76" i="34"/>
  <c r="K76" i="34"/>
  <c r="J76" i="34"/>
  <c r="I76" i="34"/>
  <c r="H76" i="34"/>
  <c r="G76" i="34"/>
  <c r="F76" i="34"/>
  <c r="E76" i="34"/>
  <c r="D76" i="34"/>
  <c r="C76" i="34"/>
  <c r="B76" i="34"/>
  <c r="W75" i="34"/>
  <c r="V75" i="34"/>
  <c r="U75" i="34"/>
  <c r="T75" i="34"/>
  <c r="S75" i="34"/>
  <c r="R75" i="34"/>
  <c r="Q75" i="34"/>
  <c r="P75" i="34"/>
  <c r="O75" i="34"/>
  <c r="N75" i="34"/>
  <c r="M75" i="34"/>
  <c r="L75" i="34"/>
  <c r="K75" i="34"/>
  <c r="J75" i="34"/>
  <c r="I75" i="34"/>
  <c r="H75" i="34"/>
  <c r="G75" i="34"/>
  <c r="F75" i="34"/>
  <c r="E75" i="34"/>
  <c r="D75" i="34"/>
  <c r="C75" i="34"/>
  <c r="B75" i="34"/>
  <c r="W74" i="34"/>
  <c r="V74" i="34"/>
  <c r="U74" i="34"/>
  <c r="T74" i="34"/>
  <c r="S74" i="34"/>
  <c r="R74" i="34"/>
  <c r="Q74" i="34"/>
  <c r="P74" i="34"/>
  <c r="O74" i="34"/>
  <c r="N74" i="34"/>
  <c r="M74" i="34"/>
  <c r="L74" i="34"/>
  <c r="K74" i="34"/>
  <c r="J74" i="34"/>
  <c r="I74" i="34"/>
  <c r="H74" i="34"/>
  <c r="G74" i="34"/>
  <c r="F74" i="34"/>
  <c r="E74" i="34"/>
  <c r="D74" i="34"/>
  <c r="C74" i="34"/>
  <c r="B74" i="34"/>
  <c r="W73" i="34"/>
  <c r="V73" i="34"/>
  <c r="U73" i="34"/>
  <c r="T73" i="34"/>
  <c r="S73" i="34"/>
  <c r="R73" i="34"/>
  <c r="Q73" i="34"/>
  <c r="P73" i="34"/>
  <c r="O73" i="34"/>
  <c r="N73" i="34"/>
  <c r="M73" i="34"/>
  <c r="L73" i="34"/>
  <c r="K73" i="34"/>
  <c r="J73" i="34"/>
  <c r="I73" i="34"/>
  <c r="H73" i="34"/>
  <c r="G73" i="34"/>
  <c r="F73" i="34"/>
  <c r="E73" i="34"/>
  <c r="D73" i="34"/>
  <c r="C73" i="34"/>
  <c r="B73" i="34"/>
  <c r="W72" i="34"/>
  <c r="V72" i="34"/>
  <c r="U72" i="34"/>
  <c r="T72" i="34"/>
  <c r="S72" i="34"/>
  <c r="R72" i="34"/>
  <c r="Q72" i="34"/>
  <c r="P72" i="34"/>
  <c r="O72" i="34"/>
  <c r="N72" i="34"/>
  <c r="M72" i="34"/>
  <c r="L72" i="34"/>
  <c r="K72" i="34"/>
  <c r="J72" i="34"/>
  <c r="I72" i="34"/>
  <c r="H72" i="34"/>
  <c r="G72" i="34"/>
  <c r="F72" i="34"/>
  <c r="E72" i="34"/>
  <c r="D72" i="34"/>
  <c r="C72" i="34"/>
  <c r="B72" i="34"/>
  <c r="W68" i="34"/>
  <c r="V68" i="34"/>
  <c r="U68" i="34"/>
  <c r="T68" i="34"/>
  <c r="S68" i="34"/>
  <c r="R68" i="34"/>
  <c r="Q68" i="34"/>
  <c r="P68" i="34"/>
  <c r="O68" i="34"/>
  <c r="N68" i="34"/>
  <c r="M68" i="34"/>
  <c r="L68" i="34"/>
  <c r="K68" i="34"/>
  <c r="J68" i="34"/>
  <c r="I68" i="34"/>
  <c r="H68" i="34"/>
  <c r="G68" i="34"/>
  <c r="F68" i="34"/>
  <c r="E68" i="34"/>
  <c r="D68" i="34"/>
  <c r="C68" i="34"/>
  <c r="B68" i="34"/>
  <c r="W67" i="34"/>
  <c r="V67" i="34"/>
  <c r="U67" i="34"/>
  <c r="T67" i="34"/>
  <c r="S67" i="34"/>
  <c r="R67" i="34"/>
  <c r="Q67" i="34"/>
  <c r="P67" i="34"/>
  <c r="O67" i="34"/>
  <c r="N67" i="34"/>
  <c r="M67" i="34"/>
  <c r="L67" i="34"/>
  <c r="K67" i="34"/>
  <c r="J67" i="34"/>
  <c r="I67" i="34"/>
  <c r="H67" i="34"/>
  <c r="G67" i="34"/>
  <c r="F67" i="34"/>
  <c r="E67" i="34"/>
  <c r="D67" i="34"/>
  <c r="C67" i="34"/>
  <c r="B67" i="34"/>
  <c r="W66" i="34"/>
  <c r="V66" i="34"/>
  <c r="U66" i="34"/>
  <c r="T66" i="34"/>
  <c r="S66" i="34"/>
  <c r="R66" i="34"/>
  <c r="Q66" i="34"/>
  <c r="P66" i="34"/>
  <c r="O66" i="34"/>
  <c r="N66" i="34"/>
  <c r="M66" i="34"/>
  <c r="L66" i="34"/>
  <c r="K66" i="34"/>
  <c r="J66" i="34"/>
  <c r="I66" i="34"/>
  <c r="H66" i="34"/>
  <c r="G66" i="34"/>
  <c r="F66" i="34"/>
  <c r="E66" i="34"/>
  <c r="D66" i="34"/>
  <c r="C66" i="34"/>
  <c r="B66" i="34"/>
  <c r="W65" i="34"/>
  <c r="V65" i="34"/>
  <c r="U65" i="34"/>
  <c r="T65" i="34"/>
  <c r="S65" i="34"/>
  <c r="R65" i="34"/>
  <c r="Q65" i="34"/>
  <c r="P65" i="34"/>
  <c r="O65" i="34"/>
  <c r="N65" i="34"/>
  <c r="M65" i="34"/>
  <c r="L65" i="34"/>
  <c r="K65" i="34"/>
  <c r="J65" i="34"/>
  <c r="I65" i="34"/>
  <c r="H65" i="34"/>
  <c r="G65" i="34"/>
  <c r="F65" i="34"/>
  <c r="E65" i="34"/>
  <c r="D65" i="34"/>
  <c r="C65" i="34"/>
  <c r="B65" i="34"/>
  <c r="W64" i="34"/>
  <c r="V64" i="34"/>
  <c r="U64" i="34"/>
  <c r="T64" i="34"/>
  <c r="S64" i="34"/>
  <c r="R64" i="34"/>
  <c r="Q64" i="34"/>
  <c r="P64" i="34"/>
  <c r="O64" i="34"/>
  <c r="N64" i="34"/>
  <c r="M64" i="34"/>
  <c r="L64" i="34"/>
  <c r="K64" i="34"/>
  <c r="J64" i="34"/>
  <c r="I64" i="34"/>
  <c r="H64" i="34"/>
  <c r="G64" i="34"/>
  <c r="F64" i="34"/>
  <c r="E64" i="34"/>
  <c r="D64" i="34"/>
  <c r="C64" i="34"/>
  <c r="B64" i="34"/>
  <c r="W62" i="34"/>
  <c r="V62" i="34"/>
  <c r="U62" i="34"/>
  <c r="T62" i="34"/>
  <c r="S62" i="34"/>
  <c r="R62" i="34"/>
  <c r="Q62" i="34"/>
  <c r="P62" i="34"/>
  <c r="O62" i="34"/>
  <c r="N62" i="34"/>
  <c r="M62" i="34"/>
  <c r="L62" i="34"/>
  <c r="K62" i="34"/>
  <c r="J62" i="34"/>
  <c r="I62" i="34"/>
  <c r="H62" i="34"/>
  <c r="G62" i="34"/>
  <c r="F62" i="34"/>
  <c r="E62" i="34"/>
  <c r="D62" i="34"/>
  <c r="C62" i="34"/>
  <c r="B62" i="34"/>
  <c r="W61" i="34"/>
  <c r="V61" i="34"/>
  <c r="U61" i="34"/>
  <c r="T61" i="34"/>
  <c r="S61" i="34"/>
  <c r="R61" i="34"/>
  <c r="Q61" i="34"/>
  <c r="P61" i="34"/>
  <c r="O61" i="34"/>
  <c r="N61" i="34"/>
  <c r="M61" i="34"/>
  <c r="L61" i="34"/>
  <c r="K61" i="34"/>
  <c r="J61" i="34"/>
  <c r="I61" i="34"/>
  <c r="H61" i="34"/>
  <c r="G61" i="34"/>
  <c r="F61" i="34"/>
  <c r="E61" i="34"/>
  <c r="D61" i="34"/>
  <c r="C61" i="34"/>
  <c r="B61" i="34"/>
  <c r="V60" i="34"/>
  <c r="S60" i="34"/>
  <c r="W59" i="34"/>
  <c r="V59" i="34"/>
  <c r="U59" i="34"/>
  <c r="T59" i="34"/>
  <c r="S59" i="34"/>
  <c r="R59" i="34"/>
  <c r="Q59" i="34"/>
  <c r="P59" i="34"/>
  <c r="O59" i="34"/>
  <c r="N59" i="34"/>
  <c r="M59" i="34"/>
  <c r="L59" i="34"/>
  <c r="K59" i="34"/>
  <c r="J59" i="34"/>
  <c r="I59" i="34"/>
  <c r="H59" i="34"/>
  <c r="G59" i="34"/>
  <c r="F59" i="34"/>
  <c r="E59" i="34"/>
  <c r="D59" i="34"/>
  <c r="C59" i="34"/>
  <c r="B59" i="34"/>
  <c r="W58" i="34"/>
  <c r="V58" i="34"/>
  <c r="U58" i="34"/>
  <c r="T58" i="34"/>
  <c r="S58" i="34"/>
  <c r="R58" i="34"/>
  <c r="Q58" i="34"/>
  <c r="P58" i="34"/>
  <c r="O58" i="34"/>
  <c r="N58" i="34"/>
  <c r="M58" i="34"/>
  <c r="L58" i="34"/>
  <c r="K58" i="34"/>
  <c r="J58" i="34"/>
  <c r="I58" i="34"/>
  <c r="H58" i="34"/>
  <c r="G58" i="34"/>
  <c r="F58" i="34"/>
  <c r="E58" i="34"/>
  <c r="D58" i="34"/>
  <c r="C58" i="34"/>
  <c r="B58" i="34"/>
  <c r="Q57" i="34"/>
  <c r="P57" i="34"/>
  <c r="L57" i="34"/>
  <c r="W56" i="34"/>
  <c r="V56" i="34"/>
  <c r="U56" i="34"/>
  <c r="T56" i="34"/>
  <c r="S56" i="34"/>
  <c r="R56" i="34"/>
  <c r="Q56" i="34"/>
  <c r="P56" i="34"/>
  <c r="O56" i="34"/>
  <c r="N56" i="34"/>
  <c r="M56" i="34"/>
  <c r="L56" i="34"/>
  <c r="K56" i="34"/>
  <c r="J56" i="34"/>
  <c r="I56" i="34"/>
  <c r="H56" i="34"/>
  <c r="G56" i="34"/>
  <c r="F56" i="34"/>
  <c r="E56" i="34"/>
  <c r="D56" i="34"/>
  <c r="C56" i="34"/>
  <c r="B56" i="34"/>
  <c r="W55" i="34"/>
  <c r="V55" i="34"/>
  <c r="U55" i="34"/>
  <c r="T55" i="34"/>
  <c r="S55" i="34"/>
  <c r="R55" i="34"/>
  <c r="Q55" i="34"/>
  <c r="P55" i="34"/>
  <c r="O55" i="34"/>
  <c r="N55" i="34"/>
  <c r="M55" i="34"/>
  <c r="L55" i="34"/>
  <c r="K55" i="34"/>
  <c r="J55" i="34"/>
  <c r="I55" i="34"/>
  <c r="H55" i="34"/>
  <c r="G55" i="34"/>
  <c r="F55" i="34"/>
  <c r="E55" i="34"/>
  <c r="D55" i="34"/>
  <c r="D51" i="34" s="1"/>
  <c r="C55" i="34"/>
  <c r="B55" i="34"/>
  <c r="W54" i="34"/>
  <c r="V54" i="34"/>
  <c r="U54" i="34"/>
  <c r="T54" i="34"/>
  <c r="S54" i="34"/>
  <c r="R54" i="34"/>
  <c r="Q54" i="34"/>
  <c r="P54" i="34"/>
  <c r="O54" i="34"/>
  <c r="N54" i="34"/>
  <c r="M54" i="34"/>
  <c r="L54" i="34"/>
  <c r="K54" i="34"/>
  <c r="J54" i="34"/>
  <c r="I54" i="34"/>
  <c r="H54" i="34"/>
  <c r="G54" i="34"/>
  <c r="F54" i="34"/>
  <c r="E54" i="34"/>
  <c r="D54" i="34"/>
  <c r="C54" i="34"/>
  <c r="B54" i="34"/>
  <c r="W53" i="34"/>
  <c r="V53" i="34"/>
  <c r="U53" i="34"/>
  <c r="T53" i="34"/>
  <c r="S53" i="34"/>
  <c r="R53" i="34"/>
  <c r="Q53" i="34"/>
  <c r="P53" i="34"/>
  <c r="P51" i="34" s="1"/>
  <c r="O53" i="34"/>
  <c r="N53" i="34"/>
  <c r="M53" i="34"/>
  <c r="L53" i="34"/>
  <c r="K53" i="34"/>
  <c r="J53" i="34"/>
  <c r="I53" i="34"/>
  <c r="H53" i="34"/>
  <c r="G53" i="34"/>
  <c r="F53" i="34"/>
  <c r="E53" i="34"/>
  <c r="D53" i="34"/>
  <c r="C53" i="34"/>
  <c r="C51" i="34" s="1"/>
  <c r="B53" i="34"/>
  <c r="W52" i="34"/>
  <c r="V52" i="34"/>
  <c r="U52" i="34"/>
  <c r="T52" i="34"/>
  <c r="T51" i="34" s="1"/>
  <c r="S52" i="34"/>
  <c r="R52" i="34"/>
  <c r="Q52" i="34"/>
  <c r="P52" i="34"/>
  <c r="O52" i="34"/>
  <c r="N52" i="34"/>
  <c r="N51" i="34" s="1"/>
  <c r="M52" i="34"/>
  <c r="L52" i="34"/>
  <c r="K52" i="34"/>
  <c r="K51" i="34" s="1"/>
  <c r="J52" i="34"/>
  <c r="I52" i="34"/>
  <c r="H52" i="34"/>
  <c r="G52" i="34"/>
  <c r="F52" i="34"/>
  <c r="E52" i="34"/>
  <c r="D52" i="34"/>
  <c r="C52" i="34"/>
  <c r="B52" i="34"/>
  <c r="W27" i="34"/>
  <c r="V27" i="34"/>
  <c r="U27" i="34"/>
  <c r="U63" i="34" s="1"/>
  <c r="T27" i="34"/>
  <c r="T63" i="34" s="1"/>
  <c r="S27" i="34"/>
  <c r="S63" i="34" s="1"/>
  <c r="R27" i="34"/>
  <c r="R63" i="34" s="1"/>
  <c r="Q27" i="34"/>
  <c r="P27" i="34"/>
  <c r="P63" i="34" s="1"/>
  <c r="O27" i="34"/>
  <c r="O80" i="34" s="1"/>
  <c r="N27" i="34"/>
  <c r="M27" i="34"/>
  <c r="M63" i="34" s="1"/>
  <c r="L27" i="34"/>
  <c r="L80" i="34" s="1"/>
  <c r="K27" i="34"/>
  <c r="K63" i="34" s="1"/>
  <c r="J27" i="34"/>
  <c r="J63" i="34" s="1"/>
  <c r="I27" i="34"/>
  <c r="H27" i="34"/>
  <c r="H63" i="34" s="1"/>
  <c r="G27" i="34"/>
  <c r="F27" i="34"/>
  <c r="E27" i="34"/>
  <c r="E63" i="34" s="1"/>
  <c r="D27" i="34"/>
  <c r="D63" i="34" s="1"/>
  <c r="C27" i="34"/>
  <c r="C63" i="34" s="1"/>
  <c r="B27" i="34"/>
  <c r="W24" i="34"/>
  <c r="V24" i="34"/>
  <c r="U24" i="34"/>
  <c r="U60" i="34" s="1"/>
  <c r="T24" i="34"/>
  <c r="S24" i="34"/>
  <c r="R24" i="34"/>
  <c r="Q24" i="34"/>
  <c r="P24" i="34"/>
  <c r="O24" i="34"/>
  <c r="N24" i="34"/>
  <c r="N60" i="34" s="1"/>
  <c r="M24" i="34"/>
  <c r="M60" i="34" s="1"/>
  <c r="L24" i="34"/>
  <c r="K24" i="34"/>
  <c r="K60" i="34" s="1"/>
  <c r="J24" i="34"/>
  <c r="J79" i="34" s="1"/>
  <c r="I24" i="34"/>
  <c r="H24" i="34"/>
  <c r="G24" i="34"/>
  <c r="F24" i="34"/>
  <c r="F60" i="34" s="1"/>
  <c r="E24" i="34"/>
  <c r="E60" i="34" s="1"/>
  <c r="D24" i="34"/>
  <c r="C24" i="34"/>
  <c r="C60" i="34" s="1"/>
  <c r="B24" i="34"/>
  <c r="W16" i="34"/>
  <c r="W57" i="34" s="1"/>
  <c r="V16" i="34"/>
  <c r="U16" i="34"/>
  <c r="T16" i="34"/>
  <c r="T57" i="34" s="1"/>
  <c r="S16" i="34"/>
  <c r="S57" i="34" s="1"/>
  <c r="R16" i="34"/>
  <c r="Q16" i="34"/>
  <c r="P16" i="34"/>
  <c r="O16" i="34"/>
  <c r="O57" i="34" s="1"/>
  <c r="N16" i="34"/>
  <c r="M16" i="34"/>
  <c r="L16" i="34"/>
  <c r="K16" i="34"/>
  <c r="K57" i="34" s="1"/>
  <c r="J16" i="34"/>
  <c r="I16" i="34"/>
  <c r="I57" i="34" s="1"/>
  <c r="H16" i="34"/>
  <c r="H57" i="34" s="1"/>
  <c r="G16" i="34"/>
  <c r="G57" i="34" s="1"/>
  <c r="F16" i="34"/>
  <c r="E16" i="34"/>
  <c r="D16" i="34"/>
  <c r="D57" i="34" s="1"/>
  <c r="C16" i="34"/>
  <c r="C57" i="34" s="1"/>
  <c r="B16" i="34"/>
  <c r="A1" i="34"/>
  <c r="W83" i="33"/>
  <c r="V83" i="33"/>
  <c r="U83" i="33"/>
  <c r="T83" i="33"/>
  <c r="S83" i="33"/>
  <c r="R83" i="33"/>
  <c r="Q83" i="33"/>
  <c r="P83" i="33"/>
  <c r="O83" i="33"/>
  <c r="N83" i="33"/>
  <c r="M83" i="33"/>
  <c r="L83" i="33"/>
  <c r="K83" i="33"/>
  <c r="J83" i="33"/>
  <c r="I83" i="33"/>
  <c r="H83" i="33"/>
  <c r="G83" i="33"/>
  <c r="F83" i="33"/>
  <c r="E83" i="33"/>
  <c r="D83" i="33"/>
  <c r="C83" i="33"/>
  <c r="B83" i="33"/>
  <c r="W82" i="33"/>
  <c r="V82" i="33"/>
  <c r="U82" i="33"/>
  <c r="T82" i="33"/>
  <c r="S82" i="33"/>
  <c r="R82" i="33"/>
  <c r="Q82" i="33"/>
  <c r="P82" i="33"/>
  <c r="O82" i="33"/>
  <c r="N82" i="33"/>
  <c r="M82" i="33"/>
  <c r="L82" i="33"/>
  <c r="K82" i="33"/>
  <c r="J82" i="33"/>
  <c r="I82" i="33"/>
  <c r="H82" i="33"/>
  <c r="G82" i="33"/>
  <c r="F82" i="33"/>
  <c r="E82" i="33"/>
  <c r="D82" i="33"/>
  <c r="C82" i="33"/>
  <c r="B82" i="33"/>
  <c r="W81" i="33"/>
  <c r="V81" i="33"/>
  <c r="U81" i="33"/>
  <c r="T81" i="33"/>
  <c r="S81" i="33"/>
  <c r="R81" i="33"/>
  <c r="Q81" i="33"/>
  <c r="P81" i="33"/>
  <c r="O81" i="33"/>
  <c r="N81" i="33"/>
  <c r="M81" i="33"/>
  <c r="L81" i="33"/>
  <c r="K81" i="33"/>
  <c r="J81" i="33"/>
  <c r="I81" i="33"/>
  <c r="H81" i="33"/>
  <c r="G81" i="33"/>
  <c r="F81" i="33"/>
  <c r="E81" i="33"/>
  <c r="D81" i="33"/>
  <c r="C81" i="33"/>
  <c r="B81" i="33"/>
  <c r="O80" i="33"/>
  <c r="L80" i="33"/>
  <c r="M79" i="33"/>
  <c r="J79" i="33"/>
  <c r="E79" i="33"/>
  <c r="D79" i="33"/>
  <c r="B79" i="33"/>
  <c r="R78" i="33"/>
  <c r="C78" i="33"/>
  <c r="W77" i="33"/>
  <c r="V77" i="33"/>
  <c r="U77" i="33"/>
  <c r="T77" i="33"/>
  <c r="S77" i="33"/>
  <c r="R77" i="33"/>
  <c r="Q77" i="33"/>
  <c r="P77" i="33"/>
  <c r="O77" i="33"/>
  <c r="N77" i="33"/>
  <c r="M77" i="33"/>
  <c r="L77" i="33"/>
  <c r="K77" i="33"/>
  <c r="J77" i="33"/>
  <c r="I77" i="33"/>
  <c r="H77" i="33"/>
  <c r="G77" i="33"/>
  <c r="F77" i="33"/>
  <c r="E77" i="33"/>
  <c r="D77" i="33"/>
  <c r="C77" i="33"/>
  <c r="B77" i="33"/>
  <c r="W76" i="33"/>
  <c r="V76" i="33"/>
  <c r="U76" i="33"/>
  <c r="T76" i="33"/>
  <c r="S76" i="33"/>
  <c r="R76" i="33"/>
  <c r="Q76" i="33"/>
  <c r="P76" i="33"/>
  <c r="O76" i="33"/>
  <c r="N76" i="33"/>
  <c r="M76" i="33"/>
  <c r="L76" i="33"/>
  <c r="K76" i="33"/>
  <c r="J76" i="33"/>
  <c r="I76" i="33"/>
  <c r="H76" i="33"/>
  <c r="G76" i="33"/>
  <c r="F76" i="33"/>
  <c r="E76" i="33"/>
  <c r="D76" i="33"/>
  <c r="C76" i="33"/>
  <c r="B76" i="33"/>
  <c r="W75" i="33"/>
  <c r="V75" i="33"/>
  <c r="U75" i="33"/>
  <c r="T75" i="33"/>
  <c r="S75" i="33"/>
  <c r="R75" i="33"/>
  <c r="Q75" i="33"/>
  <c r="P75" i="33"/>
  <c r="O75" i="33"/>
  <c r="N75" i="33"/>
  <c r="M75" i="33"/>
  <c r="L75" i="33"/>
  <c r="K75" i="33"/>
  <c r="J75" i="33"/>
  <c r="I75" i="33"/>
  <c r="H75" i="33"/>
  <c r="G75" i="33"/>
  <c r="F75" i="33"/>
  <c r="E75" i="33"/>
  <c r="D75" i="33"/>
  <c r="C75" i="33"/>
  <c r="B75" i="33"/>
  <c r="W74" i="33"/>
  <c r="V74" i="33"/>
  <c r="U74" i="33"/>
  <c r="T74" i="33"/>
  <c r="S74" i="33"/>
  <c r="R74" i="33"/>
  <c r="Q74" i="33"/>
  <c r="P74" i="33"/>
  <c r="O74" i="33"/>
  <c r="N74" i="33"/>
  <c r="M74" i="33"/>
  <c r="L74" i="33"/>
  <c r="K74" i="33"/>
  <c r="J74" i="33"/>
  <c r="I74" i="33"/>
  <c r="H74" i="33"/>
  <c r="G74" i="33"/>
  <c r="F74" i="33"/>
  <c r="E74" i="33"/>
  <c r="D74" i="33"/>
  <c r="C74" i="33"/>
  <c r="B74" i="33"/>
  <c r="W73" i="33"/>
  <c r="V73" i="33"/>
  <c r="U73" i="33"/>
  <c r="T73" i="33"/>
  <c r="S73" i="33"/>
  <c r="R73" i="33"/>
  <c r="Q73" i="33"/>
  <c r="P73" i="33"/>
  <c r="O73" i="33"/>
  <c r="N73" i="33"/>
  <c r="M73" i="33"/>
  <c r="L73" i="33"/>
  <c r="K73" i="33"/>
  <c r="J73" i="33"/>
  <c r="I73" i="33"/>
  <c r="H73" i="33"/>
  <c r="G73" i="33"/>
  <c r="F73" i="33"/>
  <c r="E73" i="33"/>
  <c r="D73" i="33"/>
  <c r="C73" i="33"/>
  <c r="B73" i="33"/>
  <c r="W68" i="33"/>
  <c r="V68" i="33"/>
  <c r="U68" i="33"/>
  <c r="T68" i="33"/>
  <c r="S68" i="33"/>
  <c r="R68" i="33"/>
  <c r="Q68" i="33"/>
  <c r="P68" i="33"/>
  <c r="O68" i="33"/>
  <c r="N68" i="33"/>
  <c r="M68" i="33"/>
  <c r="L68" i="33"/>
  <c r="K68" i="33"/>
  <c r="J68" i="33"/>
  <c r="I68" i="33"/>
  <c r="H68" i="33"/>
  <c r="G68" i="33"/>
  <c r="F68" i="33"/>
  <c r="E68" i="33"/>
  <c r="D68" i="33"/>
  <c r="C68" i="33"/>
  <c r="B68" i="33"/>
  <c r="W67" i="33"/>
  <c r="V67" i="33"/>
  <c r="U67" i="33"/>
  <c r="T67" i="33"/>
  <c r="S67" i="33"/>
  <c r="R67" i="33"/>
  <c r="Q67" i="33"/>
  <c r="P67" i="33"/>
  <c r="O67" i="33"/>
  <c r="N67" i="33"/>
  <c r="M67" i="33"/>
  <c r="L67" i="33"/>
  <c r="K67" i="33"/>
  <c r="J67" i="33"/>
  <c r="I67" i="33"/>
  <c r="H67" i="33"/>
  <c r="G67" i="33"/>
  <c r="F67" i="33"/>
  <c r="E67" i="33"/>
  <c r="D67" i="33"/>
  <c r="C67" i="33"/>
  <c r="B67" i="33"/>
  <c r="W66" i="33"/>
  <c r="V66" i="33"/>
  <c r="U66" i="33"/>
  <c r="T66" i="33"/>
  <c r="S66" i="33"/>
  <c r="R66" i="33"/>
  <c r="Q66" i="33"/>
  <c r="P66" i="33"/>
  <c r="O66" i="33"/>
  <c r="N66" i="33"/>
  <c r="M66" i="33"/>
  <c r="L66" i="33"/>
  <c r="K66" i="33"/>
  <c r="J66" i="33"/>
  <c r="I66" i="33"/>
  <c r="H66" i="33"/>
  <c r="G66" i="33"/>
  <c r="F66" i="33"/>
  <c r="E66" i="33"/>
  <c r="D66" i="33"/>
  <c r="C66" i="33"/>
  <c r="B66" i="33"/>
  <c r="W65" i="33"/>
  <c r="V65" i="33"/>
  <c r="U65" i="33"/>
  <c r="T65" i="33"/>
  <c r="S65" i="33"/>
  <c r="R65" i="33"/>
  <c r="Q65" i="33"/>
  <c r="P65" i="33"/>
  <c r="O65" i="33"/>
  <c r="N65" i="33"/>
  <c r="M65" i="33"/>
  <c r="L65" i="33"/>
  <c r="K65" i="33"/>
  <c r="J65" i="33"/>
  <c r="I65" i="33"/>
  <c r="H65" i="33"/>
  <c r="G65" i="33"/>
  <c r="F65" i="33"/>
  <c r="E65" i="33"/>
  <c r="D65" i="33"/>
  <c r="C65" i="33"/>
  <c r="B65" i="33"/>
  <c r="W64" i="33"/>
  <c r="V64" i="33"/>
  <c r="U64" i="33"/>
  <c r="T64" i="33"/>
  <c r="S64" i="33"/>
  <c r="R64" i="33"/>
  <c r="Q64" i="33"/>
  <c r="P64" i="33"/>
  <c r="O64" i="33"/>
  <c r="N64" i="33"/>
  <c r="M64" i="33"/>
  <c r="L64" i="33"/>
  <c r="K64" i="33"/>
  <c r="J64" i="33"/>
  <c r="I64" i="33"/>
  <c r="H64" i="33"/>
  <c r="G64" i="33"/>
  <c r="F64" i="33"/>
  <c r="E64" i="33"/>
  <c r="D64" i="33"/>
  <c r="C64" i="33"/>
  <c r="B64" i="33"/>
  <c r="T63" i="33"/>
  <c r="O63" i="33"/>
  <c r="L63" i="33"/>
  <c r="K63" i="33"/>
  <c r="W62" i="33"/>
  <c r="V62" i="33"/>
  <c r="U62" i="33"/>
  <c r="T62" i="33"/>
  <c r="S62" i="33"/>
  <c r="R62" i="33"/>
  <c r="Q62" i="33"/>
  <c r="P62" i="33"/>
  <c r="O62" i="33"/>
  <c r="N62" i="33"/>
  <c r="M62" i="33"/>
  <c r="L62" i="33"/>
  <c r="K62" i="33"/>
  <c r="J62" i="33"/>
  <c r="I62" i="33"/>
  <c r="H62" i="33"/>
  <c r="G62" i="33"/>
  <c r="F62" i="33"/>
  <c r="E62" i="33"/>
  <c r="D62" i="33"/>
  <c r="C62" i="33"/>
  <c r="B62" i="33"/>
  <c r="W61" i="33"/>
  <c r="V61" i="33"/>
  <c r="U61" i="33"/>
  <c r="T61" i="33"/>
  <c r="S61" i="33"/>
  <c r="R61" i="33"/>
  <c r="Q61" i="33"/>
  <c r="P61" i="33"/>
  <c r="O61" i="33"/>
  <c r="N61" i="33"/>
  <c r="M61" i="33"/>
  <c r="L61" i="33"/>
  <c r="K61" i="33"/>
  <c r="J61" i="33"/>
  <c r="I61" i="33"/>
  <c r="H61" i="33"/>
  <c r="G61" i="33"/>
  <c r="F61" i="33"/>
  <c r="E61" i="33"/>
  <c r="D61" i="33"/>
  <c r="C61" i="33"/>
  <c r="B61" i="33"/>
  <c r="R60" i="33"/>
  <c r="N60" i="33"/>
  <c r="M60" i="33"/>
  <c r="J60" i="33"/>
  <c r="E60" i="33"/>
  <c r="B60" i="33"/>
  <c r="W59" i="33"/>
  <c r="V59" i="33"/>
  <c r="U59" i="33"/>
  <c r="T59" i="33"/>
  <c r="S59" i="33"/>
  <c r="R59" i="33"/>
  <c r="Q59" i="33"/>
  <c r="P59" i="33"/>
  <c r="O59" i="33"/>
  <c r="N59" i="33"/>
  <c r="M59" i="33"/>
  <c r="L59" i="33"/>
  <c r="K59" i="33"/>
  <c r="J59" i="33"/>
  <c r="I59" i="33"/>
  <c r="H59" i="33"/>
  <c r="H51" i="33" s="1"/>
  <c r="G59" i="33"/>
  <c r="F59" i="33"/>
  <c r="E59" i="33"/>
  <c r="D59" i="33"/>
  <c r="C59" i="33"/>
  <c r="B59" i="33"/>
  <c r="W58" i="33"/>
  <c r="V58" i="33"/>
  <c r="U58" i="33"/>
  <c r="T58" i="33"/>
  <c r="S58" i="33"/>
  <c r="R58" i="33"/>
  <c r="R51" i="33" s="1"/>
  <c r="Q58" i="33"/>
  <c r="P58" i="33"/>
  <c r="O58" i="33"/>
  <c r="N58" i="33"/>
  <c r="M58" i="33"/>
  <c r="L58" i="33"/>
  <c r="K58" i="33"/>
  <c r="J58" i="33"/>
  <c r="I58" i="33"/>
  <c r="H58" i="33"/>
  <c r="G58" i="33"/>
  <c r="F58" i="33"/>
  <c r="E58" i="33"/>
  <c r="D58" i="33"/>
  <c r="C58" i="33"/>
  <c r="B58" i="33"/>
  <c r="G57" i="33"/>
  <c r="C57" i="33"/>
  <c r="W56" i="33"/>
  <c r="V56" i="33"/>
  <c r="U56" i="33"/>
  <c r="T56" i="33"/>
  <c r="S56" i="33"/>
  <c r="R56" i="33"/>
  <c r="Q56" i="33"/>
  <c r="P56" i="33"/>
  <c r="O56" i="33"/>
  <c r="N56" i="33"/>
  <c r="M56" i="33"/>
  <c r="L56" i="33"/>
  <c r="K56" i="33"/>
  <c r="J56" i="33"/>
  <c r="I56" i="33"/>
  <c r="H56" i="33"/>
  <c r="G56" i="33"/>
  <c r="F56" i="33"/>
  <c r="E56" i="33"/>
  <c r="D56" i="33"/>
  <c r="C56" i="33"/>
  <c r="B56" i="33"/>
  <c r="W55" i="33"/>
  <c r="V55" i="33"/>
  <c r="U55" i="33"/>
  <c r="T55" i="33"/>
  <c r="S55" i="33"/>
  <c r="R55" i="33"/>
  <c r="Q55" i="33"/>
  <c r="P55" i="33"/>
  <c r="O55" i="33"/>
  <c r="N55" i="33"/>
  <c r="M55" i="33"/>
  <c r="L55" i="33"/>
  <c r="K55" i="33"/>
  <c r="J55" i="33"/>
  <c r="I55" i="33"/>
  <c r="H55" i="33"/>
  <c r="G55" i="33"/>
  <c r="F55" i="33"/>
  <c r="E55" i="33"/>
  <c r="D55" i="33"/>
  <c r="C55" i="33"/>
  <c r="B55" i="33"/>
  <c r="W54" i="33"/>
  <c r="V54" i="33"/>
  <c r="U54" i="33"/>
  <c r="T54" i="33"/>
  <c r="S54" i="33"/>
  <c r="R54" i="33"/>
  <c r="Q54" i="33"/>
  <c r="P54" i="33"/>
  <c r="O54" i="33"/>
  <c r="N54" i="33"/>
  <c r="M54" i="33"/>
  <c r="L54" i="33"/>
  <c r="K54" i="33"/>
  <c r="J54" i="33"/>
  <c r="I54" i="33"/>
  <c r="H54" i="33"/>
  <c r="G54" i="33"/>
  <c r="F54" i="33"/>
  <c r="E54" i="33"/>
  <c r="D54" i="33"/>
  <c r="C54" i="33"/>
  <c r="B54" i="33"/>
  <c r="W53" i="33"/>
  <c r="V53" i="33"/>
  <c r="U53" i="33"/>
  <c r="T53" i="33"/>
  <c r="S53" i="33"/>
  <c r="R53" i="33"/>
  <c r="Q53" i="33"/>
  <c r="P53" i="33"/>
  <c r="O53" i="33"/>
  <c r="N53" i="33"/>
  <c r="M53" i="33"/>
  <c r="L53" i="33"/>
  <c r="K53" i="33"/>
  <c r="J53" i="33"/>
  <c r="I53" i="33"/>
  <c r="H53" i="33"/>
  <c r="G53" i="33"/>
  <c r="F53" i="33"/>
  <c r="E53" i="33"/>
  <c r="D53" i="33"/>
  <c r="C53" i="33"/>
  <c r="C51" i="33" s="1"/>
  <c r="B53" i="33"/>
  <c r="W52" i="33"/>
  <c r="V52" i="33"/>
  <c r="U52" i="33"/>
  <c r="U51" i="33" s="1"/>
  <c r="T52" i="33"/>
  <c r="S52" i="33"/>
  <c r="R52" i="33"/>
  <c r="Q52" i="33"/>
  <c r="P52" i="33"/>
  <c r="O52" i="33"/>
  <c r="N52" i="33"/>
  <c r="M52" i="33"/>
  <c r="L52" i="33"/>
  <c r="K52" i="33"/>
  <c r="J52" i="33"/>
  <c r="I52" i="33"/>
  <c r="H52" i="33"/>
  <c r="G52" i="33"/>
  <c r="F52" i="33"/>
  <c r="E52" i="33"/>
  <c r="D52" i="33"/>
  <c r="D51" i="33" s="1"/>
  <c r="C52" i="33"/>
  <c r="B52" i="33"/>
  <c r="K51" i="33"/>
  <c r="G51" i="33"/>
  <c r="W27" i="33"/>
  <c r="W80" i="35" s="1"/>
  <c r="V27" i="33"/>
  <c r="V63" i="33" s="1"/>
  <c r="U27" i="33"/>
  <c r="T27" i="33"/>
  <c r="T80" i="35" s="1"/>
  <c r="S27" i="33"/>
  <c r="S80" i="33" s="1"/>
  <c r="R27" i="33"/>
  <c r="R80" i="33" s="1"/>
  <c r="Q27" i="33"/>
  <c r="P27" i="33"/>
  <c r="O27" i="33"/>
  <c r="N27" i="33"/>
  <c r="N63" i="33" s="1"/>
  <c r="M27" i="33"/>
  <c r="L27" i="33"/>
  <c r="K27" i="33"/>
  <c r="K80" i="33" s="1"/>
  <c r="J27" i="33"/>
  <c r="J80" i="33" s="1"/>
  <c r="I27" i="33"/>
  <c r="H27" i="33"/>
  <c r="H80" i="35" s="1"/>
  <c r="G27" i="33"/>
  <c r="G63" i="33" s="1"/>
  <c r="F27" i="33"/>
  <c r="F63" i="33" s="1"/>
  <c r="E27" i="33"/>
  <c r="D27" i="33"/>
  <c r="D80" i="35" s="1"/>
  <c r="C27" i="33"/>
  <c r="C80" i="33" s="1"/>
  <c r="B27" i="33"/>
  <c r="B80" i="33" s="1"/>
  <c r="W24" i="33"/>
  <c r="V24" i="33"/>
  <c r="V79" i="33" s="1"/>
  <c r="U24" i="33"/>
  <c r="U79" i="34" s="1"/>
  <c r="T24" i="33"/>
  <c r="T79" i="33" s="1"/>
  <c r="S24" i="33"/>
  <c r="R24" i="33"/>
  <c r="R79" i="35" s="1"/>
  <c r="Q24" i="33"/>
  <c r="P24" i="33"/>
  <c r="O24" i="33"/>
  <c r="N24" i="33"/>
  <c r="N79" i="33" s="1"/>
  <c r="M24" i="33"/>
  <c r="L24" i="33"/>
  <c r="L60" i="33" s="1"/>
  <c r="K24" i="33"/>
  <c r="J24" i="33"/>
  <c r="J79" i="35" s="1"/>
  <c r="I24" i="33"/>
  <c r="H24" i="33"/>
  <c r="G24" i="33"/>
  <c r="F24" i="33"/>
  <c r="F79" i="33" s="1"/>
  <c r="E24" i="33"/>
  <c r="D24" i="33"/>
  <c r="D60" i="33" s="1"/>
  <c r="C24" i="33"/>
  <c r="B24" i="33"/>
  <c r="B79" i="35" s="1"/>
  <c r="W16" i="33"/>
  <c r="W78" i="33" s="1"/>
  <c r="V16" i="33"/>
  <c r="V78" i="33" s="1"/>
  <c r="U16" i="33"/>
  <c r="T16" i="33"/>
  <c r="S16" i="33"/>
  <c r="S57" i="33" s="1"/>
  <c r="R16" i="33"/>
  <c r="R57" i="33" s="1"/>
  <c r="Q16" i="33"/>
  <c r="P16" i="33"/>
  <c r="P78" i="35" s="1"/>
  <c r="O16" i="33"/>
  <c r="O78" i="33" s="1"/>
  <c r="N16" i="33"/>
  <c r="N78" i="33" s="1"/>
  <c r="M16" i="33"/>
  <c r="L16" i="33"/>
  <c r="L78" i="33" s="1"/>
  <c r="K16" i="33"/>
  <c r="K78" i="34" s="1"/>
  <c r="J16" i="33"/>
  <c r="J57" i="33" s="1"/>
  <c r="I16" i="33"/>
  <c r="H16" i="33"/>
  <c r="H78" i="35" s="1"/>
  <c r="G16" i="33"/>
  <c r="G78" i="33" s="1"/>
  <c r="F16" i="33"/>
  <c r="F78" i="33" s="1"/>
  <c r="E16" i="33"/>
  <c r="D16" i="33"/>
  <c r="D78" i="33" s="1"/>
  <c r="C16" i="33"/>
  <c r="B16" i="33"/>
  <c r="B57" i="33" s="1"/>
  <c r="A1" i="33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B36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W33" i="32"/>
  <c r="W38" i="32" s="1"/>
  <c r="V33" i="32"/>
  <c r="V38" i="32" s="1"/>
  <c r="V176" i="4" s="1"/>
  <c r="U33" i="32"/>
  <c r="U38" i="32" s="1"/>
  <c r="T33" i="32"/>
  <c r="T38" i="32" s="1"/>
  <c r="S33" i="32"/>
  <c r="S38" i="32" s="1"/>
  <c r="R33" i="32"/>
  <c r="R38" i="32" s="1"/>
  <c r="Q33" i="32"/>
  <c r="Q38" i="32" s="1"/>
  <c r="P33" i="32"/>
  <c r="P38" i="32" s="1"/>
  <c r="P176" i="4" s="1"/>
  <c r="O33" i="32"/>
  <c r="O38" i="32" s="1"/>
  <c r="N33" i="32"/>
  <c r="N38" i="32" s="1"/>
  <c r="N176" i="4" s="1"/>
  <c r="M33" i="32"/>
  <c r="M121" i="4" s="1"/>
  <c r="L33" i="32"/>
  <c r="L38" i="32" s="1"/>
  <c r="K33" i="32"/>
  <c r="K38" i="32" s="1"/>
  <c r="J33" i="32"/>
  <c r="J38" i="32" s="1"/>
  <c r="I33" i="32"/>
  <c r="I38" i="32" s="1"/>
  <c r="H33" i="32"/>
  <c r="H38" i="32" s="1"/>
  <c r="G33" i="32"/>
  <c r="G38" i="32" s="1"/>
  <c r="F33" i="32"/>
  <c r="F38" i="32" s="1"/>
  <c r="F176" i="4" s="1"/>
  <c r="E33" i="32"/>
  <c r="E38" i="32" s="1"/>
  <c r="E176" i="4" s="1"/>
  <c r="D33" i="32"/>
  <c r="D38" i="32" s="1"/>
  <c r="C33" i="32"/>
  <c r="C38" i="32" s="1"/>
  <c r="C176" i="4" s="1"/>
  <c r="B33" i="32"/>
  <c r="B38" i="32" s="1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B14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B9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A1" i="32"/>
  <c r="W124" i="31"/>
  <c r="V124" i="31"/>
  <c r="U124" i="31"/>
  <c r="T124" i="31"/>
  <c r="S124" i="31"/>
  <c r="R124" i="31"/>
  <c r="Q124" i="31"/>
  <c r="P124" i="31"/>
  <c r="O124" i="31"/>
  <c r="N124" i="31"/>
  <c r="M124" i="31"/>
  <c r="L124" i="31"/>
  <c r="K124" i="31"/>
  <c r="J124" i="31"/>
  <c r="I124" i="31"/>
  <c r="H124" i="31"/>
  <c r="G124" i="31"/>
  <c r="F124" i="31"/>
  <c r="E124" i="31"/>
  <c r="D124" i="31"/>
  <c r="C124" i="31"/>
  <c r="B124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B115" i="31"/>
  <c r="W114" i="31"/>
  <c r="V114" i="31"/>
  <c r="U114" i="31"/>
  <c r="T114" i="31"/>
  <c r="S114" i="31"/>
  <c r="R114" i="31"/>
  <c r="Q114" i="31"/>
  <c r="P114" i="31"/>
  <c r="O114" i="31"/>
  <c r="N114" i="31"/>
  <c r="M114" i="31"/>
  <c r="L114" i="31"/>
  <c r="K114" i="31"/>
  <c r="J114" i="31"/>
  <c r="I114" i="31"/>
  <c r="H114" i="31"/>
  <c r="G114" i="31"/>
  <c r="F114" i="31"/>
  <c r="E114" i="31"/>
  <c r="D114" i="31"/>
  <c r="C114" i="31"/>
  <c r="B114" i="31"/>
  <c r="W113" i="31"/>
  <c r="V113" i="31"/>
  <c r="U113" i="31"/>
  <c r="T113" i="31"/>
  <c r="S113" i="31"/>
  <c r="R113" i="31"/>
  <c r="Q113" i="31"/>
  <c r="P113" i="31"/>
  <c r="O113" i="31"/>
  <c r="N113" i="31"/>
  <c r="M113" i="31"/>
  <c r="L113" i="31"/>
  <c r="K113" i="31"/>
  <c r="J113" i="31"/>
  <c r="I113" i="31"/>
  <c r="H113" i="31"/>
  <c r="G113" i="31"/>
  <c r="F113" i="31"/>
  <c r="E113" i="31"/>
  <c r="D113" i="31"/>
  <c r="C113" i="31"/>
  <c r="B113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W103" i="31"/>
  <c r="V103" i="31"/>
  <c r="U103" i="31"/>
  <c r="T103" i="31"/>
  <c r="S103" i="31"/>
  <c r="R103" i="31"/>
  <c r="Q103" i="31"/>
  <c r="P103" i="31"/>
  <c r="O103" i="31"/>
  <c r="N103" i="31"/>
  <c r="M103" i="31"/>
  <c r="L103" i="31"/>
  <c r="K103" i="31"/>
  <c r="J103" i="31"/>
  <c r="I103" i="31"/>
  <c r="H103" i="31"/>
  <c r="G103" i="31"/>
  <c r="F103" i="31"/>
  <c r="E103" i="31"/>
  <c r="D103" i="31"/>
  <c r="C103" i="31"/>
  <c r="B103" i="31"/>
  <c r="W102" i="31"/>
  <c r="V102" i="31"/>
  <c r="U102" i="31"/>
  <c r="T102" i="31"/>
  <c r="S102" i="31"/>
  <c r="R102" i="31"/>
  <c r="Q102" i="31"/>
  <c r="P102" i="31"/>
  <c r="O102" i="31"/>
  <c r="N102" i="31"/>
  <c r="M102" i="31"/>
  <c r="L102" i="31"/>
  <c r="K102" i="31"/>
  <c r="J102" i="31"/>
  <c r="I102" i="31"/>
  <c r="H102" i="31"/>
  <c r="G102" i="31"/>
  <c r="F102" i="31"/>
  <c r="E102" i="31"/>
  <c r="D102" i="31"/>
  <c r="C102" i="31"/>
  <c r="B102" i="31"/>
  <c r="W101" i="31"/>
  <c r="V101" i="31"/>
  <c r="U101" i="31"/>
  <c r="T101" i="31"/>
  <c r="S101" i="31"/>
  <c r="R101" i="31"/>
  <c r="Q101" i="31"/>
  <c r="P101" i="31"/>
  <c r="O101" i="31"/>
  <c r="N101" i="31"/>
  <c r="M101" i="31"/>
  <c r="L101" i="31"/>
  <c r="K101" i="31"/>
  <c r="J101" i="31"/>
  <c r="I101" i="31"/>
  <c r="H101" i="31"/>
  <c r="G101" i="31"/>
  <c r="F101" i="31"/>
  <c r="E101" i="31"/>
  <c r="D101" i="31"/>
  <c r="C101" i="31"/>
  <c r="B101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W96" i="31"/>
  <c r="V96" i="31"/>
  <c r="U96" i="31"/>
  <c r="T96" i="31"/>
  <c r="T84" i="31" s="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W92" i="31"/>
  <c r="V92" i="31"/>
  <c r="U92" i="31"/>
  <c r="T92" i="31"/>
  <c r="S92" i="31"/>
  <c r="R92" i="31"/>
  <c r="Q92" i="31"/>
  <c r="P92" i="31"/>
  <c r="O92" i="31"/>
  <c r="N92" i="31"/>
  <c r="M92" i="31"/>
  <c r="L92" i="31"/>
  <c r="K92" i="31"/>
  <c r="J92" i="31"/>
  <c r="I92" i="31"/>
  <c r="H92" i="31"/>
  <c r="G92" i="31"/>
  <c r="F92" i="31"/>
  <c r="E92" i="31"/>
  <c r="D92" i="31"/>
  <c r="C92" i="31"/>
  <c r="B92" i="31"/>
  <c r="W91" i="31"/>
  <c r="V91" i="31"/>
  <c r="U91" i="31"/>
  <c r="T91" i="31"/>
  <c r="S91" i="31"/>
  <c r="R91" i="31"/>
  <c r="Q91" i="31"/>
  <c r="P91" i="31"/>
  <c r="O91" i="31"/>
  <c r="N91" i="31"/>
  <c r="M91" i="31"/>
  <c r="L91" i="31"/>
  <c r="K91" i="31"/>
  <c r="J91" i="31"/>
  <c r="I91" i="31"/>
  <c r="H91" i="31"/>
  <c r="G91" i="31"/>
  <c r="F91" i="31"/>
  <c r="E91" i="31"/>
  <c r="D91" i="31"/>
  <c r="C91" i="31"/>
  <c r="B91" i="31"/>
  <c r="W90" i="31"/>
  <c r="U90" i="31"/>
  <c r="O90" i="31"/>
  <c r="G90" i="31"/>
  <c r="E90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W86" i="31"/>
  <c r="V86" i="31"/>
  <c r="U86" i="31"/>
  <c r="T86" i="31"/>
  <c r="S86" i="31"/>
  <c r="R86" i="31"/>
  <c r="Q86" i="31"/>
  <c r="Q84" i="31" s="1"/>
  <c r="P86" i="31"/>
  <c r="O86" i="31"/>
  <c r="N86" i="31"/>
  <c r="M86" i="31"/>
  <c r="L86" i="31"/>
  <c r="K86" i="31"/>
  <c r="J86" i="31"/>
  <c r="I86" i="31"/>
  <c r="H86" i="31"/>
  <c r="G86" i="31"/>
  <c r="G84" i="31" s="1"/>
  <c r="F86" i="31"/>
  <c r="E86" i="31"/>
  <c r="D86" i="31"/>
  <c r="C86" i="31"/>
  <c r="B86" i="31"/>
  <c r="W85" i="31"/>
  <c r="V85" i="31"/>
  <c r="U85" i="31"/>
  <c r="T85" i="31"/>
  <c r="S85" i="31"/>
  <c r="R85" i="31"/>
  <c r="Q85" i="31"/>
  <c r="P85" i="31"/>
  <c r="P84" i="31" s="1"/>
  <c r="O85" i="31"/>
  <c r="N85" i="31"/>
  <c r="M85" i="31"/>
  <c r="L85" i="31"/>
  <c r="L84" i="31" s="1"/>
  <c r="K85" i="31"/>
  <c r="K84" i="31" s="1"/>
  <c r="J85" i="31"/>
  <c r="I85" i="31"/>
  <c r="I84" i="31" s="1"/>
  <c r="H85" i="31"/>
  <c r="H84" i="31" s="1"/>
  <c r="G85" i="31"/>
  <c r="F85" i="31"/>
  <c r="E85" i="31"/>
  <c r="D85" i="31"/>
  <c r="D84" i="31" s="1"/>
  <c r="C85" i="31"/>
  <c r="C84" i="31" s="1"/>
  <c r="B85" i="31"/>
  <c r="S84" i="31"/>
  <c r="W66" i="31"/>
  <c r="V66" i="31"/>
  <c r="U66" i="31"/>
  <c r="T66" i="31"/>
  <c r="S66" i="31"/>
  <c r="S105" i="31" s="1"/>
  <c r="R66" i="31"/>
  <c r="Q66" i="31"/>
  <c r="P66" i="31"/>
  <c r="O66" i="31"/>
  <c r="N66" i="31"/>
  <c r="M66" i="31"/>
  <c r="M105" i="31" s="1"/>
  <c r="L66" i="31"/>
  <c r="K66" i="31"/>
  <c r="K105" i="31" s="1"/>
  <c r="J66" i="31"/>
  <c r="I66" i="31"/>
  <c r="H66" i="31"/>
  <c r="G66" i="31"/>
  <c r="F66" i="31"/>
  <c r="E66" i="31"/>
  <c r="E105" i="31" s="1"/>
  <c r="D66" i="31"/>
  <c r="D105" i="31" s="1"/>
  <c r="C66" i="31"/>
  <c r="C105" i="31" s="1"/>
  <c r="B66" i="31"/>
  <c r="W45" i="31"/>
  <c r="V45" i="31"/>
  <c r="U45" i="31"/>
  <c r="T45" i="31"/>
  <c r="S45" i="31"/>
  <c r="R45" i="31"/>
  <c r="Q45" i="31"/>
  <c r="Q99" i="31" s="1"/>
  <c r="P45" i="31"/>
  <c r="O45" i="31"/>
  <c r="N45" i="31"/>
  <c r="M45" i="31"/>
  <c r="L45" i="31"/>
  <c r="K45" i="31"/>
  <c r="J45" i="31"/>
  <c r="I45" i="31"/>
  <c r="I99" i="31" s="1"/>
  <c r="H45" i="31"/>
  <c r="G45" i="31"/>
  <c r="F45" i="31"/>
  <c r="E45" i="31"/>
  <c r="D45" i="31"/>
  <c r="C45" i="31"/>
  <c r="B45" i="31"/>
  <c r="W25" i="31"/>
  <c r="W94" i="31" s="1"/>
  <c r="V25" i="31"/>
  <c r="U25" i="31"/>
  <c r="U94" i="31" s="1"/>
  <c r="T25" i="31"/>
  <c r="T94" i="31" s="1"/>
  <c r="S25" i="31"/>
  <c r="R25" i="31"/>
  <c r="R94" i="31" s="1"/>
  <c r="Q25" i="31"/>
  <c r="P25" i="31"/>
  <c r="O25" i="31"/>
  <c r="O94" i="31" s="1"/>
  <c r="N25" i="31"/>
  <c r="M25" i="31"/>
  <c r="M94" i="31" s="1"/>
  <c r="L25" i="31"/>
  <c r="L94" i="31" s="1"/>
  <c r="K25" i="31"/>
  <c r="J25" i="31"/>
  <c r="J94" i="31" s="1"/>
  <c r="I25" i="31"/>
  <c r="I94" i="31" s="1"/>
  <c r="H25" i="31"/>
  <c r="G25" i="31"/>
  <c r="G94" i="31" s="1"/>
  <c r="F25" i="31"/>
  <c r="E25" i="31"/>
  <c r="E94" i="31" s="1"/>
  <c r="D25" i="31"/>
  <c r="D94" i="31" s="1"/>
  <c r="C25" i="31"/>
  <c r="B25" i="31"/>
  <c r="B94" i="31" s="1"/>
  <c r="W16" i="31"/>
  <c r="V16" i="31"/>
  <c r="V90" i="31" s="1"/>
  <c r="U16" i="31"/>
  <c r="T16" i="31"/>
  <c r="S16" i="31"/>
  <c r="R16" i="31"/>
  <c r="Q16" i="31"/>
  <c r="P16" i="31"/>
  <c r="O16" i="31"/>
  <c r="N16" i="31"/>
  <c r="N90" i="31" s="1"/>
  <c r="M16" i="31"/>
  <c r="M90" i="31" s="1"/>
  <c r="L16" i="31"/>
  <c r="K16" i="31"/>
  <c r="J16" i="31"/>
  <c r="I16" i="31"/>
  <c r="H16" i="31"/>
  <c r="G16" i="31"/>
  <c r="F16" i="31"/>
  <c r="F90" i="31" s="1"/>
  <c r="E16" i="31"/>
  <c r="D16" i="31"/>
  <c r="C16" i="31"/>
  <c r="B16" i="31"/>
  <c r="A1" i="31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J124" i="30"/>
  <c r="I124" i="30"/>
  <c r="H124" i="30"/>
  <c r="G124" i="30"/>
  <c r="F124" i="30"/>
  <c r="E124" i="30"/>
  <c r="D124" i="30"/>
  <c r="C124" i="30"/>
  <c r="B124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J114" i="30"/>
  <c r="I114" i="30"/>
  <c r="H114" i="30"/>
  <c r="G114" i="30"/>
  <c r="F114" i="30"/>
  <c r="E114" i="30"/>
  <c r="D114" i="30"/>
  <c r="C114" i="30"/>
  <c r="B114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J113" i="30"/>
  <c r="I113" i="30"/>
  <c r="H113" i="30"/>
  <c r="G113" i="30"/>
  <c r="F113" i="30"/>
  <c r="E113" i="30"/>
  <c r="D113" i="30"/>
  <c r="C113" i="30"/>
  <c r="B113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U105" i="30"/>
  <c r="P105" i="30"/>
  <c r="H105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K103" i="30"/>
  <c r="J103" i="30"/>
  <c r="I103" i="30"/>
  <c r="H103" i="30"/>
  <c r="G103" i="30"/>
  <c r="F103" i="30"/>
  <c r="E103" i="30"/>
  <c r="D103" i="30"/>
  <c r="C103" i="30"/>
  <c r="B103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K102" i="30"/>
  <c r="J102" i="30"/>
  <c r="I102" i="30"/>
  <c r="H102" i="30"/>
  <c r="G102" i="30"/>
  <c r="F102" i="30"/>
  <c r="E102" i="30"/>
  <c r="D102" i="30"/>
  <c r="C102" i="30"/>
  <c r="B102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K101" i="30"/>
  <c r="J101" i="30"/>
  <c r="I101" i="30"/>
  <c r="H101" i="30"/>
  <c r="G101" i="30"/>
  <c r="F101" i="30"/>
  <c r="E101" i="30"/>
  <c r="D101" i="30"/>
  <c r="C101" i="30"/>
  <c r="B101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V99" i="30"/>
  <c r="S99" i="30"/>
  <c r="N99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W97" i="30"/>
  <c r="V97" i="30"/>
  <c r="V84" i="30" s="1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L94" i="30"/>
  <c r="D94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W92" i="30"/>
  <c r="V92" i="30"/>
  <c r="U92" i="30"/>
  <c r="T92" i="30"/>
  <c r="S92" i="30"/>
  <c r="R92" i="30"/>
  <c r="Q92" i="30"/>
  <c r="P92" i="30"/>
  <c r="O92" i="30"/>
  <c r="N92" i="30"/>
  <c r="M92" i="30"/>
  <c r="L92" i="30"/>
  <c r="K92" i="30"/>
  <c r="J92" i="30"/>
  <c r="I92" i="30"/>
  <c r="H92" i="30"/>
  <c r="G92" i="30"/>
  <c r="F92" i="30"/>
  <c r="E92" i="30"/>
  <c r="D92" i="30"/>
  <c r="C92" i="30"/>
  <c r="B92" i="30"/>
  <c r="W91" i="30"/>
  <c r="V91" i="30"/>
  <c r="U91" i="30"/>
  <c r="T91" i="30"/>
  <c r="S91" i="30"/>
  <c r="R91" i="30"/>
  <c r="Q91" i="30"/>
  <c r="P91" i="30"/>
  <c r="O91" i="30"/>
  <c r="N91" i="30"/>
  <c r="M91" i="30"/>
  <c r="L91" i="30"/>
  <c r="K91" i="30"/>
  <c r="J91" i="30"/>
  <c r="I91" i="30"/>
  <c r="H91" i="30"/>
  <c r="G91" i="30"/>
  <c r="F91" i="30"/>
  <c r="E91" i="30"/>
  <c r="D91" i="30"/>
  <c r="C91" i="30"/>
  <c r="B91" i="30"/>
  <c r="W90" i="30"/>
  <c r="O90" i="30"/>
  <c r="J90" i="30"/>
  <c r="D90" i="30"/>
  <c r="B90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L84" i="30" s="1"/>
  <c r="K86" i="30"/>
  <c r="J86" i="30"/>
  <c r="I86" i="30"/>
  <c r="H86" i="30"/>
  <c r="G86" i="30"/>
  <c r="F86" i="30"/>
  <c r="E86" i="30"/>
  <c r="D86" i="30"/>
  <c r="C86" i="30"/>
  <c r="B86" i="30"/>
  <c r="W85" i="30"/>
  <c r="V85" i="30"/>
  <c r="U85" i="30"/>
  <c r="T85" i="30"/>
  <c r="S85" i="30"/>
  <c r="S84" i="30" s="1"/>
  <c r="R85" i="30"/>
  <c r="Q85" i="30"/>
  <c r="P85" i="30"/>
  <c r="O85" i="30"/>
  <c r="N85" i="30"/>
  <c r="M85" i="30"/>
  <c r="M84" i="30" s="1"/>
  <c r="L85" i="30"/>
  <c r="K85" i="30"/>
  <c r="K84" i="30" s="1"/>
  <c r="J85" i="30"/>
  <c r="I85" i="30"/>
  <c r="I84" i="30" s="1"/>
  <c r="H85" i="30"/>
  <c r="G85" i="30"/>
  <c r="F85" i="30"/>
  <c r="F84" i="30" s="1"/>
  <c r="E85" i="30"/>
  <c r="D85" i="30"/>
  <c r="D84" i="30" s="1"/>
  <c r="C85" i="30"/>
  <c r="B85" i="30"/>
  <c r="W66" i="30"/>
  <c r="V66" i="30"/>
  <c r="V105" i="30" s="1"/>
  <c r="U66" i="30"/>
  <c r="T66" i="30"/>
  <c r="S66" i="30"/>
  <c r="R66" i="30"/>
  <c r="Q66" i="30"/>
  <c r="Q105" i="30" s="1"/>
  <c r="P66" i="30"/>
  <c r="O66" i="30"/>
  <c r="O105" i="30" s="1"/>
  <c r="N66" i="30"/>
  <c r="N105" i="30" s="1"/>
  <c r="M66" i="30"/>
  <c r="M105" i="30" s="1"/>
  <c r="L66" i="30"/>
  <c r="K66" i="30"/>
  <c r="K105" i="30" s="1"/>
  <c r="J66" i="30"/>
  <c r="I66" i="30"/>
  <c r="I105" i="30" s="1"/>
  <c r="H66" i="30"/>
  <c r="G66" i="30"/>
  <c r="G105" i="30" s="1"/>
  <c r="F66" i="30"/>
  <c r="F105" i="30" s="1"/>
  <c r="E66" i="30"/>
  <c r="D66" i="30"/>
  <c r="C66" i="30"/>
  <c r="B66" i="30"/>
  <c r="B105" i="30" s="1"/>
  <c r="W45" i="30"/>
  <c r="W99" i="30" s="1"/>
  <c r="V45" i="30"/>
  <c r="U45" i="30"/>
  <c r="U99" i="30" s="1"/>
  <c r="T45" i="30"/>
  <c r="S45" i="30"/>
  <c r="R45" i="30"/>
  <c r="Q45" i="30"/>
  <c r="P45" i="30"/>
  <c r="O45" i="30"/>
  <c r="N45" i="30"/>
  <c r="M45" i="30"/>
  <c r="M99" i="30" s="1"/>
  <c r="L45" i="30"/>
  <c r="K45" i="30"/>
  <c r="K99" i="30" s="1"/>
  <c r="J45" i="30"/>
  <c r="I45" i="30"/>
  <c r="H45" i="30"/>
  <c r="G45" i="30"/>
  <c r="G99" i="30" s="1"/>
  <c r="F45" i="30"/>
  <c r="F99" i="30" s="1"/>
  <c r="E45" i="30"/>
  <c r="E99" i="30" s="1"/>
  <c r="D45" i="30"/>
  <c r="D99" i="30" s="1"/>
  <c r="C45" i="30"/>
  <c r="C99" i="30" s="1"/>
  <c r="B45" i="30"/>
  <c r="B99" i="30" s="1"/>
  <c r="W25" i="30"/>
  <c r="V25" i="30"/>
  <c r="U25" i="30"/>
  <c r="T25" i="30"/>
  <c r="T94" i="30" s="1"/>
  <c r="S25" i="30"/>
  <c r="S94" i="30" s="1"/>
  <c r="R25" i="30"/>
  <c r="R94" i="30" s="1"/>
  <c r="Q25" i="30"/>
  <c r="Q94" i="30" s="1"/>
  <c r="P25" i="30"/>
  <c r="P94" i="30" s="1"/>
  <c r="O25" i="30"/>
  <c r="O94" i="30" s="1"/>
  <c r="N25" i="30"/>
  <c r="M25" i="30"/>
  <c r="L25" i="30"/>
  <c r="K25" i="30"/>
  <c r="J25" i="30"/>
  <c r="I25" i="30"/>
  <c r="I94" i="30" s="1"/>
  <c r="H25" i="30"/>
  <c r="G25" i="30"/>
  <c r="G94" i="30" s="1"/>
  <c r="F25" i="30"/>
  <c r="E25" i="30"/>
  <c r="D25" i="30"/>
  <c r="C25" i="30"/>
  <c r="C94" i="30" s="1"/>
  <c r="B25" i="30"/>
  <c r="B94" i="30" s="1"/>
  <c r="W16" i="30"/>
  <c r="V16" i="30"/>
  <c r="V90" i="30" s="1"/>
  <c r="U16" i="30"/>
  <c r="U90" i="30" s="1"/>
  <c r="T16" i="30"/>
  <c r="T90" i="30" s="1"/>
  <c r="S16" i="30"/>
  <c r="R16" i="30"/>
  <c r="R90" i="30" s="1"/>
  <c r="Q16" i="30"/>
  <c r="Q90" i="30" s="1"/>
  <c r="P16" i="30"/>
  <c r="P90" i="30" s="1"/>
  <c r="O16" i="30"/>
  <c r="N16" i="30"/>
  <c r="N90" i="30" s="1"/>
  <c r="M16" i="30"/>
  <c r="L16" i="30"/>
  <c r="K16" i="30"/>
  <c r="J16" i="30"/>
  <c r="I16" i="30"/>
  <c r="H16" i="30"/>
  <c r="G16" i="30"/>
  <c r="F16" i="30"/>
  <c r="F90" i="30" s="1"/>
  <c r="E16" i="30"/>
  <c r="D16" i="30"/>
  <c r="C16" i="30"/>
  <c r="B16" i="30"/>
  <c r="A1" i="30"/>
  <c r="W124" i="29"/>
  <c r="V124" i="29"/>
  <c r="U124" i="29"/>
  <c r="T124" i="29"/>
  <c r="S124" i="29"/>
  <c r="R124" i="29"/>
  <c r="Q124" i="29"/>
  <c r="P124" i="29"/>
  <c r="O124" i="29"/>
  <c r="N124" i="29"/>
  <c r="M124" i="29"/>
  <c r="L124" i="29"/>
  <c r="K124" i="29"/>
  <c r="J124" i="29"/>
  <c r="I124" i="29"/>
  <c r="H124" i="29"/>
  <c r="G124" i="29"/>
  <c r="F124" i="29"/>
  <c r="E124" i="29"/>
  <c r="D124" i="29"/>
  <c r="C124" i="29"/>
  <c r="B124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W114" i="29"/>
  <c r="V114" i="29"/>
  <c r="U114" i="29"/>
  <c r="T114" i="29"/>
  <c r="S114" i="29"/>
  <c r="R114" i="29"/>
  <c r="Q114" i="29"/>
  <c r="P114" i="29"/>
  <c r="O114" i="29"/>
  <c r="N114" i="29"/>
  <c r="M114" i="29"/>
  <c r="L114" i="29"/>
  <c r="K114" i="29"/>
  <c r="J114" i="29"/>
  <c r="I114" i="29"/>
  <c r="H114" i="29"/>
  <c r="G114" i="29"/>
  <c r="F114" i="29"/>
  <c r="E114" i="29"/>
  <c r="D114" i="29"/>
  <c r="C114" i="29"/>
  <c r="B114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P105" i="29"/>
  <c r="H105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W103" i="29"/>
  <c r="V103" i="29"/>
  <c r="U103" i="29"/>
  <c r="T103" i="29"/>
  <c r="S103" i="29"/>
  <c r="R103" i="29"/>
  <c r="Q103" i="29"/>
  <c r="P103" i="29"/>
  <c r="O103" i="29"/>
  <c r="N103" i="29"/>
  <c r="M103" i="29"/>
  <c r="L103" i="29"/>
  <c r="K103" i="29"/>
  <c r="J103" i="29"/>
  <c r="I103" i="29"/>
  <c r="H103" i="29"/>
  <c r="G103" i="29"/>
  <c r="F103" i="29"/>
  <c r="E103" i="29"/>
  <c r="D103" i="29"/>
  <c r="C103" i="29"/>
  <c r="B103" i="29"/>
  <c r="W102" i="29"/>
  <c r="V102" i="29"/>
  <c r="U102" i="29"/>
  <c r="T102" i="29"/>
  <c r="S102" i="29"/>
  <c r="R102" i="29"/>
  <c r="Q102" i="29"/>
  <c r="P102" i="29"/>
  <c r="O102" i="29"/>
  <c r="N102" i="29"/>
  <c r="M102" i="29"/>
  <c r="L102" i="29"/>
  <c r="K102" i="29"/>
  <c r="J102" i="29"/>
  <c r="I102" i="29"/>
  <c r="H102" i="29"/>
  <c r="G102" i="29"/>
  <c r="F102" i="29"/>
  <c r="E102" i="29"/>
  <c r="D102" i="29"/>
  <c r="C102" i="29"/>
  <c r="B102" i="29"/>
  <c r="W101" i="29"/>
  <c r="V101" i="29"/>
  <c r="U101" i="29"/>
  <c r="T101" i="29"/>
  <c r="S101" i="29"/>
  <c r="R101" i="29"/>
  <c r="Q101" i="29"/>
  <c r="P101" i="29"/>
  <c r="O101" i="29"/>
  <c r="N101" i="29"/>
  <c r="M101" i="29"/>
  <c r="L101" i="29"/>
  <c r="K101" i="29"/>
  <c r="J101" i="29"/>
  <c r="I101" i="29"/>
  <c r="H101" i="29"/>
  <c r="G101" i="29"/>
  <c r="F101" i="29"/>
  <c r="E101" i="29"/>
  <c r="D101" i="29"/>
  <c r="C101" i="29"/>
  <c r="B101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V99" i="29"/>
  <c r="I99" i="29"/>
  <c r="F99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W94" i="29"/>
  <c r="T94" i="29"/>
  <c r="O94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W92" i="29"/>
  <c r="V92" i="29"/>
  <c r="V84" i="29" s="1"/>
  <c r="U92" i="29"/>
  <c r="T92" i="29"/>
  <c r="S92" i="29"/>
  <c r="R92" i="29"/>
  <c r="Q92" i="29"/>
  <c r="P92" i="29"/>
  <c r="O92" i="29"/>
  <c r="N92" i="29"/>
  <c r="M92" i="29"/>
  <c r="L92" i="29"/>
  <c r="K92" i="29"/>
  <c r="J92" i="29"/>
  <c r="I92" i="29"/>
  <c r="H92" i="29"/>
  <c r="G92" i="29"/>
  <c r="F92" i="29"/>
  <c r="E92" i="29"/>
  <c r="D92" i="29"/>
  <c r="C92" i="29"/>
  <c r="B92" i="29"/>
  <c r="W91" i="29"/>
  <c r="V91" i="29"/>
  <c r="U91" i="29"/>
  <c r="T91" i="29"/>
  <c r="S91" i="29"/>
  <c r="R91" i="29"/>
  <c r="Q91" i="29"/>
  <c r="P91" i="29"/>
  <c r="O91" i="29"/>
  <c r="N91" i="29"/>
  <c r="M91" i="29"/>
  <c r="L91" i="29"/>
  <c r="K91" i="29"/>
  <c r="J91" i="29"/>
  <c r="I91" i="29"/>
  <c r="H91" i="29"/>
  <c r="G91" i="29"/>
  <c r="F91" i="29"/>
  <c r="E91" i="29"/>
  <c r="D91" i="29"/>
  <c r="C91" i="29"/>
  <c r="B91" i="29"/>
  <c r="R90" i="29"/>
  <c r="M90" i="29"/>
  <c r="J90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W88" i="29"/>
  <c r="V88" i="29"/>
  <c r="U88" i="29"/>
  <c r="T88" i="29"/>
  <c r="S88" i="29"/>
  <c r="R88" i="29"/>
  <c r="Q88" i="29"/>
  <c r="Q84" i="29" s="1"/>
  <c r="P88" i="29"/>
  <c r="O88" i="29"/>
  <c r="N88" i="29"/>
  <c r="N84" i="29" s="1"/>
  <c r="M88" i="29"/>
  <c r="L88" i="29"/>
  <c r="K88" i="29"/>
  <c r="J88" i="29"/>
  <c r="I88" i="29"/>
  <c r="H88" i="29"/>
  <c r="G88" i="29"/>
  <c r="F88" i="29"/>
  <c r="E88" i="29"/>
  <c r="D88" i="29"/>
  <c r="C88" i="29"/>
  <c r="B88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I84" i="29" s="1"/>
  <c r="H86" i="29"/>
  <c r="G86" i="29"/>
  <c r="F86" i="29"/>
  <c r="E86" i="29"/>
  <c r="D86" i="29"/>
  <c r="C86" i="29"/>
  <c r="B86" i="29"/>
  <c r="W85" i="29"/>
  <c r="V85" i="29"/>
  <c r="U85" i="29"/>
  <c r="T85" i="29"/>
  <c r="S85" i="29"/>
  <c r="S84" i="29" s="1"/>
  <c r="R85" i="29"/>
  <c r="Q85" i="29"/>
  <c r="P85" i="29"/>
  <c r="O85" i="29"/>
  <c r="N85" i="29"/>
  <c r="M85" i="29"/>
  <c r="L85" i="29"/>
  <c r="K85" i="29"/>
  <c r="J85" i="29"/>
  <c r="I85" i="29"/>
  <c r="H85" i="29"/>
  <c r="G85" i="29"/>
  <c r="F85" i="29"/>
  <c r="F84" i="29" s="1"/>
  <c r="E85" i="29"/>
  <c r="D85" i="29"/>
  <c r="C85" i="29"/>
  <c r="B85" i="29"/>
  <c r="W66" i="29"/>
  <c r="W123" i="29" s="1"/>
  <c r="V66" i="29"/>
  <c r="V123" i="29" s="1"/>
  <c r="U66" i="29"/>
  <c r="U123" i="29" s="1"/>
  <c r="T66" i="29"/>
  <c r="T123" i="29" s="1"/>
  <c r="S66" i="29"/>
  <c r="S123" i="31" s="1"/>
  <c r="R66" i="29"/>
  <c r="R105" i="29" s="1"/>
  <c r="Q66" i="29"/>
  <c r="Q105" i="29" s="1"/>
  <c r="P66" i="29"/>
  <c r="P123" i="30" s="1"/>
  <c r="O66" i="29"/>
  <c r="O123" i="29" s="1"/>
  <c r="N66" i="29"/>
  <c r="N105" i="29" s="1"/>
  <c r="M66" i="29"/>
  <c r="M123" i="29" s="1"/>
  <c r="L66" i="29"/>
  <c r="L123" i="29" s="1"/>
  <c r="K66" i="29"/>
  <c r="K123" i="31" s="1"/>
  <c r="J66" i="29"/>
  <c r="J105" i="29" s="1"/>
  <c r="I66" i="29"/>
  <c r="I105" i="29" s="1"/>
  <c r="H66" i="29"/>
  <c r="G66" i="29"/>
  <c r="G123" i="29" s="1"/>
  <c r="F66" i="29"/>
  <c r="F105" i="29" s="1"/>
  <c r="E66" i="29"/>
  <c r="E105" i="29" s="1"/>
  <c r="D66" i="29"/>
  <c r="D123" i="29" s="1"/>
  <c r="C66" i="29"/>
  <c r="C123" i="31" s="1"/>
  <c r="B66" i="29"/>
  <c r="B105" i="29" s="1"/>
  <c r="W45" i="29"/>
  <c r="W122" i="29" s="1"/>
  <c r="V45" i="29"/>
  <c r="V122" i="30" s="1"/>
  <c r="U45" i="29"/>
  <c r="U122" i="29" s="1"/>
  <c r="T45" i="29"/>
  <c r="T99" i="29" s="1"/>
  <c r="S45" i="29"/>
  <c r="S99" i="29" s="1"/>
  <c r="R45" i="29"/>
  <c r="R99" i="29" s="1"/>
  <c r="Q45" i="29"/>
  <c r="Q122" i="31" s="1"/>
  <c r="P45" i="29"/>
  <c r="P122" i="29" s="1"/>
  <c r="O45" i="29"/>
  <c r="O122" i="29" s="1"/>
  <c r="N45" i="29"/>
  <c r="N122" i="30" s="1"/>
  <c r="M45" i="29"/>
  <c r="M122" i="29" s="1"/>
  <c r="L45" i="29"/>
  <c r="L99" i="29" s="1"/>
  <c r="K45" i="29"/>
  <c r="K99" i="29" s="1"/>
  <c r="J45" i="29"/>
  <c r="J99" i="29" s="1"/>
  <c r="I45" i="29"/>
  <c r="I122" i="31" s="1"/>
  <c r="H45" i="29"/>
  <c r="H122" i="29" s="1"/>
  <c r="G45" i="29"/>
  <c r="G122" i="29" s="1"/>
  <c r="F45" i="29"/>
  <c r="E45" i="29"/>
  <c r="E122" i="29" s="1"/>
  <c r="D45" i="29"/>
  <c r="D99" i="29" s="1"/>
  <c r="C45" i="29"/>
  <c r="C99" i="29" s="1"/>
  <c r="B45" i="29"/>
  <c r="B99" i="29" s="1"/>
  <c r="W25" i="29"/>
  <c r="W120" i="29" s="1"/>
  <c r="V25" i="29"/>
  <c r="V120" i="29" s="1"/>
  <c r="U25" i="29"/>
  <c r="U120" i="29" s="1"/>
  <c r="T25" i="29"/>
  <c r="T120" i="29" s="1"/>
  <c r="S25" i="29"/>
  <c r="S120" i="29" s="1"/>
  <c r="R25" i="29"/>
  <c r="R120" i="29" s="1"/>
  <c r="Q25" i="29"/>
  <c r="Q120" i="29" s="1"/>
  <c r="P25" i="29"/>
  <c r="P120" i="29" s="1"/>
  <c r="O25" i="29"/>
  <c r="O120" i="31" s="1"/>
  <c r="N25" i="29"/>
  <c r="N120" i="29" s="1"/>
  <c r="M25" i="29"/>
  <c r="M120" i="29" s="1"/>
  <c r="L25" i="29"/>
  <c r="L120" i="29" s="1"/>
  <c r="K25" i="29"/>
  <c r="K94" i="29" s="1"/>
  <c r="J25" i="29"/>
  <c r="J120" i="29" s="1"/>
  <c r="I25" i="29"/>
  <c r="I120" i="29" s="1"/>
  <c r="H25" i="29"/>
  <c r="H120" i="29" s="1"/>
  <c r="G25" i="29"/>
  <c r="G120" i="31" s="1"/>
  <c r="F25" i="29"/>
  <c r="F120" i="29" s="1"/>
  <c r="E25" i="29"/>
  <c r="E120" i="29" s="1"/>
  <c r="D25" i="29"/>
  <c r="D94" i="29" s="1"/>
  <c r="C25" i="29"/>
  <c r="C94" i="29" s="1"/>
  <c r="B25" i="29"/>
  <c r="B94" i="29" s="1"/>
  <c r="W16" i="29"/>
  <c r="W119" i="29" s="1"/>
  <c r="V16" i="29"/>
  <c r="V119" i="29" s="1"/>
  <c r="U16" i="29"/>
  <c r="U119" i="31" s="1"/>
  <c r="T16" i="29"/>
  <c r="T90" i="29" s="1"/>
  <c r="S16" i="29"/>
  <c r="S90" i="29" s="1"/>
  <c r="R16" i="29"/>
  <c r="R119" i="29" s="1"/>
  <c r="Q16" i="29"/>
  <c r="Q90" i="29" s="1"/>
  <c r="P16" i="29"/>
  <c r="P90" i="29" s="1"/>
  <c r="O16" i="29"/>
  <c r="O119" i="29" s="1"/>
  <c r="N16" i="29"/>
  <c r="N90" i="29" s="1"/>
  <c r="M16" i="29"/>
  <c r="M119" i="31" s="1"/>
  <c r="L16" i="29"/>
  <c r="L90" i="29" s="1"/>
  <c r="K16" i="29"/>
  <c r="K90" i="29" s="1"/>
  <c r="J16" i="29"/>
  <c r="J119" i="29" s="1"/>
  <c r="I16" i="29"/>
  <c r="I90" i="29" s="1"/>
  <c r="H16" i="29"/>
  <c r="H90" i="29" s="1"/>
  <c r="G16" i="29"/>
  <c r="G119" i="29" s="1"/>
  <c r="F16" i="29"/>
  <c r="F119" i="29" s="1"/>
  <c r="E16" i="29"/>
  <c r="E119" i="31" s="1"/>
  <c r="D16" i="29"/>
  <c r="D119" i="29" s="1"/>
  <c r="C16" i="29"/>
  <c r="C119" i="29" s="1"/>
  <c r="B16" i="29"/>
  <c r="B119" i="29" s="1"/>
  <c r="A1" i="29"/>
  <c r="W37" i="28"/>
  <c r="V37" i="28"/>
  <c r="U37" i="28"/>
  <c r="T37" i="28"/>
  <c r="S37" i="28"/>
  <c r="R37" i="28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W36" i="28"/>
  <c r="V36" i="28"/>
  <c r="U36" i="28"/>
  <c r="T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G36" i="28"/>
  <c r="F36" i="28"/>
  <c r="E36" i="28"/>
  <c r="D36" i="28"/>
  <c r="C36" i="28"/>
  <c r="B36" i="28"/>
  <c r="W35" i="28"/>
  <c r="V35" i="28"/>
  <c r="U35" i="28"/>
  <c r="T35" i="28"/>
  <c r="S35" i="28"/>
  <c r="R35" i="28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W33" i="28"/>
  <c r="W38" i="28" s="1"/>
  <c r="V33" i="28"/>
  <c r="V38" i="28" s="1"/>
  <c r="U33" i="28"/>
  <c r="U38" i="28" s="1"/>
  <c r="T33" i="28"/>
  <c r="T38" i="28" s="1"/>
  <c r="S33" i="28"/>
  <c r="S38" i="28" s="1"/>
  <c r="R33" i="28"/>
  <c r="R38" i="28" s="1"/>
  <c r="Q33" i="28"/>
  <c r="Q38" i="28" s="1"/>
  <c r="P33" i="28"/>
  <c r="P38" i="28" s="1"/>
  <c r="O33" i="28"/>
  <c r="O38" i="28" s="1"/>
  <c r="N33" i="28"/>
  <c r="N38" i="28" s="1"/>
  <c r="M33" i="28"/>
  <c r="M38" i="28" s="1"/>
  <c r="L33" i="28"/>
  <c r="L38" i="28" s="1"/>
  <c r="K33" i="28"/>
  <c r="K38" i="28" s="1"/>
  <c r="J33" i="28"/>
  <c r="J38" i="28" s="1"/>
  <c r="I33" i="28"/>
  <c r="I38" i="28" s="1"/>
  <c r="H33" i="28"/>
  <c r="H38" i="28" s="1"/>
  <c r="G33" i="28"/>
  <c r="G38" i="28" s="1"/>
  <c r="F33" i="28"/>
  <c r="F38" i="28" s="1"/>
  <c r="E33" i="28"/>
  <c r="E38" i="28" s="1"/>
  <c r="E175" i="4" s="1"/>
  <c r="D33" i="28"/>
  <c r="D38" i="28" s="1"/>
  <c r="D175" i="4" s="1"/>
  <c r="C33" i="28"/>
  <c r="C38" i="28" s="1"/>
  <c r="B33" i="28"/>
  <c r="B38" i="28" s="1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W14" i="28"/>
  <c r="V14" i="28"/>
  <c r="U14" i="28"/>
  <c r="T14" i="28"/>
  <c r="S14" i="28"/>
  <c r="R14" i="28"/>
  <c r="Q14" i="28"/>
  <c r="P14" i="28"/>
  <c r="O14" i="28"/>
  <c r="N14" i="28"/>
  <c r="M14" i="28"/>
  <c r="L14" i="28"/>
  <c r="K14" i="28"/>
  <c r="J14" i="28"/>
  <c r="I14" i="28"/>
  <c r="H14" i="28"/>
  <c r="G14" i="28"/>
  <c r="F14" i="28"/>
  <c r="E14" i="28"/>
  <c r="D14" i="28"/>
  <c r="C14" i="28"/>
  <c r="B14" i="28"/>
  <c r="W9" i="28"/>
  <c r="V9" i="28"/>
  <c r="U9" i="28"/>
  <c r="T9" i="28"/>
  <c r="S9" i="28"/>
  <c r="R9" i="28"/>
  <c r="Q9" i="28"/>
  <c r="P9" i="28"/>
  <c r="O9" i="28"/>
  <c r="N9" i="28"/>
  <c r="M9" i="28"/>
  <c r="L9" i="28"/>
  <c r="K9" i="28"/>
  <c r="J9" i="28"/>
  <c r="I9" i="28"/>
  <c r="H9" i="28"/>
  <c r="G9" i="28"/>
  <c r="F9" i="28"/>
  <c r="E9" i="28"/>
  <c r="D9" i="28"/>
  <c r="C9" i="28"/>
  <c r="B9" i="28"/>
  <c r="W8" i="28"/>
  <c r="V8" i="28"/>
  <c r="U8" i="28"/>
  <c r="T8" i="28"/>
  <c r="S8" i="28"/>
  <c r="R8" i="28"/>
  <c r="Q8" i="28"/>
  <c r="P8" i="28"/>
  <c r="O8" i="28"/>
  <c r="N8" i="28"/>
  <c r="M8" i="28"/>
  <c r="L8" i="28"/>
  <c r="K8" i="28"/>
  <c r="J8" i="28"/>
  <c r="I8" i="28"/>
  <c r="H8" i="28"/>
  <c r="G8" i="28"/>
  <c r="F8" i="28"/>
  <c r="E8" i="28"/>
  <c r="D8" i="28"/>
  <c r="C8" i="28"/>
  <c r="A1" i="28"/>
  <c r="W162" i="27"/>
  <c r="V162" i="27"/>
  <c r="U162" i="27"/>
  <c r="T162" i="27"/>
  <c r="S162" i="27"/>
  <c r="R162" i="27"/>
  <c r="Q162" i="27"/>
  <c r="P162" i="27"/>
  <c r="O162" i="27"/>
  <c r="N162" i="27"/>
  <c r="M162" i="27"/>
  <c r="L162" i="27"/>
  <c r="K162" i="27"/>
  <c r="J162" i="27"/>
  <c r="I162" i="27"/>
  <c r="H162" i="27"/>
  <c r="G162" i="27"/>
  <c r="F162" i="27"/>
  <c r="E162" i="27"/>
  <c r="D162" i="27"/>
  <c r="C162" i="27"/>
  <c r="B162" i="27"/>
  <c r="W161" i="27"/>
  <c r="V161" i="27"/>
  <c r="U161" i="27"/>
  <c r="T161" i="27"/>
  <c r="S161" i="27"/>
  <c r="R161" i="27"/>
  <c r="Q161" i="27"/>
  <c r="P161" i="27"/>
  <c r="O161" i="27"/>
  <c r="N161" i="27"/>
  <c r="M161" i="27"/>
  <c r="L161" i="27"/>
  <c r="K161" i="27"/>
  <c r="J161" i="27"/>
  <c r="I161" i="27"/>
  <c r="H161" i="27"/>
  <c r="G161" i="27"/>
  <c r="F161" i="27"/>
  <c r="E161" i="27"/>
  <c r="D161" i="27"/>
  <c r="C161" i="27"/>
  <c r="B161" i="27"/>
  <c r="W160" i="27"/>
  <c r="V160" i="27"/>
  <c r="U160" i="27"/>
  <c r="T160" i="27"/>
  <c r="S160" i="27"/>
  <c r="R160" i="27"/>
  <c r="Q160" i="27"/>
  <c r="P160" i="27"/>
  <c r="O160" i="27"/>
  <c r="N160" i="27"/>
  <c r="M160" i="27"/>
  <c r="L160" i="27"/>
  <c r="K160" i="27"/>
  <c r="J160" i="27"/>
  <c r="I160" i="27"/>
  <c r="H160" i="27"/>
  <c r="G160" i="27"/>
  <c r="F160" i="27"/>
  <c r="E160" i="27"/>
  <c r="D160" i="27"/>
  <c r="C160" i="27"/>
  <c r="B160" i="27"/>
  <c r="W159" i="27"/>
  <c r="V159" i="27"/>
  <c r="U159" i="27"/>
  <c r="T159" i="27"/>
  <c r="S159" i="27"/>
  <c r="R159" i="27"/>
  <c r="Q159" i="27"/>
  <c r="P159" i="27"/>
  <c r="O159" i="27"/>
  <c r="N159" i="27"/>
  <c r="M159" i="27"/>
  <c r="L159" i="27"/>
  <c r="K159" i="27"/>
  <c r="J159" i="27"/>
  <c r="I159" i="27"/>
  <c r="H159" i="27"/>
  <c r="G159" i="27"/>
  <c r="F159" i="27"/>
  <c r="E159" i="27"/>
  <c r="D159" i="27"/>
  <c r="C159" i="27"/>
  <c r="B159" i="27"/>
  <c r="W158" i="27"/>
  <c r="V158" i="27"/>
  <c r="U158" i="27"/>
  <c r="T158" i="27"/>
  <c r="S158" i="27"/>
  <c r="R158" i="27"/>
  <c r="Q158" i="27"/>
  <c r="P158" i="27"/>
  <c r="O158" i="27"/>
  <c r="N158" i="27"/>
  <c r="M158" i="27"/>
  <c r="L158" i="27"/>
  <c r="K158" i="27"/>
  <c r="J158" i="27"/>
  <c r="I158" i="27"/>
  <c r="H158" i="27"/>
  <c r="G158" i="27"/>
  <c r="F158" i="27"/>
  <c r="E158" i="27"/>
  <c r="D158" i="27"/>
  <c r="C158" i="27"/>
  <c r="B158" i="27"/>
  <c r="W157" i="27"/>
  <c r="V157" i="27"/>
  <c r="U157" i="27"/>
  <c r="T157" i="27"/>
  <c r="S157" i="27"/>
  <c r="R157" i="27"/>
  <c r="Q157" i="27"/>
  <c r="P157" i="27"/>
  <c r="O157" i="27"/>
  <c r="N157" i="27"/>
  <c r="M157" i="27"/>
  <c r="L157" i="27"/>
  <c r="K157" i="27"/>
  <c r="J157" i="27"/>
  <c r="I157" i="27"/>
  <c r="H157" i="27"/>
  <c r="G157" i="27"/>
  <c r="F157" i="27"/>
  <c r="E157" i="27"/>
  <c r="D157" i="27"/>
  <c r="C157" i="27"/>
  <c r="B157" i="27"/>
  <c r="W156" i="27"/>
  <c r="V156" i="27"/>
  <c r="U156" i="27"/>
  <c r="T156" i="27"/>
  <c r="S156" i="27"/>
  <c r="R156" i="27"/>
  <c r="Q156" i="27"/>
  <c r="P156" i="27"/>
  <c r="O156" i="27"/>
  <c r="N156" i="27"/>
  <c r="M156" i="27"/>
  <c r="L156" i="27"/>
  <c r="K156" i="27"/>
  <c r="J156" i="27"/>
  <c r="I156" i="27"/>
  <c r="H156" i="27"/>
  <c r="G156" i="27"/>
  <c r="F156" i="27"/>
  <c r="E156" i="27"/>
  <c r="D156" i="27"/>
  <c r="C156" i="27"/>
  <c r="B156" i="27"/>
  <c r="W151" i="27"/>
  <c r="V151" i="27"/>
  <c r="U151" i="27"/>
  <c r="T151" i="27"/>
  <c r="S151" i="27"/>
  <c r="R151" i="27"/>
  <c r="Q151" i="27"/>
  <c r="P151" i="27"/>
  <c r="O151" i="27"/>
  <c r="N151" i="27"/>
  <c r="M151" i="27"/>
  <c r="L151" i="27"/>
  <c r="K151" i="27"/>
  <c r="J151" i="27"/>
  <c r="I151" i="27"/>
  <c r="H151" i="27"/>
  <c r="G151" i="27"/>
  <c r="F151" i="27"/>
  <c r="E151" i="27"/>
  <c r="D151" i="27"/>
  <c r="C151" i="27"/>
  <c r="B151" i="27"/>
  <c r="W150" i="27"/>
  <c r="V150" i="27"/>
  <c r="U150" i="27"/>
  <c r="T150" i="27"/>
  <c r="S150" i="27"/>
  <c r="R150" i="27"/>
  <c r="Q150" i="27"/>
  <c r="P150" i="27"/>
  <c r="O150" i="27"/>
  <c r="N150" i="27"/>
  <c r="M150" i="27"/>
  <c r="L150" i="27"/>
  <c r="K150" i="27"/>
  <c r="J150" i="27"/>
  <c r="I150" i="27"/>
  <c r="H150" i="27"/>
  <c r="G150" i="27"/>
  <c r="F150" i="27"/>
  <c r="E150" i="27"/>
  <c r="D150" i="27"/>
  <c r="C150" i="27"/>
  <c r="B150" i="27"/>
  <c r="W149" i="27"/>
  <c r="V149" i="27"/>
  <c r="U149" i="27"/>
  <c r="T149" i="27"/>
  <c r="S149" i="27"/>
  <c r="R149" i="27"/>
  <c r="Q149" i="27"/>
  <c r="P149" i="27"/>
  <c r="O149" i="27"/>
  <c r="N149" i="27"/>
  <c r="M149" i="27"/>
  <c r="L149" i="27"/>
  <c r="K149" i="27"/>
  <c r="J149" i="27"/>
  <c r="I149" i="27"/>
  <c r="H149" i="27"/>
  <c r="G149" i="27"/>
  <c r="F149" i="27"/>
  <c r="E149" i="27"/>
  <c r="D149" i="27"/>
  <c r="C149" i="27"/>
  <c r="B149" i="27"/>
  <c r="W148" i="27"/>
  <c r="V148" i="27"/>
  <c r="U148" i="27"/>
  <c r="T148" i="27"/>
  <c r="S148" i="27"/>
  <c r="R148" i="27"/>
  <c r="Q148" i="27"/>
  <c r="P148" i="27"/>
  <c r="O148" i="27"/>
  <c r="N148" i="27"/>
  <c r="M148" i="27"/>
  <c r="L148" i="27"/>
  <c r="K148" i="27"/>
  <c r="J148" i="27"/>
  <c r="I148" i="27"/>
  <c r="H148" i="27"/>
  <c r="G148" i="27"/>
  <c r="F148" i="27"/>
  <c r="E148" i="27"/>
  <c r="D148" i="27"/>
  <c r="C148" i="27"/>
  <c r="B148" i="27"/>
  <c r="W147" i="27"/>
  <c r="V147" i="27"/>
  <c r="U147" i="27"/>
  <c r="T147" i="27"/>
  <c r="S147" i="27"/>
  <c r="R147" i="27"/>
  <c r="Q147" i="27"/>
  <c r="P147" i="27"/>
  <c r="O147" i="27"/>
  <c r="N147" i="27"/>
  <c r="M147" i="27"/>
  <c r="L147" i="27"/>
  <c r="K147" i="27"/>
  <c r="J147" i="27"/>
  <c r="I147" i="27"/>
  <c r="H147" i="27"/>
  <c r="G147" i="27"/>
  <c r="F147" i="27"/>
  <c r="E147" i="27"/>
  <c r="D147" i="27"/>
  <c r="C147" i="27"/>
  <c r="B147" i="27"/>
  <c r="W146" i="27"/>
  <c r="V146" i="27"/>
  <c r="U146" i="27"/>
  <c r="T146" i="27"/>
  <c r="S146" i="27"/>
  <c r="R146" i="27"/>
  <c r="Q146" i="27"/>
  <c r="P146" i="27"/>
  <c r="O146" i="27"/>
  <c r="N146" i="27"/>
  <c r="M146" i="27"/>
  <c r="L146" i="27"/>
  <c r="K146" i="27"/>
  <c r="J146" i="27"/>
  <c r="I146" i="27"/>
  <c r="H146" i="27"/>
  <c r="G146" i="27"/>
  <c r="F146" i="27"/>
  <c r="E146" i="27"/>
  <c r="D146" i="27"/>
  <c r="C146" i="27"/>
  <c r="B146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W136" i="27"/>
  <c r="V136" i="27"/>
  <c r="U136" i="27"/>
  <c r="T136" i="27"/>
  <c r="S136" i="27"/>
  <c r="R136" i="27"/>
  <c r="Q136" i="27"/>
  <c r="P136" i="27"/>
  <c r="O136" i="27"/>
  <c r="N136" i="27"/>
  <c r="M136" i="27"/>
  <c r="L136" i="27"/>
  <c r="K136" i="27"/>
  <c r="J136" i="27"/>
  <c r="I136" i="27"/>
  <c r="H136" i="27"/>
  <c r="G136" i="27"/>
  <c r="F136" i="27"/>
  <c r="E136" i="27"/>
  <c r="D136" i="27"/>
  <c r="C136" i="27"/>
  <c r="B136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C126" i="27" s="1"/>
  <c r="B130" i="27"/>
  <c r="W129" i="27"/>
  <c r="V129" i="27"/>
  <c r="V126" i="27" s="1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H126" i="27" s="1"/>
  <c r="G129" i="27"/>
  <c r="F129" i="27"/>
  <c r="E129" i="27"/>
  <c r="D129" i="27"/>
  <c r="C129" i="27"/>
  <c r="B129" i="27"/>
  <c r="W128" i="27"/>
  <c r="V128" i="27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I128" i="27"/>
  <c r="H128" i="27"/>
  <c r="G128" i="27"/>
  <c r="F128" i="27"/>
  <c r="E128" i="27"/>
  <c r="D128" i="27"/>
  <c r="C128" i="27"/>
  <c r="B128" i="27"/>
  <c r="W127" i="27"/>
  <c r="V127" i="27"/>
  <c r="U127" i="27"/>
  <c r="T127" i="27"/>
  <c r="S127" i="27"/>
  <c r="R127" i="27"/>
  <c r="Q127" i="27"/>
  <c r="P127" i="27"/>
  <c r="O127" i="27"/>
  <c r="N127" i="27"/>
  <c r="N126" i="27" s="1"/>
  <c r="M127" i="27"/>
  <c r="L127" i="27"/>
  <c r="K127" i="27"/>
  <c r="J127" i="27"/>
  <c r="J126" i="27" s="1"/>
  <c r="I127" i="27"/>
  <c r="H127" i="27"/>
  <c r="G127" i="27"/>
  <c r="F127" i="27"/>
  <c r="E127" i="27"/>
  <c r="D127" i="27"/>
  <c r="C127" i="27"/>
  <c r="B127" i="27"/>
  <c r="W124" i="27"/>
  <c r="V124" i="27"/>
  <c r="U124" i="27"/>
  <c r="T124" i="27"/>
  <c r="S124" i="27"/>
  <c r="R124" i="27"/>
  <c r="Q124" i="27"/>
  <c r="P124" i="27"/>
  <c r="O124" i="27"/>
  <c r="N124" i="27"/>
  <c r="M124" i="27"/>
  <c r="L124" i="27"/>
  <c r="K124" i="27"/>
  <c r="J124" i="27"/>
  <c r="I124" i="27"/>
  <c r="H124" i="27"/>
  <c r="G124" i="27"/>
  <c r="F124" i="27"/>
  <c r="E124" i="27"/>
  <c r="D124" i="27"/>
  <c r="C124" i="27"/>
  <c r="B124" i="27"/>
  <c r="W123" i="27"/>
  <c r="V123" i="27"/>
  <c r="U123" i="27"/>
  <c r="T123" i="27"/>
  <c r="S123" i="27"/>
  <c r="R123" i="27"/>
  <c r="Q123" i="27"/>
  <c r="P123" i="27"/>
  <c r="O123" i="27"/>
  <c r="N123" i="27"/>
  <c r="M123" i="27"/>
  <c r="L123" i="27"/>
  <c r="K123" i="27"/>
  <c r="J123" i="27"/>
  <c r="I123" i="27"/>
  <c r="H123" i="27"/>
  <c r="G123" i="27"/>
  <c r="F123" i="27"/>
  <c r="E123" i="27"/>
  <c r="D123" i="27"/>
  <c r="C123" i="27"/>
  <c r="B123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R119" i="27"/>
  <c r="O119" i="27"/>
  <c r="J119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W114" i="27"/>
  <c r="V114" i="27"/>
  <c r="U114" i="27"/>
  <c r="T114" i="27"/>
  <c r="S114" i="27"/>
  <c r="R114" i="27"/>
  <c r="Q114" i="27"/>
  <c r="P114" i="27"/>
  <c r="O114" i="27"/>
  <c r="N114" i="27"/>
  <c r="M114" i="27"/>
  <c r="L114" i="27"/>
  <c r="K114" i="27"/>
  <c r="J114" i="27"/>
  <c r="I114" i="27"/>
  <c r="H114" i="27"/>
  <c r="H110" i="27" s="1"/>
  <c r="G114" i="27"/>
  <c r="F114" i="27"/>
  <c r="F110" i="27" s="1"/>
  <c r="E114" i="27"/>
  <c r="D114" i="27"/>
  <c r="C114" i="27"/>
  <c r="B114" i="27"/>
  <c r="W113" i="27"/>
  <c r="V113" i="27"/>
  <c r="U113" i="27"/>
  <c r="U110" i="27" s="1"/>
  <c r="T113" i="27"/>
  <c r="S113" i="27"/>
  <c r="R113" i="27"/>
  <c r="Q113" i="27"/>
  <c r="P113" i="27"/>
  <c r="O113" i="27"/>
  <c r="N113" i="27"/>
  <c r="M113" i="27"/>
  <c r="L113" i="27"/>
  <c r="K113" i="27"/>
  <c r="J113" i="27"/>
  <c r="I113" i="27"/>
  <c r="H113" i="27"/>
  <c r="G113" i="27"/>
  <c r="F113" i="27"/>
  <c r="E113" i="27"/>
  <c r="D113" i="27"/>
  <c r="C113" i="27"/>
  <c r="B113" i="27"/>
  <c r="B110" i="27" s="1"/>
  <c r="W112" i="27"/>
  <c r="V112" i="27"/>
  <c r="U112" i="27"/>
  <c r="T112" i="27"/>
  <c r="S112" i="27"/>
  <c r="S110" i="27" s="1"/>
  <c r="R112" i="27"/>
  <c r="R110" i="27" s="1"/>
  <c r="Q112" i="27"/>
  <c r="P112" i="27"/>
  <c r="O112" i="27"/>
  <c r="N112" i="27"/>
  <c r="M112" i="27"/>
  <c r="L112" i="27"/>
  <c r="K112" i="27"/>
  <c r="J112" i="27"/>
  <c r="I112" i="27"/>
  <c r="H112" i="27"/>
  <c r="G112" i="27"/>
  <c r="F112" i="27"/>
  <c r="E112" i="27"/>
  <c r="D112" i="27"/>
  <c r="C112" i="27"/>
  <c r="B112" i="27"/>
  <c r="W111" i="27"/>
  <c r="W110" i="27" s="1"/>
  <c r="V111" i="27"/>
  <c r="U111" i="27"/>
  <c r="T111" i="27"/>
  <c r="T110" i="27" s="1"/>
  <c r="S111" i="27"/>
  <c r="R111" i="27"/>
  <c r="Q111" i="27"/>
  <c r="Q110" i="27" s="1"/>
  <c r="P111" i="27"/>
  <c r="P110" i="27" s="1"/>
  <c r="O111" i="27"/>
  <c r="N111" i="27"/>
  <c r="M111" i="27"/>
  <c r="M110" i="27" s="1"/>
  <c r="L111" i="27"/>
  <c r="K111" i="27"/>
  <c r="J111" i="27"/>
  <c r="J110" i="27" s="1"/>
  <c r="I111" i="27"/>
  <c r="I110" i="27" s="1"/>
  <c r="H111" i="27"/>
  <c r="G111" i="27"/>
  <c r="F111" i="27"/>
  <c r="E111" i="27"/>
  <c r="D111" i="27"/>
  <c r="C111" i="27"/>
  <c r="B111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P105" i="27"/>
  <c r="M105" i="27"/>
  <c r="J105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W103" i="27"/>
  <c r="V103" i="27"/>
  <c r="U103" i="27"/>
  <c r="T103" i="27"/>
  <c r="S103" i="27"/>
  <c r="R103" i="27"/>
  <c r="Q103" i="27"/>
  <c r="P103" i="27"/>
  <c r="O103" i="27"/>
  <c r="N103" i="27"/>
  <c r="M103" i="27"/>
  <c r="L103" i="27"/>
  <c r="K103" i="27"/>
  <c r="J103" i="27"/>
  <c r="I103" i="27"/>
  <c r="H103" i="27"/>
  <c r="G103" i="27"/>
  <c r="F103" i="27"/>
  <c r="E103" i="27"/>
  <c r="D103" i="27"/>
  <c r="C103" i="27"/>
  <c r="B103" i="27"/>
  <c r="W102" i="27"/>
  <c r="V102" i="27"/>
  <c r="U102" i="27"/>
  <c r="T102" i="27"/>
  <c r="S102" i="27"/>
  <c r="R102" i="27"/>
  <c r="Q102" i="27"/>
  <c r="P102" i="27"/>
  <c r="O102" i="27"/>
  <c r="N102" i="27"/>
  <c r="M102" i="27"/>
  <c r="L102" i="27"/>
  <c r="K102" i="27"/>
  <c r="J102" i="27"/>
  <c r="I102" i="27"/>
  <c r="H102" i="27"/>
  <c r="G102" i="27"/>
  <c r="F102" i="27"/>
  <c r="E102" i="27"/>
  <c r="D102" i="27"/>
  <c r="C102" i="27"/>
  <c r="B102" i="27"/>
  <c r="W101" i="27"/>
  <c r="V101" i="27"/>
  <c r="U101" i="27"/>
  <c r="T101" i="27"/>
  <c r="S101" i="27"/>
  <c r="R101" i="27"/>
  <c r="Q101" i="27"/>
  <c r="P101" i="27"/>
  <c r="O101" i="27"/>
  <c r="N101" i="27"/>
  <c r="M101" i="27"/>
  <c r="L101" i="27"/>
  <c r="K101" i="27"/>
  <c r="J101" i="27"/>
  <c r="I101" i="27"/>
  <c r="H101" i="27"/>
  <c r="G101" i="27"/>
  <c r="F101" i="27"/>
  <c r="E101" i="27"/>
  <c r="D101" i="27"/>
  <c r="C101" i="27"/>
  <c r="B101" i="27"/>
  <c r="W100" i="27"/>
  <c r="W98" i="27" s="1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G100" i="27"/>
  <c r="F100" i="27"/>
  <c r="E100" i="27"/>
  <c r="D100" i="27"/>
  <c r="C100" i="27"/>
  <c r="B100" i="27"/>
  <c r="W99" i="27"/>
  <c r="V99" i="27"/>
  <c r="U99" i="27"/>
  <c r="T99" i="27"/>
  <c r="S99" i="27"/>
  <c r="R99" i="27"/>
  <c r="R98" i="27" s="1"/>
  <c r="Q99" i="27"/>
  <c r="P99" i="27"/>
  <c r="P98" i="27" s="1"/>
  <c r="O99" i="27"/>
  <c r="N99" i="27"/>
  <c r="M99" i="27"/>
  <c r="L99" i="27"/>
  <c r="L98" i="27" s="1"/>
  <c r="K99" i="27"/>
  <c r="J99" i="27"/>
  <c r="I99" i="27"/>
  <c r="H99" i="27"/>
  <c r="G99" i="27"/>
  <c r="F99" i="27"/>
  <c r="E99" i="27"/>
  <c r="E98" i="27" s="1"/>
  <c r="D99" i="27"/>
  <c r="C99" i="27"/>
  <c r="B99" i="27"/>
  <c r="W69" i="27"/>
  <c r="V69" i="27"/>
  <c r="V122" i="27" s="1"/>
  <c r="U69" i="27"/>
  <c r="U122" i="27" s="1"/>
  <c r="T69" i="27"/>
  <c r="S69" i="27"/>
  <c r="R69" i="27"/>
  <c r="Q69" i="27"/>
  <c r="P69" i="27"/>
  <c r="O69" i="27"/>
  <c r="N69" i="27"/>
  <c r="M69" i="27"/>
  <c r="M122" i="27" s="1"/>
  <c r="L69" i="27"/>
  <c r="K69" i="27"/>
  <c r="J69" i="27"/>
  <c r="I69" i="27"/>
  <c r="H69" i="27"/>
  <c r="G69" i="27"/>
  <c r="F69" i="27"/>
  <c r="E69" i="27"/>
  <c r="E122" i="27" s="1"/>
  <c r="D69" i="27"/>
  <c r="C69" i="27"/>
  <c r="B69" i="27"/>
  <c r="W56" i="27"/>
  <c r="W119" i="27" s="1"/>
  <c r="V56" i="27"/>
  <c r="U56" i="27"/>
  <c r="T56" i="27"/>
  <c r="S56" i="27"/>
  <c r="R56" i="27"/>
  <c r="Q56" i="27"/>
  <c r="P56" i="27"/>
  <c r="O56" i="27"/>
  <c r="N56" i="27"/>
  <c r="M56" i="27"/>
  <c r="L56" i="27"/>
  <c r="K56" i="27"/>
  <c r="J56" i="27"/>
  <c r="I56" i="27"/>
  <c r="H56" i="27"/>
  <c r="G56" i="27"/>
  <c r="G119" i="27" s="1"/>
  <c r="F56" i="27"/>
  <c r="E56" i="27"/>
  <c r="D56" i="27"/>
  <c r="D119" i="27" s="1"/>
  <c r="C56" i="27"/>
  <c r="B56" i="27"/>
  <c r="B119" i="27" s="1"/>
  <c r="W43" i="27"/>
  <c r="V43" i="27"/>
  <c r="U43" i="27"/>
  <c r="T43" i="27"/>
  <c r="T116" i="27" s="1"/>
  <c r="S43" i="27"/>
  <c r="R43" i="27"/>
  <c r="R116" i="27" s="1"/>
  <c r="Q43" i="27"/>
  <c r="Q116" i="27" s="1"/>
  <c r="P43" i="27"/>
  <c r="O43" i="27"/>
  <c r="O116" i="27" s="1"/>
  <c r="N43" i="27"/>
  <c r="N116" i="27" s="1"/>
  <c r="M43" i="27"/>
  <c r="L43" i="27"/>
  <c r="K43" i="27"/>
  <c r="J43" i="27"/>
  <c r="J116" i="27" s="1"/>
  <c r="I43" i="27"/>
  <c r="I116" i="27" s="1"/>
  <c r="H43" i="27"/>
  <c r="G43" i="27"/>
  <c r="G116" i="27" s="1"/>
  <c r="F43" i="27"/>
  <c r="F116" i="27" s="1"/>
  <c r="E43" i="27"/>
  <c r="D43" i="27"/>
  <c r="C43" i="27"/>
  <c r="B43" i="27"/>
  <c r="B116" i="27" s="1"/>
  <c r="W17" i="27"/>
  <c r="W105" i="27" s="1"/>
  <c r="V17" i="27"/>
  <c r="V105" i="27" s="1"/>
  <c r="U17" i="27"/>
  <c r="U105" i="27" s="1"/>
  <c r="T17" i="27"/>
  <c r="S17" i="27"/>
  <c r="S105" i="27" s="1"/>
  <c r="R17" i="27"/>
  <c r="Q17" i="27"/>
  <c r="P17" i="27"/>
  <c r="O17" i="27"/>
  <c r="N17" i="27"/>
  <c r="N105" i="27" s="1"/>
  <c r="M17" i="27"/>
  <c r="L17" i="27"/>
  <c r="K17" i="27"/>
  <c r="K105" i="27" s="1"/>
  <c r="J17" i="27"/>
  <c r="I17" i="27"/>
  <c r="H17" i="27"/>
  <c r="H105" i="27" s="1"/>
  <c r="G17" i="27"/>
  <c r="G105" i="27" s="1"/>
  <c r="F17" i="27"/>
  <c r="F105" i="27" s="1"/>
  <c r="E17" i="27"/>
  <c r="E105" i="27" s="1"/>
  <c r="D17" i="27"/>
  <c r="C17" i="27"/>
  <c r="C105" i="27" s="1"/>
  <c r="B17" i="27"/>
  <c r="B105" i="27" s="1"/>
  <c r="A1" i="27"/>
  <c r="W162" i="26"/>
  <c r="V162" i="26"/>
  <c r="U162" i="26"/>
  <c r="T162" i="26"/>
  <c r="S162" i="26"/>
  <c r="R162" i="26"/>
  <c r="Q162" i="26"/>
  <c r="P162" i="26"/>
  <c r="O162" i="26"/>
  <c r="N162" i="26"/>
  <c r="M162" i="26"/>
  <c r="L162" i="26"/>
  <c r="K162" i="26"/>
  <c r="J162" i="26"/>
  <c r="I162" i="26"/>
  <c r="H162" i="26"/>
  <c r="G162" i="26"/>
  <c r="F162" i="26"/>
  <c r="E162" i="26"/>
  <c r="D162" i="26"/>
  <c r="C162" i="26"/>
  <c r="B162" i="26"/>
  <c r="W161" i="26"/>
  <c r="V161" i="26"/>
  <c r="U161" i="26"/>
  <c r="T161" i="26"/>
  <c r="S161" i="26"/>
  <c r="R161" i="26"/>
  <c r="Q161" i="26"/>
  <c r="P161" i="26"/>
  <c r="O161" i="26"/>
  <c r="N161" i="26"/>
  <c r="M161" i="26"/>
  <c r="L161" i="26"/>
  <c r="K161" i="26"/>
  <c r="J161" i="26"/>
  <c r="I161" i="26"/>
  <c r="H161" i="26"/>
  <c r="G161" i="26"/>
  <c r="F161" i="26"/>
  <c r="E161" i="26"/>
  <c r="D161" i="26"/>
  <c r="C161" i="26"/>
  <c r="B161" i="26"/>
  <c r="W160" i="26"/>
  <c r="V160" i="26"/>
  <c r="U160" i="26"/>
  <c r="T160" i="26"/>
  <c r="S160" i="26"/>
  <c r="R160" i="26"/>
  <c r="Q160" i="26"/>
  <c r="P160" i="26"/>
  <c r="O160" i="26"/>
  <c r="N160" i="26"/>
  <c r="M160" i="26"/>
  <c r="L160" i="26"/>
  <c r="K160" i="26"/>
  <c r="J160" i="26"/>
  <c r="I160" i="26"/>
  <c r="H160" i="26"/>
  <c r="G160" i="26"/>
  <c r="F160" i="26"/>
  <c r="E160" i="26"/>
  <c r="D160" i="26"/>
  <c r="C160" i="26"/>
  <c r="B160" i="26"/>
  <c r="W159" i="26"/>
  <c r="V159" i="26"/>
  <c r="U159" i="26"/>
  <c r="T159" i="26"/>
  <c r="S159" i="26"/>
  <c r="R159" i="26"/>
  <c r="Q159" i="26"/>
  <c r="P159" i="26"/>
  <c r="O159" i="26"/>
  <c r="N159" i="26"/>
  <c r="M159" i="26"/>
  <c r="L159" i="26"/>
  <c r="K159" i="26"/>
  <c r="J159" i="26"/>
  <c r="I159" i="26"/>
  <c r="H159" i="26"/>
  <c r="G159" i="26"/>
  <c r="F159" i="26"/>
  <c r="E159" i="26"/>
  <c r="D159" i="26"/>
  <c r="C159" i="26"/>
  <c r="B159" i="26"/>
  <c r="W158" i="26"/>
  <c r="V158" i="26"/>
  <c r="U158" i="26"/>
  <c r="T158" i="26"/>
  <c r="S158" i="26"/>
  <c r="R158" i="26"/>
  <c r="Q158" i="26"/>
  <c r="P158" i="26"/>
  <c r="O158" i="26"/>
  <c r="N158" i="26"/>
  <c r="M158" i="26"/>
  <c r="L158" i="26"/>
  <c r="K158" i="26"/>
  <c r="J158" i="26"/>
  <c r="I158" i="26"/>
  <c r="H158" i="26"/>
  <c r="G158" i="26"/>
  <c r="F158" i="26"/>
  <c r="E158" i="26"/>
  <c r="D158" i="26"/>
  <c r="C158" i="26"/>
  <c r="B158" i="26"/>
  <c r="W157" i="26"/>
  <c r="V157" i="26"/>
  <c r="U157" i="26"/>
  <c r="T157" i="26"/>
  <c r="S157" i="26"/>
  <c r="R157" i="26"/>
  <c r="Q157" i="26"/>
  <c r="P157" i="26"/>
  <c r="O157" i="26"/>
  <c r="N157" i="26"/>
  <c r="M157" i="26"/>
  <c r="L157" i="26"/>
  <c r="K157" i="26"/>
  <c r="J157" i="26"/>
  <c r="I157" i="26"/>
  <c r="H157" i="26"/>
  <c r="G157" i="26"/>
  <c r="F157" i="26"/>
  <c r="E157" i="26"/>
  <c r="D157" i="26"/>
  <c r="C157" i="26"/>
  <c r="B157" i="26"/>
  <c r="W156" i="26"/>
  <c r="V156" i="26"/>
  <c r="U156" i="26"/>
  <c r="T156" i="26"/>
  <c r="S156" i="26"/>
  <c r="R156" i="26"/>
  <c r="Q156" i="26"/>
  <c r="P156" i="26"/>
  <c r="O156" i="26"/>
  <c r="N156" i="26"/>
  <c r="M156" i="26"/>
  <c r="L156" i="26"/>
  <c r="K156" i="26"/>
  <c r="J156" i="26"/>
  <c r="I156" i="26"/>
  <c r="H156" i="26"/>
  <c r="G156" i="26"/>
  <c r="F156" i="26"/>
  <c r="E156" i="26"/>
  <c r="D156" i="26"/>
  <c r="C156" i="26"/>
  <c r="B156" i="26"/>
  <c r="W151" i="26"/>
  <c r="V151" i="26"/>
  <c r="U151" i="26"/>
  <c r="T151" i="26"/>
  <c r="S151" i="26"/>
  <c r="R151" i="26"/>
  <c r="Q151" i="26"/>
  <c r="P151" i="26"/>
  <c r="O151" i="26"/>
  <c r="N151" i="26"/>
  <c r="M151" i="26"/>
  <c r="L151" i="26"/>
  <c r="K151" i="26"/>
  <c r="J151" i="26"/>
  <c r="I151" i="26"/>
  <c r="H151" i="26"/>
  <c r="G151" i="26"/>
  <c r="F151" i="26"/>
  <c r="E151" i="26"/>
  <c r="D151" i="26"/>
  <c r="C151" i="26"/>
  <c r="B151" i="26"/>
  <c r="W150" i="26"/>
  <c r="V150" i="26"/>
  <c r="U150" i="26"/>
  <c r="T150" i="26"/>
  <c r="S150" i="26"/>
  <c r="R150" i="26"/>
  <c r="Q150" i="26"/>
  <c r="P150" i="26"/>
  <c r="O150" i="26"/>
  <c r="N150" i="26"/>
  <c r="M150" i="26"/>
  <c r="L150" i="26"/>
  <c r="K150" i="26"/>
  <c r="J150" i="26"/>
  <c r="I150" i="26"/>
  <c r="H150" i="26"/>
  <c r="G150" i="26"/>
  <c r="F150" i="26"/>
  <c r="E150" i="26"/>
  <c r="D150" i="26"/>
  <c r="C150" i="26"/>
  <c r="B150" i="26"/>
  <c r="W149" i="26"/>
  <c r="V149" i="26"/>
  <c r="U149" i="26"/>
  <c r="T149" i="26"/>
  <c r="S149" i="26"/>
  <c r="R149" i="26"/>
  <c r="Q149" i="26"/>
  <c r="P149" i="26"/>
  <c r="O149" i="26"/>
  <c r="N149" i="26"/>
  <c r="M149" i="26"/>
  <c r="L149" i="26"/>
  <c r="K149" i="26"/>
  <c r="J149" i="26"/>
  <c r="I149" i="26"/>
  <c r="H149" i="26"/>
  <c r="G149" i="26"/>
  <c r="F149" i="26"/>
  <c r="E149" i="26"/>
  <c r="D149" i="26"/>
  <c r="C149" i="26"/>
  <c r="B149" i="26"/>
  <c r="W148" i="26"/>
  <c r="V148" i="26"/>
  <c r="U148" i="26"/>
  <c r="T148" i="26"/>
  <c r="S148" i="26"/>
  <c r="R148" i="26"/>
  <c r="Q148" i="26"/>
  <c r="P148" i="26"/>
  <c r="O148" i="26"/>
  <c r="N148" i="26"/>
  <c r="M148" i="26"/>
  <c r="L148" i="26"/>
  <c r="K148" i="26"/>
  <c r="J148" i="26"/>
  <c r="I148" i="26"/>
  <c r="H148" i="26"/>
  <c r="G148" i="26"/>
  <c r="F148" i="26"/>
  <c r="E148" i="26"/>
  <c r="D148" i="26"/>
  <c r="C148" i="26"/>
  <c r="B148" i="26"/>
  <c r="W147" i="26"/>
  <c r="V147" i="26"/>
  <c r="U147" i="26"/>
  <c r="T147" i="26"/>
  <c r="S147" i="26"/>
  <c r="R147" i="26"/>
  <c r="Q147" i="26"/>
  <c r="P147" i="26"/>
  <c r="O147" i="26"/>
  <c r="N147" i="26"/>
  <c r="M147" i="26"/>
  <c r="L147" i="26"/>
  <c r="K147" i="26"/>
  <c r="J147" i="26"/>
  <c r="I147" i="26"/>
  <c r="H147" i="26"/>
  <c r="G147" i="26"/>
  <c r="F147" i="26"/>
  <c r="E147" i="26"/>
  <c r="D147" i="26"/>
  <c r="C147" i="26"/>
  <c r="B147" i="26"/>
  <c r="W146" i="26"/>
  <c r="V146" i="26"/>
  <c r="U146" i="26"/>
  <c r="T146" i="26"/>
  <c r="S146" i="26"/>
  <c r="R146" i="26"/>
  <c r="Q146" i="26"/>
  <c r="P146" i="26"/>
  <c r="O146" i="26"/>
  <c r="N146" i="26"/>
  <c r="M146" i="26"/>
  <c r="L146" i="26"/>
  <c r="K146" i="26"/>
  <c r="J146" i="26"/>
  <c r="I146" i="26"/>
  <c r="H146" i="26"/>
  <c r="G146" i="26"/>
  <c r="F146" i="26"/>
  <c r="E146" i="26"/>
  <c r="D146" i="26"/>
  <c r="C146" i="26"/>
  <c r="B146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W136" i="26"/>
  <c r="V136" i="26"/>
  <c r="U136" i="26"/>
  <c r="T136" i="26"/>
  <c r="S136" i="26"/>
  <c r="R136" i="26"/>
  <c r="Q136" i="26"/>
  <c r="P136" i="26"/>
  <c r="O136" i="26"/>
  <c r="N136" i="26"/>
  <c r="M136" i="26"/>
  <c r="L136" i="26"/>
  <c r="K136" i="26"/>
  <c r="J136" i="26"/>
  <c r="I136" i="26"/>
  <c r="H136" i="26"/>
  <c r="G136" i="26"/>
  <c r="F136" i="26"/>
  <c r="E136" i="26"/>
  <c r="D136" i="26"/>
  <c r="C136" i="26"/>
  <c r="B136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W131" i="26"/>
  <c r="V131" i="26"/>
  <c r="U131" i="26"/>
  <c r="T131" i="26"/>
  <c r="S131" i="26"/>
  <c r="S126" i="26" s="1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W130" i="26"/>
  <c r="V130" i="26"/>
  <c r="U130" i="26"/>
  <c r="T130" i="26"/>
  <c r="S130" i="26"/>
  <c r="R130" i="26"/>
  <c r="Q130" i="26"/>
  <c r="P130" i="26"/>
  <c r="O130" i="26"/>
  <c r="N130" i="26"/>
  <c r="N126" i="26" s="1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K129" i="26"/>
  <c r="J129" i="26"/>
  <c r="I129" i="26"/>
  <c r="I126" i="26" s="1"/>
  <c r="H129" i="26"/>
  <c r="G129" i="26"/>
  <c r="F129" i="26"/>
  <c r="F126" i="26" s="1"/>
  <c r="E129" i="26"/>
  <c r="D129" i="26"/>
  <c r="C129" i="26"/>
  <c r="B129" i="26"/>
  <c r="W128" i="26"/>
  <c r="V128" i="26"/>
  <c r="U128" i="26"/>
  <c r="T128" i="26"/>
  <c r="S128" i="26"/>
  <c r="R128" i="26"/>
  <c r="Q128" i="26"/>
  <c r="P128" i="26"/>
  <c r="O128" i="26"/>
  <c r="N128" i="26"/>
  <c r="M128" i="26"/>
  <c r="L128" i="26"/>
  <c r="K128" i="26"/>
  <c r="J128" i="26"/>
  <c r="I128" i="26"/>
  <c r="H128" i="26"/>
  <c r="G128" i="26"/>
  <c r="F128" i="26"/>
  <c r="E128" i="26"/>
  <c r="D128" i="26"/>
  <c r="C128" i="26"/>
  <c r="C126" i="26" s="1"/>
  <c r="B128" i="26"/>
  <c r="B126" i="26" s="1"/>
  <c r="W127" i="26"/>
  <c r="V127" i="26"/>
  <c r="V126" i="26" s="1"/>
  <c r="U127" i="26"/>
  <c r="T127" i="26"/>
  <c r="T126" i="26" s="1"/>
  <c r="S127" i="26"/>
  <c r="R127" i="26"/>
  <c r="Q127" i="26"/>
  <c r="P127" i="26"/>
  <c r="O127" i="26"/>
  <c r="N127" i="26"/>
  <c r="M127" i="26"/>
  <c r="L127" i="26"/>
  <c r="K127" i="26"/>
  <c r="J127" i="26"/>
  <c r="I127" i="26"/>
  <c r="H127" i="26"/>
  <c r="G127" i="26"/>
  <c r="F127" i="26"/>
  <c r="E127" i="26"/>
  <c r="D127" i="26"/>
  <c r="C127" i="26"/>
  <c r="B127" i="26"/>
  <c r="Q126" i="26"/>
  <c r="K126" i="26"/>
  <c r="W124" i="26"/>
  <c r="V124" i="26"/>
  <c r="U124" i="26"/>
  <c r="T124" i="26"/>
  <c r="S124" i="26"/>
  <c r="R124" i="26"/>
  <c r="Q124" i="26"/>
  <c r="P124" i="26"/>
  <c r="O124" i="26"/>
  <c r="N124" i="26"/>
  <c r="M124" i="26"/>
  <c r="L124" i="26"/>
  <c r="K124" i="26"/>
  <c r="J124" i="26"/>
  <c r="I124" i="26"/>
  <c r="H124" i="26"/>
  <c r="G124" i="26"/>
  <c r="F124" i="26"/>
  <c r="E124" i="26"/>
  <c r="D124" i="26"/>
  <c r="C124" i="26"/>
  <c r="B124" i="26"/>
  <c r="W123" i="26"/>
  <c r="V123" i="26"/>
  <c r="U123" i="26"/>
  <c r="T123" i="26"/>
  <c r="S123" i="26"/>
  <c r="R123" i="26"/>
  <c r="Q123" i="26"/>
  <c r="P123" i="26"/>
  <c r="O123" i="26"/>
  <c r="N123" i="26"/>
  <c r="M123" i="26"/>
  <c r="L123" i="26"/>
  <c r="K123" i="26"/>
  <c r="J123" i="26"/>
  <c r="I123" i="26"/>
  <c r="H123" i="26"/>
  <c r="G123" i="26"/>
  <c r="F123" i="26"/>
  <c r="E123" i="26"/>
  <c r="D123" i="26"/>
  <c r="C123" i="26"/>
  <c r="B123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W114" i="26"/>
  <c r="V114" i="26"/>
  <c r="U114" i="26"/>
  <c r="T114" i="26"/>
  <c r="S114" i="26"/>
  <c r="R114" i="26"/>
  <c r="Q114" i="26"/>
  <c r="P114" i="26"/>
  <c r="P110" i="26" s="1"/>
  <c r="O114" i="26"/>
  <c r="N114" i="26"/>
  <c r="M114" i="26"/>
  <c r="L114" i="26"/>
  <c r="K114" i="26"/>
  <c r="J114" i="26"/>
  <c r="I114" i="26"/>
  <c r="H114" i="26"/>
  <c r="G114" i="26"/>
  <c r="F114" i="26"/>
  <c r="E114" i="26"/>
  <c r="D114" i="26"/>
  <c r="C114" i="26"/>
  <c r="B114" i="26"/>
  <c r="W113" i="26"/>
  <c r="V113" i="26"/>
  <c r="U113" i="26"/>
  <c r="T113" i="26"/>
  <c r="S113" i="26"/>
  <c r="R113" i="26"/>
  <c r="Q113" i="26"/>
  <c r="P113" i="26"/>
  <c r="O113" i="26"/>
  <c r="N113" i="26"/>
  <c r="M113" i="26"/>
  <c r="L113" i="26"/>
  <c r="K113" i="26"/>
  <c r="J113" i="26"/>
  <c r="I113" i="26"/>
  <c r="H113" i="26"/>
  <c r="G113" i="26"/>
  <c r="F113" i="26"/>
  <c r="E113" i="26"/>
  <c r="D113" i="26"/>
  <c r="C113" i="26"/>
  <c r="B113" i="26"/>
  <c r="W112" i="26"/>
  <c r="V112" i="26"/>
  <c r="U112" i="26"/>
  <c r="T112" i="26"/>
  <c r="S112" i="26"/>
  <c r="R112" i="26"/>
  <c r="Q112" i="26"/>
  <c r="P112" i="26"/>
  <c r="O112" i="26"/>
  <c r="N112" i="26"/>
  <c r="M112" i="26"/>
  <c r="L112" i="26"/>
  <c r="K112" i="26"/>
  <c r="J112" i="26"/>
  <c r="I112" i="26"/>
  <c r="H112" i="26"/>
  <c r="G112" i="26"/>
  <c r="F112" i="26"/>
  <c r="E112" i="26"/>
  <c r="D112" i="26"/>
  <c r="D110" i="26" s="1"/>
  <c r="C112" i="26"/>
  <c r="B112" i="26"/>
  <c r="W111" i="26"/>
  <c r="V111" i="26"/>
  <c r="U111" i="26"/>
  <c r="T111" i="26"/>
  <c r="S111" i="26"/>
  <c r="R111" i="26"/>
  <c r="Q111" i="26"/>
  <c r="P111" i="26"/>
  <c r="O111" i="26"/>
  <c r="N111" i="26"/>
  <c r="M111" i="26"/>
  <c r="L111" i="26"/>
  <c r="K111" i="26"/>
  <c r="J111" i="26"/>
  <c r="I111" i="26"/>
  <c r="H111" i="26"/>
  <c r="G111" i="26"/>
  <c r="F111" i="26"/>
  <c r="E111" i="26"/>
  <c r="D111" i="26"/>
  <c r="C111" i="26"/>
  <c r="C110" i="26" s="1"/>
  <c r="B111" i="26"/>
  <c r="S110" i="26"/>
  <c r="K110" i="26"/>
  <c r="H110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N105" i="26"/>
  <c r="K105" i="26"/>
  <c r="F105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W103" i="26"/>
  <c r="V103" i="26"/>
  <c r="U103" i="26"/>
  <c r="T103" i="26"/>
  <c r="S103" i="26"/>
  <c r="R103" i="26"/>
  <c r="Q103" i="26"/>
  <c r="P103" i="26"/>
  <c r="O103" i="26"/>
  <c r="N103" i="26"/>
  <c r="M103" i="26"/>
  <c r="L103" i="26"/>
  <c r="K103" i="26"/>
  <c r="J103" i="26"/>
  <c r="I103" i="26"/>
  <c r="H103" i="26"/>
  <c r="G103" i="26"/>
  <c r="F103" i="26"/>
  <c r="E103" i="26"/>
  <c r="D103" i="26"/>
  <c r="C103" i="26"/>
  <c r="B103" i="26"/>
  <c r="W102" i="26"/>
  <c r="V102" i="26"/>
  <c r="U102" i="26"/>
  <c r="T102" i="26"/>
  <c r="S102" i="26"/>
  <c r="R102" i="26"/>
  <c r="Q102" i="26"/>
  <c r="P102" i="26"/>
  <c r="O102" i="26"/>
  <c r="N102" i="26"/>
  <c r="M102" i="26"/>
  <c r="L102" i="26"/>
  <c r="K102" i="26"/>
  <c r="J102" i="26"/>
  <c r="I102" i="26"/>
  <c r="H102" i="26"/>
  <c r="G102" i="26"/>
  <c r="F102" i="26"/>
  <c r="E102" i="26"/>
  <c r="D102" i="26"/>
  <c r="C102" i="26"/>
  <c r="B102" i="26"/>
  <c r="W101" i="26"/>
  <c r="V101" i="26"/>
  <c r="U101" i="26"/>
  <c r="T101" i="26"/>
  <c r="S101" i="26"/>
  <c r="R101" i="26"/>
  <c r="Q101" i="26"/>
  <c r="P101" i="26"/>
  <c r="O101" i="26"/>
  <c r="N101" i="26"/>
  <c r="M101" i="26"/>
  <c r="L101" i="26"/>
  <c r="K101" i="26"/>
  <c r="J101" i="26"/>
  <c r="I101" i="26"/>
  <c r="H101" i="26"/>
  <c r="G101" i="26"/>
  <c r="F101" i="26"/>
  <c r="E101" i="26"/>
  <c r="E98" i="26" s="1"/>
  <c r="D101" i="26"/>
  <c r="C101" i="26"/>
  <c r="B101" i="26"/>
  <c r="B98" i="26" s="1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W99" i="26"/>
  <c r="V99" i="26"/>
  <c r="U99" i="26"/>
  <c r="U98" i="26" s="1"/>
  <c r="T99" i="26"/>
  <c r="S99" i="26"/>
  <c r="R99" i="26"/>
  <c r="R98" i="26" s="1"/>
  <c r="Q99" i="26"/>
  <c r="P99" i="26"/>
  <c r="O99" i="26"/>
  <c r="N99" i="26"/>
  <c r="N98" i="26" s="1"/>
  <c r="M99" i="26"/>
  <c r="M98" i="26" s="1"/>
  <c r="L99" i="26"/>
  <c r="L98" i="26" s="1"/>
  <c r="K99" i="26"/>
  <c r="J99" i="26"/>
  <c r="J98" i="26" s="1"/>
  <c r="I99" i="26"/>
  <c r="I98" i="26" s="1"/>
  <c r="H99" i="26"/>
  <c r="G99" i="26"/>
  <c r="F99" i="26"/>
  <c r="E99" i="26"/>
  <c r="D99" i="26"/>
  <c r="C99" i="26"/>
  <c r="B99" i="26"/>
  <c r="W69" i="26"/>
  <c r="V69" i="26"/>
  <c r="U69" i="26"/>
  <c r="T69" i="26"/>
  <c r="S69" i="26"/>
  <c r="S122" i="26" s="1"/>
  <c r="R69" i="26"/>
  <c r="R122" i="26" s="1"/>
  <c r="Q69" i="26"/>
  <c r="Q122" i="26" s="1"/>
  <c r="P69" i="26"/>
  <c r="P122" i="26" s="1"/>
  <c r="O69" i="26"/>
  <c r="N69" i="26"/>
  <c r="N154" i="26" s="1"/>
  <c r="M69" i="26"/>
  <c r="L69" i="26"/>
  <c r="K69" i="26"/>
  <c r="K122" i="26" s="1"/>
  <c r="J69" i="26"/>
  <c r="J122" i="26" s="1"/>
  <c r="I69" i="26"/>
  <c r="I122" i="26" s="1"/>
  <c r="H69" i="26"/>
  <c r="H122" i="26" s="1"/>
  <c r="G69" i="26"/>
  <c r="F69" i="26"/>
  <c r="E69" i="26"/>
  <c r="D69" i="26"/>
  <c r="C69" i="26"/>
  <c r="B69" i="26"/>
  <c r="W56" i="26"/>
  <c r="W119" i="26" s="1"/>
  <c r="V56" i="26"/>
  <c r="V119" i="26" s="1"/>
  <c r="U56" i="26"/>
  <c r="U119" i="26" s="1"/>
  <c r="T56" i="26"/>
  <c r="T119" i="26" s="1"/>
  <c r="S56" i="26"/>
  <c r="S119" i="26" s="1"/>
  <c r="R56" i="26"/>
  <c r="R119" i="26" s="1"/>
  <c r="Q56" i="26"/>
  <c r="Q119" i="26" s="1"/>
  <c r="P56" i="26"/>
  <c r="O56" i="26"/>
  <c r="O119" i="26" s="1"/>
  <c r="N56" i="26"/>
  <c r="N119" i="26" s="1"/>
  <c r="M56" i="26"/>
  <c r="M119" i="26" s="1"/>
  <c r="L56" i="26"/>
  <c r="L119" i="26" s="1"/>
  <c r="K56" i="26"/>
  <c r="K119" i="26" s="1"/>
  <c r="J56" i="26"/>
  <c r="J119" i="26" s="1"/>
  <c r="I56" i="26"/>
  <c r="I119" i="26" s="1"/>
  <c r="H56" i="26"/>
  <c r="G56" i="26"/>
  <c r="G119" i="26" s="1"/>
  <c r="F56" i="26"/>
  <c r="F119" i="26" s="1"/>
  <c r="E56" i="26"/>
  <c r="E119" i="26" s="1"/>
  <c r="D56" i="26"/>
  <c r="D119" i="26" s="1"/>
  <c r="C56" i="26"/>
  <c r="C119" i="26" s="1"/>
  <c r="B56" i="26"/>
  <c r="B119" i="26" s="1"/>
  <c r="W43" i="26"/>
  <c r="W116" i="26" s="1"/>
  <c r="V43" i="26"/>
  <c r="U43" i="26"/>
  <c r="T43" i="26"/>
  <c r="S43" i="26"/>
  <c r="R43" i="26"/>
  <c r="Q43" i="26"/>
  <c r="P43" i="26"/>
  <c r="P116" i="26" s="1"/>
  <c r="O43" i="26"/>
  <c r="O116" i="26" s="1"/>
  <c r="N43" i="26"/>
  <c r="M43" i="26"/>
  <c r="L43" i="26"/>
  <c r="K43" i="26"/>
  <c r="J43" i="26"/>
  <c r="I43" i="26"/>
  <c r="H43" i="26"/>
  <c r="H116" i="26" s="1"/>
  <c r="G43" i="26"/>
  <c r="G116" i="26" s="1"/>
  <c r="F43" i="26"/>
  <c r="E43" i="26"/>
  <c r="D43" i="26"/>
  <c r="C43" i="26"/>
  <c r="B43" i="26"/>
  <c r="B152" i="26" s="1"/>
  <c r="W17" i="26"/>
  <c r="W105" i="26" s="1"/>
  <c r="V17" i="26"/>
  <c r="V105" i="26" s="1"/>
  <c r="U17" i="26"/>
  <c r="T17" i="26"/>
  <c r="T105" i="26" s="1"/>
  <c r="S17" i="26"/>
  <c r="S105" i="26" s="1"/>
  <c r="R17" i="26"/>
  <c r="R105" i="26" s="1"/>
  <c r="Q17" i="26"/>
  <c r="Q105" i="26" s="1"/>
  <c r="P17" i="26"/>
  <c r="P105" i="26" s="1"/>
  <c r="O17" i="26"/>
  <c r="O105" i="26" s="1"/>
  <c r="N17" i="26"/>
  <c r="M17" i="26"/>
  <c r="L17" i="26"/>
  <c r="L105" i="26" s="1"/>
  <c r="K17" i="26"/>
  <c r="J17" i="26"/>
  <c r="J105" i="26" s="1"/>
  <c r="I17" i="26"/>
  <c r="I105" i="26" s="1"/>
  <c r="H17" i="26"/>
  <c r="H105" i="26" s="1"/>
  <c r="G17" i="26"/>
  <c r="G105" i="26" s="1"/>
  <c r="F17" i="26"/>
  <c r="E17" i="26"/>
  <c r="D17" i="26"/>
  <c r="D105" i="26" s="1"/>
  <c r="C17" i="26"/>
  <c r="C105" i="26" s="1"/>
  <c r="B17" i="26"/>
  <c r="B105" i="26" s="1"/>
  <c r="A1" i="26"/>
  <c r="W162" i="25"/>
  <c r="V162" i="25"/>
  <c r="U162" i="25"/>
  <c r="T162" i="25"/>
  <c r="S162" i="25"/>
  <c r="R162" i="25"/>
  <c r="Q162" i="25"/>
  <c r="P162" i="25"/>
  <c r="O162" i="25"/>
  <c r="N162" i="25"/>
  <c r="M162" i="25"/>
  <c r="L162" i="25"/>
  <c r="K162" i="25"/>
  <c r="J162" i="25"/>
  <c r="I162" i="25"/>
  <c r="H162" i="25"/>
  <c r="G162" i="25"/>
  <c r="F162" i="25"/>
  <c r="E162" i="25"/>
  <c r="D162" i="25"/>
  <c r="C162" i="25"/>
  <c r="B162" i="25"/>
  <c r="W161" i="25"/>
  <c r="V161" i="25"/>
  <c r="U161" i="25"/>
  <c r="T161" i="25"/>
  <c r="S161" i="25"/>
  <c r="R161" i="25"/>
  <c r="Q161" i="25"/>
  <c r="P161" i="25"/>
  <c r="P156" i="25" s="1"/>
  <c r="O161" i="25"/>
  <c r="N161" i="25"/>
  <c r="M161" i="25"/>
  <c r="L161" i="25"/>
  <c r="K161" i="25"/>
  <c r="J161" i="25"/>
  <c r="I161" i="25"/>
  <c r="H161" i="25"/>
  <c r="G161" i="25"/>
  <c r="F161" i="25"/>
  <c r="E161" i="25"/>
  <c r="D161" i="25"/>
  <c r="C161" i="25"/>
  <c r="B161" i="25"/>
  <c r="W160" i="25"/>
  <c r="V160" i="25"/>
  <c r="U160" i="25"/>
  <c r="T160" i="25"/>
  <c r="S160" i="25"/>
  <c r="R160" i="25"/>
  <c r="Q160" i="25"/>
  <c r="P160" i="25"/>
  <c r="O160" i="25"/>
  <c r="N160" i="25"/>
  <c r="M160" i="25"/>
  <c r="L160" i="25"/>
  <c r="K160" i="25"/>
  <c r="J160" i="25"/>
  <c r="I160" i="25"/>
  <c r="H160" i="25"/>
  <c r="G160" i="25"/>
  <c r="F160" i="25"/>
  <c r="E160" i="25"/>
  <c r="D160" i="25"/>
  <c r="C160" i="25"/>
  <c r="B160" i="25"/>
  <c r="W159" i="25"/>
  <c r="V159" i="25"/>
  <c r="U159" i="25"/>
  <c r="T159" i="25"/>
  <c r="S159" i="25"/>
  <c r="R159" i="25"/>
  <c r="Q159" i="25"/>
  <c r="P159" i="25"/>
  <c r="O159" i="25"/>
  <c r="N159" i="25"/>
  <c r="M159" i="25"/>
  <c r="L159" i="25"/>
  <c r="K159" i="25"/>
  <c r="J159" i="25"/>
  <c r="I159" i="25"/>
  <c r="H159" i="25"/>
  <c r="G159" i="25"/>
  <c r="F159" i="25"/>
  <c r="E159" i="25"/>
  <c r="E156" i="25" s="1"/>
  <c r="D159" i="25"/>
  <c r="C159" i="25"/>
  <c r="B159" i="25"/>
  <c r="W158" i="25"/>
  <c r="V158" i="25"/>
  <c r="U158" i="25"/>
  <c r="T158" i="25"/>
  <c r="S158" i="25"/>
  <c r="R158" i="25"/>
  <c r="Q158" i="25"/>
  <c r="P158" i="25"/>
  <c r="O158" i="25"/>
  <c r="N158" i="25"/>
  <c r="M158" i="25"/>
  <c r="L158" i="25"/>
  <c r="K158" i="25"/>
  <c r="J158" i="25"/>
  <c r="I158" i="25"/>
  <c r="H158" i="25"/>
  <c r="G158" i="25"/>
  <c r="F158" i="25"/>
  <c r="E158" i="25"/>
  <c r="D158" i="25"/>
  <c r="C158" i="25"/>
  <c r="B158" i="25"/>
  <c r="W157" i="25"/>
  <c r="V157" i="25"/>
  <c r="U157" i="25"/>
  <c r="T157" i="25"/>
  <c r="S157" i="25"/>
  <c r="R157" i="25"/>
  <c r="Q157" i="25"/>
  <c r="P157" i="25"/>
  <c r="O157" i="25"/>
  <c r="N157" i="25"/>
  <c r="N156" i="25" s="1"/>
  <c r="M157" i="25"/>
  <c r="M156" i="25" s="1"/>
  <c r="L157" i="25"/>
  <c r="K157" i="25"/>
  <c r="J157" i="25"/>
  <c r="I157" i="25"/>
  <c r="H157" i="25"/>
  <c r="G157" i="25"/>
  <c r="F157" i="25"/>
  <c r="E157" i="25"/>
  <c r="D157" i="25"/>
  <c r="C157" i="25"/>
  <c r="B157" i="25"/>
  <c r="W151" i="25"/>
  <c r="V151" i="25"/>
  <c r="U151" i="25"/>
  <c r="T151" i="25"/>
  <c r="S151" i="25"/>
  <c r="R151" i="25"/>
  <c r="Q151" i="25"/>
  <c r="P151" i="25"/>
  <c r="O151" i="25"/>
  <c r="N151" i="25"/>
  <c r="M151" i="25"/>
  <c r="L151" i="25"/>
  <c r="K151" i="25"/>
  <c r="J151" i="25"/>
  <c r="I151" i="25"/>
  <c r="H151" i="25"/>
  <c r="G151" i="25"/>
  <c r="F151" i="25"/>
  <c r="E151" i="25"/>
  <c r="D151" i="25"/>
  <c r="C151" i="25"/>
  <c r="B151" i="25"/>
  <c r="W150" i="25"/>
  <c r="V150" i="25"/>
  <c r="U150" i="25"/>
  <c r="T150" i="25"/>
  <c r="S150" i="25"/>
  <c r="R150" i="25"/>
  <c r="Q150" i="25"/>
  <c r="P150" i="25"/>
  <c r="O150" i="25"/>
  <c r="N150" i="25"/>
  <c r="M150" i="25"/>
  <c r="L150" i="25"/>
  <c r="K150" i="25"/>
  <c r="J150" i="25"/>
  <c r="I150" i="25"/>
  <c r="H150" i="25"/>
  <c r="G150" i="25"/>
  <c r="F150" i="25"/>
  <c r="E150" i="25"/>
  <c r="D150" i="25"/>
  <c r="C150" i="25"/>
  <c r="B150" i="25"/>
  <c r="W149" i="25"/>
  <c r="V149" i="25"/>
  <c r="U149" i="25"/>
  <c r="T149" i="25"/>
  <c r="S149" i="25"/>
  <c r="R149" i="25"/>
  <c r="Q149" i="25"/>
  <c r="P149" i="25"/>
  <c r="O149" i="25"/>
  <c r="N149" i="25"/>
  <c r="M149" i="25"/>
  <c r="L149" i="25"/>
  <c r="K149" i="25"/>
  <c r="J149" i="25"/>
  <c r="I149" i="25"/>
  <c r="H149" i="25"/>
  <c r="G149" i="25"/>
  <c r="F149" i="25"/>
  <c r="E149" i="25"/>
  <c r="D149" i="25"/>
  <c r="C149" i="25"/>
  <c r="B149" i="25"/>
  <c r="W148" i="25"/>
  <c r="V148" i="25"/>
  <c r="U148" i="25"/>
  <c r="T148" i="25"/>
  <c r="S148" i="25"/>
  <c r="R148" i="25"/>
  <c r="Q148" i="25"/>
  <c r="P148" i="25"/>
  <c r="O148" i="25"/>
  <c r="N148" i="25"/>
  <c r="M148" i="25"/>
  <c r="L148" i="25"/>
  <c r="K148" i="25"/>
  <c r="J148" i="25"/>
  <c r="I148" i="25"/>
  <c r="H148" i="25"/>
  <c r="G148" i="25"/>
  <c r="F148" i="25"/>
  <c r="E148" i="25"/>
  <c r="D148" i="25"/>
  <c r="C148" i="25"/>
  <c r="B148" i="25"/>
  <c r="W147" i="25"/>
  <c r="V147" i="25"/>
  <c r="U147" i="25"/>
  <c r="T147" i="25"/>
  <c r="S147" i="25"/>
  <c r="R147" i="25"/>
  <c r="Q147" i="25"/>
  <c r="P147" i="25"/>
  <c r="O147" i="25"/>
  <c r="N147" i="25"/>
  <c r="M147" i="25"/>
  <c r="L147" i="25"/>
  <c r="K147" i="25"/>
  <c r="J147" i="25"/>
  <c r="I147" i="25"/>
  <c r="H147" i="25"/>
  <c r="G147" i="25"/>
  <c r="F147" i="25"/>
  <c r="E147" i="25"/>
  <c r="D147" i="25"/>
  <c r="C147" i="25"/>
  <c r="B147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W130" i="25"/>
  <c r="V130" i="25"/>
  <c r="U130" i="25"/>
  <c r="T130" i="25"/>
  <c r="S130" i="25"/>
  <c r="R130" i="25"/>
  <c r="Q130" i="25"/>
  <c r="P130" i="25"/>
  <c r="O130" i="25"/>
  <c r="N130" i="25"/>
  <c r="N126" i="25" s="1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I126" i="25" s="1"/>
  <c r="H129" i="25"/>
  <c r="H126" i="25" s="1"/>
  <c r="G129" i="25"/>
  <c r="F129" i="25"/>
  <c r="F126" i="25" s="1"/>
  <c r="E129" i="25"/>
  <c r="D129" i="25"/>
  <c r="C129" i="25"/>
  <c r="B129" i="25"/>
  <c r="W128" i="25"/>
  <c r="W126" i="25" s="1"/>
  <c r="V128" i="25"/>
  <c r="U128" i="25"/>
  <c r="T128" i="25"/>
  <c r="S128" i="25"/>
  <c r="R128" i="25"/>
  <c r="Q128" i="25"/>
  <c r="P128" i="25"/>
  <c r="O128" i="25"/>
  <c r="N128" i="25"/>
  <c r="M128" i="25"/>
  <c r="L128" i="25"/>
  <c r="K128" i="25"/>
  <c r="J128" i="25"/>
  <c r="I128" i="25"/>
  <c r="H128" i="25"/>
  <c r="G128" i="25"/>
  <c r="F128" i="25"/>
  <c r="E128" i="25"/>
  <c r="D128" i="25"/>
  <c r="C128" i="25"/>
  <c r="B128" i="25"/>
  <c r="W127" i="25"/>
  <c r="V127" i="25"/>
  <c r="U127" i="25"/>
  <c r="U126" i="25" s="1"/>
  <c r="T127" i="25"/>
  <c r="S127" i="25"/>
  <c r="R127" i="25"/>
  <c r="R126" i="25" s="1"/>
  <c r="Q127" i="25"/>
  <c r="P127" i="25"/>
  <c r="O127" i="25"/>
  <c r="N127" i="25"/>
  <c r="M127" i="25"/>
  <c r="L127" i="25"/>
  <c r="K127" i="25"/>
  <c r="J127" i="25"/>
  <c r="I127" i="25"/>
  <c r="H127" i="25"/>
  <c r="G127" i="25"/>
  <c r="F127" i="25"/>
  <c r="E127" i="25"/>
  <c r="D127" i="25"/>
  <c r="C127" i="25"/>
  <c r="B127" i="25"/>
  <c r="W124" i="25"/>
  <c r="V124" i="25"/>
  <c r="U124" i="25"/>
  <c r="T124" i="25"/>
  <c r="S124" i="25"/>
  <c r="R124" i="25"/>
  <c r="Q124" i="25"/>
  <c r="P124" i="25"/>
  <c r="O124" i="25"/>
  <c r="N124" i="25"/>
  <c r="M124" i="25"/>
  <c r="L124" i="25"/>
  <c r="K124" i="25"/>
  <c r="J124" i="25"/>
  <c r="I124" i="25"/>
  <c r="H124" i="25"/>
  <c r="G124" i="25"/>
  <c r="F124" i="25"/>
  <c r="E124" i="25"/>
  <c r="D124" i="25"/>
  <c r="C124" i="25"/>
  <c r="B124" i="25"/>
  <c r="W123" i="25"/>
  <c r="V123" i="25"/>
  <c r="U123" i="25"/>
  <c r="T123" i="25"/>
  <c r="S123" i="25"/>
  <c r="R123" i="25"/>
  <c r="Q123" i="25"/>
  <c r="P123" i="25"/>
  <c r="O123" i="25"/>
  <c r="N123" i="25"/>
  <c r="M123" i="25"/>
  <c r="L123" i="25"/>
  <c r="K123" i="25"/>
  <c r="J123" i="25"/>
  <c r="I123" i="25"/>
  <c r="H123" i="25"/>
  <c r="G123" i="25"/>
  <c r="F123" i="25"/>
  <c r="E123" i="25"/>
  <c r="D123" i="25"/>
  <c r="C123" i="25"/>
  <c r="B123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C110" i="25" s="1"/>
  <c r="B121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T119" i="25"/>
  <c r="R119" i="25"/>
  <c r="L119" i="25"/>
  <c r="J119" i="25"/>
  <c r="D119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W114" i="25"/>
  <c r="V114" i="25"/>
  <c r="U114" i="25"/>
  <c r="T114" i="25"/>
  <c r="S114" i="25"/>
  <c r="R114" i="25"/>
  <c r="Q114" i="25"/>
  <c r="P114" i="25"/>
  <c r="P110" i="25" s="1"/>
  <c r="O114" i="25"/>
  <c r="O110" i="25" s="1"/>
  <c r="N114" i="25"/>
  <c r="M114" i="25"/>
  <c r="L114" i="25"/>
  <c r="K114" i="25"/>
  <c r="J114" i="25"/>
  <c r="I114" i="25"/>
  <c r="H114" i="25"/>
  <c r="G114" i="25"/>
  <c r="F114" i="25"/>
  <c r="E114" i="25"/>
  <c r="D114" i="25"/>
  <c r="C114" i="25"/>
  <c r="B114" i="25"/>
  <c r="W113" i="25"/>
  <c r="V113" i="25"/>
  <c r="U113" i="25"/>
  <c r="T113" i="25"/>
  <c r="S113" i="25"/>
  <c r="R113" i="25"/>
  <c r="Q113" i="25"/>
  <c r="P113" i="25"/>
  <c r="O113" i="25"/>
  <c r="N113" i="25"/>
  <c r="M113" i="25"/>
  <c r="L113" i="25"/>
  <c r="K113" i="25"/>
  <c r="J113" i="25"/>
  <c r="I113" i="25"/>
  <c r="I110" i="25" s="1"/>
  <c r="H113" i="25"/>
  <c r="H110" i="25" s="1"/>
  <c r="G113" i="25"/>
  <c r="F113" i="25"/>
  <c r="E113" i="25"/>
  <c r="D113" i="25"/>
  <c r="C113" i="25"/>
  <c r="B113" i="25"/>
  <c r="W112" i="25"/>
  <c r="V112" i="25"/>
  <c r="U112" i="25"/>
  <c r="T112" i="25"/>
  <c r="S112" i="25"/>
  <c r="R112" i="25"/>
  <c r="Q112" i="25"/>
  <c r="P112" i="25"/>
  <c r="O112" i="25"/>
  <c r="N112" i="25"/>
  <c r="M112" i="25"/>
  <c r="L112" i="25"/>
  <c r="K112" i="25"/>
  <c r="J112" i="25"/>
  <c r="I112" i="25"/>
  <c r="H112" i="25"/>
  <c r="G112" i="25"/>
  <c r="F112" i="25"/>
  <c r="E112" i="25"/>
  <c r="D112" i="25"/>
  <c r="C112" i="25"/>
  <c r="B112" i="25"/>
  <c r="W111" i="25"/>
  <c r="V111" i="25"/>
  <c r="U111" i="25"/>
  <c r="U110" i="25" s="1"/>
  <c r="T111" i="25"/>
  <c r="S111" i="25"/>
  <c r="S110" i="25" s="1"/>
  <c r="R111" i="25"/>
  <c r="Q111" i="25"/>
  <c r="P111" i="25"/>
  <c r="O111" i="25"/>
  <c r="N111" i="25"/>
  <c r="M111" i="25"/>
  <c r="L111" i="25"/>
  <c r="K111" i="25"/>
  <c r="J111" i="25"/>
  <c r="I111" i="25"/>
  <c r="H111" i="25"/>
  <c r="G111" i="25"/>
  <c r="F111" i="25"/>
  <c r="E111" i="25"/>
  <c r="D111" i="25"/>
  <c r="C111" i="25"/>
  <c r="B111" i="25"/>
  <c r="E110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H105" i="25"/>
  <c r="G105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W103" i="25"/>
  <c r="V103" i="25"/>
  <c r="U103" i="25"/>
  <c r="T103" i="25"/>
  <c r="S103" i="25"/>
  <c r="R103" i="25"/>
  <c r="Q103" i="25"/>
  <c r="P103" i="25"/>
  <c r="O103" i="25"/>
  <c r="N103" i="25"/>
  <c r="M103" i="25"/>
  <c r="L103" i="25"/>
  <c r="K103" i="25"/>
  <c r="J103" i="25"/>
  <c r="I103" i="25"/>
  <c r="H103" i="25"/>
  <c r="G103" i="25"/>
  <c r="F103" i="25"/>
  <c r="E103" i="25"/>
  <c r="D103" i="25"/>
  <c r="C103" i="25"/>
  <c r="B103" i="25"/>
  <c r="W102" i="25"/>
  <c r="V102" i="25"/>
  <c r="U102" i="25"/>
  <c r="T102" i="25"/>
  <c r="S102" i="25"/>
  <c r="R102" i="25"/>
  <c r="Q102" i="25"/>
  <c r="P102" i="25"/>
  <c r="O102" i="25"/>
  <c r="N102" i="25"/>
  <c r="M102" i="25"/>
  <c r="L102" i="25"/>
  <c r="K102" i="25"/>
  <c r="J102" i="25"/>
  <c r="I102" i="25"/>
  <c r="H102" i="25"/>
  <c r="G102" i="25"/>
  <c r="F102" i="25"/>
  <c r="E102" i="25"/>
  <c r="D102" i="25"/>
  <c r="C102" i="25"/>
  <c r="B102" i="25"/>
  <c r="W101" i="25"/>
  <c r="W98" i="25" s="1"/>
  <c r="V101" i="25"/>
  <c r="U101" i="25"/>
  <c r="T101" i="25"/>
  <c r="S101" i="25"/>
  <c r="R101" i="25"/>
  <c r="Q101" i="25"/>
  <c r="P101" i="25"/>
  <c r="O101" i="25"/>
  <c r="N101" i="25"/>
  <c r="M101" i="25"/>
  <c r="L101" i="25"/>
  <c r="K101" i="25"/>
  <c r="J101" i="25"/>
  <c r="I101" i="25"/>
  <c r="H101" i="25"/>
  <c r="G101" i="25"/>
  <c r="F101" i="25"/>
  <c r="E101" i="25"/>
  <c r="D101" i="25"/>
  <c r="C101" i="25"/>
  <c r="B101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W99" i="25"/>
  <c r="V99" i="25"/>
  <c r="U99" i="25"/>
  <c r="T99" i="25"/>
  <c r="S99" i="25"/>
  <c r="R99" i="25"/>
  <c r="R98" i="25" s="1"/>
  <c r="Q99" i="25"/>
  <c r="P99" i="25"/>
  <c r="O99" i="25"/>
  <c r="N99" i="25"/>
  <c r="M99" i="25"/>
  <c r="M98" i="25" s="1"/>
  <c r="L99" i="25"/>
  <c r="L98" i="25" s="1"/>
  <c r="K99" i="25"/>
  <c r="J99" i="25"/>
  <c r="I99" i="25"/>
  <c r="H99" i="25"/>
  <c r="G99" i="25"/>
  <c r="F99" i="25"/>
  <c r="E99" i="25"/>
  <c r="D99" i="25"/>
  <c r="D98" i="25" s="1"/>
  <c r="C99" i="25"/>
  <c r="C98" i="25" s="1"/>
  <c r="B99" i="25"/>
  <c r="B98" i="25" s="1"/>
  <c r="W69" i="25"/>
  <c r="V69" i="25"/>
  <c r="V154" i="25" s="1"/>
  <c r="U69" i="25"/>
  <c r="U154" i="25" s="1"/>
  <c r="T69" i="25"/>
  <c r="T154" i="25" s="1"/>
  <c r="S69" i="25"/>
  <c r="S154" i="25" s="1"/>
  <c r="R69" i="25"/>
  <c r="R154" i="25" s="1"/>
  <c r="Q69" i="25"/>
  <c r="P69" i="25"/>
  <c r="P154" i="25" s="1"/>
  <c r="O69" i="25"/>
  <c r="N69" i="25"/>
  <c r="N154" i="25" s="1"/>
  <c r="M69" i="25"/>
  <c r="M154" i="25" s="1"/>
  <c r="L69" i="25"/>
  <c r="L154" i="25" s="1"/>
  <c r="K69" i="25"/>
  <c r="K154" i="25" s="1"/>
  <c r="J69" i="25"/>
  <c r="J154" i="25" s="1"/>
  <c r="I69" i="25"/>
  <c r="H69" i="25"/>
  <c r="H154" i="25" s="1"/>
  <c r="G69" i="25"/>
  <c r="F69" i="25"/>
  <c r="F154" i="25" s="1"/>
  <c r="E69" i="25"/>
  <c r="E154" i="25" s="1"/>
  <c r="D69" i="25"/>
  <c r="D154" i="25" s="1"/>
  <c r="C69" i="25"/>
  <c r="C154" i="25" s="1"/>
  <c r="B69" i="25"/>
  <c r="B154" i="25" s="1"/>
  <c r="W56" i="25"/>
  <c r="V56" i="25"/>
  <c r="U56" i="25"/>
  <c r="U153" i="25" s="1"/>
  <c r="T56" i="25"/>
  <c r="T153" i="25" s="1"/>
  <c r="S56" i="25"/>
  <c r="R56" i="25"/>
  <c r="R153" i="25" s="1"/>
  <c r="Q56" i="25"/>
  <c r="P56" i="25"/>
  <c r="O56" i="25"/>
  <c r="N56" i="25"/>
  <c r="M56" i="25"/>
  <c r="M153" i="25" s="1"/>
  <c r="L56" i="25"/>
  <c r="L153" i="25" s="1"/>
  <c r="K56" i="25"/>
  <c r="J56" i="25"/>
  <c r="J153" i="25" s="1"/>
  <c r="I56" i="25"/>
  <c r="H56" i="25"/>
  <c r="G56" i="25"/>
  <c r="F56" i="25"/>
  <c r="E56" i="25"/>
  <c r="E153" i="25" s="1"/>
  <c r="D56" i="25"/>
  <c r="D153" i="25" s="1"/>
  <c r="C56" i="25"/>
  <c r="C153" i="25" s="1"/>
  <c r="B56" i="25"/>
  <c r="B153" i="25" s="1"/>
  <c r="W43" i="25"/>
  <c r="W152" i="25" s="1"/>
  <c r="V43" i="25"/>
  <c r="V152" i="25" s="1"/>
  <c r="U43" i="25"/>
  <c r="T43" i="25"/>
  <c r="T152" i="25" s="1"/>
  <c r="S43" i="25"/>
  <c r="R43" i="25"/>
  <c r="R152" i="25" s="1"/>
  <c r="Q43" i="25"/>
  <c r="Q152" i="25" s="1"/>
  <c r="P43" i="25"/>
  <c r="P152" i="25" s="1"/>
  <c r="O43" i="25"/>
  <c r="O152" i="25" s="1"/>
  <c r="N43" i="25"/>
  <c r="N152" i="25" s="1"/>
  <c r="M43" i="25"/>
  <c r="L43" i="25"/>
  <c r="L152" i="25" s="1"/>
  <c r="K43" i="25"/>
  <c r="J43" i="25"/>
  <c r="J152" i="25" s="1"/>
  <c r="I43" i="25"/>
  <c r="I152" i="25" s="1"/>
  <c r="H43" i="25"/>
  <c r="H152" i="25" s="1"/>
  <c r="G43" i="25"/>
  <c r="G152" i="25" s="1"/>
  <c r="F43" i="25"/>
  <c r="F152" i="25" s="1"/>
  <c r="E43" i="25"/>
  <c r="D43" i="25"/>
  <c r="D152" i="25" s="1"/>
  <c r="C43" i="25"/>
  <c r="B43" i="25"/>
  <c r="B152" i="25" s="1"/>
  <c r="W17" i="25"/>
  <c r="W143" i="25" s="1"/>
  <c r="V17" i="25"/>
  <c r="V105" i="25" s="1"/>
  <c r="U17" i="25"/>
  <c r="U143" i="25" s="1"/>
  <c r="T17" i="25"/>
  <c r="S17" i="25"/>
  <c r="R17" i="25"/>
  <c r="R143" i="25" s="1"/>
  <c r="Q17" i="25"/>
  <c r="Q143" i="25" s="1"/>
  <c r="P17" i="25"/>
  <c r="P143" i="25" s="1"/>
  <c r="O17" i="25"/>
  <c r="O105" i="25" s="1"/>
  <c r="N17" i="25"/>
  <c r="N105" i="25" s="1"/>
  <c r="M17" i="25"/>
  <c r="M143" i="25" s="1"/>
  <c r="L17" i="25"/>
  <c r="K17" i="25"/>
  <c r="J17" i="25"/>
  <c r="J143" i="25" s="1"/>
  <c r="I17" i="25"/>
  <c r="I143" i="25" s="1"/>
  <c r="H17" i="25"/>
  <c r="H143" i="25" s="1"/>
  <c r="G17" i="25"/>
  <c r="G143" i="25" s="1"/>
  <c r="F17" i="25"/>
  <c r="F105" i="25" s="1"/>
  <c r="E17" i="25"/>
  <c r="E143" i="25" s="1"/>
  <c r="D17" i="25"/>
  <c r="C17" i="25"/>
  <c r="B17" i="25"/>
  <c r="B143" i="25" s="1"/>
  <c r="A1" i="25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W69" i="24"/>
  <c r="V69" i="24"/>
  <c r="N69" i="24"/>
  <c r="K67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W60" i="24"/>
  <c r="V60" i="24"/>
  <c r="V119" i="4" s="1"/>
  <c r="U60" i="24"/>
  <c r="U119" i="4" s="1"/>
  <c r="T60" i="24"/>
  <c r="S60" i="24"/>
  <c r="R60" i="24"/>
  <c r="Q60" i="24"/>
  <c r="P60" i="24"/>
  <c r="P119" i="4" s="1"/>
  <c r="O60" i="24"/>
  <c r="O119" i="4" s="1"/>
  <c r="N60" i="24"/>
  <c r="N119" i="4" s="1"/>
  <c r="M60" i="24"/>
  <c r="L60" i="24"/>
  <c r="K60" i="24"/>
  <c r="J60" i="24"/>
  <c r="I60" i="24"/>
  <c r="H60" i="24"/>
  <c r="G60" i="24"/>
  <c r="F60" i="24"/>
  <c r="E60" i="24"/>
  <c r="D60" i="24"/>
  <c r="C60" i="24"/>
  <c r="B60" i="24"/>
  <c r="W59" i="24"/>
  <c r="V59" i="24"/>
  <c r="U59" i="24"/>
  <c r="T59" i="24"/>
  <c r="S59" i="24"/>
  <c r="S118" i="4" s="1"/>
  <c r="R59" i="24"/>
  <c r="Q59" i="24"/>
  <c r="P59" i="24"/>
  <c r="P118" i="4" s="1"/>
  <c r="O59" i="24"/>
  <c r="O118" i="4" s="1"/>
  <c r="N59" i="24"/>
  <c r="N118" i="4" s="1"/>
  <c r="M59" i="24"/>
  <c r="L59" i="24"/>
  <c r="K59" i="24"/>
  <c r="J59" i="24"/>
  <c r="J118" i="4" s="1"/>
  <c r="I59" i="24"/>
  <c r="H59" i="24"/>
  <c r="H118" i="4" s="1"/>
  <c r="G59" i="24"/>
  <c r="F59" i="24"/>
  <c r="E59" i="24"/>
  <c r="D59" i="24"/>
  <c r="C59" i="24"/>
  <c r="B59" i="24"/>
  <c r="W58" i="24"/>
  <c r="V58" i="24"/>
  <c r="U58" i="24"/>
  <c r="T58" i="24"/>
  <c r="S58" i="24"/>
  <c r="R58" i="24"/>
  <c r="Q58" i="24"/>
  <c r="P58" i="24"/>
  <c r="O58" i="24"/>
  <c r="O75" i="24" s="1"/>
  <c r="O172" i="4" s="1"/>
  <c r="N58" i="24"/>
  <c r="M58" i="24"/>
  <c r="M57" i="24" s="1"/>
  <c r="L58" i="24"/>
  <c r="K58" i="24"/>
  <c r="J58" i="24"/>
  <c r="J75" i="24" s="1"/>
  <c r="J172" i="4" s="1"/>
  <c r="I58" i="24"/>
  <c r="H58" i="24"/>
  <c r="G58" i="24"/>
  <c r="F58" i="24"/>
  <c r="F57" i="24" s="1"/>
  <c r="E58" i="24"/>
  <c r="E57" i="24" s="1"/>
  <c r="D58" i="24"/>
  <c r="C58" i="24"/>
  <c r="C57" i="24" s="1"/>
  <c r="C116" i="4" s="1"/>
  <c r="B58" i="24"/>
  <c r="B117" i="4" s="1"/>
  <c r="W55" i="24"/>
  <c r="V55" i="24"/>
  <c r="V72" i="4" s="1"/>
  <c r="V145" i="4" s="1"/>
  <c r="U55" i="24"/>
  <c r="U69" i="24" s="1"/>
  <c r="T55" i="24"/>
  <c r="T69" i="24" s="1"/>
  <c r="S55" i="24"/>
  <c r="S69" i="24" s="1"/>
  <c r="R55" i="24"/>
  <c r="Q55" i="24"/>
  <c r="P55" i="24"/>
  <c r="P69" i="24" s="1"/>
  <c r="O55" i="24"/>
  <c r="N55" i="24"/>
  <c r="M55" i="24"/>
  <c r="M77" i="24" s="1"/>
  <c r="L55" i="24"/>
  <c r="L77" i="24" s="1"/>
  <c r="K55" i="24"/>
  <c r="K77" i="24" s="1"/>
  <c r="J55" i="24"/>
  <c r="I55" i="24"/>
  <c r="H55" i="24"/>
  <c r="H77" i="24" s="1"/>
  <c r="G55" i="24"/>
  <c r="G77" i="24" s="1"/>
  <c r="G174" i="4" s="1"/>
  <c r="F55" i="24"/>
  <c r="F69" i="24" s="1"/>
  <c r="E55" i="24"/>
  <c r="E77" i="24" s="1"/>
  <c r="E174" i="4" s="1"/>
  <c r="D55" i="24"/>
  <c r="D69" i="24" s="1"/>
  <c r="C55" i="24"/>
  <c r="C69" i="24" s="1"/>
  <c r="B55" i="24"/>
  <c r="W54" i="24"/>
  <c r="V54" i="24"/>
  <c r="V71" i="4" s="1"/>
  <c r="U54" i="24"/>
  <c r="U68" i="24" s="1"/>
  <c r="T54" i="24"/>
  <c r="T68" i="24" s="1"/>
  <c r="S54" i="24"/>
  <c r="S68" i="24" s="1"/>
  <c r="R54" i="24"/>
  <c r="R68" i="24" s="1"/>
  <c r="Q54" i="24"/>
  <c r="Q68" i="24" s="1"/>
  <c r="P54" i="24"/>
  <c r="P71" i="4" s="1"/>
  <c r="P144" i="4" s="1"/>
  <c r="O54" i="24"/>
  <c r="N54" i="24"/>
  <c r="M54" i="24"/>
  <c r="L54" i="24"/>
  <c r="L68" i="24" s="1"/>
  <c r="K54" i="24"/>
  <c r="K68" i="24" s="1"/>
  <c r="J54" i="24"/>
  <c r="J68" i="24" s="1"/>
  <c r="I54" i="24"/>
  <c r="I68" i="24" s="1"/>
  <c r="H54" i="24"/>
  <c r="G54" i="24"/>
  <c r="F54" i="24"/>
  <c r="F68" i="24" s="1"/>
  <c r="E54" i="24"/>
  <c r="E76" i="24" s="1"/>
  <c r="D54" i="24"/>
  <c r="D76" i="24" s="1"/>
  <c r="D173" i="4" s="1"/>
  <c r="C54" i="24"/>
  <c r="C76" i="24" s="1"/>
  <c r="B54" i="24"/>
  <c r="B76" i="24" s="1"/>
  <c r="W53" i="24"/>
  <c r="W75" i="24" s="1"/>
  <c r="V53" i="24"/>
  <c r="U53" i="24"/>
  <c r="T53" i="24"/>
  <c r="T75" i="24" s="1"/>
  <c r="T172" i="4" s="1"/>
  <c r="S53" i="24"/>
  <c r="S67" i="24" s="1"/>
  <c r="R53" i="24"/>
  <c r="R67" i="24" s="1"/>
  <c r="Q53" i="24"/>
  <c r="P53" i="24"/>
  <c r="P67" i="24" s="1"/>
  <c r="O53" i="24"/>
  <c r="O67" i="24" s="1"/>
  <c r="N53" i="24"/>
  <c r="M53" i="24"/>
  <c r="L53" i="24"/>
  <c r="K53" i="24"/>
  <c r="J53" i="24"/>
  <c r="J67" i="24" s="1"/>
  <c r="I53" i="24"/>
  <c r="H53" i="24"/>
  <c r="H67" i="24" s="1"/>
  <c r="G53" i="24"/>
  <c r="G67" i="24" s="1"/>
  <c r="F53" i="24"/>
  <c r="E53" i="24"/>
  <c r="D53" i="24"/>
  <c r="C53" i="24"/>
  <c r="B53" i="24"/>
  <c r="L52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W25" i="24"/>
  <c r="V25" i="24"/>
  <c r="U25" i="24"/>
  <c r="T25" i="24"/>
  <c r="S25" i="24"/>
  <c r="R25" i="24"/>
  <c r="Q25" i="24"/>
  <c r="P25" i="24"/>
  <c r="O25" i="24"/>
  <c r="N25" i="24"/>
  <c r="M25" i="24"/>
  <c r="L25" i="24"/>
  <c r="K25" i="24"/>
  <c r="J25" i="24"/>
  <c r="I25" i="24"/>
  <c r="H25" i="24"/>
  <c r="G25" i="24"/>
  <c r="F25" i="24"/>
  <c r="E25" i="24"/>
  <c r="D25" i="24"/>
  <c r="C25" i="24"/>
  <c r="W24" i="24"/>
  <c r="V24" i="24"/>
  <c r="U24" i="24"/>
  <c r="T24" i="24"/>
  <c r="S24" i="24"/>
  <c r="R24" i="24"/>
  <c r="Q24" i="24"/>
  <c r="P24" i="24"/>
  <c r="O24" i="24"/>
  <c r="N24" i="24"/>
  <c r="M24" i="24"/>
  <c r="L24" i="24"/>
  <c r="K24" i="24"/>
  <c r="J24" i="24"/>
  <c r="I24" i="24"/>
  <c r="H24" i="24"/>
  <c r="G24" i="24"/>
  <c r="F24" i="24"/>
  <c r="E24" i="24"/>
  <c r="D24" i="24"/>
  <c r="C24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W4" i="24"/>
  <c r="W3" i="24" s="1"/>
  <c r="V4" i="24"/>
  <c r="U4" i="24"/>
  <c r="U3" i="24" s="1"/>
  <c r="T4" i="24"/>
  <c r="T3" i="24" s="1"/>
  <c r="S4" i="24"/>
  <c r="S3" i="24" s="1"/>
  <c r="S17" i="4" s="1"/>
  <c r="R4" i="24"/>
  <c r="Q4" i="24"/>
  <c r="P4" i="24"/>
  <c r="P3" i="24" s="1"/>
  <c r="O4" i="24"/>
  <c r="N4" i="24"/>
  <c r="M4" i="24"/>
  <c r="M3" i="24" s="1"/>
  <c r="M17" i="4" s="1"/>
  <c r="L4" i="24"/>
  <c r="L3" i="24" s="1"/>
  <c r="K4" i="24"/>
  <c r="J4" i="24"/>
  <c r="I4" i="24"/>
  <c r="H4" i="24"/>
  <c r="H3" i="24" s="1"/>
  <c r="G4" i="24"/>
  <c r="F4" i="24"/>
  <c r="F3" i="24" s="1"/>
  <c r="F17" i="4" s="1"/>
  <c r="E4" i="24"/>
  <c r="E3" i="24" s="1"/>
  <c r="D4" i="24"/>
  <c r="D3" i="24" s="1"/>
  <c r="C4" i="24"/>
  <c r="C3" i="24" s="1"/>
  <c r="C17" i="4" s="1"/>
  <c r="B4" i="24"/>
  <c r="B3" i="24" s="1"/>
  <c r="B17" i="4" s="1"/>
  <c r="V3" i="24"/>
  <c r="R3" i="24"/>
  <c r="Q3" i="24"/>
  <c r="O3" i="24"/>
  <c r="N3" i="24"/>
  <c r="K3" i="24"/>
  <c r="J3" i="24"/>
  <c r="I3" i="24"/>
  <c r="G3" i="24"/>
  <c r="A1" i="24"/>
  <c r="W214" i="23"/>
  <c r="V214" i="23"/>
  <c r="U214" i="23"/>
  <c r="T214" i="23"/>
  <c r="S214" i="23"/>
  <c r="R214" i="23"/>
  <c r="Q214" i="23"/>
  <c r="P214" i="23"/>
  <c r="O214" i="23"/>
  <c r="N214" i="23"/>
  <c r="M214" i="23"/>
  <c r="L214" i="23"/>
  <c r="K214" i="23"/>
  <c r="J214" i="23"/>
  <c r="I214" i="23"/>
  <c r="H214" i="23"/>
  <c r="G214" i="23"/>
  <c r="F214" i="23"/>
  <c r="E214" i="23"/>
  <c r="D214" i="23"/>
  <c r="C214" i="23"/>
  <c r="B214" i="23"/>
  <c r="G213" i="23"/>
  <c r="W212" i="23"/>
  <c r="V212" i="23"/>
  <c r="U212" i="23"/>
  <c r="T212" i="23"/>
  <c r="S212" i="23"/>
  <c r="R212" i="23"/>
  <c r="Q212" i="23"/>
  <c r="P212" i="23"/>
  <c r="O212" i="23"/>
  <c r="N212" i="23"/>
  <c r="M212" i="23"/>
  <c r="L212" i="23"/>
  <c r="K212" i="23"/>
  <c r="J212" i="23"/>
  <c r="I212" i="23"/>
  <c r="H212" i="23"/>
  <c r="G212" i="23"/>
  <c r="F212" i="23"/>
  <c r="E212" i="23"/>
  <c r="D212" i="23"/>
  <c r="C212" i="23"/>
  <c r="B212" i="23"/>
  <c r="W210" i="23"/>
  <c r="V210" i="23"/>
  <c r="U210" i="23"/>
  <c r="T210" i="23"/>
  <c r="S210" i="23"/>
  <c r="R210" i="23"/>
  <c r="Q210" i="23"/>
  <c r="P210" i="23"/>
  <c r="O210" i="23"/>
  <c r="N210" i="23"/>
  <c r="M210" i="23"/>
  <c r="L210" i="23"/>
  <c r="K210" i="23"/>
  <c r="J210" i="23"/>
  <c r="I210" i="23"/>
  <c r="H210" i="23"/>
  <c r="G210" i="23"/>
  <c r="F210" i="23"/>
  <c r="E210" i="23"/>
  <c r="D210" i="23"/>
  <c r="C210" i="23"/>
  <c r="B210" i="23"/>
  <c r="W209" i="23"/>
  <c r="V209" i="23"/>
  <c r="U209" i="23"/>
  <c r="T209" i="23"/>
  <c r="S209" i="23"/>
  <c r="R209" i="23"/>
  <c r="Q209" i="23"/>
  <c r="P209" i="23"/>
  <c r="O209" i="23"/>
  <c r="N209" i="23"/>
  <c r="M209" i="23"/>
  <c r="L209" i="23"/>
  <c r="K209" i="23"/>
  <c r="J209" i="23"/>
  <c r="I209" i="23"/>
  <c r="H209" i="23"/>
  <c r="G209" i="23"/>
  <c r="F209" i="23"/>
  <c r="E209" i="23"/>
  <c r="D209" i="23"/>
  <c r="C209" i="23"/>
  <c r="B209" i="23"/>
  <c r="W208" i="23"/>
  <c r="V208" i="23"/>
  <c r="U208" i="23"/>
  <c r="T208" i="23"/>
  <c r="S208" i="23"/>
  <c r="R208" i="23"/>
  <c r="Q208" i="23"/>
  <c r="P208" i="23"/>
  <c r="O208" i="23"/>
  <c r="N208" i="23"/>
  <c r="M208" i="23"/>
  <c r="L208" i="23"/>
  <c r="K208" i="23"/>
  <c r="J208" i="23"/>
  <c r="I208" i="23"/>
  <c r="H208" i="23"/>
  <c r="G208" i="23"/>
  <c r="F208" i="23"/>
  <c r="E208" i="23"/>
  <c r="D208" i="23"/>
  <c r="C208" i="23"/>
  <c r="B208" i="23"/>
  <c r="W207" i="23"/>
  <c r="V207" i="23"/>
  <c r="U207" i="23"/>
  <c r="T207" i="23"/>
  <c r="S207" i="23"/>
  <c r="R207" i="23"/>
  <c r="Q207" i="23"/>
  <c r="P207" i="23"/>
  <c r="O207" i="23"/>
  <c r="N207" i="23"/>
  <c r="M207" i="23"/>
  <c r="L207" i="23"/>
  <c r="K207" i="23"/>
  <c r="J207" i="23"/>
  <c r="I207" i="23"/>
  <c r="H207" i="23"/>
  <c r="G207" i="23"/>
  <c r="F207" i="23"/>
  <c r="E207" i="23"/>
  <c r="D207" i="23"/>
  <c r="C207" i="23"/>
  <c r="B207" i="23"/>
  <c r="W206" i="23"/>
  <c r="V206" i="23"/>
  <c r="U206" i="23"/>
  <c r="T206" i="23"/>
  <c r="S206" i="23"/>
  <c r="R206" i="23"/>
  <c r="Q206" i="23"/>
  <c r="P206" i="23"/>
  <c r="O206" i="23"/>
  <c r="N206" i="23"/>
  <c r="M206" i="23"/>
  <c r="L206" i="23"/>
  <c r="K206" i="23"/>
  <c r="J206" i="23"/>
  <c r="I206" i="23"/>
  <c r="H206" i="23"/>
  <c r="G206" i="23"/>
  <c r="F206" i="23"/>
  <c r="E206" i="23"/>
  <c r="D206" i="23"/>
  <c r="C206" i="23"/>
  <c r="B206" i="23"/>
  <c r="F203" i="23"/>
  <c r="R202" i="23"/>
  <c r="R201" i="23"/>
  <c r="H201" i="23"/>
  <c r="W200" i="23"/>
  <c r="V200" i="23"/>
  <c r="U200" i="23"/>
  <c r="T200" i="23"/>
  <c r="S200" i="23"/>
  <c r="R200" i="23"/>
  <c r="Q200" i="23"/>
  <c r="P200" i="23"/>
  <c r="O200" i="23"/>
  <c r="N200" i="23"/>
  <c r="M200" i="23"/>
  <c r="L200" i="23"/>
  <c r="K200" i="23"/>
  <c r="J200" i="23"/>
  <c r="I200" i="23"/>
  <c r="H200" i="23"/>
  <c r="G200" i="23"/>
  <c r="F200" i="23"/>
  <c r="E200" i="23"/>
  <c r="D200" i="23"/>
  <c r="C200" i="23"/>
  <c r="B200" i="23"/>
  <c r="W199" i="23"/>
  <c r="V199" i="23"/>
  <c r="U199" i="23"/>
  <c r="T199" i="23"/>
  <c r="S199" i="23"/>
  <c r="R199" i="23"/>
  <c r="Q199" i="23"/>
  <c r="P199" i="23"/>
  <c r="O199" i="23"/>
  <c r="N199" i="23"/>
  <c r="M199" i="23"/>
  <c r="L199" i="23"/>
  <c r="K199" i="23"/>
  <c r="J199" i="23"/>
  <c r="I199" i="23"/>
  <c r="H199" i="23"/>
  <c r="G199" i="23"/>
  <c r="F199" i="23"/>
  <c r="E199" i="23"/>
  <c r="D199" i="23"/>
  <c r="C199" i="23"/>
  <c r="B199" i="23"/>
  <c r="W198" i="23"/>
  <c r="V198" i="23"/>
  <c r="U198" i="23"/>
  <c r="T198" i="23"/>
  <c r="S198" i="23"/>
  <c r="R198" i="23"/>
  <c r="Q198" i="23"/>
  <c r="P198" i="23"/>
  <c r="O198" i="23"/>
  <c r="N198" i="23"/>
  <c r="M198" i="23"/>
  <c r="L198" i="23"/>
  <c r="K198" i="23"/>
  <c r="J198" i="23"/>
  <c r="I198" i="23"/>
  <c r="H198" i="23"/>
  <c r="G198" i="23"/>
  <c r="F198" i="23"/>
  <c r="E198" i="23"/>
  <c r="D198" i="23"/>
  <c r="C198" i="23"/>
  <c r="B198" i="23"/>
  <c r="W197" i="23"/>
  <c r="V197" i="23"/>
  <c r="U197" i="23"/>
  <c r="T197" i="23"/>
  <c r="S197" i="23"/>
  <c r="R197" i="23"/>
  <c r="Q197" i="23"/>
  <c r="P197" i="23"/>
  <c r="O197" i="23"/>
  <c r="N197" i="23"/>
  <c r="M197" i="23"/>
  <c r="L197" i="23"/>
  <c r="K197" i="23"/>
  <c r="J197" i="23"/>
  <c r="I197" i="23"/>
  <c r="H197" i="23"/>
  <c r="G197" i="23"/>
  <c r="F197" i="23"/>
  <c r="E197" i="23"/>
  <c r="D197" i="23"/>
  <c r="C197" i="23"/>
  <c r="B197" i="23"/>
  <c r="W196" i="23"/>
  <c r="V196" i="23"/>
  <c r="U196" i="23"/>
  <c r="T196" i="23"/>
  <c r="S196" i="23"/>
  <c r="R196" i="23"/>
  <c r="Q196" i="23"/>
  <c r="P196" i="23"/>
  <c r="O196" i="23"/>
  <c r="N196" i="23"/>
  <c r="M196" i="23"/>
  <c r="L196" i="23"/>
  <c r="K196" i="23"/>
  <c r="J196" i="23"/>
  <c r="I196" i="23"/>
  <c r="H196" i="23"/>
  <c r="G196" i="23"/>
  <c r="F196" i="23"/>
  <c r="E196" i="23"/>
  <c r="D196" i="23"/>
  <c r="C196" i="23"/>
  <c r="B196" i="23"/>
  <c r="W195" i="23"/>
  <c r="V195" i="23"/>
  <c r="U195" i="23"/>
  <c r="T195" i="23"/>
  <c r="S195" i="23"/>
  <c r="R195" i="23"/>
  <c r="Q195" i="23"/>
  <c r="P195" i="23"/>
  <c r="O195" i="23"/>
  <c r="N195" i="23"/>
  <c r="M195" i="23"/>
  <c r="L195" i="23"/>
  <c r="K195" i="23"/>
  <c r="J195" i="23"/>
  <c r="I195" i="23"/>
  <c r="H195" i="23"/>
  <c r="G195" i="23"/>
  <c r="F195" i="23"/>
  <c r="E195" i="23"/>
  <c r="D195" i="23"/>
  <c r="C195" i="23"/>
  <c r="B195" i="23"/>
  <c r="I192" i="23"/>
  <c r="W191" i="23"/>
  <c r="V191" i="23"/>
  <c r="U191" i="23"/>
  <c r="T191" i="23"/>
  <c r="S191" i="23"/>
  <c r="R191" i="23"/>
  <c r="Q191" i="23"/>
  <c r="P191" i="23"/>
  <c r="O191" i="23"/>
  <c r="N191" i="23"/>
  <c r="M191" i="23"/>
  <c r="L191" i="23"/>
  <c r="K191" i="23"/>
  <c r="J191" i="23"/>
  <c r="I191" i="23"/>
  <c r="H191" i="23"/>
  <c r="G191" i="23"/>
  <c r="F191" i="23"/>
  <c r="E191" i="23"/>
  <c r="D191" i="23"/>
  <c r="C191" i="23"/>
  <c r="B191" i="23"/>
  <c r="W190" i="23"/>
  <c r="V190" i="23"/>
  <c r="U190" i="23"/>
  <c r="T190" i="23"/>
  <c r="S190" i="23"/>
  <c r="R190" i="23"/>
  <c r="Q190" i="23"/>
  <c r="P190" i="23"/>
  <c r="O190" i="23"/>
  <c r="N190" i="23"/>
  <c r="M190" i="23"/>
  <c r="L190" i="23"/>
  <c r="K190" i="23"/>
  <c r="J190" i="23"/>
  <c r="I190" i="23"/>
  <c r="H190" i="23"/>
  <c r="G190" i="23"/>
  <c r="F190" i="23"/>
  <c r="E190" i="23"/>
  <c r="D190" i="23"/>
  <c r="C190" i="23"/>
  <c r="B190" i="23"/>
  <c r="W189" i="23"/>
  <c r="V189" i="23"/>
  <c r="U189" i="23"/>
  <c r="T189" i="23"/>
  <c r="S189" i="23"/>
  <c r="R189" i="23"/>
  <c r="Q189" i="23"/>
  <c r="P189" i="23"/>
  <c r="O189" i="23"/>
  <c r="N189" i="23"/>
  <c r="M189" i="23"/>
  <c r="L189" i="23"/>
  <c r="K189" i="23"/>
  <c r="J189" i="23"/>
  <c r="I189" i="23"/>
  <c r="H189" i="23"/>
  <c r="G189" i="23"/>
  <c r="F189" i="23"/>
  <c r="E189" i="23"/>
  <c r="D189" i="23"/>
  <c r="C189" i="23"/>
  <c r="B189" i="23"/>
  <c r="W188" i="23"/>
  <c r="V188" i="23"/>
  <c r="U188" i="23"/>
  <c r="T188" i="23"/>
  <c r="S188" i="23"/>
  <c r="R188" i="23"/>
  <c r="Q188" i="23"/>
  <c r="P188" i="23"/>
  <c r="O188" i="23"/>
  <c r="N188" i="23"/>
  <c r="M188" i="23"/>
  <c r="L188" i="23"/>
  <c r="K188" i="23"/>
  <c r="J188" i="23"/>
  <c r="I188" i="23"/>
  <c r="H188" i="23"/>
  <c r="G188" i="23"/>
  <c r="F188" i="23"/>
  <c r="E188" i="23"/>
  <c r="D188" i="23"/>
  <c r="C188" i="23"/>
  <c r="B188" i="23"/>
  <c r="W187" i="23"/>
  <c r="V187" i="23"/>
  <c r="U187" i="23"/>
  <c r="T187" i="23"/>
  <c r="S187" i="23"/>
  <c r="R187" i="23"/>
  <c r="Q187" i="23"/>
  <c r="P187" i="23"/>
  <c r="O187" i="23"/>
  <c r="N187" i="23"/>
  <c r="M187" i="23"/>
  <c r="L187" i="23"/>
  <c r="K187" i="23"/>
  <c r="J187" i="23"/>
  <c r="I187" i="23"/>
  <c r="H187" i="23"/>
  <c r="G187" i="23"/>
  <c r="F187" i="23"/>
  <c r="E187" i="23"/>
  <c r="D187" i="23"/>
  <c r="C187" i="23"/>
  <c r="B187" i="23"/>
  <c r="W186" i="23"/>
  <c r="V186" i="23"/>
  <c r="U186" i="23"/>
  <c r="T186" i="23"/>
  <c r="S186" i="23"/>
  <c r="R186" i="23"/>
  <c r="Q186" i="23"/>
  <c r="P186" i="23"/>
  <c r="O186" i="23"/>
  <c r="N186" i="23"/>
  <c r="M186" i="23"/>
  <c r="L186" i="23"/>
  <c r="K186" i="23"/>
  <c r="J186" i="23"/>
  <c r="I186" i="23"/>
  <c r="H186" i="23"/>
  <c r="G186" i="23"/>
  <c r="F186" i="23"/>
  <c r="E186" i="23"/>
  <c r="D186" i="23"/>
  <c r="C186" i="23"/>
  <c r="B186" i="23"/>
  <c r="W185" i="23"/>
  <c r="V185" i="23"/>
  <c r="U185" i="23"/>
  <c r="T185" i="23"/>
  <c r="S185" i="23"/>
  <c r="R185" i="23"/>
  <c r="Q185" i="23"/>
  <c r="P185" i="23"/>
  <c r="O185" i="23"/>
  <c r="N185" i="23"/>
  <c r="M185" i="23"/>
  <c r="L185" i="23"/>
  <c r="K185" i="23"/>
  <c r="J185" i="23"/>
  <c r="I185" i="23"/>
  <c r="H185" i="23"/>
  <c r="G185" i="23"/>
  <c r="F185" i="23"/>
  <c r="E185" i="23"/>
  <c r="D185" i="23"/>
  <c r="C185" i="23"/>
  <c r="B185" i="23"/>
  <c r="W184" i="23"/>
  <c r="V184" i="23"/>
  <c r="U184" i="23"/>
  <c r="T184" i="23"/>
  <c r="S184" i="23"/>
  <c r="R184" i="23"/>
  <c r="Q184" i="23"/>
  <c r="P184" i="23"/>
  <c r="O184" i="23"/>
  <c r="N184" i="23"/>
  <c r="M184" i="23"/>
  <c r="L184" i="23"/>
  <c r="K184" i="23"/>
  <c r="J184" i="23"/>
  <c r="I184" i="23"/>
  <c r="H184" i="23"/>
  <c r="G184" i="23"/>
  <c r="F184" i="23"/>
  <c r="E184" i="23"/>
  <c r="D184" i="23"/>
  <c r="C184" i="23"/>
  <c r="B184" i="23"/>
  <c r="W178" i="23"/>
  <c r="V178" i="23"/>
  <c r="U178" i="23"/>
  <c r="T178" i="23"/>
  <c r="S178" i="23"/>
  <c r="R178" i="23"/>
  <c r="Q178" i="23"/>
  <c r="P178" i="23"/>
  <c r="O178" i="23"/>
  <c r="N178" i="23"/>
  <c r="M178" i="23"/>
  <c r="L178" i="23"/>
  <c r="K178" i="23"/>
  <c r="J178" i="23"/>
  <c r="I178" i="23"/>
  <c r="H178" i="23"/>
  <c r="G178" i="23"/>
  <c r="F178" i="23"/>
  <c r="E178" i="23"/>
  <c r="D178" i="23"/>
  <c r="C178" i="23"/>
  <c r="B178" i="23"/>
  <c r="W177" i="23"/>
  <c r="V177" i="23"/>
  <c r="U177" i="23"/>
  <c r="T177" i="23"/>
  <c r="S177" i="23"/>
  <c r="R177" i="23"/>
  <c r="Q177" i="23"/>
  <c r="P177" i="23"/>
  <c r="O177" i="23"/>
  <c r="N177" i="23"/>
  <c r="M177" i="23"/>
  <c r="L177" i="23"/>
  <c r="K177" i="23"/>
  <c r="J177" i="23"/>
  <c r="I177" i="23"/>
  <c r="H177" i="23"/>
  <c r="G177" i="23"/>
  <c r="F177" i="23"/>
  <c r="E177" i="23"/>
  <c r="D177" i="23"/>
  <c r="C177" i="23"/>
  <c r="B177" i="23"/>
  <c r="W174" i="23"/>
  <c r="V174" i="23"/>
  <c r="U174" i="23"/>
  <c r="T174" i="23"/>
  <c r="S174" i="23"/>
  <c r="R174" i="23"/>
  <c r="Q174" i="23"/>
  <c r="P174" i="23"/>
  <c r="O174" i="23"/>
  <c r="N174" i="23"/>
  <c r="M174" i="23"/>
  <c r="L174" i="23"/>
  <c r="K174" i="23"/>
  <c r="J174" i="23"/>
  <c r="I174" i="23"/>
  <c r="H174" i="23"/>
  <c r="G174" i="23"/>
  <c r="F174" i="23"/>
  <c r="E174" i="23"/>
  <c r="D174" i="23"/>
  <c r="C174" i="23"/>
  <c r="B174" i="23"/>
  <c r="W173" i="23"/>
  <c r="V173" i="23"/>
  <c r="U173" i="23"/>
  <c r="T173" i="23"/>
  <c r="S173" i="23"/>
  <c r="R173" i="23"/>
  <c r="Q173" i="23"/>
  <c r="P173" i="23"/>
  <c r="O173" i="23"/>
  <c r="N173" i="23"/>
  <c r="M173" i="23"/>
  <c r="L173" i="23"/>
  <c r="K173" i="23"/>
  <c r="J173" i="23"/>
  <c r="I173" i="23"/>
  <c r="H173" i="23"/>
  <c r="G173" i="23"/>
  <c r="F173" i="23"/>
  <c r="E173" i="23"/>
  <c r="D173" i="23"/>
  <c r="C173" i="23"/>
  <c r="B173" i="23"/>
  <c r="W169" i="23"/>
  <c r="V169" i="23"/>
  <c r="U169" i="23"/>
  <c r="T169" i="23"/>
  <c r="S169" i="23"/>
  <c r="R169" i="23"/>
  <c r="Q169" i="23"/>
  <c r="P169" i="23"/>
  <c r="O169" i="23"/>
  <c r="N169" i="23"/>
  <c r="M169" i="23"/>
  <c r="L169" i="23"/>
  <c r="K169" i="23"/>
  <c r="J169" i="23"/>
  <c r="I169" i="23"/>
  <c r="H169" i="23"/>
  <c r="G169" i="23"/>
  <c r="F169" i="23"/>
  <c r="E169" i="23"/>
  <c r="D169" i="23"/>
  <c r="C169" i="23"/>
  <c r="B169" i="23"/>
  <c r="W168" i="23"/>
  <c r="V168" i="23"/>
  <c r="U168" i="23"/>
  <c r="T168" i="23"/>
  <c r="S168" i="23"/>
  <c r="R168" i="23"/>
  <c r="Q168" i="23"/>
  <c r="P168" i="23"/>
  <c r="O168" i="23"/>
  <c r="N168" i="23"/>
  <c r="M168" i="23"/>
  <c r="L168" i="23"/>
  <c r="K168" i="23"/>
  <c r="J168" i="23"/>
  <c r="I168" i="23"/>
  <c r="H168" i="23"/>
  <c r="G168" i="23"/>
  <c r="F168" i="23"/>
  <c r="E168" i="23"/>
  <c r="D168" i="23"/>
  <c r="C168" i="23"/>
  <c r="B168" i="23"/>
  <c r="W167" i="23"/>
  <c r="V167" i="23"/>
  <c r="U167" i="23"/>
  <c r="T167" i="23"/>
  <c r="S167" i="23"/>
  <c r="R167" i="23"/>
  <c r="Q167" i="23"/>
  <c r="P167" i="23"/>
  <c r="O167" i="23"/>
  <c r="N167" i="23"/>
  <c r="M167" i="23"/>
  <c r="L167" i="23"/>
  <c r="K167" i="23"/>
  <c r="J167" i="23"/>
  <c r="I167" i="23"/>
  <c r="H167" i="23"/>
  <c r="G167" i="23"/>
  <c r="F167" i="23"/>
  <c r="E167" i="23"/>
  <c r="D167" i="23"/>
  <c r="C167" i="23"/>
  <c r="B167" i="23"/>
  <c r="W166" i="23"/>
  <c r="V166" i="23"/>
  <c r="U166" i="23"/>
  <c r="T166" i="23"/>
  <c r="S166" i="23"/>
  <c r="R166" i="23"/>
  <c r="Q166" i="23"/>
  <c r="P166" i="23"/>
  <c r="O166" i="23"/>
  <c r="N166" i="23"/>
  <c r="M166" i="23"/>
  <c r="L166" i="23"/>
  <c r="K166" i="23"/>
  <c r="J166" i="23"/>
  <c r="I166" i="23"/>
  <c r="H166" i="23"/>
  <c r="G166" i="23"/>
  <c r="F166" i="23"/>
  <c r="E166" i="23"/>
  <c r="D166" i="23"/>
  <c r="C166" i="23"/>
  <c r="B166" i="23"/>
  <c r="W162" i="23"/>
  <c r="V162" i="23"/>
  <c r="U162" i="23"/>
  <c r="T162" i="23"/>
  <c r="S162" i="23"/>
  <c r="R162" i="23"/>
  <c r="Q162" i="23"/>
  <c r="P162" i="23"/>
  <c r="O162" i="23"/>
  <c r="N162" i="23"/>
  <c r="M162" i="23"/>
  <c r="L162" i="23"/>
  <c r="K162" i="23"/>
  <c r="J162" i="23"/>
  <c r="I162" i="23"/>
  <c r="H162" i="23"/>
  <c r="G162" i="23"/>
  <c r="F162" i="23"/>
  <c r="E162" i="23"/>
  <c r="D162" i="23"/>
  <c r="C162" i="23"/>
  <c r="B162" i="23"/>
  <c r="W159" i="23"/>
  <c r="V159" i="23"/>
  <c r="U159" i="23"/>
  <c r="T159" i="23"/>
  <c r="S159" i="23"/>
  <c r="R159" i="23"/>
  <c r="Q159" i="23"/>
  <c r="P159" i="23"/>
  <c r="O159" i="23"/>
  <c r="N159" i="23"/>
  <c r="M159" i="23"/>
  <c r="L159" i="23"/>
  <c r="K159" i="23"/>
  <c r="J159" i="23"/>
  <c r="I159" i="23"/>
  <c r="H159" i="23"/>
  <c r="G159" i="23"/>
  <c r="F159" i="23"/>
  <c r="E159" i="23"/>
  <c r="D159" i="23"/>
  <c r="C159" i="23"/>
  <c r="B159" i="23"/>
  <c r="W156" i="23"/>
  <c r="V156" i="23"/>
  <c r="U156" i="23"/>
  <c r="T156" i="23"/>
  <c r="S156" i="23"/>
  <c r="R156" i="23"/>
  <c r="Q156" i="23"/>
  <c r="P156" i="23"/>
  <c r="O156" i="23"/>
  <c r="N156" i="23"/>
  <c r="M156" i="23"/>
  <c r="L156" i="23"/>
  <c r="K156" i="23"/>
  <c r="J156" i="23"/>
  <c r="I156" i="23"/>
  <c r="H156" i="23"/>
  <c r="G156" i="23"/>
  <c r="F156" i="23"/>
  <c r="E156" i="23"/>
  <c r="D156" i="23"/>
  <c r="C156" i="23"/>
  <c r="B156" i="23"/>
  <c r="W152" i="23"/>
  <c r="V152" i="23"/>
  <c r="U152" i="23"/>
  <c r="T152" i="23"/>
  <c r="S152" i="23"/>
  <c r="R152" i="23"/>
  <c r="Q152" i="23"/>
  <c r="P152" i="23"/>
  <c r="O152" i="23"/>
  <c r="N152" i="23"/>
  <c r="M152" i="23"/>
  <c r="L152" i="23"/>
  <c r="K152" i="23"/>
  <c r="J152" i="23"/>
  <c r="I152" i="23"/>
  <c r="H152" i="23"/>
  <c r="G152" i="23"/>
  <c r="F152" i="23"/>
  <c r="E152" i="23"/>
  <c r="D152" i="23"/>
  <c r="C152" i="23"/>
  <c r="B152" i="23"/>
  <c r="W150" i="23"/>
  <c r="V150" i="23"/>
  <c r="U150" i="23"/>
  <c r="T150" i="23"/>
  <c r="S150" i="23"/>
  <c r="R150" i="23"/>
  <c r="Q150" i="23"/>
  <c r="P150" i="23"/>
  <c r="O150" i="23"/>
  <c r="N150" i="23"/>
  <c r="M150" i="23"/>
  <c r="L150" i="23"/>
  <c r="K150" i="23"/>
  <c r="J150" i="23"/>
  <c r="I150" i="23"/>
  <c r="H150" i="23"/>
  <c r="G150" i="23"/>
  <c r="F150" i="23"/>
  <c r="E150" i="23"/>
  <c r="D150" i="23"/>
  <c r="C150" i="23"/>
  <c r="B150" i="23"/>
  <c r="W149" i="23"/>
  <c r="V149" i="23"/>
  <c r="U149" i="23"/>
  <c r="T149" i="23"/>
  <c r="S149" i="23"/>
  <c r="R149" i="23"/>
  <c r="Q149" i="23"/>
  <c r="P149" i="23"/>
  <c r="O149" i="23"/>
  <c r="N149" i="23"/>
  <c r="M149" i="23"/>
  <c r="L149" i="23"/>
  <c r="K149" i="23"/>
  <c r="J149" i="23"/>
  <c r="I149" i="23"/>
  <c r="H149" i="23"/>
  <c r="G149" i="23"/>
  <c r="F149" i="23"/>
  <c r="E149" i="23"/>
  <c r="D149" i="23"/>
  <c r="C149" i="23"/>
  <c r="B149" i="23"/>
  <c r="W148" i="23"/>
  <c r="V148" i="23"/>
  <c r="U148" i="23"/>
  <c r="T148" i="23"/>
  <c r="S148" i="23"/>
  <c r="R148" i="23"/>
  <c r="Q148" i="23"/>
  <c r="P148" i="23"/>
  <c r="O148" i="23"/>
  <c r="N148" i="23"/>
  <c r="M148" i="23"/>
  <c r="L148" i="23"/>
  <c r="K148" i="23"/>
  <c r="J148" i="23"/>
  <c r="I148" i="23"/>
  <c r="H148" i="23"/>
  <c r="G148" i="23"/>
  <c r="F148" i="23"/>
  <c r="E148" i="23"/>
  <c r="D148" i="23"/>
  <c r="C148" i="23"/>
  <c r="B148" i="23"/>
  <c r="W147" i="23"/>
  <c r="V147" i="23"/>
  <c r="U147" i="23"/>
  <c r="T147" i="23"/>
  <c r="S147" i="23"/>
  <c r="R147" i="23"/>
  <c r="Q147" i="23"/>
  <c r="P147" i="23"/>
  <c r="O147" i="23"/>
  <c r="N147" i="23"/>
  <c r="M147" i="23"/>
  <c r="L147" i="23"/>
  <c r="K147" i="23"/>
  <c r="J147" i="23"/>
  <c r="I147" i="23"/>
  <c r="H147" i="23"/>
  <c r="G147" i="23"/>
  <c r="F147" i="23"/>
  <c r="E147" i="23"/>
  <c r="D147" i="23"/>
  <c r="C147" i="23"/>
  <c r="B147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W136" i="23"/>
  <c r="V136" i="23"/>
  <c r="U136" i="23"/>
  <c r="T136" i="23"/>
  <c r="S136" i="23"/>
  <c r="R136" i="23"/>
  <c r="Q136" i="23"/>
  <c r="P136" i="23"/>
  <c r="O136" i="23"/>
  <c r="N136" i="23"/>
  <c r="M136" i="23"/>
  <c r="L136" i="23"/>
  <c r="K136" i="23"/>
  <c r="J136" i="23"/>
  <c r="I136" i="23"/>
  <c r="H136" i="23"/>
  <c r="G136" i="23"/>
  <c r="F136" i="23"/>
  <c r="E136" i="23"/>
  <c r="D136" i="23"/>
  <c r="C136" i="23"/>
  <c r="B136" i="23"/>
  <c r="W135" i="23"/>
  <c r="V135" i="23"/>
  <c r="U135" i="23"/>
  <c r="T135" i="23"/>
  <c r="S135" i="23"/>
  <c r="R135" i="23"/>
  <c r="Q135" i="23"/>
  <c r="P135" i="23"/>
  <c r="O135" i="23"/>
  <c r="N135" i="23"/>
  <c r="M135" i="23"/>
  <c r="L135" i="23"/>
  <c r="K135" i="23"/>
  <c r="J135" i="23"/>
  <c r="I135" i="23"/>
  <c r="H135" i="23"/>
  <c r="G135" i="23"/>
  <c r="F135" i="23"/>
  <c r="E135" i="23"/>
  <c r="D135" i="23"/>
  <c r="C135" i="23"/>
  <c r="B135" i="23"/>
  <c r="W134" i="23"/>
  <c r="V134" i="23"/>
  <c r="U134" i="23"/>
  <c r="T134" i="23"/>
  <c r="S134" i="23"/>
  <c r="R134" i="23"/>
  <c r="Q134" i="23"/>
  <c r="P134" i="23"/>
  <c r="O134" i="23"/>
  <c r="N134" i="23"/>
  <c r="M134" i="23"/>
  <c r="L134" i="23"/>
  <c r="K134" i="23"/>
  <c r="J134" i="23"/>
  <c r="I134" i="23"/>
  <c r="H134" i="23"/>
  <c r="G134" i="23"/>
  <c r="F134" i="23"/>
  <c r="E134" i="23"/>
  <c r="D134" i="23"/>
  <c r="C134" i="23"/>
  <c r="B134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W119" i="23"/>
  <c r="W213" i="23" s="1"/>
  <c r="V119" i="23"/>
  <c r="V213" i="23" s="1"/>
  <c r="U119" i="23"/>
  <c r="U213" i="23" s="1"/>
  <c r="T119" i="23"/>
  <c r="T213" i="23" s="1"/>
  <c r="S119" i="23"/>
  <c r="S213" i="23" s="1"/>
  <c r="R119" i="23"/>
  <c r="R213" i="23" s="1"/>
  <c r="Q119" i="23"/>
  <c r="Q213" i="23" s="1"/>
  <c r="P119" i="23"/>
  <c r="O119" i="23"/>
  <c r="N119" i="23"/>
  <c r="N213" i="23" s="1"/>
  <c r="M119" i="23"/>
  <c r="M213" i="23" s="1"/>
  <c r="L119" i="23"/>
  <c r="L213" i="23" s="1"/>
  <c r="K119" i="23"/>
  <c r="K213" i="23" s="1"/>
  <c r="J119" i="23"/>
  <c r="J213" i="23" s="1"/>
  <c r="I119" i="23"/>
  <c r="I213" i="23" s="1"/>
  <c r="H119" i="23"/>
  <c r="G119" i="23"/>
  <c r="F119" i="23"/>
  <c r="F213" i="23" s="1"/>
  <c r="E119" i="23"/>
  <c r="E213" i="23" s="1"/>
  <c r="D119" i="23"/>
  <c r="D213" i="23" s="1"/>
  <c r="C119" i="23"/>
  <c r="C213" i="23" s="1"/>
  <c r="B119" i="23"/>
  <c r="B213" i="23" s="1"/>
  <c r="W110" i="23"/>
  <c r="W211" i="23" s="1"/>
  <c r="V110" i="23"/>
  <c r="U110" i="23"/>
  <c r="U211" i="23" s="1"/>
  <c r="T110" i="23"/>
  <c r="T99" i="23" s="1"/>
  <c r="S110" i="23"/>
  <c r="S211" i="23" s="1"/>
  <c r="R110" i="23"/>
  <c r="R211" i="23" s="1"/>
  <c r="Q110" i="23"/>
  <c r="Q211" i="23" s="1"/>
  <c r="P110" i="23"/>
  <c r="O110" i="23"/>
  <c r="O211" i="23" s="1"/>
  <c r="N110" i="23"/>
  <c r="M110" i="23"/>
  <c r="M211" i="23" s="1"/>
  <c r="L110" i="23"/>
  <c r="L211" i="23" s="1"/>
  <c r="K110" i="23"/>
  <c r="K99" i="23" s="1"/>
  <c r="K62" i="20" s="1"/>
  <c r="K115" i="4" s="1"/>
  <c r="J110" i="23"/>
  <c r="J211" i="23" s="1"/>
  <c r="I110" i="23"/>
  <c r="I211" i="23" s="1"/>
  <c r="H110" i="23"/>
  <c r="G110" i="23"/>
  <c r="G211" i="23" s="1"/>
  <c r="F110" i="23"/>
  <c r="E110" i="23"/>
  <c r="E211" i="23" s="1"/>
  <c r="D110" i="23"/>
  <c r="C110" i="23"/>
  <c r="B110" i="23"/>
  <c r="B211" i="23" s="1"/>
  <c r="D99" i="23"/>
  <c r="D62" i="20" s="1"/>
  <c r="D115" i="4" s="1"/>
  <c r="W89" i="23"/>
  <c r="V89" i="23"/>
  <c r="U89" i="23"/>
  <c r="U203" i="23" s="1"/>
  <c r="T89" i="23"/>
  <c r="S89" i="23"/>
  <c r="S203" i="23" s="1"/>
  <c r="R89" i="23"/>
  <c r="Q89" i="23"/>
  <c r="P89" i="23"/>
  <c r="P203" i="23" s="1"/>
  <c r="O89" i="23"/>
  <c r="O203" i="23" s="1"/>
  <c r="N89" i="23"/>
  <c r="N203" i="23" s="1"/>
  <c r="M89" i="23"/>
  <c r="M203" i="23" s="1"/>
  <c r="L89" i="23"/>
  <c r="L203" i="23" s="1"/>
  <c r="K89" i="23"/>
  <c r="K203" i="23" s="1"/>
  <c r="J89" i="23"/>
  <c r="I89" i="23"/>
  <c r="I203" i="23" s="1"/>
  <c r="H89" i="23"/>
  <c r="H203" i="23" s="1"/>
  <c r="G89" i="23"/>
  <c r="F89" i="23"/>
  <c r="E89" i="23"/>
  <c r="E203" i="23" s="1"/>
  <c r="D89" i="23"/>
  <c r="D203" i="23" s="1"/>
  <c r="C89" i="23"/>
  <c r="C203" i="23" s="1"/>
  <c r="B89" i="23"/>
  <c r="W79" i="23"/>
  <c r="W202" i="23" s="1"/>
  <c r="V79" i="23"/>
  <c r="V202" i="23" s="1"/>
  <c r="U79" i="23"/>
  <c r="U202" i="23" s="1"/>
  <c r="T79" i="23"/>
  <c r="T202" i="23" s="1"/>
  <c r="S79" i="23"/>
  <c r="S202" i="23" s="1"/>
  <c r="R79" i="23"/>
  <c r="Q79" i="23"/>
  <c r="Q202" i="23" s="1"/>
  <c r="P79" i="23"/>
  <c r="O79" i="23"/>
  <c r="O202" i="23" s="1"/>
  <c r="N79" i="23"/>
  <c r="N202" i="23" s="1"/>
  <c r="M79" i="23"/>
  <c r="M202" i="23" s="1"/>
  <c r="L79" i="23"/>
  <c r="L202" i="23" s="1"/>
  <c r="K79" i="23"/>
  <c r="K202" i="23" s="1"/>
  <c r="J79" i="23"/>
  <c r="J202" i="23" s="1"/>
  <c r="I79" i="23"/>
  <c r="I202" i="23" s="1"/>
  <c r="H79" i="23"/>
  <c r="G79" i="23"/>
  <c r="G202" i="23" s="1"/>
  <c r="F79" i="23"/>
  <c r="F202" i="23" s="1"/>
  <c r="E79" i="23"/>
  <c r="E202" i="23" s="1"/>
  <c r="D79" i="23"/>
  <c r="D202" i="23" s="1"/>
  <c r="C79" i="23"/>
  <c r="C202" i="23" s="1"/>
  <c r="B79" i="23"/>
  <c r="B202" i="23" s="1"/>
  <c r="W60" i="23"/>
  <c r="W201" i="23" s="1"/>
  <c r="V60" i="23"/>
  <c r="U60" i="23"/>
  <c r="T60" i="23"/>
  <c r="T201" i="23" s="1"/>
  <c r="S60" i="23"/>
  <c r="R60" i="23"/>
  <c r="Q60" i="23"/>
  <c r="Q201" i="23" s="1"/>
  <c r="P60" i="23"/>
  <c r="P201" i="23" s="1"/>
  <c r="O60" i="23"/>
  <c r="O201" i="23" s="1"/>
  <c r="N60" i="23"/>
  <c r="M60" i="23"/>
  <c r="M201" i="23" s="1"/>
  <c r="L60" i="23"/>
  <c r="L201" i="23" s="1"/>
  <c r="K60" i="23"/>
  <c r="J60" i="23"/>
  <c r="I60" i="23"/>
  <c r="I48" i="23" s="1"/>
  <c r="H60" i="23"/>
  <c r="G60" i="23"/>
  <c r="G201" i="23" s="1"/>
  <c r="F60" i="23"/>
  <c r="E60" i="23"/>
  <c r="E201" i="23" s="1"/>
  <c r="D60" i="23"/>
  <c r="D201" i="23" s="1"/>
  <c r="C60" i="23"/>
  <c r="C48" i="23" s="1"/>
  <c r="C61" i="20" s="1"/>
  <c r="C114" i="4" s="1"/>
  <c r="B60" i="23"/>
  <c r="T48" i="23"/>
  <c r="T158" i="23" s="1"/>
  <c r="Q48" i="23"/>
  <c r="Q161" i="23" s="1"/>
  <c r="L48" i="23"/>
  <c r="W33" i="23"/>
  <c r="W5" i="23" s="1"/>
  <c r="W60" i="20" s="1"/>
  <c r="W113" i="4" s="1"/>
  <c r="V33" i="23"/>
  <c r="V5" i="23" s="1"/>
  <c r="V60" i="20" s="1"/>
  <c r="V113" i="4" s="1"/>
  <c r="U33" i="23"/>
  <c r="U192" i="23" s="1"/>
  <c r="T33" i="23"/>
  <c r="T192" i="23" s="1"/>
  <c r="S33" i="23"/>
  <c r="R33" i="23"/>
  <c r="Q33" i="23"/>
  <c r="Q192" i="23" s="1"/>
  <c r="P33" i="23"/>
  <c r="P192" i="23" s="1"/>
  <c r="O33" i="23"/>
  <c r="O5" i="23" s="1"/>
  <c r="N33" i="23"/>
  <c r="N5" i="23" s="1"/>
  <c r="M33" i="23"/>
  <c r="M192" i="23" s="1"/>
  <c r="L33" i="23"/>
  <c r="L192" i="23" s="1"/>
  <c r="K33" i="23"/>
  <c r="J33" i="23"/>
  <c r="I33" i="23"/>
  <c r="H33" i="23"/>
  <c r="H192" i="23" s="1"/>
  <c r="G33" i="23"/>
  <c r="G5" i="23" s="1"/>
  <c r="F33" i="23"/>
  <c r="F5" i="23" s="1"/>
  <c r="E33" i="23"/>
  <c r="E192" i="23" s="1"/>
  <c r="D33" i="23"/>
  <c r="D192" i="23" s="1"/>
  <c r="C33" i="23"/>
  <c r="B33" i="23"/>
  <c r="U5" i="23"/>
  <c r="U143" i="23" s="1"/>
  <c r="T5" i="23"/>
  <c r="T143" i="23" s="1"/>
  <c r="Q5" i="23"/>
  <c r="Q144" i="23" s="1"/>
  <c r="P5" i="23"/>
  <c r="P60" i="20" s="1"/>
  <c r="P113" i="4" s="1"/>
  <c r="M5" i="23"/>
  <c r="M143" i="23" s="1"/>
  <c r="L5" i="23"/>
  <c r="L143" i="23" s="1"/>
  <c r="I5" i="23"/>
  <c r="I144" i="23" s="1"/>
  <c r="A1" i="23"/>
  <c r="W214" i="22"/>
  <c r="V214" i="22"/>
  <c r="U214" i="22"/>
  <c r="T214" i="22"/>
  <c r="S214" i="22"/>
  <c r="R214" i="22"/>
  <c r="Q214" i="22"/>
  <c r="P214" i="22"/>
  <c r="O214" i="22"/>
  <c r="N214" i="22"/>
  <c r="M214" i="22"/>
  <c r="L214" i="22"/>
  <c r="K214" i="22"/>
  <c r="J214" i="22"/>
  <c r="I214" i="22"/>
  <c r="H214" i="22"/>
  <c r="G214" i="22"/>
  <c r="F214" i="22"/>
  <c r="E214" i="22"/>
  <c r="D214" i="22"/>
  <c r="C214" i="22"/>
  <c r="B214" i="22"/>
  <c r="W212" i="22"/>
  <c r="V212" i="22"/>
  <c r="U212" i="22"/>
  <c r="T212" i="22"/>
  <c r="S212" i="22"/>
  <c r="R212" i="22"/>
  <c r="Q212" i="22"/>
  <c r="P212" i="22"/>
  <c r="O212" i="22"/>
  <c r="N212" i="22"/>
  <c r="M212" i="22"/>
  <c r="L212" i="22"/>
  <c r="K212" i="22"/>
  <c r="J212" i="22"/>
  <c r="I212" i="22"/>
  <c r="H212" i="22"/>
  <c r="G212" i="22"/>
  <c r="F212" i="22"/>
  <c r="E212" i="22"/>
  <c r="D212" i="22"/>
  <c r="C212" i="22"/>
  <c r="B212" i="22"/>
  <c r="W210" i="22"/>
  <c r="V210" i="22"/>
  <c r="U210" i="22"/>
  <c r="T210" i="22"/>
  <c r="S210" i="22"/>
  <c r="R210" i="22"/>
  <c r="Q210" i="22"/>
  <c r="P210" i="22"/>
  <c r="O210" i="22"/>
  <c r="N210" i="22"/>
  <c r="M210" i="22"/>
  <c r="L210" i="22"/>
  <c r="K210" i="22"/>
  <c r="J210" i="22"/>
  <c r="I210" i="22"/>
  <c r="H210" i="22"/>
  <c r="G210" i="22"/>
  <c r="F210" i="22"/>
  <c r="E210" i="22"/>
  <c r="D210" i="22"/>
  <c r="C210" i="22"/>
  <c r="B210" i="22"/>
  <c r="W209" i="22"/>
  <c r="V209" i="22"/>
  <c r="U209" i="22"/>
  <c r="T209" i="22"/>
  <c r="S209" i="22"/>
  <c r="R209" i="22"/>
  <c r="Q209" i="22"/>
  <c r="P209" i="22"/>
  <c r="O209" i="22"/>
  <c r="N209" i="22"/>
  <c r="M209" i="22"/>
  <c r="L209" i="22"/>
  <c r="K209" i="22"/>
  <c r="J209" i="22"/>
  <c r="I209" i="22"/>
  <c r="H209" i="22"/>
  <c r="G209" i="22"/>
  <c r="F209" i="22"/>
  <c r="E209" i="22"/>
  <c r="D209" i="22"/>
  <c r="C209" i="22"/>
  <c r="B209" i="22"/>
  <c r="W208" i="22"/>
  <c r="V208" i="22"/>
  <c r="U208" i="22"/>
  <c r="T208" i="22"/>
  <c r="S208" i="22"/>
  <c r="R208" i="22"/>
  <c r="Q208" i="22"/>
  <c r="P208" i="22"/>
  <c r="O208" i="22"/>
  <c r="N208" i="22"/>
  <c r="M208" i="22"/>
  <c r="L208" i="22"/>
  <c r="K208" i="22"/>
  <c r="J208" i="22"/>
  <c r="I208" i="22"/>
  <c r="H208" i="22"/>
  <c r="G208" i="22"/>
  <c r="F208" i="22"/>
  <c r="E208" i="22"/>
  <c r="D208" i="22"/>
  <c r="C208" i="22"/>
  <c r="B208" i="22"/>
  <c r="W207" i="22"/>
  <c r="V207" i="22"/>
  <c r="U207" i="22"/>
  <c r="T207" i="22"/>
  <c r="S207" i="22"/>
  <c r="R207" i="22"/>
  <c r="Q207" i="22"/>
  <c r="P207" i="22"/>
  <c r="O207" i="22"/>
  <c r="N207" i="22"/>
  <c r="M207" i="22"/>
  <c r="L207" i="22"/>
  <c r="K207" i="22"/>
  <c r="J207" i="22"/>
  <c r="I207" i="22"/>
  <c r="H207" i="22"/>
  <c r="G207" i="22"/>
  <c r="F207" i="22"/>
  <c r="E207" i="22"/>
  <c r="D207" i="22"/>
  <c r="C207" i="22"/>
  <c r="B207" i="22"/>
  <c r="W206" i="22"/>
  <c r="V206" i="22"/>
  <c r="U206" i="22"/>
  <c r="T206" i="22"/>
  <c r="S206" i="22"/>
  <c r="R206" i="22"/>
  <c r="Q206" i="22"/>
  <c r="P206" i="22"/>
  <c r="O206" i="22"/>
  <c r="N206" i="22"/>
  <c r="M206" i="22"/>
  <c r="L206" i="22"/>
  <c r="K206" i="22"/>
  <c r="J206" i="22"/>
  <c r="I206" i="22"/>
  <c r="H206" i="22"/>
  <c r="G206" i="22"/>
  <c r="F206" i="22"/>
  <c r="E206" i="22"/>
  <c r="D206" i="22"/>
  <c r="C206" i="22"/>
  <c r="B206" i="22"/>
  <c r="W205" i="22"/>
  <c r="V205" i="22"/>
  <c r="U205" i="22"/>
  <c r="T205" i="22"/>
  <c r="S205" i="22"/>
  <c r="R205" i="22"/>
  <c r="Q205" i="22"/>
  <c r="P205" i="22"/>
  <c r="O205" i="22"/>
  <c r="N205" i="22"/>
  <c r="M205" i="22"/>
  <c r="L205" i="22"/>
  <c r="K205" i="22"/>
  <c r="J205" i="22"/>
  <c r="I205" i="22"/>
  <c r="H205" i="22"/>
  <c r="G205" i="22"/>
  <c r="F205" i="22"/>
  <c r="E205" i="22"/>
  <c r="D205" i="22"/>
  <c r="C205" i="22"/>
  <c r="B205" i="22"/>
  <c r="W200" i="22"/>
  <c r="V200" i="22"/>
  <c r="U200" i="22"/>
  <c r="T200" i="22"/>
  <c r="S200" i="22"/>
  <c r="R200" i="22"/>
  <c r="Q200" i="22"/>
  <c r="P200" i="22"/>
  <c r="O200" i="22"/>
  <c r="N200" i="22"/>
  <c r="M200" i="22"/>
  <c r="L200" i="22"/>
  <c r="K200" i="22"/>
  <c r="J200" i="22"/>
  <c r="I200" i="22"/>
  <c r="H200" i="22"/>
  <c r="G200" i="22"/>
  <c r="F200" i="22"/>
  <c r="E200" i="22"/>
  <c r="D200" i="22"/>
  <c r="C200" i="22"/>
  <c r="B200" i="22"/>
  <c r="W199" i="22"/>
  <c r="V199" i="22"/>
  <c r="U199" i="22"/>
  <c r="T199" i="22"/>
  <c r="S199" i="22"/>
  <c r="R199" i="22"/>
  <c r="Q199" i="22"/>
  <c r="P199" i="22"/>
  <c r="O199" i="22"/>
  <c r="N199" i="22"/>
  <c r="M199" i="22"/>
  <c r="L199" i="22"/>
  <c r="K199" i="22"/>
  <c r="J199" i="22"/>
  <c r="I199" i="22"/>
  <c r="H199" i="22"/>
  <c r="G199" i="22"/>
  <c r="F199" i="22"/>
  <c r="E199" i="22"/>
  <c r="D199" i="22"/>
  <c r="C199" i="22"/>
  <c r="B199" i="22"/>
  <c r="W198" i="22"/>
  <c r="V198" i="22"/>
  <c r="U198" i="22"/>
  <c r="T198" i="22"/>
  <c r="S198" i="22"/>
  <c r="R198" i="22"/>
  <c r="Q198" i="22"/>
  <c r="P198" i="22"/>
  <c r="O198" i="22"/>
  <c r="N198" i="22"/>
  <c r="M198" i="22"/>
  <c r="L198" i="22"/>
  <c r="K198" i="22"/>
  <c r="J198" i="22"/>
  <c r="I198" i="22"/>
  <c r="H198" i="22"/>
  <c r="G198" i="22"/>
  <c r="F198" i="22"/>
  <c r="E198" i="22"/>
  <c r="D198" i="22"/>
  <c r="C198" i="22"/>
  <c r="B198" i="22"/>
  <c r="W197" i="22"/>
  <c r="V197" i="22"/>
  <c r="U197" i="22"/>
  <c r="T197" i="22"/>
  <c r="S197" i="22"/>
  <c r="R197" i="22"/>
  <c r="Q197" i="22"/>
  <c r="P197" i="22"/>
  <c r="O197" i="22"/>
  <c r="N197" i="22"/>
  <c r="M197" i="22"/>
  <c r="L197" i="22"/>
  <c r="K197" i="22"/>
  <c r="J197" i="22"/>
  <c r="I197" i="22"/>
  <c r="H197" i="22"/>
  <c r="G197" i="22"/>
  <c r="F197" i="22"/>
  <c r="E197" i="22"/>
  <c r="D197" i="22"/>
  <c r="C197" i="22"/>
  <c r="B197" i="22"/>
  <c r="W196" i="22"/>
  <c r="V196" i="22"/>
  <c r="U196" i="22"/>
  <c r="T196" i="22"/>
  <c r="S196" i="22"/>
  <c r="R196" i="22"/>
  <c r="Q196" i="22"/>
  <c r="P196" i="22"/>
  <c r="O196" i="22"/>
  <c r="N196" i="22"/>
  <c r="M196" i="22"/>
  <c r="L196" i="22"/>
  <c r="K196" i="22"/>
  <c r="J196" i="22"/>
  <c r="I196" i="22"/>
  <c r="H196" i="22"/>
  <c r="G196" i="22"/>
  <c r="F196" i="22"/>
  <c r="E196" i="22"/>
  <c r="D196" i="22"/>
  <c r="C196" i="22"/>
  <c r="B196" i="22"/>
  <c r="W195" i="22"/>
  <c r="V195" i="22"/>
  <c r="U195" i="22"/>
  <c r="T195" i="22"/>
  <c r="S195" i="22"/>
  <c r="R195" i="22"/>
  <c r="Q195" i="22"/>
  <c r="P195" i="22"/>
  <c r="O195" i="22"/>
  <c r="N195" i="22"/>
  <c r="M195" i="22"/>
  <c r="L195" i="22"/>
  <c r="K195" i="22"/>
  <c r="J195" i="22"/>
  <c r="I195" i="22"/>
  <c r="H195" i="22"/>
  <c r="G195" i="22"/>
  <c r="F195" i="22"/>
  <c r="E195" i="22"/>
  <c r="D195" i="22"/>
  <c r="C195" i="22"/>
  <c r="B195" i="22"/>
  <c r="W194" i="22"/>
  <c r="V194" i="22"/>
  <c r="U194" i="22"/>
  <c r="T194" i="22"/>
  <c r="S194" i="22"/>
  <c r="R194" i="22"/>
  <c r="Q194" i="22"/>
  <c r="P194" i="22"/>
  <c r="O194" i="22"/>
  <c r="N194" i="22"/>
  <c r="M194" i="22"/>
  <c r="L194" i="22"/>
  <c r="K194" i="22"/>
  <c r="J194" i="22"/>
  <c r="I194" i="22"/>
  <c r="H194" i="22"/>
  <c r="G194" i="22"/>
  <c r="F194" i="22"/>
  <c r="E194" i="22"/>
  <c r="D194" i="22"/>
  <c r="C194" i="22"/>
  <c r="B194" i="22"/>
  <c r="W191" i="22"/>
  <c r="V191" i="22"/>
  <c r="U191" i="22"/>
  <c r="T191" i="22"/>
  <c r="S191" i="22"/>
  <c r="R191" i="22"/>
  <c r="Q191" i="22"/>
  <c r="P191" i="22"/>
  <c r="O191" i="22"/>
  <c r="N191" i="22"/>
  <c r="M191" i="22"/>
  <c r="L191" i="22"/>
  <c r="K191" i="22"/>
  <c r="J191" i="22"/>
  <c r="I191" i="22"/>
  <c r="H191" i="22"/>
  <c r="G191" i="22"/>
  <c r="F191" i="22"/>
  <c r="E191" i="22"/>
  <c r="D191" i="22"/>
  <c r="C191" i="22"/>
  <c r="B191" i="22"/>
  <c r="W190" i="22"/>
  <c r="V190" i="22"/>
  <c r="U190" i="22"/>
  <c r="T190" i="22"/>
  <c r="S190" i="22"/>
  <c r="R190" i="22"/>
  <c r="Q190" i="22"/>
  <c r="P190" i="22"/>
  <c r="O190" i="22"/>
  <c r="N190" i="22"/>
  <c r="M190" i="22"/>
  <c r="L190" i="22"/>
  <c r="K190" i="22"/>
  <c r="J190" i="22"/>
  <c r="I190" i="22"/>
  <c r="H190" i="22"/>
  <c r="G190" i="22"/>
  <c r="F190" i="22"/>
  <c r="E190" i="22"/>
  <c r="D190" i="22"/>
  <c r="C190" i="22"/>
  <c r="B190" i="22"/>
  <c r="W189" i="22"/>
  <c r="V189" i="22"/>
  <c r="U189" i="22"/>
  <c r="T189" i="22"/>
  <c r="S189" i="22"/>
  <c r="R189" i="22"/>
  <c r="Q189" i="22"/>
  <c r="P189" i="22"/>
  <c r="O189" i="22"/>
  <c r="N189" i="22"/>
  <c r="M189" i="22"/>
  <c r="L189" i="22"/>
  <c r="K189" i="22"/>
  <c r="J189" i="22"/>
  <c r="I189" i="22"/>
  <c r="H189" i="22"/>
  <c r="G189" i="22"/>
  <c r="F189" i="22"/>
  <c r="E189" i="22"/>
  <c r="D189" i="22"/>
  <c r="C189" i="22"/>
  <c r="B189" i="22"/>
  <c r="W188" i="22"/>
  <c r="V188" i="22"/>
  <c r="U188" i="22"/>
  <c r="T188" i="22"/>
  <c r="S188" i="22"/>
  <c r="R188" i="22"/>
  <c r="Q188" i="22"/>
  <c r="P188" i="22"/>
  <c r="O188" i="22"/>
  <c r="N188" i="22"/>
  <c r="M188" i="22"/>
  <c r="L188" i="22"/>
  <c r="K188" i="22"/>
  <c r="J188" i="22"/>
  <c r="I188" i="22"/>
  <c r="H188" i="22"/>
  <c r="G188" i="22"/>
  <c r="F188" i="22"/>
  <c r="E188" i="22"/>
  <c r="D188" i="22"/>
  <c r="C188" i="22"/>
  <c r="B188" i="22"/>
  <c r="W187" i="22"/>
  <c r="V187" i="22"/>
  <c r="U187" i="22"/>
  <c r="T187" i="22"/>
  <c r="S187" i="22"/>
  <c r="R187" i="22"/>
  <c r="Q187" i="22"/>
  <c r="P187" i="22"/>
  <c r="O187" i="22"/>
  <c r="N187" i="22"/>
  <c r="M187" i="22"/>
  <c r="L187" i="22"/>
  <c r="K187" i="22"/>
  <c r="J187" i="22"/>
  <c r="I187" i="22"/>
  <c r="H187" i="22"/>
  <c r="G187" i="22"/>
  <c r="F187" i="22"/>
  <c r="E187" i="22"/>
  <c r="D187" i="22"/>
  <c r="C187" i="22"/>
  <c r="B187" i="22"/>
  <c r="W186" i="22"/>
  <c r="V186" i="22"/>
  <c r="U186" i="22"/>
  <c r="T186" i="22"/>
  <c r="S186" i="22"/>
  <c r="R186" i="22"/>
  <c r="Q186" i="22"/>
  <c r="P186" i="22"/>
  <c r="O186" i="22"/>
  <c r="N186" i="22"/>
  <c r="M186" i="22"/>
  <c r="L186" i="22"/>
  <c r="K186" i="22"/>
  <c r="J186" i="22"/>
  <c r="I186" i="22"/>
  <c r="H186" i="22"/>
  <c r="G186" i="22"/>
  <c r="F186" i="22"/>
  <c r="E186" i="22"/>
  <c r="D186" i="22"/>
  <c r="C186" i="22"/>
  <c r="B186" i="22"/>
  <c r="W185" i="22"/>
  <c r="V185" i="22"/>
  <c r="U185" i="22"/>
  <c r="T185" i="22"/>
  <c r="S185" i="22"/>
  <c r="R185" i="22"/>
  <c r="Q185" i="22"/>
  <c r="P185" i="22"/>
  <c r="O185" i="22"/>
  <c r="N185" i="22"/>
  <c r="M185" i="22"/>
  <c r="L185" i="22"/>
  <c r="K185" i="22"/>
  <c r="J185" i="22"/>
  <c r="I185" i="22"/>
  <c r="H185" i="22"/>
  <c r="G185" i="22"/>
  <c r="F185" i="22"/>
  <c r="E185" i="22"/>
  <c r="D185" i="22"/>
  <c r="C185" i="22"/>
  <c r="B185" i="22"/>
  <c r="W184" i="22"/>
  <c r="V184" i="22"/>
  <c r="U184" i="22"/>
  <c r="T184" i="22"/>
  <c r="S184" i="22"/>
  <c r="R184" i="22"/>
  <c r="Q184" i="22"/>
  <c r="P184" i="22"/>
  <c r="O184" i="22"/>
  <c r="N184" i="22"/>
  <c r="M184" i="22"/>
  <c r="L184" i="22"/>
  <c r="K184" i="22"/>
  <c r="J184" i="22"/>
  <c r="I184" i="22"/>
  <c r="H184" i="22"/>
  <c r="G184" i="22"/>
  <c r="F184" i="22"/>
  <c r="E184" i="22"/>
  <c r="D184" i="22"/>
  <c r="C184" i="22"/>
  <c r="B184" i="22"/>
  <c r="W183" i="22"/>
  <c r="V183" i="22"/>
  <c r="U183" i="22"/>
  <c r="T183" i="22"/>
  <c r="S183" i="22"/>
  <c r="R183" i="22"/>
  <c r="Q183" i="22"/>
  <c r="P183" i="22"/>
  <c r="O183" i="22"/>
  <c r="N183" i="22"/>
  <c r="M183" i="22"/>
  <c r="L183" i="22"/>
  <c r="K183" i="22"/>
  <c r="J183" i="22"/>
  <c r="I183" i="22"/>
  <c r="H183" i="22"/>
  <c r="G183" i="22"/>
  <c r="F183" i="22"/>
  <c r="E183" i="22"/>
  <c r="D183" i="22"/>
  <c r="C183" i="22"/>
  <c r="B183" i="22"/>
  <c r="W178" i="22"/>
  <c r="V178" i="22"/>
  <c r="U178" i="22"/>
  <c r="T178" i="22"/>
  <c r="S178" i="22"/>
  <c r="R178" i="22"/>
  <c r="Q178" i="22"/>
  <c r="P178" i="22"/>
  <c r="O178" i="22"/>
  <c r="N178" i="22"/>
  <c r="M178" i="22"/>
  <c r="L178" i="22"/>
  <c r="K178" i="22"/>
  <c r="J178" i="22"/>
  <c r="I178" i="22"/>
  <c r="H178" i="22"/>
  <c r="G178" i="22"/>
  <c r="F178" i="22"/>
  <c r="E178" i="22"/>
  <c r="D178" i="22"/>
  <c r="C178" i="22"/>
  <c r="B178" i="22"/>
  <c r="W177" i="22"/>
  <c r="V177" i="22"/>
  <c r="U177" i="22"/>
  <c r="T177" i="22"/>
  <c r="S177" i="22"/>
  <c r="R177" i="22"/>
  <c r="Q177" i="22"/>
  <c r="Q165" i="22" s="1"/>
  <c r="P177" i="22"/>
  <c r="O177" i="22"/>
  <c r="N177" i="22"/>
  <c r="M177" i="22"/>
  <c r="L177" i="22"/>
  <c r="K177" i="22"/>
  <c r="J177" i="22"/>
  <c r="I177" i="22"/>
  <c r="H177" i="22"/>
  <c r="G177" i="22"/>
  <c r="F177" i="22"/>
  <c r="E177" i="22"/>
  <c r="D177" i="22"/>
  <c r="C177" i="22"/>
  <c r="B177" i="22"/>
  <c r="W176" i="22"/>
  <c r="V176" i="22"/>
  <c r="U176" i="22"/>
  <c r="T176" i="22"/>
  <c r="S176" i="22"/>
  <c r="R176" i="22"/>
  <c r="Q176" i="22"/>
  <c r="P176" i="22"/>
  <c r="O176" i="22"/>
  <c r="N176" i="22"/>
  <c r="M176" i="22"/>
  <c r="L176" i="22"/>
  <c r="K176" i="22"/>
  <c r="J176" i="22"/>
  <c r="I176" i="22"/>
  <c r="H176" i="22"/>
  <c r="G176" i="22"/>
  <c r="F176" i="22"/>
  <c r="E176" i="22"/>
  <c r="D176" i="22"/>
  <c r="C176" i="22"/>
  <c r="B176" i="22"/>
  <c r="W174" i="22"/>
  <c r="V174" i="22"/>
  <c r="U174" i="22"/>
  <c r="T174" i="22"/>
  <c r="S174" i="22"/>
  <c r="R174" i="22"/>
  <c r="Q174" i="22"/>
  <c r="P174" i="22"/>
  <c r="O174" i="22"/>
  <c r="N174" i="22"/>
  <c r="M174" i="22"/>
  <c r="L174" i="22"/>
  <c r="K174" i="22"/>
  <c r="J174" i="22"/>
  <c r="I174" i="22"/>
  <c r="H174" i="22"/>
  <c r="G174" i="22"/>
  <c r="F174" i="22"/>
  <c r="E174" i="22"/>
  <c r="D174" i="22"/>
  <c r="C174" i="22"/>
  <c r="B174" i="22"/>
  <c r="W173" i="22"/>
  <c r="V173" i="22"/>
  <c r="U173" i="22"/>
  <c r="T173" i="22"/>
  <c r="S173" i="22"/>
  <c r="R173" i="22"/>
  <c r="Q173" i="22"/>
  <c r="P173" i="22"/>
  <c r="O173" i="22"/>
  <c r="N173" i="22"/>
  <c r="M173" i="22"/>
  <c r="L173" i="22"/>
  <c r="K173" i="22"/>
  <c r="J173" i="22"/>
  <c r="I173" i="22"/>
  <c r="H173" i="22"/>
  <c r="G173" i="22"/>
  <c r="F173" i="22"/>
  <c r="E173" i="22"/>
  <c r="D173" i="22"/>
  <c r="C173" i="22"/>
  <c r="B173" i="22"/>
  <c r="W172" i="22"/>
  <c r="V172" i="22"/>
  <c r="U172" i="22"/>
  <c r="T172" i="22"/>
  <c r="S172" i="22"/>
  <c r="R172" i="22"/>
  <c r="Q172" i="22"/>
  <c r="P172" i="22"/>
  <c r="O172" i="22"/>
  <c r="N172" i="22"/>
  <c r="M172" i="22"/>
  <c r="L172" i="22"/>
  <c r="K172" i="22"/>
  <c r="J172" i="22"/>
  <c r="I172" i="22"/>
  <c r="H172" i="22"/>
  <c r="G172" i="22"/>
  <c r="F172" i="22"/>
  <c r="E172" i="22"/>
  <c r="D172" i="22"/>
  <c r="C172" i="22"/>
  <c r="B172" i="22"/>
  <c r="U171" i="22"/>
  <c r="M171" i="22"/>
  <c r="W170" i="22"/>
  <c r="V170" i="22"/>
  <c r="V165" i="22" s="1"/>
  <c r="U170" i="22"/>
  <c r="T170" i="22"/>
  <c r="S170" i="22"/>
  <c r="R170" i="22"/>
  <c r="Q170" i="22"/>
  <c r="P170" i="22"/>
  <c r="O170" i="22"/>
  <c r="N170" i="22"/>
  <c r="M170" i="22"/>
  <c r="L170" i="22"/>
  <c r="K170" i="22"/>
  <c r="J170" i="22"/>
  <c r="I170" i="22"/>
  <c r="H170" i="22"/>
  <c r="G170" i="22"/>
  <c r="F170" i="22"/>
  <c r="E170" i="22"/>
  <c r="D170" i="22"/>
  <c r="C170" i="22"/>
  <c r="B170" i="22"/>
  <c r="W169" i="22"/>
  <c r="V169" i="22"/>
  <c r="U169" i="22"/>
  <c r="T169" i="22"/>
  <c r="S169" i="22"/>
  <c r="R169" i="22"/>
  <c r="Q169" i="22"/>
  <c r="P169" i="22"/>
  <c r="O169" i="22"/>
  <c r="N169" i="22"/>
  <c r="N165" i="22" s="1"/>
  <c r="M169" i="22"/>
  <c r="L169" i="22"/>
  <c r="K169" i="22"/>
  <c r="J169" i="22"/>
  <c r="I169" i="22"/>
  <c r="H169" i="22"/>
  <c r="G169" i="22"/>
  <c r="F169" i="22"/>
  <c r="E169" i="22"/>
  <c r="D169" i="22"/>
  <c r="C169" i="22"/>
  <c r="B169" i="22"/>
  <c r="W168" i="22"/>
  <c r="V168" i="22"/>
  <c r="U168" i="22"/>
  <c r="T168" i="22"/>
  <c r="S168" i="22"/>
  <c r="R168" i="22"/>
  <c r="Q168" i="22"/>
  <c r="P168" i="22"/>
  <c r="O168" i="22"/>
  <c r="N168" i="22"/>
  <c r="M168" i="22"/>
  <c r="L168" i="22"/>
  <c r="K168" i="22"/>
  <c r="J168" i="22"/>
  <c r="I168" i="22"/>
  <c r="H168" i="22"/>
  <c r="G168" i="22"/>
  <c r="F168" i="22"/>
  <c r="E168" i="22"/>
  <c r="D168" i="22"/>
  <c r="C168" i="22"/>
  <c r="B168" i="22"/>
  <c r="W167" i="22"/>
  <c r="V167" i="22"/>
  <c r="U167" i="22"/>
  <c r="T167" i="22"/>
  <c r="S167" i="22"/>
  <c r="R167" i="22"/>
  <c r="Q167" i="22"/>
  <c r="P167" i="22"/>
  <c r="O167" i="22"/>
  <c r="N167" i="22"/>
  <c r="M167" i="22"/>
  <c r="L167" i="22"/>
  <c r="K167" i="22"/>
  <c r="J167" i="22"/>
  <c r="I167" i="22"/>
  <c r="H167" i="22"/>
  <c r="G167" i="22"/>
  <c r="F167" i="22"/>
  <c r="F165" i="22" s="1"/>
  <c r="E167" i="22"/>
  <c r="D167" i="22"/>
  <c r="C167" i="22"/>
  <c r="B167" i="22"/>
  <c r="B165" i="22" s="1"/>
  <c r="W166" i="22"/>
  <c r="V166" i="22"/>
  <c r="U166" i="22"/>
  <c r="T166" i="22"/>
  <c r="S166" i="22"/>
  <c r="R166" i="22"/>
  <c r="Q166" i="22"/>
  <c r="P166" i="22"/>
  <c r="O166" i="22"/>
  <c r="N166" i="22"/>
  <c r="M166" i="22"/>
  <c r="L166" i="22"/>
  <c r="K166" i="22"/>
  <c r="J166" i="22"/>
  <c r="I166" i="22"/>
  <c r="H166" i="22"/>
  <c r="G166" i="22"/>
  <c r="F166" i="22"/>
  <c r="E166" i="22"/>
  <c r="D166" i="22"/>
  <c r="C166" i="22"/>
  <c r="B166" i="22"/>
  <c r="W162" i="22"/>
  <c r="V162" i="22"/>
  <c r="U162" i="22"/>
  <c r="T162" i="22"/>
  <c r="S162" i="22"/>
  <c r="R162" i="22"/>
  <c r="Q162" i="22"/>
  <c r="P162" i="22"/>
  <c r="O162" i="22"/>
  <c r="N162" i="22"/>
  <c r="M162" i="22"/>
  <c r="L162" i="22"/>
  <c r="K162" i="22"/>
  <c r="J162" i="22"/>
  <c r="I162" i="22"/>
  <c r="H162" i="22"/>
  <c r="G162" i="22"/>
  <c r="F162" i="22"/>
  <c r="E162" i="22"/>
  <c r="D162" i="22"/>
  <c r="C162" i="22"/>
  <c r="B162" i="22"/>
  <c r="W161" i="22"/>
  <c r="V161" i="22"/>
  <c r="U161" i="22"/>
  <c r="T161" i="22"/>
  <c r="S161" i="22"/>
  <c r="R161" i="22"/>
  <c r="Q161" i="22"/>
  <c r="P161" i="22"/>
  <c r="O161" i="22"/>
  <c r="N161" i="22"/>
  <c r="M161" i="22"/>
  <c r="L161" i="22"/>
  <c r="K161" i="22"/>
  <c r="J161" i="22"/>
  <c r="I161" i="22"/>
  <c r="H161" i="22"/>
  <c r="G161" i="22"/>
  <c r="F161" i="22"/>
  <c r="E161" i="22"/>
  <c r="D161" i="22"/>
  <c r="C161" i="22"/>
  <c r="B161" i="22"/>
  <c r="S160" i="22"/>
  <c r="W159" i="22"/>
  <c r="V159" i="22"/>
  <c r="U159" i="22"/>
  <c r="T159" i="22"/>
  <c r="S159" i="22"/>
  <c r="R159" i="22"/>
  <c r="Q159" i="22"/>
  <c r="P159" i="22"/>
  <c r="O159" i="22"/>
  <c r="N159" i="22"/>
  <c r="M159" i="22"/>
  <c r="L159" i="22"/>
  <c r="K159" i="22"/>
  <c r="J159" i="22"/>
  <c r="I159" i="22"/>
  <c r="H159" i="22"/>
  <c r="G159" i="22"/>
  <c r="F159" i="22"/>
  <c r="E159" i="22"/>
  <c r="D159" i="22"/>
  <c r="C159" i="22"/>
  <c r="B159" i="22"/>
  <c r="W158" i="22"/>
  <c r="V158" i="22"/>
  <c r="U158" i="22"/>
  <c r="T158" i="22"/>
  <c r="S158" i="22"/>
  <c r="R158" i="22"/>
  <c r="Q158" i="22"/>
  <c r="P158" i="22"/>
  <c r="O158" i="22"/>
  <c r="N158" i="22"/>
  <c r="M158" i="22"/>
  <c r="L158" i="22"/>
  <c r="K158" i="22"/>
  <c r="J158" i="22"/>
  <c r="I158" i="22"/>
  <c r="H158" i="22"/>
  <c r="G158" i="22"/>
  <c r="F158" i="22"/>
  <c r="E158" i="22"/>
  <c r="D158" i="22"/>
  <c r="C158" i="22"/>
  <c r="B158" i="22"/>
  <c r="M157" i="22"/>
  <c r="W156" i="22"/>
  <c r="V156" i="22"/>
  <c r="U156" i="22"/>
  <c r="T156" i="22"/>
  <c r="S156" i="22"/>
  <c r="R156" i="22"/>
  <c r="Q156" i="22"/>
  <c r="P156" i="22"/>
  <c r="O156" i="22"/>
  <c r="N156" i="22"/>
  <c r="M156" i="22"/>
  <c r="L156" i="22"/>
  <c r="K156" i="22"/>
  <c r="J156" i="22"/>
  <c r="I156" i="22"/>
  <c r="H156" i="22"/>
  <c r="G156" i="22"/>
  <c r="F156" i="22"/>
  <c r="E156" i="22"/>
  <c r="D156" i="22"/>
  <c r="C156" i="22"/>
  <c r="B156" i="22"/>
  <c r="W155" i="22"/>
  <c r="V155" i="22"/>
  <c r="U155" i="22"/>
  <c r="T155" i="22"/>
  <c r="S155" i="22"/>
  <c r="R155" i="22"/>
  <c r="Q155" i="22"/>
  <c r="P155" i="22"/>
  <c r="O155" i="22"/>
  <c r="N155" i="22"/>
  <c r="M155" i="22"/>
  <c r="L155" i="22"/>
  <c r="K155" i="22"/>
  <c r="J155" i="22"/>
  <c r="I155" i="22"/>
  <c r="H155" i="22"/>
  <c r="G155" i="22"/>
  <c r="F155" i="22"/>
  <c r="E155" i="22"/>
  <c r="D155" i="22"/>
  <c r="C155" i="22"/>
  <c r="B155" i="22"/>
  <c r="W154" i="22"/>
  <c r="V154" i="22"/>
  <c r="U154" i="22"/>
  <c r="T154" i="22"/>
  <c r="S154" i="22"/>
  <c r="R154" i="22"/>
  <c r="Q154" i="22"/>
  <c r="P154" i="22"/>
  <c r="O154" i="22"/>
  <c r="N154" i="22"/>
  <c r="M154" i="22"/>
  <c r="L154" i="22"/>
  <c r="K154" i="22"/>
  <c r="J154" i="22"/>
  <c r="I154" i="22"/>
  <c r="H154" i="22"/>
  <c r="G154" i="22"/>
  <c r="F154" i="22"/>
  <c r="E154" i="22"/>
  <c r="D154" i="22"/>
  <c r="C154" i="22"/>
  <c r="B154" i="22"/>
  <c r="W152" i="22"/>
  <c r="V152" i="22"/>
  <c r="U152" i="22"/>
  <c r="T152" i="22"/>
  <c r="S152" i="22"/>
  <c r="R152" i="22"/>
  <c r="Q152" i="22"/>
  <c r="P152" i="22"/>
  <c r="O152" i="22"/>
  <c r="N152" i="22"/>
  <c r="M152" i="22"/>
  <c r="L152" i="22"/>
  <c r="K152" i="22"/>
  <c r="J152" i="22"/>
  <c r="I152" i="22"/>
  <c r="H152" i="22"/>
  <c r="G152" i="22"/>
  <c r="F152" i="22"/>
  <c r="E152" i="22"/>
  <c r="D152" i="22"/>
  <c r="C152" i="22"/>
  <c r="B152" i="22"/>
  <c r="W151" i="22"/>
  <c r="V151" i="22"/>
  <c r="U151" i="22"/>
  <c r="T151" i="22"/>
  <c r="S151" i="22"/>
  <c r="R151" i="22"/>
  <c r="Q151" i="22"/>
  <c r="P151" i="22"/>
  <c r="O151" i="22"/>
  <c r="N151" i="22"/>
  <c r="M151" i="22"/>
  <c r="L151" i="22"/>
  <c r="K151" i="22"/>
  <c r="J151" i="22"/>
  <c r="I151" i="22"/>
  <c r="H151" i="22"/>
  <c r="G151" i="22"/>
  <c r="F151" i="22"/>
  <c r="E151" i="22"/>
  <c r="D151" i="22"/>
  <c r="C151" i="22"/>
  <c r="B151" i="22"/>
  <c r="W150" i="22"/>
  <c r="V150" i="22"/>
  <c r="U150" i="22"/>
  <c r="T150" i="22"/>
  <c r="S150" i="22"/>
  <c r="R150" i="22"/>
  <c r="Q150" i="22"/>
  <c r="P150" i="22"/>
  <c r="O150" i="22"/>
  <c r="N150" i="22"/>
  <c r="M150" i="22"/>
  <c r="L150" i="22"/>
  <c r="K150" i="22"/>
  <c r="J150" i="22"/>
  <c r="I150" i="22"/>
  <c r="H150" i="22"/>
  <c r="G150" i="22"/>
  <c r="F150" i="22"/>
  <c r="E150" i="22"/>
  <c r="D150" i="22"/>
  <c r="C150" i="22"/>
  <c r="B150" i="22"/>
  <c r="W149" i="22"/>
  <c r="V149" i="22"/>
  <c r="U149" i="22"/>
  <c r="T149" i="22"/>
  <c r="S149" i="22"/>
  <c r="R149" i="22"/>
  <c r="Q149" i="22"/>
  <c r="P149" i="22"/>
  <c r="O149" i="22"/>
  <c r="N149" i="22"/>
  <c r="M149" i="22"/>
  <c r="L149" i="22"/>
  <c r="K149" i="22"/>
  <c r="J149" i="22"/>
  <c r="I149" i="22"/>
  <c r="H149" i="22"/>
  <c r="G149" i="22"/>
  <c r="F149" i="22"/>
  <c r="E149" i="22"/>
  <c r="D149" i="22"/>
  <c r="C149" i="22"/>
  <c r="B149" i="22"/>
  <c r="W148" i="22"/>
  <c r="V148" i="22"/>
  <c r="U148" i="22"/>
  <c r="T148" i="22"/>
  <c r="T146" i="22" s="1"/>
  <c r="S148" i="22"/>
  <c r="R148" i="22"/>
  <c r="Q148" i="22"/>
  <c r="P148" i="22"/>
  <c r="O148" i="22"/>
  <c r="N148" i="22"/>
  <c r="M148" i="22"/>
  <c r="L148" i="22"/>
  <c r="K148" i="22"/>
  <c r="J148" i="22"/>
  <c r="I148" i="22"/>
  <c r="H148" i="22"/>
  <c r="G148" i="22"/>
  <c r="F148" i="22"/>
  <c r="E148" i="22"/>
  <c r="D148" i="22"/>
  <c r="D146" i="22" s="1"/>
  <c r="C148" i="22"/>
  <c r="B148" i="22"/>
  <c r="W147" i="22"/>
  <c r="V147" i="22"/>
  <c r="U147" i="22"/>
  <c r="T147" i="22"/>
  <c r="S147" i="22"/>
  <c r="R147" i="22"/>
  <c r="Q147" i="22"/>
  <c r="P147" i="22"/>
  <c r="O147" i="22"/>
  <c r="N147" i="22"/>
  <c r="M147" i="22"/>
  <c r="L147" i="22"/>
  <c r="L146" i="22" s="1"/>
  <c r="K147" i="22"/>
  <c r="J147" i="22"/>
  <c r="I147" i="22"/>
  <c r="H147" i="22"/>
  <c r="G147" i="22"/>
  <c r="F147" i="22"/>
  <c r="E147" i="22"/>
  <c r="D147" i="22"/>
  <c r="C147" i="22"/>
  <c r="B147" i="22"/>
  <c r="W143" i="22"/>
  <c r="V143" i="22"/>
  <c r="U143" i="22"/>
  <c r="T143" i="22"/>
  <c r="S143" i="22"/>
  <c r="R143" i="22"/>
  <c r="Q143" i="22"/>
  <c r="P143" i="22"/>
  <c r="O143" i="22"/>
  <c r="N143" i="22"/>
  <c r="M143" i="22"/>
  <c r="L143" i="22"/>
  <c r="K143" i="22"/>
  <c r="J143" i="22"/>
  <c r="I143" i="22"/>
  <c r="H143" i="22"/>
  <c r="G143" i="22"/>
  <c r="F143" i="22"/>
  <c r="E143" i="22"/>
  <c r="D143" i="22"/>
  <c r="C143" i="22"/>
  <c r="B143" i="22"/>
  <c r="W142" i="22"/>
  <c r="V142" i="22"/>
  <c r="U142" i="22"/>
  <c r="T142" i="22"/>
  <c r="S142" i="22"/>
  <c r="R142" i="22"/>
  <c r="Q142" i="22"/>
  <c r="P142" i="22"/>
  <c r="O142" i="22"/>
  <c r="N142" i="22"/>
  <c r="M142" i="22"/>
  <c r="L142" i="22"/>
  <c r="K142" i="22"/>
  <c r="J142" i="22"/>
  <c r="I142" i="22"/>
  <c r="H142" i="22"/>
  <c r="G142" i="22"/>
  <c r="F142" i="22"/>
  <c r="E142" i="22"/>
  <c r="D142" i="22"/>
  <c r="C142" i="22"/>
  <c r="B142" i="22"/>
  <c r="Q141" i="22"/>
  <c r="F141" i="22"/>
  <c r="W140" i="22"/>
  <c r="V140" i="22"/>
  <c r="U140" i="22"/>
  <c r="T140" i="22"/>
  <c r="S140" i="22"/>
  <c r="R140" i="22"/>
  <c r="Q140" i="22"/>
  <c r="P140" i="22"/>
  <c r="O140" i="22"/>
  <c r="N140" i="22"/>
  <c r="M140" i="22"/>
  <c r="L140" i="22"/>
  <c r="K140" i="22"/>
  <c r="J140" i="22"/>
  <c r="I140" i="22"/>
  <c r="H140" i="22"/>
  <c r="G140" i="22"/>
  <c r="F140" i="22"/>
  <c r="E140" i="22"/>
  <c r="D140" i="22"/>
  <c r="C140" i="22"/>
  <c r="B140" i="22"/>
  <c r="W139" i="22"/>
  <c r="V139" i="22"/>
  <c r="U139" i="22"/>
  <c r="T139" i="22"/>
  <c r="S139" i="22"/>
  <c r="R139" i="22"/>
  <c r="Q139" i="22"/>
  <c r="P139" i="22"/>
  <c r="O139" i="22"/>
  <c r="N139" i="22"/>
  <c r="M139" i="22"/>
  <c r="L139" i="22"/>
  <c r="K139" i="22"/>
  <c r="J139" i="22"/>
  <c r="I139" i="22"/>
  <c r="H139" i="22"/>
  <c r="G139" i="22"/>
  <c r="F139" i="22"/>
  <c r="E139" i="22"/>
  <c r="D139" i="22"/>
  <c r="C139" i="22"/>
  <c r="B139" i="22"/>
  <c r="W138" i="22"/>
  <c r="V138" i="22"/>
  <c r="U138" i="22"/>
  <c r="T138" i="22"/>
  <c r="S138" i="22"/>
  <c r="R138" i="22"/>
  <c r="Q138" i="22"/>
  <c r="P138" i="22"/>
  <c r="O138" i="22"/>
  <c r="N138" i="22"/>
  <c r="M138" i="22"/>
  <c r="L138" i="22"/>
  <c r="K138" i="22"/>
  <c r="J138" i="22"/>
  <c r="I138" i="22"/>
  <c r="H138" i="22"/>
  <c r="G138" i="22"/>
  <c r="F138" i="22"/>
  <c r="E138" i="22"/>
  <c r="D138" i="22"/>
  <c r="C138" i="22"/>
  <c r="B138" i="22"/>
  <c r="W137" i="22"/>
  <c r="V137" i="22"/>
  <c r="U137" i="22"/>
  <c r="T137" i="22"/>
  <c r="S137" i="22"/>
  <c r="R137" i="22"/>
  <c r="Q137" i="22"/>
  <c r="P137" i="22"/>
  <c r="O137" i="22"/>
  <c r="N137" i="22"/>
  <c r="M137" i="22"/>
  <c r="L137" i="22"/>
  <c r="K137" i="22"/>
  <c r="J137" i="22"/>
  <c r="I137" i="22"/>
  <c r="H137" i="22"/>
  <c r="G137" i="22"/>
  <c r="F137" i="22"/>
  <c r="E137" i="22"/>
  <c r="D137" i="22"/>
  <c r="C137" i="22"/>
  <c r="B137" i="22"/>
  <c r="W136" i="22"/>
  <c r="V136" i="22"/>
  <c r="U136" i="22"/>
  <c r="T136" i="22"/>
  <c r="S136" i="22"/>
  <c r="R136" i="22"/>
  <c r="Q136" i="22"/>
  <c r="P136" i="22"/>
  <c r="O136" i="22"/>
  <c r="N136" i="22"/>
  <c r="M136" i="22"/>
  <c r="L136" i="22"/>
  <c r="K136" i="22"/>
  <c r="J136" i="22"/>
  <c r="I136" i="22"/>
  <c r="H136" i="22"/>
  <c r="G136" i="22"/>
  <c r="G132" i="22" s="1"/>
  <c r="F136" i="22"/>
  <c r="E136" i="22"/>
  <c r="D136" i="22"/>
  <c r="C136" i="22"/>
  <c r="B136" i="22"/>
  <c r="W135" i="22"/>
  <c r="V135" i="22"/>
  <c r="U135" i="22"/>
  <c r="T135" i="22"/>
  <c r="S135" i="22"/>
  <c r="R135" i="22"/>
  <c r="Q135" i="22"/>
  <c r="P135" i="22"/>
  <c r="O135" i="22"/>
  <c r="N135" i="22"/>
  <c r="M135" i="22"/>
  <c r="L135" i="22"/>
  <c r="K135" i="22"/>
  <c r="J135" i="22"/>
  <c r="I135" i="22"/>
  <c r="H135" i="22"/>
  <c r="G135" i="22"/>
  <c r="F135" i="22"/>
  <c r="E135" i="22"/>
  <c r="D135" i="22"/>
  <c r="C135" i="22"/>
  <c r="B135" i="22"/>
  <c r="W134" i="22"/>
  <c r="V134" i="22"/>
  <c r="U134" i="22"/>
  <c r="T134" i="22"/>
  <c r="S134" i="22"/>
  <c r="R134" i="22"/>
  <c r="Q134" i="22"/>
  <c r="P134" i="22"/>
  <c r="O134" i="22"/>
  <c r="N134" i="22"/>
  <c r="M134" i="22"/>
  <c r="L134" i="22"/>
  <c r="K134" i="22"/>
  <c r="J134" i="22"/>
  <c r="I134" i="22"/>
  <c r="H134" i="22"/>
  <c r="G134" i="22"/>
  <c r="F134" i="22"/>
  <c r="E134" i="22"/>
  <c r="D134" i="22"/>
  <c r="C134" i="22"/>
  <c r="B134" i="22"/>
  <c r="W133" i="22"/>
  <c r="V133" i="22"/>
  <c r="U133" i="22"/>
  <c r="T133" i="22"/>
  <c r="S133" i="22"/>
  <c r="R133" i="22"/>
  <c r="Q133" i="22"/>
  <c r="P133" i="22"/>
  <c r="O133" i="22"/>
  <c r="N133" i="22"/>
  <c r="M133" i="22"/>
  <c r="L133" i="22"/>
  <c r="K133" i="22"/>
  <c r="J133" i="22"/>
  <c r="I133" i="22"/>
  <c r="H133" i="22"/>
  <c r="G133" i="22"/>
  <c r="F133" i="22"/>
  <c r="E133" i="22"/>
  <c r="D133" i="22"/>
  <c r="C133" i="22"/>
  <c r="B133" i="22"/>
  <c r="W119" i="22"/>
  <c r="V119" i="22"/>
  <c r="U119" i="22"/>
  <c r="U213" i="22" s="1"/>
  <c r="T119" i="22"/>
  <c r="S119" i="22"/>
  <c r="R119" i="22"/>
  <c r="Q119" i="22"/>
  <c r="P119" i="22"/>
  <c r="O119" i="22"/>
  <c r="N119" i="22"/>
  <c r="M119" i="22"/>
  <c r="M213" i="22" s="1"/>
  <c r="L119" i="22"/>
  <c r="K119" i="22"/>
  <c r="J119" i="22"/>
  <c r="I119" i="22"/>
  <c r="H119" i="22"/>
  <c r="G119" i="22"/>
  <c r="F119" i="22"/>
  <c r="E119" i="22"/>
  <c r="E175" i="22" s="1"/>
  <c r="D119" i="22"/>
  <c r="C119" i="22"/>
  <c r="B119" i="22"/>
  <c r="W110" i="22"/>
  <c r="W211" i="22" s="1"/>
  <c r="V110" i="22"/>
  <c r="V211" i="22" s="1"/>
  <c r="U110" i="22"/>
  <c r="T110" i="22"/>
  <c r="T171" i="22" s="1"/>
  <c r="S110" i="22"/>
  <c r="R110" i="22"/>
  <c r="R171" i="22" s="1"/>
  <c r="Q110" i="22"/>
  <c r="Q171" i="22" s="1"/>
  <c r="P110" i="22"/>
  <c r="O110" i="22"/>
  <c r="O211" i="22" s="1"/>
  <c r="N110" i="22"/>
  <c r="M110" i="22"/>
  <c r="L110" i="22"/>
  <c r="L171" i="22" s="1"/>
  <c r="K110" i="22"/>
  <c r="J110" i="22"/>
  <c r="J171" i="22" s="1"/>
  <c r="I110" i="22"/>
  <c r="I171" i="22" s="1"/>
  <c r="H110" i="22"/>
  <c r="G110" i="22"/>
  <c r="G211" i="22" s="1"/>
  <c r="F110" i="22"/>
  <c r="F211" i="22" s="1"/>
  <c r="E110" i="22"/>
  <c r="E171" i="22" s="1"/>
  <c r="D110" i="22"/>
  <c r="D171" i="22" s="1"/>
  <c r="C110" i="22"/>
  <c r="B110" i="22"/>
  <c r="B171" i="22" s="1"/>
  <c r="W89" i="22"/>
  <c r="V89" i="22"/>
  <c r="U89" i="22"/>
  <c r="T89" i="22"/>
  <c r="S89" i="22"/>
  <c r="R89" i="22"/>
  <c r="Q89" i="22"/>
  <c r="P89" i="22"/>
  <c r="O89" i="22"/>
  <c r="N89" i="22"/>
  <c r="M89" i="22"/>
  <c r="L89" i="22"/>
  <c r="L203" i="22" s="1"/>
  <c r="K89" i="22"/>
  <c r="K160" i="22" s="1"/>
  <c r="J89" i="22"/>
  <c r="I89" i="22"/>
  <c r="H89" i="22"/>
  <c r="G89" i="22"/>
  <c r="F89" i="22"/>
  <c r="E89" i="22"/>
  <c r="D89" i="22"/>
  <c r="C89" i="22"/>
  <c r="C160" i="22" s="1"/>
  <c r="B89" i="22"/>
  <c r="W79" i="22"/>
  <c r="V79" i="22"/>
  <c r="U79" i="22"/>
  <c r="U157" i="22" s="1"/>
  <c r="T79" i="22"/>
  <c r="T157" i="22" s="1"/>
  <c r="S79" i="22"/>
  <c r="S157" i="22" s="1"/>
  <c r="R79" i="22"/>
  <c r="R157" i="22" s="1"/>
  <c r="Q79" i="22"/>
  <c r="Q157" i="22" s="1"/>
  <c r="P79" i="22"/>
  <c r="O79" i="22"/>
  <c r="N79" i="22"/>
  <c r="M79" i="22"/>
  <c r="L79" i="22"/>
  <c r="L157" i="22" s="1"/>
  <c r="K79" i="22"/>
  <c r="K157" i="22" s="1"/>
  <c r="J79" i="22"/>
  <c r="J157" i="22" s="1"/>
  <c r="I79" i="22"/>
  <c r="I157" i="22" s="1"/>
  <c r="H79" i="22"/>
  <c r="G79" i="22"/>
  <c r="F79" i="22"/>
  <c r="E79" i="22"/>
  <c r="E157" i="22" s="1"/>
  <c r="D79" i="22"/>
  <c r="D157" i="22" s="1"/>
  <c r="C79" i="22"/>
  <c r="C157" i="22" s="1"/>
  <c r="B79" i="22"/>
  <c r="B157" i="22" s="1"/>
  <c r="W60" i="22"/>
  <c r="W153" i="22" s="1"/>
  <c r="V60" i="22"/>
  <c r="U60" i="22"/>
  <c r="U153" i="22" s="1"/>
  <c r="T60" i="22"/>
  <c r="T153" i="22" s="1"/>
  <c r="S60" i="22"/>
  <c r="S153" i="22" s="1"/>
  <c r="R60" i="22"/>
  <c r="R153" i="22" s="1"/>
  <c r="Q60" i="22"/>
  <c r="Q153" i="22" s="1"/>
  <c r="P60" i="22"/>
  <c r="P153" i="22" s="1"/>
  <c r="O60" i="22"/>
  <c r="O153" i="22" s="1"/>
  <c r="N60" i="22"/>
  <c r="M60" i="22"/>
  <c r="L60" i="22"/>
  <c r="L153" i="22" s="1"/>
  <c r="K60" i="22"/>
  <c r="K153" i="22" s="1"/>
  <c r="J60" i="22"/>
  <c r="J153" i="22" s="1"/>
  <c r="I60" i="22"/>
  <c r="I153" i="22" s="1"/>
  <c r="H60" i="22"/>
  <c r="H153" i="22" s="1"/>
  <c r="G60" i="22"/>
  <c r="G153" i="22" s="1"/>
  <c r="F60" i="22"/>
  <c r="E60" i="22"/>
  <c r="D60" i="22"/>
  <c r="D153" i="22" s="1"/>
  <c r="C60" i="22"/>
  <c r="C153" i="22" s="1"/>
  <c r="B60" i="22"/>
  <c r="B153" i="22" s="1"/>
  <c r="W33" i="22"/>
  <c r="W141" i="22" s="1"/>
  <c r="V33" i="22"/>
  <c r="V192" i="22" s="1"/>
  <c r="U33" i="22"/>
  <c r="T33" i="22"/>
  <c r="S33" i="22"/>
  <c r="R33" i="22"/>
  <c r="Q33" i="22"/>
  <c r="P33" i="22"/>
  <c r="P141" i="22" s="1"/>
  <c r="O33" i="22"/>
  <c r="O141" i="22" s="1"/>
  <c r="N33" i="22"/>
  <c r="N141" i="22" s="1"/>
  <c r="M33" i="22"/>
  <c r="L33" i="22"/>
  <c r="K33" i="22"/>
  <c r="J33" i="22"/>
  <c r="I33" i="22"/>
  <c r="I141" i="22" s="1"/>
  <c r="H33" i="22"/>
  <c r="H141" i="22" s="1"/>
  <c r="G33" i="22"/>
  <c r="G141" i="22" s="1"/>
  <c r="F33" i="22"/>
  <c r="E33" i="22"/>
  <c r="D33" i="22"/>
  <c r="C33" i="22"/>
  <c r="B33" i="22"/>
  <c r="A1" i="22"/>
  <c r="W214" i="21"/>
  <c r="V214" i="21"/>
  <c r="U214" i="21"/>
  <c r="T214" i="21"/>
  <c r="S214" i="21"/>
  <c r="R214" i="21"/>
  <c r="Q214" i="21"/>
  <c r="P214" i="21"/>
  <c r="O214" i="21"/>
  <c r="N214" i="21"/>
  <c r="M214" i="21"/>
  <c r="L214" i="21"/>
  <c r="K214" i="21"/>
  <c r="J214" i="21"/>
  <c r="I214" i="21"/>
  <c r="H214" i="21"/>
  <c r="G214" i="21"/>
  <c r="F214" i="21"/>
  <c r="E214" i="21"/>
  <c r="D214" i="21"/>
  <c r="C214" i="21"/>
  <c r="B214" i="21"/>
  <c r="W212" i="21"/>
  <c r="V212" i="21"/>
  <c r="U212" i="21"/>
  <c r="T212" i="21"/>
  <c r="S212" i="21"/>
  <c r="R212" i="21"/>
  <c r="Q212" i="21"/>
  <c r="P212" i="21"/>
  <c r="O212" i="21"/>
  <c r="N212" i="21"/>
  <c r="M212" i="21"/>
  <c r="L212" i="21"/>
  <c r="K212" i="21"/>
  <c r="J212" i="21"/>
  <c r="I212" i="21"/>
  <c r="H212" i="21"/>
  <c r="G212" i="21"/>
  <c r="F212" i="21"/>
  <c r="E212" i="21"/>
  <c r="D212" i="21"/>
  <c r="C212" i="21"/>
  <c r="B212" i="21"/>
  <c r="W210" i="21"/>
  <c r="V210" i="21"/>
  <c r="U210" i="21"/>
  <c r="T210" i="21"/>
  <c r="S210" i="21"/>
  <c r="R210" i="21"/>
  <c r="Q210" i="21"/>
  <c r="P210" i="21"/>
  <c r="O210" i="21"/>
  <c r="N210" i="21"/>
  <c r="M210" i="21"/>
  <c r="L210" i="21"/>
  <c r="K210" i="21"/>
  <c r="J210" i="21"/>
  <c r="I210" i="21"/>
  <c r="H210" i="21"/>
  <c r="G210" i="21"/>
  <c r="F210" i="21"/>
  <c r="E210" i="21"/>
  <c r="D210" i="21"/>
  <c r="C210" i="21"/>
  <c r="B210" i="21"/>
  <c r="W209" i="21"/>
  <c r="V209" i="21"/>
  <c r="U209" i="21"/>
  <c r="T209" i="21"/>
  <c r="S209" i="21"/>
  <c r="R209" i="21"/>
  <c r="Q209" i="21"/>
  <c r="P209" i="21"/>
  <c r="O209" i="21"/>
  <c r="N209" i="21"/>
  <c r="M209" i="21"/>
  <c r="L209" i="21"/>
  <c r="K209" i="21"/>
  <c r="J209" i="21"/>
  <c r="I209" i="21"/>
  <c r="H209" i="21"/>
  <c r="G209" i="21"/>
  <c r="F209" i="21"/>
  <c r="E209" i="21"/>
  <c r="D209" i="21"/>
  <c r="C209" i="21"/>
  <c r="B209" i="21"/>
  <c r="W208" i="21"/>
  <c r="V208" i="21"/>
  <c r="U208" i="21"/>
  <c r="T208" i="21"/>
  <c r="S208" i="21"/>
  <c r="R208" i="21"/>
  <c r="Q208" i="21"/>
  <c r="P208" i="21"/>
  <c r="O208" i="21"/>
  <c r="N208" i="21"/>
  <c r="M208" i="21"/>
  <c r="L208" i="21"/>
  <c r="K208" i="21"/>
  <c r="J208" i="21"/>
  <c r="I208" i="21"/>
  <c r="H208" i="21"/>
  <c r="G208" i="21"/>
  <c r="F208" i="21"/>
  <c r="E208" i="21"/>
  <c r="D208" i="21"/>
  <c r="C208" i="21"/>
  <c r="B208" i="21"/>
  <c r="W207" i="21"/>
  <c r="V207" i="21"/>
  <c r="U207" i="21"/>
  <c r="T207" i="21"/>
  <c r="S207" i="21"/>
  <c r="R207" i="21"/>
  <c r="Q207" i="21"/>
  <c r="P207" i="21"/>
  <c r="O207" i="21"/>
  <c r="N207" i="21"/>
  <c r="M207" i="21"/>
  <c r="L207" i="21"/>
  <c r="K207" i="21"/>
  <c r="J207" i="21"/>
  <c r="I207" i="21"/>
  <c r="H207" i="21"/>
  <c r="G207" i="21"/>
  <c r="F207" i="21"/>
  <c r="E207" i="21"/>
  <c r="D207" i="21"/>
  <c r="C207" i="21"/>
  <c r="B207" i="21"/>
  <c r="W206" i="21"/>
  <c r="V206" i="21"/>
  <c r="U206" i="21"/>
  <c r="T206" i="21"/>
  <c r="S206" i="21"/>
  <c r="R206" i="21"/>
  <c r="Q206" i="21"/>
  <c r="P206" i="21"/>
  <c r="O206" i="21"/>
  <c r="N206" i="21"/>
  <c r="M206" i="21"/>
  <c r="L206" i="21"/>
  <c r="K206" i="21"/>
  <c r="J206" i="21"/>
  <c r="I206" i="21"/>
  <c r="H206" i="21"/>
  <c r="G206" i="21"/>
  <c r="F206" i="21"/>
  <c r="E206" i="21"/>
  <c r="D206" i="21"/>
  <c r="C206" i="21"/>
  <c r="B206" i="21"/>
  <c r="N203" i="21"/>
  <c r="W200" i="21"/>
  <c r="V200" i="21"/>
  <c r="U200" i="21"/>
  <c r="T200" i="21"/>
  <c r="S200" i="21"/>
  <c r="R200" i="21"/>
  <c r="Q200" i="21"/>
  <c r="P200" i="21"/>
  <c r="O200" i="21"/>
  <c r="N200" i="21"/>
  <c r="M200" i="21"/>
  <c r="L200" i="21"/>
  <c r="K200" i="21"/>
  <c r="J200" i="21"/>
  <c r="I200" i="21"/>
  <c r="H200" i="21"/>
  <c r="G200" i="21"/>
  <c r="F200" i="21"/>
  <c r="E200" i="21"/>
  <c r="D200" i="21"/>
  <c r="C200" i="21"/>
  <c r="B200" i="21"/>
  <c r="W199" i="21"/>
  <c r="V199" i="21"/>
  <c r="U199" i="21"/>
  <c r="T199" i="21"/>
  <c r="S199" i="21"/>
  <c r="R199" i="21"/>
  <c r="Q199" i="21"/>
  <c r="P199" i="21"/>
  <c r="O199" i="21"/>
  <c r="N199" i="21"/>
  <c r="M199" i="21"/>
  <c r="L199" i="21"/>
  <c r="K199" i="21"/>
  <c r="J199" i="21"/>
  <c r="I199" i="21"/>
  <c r="H199" i="21"/>
  <c r="G199" i="21"/>
  <c r="F199" i="21"/>
  <c r="E199" i="21"/>
  <c r="D199" i="21"/>
  <c r="C199" i="21"/>
  <c r="B199" i="21"/>
  <c r="W198" i="21"/>
  <c r="V198" i="21"/>
  <c r="U198" i="21"/>
  <c r="T198" i="21"/>
  <c r="S198" i="21"/>
  <c r="R198" i="21"/>
  <c r="Q198" i="21"/>
  <c r="P198" i="21"/>
  <c r="O198" i="21"/>
  <c r="N198" i="21"/>
  <c r="M198" i="21"/>
  <c r="L198" i="21"/>
  <c r="K198" i="21"/>
  <c r="J198" i="21"/>
  <c r="I198" i="21"/>
  <c r="H198" i="21"/>
  <c r="G198" i="21"/>
  <c r="F198" i="21"/>
  <c r="E198" i="21"/>
  <c r="D198" i="21"/>
  <c r="C198" i="21"/>
  <c r="B198" i="21"/>
  <c r="W197" i="21"/>
  <c r="V197" i="21"/>
  <c r="U197" i="21"/>
  <c r="T197" i="21"/>
  <c r="S197" i="21"/>
  <c r="R197" i="21"/>
  <c r="Q197" i="21"/>
  <c r="P197" i="21"/>
  <c r="O197" i="21"/>
  <c r="N197" i="21"/>
  <c r="M197" i="21"/>
  <c r="L197" i="21"/>
  <c r="K197" i="21"/>
  <c r="J197" i="21"/>
  <c r="I197" i="21"/>
  <c r="H197" i="21"/>
  <c r="G197" i="21"/>
  <c r="F197" i="21"/>
  <c r="E197" i="21"/>
  <c r="D197" i="21"/>
  <c r="C197" i="21"/>
  <c r="B197" i="21"/>
  <c r="W196" i="21"/>
  <c r="V196" i="21"/>
  <c r="U196" i="21"/>
  <c r="T196" i="21"/>
  <c r="S196" i="21"/>
  <c r="R196" i="21"/>
  <c r="Q196" i="21"/>
  <c r="P196" i="21"/>
  <c r="O196" i="21"/>
  <c r="N196" i="21"/>
  <c r="M196" i="21"/>
  <c r="L196" i="21"/>
  <c r="K196" i="21"/>
  <c r="J196" i="21"/>
  <c r="I196" i="21"/>
  <c r="H196" i="21"/>
  <c r="G196" i="21"/>
  <c r="F196" i="21"/>
  <c r="E196" i="21"/>
  <c r="D196" i="21"/>
  <c r="C196" i="21"/>
  <c r="B196" i="21"/>
  <c r="W195" i="21"/>
  <c r="V195" i="21"/>
  <c r="U195" i="21"/>
  <c r="T195" i="21"/>
  <c r="S195" i="21"/>
  <c r="R195" i="21"/>
  <c r="Q195" i="21"/>
  <c r="P195" i="21"/>
  <c r="O195" i="21"/>
  <c r="N195" i="21"/>
  <c r="M195" i="21"/>
  <c r="L195" i="21"/>
  <c r="K195" i="21"/>
  <c r="J195" i="21"/>
  <c r="I195" i="21"/>
  <c r="H195" i="21"/>
  <c r="G195" i="21"/>
  <c r="F195" i="21"/>
  <c r="E195" i="21"/>
  <c r="D195" i="21"/>
  <c r="C195" i="21"/>
  <c r="B195" i="21"/>
  <c r="W191" i="21"/>
  <c r="V191" i="21"/>
  <c r="U191" i="21"/>
  <c r="T191" i="21"/>
  <c r="S191" i="21"/>
  <c r="R191" i="21"/>
  <c r="Q191" i="21"/>
  <c r="P191" i="21"/>
  <c r="O191" i="21"/>
  <c r="N191" i="21"/>
  <c r="M191" i="21"/>
  <c r="L191" i="21"/>
  <c r="K191" i="21"/>
  <c r="J191" i="21"/>
  <c r="I191" i="21"/>
  <c r="H191" i="21"/>
  <c r="G191" i="21"/>
  <c r="F191" i="21"/>
  <c r="E191" i="21"/>
  <c r="D191" i="21"/>
  <c r="C191" i="21"/>
  <c r="B191" i="21"/>
  <c r="W190" i="21"/>
  <c r="V190" i="21"/>
  <c r="U190" i="21"/>
  <c r="T190" i="21"/>
  <c r="S190" i="21"/>
  <c r="R190" i="21"/>
  <c r="Q190" i="21"/>
  <c r="P190" i="21"/>
  <c r="O190" i="21"/>
  <c r="N190" i="21"/>
  <c r="M190" i="21"/>
  <c r="L190" i="21"/>
  <c r="K190" i="21"/>
  <c r="J190" i="21"/>
  <c r="I190" i="21"/>
  <c r="H190" i="21"/>
  <c r="G190" i="21"/>
  <c r="F190" i="21"/>
  <c r="E190" i="21"/>
  <c r="D190" i="21"/>
  <c r="C190" i="21"/>
  <c r="B190" i="21"/>
  <c r="W189" i="21"/>
  <c r="V189" i="21"/>
  <c r="U189" i="21"/>
  <c r="T189" i="21"/>
  <c r="S189" i="21"/>
  <c r="R189" i="21"/>
  <c r="Q189" i="21"/>
  <c r="P189" i="21"/>
  <c r="O189" i="21"/>
  <c r="N189" i="21"/>
  <c r="M189" i="21"/>
  <c r="L189" i="21"/>
  <c r="K189" i="21"/>
  <c r="J189" i="21"/>
  <c r="I189" i="21"/>
  <c r="H189" i="21"/>
  <c r="G189" i="21"/>
  <c r="F189" i="21"/>
  <c r="E189" i="21"/>
  <c r="D189" i="21"/>
  <c r="C189" i="21"/>
  <c r="B189" i="21"/>
  <c r="W188" i="21"/>
  <c r="V188" i="21"/>
  <c r="U188" i="21"/>
  <c r="T188" i="21"/>
  <c r="S188" i="21"/>
  <c r="R188" i="21"/>
  <c r="Q188" i="21"/>
  <c r="P188" i="21"/>
  <c r="O188" i="21"/>
  <c r="N188" i="21"/>
  <c r="M188" i="21"/>
  <c r="L188" i="21"/>
  <c r="K188" i="21"/>
  <c r="J188" i="21"/>
  <c r="I188" i="21"/>
  <c r="H188" i="21"/>
  <c r="G188" i="21"/>
  <c r="F188" i="21"/>
  <c r="E188" i="21"/>
  <c r="D188" i="21"/>
  <c r="C188" i="21"/>
  <c r="B188" i="21"/>
  <c r="W187" i="21"/>
  <c r="V187" i="21"/>
  <c r="U187" i="21"/>
  <c r="T187" i="21"/>
  <c r="S187" i="21"/>
  <c r="R187" i="21"/>
  <c r="Q187" i="2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D187" i="21"/>
  <c r="C187" i="21"/>
  <c r="B187" i="21"/>
  <c r="W186" i="21"/>
  <c r="V186" i="21"/>
  <c r="U186" i="21"/>
  <c r="T186" i="21"/>
  <c r="S186" i="21"/>
  <c r="R186" i="21"/>
  <c r="Q186" i="21"/>
  <c r="P186" i="21"/>
  <c r="O186" i="21"/>
  <c r="N186" i="21"/>
  <c r="M186" i="21"/>
  <c r="L186" i="21"/>
  <c r="K186" i="21"/>
  <c r="J186" i="21"/>
  <c r="I186" i="21"/>
  <c r="H186" i="21"/>
  <c r="G186" i="21"/>
  <c r="F186" i="21"/>
  <c r="E186" i="21"/>
  <c r="D186" i="21"/>
  <c r="C186" i="21"/>
  <c r="B186" i="21"/>
  <c r="W185" i="21"/>
  <c r="V185" i="21"/>
  <c r="U185" i="21"/>
  <c r="T185" i="21"/>
  <c r="S185" i="21"/>
  <c r="R185" i="21"/>
  <c r="Q185" i="21"/>
  <c r="P185" i="21"/>
  <c r="O185" i="21"/>
  <c r="N185" i="21"/>
  <c r="M185" i="21"/>
  <c r="L185" i="21"/>
  <c r="K185" i="21"/>
  <c r="J185" i="21"/>
  <c r="I185" i="21"/>
  <c r="H185" i="21"/>
  <c r="G185" i="21"/>
  <c r="F185" i="21"/>
  <c r="E185" i="21"/>
  <c r="D185" i="21"/>
  <c r="C185" i="21"/>
  <c r="B185" i="21"/>
  <c r="W184" i="21"/>
  <c r="V184" i="21"/>
  <c r="U184" i="21"/>
  <c r="T184" i="21"/>
  <c r="S184" i="21"/>
  <c r="R184" i="21"/>
  <c r="Q184" i="21"/>
  <c r="P184" i="21"/>
  <c r="O184" i="21"/>
  <c r="N184" i="21"/>
  <c r="M184" i="21"/>
  <c r="L184" i="21"/>
  <c r="K184" i="21"/>
  <c r="J184" i="21"/>
  <c r="I184" i="21"/>
  <c r="H184" i="21"/>
  <c r="G184" i="21"/>
  <c r="F184" i="21"/>
  <c r="E184" i="21"/>
  <c r="D184" i="21"/>
  <c r="C184" i="21"/>
  <c r="B184" i="21"/>
  <c r="W178" i="21"/>
  <c r="V178" i="21"/>
  <c r="U178" i="21"/>
  <c r="T178" i="21"/>
  <c r="S178" i="21"/>
  <c r="R178" i="21"/>
  <c r="Q178" i="21"/>
  <c r="P178" i="21"/>
  <c r="O178" i="21"/>
  <c r="N178" i="21"/>
  <c r="M178" i="21"/>
  <c r="L178" i="21"/>
  <c r="K178" i="21"/>
  <c r="J178" i="21"/>
  <c r="I178" i="21"/>
  <c r="H178" i="21"/>
  <c r="G178" i="21"/>
  <c r="F178" i="21"/>
  <c r="E178" i="21"/>
  <c r="D178" i="21"/>
  <c r="C178" i="21"/>
  <c r="B178" i="21"/>
  <c r="W177" i="21"/>
  <c r="V177" i="21"/>
  <c r="U177" i="21"/>
  <c r="T177" i="21"/>
  <c r="S177" i="21"/>
  <c r="R177" i="21"/>
  <c r="Q177" i="21"/>
  <c r="P177" i="21"/>
  <c r="O177" i="21"/>
  <c r="N177" i="21"/>
  <c r="M177" i="21"/>
  <c r="L177" i="21"/>
  <c r="K177" i="21"/>
  <c r="J177" i="21"/>
  <c r="I177" i="21"/>
  <c r="H177" i="21"/>
  <c r="G177" i="21"/>
  <c r="F177" i="21"/>
  <c r="E177" i="21"/>
  <c r="D177" i="21"/>
  <c r="C177" i="21"/>
  <c r="B177" i="21"/>
  <c r="W176" i="21"/>
  <c r="V176" i="21"/>
  <c r="U176" i="21"/>
  <c r="T176" i="21"/>
  <c r="S176" i="21"/>
  <c r="R176" i="21"/>
  <c r="Q176" i="21"/>
  <c r="P176" i="21"/>
  <c r="O176" i="21"/>
  <c r="N176" i="21"/>
  <c r="M176" i="21"/>
  <c r="L176" i="21"/>
  <c r="K176" i="21"/>
  <c r="J176" i="21"/>
  <c r="I176" i="21"/>
  <c r="H176" i="21"/>
  <c r="G176" i="21"/>
  <c r="F176" i="21"/>
  <c r="E176" i="21"/>
  <c r="D176" i="21"/>
  <c r="C176" i="21"/>
  <c r="B176" i="21"/>
  <c r="M175" i="21"/>
  <c r="W174" i="21"/>
  <c r="V174" i="21"/>
  <c r="U174" i="21"/>
  <c r="T174" i="21"/>
  <c r="S174" i="21"/>
  <c r="R174" i="21"/>
  <c r="Q174" i="21"/>
  <c r="P174" i="21"/>
  <c r="O174" i="21"/>
  <c r="N174" i="21"/>
  <c r="M174" i="21"/>
  <c r="L174" i="21"/>
  <c r="K174" i="21"/>
  <c r="J174" i="21"/>
  <c r="I174" i="21"/>
  <c r="H174" i="21"/>
  <c r="G174" i="21"/>
  <c r="F174" i="21"/>
  <c r="E174" i="21"/>
  <c r="D174" i="21"/>
  <c r="C174" i="21"/>
  <c r="B174" i="21"/>
  <c r="W173" i="21"/>
  <c r="V173" i="21"/>
  <c r="U173" i="21"/>
  <c r="T173" i="21"/>
  <c r="S173" i="21"/>
  <c r="R173" i="21"/>
  <c r="Q173" i="21"/>
  <c r="P173" i="21"/>
  <c r="O173" i="21"/>
  <c r="N173" i="21"/>
  <c r="M173" i="21"/>
  <c r="L173" i="21"/>
  <c r="K173" i="21"/>
  <c r="J173" i="21"/>
  <c r="I173" i="21"/>
  <c r="H173" i="21"/>
  <c r="G173" i="21"/>
  <c r="F173" i="21"/>
  <c r="E173" i="21"/>
  <c r="D173" i="21"/>
  <c r="C173" i="21"/>
  <c r="B173" i="21"/>
  <c r="W172" i="21"/>
  <c r="V172" i="21"/>
  <c r="U172" i="21"/>
  <c r="T172" i="21"/>
  <c r="S172" i="21"/>
  <c r="R172" i="21"/>
  <c r="Q172" i="21"/>
  <c r="P172" i="21"/>
  <c r="O172" i="21"/>
  <c r="N172" i="21"/>
  <c r="M172" i="21"/>
  <c r="L172" i="21"/>
  <c r="K172" i="21"/>
  <c r="J172" i="21"/>
  <c r="I172" i="21"/>
  <c r="H172" i="21"/>
  <c r="G172" i="21"/>
  <c r="F172" i="21"/>
  <c r="E172" i="21"/>
  <c r="D172" i="21"/>
  <c r="C172" i="21"/>
  <c r="B172" i="21"/>
  <c r="D171" i="21"/>
  <c r="W170" i="21"/>
  <c r="V170" i="21"/>
  <c r="U170" i="21"/>
  <c r="T170" i="21"/>
  <c r="S170" i="21"/>
  <c r="R170" i="21"/>
  <c r="Q170" i="21"/>
  <c r="P170" i="21"/>
  <c r="O170" i="21"/>
  <c r="N170" i="21"/>
  <c r="M170" i="21"/>
  <c r="L170" i="21"/>
  <c r="K170" i="21"/>
  <c r="J170" i="21"/>
  <c r="I170" i="21"/>
  <c r="H170" i="21"/>
  <c r="G170" i="21"/>
  <c r="F170" i="21"/>
  <c r="E170" i="21"/>
  <c r="D170" i="21"/>
  <c r="C170" i="21"/>
  <c r="B170" i="21"/>
  <c r="W169" i="21"/>
  <c r="V169" i="21"/>
  <c r="U169" i="21"/>
  <c r="T169" i="21"/>
  <c r="S169" i="21"/>
  <c r="R169" i="21"/>
  <c r="Q169" i="21"/>
  <c r="P169" i="21"/>
  <c r="O169" i="21"/>
  <c r="N169" i="21"/>
  <c r="M169" i="21"/>
  <c r="L169" i="21"/>
  <c r="K169" i="21"/>
  <c r="J169" i="21"/>
  <c r="I169" i="21"/>
  <c r="H169" i="21"/>
  <c r="G169" i="21"/>
  <c r="F169" i="21"/>
  <c r="E169" i="21"/>
  <c r="D169" i="21"/>
  <c r="C169" i="21"/>
  <c r="B169" i="21"/>
  <c r="W168" i="21"/>
  <c r="V168" i="21"/>
  <c r="U168" i="21"/>
  <c r="T168" i="21"/>
  <c r="S168" i="21"/>
  <c r="R168" i="21"/>
  <c r="Q168" i="21"/>
  <c r="P168" i="21"/>
  <c r="O168" i="21"/>
  <c r="N168" i="21"/>
  <c r="M168" i="21"/>
  <c r="L168" i="21"/>
  <c r="K168" i="21"/>
  <c r="J168" i="21"/>
  <c r="I168" i="21"/>
  <c r="H168" i="21"/>
  <c r="G168" i="21"/>
  <c r="F168" i="21"/>
  <c r="E168" i="21"/>
  <c r="D168" i="21"/>
  <c r="C168" i="21"/>
  <c r="B168" i="21"/>
  <c r="W167" i="21"/>
  <c r="V167" i="21"/>
  <c r="U167" i="21"/>
  <c r="T167" i="21"/>
  <c r="S167" i="21"/>
  <c r="R167" i="21"/>
  <c r="Q167" i="21"/>
  <c r="P167" i="21"/>
  <c r="O167" i="21"/>
  <c r="N167" i="21"/>
  <c r="M167" i="21"/>
  <c r="M165" i="21" s="1"/>
  <c r="L167" i="21"/>
  <c r="K167" i="21"/>
  <c r="J167" i="21"/>
  <c r="I167" i="21"/>
  <c r="H167" i="21"/>
  <c r="G167" i="21"/>
  <c r="F167" i="21"/>
  <c r="E167" i="21"/>
  <c r="D167" i="21"/>
  <c r="C167" i="21"/>
  <c r="B167" i="21"/>
  <c r="W166" i="21"/>
  <c r="V166" i="21"/>
  <c r="U166" i="21"/>
  <c r="U165" i="21" s="1"/>
  <c r="T166" i="21"/>
  <c r="S166" i="21"/>
  <c r="R166" i="21"/>
  <c r="Q166" i="21"/>
  <c r="P166" i="21"/>
  <c r="O166" i="21"/>
  <c r="N166" i="21"/>
  <c r="M166" i="21"/>
  <c r="L166" i="21"/>
  <c r="K166" i="21"/>
  <c r="K165" i="21" s="1"/>
  <c r="J166" i="21"/>
  <c r="I166" i="21"/>
  <c r="I165" i="21" s="1"/>
  <c r="H166" i="21"/>
  <c r="G166" i="21"/>
  <c r="F166" i="21"/>
  <c r="E166" i="21"/>
  <c r="D166" i="21"/>
  <c r="C166" i="21"/>
  <c r="B166" i="21"/>
  <c r="W162" i="21"/>
  <c r="V162" i="21"/>
  <c r="U162" i="21"/>
  <c r="T162" i="21"/>
  <c r="S162" i="21"/>
  <c r="R162" i="21"/>
  <c r="Q162" i="21"/>
  <c r="P162" i="21"/>
  <c r="O162" i="21"/>
  <c r="N162" i="21"/>
  <c r="M162" i="21"/>
  <c r="L162" i="21"/>
  <c r="K162" i="21"/>
  <c r="J162" i="21"/>
  <c r="I162" i="21"/>
  <c r="H162" i="21"/>
  <c r="G162" i="21"/>
  <c r="F162" i="21"/>
  <c r="E162" i="21"/>
  <c r="D162" i="21"/>
  <c r="C162" i="21"/>
  <c r="B162" i="21"/>
  <c r="W161" i="21"/>
  <c r="V161" i="21"/>
  <c r="U161" i="21"/>
  <c r="T161" i="21"/>
  <c r="S161" i="21"/>
  <c r="R161" i="21"/>
  <c r="Q161" i="21"/>
  <c r="P161" i="21"/>
  <c r="O161" i="21"/>
  <c r="N161" i="21"/>
  <c r="M161" i="21"/>
  <c r="L161" i="21"/>
  <c r="K161" i="21"/>
  <c r="J161" i="21"/>
  <c r="I161" i="21"/>
  <c r="H161" i="21"/>
  <c r="G161" i="21"/>
  <c r="F161" i="21"/>
  <c r="E161" i="21"/>
  <c r="D161" i="21"/>
  <c r="C161" i="21"/>
  <c r="B161" i="21"/>
  <c r="M160" i="21"/>
  <c r="D160" i="21"/>
  <c r="W159" i="21"/>
  <c r="V159" i="21"/>
  <c r="U159" i="21"/>
  <c r="T159" i="21"/>
  <c r="S159" i="21"/>
  <c r="R159" i="21"/>
  <c r="Q159" i="21"/>
  <c r="P159" i="21"/>
  <c r="O159" i="21"/>
  <c r="N159" i="21"/>
  <c r="M159" i="21"/>
  <c r="L159" i="21"/>
  <c r="K159" i="21"/>
  <c r="J159" i="21"/>
  <c r="I159" i="21"/>
  <c r="H159" i="21"/>
  <c r="G159" i="21"/>
  <c r="F159" i="21"/>
  <c r="E159" i="21"/>
  <c r="D159" i="21"/>
  <c r="C159" i="21"/>
  <c r="B159" i="21"/>
  <c r="W158" i="21"/>
  <c r="V158" i="21"/>
  <c r="U158" i="21"/>
  <c r="T158" i="21"/>
  <c r="S158" i="21"/>
  <c r="R158" i="21"/>
  <c r="Q158" i="21"/>
  <c r="P158" i="21"/>
  <c r="O158" i="21"/>
  <c r="N158" i="21"/>
  <c r="M158" i="21"/>
  <c r="L158" i="21"/>
  <c r="K158" i="21"/>
  <c r="J158" i="21"/>
  <c r="I158" i="21"/>
  <c r="H158" i="21"/>
  <c r="G158" i="21"/>
  <c r="F158" i="21"/>
  <c r="E158" i="21"/>
  <c r="D158" i="21"/>
  <c r="C158" i="21"/>
  <c r="B158" i="21"/>
  <c r="W157" i="21"/>
  <c r="N157" i="21"/>
  <c r="G157" i="21"/>
  <c r="F157" i="21"/>
  <c r="W156" i="21"/>
  <c r="V156" i="21"/>
  <c r="U156" i="21"/>
  <c r="T156" i="21"/>
  <c r="S156" i="21"/>
  <c r="R156" i="21"/>
  <c r="Q156" i="21"/>
  <c r="P156" i="21"/>
  <c r="O156" i="21"/>
  <c r="N156" i="21"/>
  <c r="M156" i="21"/>
  <c r="L156" i="21"/>
  <c r="K156" i="21"/>
  <c r="J156" i="21"/>
  <c r="I156" i="21"/>
  <c r="H156" i="21"/>
  <c r="G156" i="21"/>
  <c r="F156" i="21"/>
  <c r="E156" i="21"/>
  <c r="D156" i="21"/>
  <c r="C156" i="21"/>
  <c r="B156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N153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W149" i="21"/>
  <c r="V149" i="21"/>
  <c r="U149" i="21"/>
  <c r="T149" i="21"/>
  <c r="S149" i="21"/>
  <c r="R149" i="21"/>
  <c r="Q149" i="21"/>
  <c r="P149" i="21"/>
  <c r="O149" i="21"/>
  <c r="O146" i="21" s="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W148" i="21"/>
  <c r="V148" i="21"/>
  <c r="U148" i="21"/>
  <c r="T148" i="21"/>
  <c r="S148" i="21"/>
  <c r="R148" i="21"/>
  <c r="Q148" i="21"/>
  <c r="P148" i="21"/>
  <c r="O148" i="21"/>
  <c r="N148" i="21"/>
  <c r="N146" i="21" s="1"/>
  <c r="M148" i="21"/>
  <c r="L148" i="21"/>
  <c r="K148" i="21"/>
  <c r="J148" i="21"/>
  <c r="I148" i="21"/>
  <c r="I146" i="21" s="1"/>
  <c r="H148" i="21"/>
  <c r="G148" i="21"/>
  <c r="F148" i="21"/>
  <c r="F146" i="21" s="1"/>
  <c r="E148" i="21"/>
  <c r="D148" i="21"/>
  <c r="C148" i="21"/>
  <c r="B148" i="21"/>
  <c r="W147" i="21"/>
  <c r="V147" i="21"/>
  <c r="U147" i="21"/>
  <c r="T147" i="21"/>
  <c r="S147" i="21"/>
  <c r="R147" i="21"/>
  <c r="Q147" i="21"/>
  <c r="Q146" i="21" s="1"/>
  <c r="P147" i="21"/>
  <c r="O147" i="21"/>
  <c r="N147" i="21"/>
  <c r="M147" i="21"/>
  <c r="L147" i="21"/>
  <c r="K147" i="21"/>
  <c r="J147" i="21"/>
  <c r="I147" i="21"/>
  <c r="H147" i="21"/>
  <c r="H146" i="21" s="1"/>
  <c r="G147" i="21"/>
  <c r="F147" i="21"/>
  <c r="E147" i="21"/>
  <c r="D147" i="21"/>
  <c r="C147" i="21"/>
  <c r="B147" i="21"/>
  <c r="P146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R141" i="21"/>
  <c r="K141" i="21"/>
  <c r="J141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W136" i="21"/>
  <c r="V136" i="21"/>
  <c r="U136" i="21"/>
  <c r="T136" i="21"/>
  <c r="S136" i="21"/>
  <c r="R136" i="21"/>
  <c r="Q136" i="21"/>
  <c r="P136" i="21"/>
  <c r="O136" i="21"/>
  <c r="N136" i="21"/>
  <c r="M136" i="21"/>
  <c r="L136" i="21"/>
  <c r="K136" i="21"/>
  <c r="J136" i="21"/>
  <c r="I136" i="21"/>
  <c r="H136" i="21"/>
  <c r="G136" i="21"/>
  <c r="F136" i="21"/>
  <c r="E136" i="21"/>
  <c r="D136" i="21"/>
  <c r="C136" i="21"/>
  <c r="B136" i="21"/>
  <c r="W135" i="21"/>
  <c r="V135" i="21"/>
  <c r="U135" i="21"/>
  <c r="T135" i="21"/>
  <c r="S135" i="21"/>
  <c r="R135" i="21"/>
  <c r="Q135" i="21"/>
  <c r="P135" i="21"/>
  <c r="O135" i="21"/>
  <c r="N135" i="21"/>
  <c r="M135" i="21"/>
  <c r="L135" i="21"/>
  <c r="K135" i="21"/>
  <c r="J135" i="21"/>
  <c r="I135" i="21"/>
  <c r="H135" i="21"/>
  <c r="G135" i="21"/>
  <c r="F135" i="21"/>
  <c r="E135" i="21"/>
  <c r="D135" i="21"/>
  <c r="C135" i="21"/>
  <c r="B135" i="21"/>
  <c r="W134" i="21"/>
  <c r="V134" i="21"/>
  <c r="U134" i="21"/>
  <c r="T134" i="21"/>
  <c r="S134" i="21"/>
  <c r="R134" i="21"/>
  <c r="Q134" i="21"/>
  <c r="P134" i="21"/>
  <c r="O134" i="21"/>
  <c r="N134" i="21"/>
  <c r="M134" i="21"/>
  <c r="L134" i="21"/>
  <c r="K134" i="21"/>
  <c r="J134" i="21"/>
  <c r="I134" i="21"/>
  <c r="H134" i="21"/>
  <c r="G134" i="21"/>
  <c r="F134" i="21"/>
  <c r="E134" i="21"/>
  <c r="D134" i="21"/>
  <c r="C134" i="21"/>
  <c r="B134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W119" i="21"/>
  <c r="V119" i="21"/>
  <c r="U119" i="21"/>
  <c r="U213" i="21" s="1"/>
  <c r="T119" i="21"/>
  <c r="T213" i="21" s="1"/>
  <c r="S119" i="21"/>
  <c r="R119" i="21"/>
  <c r="R213" i="21" s="1"/>
  <c r="Q119" i="21"/>
  <c r="P119" i="21"/>
  <c r="P213" i="21" s="1"/>
  <c r="O119" i="21"/>
  <c r="N119" i="21"/>
  <c r="M119" i="21"/>
  <c r="M213" i="21" s="1"/>
  <c r="L119" i="21"/>
  <c r="L213" i="21" s="1"/>
  <c r="K119" i="21"/>
  <c r="J119" i="21"/>
  <c r="J213" i="21" s="1"/>
  <c r="I119" i="21"/>
  <c r="H119" i="21"/>
  <c r="H175" i="21" s="1"/>
  <c r="G119" i="21"/>
  <c r="F119" i="21"/>
  <c r="E119" i="21"/>
  <c r="E213" i="21" s="1"/>
  <c r="D119" i="21"/>
  <c r="D213" i="21" s="1"/>
  <c r="C119" i="21"/>
  <c r="B119" i="21"/>
  <c r="B213" i="21" s="1"/>
  <c r="W110" i="21"/>
  <c r="W211" i="21" s="1"/>
  <c r="V110" i="21"/>
  <c r="U110" i="21"/>
  <c r="T110" i="21"/>
  <c r="S110" i="21"/>
  <c r="R110" i="21"/>
  <c r="R211" i="21" s="1"/>
  <c r="Q110" i="21"/>
  <c r="Q211" i="21" s="1"/>
  <c r="P110" i="21"/>
  <c r="P211" i="21" s="1"/>
  <c r="O110" i="21"/>
  <c r="O211" i="21" s="1"/>
  <c r="N110" i="21"/>
  <c r="M110" i="21"/>
  <c r="M211" i="21" s="1"/>
  <c r="L110" i="21"/>
  <c r="K110" i="21"/>
  <c r="J110" i="21"/>
  <c r="J211" i="21" s="1"/>
  <c r="I110" i="21"/>
  <c r="I211" i="21" s="1"/>
  <c r="H110" i="21"/>
  <c r="H211" i="21" s="1"/>
  <c r="G110" i="21"/>
  <c r="G211" i="21" s="1"/>
  <c r="F110" i="21"/>
  <c r="E110" i="21"/>
  <c r="D110" i="21"/>
  <c r="D211" i="21" s="1"/>
  <c r="C110" i="21"/>
  <c r="B110" i="21"/>
  <c r="B211" i="21" s="1"/>
  <c r="W89" i="21"/>
  <c r="W203" i="21" s="1"/>
  <c r="V89" i="21"/>
  <c r="V160" i="21" s="1"/>
  <c r="U89" i="21"/>
  <c r="U203" i="21" s="1"/>
  <c r="T89" i="21"/>
  <c r="T203" i="21" s="1"/>
  <c r="S89" i="21"/>
  <c r="R89" i="21"/>
  <c r="Q89" i="21"/>
  <c r="Q203" i="21" s="1"/>
  <c r="P89" i="21"/>
  <c r="P203" i="21" s="1"/>
  <c r="O89" i="21"/>
  <c r="O203" i="21" s="1"/>
  <c r="N89" i="21"/>
  <c r="N160" i="21" s="1"/>
  <c r="M89" i="21"/>
  <c r="M203" i="21" s="1"/>
  <c r="L89" i="21"/>
  <c r="L203" i="21" s="1"/>
  <c r="K89" i="21"/>
  <c r="J89" i="21"/>
  <c r="I89" i="21"/>
  <c r="I203" i="21" s="1"/>
  <c r="H89" i="21"/>
  <c r="H203" i="21" s="1"/>
  <c r="G89" i="21"/>
  <c r="G203" i="21" s="1"/>
  <c r="F89" i="21"/>
  <c r="F203" i="21" s="1"/>
  <c r="E89" i="21"/>
  <c r="E203" i="21" s="1"/>
  <c r="D89" i="21"/>
  <c r="D203" i="21" s="1"/>
  <c r="C89" i="21"/>
  <c r="B89" i="21"/>
  <c r="W79" i="21"/>
  <c r="W202" i="21" s="1"/>
  <c r="V79" i="21"/>
  <c r="V202" i="21" s="1"/>
  <c r="U79" i="21"/>
  <c r="U202" i="21" s="1"/>
  <c r="T79" i="21"/>
  <c r="T202" i="21" s="1"/>
  <c r="S79" i="21"/>
  <c r="S202" i="21" s="1"/>
  <c r="R79" i="21"/>
  <c r="R202" i="21" s="1"/>
  <c r="Q79" i="21"/>
  <c r="P79" i="21"/>
  <c r="O79" i="21"/>
  <c r="O202" i="21" s="1"/>
  <c r="N79" i="21"/>
  <c r="N202" i="21" s="1"/>
  <c r="M79" i="21"/>
  <c r="M202" i="21" s="1"/>
  <c r="L79" i="21"/>
  <c r="L157" i="21" s="1"/>
  <c r="K79" i="21"/>
  <c r="K202" i="21" s="1"/>
  <c r="J79" i="21"/>
  <c r="J202" i="21" s="1"/>
  <c r="I79" i="21"/>
  <c r="H79" i="21"/>
  <c r="G79" i="21"/>
  <c r="G202" i="21" s="1"/>
  <c r="F79" i="21"/>
  <c r="F202" i="21" s="1"/>
  <c r="E79" i="21"/>
  <c r="E202" i="21" s="1"/>
  <c r="D79" i="21"/>
  <c r="D157" i="21" s="1"/>
  <c r="C79" i="21"/>
  <c r="C202" i="21" s="1"/>
  <c r="B79" i="21"/>
  <c r="B202" i="21" s="1"/>
  <c r="W60" i="21"/>
  <c r="W153" i="21" s="1"/>
  <c r="V60" i="21"/>
  <c r="V201" i="21" s="1"/>
  <c r="U60" i="21"/>
  <c r="U201" i="21" s="1"/>
  <c r="T60" i="21"/>
  <c r="T201" i="21" s="1"/>
  <c r="S60" i="21"/>
  <c r="S201" i="21" s="1"/>
  <c r="R60" i="21"/>
  <c r="R153" i="21" s="1"/>
  <c r="Q60" i="21"/>
  <c r="Q201" i="21" s="1"/>
  <c r="P60" i="21"/>
  <c r="P201" i="21" s="1"/>
  <c r="O60" i="21"/>
  <c r="O153" i="21" s="1"/>
  <c r="N60" i="21"/>
  <c r="N201" i="21" s="1"/>
  <c r="M60" i="21"/>
  <c r="M201" i="21" s="1"/>
  <c r="L60" i="21"/>
  <c r="L201" i="21" s="1"/>
  <c r="K60" i="21"/>
  <c r="K201" i="21" s="1"/>
  <c r="J60" i="21"/>
  <c r="J153" i="21" s="1"/>
  <c r="I60" i="21"/>
  <c r="I201" i="21" s="1"/>
  <c r="H60" i="21"/>
  <c r="H201" i="21" s="1"/>
  <c r="G60" i="21"/>
  <c r="G201" i="21" s="1"/>
  <c r="F60" i="21"/>
  <c r="F201" i="21" s="1"/>
  <c r="E60" i="21"/>
  <c r="E201" i="21" s="1"/>
  <c r="D60" i="21"/>
  <c r="D201" i="21" s="1"/>
  <c r="C60" i="21"/>
  <c r="C201" i="21" s="1"/>
  <c r="B60" i="21"/>
  <c r="B153" i="21" s="1"/>
  <c r="W33" i="21"/>
  <c r="W192" i="21" s="1"/>
  <c r="V33" i="21"/>
  <c r="V192" i="21" s="1"/>
  <c r="U33" i="21"/>
  <c r="T33" i="21"/>
  <c r="S33" i="21"/>
  <c r="S192" i="21" s="1"/>
  <c r="R33" i="21"/>
  <c r="R192" i="21" s="1"/>
  <c r="Q33" i="21"/>
  <c r="Q192" i="21" s="1"/>
  <c r="P33" i="21"/>
  <c r="P192" i="21" s="1"/>
  <c r="O33" i="21"/>
  <c r="O192" i="21" s="1"/>
  <c r="N33" i="21"/>
  <c r="N192" i="21" s="1"/>
  <c r="M33" i="21"/>
  <c r="L33" i="21"/>
  <c r="K33" i="21"/>
  <c r="K192" i="21" s="1"/>
  <c r="J33" i="21"/>
  <c r="J192" i="21" s="1"/>
  <c r="I33" i="21"/>
  <c r="I192" i="21" s="1"/>
  <c r="H33" i="21"/>
  <c r="H192" i="21" s="1"/>
  <c r="G33" i="21"/>
  <c r="G192" i="21" s="1"/>
  <c r="F33" i="21"/>
  <c r="F141" i="21" s="1"/>
  <c r="E33" i="21"/>
  <c r="D33" i="21"/>
  <c r="C33" i="21"/>
  <c r="C192" i="21" s="1"/>
  <c r="B33" i="21"/>
  <c r="B192" i="21" s="1"/>
  <c r="A1" i="21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I69" i="20"/>
  <c r="W67" i="20"/>
  <c r="V67" i="20"/>
  <c r="U67" i="20"/>
  <c r="T67" i="20"/>
  <c r="S67" i="20"/>
  <c r="R67" i="20"/>
  <c r="Q67" i="20"/>
  <c r="P67" i="20"/>
  <c r="O67" i="20"/>
  <c r="N67" i="20"/>
  <c r="M67" i="20"/>
  <c r="L67" i="20"/>
  <c r="K67" i="20"/>
  <c r="J67" i="20"/>
  <c r="I67" i="20"/>
  <c r="H67" i="20"/>
  <c r="G67" i="20"/>
  <c r="F67" i="20"/>
  <c r="E67" i="20"/>
  <c r="D67" i="20"/>
  <c r="C67" i="20"/>
  <c r="B67" i="20"/>
  <c r="W66" i="20"/>
  <c r="V66" i="20"/>
  <c r="U66" i="20"/>
  <c r="T66" i="20"/>
  <c r="S66" i="20"/>
  <c r="R66" i="20"/>
  <c r="Q66" i="20"/>
  <c r="P66" i="20"/>
  <c r="O66" i="20"/>
  <c r="N66" i="20"/>
  <c r="M66" i="20"/>
  <c r="L66" i="20"/>
  <c r="K66" i="20"/>
  <c r="J66" i="20"/>
  <c r="I66" i="20"/>
  <c r="H66" i="20"/>
  <c r="G66" i="20"/>
  <c r="F66" i="20"/>
  <c r="E66" i="20"/>
  <c r="D66" i="20"/>
  <c r="C66" i="20"/>
  <c r="B66" i="20"/>
  <c r="W65" i="20"/>
  <c r="V65" i="20"/>
  <c r="U65" i="20"/>
  <c r="T65" i="20"/>
  <c r="S65" i="20"/>
  <c r="R65" i="20"/>
  <c r="Q65" i="20"/>
  <c r="P65" i="20"/>
  <c r="O65" i="20"/>
  <c r="N65" i="20"/>
  <c r="M65" i="20"/>
  <c r="L65" i="20"/>
  <c r="K65" i="20"/>
  <c r="J65" i="20"/>
  <c r="I65" i="20"/>
  <c r="H65" i="20"/>
  <c r="G65" i="20"/>
  <c r="F65" i="20"/>
  <c r="E65" i="20"/>
  <c r="D65" i="20"/>
  <c r="C65" i="20"/>
  <c r="B65" i="20"/>
  <c r="T60" i="20"/>
  <c r="O60" i="20"/>
  <c r="N60" i="20"/>
  <c r="M60" i="20"/>
  <c r="M113" i="4" s="1"/>
  <c r="L60" i="20"/>
  <c r="G60" i="20"/>
  <c r="F60" i="20"/>
  <c r="W58" i="20"/>
  <c r="V58" i="20"/>
  <c r="U58" i="20"/>
  <c r="T58" i="20"/>
  <c r="S58" i="20"/>
  <c r="R58" i="20"/>
  <c r="Q58" i="20"/>
  <c r="P58" i="20"/>
  <c r="O58" i="20"/>
  <c r="N58" i="20"/>
  <c r="M58" i="20"/>
  <c r="L58" i="20"/>
  <c r="K58" i="20"/>
  <c r="J58" i="20"/>
  <c r="I58" i="20"/>
  <c r="H58" i="20"/>
  <c r="G58" i="20"/>
  <c r="F58" i="20"/>
  <c r="E58" i="20"/>
  <c r="D58" i="20"/>
  <c r="C58" i="20"/>
  <c r="C42" i="7" s="1"/>
  <c r="B58" i="20"/>
  <c r="W54" i="20"/>
  <c r="V54" i="20"/>
  <c r="V71" i="20" s="1"/>
  <c r="U54" i="20"/>
  <c r="U71" i="20" s="1"/>
  <c r="T54" i="20"/>
  <c r="T68" i="4" s="1"/>
  <c r="S54" i="20"/>
  <c r="S71" i="20" s="1"/>
  <c r="R54" i="20"/>
  <c r="Q54" i="20"/>
  <c r="P54" i="20"/>
  <c r="O54" i="20"/>
  <c r="N54" i="20"/>
  <c r="N71" i="20" s="1"/>
  <c r="M54" i="20"/>
  <c r="M71" i="20" s="1"/>
  <c r="L54" i="20"/>
  <c r="K54" i="20"/>
  <c r="K68" i="4" s="1"/>
  <c r="J54" i="20"/>
  <c r="I54" i="20"/>
  <c r="I68" i="4" s="1"/>
  <c r="I141" i="4" s="1"/>
  <c r="H54" i="20"/>
  <c r="H68" i="4" s="1"/>
  <c r="G54" i="20"/>
  <c r="G68" i="4" s="1"/>
  <c r="F54" i="20"/>
  <c r="F71" i="20" s="1"/>
  <c r="E54" i="20"/>
  <c r="E71" i="20" s="1"/>
  <c r="D54" i="20"/>
  <c r="D68" i="4" s="1"/>
  <c r="D141" i="4" s="1"/>
  <c r="C54" i="20"/>
  <c r="B54" i="20"/>
  <c r="W53" i="20"/>
  <c r="V53" i="20"/>
  <c r="V67" i="4" s="1"/>
  <c r="U53" i="20"/>
  <c r="T53" i="20"/>
  <c r="S53" i="20"/>
  <c r="S67" i="4" s="1"/>
  <c r="R53" i="20"/>
  <c r="R67" i="4" s="1"/>
  <c r="Q53" i="20"/>
  <c r="P53" i="20"/>
  <c r="P67" i="4" s="1"/>
  <c r="O53" i="20"/>
  <c r="N53" i="20"/>
  <c r="N67" i="4" s="1"/>
  <c r="M53" i="20"/>
  <c r="L53" i="20"/>
  <c r="L70" i="20" s="1"/>
  <c r="K53" i="20"/>
  <c r="K70" i="20" s="1"/>
  <c r="J53" i="20"/>
  <c r="I53" i="20"/>
  <c r="I70" i="20" s="1"/>
  <c r="H53" i="20"/>
  <c r="H67" i="4" s="1"/>
  <c r="G53" i="20"/>
  <c r="F53" i="20"/>
  <c r="E53" i="20"/>
  <c r="E67" i="4" s="1"/>
  <c r="D53" i="20"/>
  <c r="C53" i="20"/>
  <c r="C67" i="4" s="1"/>
  <c r="B53" i="20"/>
  <c r="B67" i="4" s="1"/>
  <c r="B140" i="4" s="1"/>
  <c r="W52" i="20"/>
  <c r="W66" i="4" s="1"/>
  <c r="V52" i="20"/>
  <c r="V51" i="20" s="1"/>
  <c r="V65" i="4" s="1"/>
  <c r="V138" i="4" s="1"/>
  <c r="U52" i="20"/>
  <c r="T52" i="20"/>
  <c r="T77" i="20" s="1"/>
  <c r="T168" i="4" s="1"/>
  <c r="S52" i="20"/>
  <c r="R52" i="20"/>
  <c r="R69" i="20" s="1"/>
  <c r="Q52" i="20"/>
  <c r="Q69" i="20" s="1"/>
  <c r="P52" i="20"/>
  <c r="P66" i="4" s="1"/>
  <c r="P139" i="4" s="1"/>
  <c r="O52" i="20"/>
  <c r="N52" i="20"/>
  <c r="M52" i="20"/>
  <c r="M66" i="4" s="1"/>
  <c r="L52" i="20"/>
  <c r="L66" i="4" s="1"/>
  <c r="K52" i="20"/>
  <c r="J52" i="20"/>
  <c r="J69" i="20" s="1"/>
  <c r="I52" i="20"/>
  <c r="H52" i="20"/>
  <c r="H66" i="4" s="1"/>
  <c r="G52" i="20"/>
  <c r="F52" i="20"/>
  <c r="F51" i="20" s="1"/>
  <c r="F65" i="4" s="1"/>
  <c r="F138" i="4" s="1"/>
  <c r="E52" i="20"/>
  <c r="E51" i="20" s="1"/>
  <c r="E65" i="4" s="1"/>
  <c r="D52" i="20"/>
  <c r="C52" i="20"/>
  <c r="B52" i="20"/>
  <c r="B69" i="20" s="1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W26" i="20"/>
  <c r="V26" i="20"/>
  <c r="U26" i="20"/>
  <c r="T26" i="20"/>
  <c r="S26" i="20"/>
  <c r="R26" i="20"/>
  <c r="Q26" i="20"/>
  <c r="P26" i="20"/>
  <c r="O26" i="20"/>
  <c r="N26" i="20"/>
  <c r="M26" i="20"/>
  <c r="L26" i="20"/>
  <c r="K26" i="20"/>
  <c r="J26" i="20"/>
  <c r="I26" i="20"/>
  <c r="H26" i="20"/>
  <c r="G26" i="20"/>
  <c r="F26" i="20"/>
  <c r="E26" i="20"/>
  <c r="D26" i="20"/>
  <c r="C26" i="20"/>
  <c r="B26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W3" i="20"/>
  <c r="V3" i="20"/>
  <c r="U3" i="20"/>
  <c r="T3" i="20"/>
  <c r="S3" i="20"/>
  <c r="S13" i="4" s="1"/>
  <c r="R3" i="20"/>
  <c r="Q3" i="20"/>
  <c r="P3" i="20"/>
  <c r="O3" i="20"/>
  <c r="N3" i="20"/>
  <c r="M3" i="20"/>
  <c r="M13" i="4" s="1"/>
  <c r="L3" i="20"/>
  <c r="K3" i="20"/>
  <c r="J3" i="20"/>
  <c r="I3" i="20"/>
  <c r="H3" i="20"/>
  <c r="G3" i="20"/>
  <c r="F3" i="20"/>
  <c r="E3" i="20"/>
  <c r="D3" i="20"/>
  <c r="C3" i="20"/>
  <c r="B3" i="20"/>
  <c r="A1" i="20"/>
  <c r="W249" i="19"/>
  <c r="V249" i="19"/>
  <c r="U249" i="19"/>
  <c r="T249" i="19"/>
  <c r="S249" i="19"/>
  <c r="R249" i="19"/>
  <c r="Q249" i="19"/>
  <c r="P249" i="19"/>
  <c r="O249" i="19"/>
  <c r="N249" i="19"/>
  <c r="M249" i="19"/>
  <c r="L249" i="19"/>
  <c r="K249" i="19"/>
  <c r="J249" i="19"/>
  <c r="I249" i="19"/>
  <c r="H249" i="19"/>
  <c r="G249" i="19"/>
  <c r="F249" i="19"/>
  <c r="E249" i="19"/>
  <c r="D249" i="19"/>
  <c r="C249" i="19"/>
  <c r="B249" i="19"/>
  <c r="W247" i="19"/>
  <c r="V247" i="19"/>
  <c r="U247" i="19"/>
  <c r="T247" i="19"/>
  <c r="S247" i="19"/>
  <c r="R247" i="19"/>
  <c r="Q247" i="19"/>
  <c r="P247" i="19"/>
  <c r="O247" i="19"/>
  <c r="N247" i="19"/>
  <c r="M247" i="19"/>
  <c r="L247" i="19"/>
  <c r="K247" i="19"/>
  <c r="J247" i="19"/>
  <c r="I247" i="19"/>
  <c r="H247" i="19"/>
  <c r="G247" i="19"/>
  <c r="F247" i="19"/>
  <c r="E247" i="19"/>
  <c r="D247" i="19"/>
  <c r="C247" i="19"/>
  <c r="B247" i="19"/>
  <c r="W245" i="19"/>
  <c r="V245" i="19"/>
  <c r="U245" i="19"/>
  <c r="T245" i="19"/>
  <c r="S245" i="19"/>
  <c r="R245" i="19"/>
  <c r="Q245" i="19"/>
  <c r="P245" i="19"/>
  <c r="O245" i="19"/>
  <c r="N245" i="19"/>
  <c r="M245" i="19"/>
  <c r="L245" i="19"/>
  <c r="K245" i="19"/>
  <c r="J245" i="19"/>
  <c r="I245" i="19"/>
  <c r="H245" i="19"/>
  <c r="G245" i="19"/>
  <c r="F245" i="19"/>
  <c r="E245" i="19"/>
  <c r="D245" i="19"/>
  <c r="C245" i="19"/>
  <c r="B245" i="19"/>
  <c r="W244" i="19"/>
  <c r="V244" i="19"/>
  <c r="U244" i="19"/>
  <c r="T244" i="19"/>
  <c r="S244" i="19"/>
  <c r="R244" i="19"/>
  <c r="Q244" i="19"/>
  <c r="P244" i="19"/>
  <c r="O244" i="19"/>
  <c r="N244" i="19"/>
  <c r="M244" i="19"/>
  <c r="L244" i="19"/>
  <c r="K244" i="19"/>
  <c r="J244" i="19"/>
  <c r="I244" i="19"/>
  <c r="H244" i="19"/>
  <c r="G244" i="19"/>
  <c r="F244" i="19"/>
  <c r="E244" i="19"/>
  <c r="D244" i="19"/>
  <c r="C244" i="19"/>
  <c r="B244" i="19"/>
  <c r="W243" i="19"/>
  <c r="V243" i="19"/>
  <c r="U243" i="19"/>
  <c r="T243" i="19"/>
  <c r="S243" i="19"/>
  <c r="R243" i="19"/>
  <c r="Q243" i="19"/>
  <c r="P243" i="19"/>
  <c r="O243" i="19"/>
  <c r="N243" i="19"/>
  <c r="M243" i="19"/>
  <c r="L243" i="19"/>
  <c r="K243" i="19"/>
  <c r="J243" i="19"/>
  <c r="I243" i="19"/>
  <c r="H243" i="19"/>
  <c r="G243" i="19"/>
  <c r="F243" i="19"/>
  <c r="E243" i="19"/>
  <c r="D243" i="19"/>
  <c r="C243" i="19"/>
  <c r="B243" i="19"/>
  <c r="W242" i="19"/>
  <c r="V242" i="19"/>
  <c r="U242" i="19"/>
  <c r="T242" i="19"/>
  <c r="S242" i="19"/>
  <c r="R242" i="19"/>
  <c r="Q242" i="19"/>
  <c r="P242" i="19"/>
  <c r="O242" i="19"/>
  <c r="N242" i="19"/>
  <c r="M242" i="19"/>
  <c r="L242" i="19"/>
  <c r="K242" i="19"/>
  <c r="J242" i="19"/>
  <c r="I242" i="19"/>
  <c r="H242" i="19"/>
  <c r="G242" i="19"/>
  <c r="F242" i="19"/>
  <c r="E242" i="19"/>
  <c r="D242" i="19"/>
  <c r="C242" i="19"/>
  <c r="B242" i="19"/>
  <c r="W241" i="19"/>
  <c r="V241" i="19"/>
  <c r="U241" i="19"/>
  <c r="T241" i="19"/>
  <c r="S241" i="19"/>
  <c r="R241" i="19"/>
  <c r="Q241" i="19"/>
  <c r="P241" i="19"/>
  <c r="O241" i="19"/>
  <c r="N241" i="19"/>
  <c r="M241" i="19"/>
  <c r="L241" i="19"/>
  <c r="K241" i="19"/>
  <c r="J241" i="19"/>
  <c r="I241" i="19"/>
  <c r="H241" i="19"/>
  <c r="G241" i="19"/>
  <c r="F241" i="19"/>
  <c r="E241" i="19"/>
  <c r="D241" i="19"/>
  <c r="C241" i="19"/>
  <c r="B241" i="19"/>
  <c r="W240" i="19"/>
  <c r="V240" i="19"/>
  <c r="U240" i="19"/>
  <c r="T240" i="19"/>
  <c r="S240" i="19"/>
  <c r="R240" i="19"/>
  <c r="Q240" i="19"/>
  <c r="P240" i="19"/>
  <c r="O240" i="19"/>
  <c r="N240" i="19"/>
  <c r="M240" i="19"/>
  <c r="L240" i="19"/>
  <c r="K240" i="19"/>
  <c r="J240" i="19"/>
  <c r="I240" i="19"/>
  <c r="H240" i="19"/>
  <c r="G240" i="19"/>
  <c r="F240" i="19"/>
  <c r="E240" i="19"/>
  <c r="D240" i="19"/>
  <c r="C240" i="19"/>
  <c r="B240" i="19"/>
  <c r="W238" i="19"/>
  <c r="V238" i="19"/>
  <c r="U238" i="19"/>
  <c r="T238" i="19"/>
  <c r="S238" i="19"/>
  <c r="R238" i="19"/>
  <c r="Q238" i="19"/>
  <c r="P238" i="19"/>
  <c r="O238" i="19"/>
  <c r="N238" i="19"/>
  <c r="M238" i="19"/>
  <c r="L238" i="19"/>
  <c r="K238" i="19"/>
  <c r="J238" i="19"/>
  <c r="I238" i="19"/>
  <c r="H238" i="19"/>
  <c r="G238" i="19"/>
  <c r="F238" i="19"/>
  <c r="E238" i="19"/>
  <c r="D238" i="19"/>
  <c r="C238" i="19"/>
  <c r="B238" i="19"/>
  <c r="W236" i="19"/>
  <c r="V236" i="19"/>
  <c r="U236" i="19"/>
  <c r="T236" i="19"/>
  <c r="S236" i="19"/>
  <c r="R236" i="19"/>
  <c r="Q236" i="19"/>
  <c r="P236" i="19"/>
  <c r="O236" i="19"/>
  <c r="N236" i="19"/>
  <c r="M236" i="19"/>
  <c r="L236" i="19"/>
  <c r="K236" i="19"/>
  <c r="J236" i="19"/>
  <c r="I236" i="19"/>
  <c r="H236" i="19"/>
  <c r="G236" i="19"/>
  <c r="F236" i="19"/>
  <c r="E236" i="19"/>
  <c r="D236" i="19"/>
  <c r="C236" i="19"/>
  <c r="B236" i="19"/>
  <c r="W234" i="19"/>
  <c r="V234" i="19"/>
  <c r="U234" i="19"/>
  <c r="T234" i="19"/>
  <c r="S234" i="19"/>
  <c r="R234" i="19"/>
  <c r="Q234" i="19"/>
  <c r="P234" i="19"/>
  <c r="O234" i="19"/>
  <c r="N234" i="19"/>
  <c r="M234" i="19"/>
  <c r="L234" i="19"/>
  <c r="K234" i="19"/>
  <c r="J234" i="19"/>
  <c r="I234" i="19"/>
  <c r="H234" i="19"/>
  <c r="G234" i="19"/>
  <c r="F234" i="19"/>
  <c r="E234" i="19"/>
  <c r="D234" i="19"/>
  <c r="C234" i="19"/>
  <c r="B234" i="19"/>
  <c r="W233" i="19"/>
  <c r="V233" i="19"/>
  <c r="U233" i="19"/>
  <c r="T233" i="19"/>
  <c r="S233" i="19"/>
  <c r="R233" i="19"/>
  <c r="Q233" i="19"/>
  <c r="P233" i="19"/>
  <c r="O233" i="19"/>
  <c r="N233" i="19"/>
  <c r="M233" i="19"/>
  <c r="L233" i="19"/>
  <c r="K233" i="19"/>
  <c r="J233" i="19"/>
  <c r="I233" i="19"/>
  <c r="H233" i="19"/>
  <c r="G233" i="19"/>
  <c r="F233" i="19"/>
  <c r="E233" i="19"/>
  <c r="D233" i="19"/>
  <c r="C233" i="19"/>
  <c r="B233" i="19"/>
  <c r="W232" i="19"/>
  <c r="V232" i="19"/>
  <c r="U232" i="19"/>
  <c r="T232" i="19"/>
  <c r="S232" i="19"/>
  <c r="R232" i="19"/>
  <c r="Q232" i="19"/>
  <c r="P232" i="19"/>
  <c r="O232" i="19"/>
  <c r="N232" i="19"/>
  <c r="M232" i="19"/>
  <c r="L232" i="19"/>
  <c r="K232" i="19"/>
  <c r="J232" i="19"/>
  <c r="I232" i="19"/>
  <c r="H232" i="19"/>
  <c r="G232" i="19"/>
  <c r="F232" i="19"/>
  <c r="E232" i="19"/>
  <c r="D232" i="19"/>
  <c r="C232" i="19"/>
  <c r="B232" i="19"/>
  <c r="W231" i="19"/>
  <c r="V231" i="19"/>
  <c r="U231" i="19"/>
  <c r="T231" i="19"/>
  <c r="S231" i="19"/>
  <c r="R231" i="19"/>
  <c r="Q231" i="19"/>
  <c r="P231" i="19"/>
  <c r="O231" i="19"/>
  <c r="N231" i="19"/>
  <c r="M231" i="19"/>
  <c r="L231" i="19"/>
  <c r="K231" i="19"/>
  <c r="J231" i="19"/>
  <c r="I231" i="19"/>
  <c r="H231" i="19"/>
  <c r="G231" i="19"/>
  <c r="F231" i="19"/>
  <c r="E231" i="19"/>
  <c r="D231" i="19"/>
  <c r="C231" i="19"/>
  <c r="B231" i="19"/>
  <c r="W230" i="19"/>
  <c r="V230" i="19"/>
  <c r="U230" i="19"/>
  <c r="T230" i="19"/>
  <c r="S230" i="19"/>
  <c r="R230" i="19"/>
  <c r="Q230" i="19"/>
  <c r="P230" i="19"/>
  <c r="O230" i="19"/>
  <c r="N230" i="19"/>
  <c r="M230" i="19"/>
  <c r="L230" i="19"/>
  <c r="K230" i="19"/>
  <c r="J230" i="19"/>
  <c r="I230" i="19"/>
  <c r="H230" i="19"/>
  <c r="G230" i="19"/>
  <c r="F230" i="19"/>
  <c r="E230" i="19"/>
  <c r="D230" i="19"/>
  <c r="C230" i="19"/>
  <c r="B230" i="19"/>
  <c r="W227" i="19"/>
  <c r="V227" i="19"/>
  <c r="U227" i="19"/>
  <c r="T227" i="19"/>
  <c r="S227" i="19"/>
  <c r="R227" i="19"/>
  <c r="Q227" i="19"/>
  <c r="P227" i="19"/>
  <c r="O227" i="19"/>
  <c r="N227" i="19"/>
  <c r="M227" i="19"/>
  <c r="L227" i="19"/>
  <c r="K227" i="19"/>
  <c r="J227" i="19"/>
  <c r="I227" i="19"/>
  <c r="H227" i="19"/>
  <c r="G227" i="19"/>
  <c r="F227" i="19"/>
  <c r="E227" i="19"/>
  <c r="D227" i="19"/>
  <c r="C227" i="19"/>
  <c r="B227" i="19"/>
  <c r="W225" i="19"/>
  <c r="V225" i="19"/>
  <c r="U225" i="19"/>
  <c r="T225" i="19"/>
  <c r="S225" i="19"/>
  <c r="R225" i="19"/>
  <c r="Q225" i="19"/>
  <c r="P225" i="19"/>
  <c r="O225" i="19"/>
  <c r="N225" i="19"/>
  <c r="M225" i="19"/>
  <c r="L225" i="19"/>
  <c r="K225" i="19"/>
  <c r="J225" i="19"/>
  <c r="I225" i="19"/>
  <c r="H225" i="19"/>
  <c r="G225" i="19"/>
  <c r="F225" i="19"/>
  <c r="E225" i="19"/>
  <c r="D225" i="19"/>
  <c r="C225" i="19"/>
  <c r="B225" i="19"/>
  <c r="W224" i="19"/>
  <c r="V224" i="19"/>
  <c r="U224" i="19"/>
  <c r="T224" i="19"/>
  <c r="S224" i="19"/>
  <c r="R224" i="19"/>
  <c r="Q224" i="19"/>
  <c r="P224" i="19"/>
  <c r="O224" i="19"/>
  <c r="N224" i="19"/>
  <c r="M224" i="19"/>
  <c r="L224" i="19"/>
  <c r="K224" i="19"/>
  <c r="J224" i="19"/>
  <c r="I224" i="19"/>
  <c r="H224" i="19"/>
  <c r="G224" i="19"/>
  <c r="F224" i="19"/>
  <c r="E224" i="19"/>
  <c r="D224" i="19"/>
  <c r="C224" i="19"/>
  <c r="B224" i="19"/>
  <c r="W223" i="19"/>
  <c r="V223" i="19"/>
  <c r="U223" i="19"/>
  <c r="T223" i="19"/>
  <c r="S223" i="19"/>
  <c r="R223" i="19"/>
  <c r="Q223" i="19"/>
  <c r="P223" i="19"/>
  <c r="O223" i="19"/>
  <c r="N223" i="19"/>
  <c r="M223" i="19"/>
  <c r="L223" i="19"/>
  <c r="K223" i="19"/>
  <c r="J223" i="19"/>
  <c r="I223" i="19"/>
  <c r="H223" i="19"/>
  <c r="G223" i="19"/>
  <c r="F223" i="19"/>
  <c r="E223" i="19"/>
  <c r="D223" i="19"/>
  <c r="C223" i="19"/>
  <c r="B223" i="19"/>
  <c r="W222" i="19"/>
  <c r="V222" i="19"/>
  <c r="U222" i="19"/>
  <c r="T222" i="19"/>
  <c r="S222" i="19"/>
  <c r="R222" i="19"/>
  <c r="Q222" i="19"/>
  <c r="P222" i="19"/>
  <c r="O222" i="19"/>
  <c r="N222" i="19"/>
  <c r="M222" i="19"/>
  <c r="L222" i="19"/>
  <c r="K222" i="19"/>
  <c r="J222" i="19"/>
  <c r="I222" i="19"/>
  <c r="H222" i="19"/>
  <c r="G222" i="19"/>
  <c r="F222" i="19"/>
  <c r="E222" i="19"/>
  <c r="D222" i="19"/>
  <c r="C222" i="19"/>
  <c r="B222" i="19"/>
  <c r="W221" i="19"/>
  <c r="V221" i="19"/>
  <c r="U221" i="19"/>
  <c r="T221" i="19"/>
  <c r="S221" i="19"/>
  <c r="R221" i="19"/>
  <c r="Q221" i="19"/>
  <c r="P221" i="19"/>
  <c r="O221" i="19"/>
  <c r="N221" i="19"/>
  <c r="M221" i="19"/>
  <c r="L221" i="19"/>
  <c r="K221" i="19"/>
  <c r="J221" i="19"/>
  <c r="I221" i="19"/>
  <c r="H221" i="19"/>
  <c r="G221" i="19"/>
  <c r="F221" i="19"/>
  <c r="E221" i="19"/>
  <c r="D221" i="19"/>
  <c r="C221" i="19"/>
  <c r="B221" i="19"/>
  <c r="W220" i="19"/>
  <c r="V220" i="19"/>
  <c r="U220" i="19"/>
  <c r="T220" i="19"/>
  <c r="S220" i="19"/>
  <c r="R220" i="19"/>
  <c r="Q220" i="19"/>
  <c r="P220" i="19"/>
  <c r="O220" i="19"/>
  <c r="N220" i="19"/>
  <c r="M220" i="19"/>
  <c r="L220" i="19"/>
  <c r="K220" i="19"/>
  <c r="J220" i="19"/>
  <c r="I220" i="19"/>
  <c r="H220" i="19"/>
  <c r="G220" i="19"/>
  <c r="F220" i="19"/>
  <c r="E220" i="19"/>
  <c r="D220" i="19"/>
  <c r="C220" i="19"/>
  <c r="B220" i="19"/>
  <c r="W219" i="19"/>
  <c r="V219" i="19"/>
  <c r="U219" i="19"/>
  <c r="T219" i="19"/>
  <c r="S219" i="19"/>
  <c r="R219" i="19"/>
  <c r="Q219" i="19"/>
  <c r="P219" i="19"/>
  <c r="O219" i="19"/>
  <c r="N219" i="19"/>
  <c r="M219" i="19"/>
  <c r="L219" i="19"/>
  <c r="K219" i="19"/>
  <c r="J219" i="19"/>
  <c r="I219" i="19"/>
  <c r="H219" i="19"/>
  <c r="G219" i="19"/>
  <c r="F219" i="19"/>
  <c r="E219" i="19"/>
  <c r="D219" i="19"/>
  <c r="C219" i="19"/>
  <c r="B219" i="19"/>
  <c r="W218" i="19"/>
  <c r="V218" i="19"/>
  <c r="U218" i="19"/>
  <c r="T218" i="19"/>
  <c r="S218" i="19"/>
  <c r="R218" i="19"/>
  <c r="Q218" i="19"/>
  <c r="P218" i="19"/>
  <c r="O218" i="19"/>
  <c r="N218" i="19"/>
  <c r="M218" i="19"/>
  <c r="L218" i="19"/>
  <c r="K218" i="19"/>
  <c r="J218" i="19"/>
  <c r="I218" i="19"/>
  <c r="H218" i="19"/>
  <c r="G218" i="19"/>
  <c r="F218" i="19"/>
  <c r="E218" i="19"/>
  <c r="D218" i="19"/>
  <c r="C218" i="19"/>
  <c r="B218" i="19"/>
  <c r="W213" i="19"/>
  <c r="V213" i="19"/>
  <c r="U213" i="19"/>
  <c r="T213" i="19"/>
  <c r="S213" i="19"/>
  <c r="R213" i="19"/>
  <c r="Q213" i="19"/>
  <c r="P213" i="19"/>
  <c r="O213" i="19"/>
  <c r="N213" i="19"/>
  <c r="M213" i="19"/>
  <c r="L213" i="19"/>
  <c r="K213" i="19"/>
  <c r="J213" i="19"/>
  <c r="I213" i="19"/>
  <c r="H213" i="19"/>
  <c r="G213" i="19"/>
  <c r="F213" i="19"/>
  <c r="E213" i="19"/>
  <c r="D213" i="19"/>
  <c r="C213" i="19"/>
  <c r="B213" i="19"/>
  <c r="W212" i="19"/>
  <c r="V212" i="19"/>
  <c r="U212" i="19"/>
  <c r="T212" i="19"/>
  <c r="S212" i="19"/>
  <c r="R212" i="19"/>
  <c r="Q212" i="19"/>
  <c r="P212" i="19"/>
  <c r="O212" i="19"/>
  <c r="N212" i="19"/>
  <c r="M212" i="19"/>
  <c r="L212" i="19"/>
  <c r="K212" i="19"/>
  <c r="J212" i="19"/>
  <c r="I212" i="19"/>
  <c r="H212" i="19"/>
  <c r="G212" i="19"/>
  <c r="F212" i="19"/>
  <c r="E212" i="19"/>
  <c r="D212" i="19"/>
  <c r="C212" i="19"/>
  <c r="B212" i="19"/>
  <c r="W211" i="19"/>
  <c r="V211" i="19"/>
  <c r="U211" i="19"/>
  <c r="T211" i="19"/>
  <c r="S211" i="19"/>
  <c r="R211" i="19"/>
  <c r="Q211" i="19"/>
  <c r="P211" i="19"/>
  <c r="O211" i="19"/>
  <c r="N211" i="19"/>
  <c r="M211" i="19"/>
  <c r="L211" i="19"/>
  <c r="K211" i="19"/>
  <c r="J211" i="19"/>
  <c r="I211" i="19"/>
  <c r="H211" i="19"/>
  <c r="G211" i="19"/>
  <c r="F211" i="19"/>
  <c r="E211" i="19"/>
  <c r="D211" i="19"/>
  <c r="C211" i="19"/>
  <c r="B211" i="19"/>
  <c r="W210" i="19"/>
  <c r="V210" i="19"/>
  <c r="U210" i="19"/>
  <c r="T210" i="19"/>
  <c r="S210" i="19"/>
  <c r="R210" i="19"/>
  <c r="Q210" i="19"/>
  <c r="P210" i="19"/>
  <c r="O210" i="19"/>
  <c r="N210" i="19"/>
  <c r="M210" i="19"/>
  <c r="L210" i="19"/>
  <c r="K210" i="19"/>
  <c r="J210" i="19"/>
  <c r="I210" i="19"/>
  <c r="H210" i="19"/>
  <c r="G210" i="19"/>
  <c r="F210" i="19"/>
  <c r="E210" i="19"/>
  <c r="D210" i="19"/>
  <c r="C210" i="19"/>
  <c r="B210" i="19"/>
  <c r="W208" i="19"/>
  <c r="V208" i="19"/>
  <c r="U208" i="19"/>
  <c r="T208" i="19"/>
  <c r="S208" i="19"/>
  <c r="R208" i="19"/>
  <c r="Q208" i="19"/>
  <c r="P208" i="19"/>
  <c r="O208" i="19"/>
  <c r="N208" i="19"/>
  <c r="M208" i="19"/>
  <c r="L208" i="19"/>
  <c r="K208" i="19"/>
  <c r="J208" i="19"/>
  <c r="I208" i="19"/>
  <c r="H208" i="19"/>
  <c r="G208" i="19"/>
  <c r="F208" i="19"/>
  <c r="E208" i="19"/>
  <c r="D208" i="19"/>
  <c r="C208" i="19"/>
  <c r="B208" i="19"/>
  <c r="W207" i="19"/>
  <c r="V207" i="19"/>
  <c r="U207" i="19"/>
  <c r="T207" i="19"/>
  <c r="S207" i="19"/>
  <c r="R207" i="19"/>
  <c r="Q207" i="19"/>
  <c r="P207" i="19"/>
  <c r="O207" i="19"/>
  <c r="N207" i="19"/>
  <c r="M207" i="19"/>
  <c r="L207" i="19"/>
  <c r="K207" i="19"/>
  <c r="J207" i="19"/>
  <c r="I207" i="19"/>
  <c r="H207" i="19"/>
  <c r="G207" i="19"/>
  <c r="F207" i="19"/>
  <c r="E207" i="19"/>
  <c r="D207" i="19"/>
  <c r="C207" i="19"/>
  <c r="B207" i="19"/>
  <c r="W206" i="19"/>
  <c r="V206" i="19"/>
  <c r="U206" i="19"/>
  <c r="T206" i="19"/>
  <c r="S206" i="19"/>
  <c r="R206" i="19"/>
  <c r="Q206" i="19"/>
  <c r="P206" i="19"/>
  <c r="O206" i="19"/>
  <c r="N206" i="19"/>
  <c r="M206" i="19"/>
  <c r="L206" i="19"/>
  <c r="K206" i="19"/>
  <c r="J206" i="19"/>
  <c r="I206" i="19"/>
  <c r="H206" i="19"/>
  <c r="G206" i="19"/>
  <c r="F206" i="19"/>
  <c r="E206" i="19"/>
  <c r="D206" i="19"/>
  <c r="C206" i="19"/>
  <c r="B206" i="19"/>
  <c r="W205" i="19"/>
  <c r="V205" i="19"/>
  <c r="U205" i="19"/>
  <c r="T205" i="19"/>
  <c r="S205" i="19"/>
  <c r="R205" i="19"/>
  <c r="Q205" i="19"/>
  <c r="P205" i="19"/>
  <c r="O205" i="19"/>
  <c r="N205" i="19"/>
  <c r="M205" i="19"/>
  <c r="L205" i="19"/>
  <c r="K205" i="19"/>
  <c r="J205" i="19"/>
  <c r="I205" i="19"/>
  <c r="H205" i="19"/>
  <c r="G205" i="19"/>
  <c r="F205" i="19"/>
  <c r="E205" i="19"/>
  <c r="D205" i="19"/>
  <c r="C205" i="19"/>
  <c r="B205" i="19"/>
  <c r="W204" i="19"/>
  <c r="V204" i="19"/>
  <c r="U204" i="19"/>
  <c r="T204" i="19"/>
  <c r="S204" i="19"/>
  <c r="R204" i="19"/>
  <c r="Q204" i="19"/>
  <c r="P204" i="19"/>
  <c r="O204" i="19"/>
  <c r="N204" i="19"/>
  <c r="M204" i="19"/>
  <c r="L204" i="19"/>
  <c r="K204" i="19"/>
  <c r="J204" i="19"/>
  <c r="I204" i="19"/>
  <c r="H204" i="19"/>
  <c r="G204" i="19"/>
  <c r="F204" i="19"/>
  <c r="E204" i="19"/>
  <c r="D204" i="19"/>
  <c r="C204" i="19"/>
  <c r="B204" i="19"/>
  <c r="L203" i="19"/>
  <c r="W202" i="19"/>
  <c r="V202" i="19"/>
  <c r="U202" i="19"/>
  <c r="T202" i="19"/>
  <c r="S202" i="19"/>
  <c r="R202" i="19"/>
  <c r="Q202" i="19"/>
  <c r="P202" i="19"/>
  <c r="O202" i="19"/>
  <c r="N202" i="19"/>
  <c r="M202" i="19"/>
  <c r="L202" i="19"/>
  <c r="K202" i="19"/>
  <c r="J202" i="19"/>
  <c r="I202" i="19"/>
  <c r="H202" i="19"/>
  <c r="G202" i="19"/>
  <c r="F202" i="19"/>
  <c r="E202" i="19"/>
  <c r="D202" i="19"/>
  <c r="C202" i="19"/>
  <c r="B202" i="19"/>
  <c r="W201" i="19"/>
  <c r="V201" i="19"/>
  <c r="U201" i="19"/>
  <c r="T201" i="19"/>
  <c r="S201" i="19"/>
  <c r="R201" i="19"/>
  <c r="Q201" i="19"/>
  <c r="P201" i="19"/>
  <c r="O201" i="19"/>
  <c r="N201" i="19"/>
  <c r="M201" i="19"/>
  <c r="L201" i="19"/>
  <c r="K201" i="19"/>
  <c r="J201" i="19"/>
  <c r="I201" i="19"/>
  <c r="H201" i="19"/>
  <c r="G201" i="19"/>
  <c r="F201" i="19"/>
  <c r="E201" i="19"/>
  <c r="D201" i="19"/>
  <c r="C201" i="19"/>
  <c r="B201" i="19"/>
  <c r="W200" i="19"/>
  <c r="V200" i="19"/>
  <c r="U200" i="19"/>
  <c r="T200" i="19"/>
  <c r="S200" i="19"/>
  <c r="R200" i="19"/>
  <c r="Q200" i="19"/>
  <c r="P200" i="19"/>
  <c r="O200" i="19"/>
  <c r="N200" i="19"/>
  <c r="M200" i="19"/>
  <c r="L200" i="19"/>
  <c r="K200" i="19"/>
  <c r="J200" i="19"/>
  <c r="I200" i="19"/>
  <c r="H200" i="19"/>
  <c r="G200" i="19"/>
  <c r="F200" i="19"/>
  <c r="E200" i="19"/>
  <c r="D200" i="19"/>
  <c r="C200" i="19"/>
  <c r="B200" i="19"/>
  <c r="W199" i="19"/>
  <c r="V199" i="19"/>
  <c r="U199" i="19"/>
  <c r="T199" i="19"/>
  <c r="S199" i="19"/>
  <c r="R199" i="19"/>
  <c r="Q199" i="19"/>
  <c r="P199" i="19"/>
  <c r="O199" i="19"/>
  <c r="N199" i="19"/>
  <c r="M199" i="19"/>
  <c r="L199" i="19"/>
  <c r="K199" i="19"/>
  <c r="J199" i="19"/>
  <c r="I199" i="19"/>
  <c r="H199" i="19"/>
  <c r="G199" i="19"/>
  <c r="F199" i="19"/>
  <c r="E199" i="19"/>
  <c r="D199" i="19"/>
  <c r="C199" i="19"/>
  <c r="B199" i="19"/>
  <c r="W198" i="19"/>
  <c r="W197" i="19" s="1"/>
  <c r="V198" i="19"/>
  <c r="U198" i="19"/>
  <c r="T198" i="19"/>
  <c r="S198" i="19"/>
  <c r="R198" i="19"/>
  <c r="Q198" i="19"/>
  <c r="P198" i="19"/>
  <c r="O198" i="19"/>
  <c r="O197" i="19" s="1"/>
  <c r="N198" i="19"/>
  <c r="M198" i="19"/>
  <c r="L198" i="19"/>
  <c r="K198" i="19"/>
  <c r="J198" i="19"/>
  <c r="I198" i="19"/>
  <c r="H198" i="19"/>
  <c r="G198" i="19"/>
  <c r="F198" i="19"/>
  <c r="E198" i="19"/>
  <c r="D198" i="19"/>
  <c r="C198" i="19"/>
  <c r="B198" i="19"/>
  <c r="W195" i="19"/>
  <c r="V195" i="19"/>
  <c r="U195" i="19"/>
  <c r="T195" i="19"/>
  <c r="S195" i="19"/>
  <c r="R195" i="19"/>
  <c r="Q195" i="19"/>
  <c r="P195" i="19"/>
  <c r="O195" i="19"/>
  <c r="N195" i="19"/>
  <c r="M195" i="19"/>
  <c r="L195" i="19"/>
  <c r="K195" i="19"/>
  <c r="J195" i="19"/>
  <c r="I195" i="19"/>
  <c r="H195" i="19"/>
  <c r="G195" i="19"/>
  <c r="F195" i="19"/>
  <c r="E195" i="19"/>
  <c r="D195" i="19"/>
  <c r="C195" i="19"/>
  <c r="B195" i="19"/>
  <c r="W194" i="19"/>
  <c r="V194" i="19"/>
  <c r="U194" i="19"/>
  <c r="T194" i="19"/>
  <c r="S194" i="19"/>
  <c r="R194" i="19"/>
  <c r="Q194" i="19"/>
  <c r="P194" i="19"/>
  <c r="O194" i="19"/>
  <c r="N194" i="19"/>
  <c r="M194" i="19"/>
  <c r="L194" i="19"/>
  <c r="K194" i="19"/>
  <c r="J194" i="19"/>
  <c r="I194" i="19"/>
  <c r="H194" i="19"/>
  <c r="G194" i="19"/>
  <c r="F194" i="19"/>
  <c r="E194" i="19"/>
  <c r="D194" i="19"/>
  <c r="C194" i="19"/>
  <c r="B194" i="19"/>
  <c r="W193" i="19"/>
  <c r="V193" i="19"/>
  <c r="U193" i="19"/>
  <c r="T193" i="19"/>
  <c r="S193" i="19"/>
  <c r="R193" i="19"/>
  <c r="Q193" i="19"/>
  <c r="P193" i="19"/>
  <c r="O193" i="19"/>
  <c r="N193" i="19"/>
  <c r="M193" i="19"/>
  <c r="L193" i="19"/>
  <c r="K193" i="19"/>
  <c r="J193" i="19"/>
  <c r="I193" i="19"/>
  <c r="H193" i="19"/>
  <c r="G193" i="19"/>
  <c r="F193" i="19"/>
  <c r="E193" i="19"/>
  <c r="D193" i="19"/>
  <c r="C193" i="19"/>
  <c r="B193" i="19"/>
  <c r="B190" i="19"/>
  <c r="W189" i="19"/>
  <c r="V189" i="19"/>
  <c r="U189" i="19"/>
  <c r="T189" i="19"/>
  <c r="S189" i="19"/>
  <c r="R189" i="19"/>
  <c r="Q189" i="19"/>
  <c r="P189" i="19"/>
  <c r="O189" i="19"/>
  <c r="N189" i="19"/>
  <c r="M189" i="19"/>
  <c r="L189" i="19"/>
  <c r="K189" i="19"/>
  <c r="J189" i="19"/>
  <c r="I189" i="19"/>
  <c r="H189" i="19"/>
  <c r="G189" i="19"/>
  <c r="F189" i="19"/>
  <c r="E189" i="19"/>
  <c r="D189" i="19"/>
  <c r="C189" i="19"/>
  <c r="B189" i="19"/>
  <c r="W186" i="19"/>
  <c r="V186" i="19"/>
  <c r="U186" i="19"/>
  <c r="T186" i="19"/>
  <c r="S186" i="19"/>
  <c r="R186" i="19"/>
  <c r="Q186" i="19"/>
  <c r="P186" i="19"/>
  <c r="O186" i="19"/>
  <c r="N186" i="19"/>
  <c r="M186" i="19"/>
  <c r="L186" i="19"/>
  <c r="K186" i="19"/>
  <c r="J186" i="19"/>
  <c r="I186" i="19"/>
  <c r="H186" i="19"/>
  <c r="G186" i="19"/>
  <c r="F186" i="19"/>
  <c r="E186" i="19"/>
  <c r="D186" i="19"/>
  <c r="C186" i="19"/>
  <c r="B186" i="19"/>
  <c r="B183" i="19"/>
  <c r="W182" i="19"/>
  <c r="V182" i="19"/>
  <c r="U182" i="19"/>
  <c r="T182" i="19"/>
  <c r="S182" i="19"/>
  <c r="R182" i="19"/>
  <c r="Q182" i="19"/>
  <c r="P182" i="19"/>
  <c r="O182" i="19"/>
  <c r="N182" i="19"/>
  <c r="M182" i="19"/>
  <c r="L182" i="19"/>
  <c r="K182" i="19"/>
  <c r="J182" i="19"/>
  <c r="I182" i="19"/>
  <c r="H182" i="19"/>
  <c r="G182" i="19"/>
  <c r="F182" i="19"/>
  <c r="E182" i="19"/>
  <c r="D182" i="19"/>
  <c r="C182" i="19"/>
  <c r="B182" i="19"/>
  <c r="W181" i="19"/>
  <c r="V181" i="19"/>
  <c r="U181" i="19"/>
  <c r="T181" i="19"/>
  <c r="S181" i="19"/>
  <c r="R181" i="19"/>
  <c r="Q181" i="19"/>
  <c r="P181" i="19"/>
  <c r="O181" i="19"/>
  <c r="N181" i="19"/>
  <c r="M181" i="19"/>
  <c r="L181" i="19"/>
  <c r="K181" i="19"/>
  <c r="J181" i="19"/>
  <c r="I181" i="19"/>
  <c r="H181" i="19"/>
  <c r="G181" i="19"/>
  <c r="F181" i="19"/>
  <c r="E181" i="19"/>
  <c r="D181" i="19"/>
  <c r="C181" i="19"/>
  <c r="B181" i="19"/>
  <c r="W180" i="19"/>
  <c r="V180" i="19"/>
  <c r="U180" i="19"/>
  <c r="T180" i="19"/>
  <c r="S180" i="19"/>
  <c r="R180" i="19"/>
  <c r="Q180" i="19"/>
  <c r="P180" i="19"/>
  <c r="O180" i="19"/>
  <c r="N180" i="19"/>
  <c r="M180" i="19"/>
  <c r="L180" i="19"/>
  <c r="K180" i="19"/>
  <c r="J180" i="19"/>
  <c r="I180" i="19"/>
  <c r="H180" i="19"/>
  <c r="G180" i="19"/>
  <c r="F180" i="19"/>
  <c r="E180" i="19"/>
  <c r="D180" i="19"/>
  <c r="C180" i="19"/>
  <c r="B180" i="19"/>
  <c r="W179" i="19"/>
  <c r="V179" i="19"/>
  <c r="U179" i="19"/>
  <c r="T179" i="19"/>
  <c r="S179" i="19"/>
  <c r="R179" i="19"/>
  <c r="Q179" i="19"/>
  <c r="P179" i="19"/>
  <c r="O179" i="19"/>
  <c r="N179" i="19"/>
  <c r="M179" i="19"/>
  <c r="L179" i="19"/>
  <c r="K179" i="19"/>
  <c r="J179" i="19"/>
  <c r="I179" i="19"/>
  <c r="H179" i="19"/>
  <c r="G179" i="19"/>
  <c r="F179" i="19"/>
  <c r="E179" i="19"/>
  <c r="D179" i="19"/>
  <c r="C179" i="19"/>
  <c r="B179" i="19"/>
  <c r="F176" i="19"/>
  <c r="W175" i="19"/>
  <c r="V175" i="19"/>
  <c r="U175" i="19"/>
  <c r="T175" i="19"/>
  <c r="S175" i="19"/>
  <c r="R175" i="19"/>
  <c r="Q175" i="19"/>
  <c r="P175" i="19"/>
  <c r="O175" i="19"/>
  <c r="N175" i="19"/>
  <c r="M175" i="19"/>
  <c r="L175" i="19"/>
  <c r="K175" i="19"/>
  <c r="J175" i="19"/>
  <c r="I175" i="19"/>
  <c r="H175" i="19"/>
  <c r="G175" i="19"/>
  <c r="F175" i="19"/>
  <c r="E175" i="19"/>
  <c r="D175" i="19"/>
  <c r="C175" i="19"/>
  <c r="B175" i="19"/>
  <c r="W174" i="19"/>
  <c r="V174" i="19"/>
  <c r="U174" i="19"/>
  <c r="T174" i="19"/>
  <c r="S174" i="19"/>
  <c r="R174" i="19"/>
  <c r="Q174" i="19"/>
  <c r="P174" i="19"/>
  <c r="O174" i="19"/>
  <c r="N174" i="19"/>
  <c r="M174" i="19"/>
  <c r="L174" i="19"/>
  <c r="K174" i="19"/>
  <c r="J174" i="19"/>
  <c r="I174" i="19"/>
  <c r="H174" i="19"/>
  <c r="G174" i="19"/>
  <c r="F174" i="19"/>
  <c r="E174" i="19"/>
  <c r="D174" i="19"/>
  <c r="C174" i="19"/>
  <c r="B174" i="19"/>
  <c r="W170" i="19"/>
  <c r="V170" i="19"/>
  <c r="U170" i="19"/>
  <c r="T170" i="19"/>
  <c r="S170" i="19"/>
  <c r="R170" i="19"/>
  <c r="Q170" i="19"/>
  <c r="P170" i="19"/>
  <c r="O170" i="19"/>
  <c r="N170" i="19"/>
  <c r="M170" i="19"/>
  <c r="L170" i="19"/>
  <c r="K170" i="19"/>
  <c r="J170" i="19"/>
  <c r="I170" i="19"/>
  <c r="H170" i="19"/>
  <c r="G170" i="19"/>
  <c r="F170" i="19"/>
  <c r="E170" i="19"/>
  <c r="D170" i="19"/>
  <c r="C170" i="19"/>
  <c r="B170" i="19"/>
  <c r="F168" i="19"/>
  <c r="W166" i="19"/>
  <c r="V166" i="19"/>
  <c r="U166" i="19"/>
  <c r="T166" i="19"/>
  <c r="S166" i="19"/>
  <c r="R166" i="19"/>
  <c r="Q166" i="19"/>
  <c r="P166" i="19"/>
  <c r="O166" i="19"/>
  <c r="N166" i="19"/>
  <c r="M166" i="19"/>
  <c r="L166" i="19"/>
  <c r="K166" i="19"/>
  <c r="J166" i="19"/>
  <c r="I166" i="19"/>
  <c r="H166" i="19"/>
  <c r="G166" i="19"/>
  <c r="F166" i="19"/>
  <c r="E166" i="19"/>
  <c r="D166" i="19"/>
  <c r="C166" i="19"/>
  <c r="B166" i="19"/>
  <c r="W164" i="19"/>
  <c r="V164" i="19"/>
  <c r="U164" i="19"/>
  <c r="T164" i="19"/>
  <c r="S164" i="19"/>
  <c r="R164" i="19"/>
  <c r="Q164" i="19"/>
  <c r="P164" i="19"/>
  <c r="O164" i="19"/>
  <c r="N164" i="19"/>
  <c r="M164" i="19"/>
  <c r="L164" i="19"/>
  <c r="K164" i="19"/>
  <c r="J164" i="19"/>
  <c r="I164" i="19"/>
  <c r="H164" i="19"/>
  <c r="G164" i="19"/>
  <c r="F164" i="19"/>
  <c r="E164" i="19"/>
  <c r="D164" i="19"/>
  <c r="C164" i="19"/>
  <c r="B164" i="19"/>
  <c r="W163" i="19"/>
  <c r="V163" i="19"/>
  <c r="U163" i="19"/>
  <c r="T163" i="19"/>
  <c r="S163" i="19"/>
  <c r="R163" i="19"/>
  <c r="Q163" i="19"/>
  <c r="P163" i="19"/>
  <c r="O163" i="19"/>
  <c r="N163" i="19"/>
  <c r="M163" i="19"/>
  <c r="L163" i="19"/>
  <c r="K163" i="19"/>
  <c r="J163" i="19"/>
  <c r="I163" i="19"/>
  <c r="H163" i="19"/>
  <c r="G163" i="19"/>
  <c r="F163" i="19"/>
  <c r="E163" i="19"/>
  <c r="D163" i="19"/>
  <c r="C163" i="19"/>
  <c r="B163" i="19"/>
  <c r="W162" i="19"/>
  <c r="V162" i="19"/>
  <c r="U162" i="19"/>
  <c r="T162" i="19"/>
  <c r="S162" i="19"/>
  <c r="R162" i="19"/>
  <c r="Q162" i="19"/>
  <c r="P162" i="19"/>
  <c r="O162" i="19"/>
  <c r="N162" i="19"/>
  <c r="M162" i="19"/>
  <c r="L162" i="19"/>
  <c r="K162" i="19"/>
  <c r="J162" i="19"/>
  <c r="I162" i="19"/>
  <c r="H162" i="19"/>
  <c r="G162" i="19"/>
  <c r="F162" i="19"/>
  <c r="E162" i="19"/>
  <c r="D162" i="19"/>
  <c r="C162" i="19"/>
  <c r="B162" i="19"/>
  <c r="W161" i="19"/>
  <c r="V161" i="19"/>
  <c r="U161" i="19"/>
  <c r="T161" i="19"/>
  <c r="S161" i="19"/>
  <c r="R161" i="19"/>
  <c r="Q161" i="19"/>
  <c r="P161" i="19"/>
  <c r="O161" i="19"/>
  <c r="N161" i="19"/>
  <c r="M161" i="19"/>
  <c r="L161" i="19"/>
  <c r="K161" i="19"/>
  <c r="J161" i="19"/>
  <c r="I161" i="19"/>
  <c r="H161" i="19"/>
  <c r="G161" i="19"/>
  <c r="F161" i="19"/>
  <c r="E161" i="19"/>
  <c r="D161" i="19"/>
  <c r="C161" i="19"/>
  <c r="B161" i="19"/>
  <c r="W142" i="19"/>
  <c r="V142" i="19"/>
  <c r="U142" i="19"/>
  <c r="T142" i="19"/>
  <c r="S142" i="19"/>
  <c r="R142" i="19"/>
  <c r="Q142" i="19"/>
  <c r="P142" i="19"/>
  <c r="P209" i="19" s="1"/>
  <c r="O142" i="19"/>
  <c r="O209" i="19" s="1"/>
  <c r="N142" i="19"/>
  <c r="M142" i="19"/>
  <c r="L142" i="19"/>
  <c r="K142" i="19"/>
  <c r="J142" i="19"/>
  <c r="I142" i="19"/>
  <c r="H142" i="19"/>
  <c r="H209" i="19" s="1"/>
  <c r="G142" i="19"/>
  <c r="G209" i="19" s="1"/>
  <c r="F142" i="19"/>
  <c r="E142" i="19"/>
  <c r="D142" i="19"/>
  <c r="D209" i="19" s="1"/>
  <c r="C142" i="19"/>
  <c r="C209" i="19" s="1"/>
  <c r="B142" i="19"/>
  <c r="W121" i="19"/>
  <c r="W203" i="19" s="1"/>
  <c r="V121" i="19"/>
  <c r="U121" i="19"/>
  <c r="T121" i="19"/>
  <c r="T203" i="19" s="1"/>
  <c r="S121" i="19"/>
  <c r="S203" i="19" s="1"/>
  <c r="R121" i="19"/>
  <c r="Q121" i="19"/>
  <c r="P121" i="19"/>
  <c r="P203" i="19" s="1"/>
  <c r="O121" i="19"/>
  <c r="O203" i="19" s="1"/>
  <c r="N121" i="19"/>
  <c r="M121" i="19"/>
  <c r="L121" i="19"/>
  <c r="K121" i="19"/>
  <c r="J121" i="19"/>
  <c r="I121" i="19"/>
  <c r="H121" i="19"/>
  <c r="H203" i="19" s="1"/>
  <c r="G121" i="19"/>
  <c r="G203" i="19" s="1"/>
  <c r="F121" i="19"/>
  <c r="E121" i="19"/>
  <c r="D121" i="19"/>
  <c r="C121" i="19"/>
  <c r="B121" i="19"/>
  <c r="W93" i="19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B93" i="19"/>
  <c r="W72" i="19"/>
  <c r="V72" i="19"/>
  <c r="U72" i="19"/>
  <c r="T72" i="19"/>
  <c r="T61" i="19" s="1"/>
  <c r="S72" i="19"/>
  <c r="S61" i="19" s="1"/>
  <c r="R72" i="19"/>
  <c r="R61" i="19" s="1"/>
  <c r="Q72" i="19"/>
  <c r="P72" i="19"/>
  <c r="O72" i="19"/>
  <c r="N72" i="19"/>
  <c r="M72" i="19"/>
  <c r="L72" i="19"/>
  <c r="L61" i="19" s="1"/>
  <c r="K72" i="19"/>
  <c r="K61" i="19" s="1"/>
  <c r="J72" i="19"/>
  <c r="J61" i="19" s="1"/>
  <c r="I72" i="19"/>
  <c r="H72" i="19"/>
  <c r="G72" i="19"/>
  <c r="F72" i="19"/>
  <c r="E72" i="19"/>
  <c r="D72" i="19"/>
  <c r="C72" i="19"/>
  <c r="B72" i="19"/>
  <c r="D61" i="19"/>
  <c r="C61" i="19"/>
  <c r="C81" i="16" s="1"/>
  <c r="B61" i="19"/>
  <c r="B185" i="19" s="1"/>
  <c r="W44" i="19"/>
  <c r="V44" i="19"/>
  <c r="U44" i="19"/>
  <c r="T44" i="19"/>
  <c r="T5" i="19" s="1"/>
  <c r="S44" i="19"/>
  <c r="S5" i="19" s="1"/>
  <c r="R44" i="19"/>
  <c r="Q44" i="19"/>
  <c r="P44" i="19"/>
  <c r="P5" i="19" s="1"/>
  <c r="O44" i="19"/>
  <c r="O5" i="19" s="1"/>
  <c r="N44" i="19"/>
  <c r="M44" i="19"/>
  <c r="L44" i="19"/>
  <c r="L5" i="19" s="1"/>
  <c r="K44" i="19"/>
  <c r="K5" i="19" s="1"/>
  <c r="J44" i="19"/>
  <c r="I44" i="19"/>
  <c r="H44" i="19"/>
  <c r="G44" i="19"/>
  <c r="F44" i="19"/>
  <c r="E44" i="19"/>
  <c r="D44" i="19"/>
  <c r="C44" i="19"/>
  <c r="B44" i="19"/>
  <c r="W5" i="19"/>
  <c r="W173" i="19" s="1"/>
  <c r="H5" i="19"/>
  <c r="H169" i="19" s="1"/>
  <c r="G5" i="19"/>
  <c r="G169" i="19" s="1"/>
  <c r="F5" i="19"/>
  <c r="F167" i="19" s="1"/>
  <c r="D5" i="19"/>
  <c r="D80" i="16" s="1"/>
  <c r="D109" i="4" s="1"/>
  <c r="C5" i="19"/>
  <c r="C77" i="16" s="1"/>
  <c r="C76" i="16" s="1"/>
  <c r="A1" i="19"/>
  <c r="W249" i="18"/>
  <c r="V249" i="18"/>
  <c r="U249" i="18"/>
  <c r="T249" i="18"/>
  <c r="S249" i="18"/>
  <c r="R249" i="18"/>
  <c r="Q249" i="18"/>
  <c r="P249" i="18"/>
  <c r="O249" i="18"/>
  <c r="N249" i="18"/>
  <c r="M249" i="18"/>
  <c r="L249" i="18"/>
  <c r="K249" i="18"/>
  <c r="J249" i="18"/>
  <c r="I249" i="18"/>
  <c r="H249" i="18"/>
  <c r="G249" i="18"/>
  <c r="F249" i="18"/>
  <c r="E249" i="18"/>
  <c r="D249" i="18"/>
  <c r="C249" i="18"/>
  <c r="B249" i="18"/>
  <c r="W247" i="18"/>
  <c r="V247" i="18"/>
  <c r="U247" i="18"/>
  <c r="T247" i="18"/>
  <c r="S247" i="18"/>
  <c r="R247" i="18"/>
  <c r="Q247" i="18"/>
  <c r="P247" i="18"/>
  <c r="O247" i="18"/>
  <c r="N247" i="18"/>
  <c r="M247" i="18"/>
  <c r="L247" i="18"/>
  <c r="K247" i="18"/>
  <c r="J247" i="18"/>
  <c r="I247" i="18"/>
  <c r="H247" i="18"/>
  <c r="G247" i="18"/>
  <c r="F247" i="18"/>
  <c r="E247" i="18"/>
  <c r="D247" i="18"/>
  <c r="C247" i="18"/>
  <c r="B247" i="18"/>
  <c r="W245" i="18"/>
  <c r="V245" i="18"/>
  <c r="U245" i="18"/>
  <c r="T245" i="18"/>
  <c r="S245" i="18"/>
  <c r="R245" i="18"/>
  <c r="Q245" i="18"/>
  <c r="P245" i="18"/>
  <c r="O245" i="18"/>
  <c r="N245" i="18"/>
  <c r="M245" i="18"/>
  <c r="L245" i="18"/>
  <c r="K245" i="18"/>
  <c r="J245" i="18"/>
  <c r="I245" i="18"/>
  <c r="H245" i="18"/>
  <c r="G245" i="18"/>
  <c r="F245" i="18"/>
  <c r="E245" i="18"/>
  <c r="D245" i="18"/>
  <c r="C245" i="18"/>
  <c r="B245" i="18"/>
  <c r="W244" i="18"/>
  <c r="V244" i="18"/>
  <c r="U244" i="18"/>
  <c r="T244" i="18"/>
  <c r="S244" i="18"/>
  <c r="R244" i="18"/>
  <c r="Q244" i="18"/>
  <c r="P244" i="18"/>
  <c r="O244" i="18"/>
  <c r="N244" i="18"/>
  <c r="M244" i="18"/>
  <c r="L244" i="18"/>
  <c r="K244" i="18"/>
  <c r="J244" i="18"/>
  <c r="I244" i="18"/>
  <c r="H244" i="18"/>
  <c r="G244" i="18"/>
  <c r="F244" i="18"/>
  <c r="E244" i="18"/>
  <c r="D244" i="18"/>
  <c r="C244" i="18"/>
  <c r="B244" i="18"/>
  <c r="W243" i="18"/>
  <c r="V243" i="18"/>
  <c r="U243" i="18"/>
  <c r="T243" i="18"/>
  <c r="S243" i="18"/>
  <c r="R243" i="18"/>
  <c r="Q243" i="18"/>
  <c r="P243" i="18"/>
  <c r="O243" i="18"/>
  <c r="N243" i="18"/>
  <c r="M243" i="18"/>
  <c r="L243" i="18"/>
  <c r="K243" i="18"/>
  <c r="J243" i="18"/>
  <c r="I243" i="18"/>
  <c r="H243" i="18"/>
  <c r="G243" i="18"/>
  <c r="F243" i="18"/>
  <c r="E243" i="18"/>
  <c r="D243" i="18"/>
  <c r="C243" i="18"/>
  <c r="B243" i="18"/>
  <c r="W242" i="18"/>
  <c r="V242" i="18"/>
  <c r="U242" i="18"/>
  <c r="T242" i="18"/>
  <c r="S242" i="18"/>
  <c r="R242" i="18"/>
  <c r="Q242" i="18"/>
  <c r="P242" i="18"/>
  <c r="O242" i="18"/>
  <c r="N242" i="18"/>
  <c r="M242" i="18"/>
  <c r="L242" i="18"/>
  <c r="K242" i="18"/>
  <c r="J242" i="18"/>
  <c r="I242" i="18"/>
  <c r="H242" i="18"/>
  <c r="G242" i="18"/>
  <c r="F242" i="18"/>
  <c r="E242" i="18"/>
  <c r="D242" i="18"/>
  <c r="C242" i="18"/>
  <c r="B242" i="18"/>
  <c r="W241" i="18"/>
  <c r="V241" i="18"/>
  <c r="U241" i="18"/>
  <c r="T241" i="18"/>
  <c r="S241" i="18"/>
  <c r="R241" i="18"/>
  <c r="Q241" i="18"/>
  <c r="P241" i="18"/>
  <c r="O241" i="18"/>
  <c r="N241" i="18"/>
  <c r="M241" i="18"/>
  <c r="L241" i="18"/>
  <c r="K241" i="18"/>
  <c r="J241" i="18"/>
  <c r="I241" i="18"/>
  <c r="H241" i="18"/>
  <c r="G241" i="18"/>
  <c r="F241" i="18"/>
  <c r="E241" i="18"/>
  <c r="D241" i="18"/>
  <c r="C241" i="18"/>
  <c r="B241" i="18"/>
  <c r="W240" i="18"/>
  <c r="V240" i="18"/>
  <c r="U240" i="18"/>
  <c r="T240" i="18"/>
  <c r="S240" i="18"/>
  <c r="R240" i="18"/>
  <c r="Q240" i="18"/>
  <c r="P240" i="18"/>
  <c r="O240" i="18"/>
  <c r="N240" i="18"/>
  <c r="M240" i="18"/>
  <c r="L240" i="18"/>
  <c r="K240" i="18"/>
  <c r="J240" i="18"/>
  <c r="I240" i="18"/>
  <c r="H240" i="18"/>
  <c r="G240" i="18"/>
  <c r="F240" i="18"/>
  <c r="E240" i="18"/>
  <c r="D240" i="18"/>
  <c r="C240" i="18"/>
  <c r="B240" i="18"/>
  <c r="W238" i="18"/>
  <c r="V238" i="18"/>
  <c r="U238" i="18"/>
  <c r="T238" i="18"/>
  <c r="S238" i="18"/>
  <c r="R238" i="18"/>
  <c r="Q238" i="18"/>
  <c r="P238" i="18"/>
  <c r="O238" i="18"/>
  <c r="N238" i="18"/>
  <c r="M238" i="18"/>
  <c r="L238" i="18"/>
  <c r="K238" i="18"/>
  <c r="J238" i="18"/>
  <c r="I238" i="18"/>
  <c r="H238" i="18"/>
  <c r="G238" i="18"/>
  <c r="F238" i="18"/>
  <c r="E238" i="18"/>
  <c r="D238" i="18"/>
  <c r="C238" i="18"/>
  <c r="B238" i="18"/>
  <c r="W236" i="18"/>
  <c r="V236" i="18"/>
  <c r="U236" i="18"/>
  <c r="T236" i="18"/>
  <c r="S236" i="18"/>
  <c r="R236" i="18"/>
  <c r="Q236" i="18"/>
  <c r="P236" i="18"/>
  <c r="O236" i="18"/>
  <c r="N236" i="18"/>
  <c r="M236" i="18"/>
  <c r="L236" i="18"/>
  <c r="K236" i="18"/>
  <c r="J236" i="18"/>
  <c r="I236" i="18"/>
  <c r="H236" i="18"/>
  <c r="G236" i="18"/>
  <c r="F236" i="18"/>
  <c r="E236" i="18"/>
  <c r="D236" i="18"/>
  <c r="C236" i="18"/>
  <c r="B236" i="18"/>
  <c r="W234" i="18"/>
  <c r="V234" i="18"/>
  <c r="U234" i="18"/>
  <c r="T234" i="18"/>
  <c r="S234" i="18"/>
  <c r="R234" i="18"/>
  <c r="Q234" i="18"/>
  <c r="P234" i="18"/>
  <c r="O234" i="18"/>
  <c r="N234" i="18"/>
  <c r="M234" i="18"/>
  <c r="L234" i="18"/>
  <c r="K234" i="18"/>
  <c r="J234" i="18"/>
  <c r="I234" i="18"/>
  <c r="H234" i="18"/>
  <c r="G234" i="18"/>
  <c r="F234" i="18"/>
  <c r="E234" i="18"/>
  <c r="D234" i="18"/>
  <c r="C234" i="18"/>
  <c r="B234" i="18"/>
  <c r="W233" i="18"/>
  <c r="V233" i="18"/>
  <c r="U233" i="18"/>
  <c r="T233" i="18"/>
  <c r="S233" i="18"/>
  <c r="R233" i="18"/>
  <c r="Q233" i="18"/>
  <c r="P233" i="18"/>
  <c r="O233" i="18"/>
  <c r="N233" i="18"/>
  <c r="M233" i="18"/>
  <c r="L233" i="18"/>
  <c r="K233" i="18"/>
  <c r="J233" i="18"/>
  <c r="I233" i="18"/>
  <c r="H233" i="18"/>
  <c r="G233" i="18"/>
  <c r="F233" i="18"/>
  <c r="E233" i="18"/>
  <c r="D233" i="18"/>
  <c r="C233" i="18"/>
  <c r="B233" i="18"/>
  <c r="W232" i="18"/>
  <c r="V232" i="18"/>
  <c r="U232" i="18"/>
  <c r="T232" i="18"/>
  <c r="S232" i="18"/>
  <c r="R232" i="18"/>
  <c r="Q232" i="18"/>
  <c r="P232" i="18"/>
  <c r="O232" i="18"/>
  <c r="N232" i="18"/>
  <c r="M232" i="18"/>
  <c r="L232" i="18"/>
  <c r="K232" i="18"/>
  <c r="J232" i="18"/>
  <c r="I232" i="18"/>
  <c r="H232" i="18"/>
  <c r="G232" i="18"/>
  <c r="F232" i="18"/>
  <c r="E232" i="18"/>
  <c r="D232" i="18"/>
  <c r="C232" i="18"/>
  <c r="B232" i="18"/>
  <c r="W231" i="18"/>
  <c r="V231" i="18"/>
  <c r="U231" i="18"/>
  <c r="T231" i="18"/>
  <c r="S231" i="18"/>
  <c r="R231" i="18"/>
  <c r="Q231" i="18"/>
  <c r="P231" i="18"/>
  <c r="O231" i="18"/>
  <c r="N231" i="18"/>
  <c r="M231" i="18"/>
  <c r="L231" i="18"/>
  <c r="K231" i="18"/>
  <c r="J231" i="18"/>
  <c r="I231" i="18"/>
  <c r="H231" i="18"/>
  <c r="G231" i="18"/>
  <c r="F231" i="18"/>
  <c r="E231" i="18"/>
  <c r="D231" i="18"/>
  <c r="C231" i="18"/>
  <c r="B231" i="18"/>
  <c r="W230" i="18"/>
  <c r="V230" i="18"/>
  <c r="U230" i="18"/>
  <c r="T230" i="18"/>
  <c r="S230" i="18"/>
  <c r="R230" i="18"/>
  <c r="Q230" i="18"/>
  <c r="P230" i="18"/>
  <c r="O230" i="18"/>
  <c r="N230" i="18"/>
  <c r="M230" i="18"/>
  <c r="L230" i="18"/>
  <c r="K230" i="18"/>
  <c r="J230" i="18"/>
  <c r="I230" i="18"/>
  <c r="H230" i="18"/>
  <c r="G230" i="18"/>
  <c r="F230" i="18"/>
  <c r="E230" i="18"/>
  <c r="D230" i="18"/>
  <c r="C230" i="18"/>
  <c r="B230" i="18"/>
  <c r="W229" i="18"/>
  <c r="V229" i="18"/>
  <c r="U229" i="18"/>
  <c r="T229" i="18"/>
  <c r="S229" i="18"/>
  <c r="R229" i="18"/>
  <c r="Q229" i="18"/>
  <c r="P229" i="18"/>
  <c r="O229" i="18"/>
  <c r="N229" i="18"/>
  <c r="M229" i="18"/>
  <c r="L229" i="18"/>
  <c r="K229" i="18"/>
  <c r="J229" i="18"/>
  <c r="I229" i="18"/>
  <c r="H229" i="18"/>
  <c r="G229" i="18"/>
  <c r="F229" i="18"/>
  <c r="E229" i="18"/>
  <c r="D229" i="18"/>
  <c r="C229" i="18"/>
  <c r="B229" i="18"/>
  <c r="W227" i="18"/>
  <c r="V227" i="18"/>
  <c r="U227" i="18"/>
  <c r="T227" i="18"/>
  <c r="S227" i="18"/>
  <c r="R227" i="18"/>
  <c r="Q227" i="18"/>
  <c r="P227" i="18"/>
  <c r="O227" i="18"/>
  <c r="N227" i="18"/>
  <c r="M227" i="18"/>
  <c r="L227" i="18"/>
  <c r="K227" i="18"/>
  <c r="J227" i="18"/>
  <c r="I227" i="18"/>
  <c r="H227" i="18"/>
  <c r="G227" i="18"/>
  <c r="F227" i="18"/>
  <c r="E227" i="18"/>
  <c r="D227" i="18"/>
  <c r="C227" i="18"/>
  <c r="B227" i="18"/>
  <c r="W225" i="18"/>
  <c r="V225" i="18"/>
  <c r="U225" i="18"/>
  <c r="T225" i="18"/>
  <c r="S225" i="18"/>
  <c r="R225" i="18"/>
  <c r="Q225" i="18"/>
  <c r="P225" i="18"/>
  <c r="O225" i="18"/>
  <c r="N225" i="18"/>
  <c r="M225" i="18"/>
  <c r="L225" i="18"/>
  <c r="K225" i="18"/>
  <c r="J225" i="18"/>
  <c r="I225" i="18"/>
  <c r="H225" i="18"/>
  <c r="G225" i="18"/>
  <c r="F225" i="18"/>
  <c r="E225" i="18"/>
  <c r="D225" i="18"/>
  <c r="C225" i="18"/>
  <c r="B225" i="18"/>
  <c r="W224" i="18"/>
  <c r="V224" i="18"/>
  <c r="U224" i="18"/>
  <c r="T224" i="18"/>
  <c r="S224" i="18"/>
  <c r="R224" i="18"/>
  <c r="Q224" i="18"/>
  <c r="P224" i="18"/>
  <c r="O224" i="18"/>
  <c r="N224" i="18"/>
  <c r="M224" i="18"/>
  <c r="L224" i="18"/>
  <c r="K224" i="18"/>
  <c r="J224" i="18"/>
  <c r="I224" i="18"/>
  <c r="H224" i="18"/>
  <c r="G224" i="18"/>
  <c r="F224" i="18"/>
  <c r="E224" i="18"/>
  <c r="D224" i="18"/>
  <c r="C224" i="18"/>
  <c r="B224" i="18"/>
  <c r="G223" i="18"/>
  <c r="F223" i="18"/>
  <c r="W222" i="18"/>
  <c r="V222" i="18"/>
  <c r="U222" i="18"/>
  <c r="T222" i="18"/>
  <c r="S222" i="18"/>
  <c r="R222" i="18"/>
  <c r="Q222" i="18"/>
  <c r="P222" i="18"/>
  <c r="O222" i="18"/>
  <c r="N222" i="18"/>
  <c r="M222" i="18"/>
  <c r="L222" i="18"/>
  <c r="K222" i="18"/>
  <c r="J222" i="18"/>
  <c r="I222" i="18"/>
  <c r="H222" i="18"/>
  <c r="G222" i="18"/>
  <c r="F222" i="18"/>
  <c r="E222" i="18"/>
  <c r="D222" i="18"/>
  <c r="C222" i="18"/>
  <c r="B222" i="18"/>
  <c r="W221" i="18"/>
  <c r="V221" i="18"/>
  <c r="U221" i="18"/>
  <c r="T221" i="18"/>
  <c r="S221" i="18"/>
  <c r="R221" i="18"/>
  <c r="Q221" i="18"/>
  <c r="P221" i="18"/>
  <c r="O221" i="18"/>
  <c r="N221" i="18"/>
  <c r="M221" i="18"/>
  <c r="L221" i="18"/>
  <c r="K221" i="18"/>
  <c r="J221" i="18"/>
  <c r="I221" i="18"/>
  <c r="H221" i="18"/>
  <c r="G221" i="18"/>
  <c r="F221" i="18"/>
  <c r="E221" i="18"/>
  <c r="D221" i="18"/>
  <c r="C221" i="18"/>
  <c r="B221" i="18"/>
  <c r="W220" i="18"/>
  <c r="V220" i="18"/>
  <c r="U220" i="18"/>
  <c r="T220" i="18"/>
  <c r="S220" i="18"/>
  <c r="R220" i="18"/>
  <c r="Q220" i="18"/>
  <c r="P220" i="18"/>
  <c r="O220" i="18"/>
  <c r="N220" i="18"/>
  <c r="M220" i="18"/>
  <c r="L220" i="18"/>
  <c r="K220" i="18"/>
  <c r="J220" i="18"/>
  <c r="I220" i="18"/>
  <c r="H220" i="18"/>
  <c r="G220" i="18"/>
  <c r="F220" i="18"/>
  <c r="E220" i="18"/>
  <c r="D220" i="18"/>
  <c r="C220" i="18"/>
  <c r="B220" i="18"/>
  <c r="W219" i="18"/>
  <c r="V219" i="18"/>
  <c r="U219" i="18"/>
  <c r="T219" i="18"/>
  <c r="S219" i="18"/>
  <c r="R219" i="18"/>
  <c r="Q219" i="18"/>
  <c r="P219" i="18"/>
  <c r="O219" i="18"/>
  <c r="N219" i="18"/>
  <c r="M219" i="18"/>
  <c r="L219" i="18"/>
  <c r="K219" i="18"/>
  <c r="J219" i="18"/>
  <c r="I219" i="18"/>
  <c r="H219" i="18"/>
  <c r="G219" i="18"/>
  <c r="F219" i="18"/>
  <c r="E219" i="18"/>
  <c r="D219" i="18"/>
  <c r="C219" i="18"/>
  <c r="B219" i="18"/>
  <c r="W218" i="18"/>
  <c r="V218" i="18"/>
  <c r="U218" i="18"/>
  <c r="T218" i="18"/>
  <c r="S218" i="18"/>
  <c r="R218" i="18"/>
  <c r="Q218" i="18"/>
  <c r="P218" i="18"/>
  <c r="O218" i="18"/>
  <c r="N218" i="18"/>
  <c r="M218" i="18"/>
  <c r="L218" i="18"/>
  <c r="K218" i="18"/>
  <c r="J218" i="18"/>
  <c r="I218" i="18"/>
  <c r="H218" i="18"/>
  <c r="G218" i="18"/>
  <c r="F218" i="18"/>
  <c r="E218" i="18"/>
  <c r="D218" i="18"/>
  <c r="C218" i="18"/>
  <c r="B218" i="18"/>
  <c r="W213" i="18"/>
  <c r="V213" i="18"/>
  <c r="U213" i="18"/>
  <c r="T213" i="18"/>
  <c r="S213" i="18"/>
  <c r="R213" i="18"/>
  <c r="Q213" i="18"/>
  <c r="P213" i="18"/>
  <c r="O213" i="18"/>
  <c r="N213" i="18"/>
  <c r="M213" i="18"/>
  <c r="L213" i="18"/>
  <c r="K213" i="18"/>
  <c r="J213" i="18"/>
  <c r="I213" i="18"/>
  <c r="H213" i="18"/>
  <c r="G213" i="18"/>
  <c r="F213" i="18"/>
  <c r="E213" i="18"/>
  <c r="D213" i="18"/>
  <c r="C213" i="18"/>
  <c r="B213" i="18"/>
  <c r="W212" i="18"/>
  <c r="V212" i="18"/>
  <c r="U212" i="18"/>
  <c r="T212" i="18"/>
  <c r="S212" i="18"/>
  <c r="R212" i="18"/>
  <c r="Q212" i="18"/>
  <c r="P212" i="18"/>
  <c r="O212" i="18"/>
  <c r="N212" i="18"/>
  <c r="M212" i="18"/>
  <c r="L212" i="18"/>
  <c r="K212" i="18"/>
  <c r="J212" i="18"/>
  <c r="I212" i="18"/>
  <c r="H212" i="18"/>
  <c r="G212" i="18"/>
  <c r="F212" i="18"/>
  <c r="E212" i="18"/>
  <c r="D212" i="18"/>
  <c r="C212" i="18"/>
  <c r="B212" i="18"/>
  <c r="W211" i="18"/>
  <c r="V211" i="18"/>
  <c r="U211" i="18"/>
  <c r="T211" i="18"/>
  <c r="S211" i="18"/>
  <c r="R211" i="18"/>
  <c r="Q211" i="18"/>
  <c r="P211" i="18"/>
  <c r="O211" i="18"/>
  <c r="N211" i="18"/>
  <c r="M211" i="18"/>
  <c r="L211" i="18"/>
  <c r="K211" i="18"/>
  <c r="J211" i="18"/>
  <c r="I211" i="18"/>
  <c r="H211" i="18"/>
  <c r="G211" i="18"/>
  <c r="F211" i="18"/>
  <c r="E211" i="18"/>
  <c r="D211" i="18"/>
  <c r="C211" i="18"/>
  <c r="B211" i="18"/>
  <c r="W210" i="18"/>
  <c r="V210" i="18"/>
  <c r="U210" i="18"/>
  <c r="T210" i="18"/>
  <c r="S210" i="18"/>
  <c r="R210" i="18"/>
  <c r="Q210" i="18"/>
  <c r="P210" i="18"/>
  <c r="O210" i="18"/>
  <c r="N210" i="18"/>
  <c r="M210" i="18"/>
  <c r="L210" i="18"/>
  <c r="K210" i="18"/>
  <c r="J210" i="18"/>
  <c r="I210" i="18"/>
  <c r="H210" i="18"/>
  <c r="G210" i="18"/>
  <c r="F210" i="18"/>
  <c r="E210" i="18"/>
  <c r="D210" i="18"/>
  <c r="C210" i="18"/>
  <c r="B210" i="18"/>
  <c r="Q209" i="18"/>
  <c r="W208" i="18"/>
  <c r="V208" i="18"/>
  <c r="U208" i="18"/>
  <c r="T208" i="18"/>
  <c r="S208" i="18"/>
  <c r="R208" i="18"/>
  <c r="Q208" i="18"/>
  <c r="P208" i="18"/>
  <c r="O208" i="18"/>
  <c r="N208" i="18"/>
  <c r="M208" i="18"/>
  <c r="L208" i="18"/>
  <c r="K208" i="18"/>
  <c r="J208" i="18"/>
  <c r="I208" i="18"/>
  <c r="H208" i="18"/>
  <c r="G208" i="18"/>
  <c r="F208" i="18"/>
  <c r="E208" i="18"/>
  <c r="D208" i="18"/>
  <c r="C208" i="18"/>
  <c r="B208" i="18"/>
  <c r="W207" i="18"/>
  <c r="V207" i="18"/>
  <c r="U207" i="18"/>
  <c r="T207" i="18"/>
  <c r="S207" i="18"/>
  <c r="R207" i="18"/>
  <c r="Q207" i="18"/>
  <c r="P207" i="18"/>
  <c r="O207" i="18"/>
  <c r="N207" i="18"/>
  <c r="M207" i="18"/>
  <c r="L207" i="18"/>
  <c r="K207" i="18"/>
  <c r="J207" i="18"/>
  <c r="I207" i="18"/>
  <c r="H207" i="18"/>
  <c r="G207" i="18"/>
  <c r="F207" i="18"/>
  <c r="E207" i="18"/>
  <c r="D207" i="18"/>
  <c r="C207" i="18"/>
  <c r="B207" i="18"/>
  <c r="W206" i="18"/>
  <c r="V206" i="18"/>
  <c r="U206" i="18"/>
  <c r="T206" i="18"/>
  <c r="S206" i="18"/>
  <c r="R206" i="18"/>
  <c r="Q206" i="18"/>
  <c r="P206" i="18"/>
  <c r="O206" i="18"/>
  <c r="N206" i="18"/>
  <c r="M206" i="18"/>
  <c r="L206" i="18"/>
  <c r="K206" i="18"/>
  <c r="J206" i="18"/>
  <c r="I206" i="18"/>
  <c r="H206" i="18"/>
  <c r="G206" i="18"/>
  <c r="F206" i="18"/>
  <c r="E206" i="18"/>
  <c r="D206" i="18"/>
  <c r="C206" i="18"/>
  <c r="B206" i="18"/>
  <c r="W205" i="18"/>
  <c r="V205" i="18"/>
  <c r="U205" i="18"/>
  <c r="T205" i="18"/>
  <c r="S205" i="18"/>
  <c r="R205" i="18"/>
  <c r="Q205" i="18"/>
  <c r="P205" i="18"/>
  <c r="O205" i="18"/>
  <c r="N205" i="18"/>
  <c r="M205" i="18"/>
  <c r="L205" i="18"/>
  <c r="K205" i="18"/>
  <c r="J205" i="18"/>
  <c r="I205" i="18"/>
  <c r="H205" i="18"/>
  <c r="G205" i="18"/>
  <c r="F205" i="18"/>
  <c r="E205" i="18"/>
  <c r="D205" i="18"/>
  <c r="C205" i="18"/>
  <c r="B205" i="18"/>
  <c r="W204" i="18"/>
  <c r="V204" i="18"/>
  <c r="U204" i="18"/>
  <c r="T204" i="18"/>
  <c r="S204" i="18"/>
  <c r="R204" i="18"/>
  <c r="Q204" i="18"/>
  <c r="P204" i="18"/>
  <c r="O204" i="18"/>
  <c r="N204" i="18"/>
  <c r="M204" i="18"/>
  <c r="L204" i="18"/>
  <c r="K204" i="18"/>
  <c r="J204" i="18"/>
  <c r="I204" i="18"/>
  <c r="H204" i="18"/>
  <c r="G204" i="18"/>
  <c r="F204" i="18"/>
  <c r="E204" i="18"/>
  <c r="D204" i="18"/>
  <c r="C204" i="18"/>
  <c r="B204" i="18"/>
  <c r="U203" i="18"/>
  <c r="T203" i="18"/>
  <c r="W202" i="18"/>
  <c r="V202" i="18"/>
  <c r="U202" i="18"/>
  <c r="T202" i="18"/>
  <c r="S202" i="18"/>
  <c r="R202" i="18"/>
  <c r="Q202" i="18"/>
  <c r="P202" i="18"/>
  <c r="O202" i="18"/>
  <c r="N202" i="18"/>
  <c r="M202" i="18"/>
  <c r="L202" i="18"/>
  <c r="K202" i="18"/>
  <c r="J202" i="18"/>
  <c r="I202" i="18"/>
  <c r="H202" i="18"/>
  <c r="G202" i="18"/>
  <c r="F202" i="18"/>
  <c r="E202" i="18"/>
  <c r="D202" i="18"/>
  <c r="C202" i="18"/>
  <c r="B202" i="18"/>
  <c r="W201" i="18"/>
  <c r="V201" i="18"/>
  <c r="U201" i="18"/>
  <c r="T201" i="18"/>
  <c r="S201" i="18"/>
  <c r="R201" i="18"/>
  <c r="Q201" i="18"/>
  <c r="P201" i="18"/>
  <c r="O201" i="18"/>
  <c r="N201" i="18"/>
  <c r="M201" i="18"/>
  <c r="L201" i="18"/>
  <c r="K201" i="18"/>
  <c r="J201" i="18"/>
  <c r="I201" i="18"/>
  <c r="H201" i="18"/>
  <c r="G201" i="18"/>
  <c r="F201" i="18"/>
  <c r="E201" i="18"/>
  <c r="D201" i="18"/>
  <c r="C201" i="18"/>
  <c r="B201" i="18"/>
  <c r="W200" i="18"/>
  <c r="V200" i="18"/>
  <c r="U200" i="18"/>
  <c r="T200" i="18"/>
  <c r="S200" i="18"/>
  <c r="R200" i="18"/>
  <c r="Q200" i="18"/>
  <c r="P200" i="18"/>
  <c r="O200" i="18"/>
  <c r="N200" i="18"/>
  <c r="M200" i="18"/>
  <c r="L200" i="18"/>
  <c r="K200" i="18"/>
  <c r="J200" i="18"/>
  <c r="I200" i="18"/>
  <c r="H200" i="18"/>
  <c r="G200" i="18"/>
  <c r="F200" i="18"/>
  <c r="E200" i="18"/>
  <c r="D200" i="18"/>
  <c r="C200" i="18"/>
  <c r="B200" i="18"/>
  <c r="W199" i="18"/>
  <c r="V199" i="18"/>
  <c r="U199" i="18"/>
  <c r="T199" i="18"/>
  <c r="S199" i="18"/>
  <c r="R199" i="18"/>
  <c r="Q199" i="18"/>
  <c r="P199" i="18"/>
  <c r="O199" i="18"/>
  <c r="N199" i="18"/>
  <c r="M199" i="18"/>
  <c r="L199" i="18"/>
  <c r="K199" i="18"/>
  <c r="J199" i="18"/>
  <c r="I199" i="18"/>
  <c r="H199" i="18"/>
  <c r="G199" i="18"/>
  <c r="F199" i="18"/>
  <c r="E199" i="18"/>
  <c r="D199" i="18"/>
  <c r="C199" i="18"/>
  <c r="B199" i="18"/>
  <c r="W198" i="18"/>
  <c r="V198" i="18"/>
  <c r="U198" i="18"/>
  <c r="T198" i="18"/>
  <c r="S198" i="18"/>
  <c r="R198" i="18"/>
  <c r="Q198" i="18"/>
  <c r="Q197" i="18" s="1"/>
  <c r="P198" i="18"/>
  <c r="P197" i="18" s="1"/>
  <c r="O198" i="18"/>
  <c r="N198" i="18"/>
  <c r="M198" i="18"/>
  <c r="L198" i="18"/>
  <c r="K198" i="18"/>
  <c r="J198" i="18"/>
  <c r="I198" i="18"/>
  <c r="I197" i="18" s="1"/>
  <c r="H198" i="18"/>
  <c r="G198" i="18"/>
  <c r="F198" i="18"/>
  <c r="E198" i="18"/>
  <c r="D198" i="18"/>
  <c r="C198" i="18"/>
  <c r="C197" i="18" s="1"/>
  <c r="B198" i="18"/>
  <c r="W194" i="18"/>
  <c r="V194" i="18"/>
  <c r="U194" i="18"/>
  <c r="T194" i="18"/>
  <c r="S194" i="18"/>
  <c r="R194" i="18"/>
  <c r="Q194" i="18"/>
  <c r="P194" i="18"/>
  <c r="O194" i="18"/>
  <c r="N194" i="18"/>
  <c r="M194" i="18"/>
  <c r="L194" i="18"/>
  <c r="K194" i="18"/>
  <c r="J194" i="18"/>
  <c r="I194" i="18"/>
  <c r="H194" i="18"/>
  <c r="G194" i="18"/>
  <c r="F194" i="18"/>
  <c r="E194" i="18"/>
  <c r="D194" i="18"/>
  <c r="C194" i="18"/>
  <c r="B194" i="18"/>
  <c r="W193" i="18"/>
  <c r="V193" i="18"/>
  <c r="U193" i="18"/>
  <c r="T193" i="18"/>
  <c r="S193" i="18"/>
  <c r="R193" i="18"/>
  <c r="Q193" i="18"/>
  <c r="P193" i="18"/>
  <c r="O193" i="18"/>
  <c r="N193" i="18"/>
  <c r="M193" i="18"/>
  <c r="L193" i="18"/>
  <c r="K193" i="18"/>
  <c r="J193" i="18"/>
  <c r="I193" i="18"/>
  <c r="H193" i="18"/>
  <c r="G193" i="18"/>
  <c r="F193" i="18"/>
  <c r="E193" i="18"/>
  <c r="D193" i="18"/>
  <c r="C193" i="18"/>
  <c r="B193" i="18"/>
  <c r="W192" i="18"/>
  <c r="V192" i="18"/>
  <c r="U192" i="18"/>
  <c r="T192" i="18"/>
  <c r="S192" i="18"/>
  <c r="R192" i="18"/>
  <c r="Q192" i="18"/>
  <c r="P192" i="18"/>
  <c r="O192" i="18"/>
  <c r="N192" i="18"/>
  <c r="M192" i="18"/>
  <c r="L192" i="18"/>
  <c r="K192" i="18"/>
  <c r="J192" i="18"/>
  <c r="I192" i="18"/>
  <c r="H192" i="18"/>
  <c r="G192" i="18"/>
  <c r="F192" i="18"/>
  <c r="E192" i="18"/>
  <c r="D192" i="18"/>
  <c r="C192" i="18"/>
  <c r="B192" i="18"/>
  <c r="W191" i="18"/>
  <c r="V191" i="18"/>
  <c r="U191" i="18"/>
  <c r="T191" i="18"/>
  <c r="S191" i="18"/>
  <c r="R191" i="18"/>
  <c r="Q191" i="18"/>
  <c r="P191" i="18"/>
  <c r="O191" i="18"/>
  <c r="N191" i="18"/>
  <c r="M191" i="18"/>
  <c r="L191" i="18"/>
  <c r="K191" i="18"/>
  <c r="J191" i="18"/>
  <c r="I191" i="18"/>
  <c r="H191" i="18"/>
  <c r="G191" i="18"/>
  <c r="F191" i="18"/>
  <c r="E191" i="18"/>
  <c r="D191" i="18"/>
  <c r="C191" i="18"/>
  <c r="B191" i="18"/>
  <c r="W189" i="18"/>
  <c r="V189" i="18"/>
  <c r="U189" i="18"/>
  <c r="T189" i="18"/>
  <c r="S189" i="18"/>
  <c r="R189" i="18"/>
  <c r="Q189" i="18"/>
  <c r="P189" i="18"/>
  <c r="O189" i="18"/>
  <c r="N189" i="18"/>
  <c r="M189" i="18"/>
  <c r="L189" i="18"/>
  <c r="K189" i="18"/>
  <c r="J189" i="18"/>
  <c r="I189" i="18"/>
  <c r="H189" i="18"/>
  <c r="G189" i="18"/>
  <c r="F189" i="18"/>
  <c r="E189" i="18"/>
  <c r="D189" i="18"/>
  <c r="C189" i="18"/>
  <c r="B189" i="18"/>
  <c r="W188" i="18"/>
  <c r="V188" i="18"/>
  <c r="U188" i="18"/>
  <c r="T188" i="18"/>
  <c r="S188" i="18"/>
  <c r="R188" i="18"/>
  <c r="Q188" i="18"/>
  <c r="P188" i="18"/>
  <c r="O188" i="18"/>
  <c r="N188" i="18"/>
  <c r="M188" i="18"/>
  <c r="L188" i="18"/>
  <c r="K188" i="18"/>
  <c r="J188" i="18"/>
  <c r="I188" i="18"/>
  <c r="H188" i="18"/>
  <c r="G188" i="18"/>
  <c r="F188" i="18"/>
  <c r="E188" i="18"/>
  <c r="D188" i="18"/>
  <c r="C188" i="18"/>
  <c r="B188" i="18"/>
  <c r="W187" i="18"/>
  <c r="V187" i="18"/>
  <c r="U187" i="18"/>
  <c r="T187" i="18"/>
  <c r="S187" i="18"/>
  <c r="R187" i="18"/>
  <c r="Q187" i="18"/>
  <c r="P187" i="18"/>
  <c r="O187" i="18"/>
  <c r="N187" i="18"/>
  <c r="M187" i="18"/>
  <c r="L187" i="18"/>
  <c r="K187" i="18"/>
  <c r="J187" i="18"/>
  <c r="I187" i="18"/>
  <c r="H187" i="18"/>
  <c r="G187" i="18"/>
  <c r="F187" i="18"/>
  <c r="E187" i="18"/>
  <c r="D187" i="18"/>
  <c r="C187" i="18"/>
  <c r="B187" i="18"/>
  <c r="W186" i="18"/>
  <c r="V186" i="18"/>
  <c r="U186" i="18"/>
  <c r="T186" i="18"/>
  <c r="S186" i="18"/>
  <c r="R186" i="18"/>
  <c r="Q186" i="18"/>
  <c r="P186" i="18"/>
  <c r="O186" i="18"/>
  <c r="N186" i="18"/>
  <c r="M186" i="18"/>
  <c r="L186" i="18"/>
  <c r="K186" i="18"/>
  <c r="J186" i="18"/>
  <c r="I186" i="18"/>
  <c r="H186" i="18"/>
  <c r="G186" i="18"/>
  <c r="F186" i="18"/>
  <c r="E186" i="18"/>
  <c r="D186" i="18"/>
  <c r="C186" i="18"/>
  <c r="B186" i="18"/>
  <c r="W185" i="18"/>
  <c r="V185" i="18"/>
  <c r="U185" i="18"/>
  <c r="T185" i="18"/>
  <c r="S185" i="18"/>
  <c r="R185" i="18"/>
  <c r="Q185" i="18"/>
  <c r="P185" i="18"/>
  <c r="O185" i="18"/>
  <c r="N185" i="18"/>
  <c r="M185" i="18"/>
  <c r="L185" i="18"/>
  <c r="K185" i="18"/>
  <c r="J185" i="18"/>
  <c r="I185" i="18"/>
  <c r="H185" i="18"/>
  <c r="G185" i="18"/>
  <c r="F185" i="18"/>
  <c r="E185" i="18"/>
  <c r="D185" i="18"/>
  <c r="C185" i="18"/>
  <c r="B185" i="18"/>
  <c r="K184" i="18"/>
  <c r="W183" i="18"/>
  <c r="V183" i="18"/>
  <c r="U183" i="18"/>
  <c r="T183" i="18"/>
  <c r="S183" i="18"/>
  <c r="R183" i="18"/>
  <c r="Q183" i="18"/>
  <c r="P183" i="18"/>
  <c r="O183" i="18"/>
  <c r="N183" i="18"/>
  <c r="M183" i="18"/>
  <c r="L183" i="18"/>
  <c r="K183" i="18"/>
  <c r="J183" i="18"/>
  <c r="I183" i="18"/>
  <c r="H183" i="18"/>
  <c r="G183" i="18"/>
  <c r="F183" i="18"/>
  <c r="E183" i="18"/>
  <c r="D183" i="18"/>
  <c r="C183" i="18"/>
  <c r="B183" i="18"/>
  <c r="W182" i="18"/>
  <c r="V182" i="18"/>
  <c r="U182" i="18"/>
  <c r="T182" i="18"/>
  <c r="S182" i="18"/>
  <c r="R182" i="18"/>
  <c r="Q182" i="18"/>
  <c r="P182" i="18"/>
  <c r="O182" i="18"/>
  <c r="N182" i="18"/>
  <c r="M182" i="18"/>
  <c r="L182" i="18"/>
  <c r="K182" i="18"/>
  <c r="J182" i="18"/>
  <c r="I182" i="18"/>
  <c r="H182" i="18"/>
  <c r="G182" i="18"/>
  <c r="F182" i="18"/>
  <c r="E182" i="18"/>
  <c r="D182" i="18"/>
  <c r="C182" i="18"/>
  <c r="B182" i="18"/>
  <c r="W181" i="18"/>
  <c r="V181" i="18"/>
  <c r="U181" i="18"/>
  <c r="T181" i="18"/>
  <c r="S181" i="18"/>
  <c r="R181" i="18"/>
  <c r="Q181" i="18"/>
  <c r="P181" i="18"/>
  <c r="O181" i="18"/>
  <c r="N181" i="18"/>
  <c r="M181" i="18"/>
  <c r="L181" i="18"/>
  <c r="K181" i="18"/>
  <c r="J181" i="18"/>
  <c r="I181" i="18"/>
  <c r="H181" i="18"/>
  <c r="G181" i="18"/>
  <c r="F181" i="18"/>
  <c r="E181" i="18"/>
  <c r="E178" i="18" s="1"/>
  <c r="D181" i="18"/>
  <c r="C181" i="18"/>
  <c r="B181" i="18"/>
  <c r="W180" i="18"/>
  <c r="V180" i="18"/>
  <c r="U180" i="18"/>
  <c r="T180" i="18"/>
  <c r="S180" i="18"/>
  <c r="S178" i="18" s="1"/>
  <c r="R180" i="18"/>
  <c r="Q180" i="18"/>
  <c r="P180" i="18"/>
  <c r="O180" i="18"/>
  <c r="N180" i="18"/>
  <c r="M180" i="18"/>
  <c r="L180" i="18"/>
  <c r="K180" i="18"/>
  <c r="J180" i="18"/>
  <c r="I180" i="18"/>
  <c r="H180" i="18"/>
  <c r="G180" i="18"/>
  <c r="F180" i="18"/>
  <c r="E180" i="18"/>
  <c r="D180" i="18"/>
  <c r="C180" i="18"/>
  <c r="B180" i="18"/>
  <c r="W179" i="18"/>
  <c r="W178" i="18" s="1"/>
  <c r="V179" i="18"/>
  <c r="U179" i="18"/>
  <c r="T179" i="18"/>
  <c r="S179" i="18"/>
  <c r="R179" i="18"/>
  <c r="Q179" i="18"/>
  <c r="P179" i="18"/>
  <c r="O179" i="18"/>
  <c r="N179" i="18"/>
  <c r="M179" i="18"/>
  <c r="L179" i="18"/>
  <c r="K179" i="18"/>
  <c r="J179" i="18"/>
  <c r="I179" i="18"/>
  <c r="H179" i="18"/>
  <c r="G179" i="18"/>
  <c r="F179" i="18"/>
  <c r="E179" i="18"/>
  <c r="D179" i="18"/>
  <c r="C179" i="18"/>
  <c r="B179" i="18"/>
  <c r="W142" i="18"/>
  <c r="W209" i="18" s="1"/>
  <c r="V142" i="18"/>
  <c r="U142" i="18"/>
  <c r="U209" i="18" s="1"/>
  <c r="T142" i="18"/>
  <c r="T209" i="18" s="1"/>
  <c r="S142" i="18"/>
  <c r="R142" i="18"/>
  <c r="Q142" i="18"/>
  <c r="P142" i="18"/>
  <c r="O142" i="18"/>
  <c r="O209" i="18" s="1"/>
  <c r="N142" i="18"/>
  <c r="M142" i="18"/>
  <c r="M209" i="18" s="1"/>
  <c r="L142" i="18"/>
  <c r="L209" i="18" s="1"/>
  <c r="K142" i="18"/>
  <c r="J142" i="18"/>
  <c r="I142" i="18"/>
  <c r="I209" i="18" s="1"/>
  <c r="H142" i="18"/>
  <c r="G142" i="18"/>
  <c r="G209" i="18" s="1"/>
  <c r="F142" i="18"/>
  <c r="E142" i="18"/>
  <c r="E209" i="18" s="1"/>
  <c r="D142" i="18"/>
  <c r="D209" i="18" s="1"/>
  <c r="C142" i="18"/>
  <c r="B142" i="18"/>
  <c r="W121" i="18"/>
  <c r="V121" i="18"/>
  <c r="U121" i="18"/>
  <c r="T121" i="18"/>
  <c r="S121" i="18"/>
  <c r="R121" i="18"/>
  <c r="Q121" i="18"/>
  <c r="Q203" i="18" s="1"/>
  <c r="P121" i="18"/>
  <c r="P203" i="18" s="1"/>
  <c r="O121" i="18"/>
  <c r="N121" i="18"/>
  <c r="M121" i="18"/>
  <c r="M203" i="18" s="1"/>
  <c r="L121" i="18"/>
  <c r="L203" i="18" s="1"/>
  <c r="K121" i="18"/>
  <c r="J121" i="18"/>
  <c r="I121" i="18"/>
  <c r="I203" i="18" s="1"/>
  <c r="H121" i="18"/>
  <c r="H203" i="18" s="1"/>
  <c r="G121" i="18"/>
  <c r="F121" i="18"/>
  <c r="E121" i="18"/>
  <c r="E203" i="18" s="1"/>
  <c r="D121" i="18"/>
  <c r="D203" i="18" s="1"/>
  <c r="C121" i="18"/>
  <c r="B121" i="18"/>
  <c r="W93" i="18"/>
  <c r="W190" i="18" s="1"/>
  <c r="V93" i="18"/>
  <c r="V190" i="18" s="1"/>
  <c r="U93" i="18"/>
  <c r="T93" i="18"/>
  <c r="S93" i="18"/>
  <c r="S190" i="18" s="1"/>
  <c r="R93" i="18"/>
  <c r="Q93" i="18"/>
  <c r="Q190" i="18" s="1"/>
  <c r="P93" i="18"/>
  <c r="P190" i="18" s="1"/>
  <c r="O93" i="18"/>
  <c r="N93" i="18"/>
  <c r="M93" i="18"/>
  <c r="L93" i="18"/>
  <c r="K93" i="18"/>
  <c r="K190" i="18" s="1"/>
  <c r="J93" i="18"/>
  <c r="I93" i="18"/>
  <c r="I190" i="18" s="1"/>
  <c r="H93" i="18"/>
  <c r="H190" i="18" s="1"/>
  <c r="G93" i="18"/>
  <c r="F93" i="18"/>
  <c r="E93" i="18"/>
  <c r="D93" i="18"/>
  <c r="C93" i="18"/>
  <c r="C190" i="18" s="1"/>
  <c r="B93" i="18"/>
  <c r="W72" i="18"/>
  <c r="V72" i="18"/>
  <c r="U72" i="18"/>
  <c r="U184" i="18" s="1"/>
  <c r="T72" i="18"/>
  <c r="T184" i="18" s="1"/>
  <c r="S72" i="18"/>
  <c r="R72" i="18"/>
  <c r="Q72" i="18"/>
  <c r="Q184" i="18" s="1"/>
  <c r="P72" i="18"/>
  <c r="O72" i="18"/>
  <c r="N72" i="18"/>
  <c r="M72" i="18"/>
  <c r="M184" i="18" s="1"/>
  <c r="L72" i="18"/>
  <c r="L184" i="18" s="1"/>
  <c r="K72" i="18"/>
  <c r="J72" i="18"/>
  <c r="I72" i="18"/>
  <c r="I184" i="18" s="1"/>
  <c r="H72" i="18"/>
  <c r="G72" i="18"/>
  <c r="F72" i="18"/>
  <c r="E72" i="18"/>
  <c r="E184" i="18" s="1"/>
  <c r="D72" i="18"/>
  <c r="D184" i="18" s="1"/>
  <c r="C72" i="18"/>
  <c r="C184" i="18" s="1"/>
  <c r="B72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W24" i="18"/>
  <c r="V24" i="18"/>
  <c r="U24" i="18"/>
  <c r="T24" i="18"/>
  <c r="S24" i="18"/>
  <c r="R24" i="18"/>
  <c r="Q24" i="18"/>
  <c r="P24" i="18"/>
  <c r="O24" i="18"/>
  <c r="N24" i="18"/>
  <c r="M24" i="18"/>
  <c r="L24" i="18"/>
  <c r="K24" i="18"/>
  <c r="J24" i="18"/>
  <c r="I24" i="18"/>
  <c r="H24" i="18"/>
  <c r="G24" i="18"/>
  <c r="F24" i="18"/>
  <c r="E24" i="18"/>
  <c r="D24" i="18"/>
  <c r="C24" i="18"/>
  <c r="B24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W16" i="18"/>
  <c r="W96" i="16" s="1"/>
  <c r="V16" i="18"/>
  <c r="V96" i="16" s="1"/>
  <c r="U16" i="18"/>
  <c r="T16" i="18"/>
  <c r="T223" i="18" s="1"/>
  <c r="S16" i="18"/>
  <c r="S223" i="18" s="1"/>
  <c r="R16" i="18"/>
  <c r="R223" i="18" s="1"/>
  <c r="Q16" i="18"/>
  <c r="Q223" i="18" s="1"/>
  <c r="P16" i="18"/>
  <c r="P223" i="18" s="1"/>
  <c r="O16" i="18"/>
  <c r="O5" i="18" s="1"/>
  <c r="N16" i="18"/>
  <c r="M16" i="18"/>
  <c r="L16" i="18"/>
  <c r="L223" i="18" s="1"/>
  <c r="K16" i="18"/>
  <c r="K223" i="18" s="1"/>
  <c r="J16" i="18"/>
  <c r="J223" i="18" s="1"/>
  <c r="I16" i="18"/>
  <c r="I223" i="18" s="1"/>
  <c r="H16" i="18"/>
  <c r="H223" i="18" s="1"/>
  <c r="G16" i="18"/>
  <c r="G5" i="18" s="1"/>
  <c r="F16" i="18"/>
  <c r="E16" i="18"/>
  <c r="D16" i="18"/>
  <c r="D223" i="18" s="1"/>
  <c r="C16" i="18"/>
  <c r="C223" i="18" s="1"/>
  <c r="B16" i="18"/>
  <c r="B223" i="18" s="1"/>
  <c r="D5" i="18"/>
  <c r="D172" i="18" s="1"/>
  <c r="A1" i="18"/>
  <c r="W249" i="17"/>
  <c r="V249" i="17"/>
  <c r="U249" i="17"/>
  <c r="T249" i="17"/>
  <c r="S249" i="17"/>
  <c r="R249" i="17"/>
  <c r="Q249" i="17"/>
  <c r="P249" i="17"/>
  <c r="O249" i="17"/>
  <c r="N249" i="17"/>
  <c r="M249" i="17"/>
  <c r="L249" i="17"/>
  <c r="K249" i="17"/>
  <c r="J249" i="17"/>
  <c r="I249" i="17"/>
  <c r="H249" i="17"/>
  <c r="G249" i="17"/>
  <c r="F249" i="17"/>
  <c r="E249" i="17"/>
  <c r="D249" i="17"/>
  <c r="C249" i="17"/>
  <c r="B249" i="17"/>
  <c r="W247" i="17"/>
  <c r="V247" i="17"/>
  <c r="U247" i="17"/>
  <c r="T247" i="17"/>
  <c r="S247" i="17"/>
  <c r="R247" i="17"/>
  <c r="Q247" i="17"/>
  <c r="P247" i="17"/>
  <c r="O247" i="17"/>
  <c r="N247" i="17"/>
  <c r="M247" i="17"/>
  <c r="L247" i="17"/>
  <c r="K247" i="17"/>
  <c r="J247" i="17"/>
  <c r="I247" i="17"/>
  <c r="H247" i="17"/>
  <c r="G247" i="17"/>
  <c r="F247" i="17"/>
  <c r="E247" i="17"/>
  <c r="D247" i="17"/>
  <c r="C247" i="17"/>
  <c r="B247" i="17"/>
  <c r="T246" i="17"/>
  <c r="E246" i="17"/>
  <c r="D246" i="17"/>
  <c r="W245" i="17"/>
  <c r="V245" i="17"/>
  <c r="U245" i="17"/>
  <c r="T245" i="17"/>
  <c r="S245" i="17"/>
  <c r="R245" i="17"/>
  <c r="Q245" i="17"/>
  <c r="P245" i="17"/>
  <c r="O245" i="17"/>
  <c r="N245" i="17"/>
  <c r="M245" i="17"/>
  <c r="L245" i="17"/>
  <c r="K245" i="17"/>
  <c r="J245" i="17"/>
  <c r="I245" i="17"/>
  <c r="H245" i="17"/>
  <c r="G245" i="17"/>
  <c r="F245" i="17"/>
  <c r="E245" i="17"/>
  <c r="D245" i="17"/>
  <c r="C245" i="17"/>
  <c r="B245" i="17"/>
  <c r="W244" i="17"/>
  <c r="V244" i="17"/>
  <c r="U244" i="17"/>
  <c r="T244" i="17"/>
  <c r="S244" i="17"/>
  <c r="R244" i="17"/>
  <c r="Q244" i="17"/>
  <c r="P244" i="17"/>
  <c r="O244" i="17"/>
  <c r="N244" i="17"/>
  <c r="M244" i="17"/>
  <c r="L244" i="17"/>
  <c r="K244" i="17"/>
  <c r="J244" i="17"/>
  <c r="I244" i="17"/>
  <c r="H244" i="17"/>
  <c r="G244" i="17"/>
  <c r="F244" i="17"/>
  <c r="E244" i="17"/>
  <c r="D244" i="17"/>
  <c r="C244" i="17"/>
  <c r="B244" i="17"/>
  <c r="W243" i="17"/>
  <c r="V243" i="17"/>
  <c r="U243" i="17"/>
  <c r="T243" i="17"/>
  <c r="S243" i="17"/>
  <c r="R243" i="17"/>
  <c r="Q243" i="17"/>
  <c r="P243" i="17"/>
  <c r="O243" i="17"/>
  <c r="N243" i="17"/>
  <c r="M243" i="17"/>
  <c r="L243" i="17"/>
  <c r="K243" i="17"/>
  <c r="J243" i="17"/>
  <c r="I243" i="17"/>
  <c r="H243" i="17"/>
  <c r="G243" i="17"/>
  <c r="F243" i="17"/>
  <c r="E243" i="17"/>
  <c r="D243" i="17"/>
  <c r="C243" i="17"/>
  <c r="B243" i="17"/>
  <c r="W242" i="17"/>
  <c r="V242" i="17"/>
  <c r="U242" i="17"/>
  <c r="T242" i="17"/>
  <c r="S242" i="17"/>
  <c r="R242" i="17"/>
  <c r="Q242" i="17"/>
  <c r="P242" i="17"/>
  <c r="O242" i="17"/>
  <c r="N242" i="17"/>
  <c r="M242" i="17"/>
  <c r="L242" i="17"/>
  <c r="K242" i="17"/>
  <c r="J242" i="17"/>
  <c r="I242" i="17"/>
  <c r="H242" i="17"/>
  <c r="G242" i="17"/>
  <c r="F242" i="17"/>
  <c r="E242" i="17"/>
  <c r="D242" i="17"/>
  <c r="C242" i="17"/>
  <c r="B242" i="17"/>
  <c r="W241" i="17"/>
  <c r="V241" i="17"/>
  <c r="U241" i="17"/>
  <c r="T241" i="17"/>
  <c r="S241" i="17"/>
  <c r="R241" i="17"/>
  <c r="Q241" i="17"/>
  <c r="P241" i="17"/>
  <c r="O241" i="17"/>
  <c r="N241" i="17"/>
  <c r="M241" i="17"/>
  <c r="L241" i="17"/>
  <c r="K241" i="17"/>
  <c r="J241" i="17"/>
  <c r="I241" i="17"/>
  <c r="H241" i="17"/>
  <c r="G241" i="17"/>
  <c r="F241" i="17"/>
  <c r="E241" i="17"/>
  <c r="D241" i="17"/>
  <c r="C241" i="17"/>
  <c r="B241" i="17"/>
  <c r="W238" i="17"/>
  <c r="V238" i="17"/>
  <c r="U238" i="17"/>
  <c r="T238" i="17"/>
  <c r="S238" i="17"/>
  <c r="R238" i="17"/>
  <c r="Q238" i="17"/>
  <c r="P238" i="17"/>
  <c r="O238" i="17"/>
  <c r="N238" i="17"/>
  <c r="M238" i="17"/>
  <c r="L238" i="17"/>
  <c r="K238" i="17"/>
  <c r="J238" i="17"/>
  <c r="I238" i="17"/>
  <c r="H238" i="17"/>
  <c r="G238" i="17"/>
  <c r="F238" i="17"/>
  <c r="E238" i="17"/>
  <c r="D238" i="17"/>
  <c r="C238" i="17"/>
  <c r="B238" i="17"/>
  <c r="W236" i="17"/>
  <c r="V236" i="17"/>
  <c r="U236" i="17"/>
  <c r="T236" i="17"/>
  <c r="S236" i="17"/>
  <c r="R236" i="17"/>
  <c r="Q236" i="17"/>
  <c r="P236" i="17"/>
  <c r="O236" i="17"/>
  <c r="N236" i="17"/>
  <c r="M236" i="17"/>
  <c r="L236" i="17"/>
  <c r="K236" i="17"/>
  <c r="J236" i="17"/>
  <c r="I236" i="17"/>
  <c r="H236" i="17"/>
  <c r="G236" i="17"/>
  <c r="F236" i="17"/>
  <c r="E236" i="17"/>
  <c r="D236" i="17"/>
  <c r="C236" i="17"/>
  <c r="B236" i="17"/>
  <c r="W234" i="17"/>
  <c r="V234" i="17"/>
  <c r="U234" i="17"/>
  <c r="T234" i="17"/>
  <c r="S234" i="17"/>
  <c r="R234" i="17"/>
  <c r="Q234" i="17"/>
  <c r="P234" i="17"/>
  <c r="O234" i="17"/>
  <c r="N234" i="17"/>
  <c r="M234" i="17"/>
  <c r="L234" i="17"/>
  <c r="K234" i="17"/>
  <c r="J234" i="17"/>
  <c r="I234" i="17"/>
  <c r="H234" i="17"/>
  <c r="G234" i="17"/>
  <c r="F234" i="17"/>
  <c r="E234" i="17"/>
  <c r="D234" i="17"/>
  <c r="C234" i="17"/>
  <c r="B234" i="17"/>
  <c r="W233" i="17"/>
  <c r="V233" i="17"/>
  <c r="U233" i="17"/>
  <c r="T233" i="17"/>
  <c r="S233" i="17"/>
  <c r="R233" i="17"/>
  <c r="Q233" i="17"/>
  <c r="P233" i="17"/>
  <c r="O233" i="17"/>
  <c r="N233" i="17"/>
  <c r="M233" i="17"/>
  <c r="L233" i="17"/>
  <c r="K233" i="17"/>
  <c r="J233" i="17"/>
  <c r="I233" i="17"/>
  <c r="H233" i="17"/>
  <c r="G233" i="17"/>
  <c r="F233" i="17"/>
  <c r="E233" i="17"/>
  <c r="D233" i="17"/>
  <c r="C233" i="17"/>
  <c r="B233" i="17"/>
  <c r="W232" i="17"/>
  <c r="V232" i="17"/>
  <c r="U232" i="17"/>
  <c r="T232" i="17"/>
  <c r="S232" i="17"/>
  <c r="R232" i="17"/>
  <c r="Q232" i="17"/>
  <c r="P232" i="17"/>
  <c r="O232" i="17"/>
  <c r="N232" i="17"/>
  <c r="M232" i="17"/>
  <c r="L232" i="17"/>
  <c r="K232" i="17"/>
  <c r="J232" i="17"/>
  <c r="I232" i="17"/>
  <c r="H232" i="17"/>
  <c r="G232" i="17"/>
  <c r="F232" i="17"/>
  <c r="E232" i="17"/>
  <c r="D232" i="17"/>
  <c r="C232" i="17"/>
  <c r="B232" i="17"/>
  <c r="W231" i="17"/>
  <c r="V231" i="17"/>
  <c r="U231" i="17"/>
  <c r="T231" i="17"/>
  <c r="S231" i="17"/>
  <c r="R231" i="17"/>
  <c r="Q231" i="17"/>
  <c r="P231" i="17"/>
  <c r="O231" i="17"/>
  <c r="N231" i="17"/>
  <c r="M231" i="17"/>
  <c r="L231" i="17"/>
  <c r="K231" i="17"/>
  <c r="J231" i="17"/>
  <c r="I231" i="17"/>
  <c r="H231" i="17"/>
  <c r="G231" i="17"/>
  <c r="F231" i="17"/>
  <c r="E231" i="17"/>
  <c r="D231" i="17"/>
  <c r="C231" i="17"/>
  <c r="B231" i="17"/>
  <c r="W230" i="17"/>
  <c r="V230" i="17"/>
  <c r="U230" i="17"/>
  <c r="T230" i="17"/>
  <c r="S230" i="17"/>
  <c r="R230" i="17"/>
  <c r="Q230" i="17"/>
  <c r="P230" i="17"/>
  <c r="O230" i="17"/>
  <c r="N230" i="17"/>
  <c r="M230" i="17"/>
  <c r="L230" i="17"/>
  <c r="K230" i="17"/>
  <c r="J230" i="17"/>
  <c r="I230" i="17"/>
  <c r="H230" i="17"/>
  <c r="G230" i="17"/>
  <c r="F230" i="17"/>
  <c r="E230" i="17"/>
  <c r="D230" i="17"/>
  <c r="C230" i="17"/>
  <c r="B230" i="17"/>
  <c r="W227" i="17"/>
  <c r="V227" i="17"/>
  <c r="U227" i="17"/>
  <c r="T227" i="17"/>
  <c r="S227" i="17"/>
  <c r="R227" i="17"/>
  <c r="Q227" i="17"/>
  <c r="P227" i="17"/>
  <c r="O227" i="17"/>
  <c r="N227" i="17"/>
  <c r="M227" i="17"/>
  <c r="L227" i="17"/>
  <c r="K227" i="17"/>
  <c r="J227" i="17"/>
  <c r="I227" i="17"/>
  <c r="H227" i="17"/>
  <c r="G227" i="17"/>
  <c r="F227" i="17"/>
  <c r="E227" i="17"/>
  <c r="D227" i="17"/>
  <c r="C227" i="17"/>
  <c r="B227" i="17"/>
  <c r="W225" i="17"/>
  <c r="V225" i="17"/>
  <c r="U225" i="17"/>
  <c r="T225" i="17"/>
  <c r="S225" i="17"/>
  <c r="R225" i="17"/>
  <c r="Q225" i="17"/>
  <c r="P225" i="17"/>
  <c r="O225" i="17"/>
  <c r="N225" i="17"/>
  <c r="M225" i="17"/>
  <c r="L225" i="17"/>
  <c r="K225" i="17"/>
  <c r="J225" i="17"/>
  <c r="I225" i="17"/>
  <c r="H225" i="17"/>
  <c r="G225" i="17"/>
  <c r="F225" i="17"/>
  <c r="E225" i="17"/>
  <c r="D225" i="17"/>
  <c r="C225" i="17"/>
  <c r="B225" i="17"/>
  <c r="W224" i="17"/>
  <c r="V224" i="17"/>
  <c r="U224" i="17"/>
  <c r="T224" i="17"/>
  <c r="S224" i="17"/>
  <c r="R224" i="17"/>
  <c r="Q224" i="17"/>
  <c r="P224" i="17"/>
  <c r="O224" i="17"/>
  <c r="N224" i="17"/>
  <c r="M224" i="17"/>
  <c r="L224" i="17"/>
  <c r="K224" i="17"/>
  <c r="J224" i="17"/>
  <c r="I224" i="17"/>
  <c r="H224" i="17"/>
  <c r="G224" i="17"/>
  <c r="F224" i="17"/>
  <c r="E224" i="17"/>
  <c r="D224" i="17"/>
  <c r="C224" i="17"/>
  <c r="B224" i="17"/>
  <c r="W223" i="17"/>
  <c r="V223" i="17"/>
  <c r="U223" i="17"/>
  <c r="T223" i="17"/>
  <c r="S223" i="17"/>
  <c r="R223" i="17"/>
  <c r="Q223" i="17"/>
  <c r="P223" i="17"/>
  <c r="O223" i="17"/>
  <c r="N223" i="17"/>
  <c r="M223" i="17"/>
  <c r="L223" i="17"/>
  <c r="K223" i="17"/>
  <c r="J223" i="17"/>
  <c r="I223" i="17"/>
  <c r="H223" i="17"/>
  <c r="G223" i="17"/>
  <c r="F223" i="17"/>
  <c r="E223" i="17"/>
  <c r="D223" i="17"/>
  <c r="C223" i="17"/>
  <c r="B223" i="17"/>
  <c r="W222" i="17"/>
  <c r="V222" i="17"/>
  <c r="U222" i="17"/>
  <c r="T222" i="17"/>
  <c r="S222" i="17"/>
  <c r="R222" i="17"/>
  <c r="Q222" i="17"/>
  <c r="P222" i="17"/>
  <c r="O222" i="17"/>
  <c r="N222" i="17"/>
  <c r="M222" i="17"/>
  <c r="L222" i="17"/>
  <c r="K222" i="17"/>
  <c r="J222" i="17"/>
  <c r="I222" i="17"/>
  <c r="H222" i="17"/>
  <c r="G222" i="17"/>
  <c r="F222" i="17"/>
  <c r="E222" i="17"/>
  <c r="D222" i="17"/>
  <c r="C222" i="17"/>
  <c r="B222" i="17"/>
  <c r="W221" i="17"/>
  <c r="V221" i="17"/>
  <c r="U221" i="17"/>
  <c r="T221" i="17"/>
  <c r="S221" i="17"/>
  <c r="R221" i="17"/>
  <c r="Q221" i="17"/>
  <c r="P221" i="17"/>
  <c r="O221" i="17"/>
  <c r="N221" i="17"/>
  <c r="M221" i="17"/>
  <c r="L221" i="17"/>
  <c r="K221" i="17"/>
  <c r="J221" i="17"/>
  <c r="I221" i="17"/>
  <c r="H221" i="17"/>
  <c r="G221" i="17"/>
  <c r="F221" i="17"/>
  <c r="E221" i="17"/>
  <c r="D221" i="17"/>
  <c r="C221" i="17"/>
  <c r="B221" i="17"/>
  <c r="W220" i="17"/>
  <c r="V220" i="17"/>
  <c r="U220" i="17"/>
  <c r="T220" i="17"/>
  <c r="S220" i="17"/>
  <c r="R220" i="17"/>
  <c r="Q220" i="17"/>
  <c r="P220" i="17"/>
  <c r="O220" i="17"/>
  <c r="N220" i="17"/>
  <c r="M220" i="17"/>
  <c r="L220" i="17"/>
  <c r="K220" i="17"/>
  <c r="J220" i="17"/>
  <c r="I220" i="17"/>
  <c r="H220" i="17"/>
  <c r="G220" i="17"/>
  <c r="F220" i="17"/>
  <c r="E220" i="17"/>
  <c r="D220" i="17"/>
  <c r="C220" i="17"/>
  <c r="B220" i="17"/>
  <c r="W219" i="17"/>
  <c r="V219" i="17"/>
  <c r="U219" i="17"/>
  <c r="T219" i="17"/>
  <c r="S219" i="17"/>
  <c r="R219" i="17"/>
  <c r="Q219" i="17"/>
  <c r="P219" i="17"/>
  <c r="O219" i="17"/>
  <c r="N219" i="17"/>
  <c r="M219" i="17"/>
  <c r="L219" i="17"/>
  <c r="K219" i="17"/>
  <c r="J219" i="17"/>
  <c r="I219" i="17"/>
  <c r="H219" i="17"/>
  <c r="G219" i="17"/>
  <c r="F219" i="17"/>
  <c r="E219" i="17"/>
  <c r="D219" i="17"/>
  <c r="C219" i="17"/>
  <c r="B219" i="17"/>
  <c r="W218" i="17"/>
  <c r="V218" i="17"/>
  <c r="U218" i="17"/>
  <c r="T218" i="17"/>
  <c r="S218" i="17"/>
  <c r="R218" i="17"/>
  <c r="Q218" i="17"/>
  <c r="P218" i="17"/>
  <c r="O218" i="17"/>
  <c r="N218" i="17"/>
  <c r="M218" i="17"/>
  <c r="L218" i="17"/>
  <c r="K218" i="17"/>
  <c r="J218" i="17"/>
  <c r="I218" i="17"/>
  <c r="H218" i="17"/>
  <c r="G218" i="17"/>
  <c r="F218" i="17"/>
  <c r="E218" i="17"/>
  <c r="D218" i="17"/>
  <c r="C218" i="17"/>
  <c r="B218" i="17"/>
  <c r="W213" i="17"/>
  <c r="V213" i="17"/>
  <c r="U213" i="17"/>
  <c r="T213" i="17"/>
  <c r="S213" i="17"/>
  <c r="R213" i="17"/>
  <c r="Q213" i="17"/>
  <c r="P213" i="17"/>
  <c r="O213" i="17"/>
  <c r="N213" i="17"/>
  <c r="M213" i="17"/>
  <c r="L213" i="17"/>
  <c r="K213" i="17"/>
  <c r="J213" i="17"/>
  <c r="I213" i="17"/>
  <c r="H213" i="17"/>
  <c r="G213" i="17"/>
  <c r="F213" i="17"/>
  <c r="E213" i="17"/>
  <c r="D213" i="17"/>
  <c r="C213" i="17"/>
  <c r="B213" i="17"/>
  <c r="W212" i="17"/>
  <c r="V212" i="17"/>
  <c r="U212" i="17"/>
  <c r="T212" i="17"/>
  <c r="S212" i="17"/>
  <c r="R212" i="17"/>
  <c r="Q212" i="17"/>
  <c r="P212" i="17"/>
  <c r="O212" i="17"/>
  <c r="N212" i="17"/>
  <c r="M212" i="17"/>
  <c r="L212" i="17"/>
  <c r="K212" i="17"/>
  <c r="J212" i="17"/>
  <c r="I212" i="17"/>
  <c r="H212" i="17"/>
  <c r="G212" i="17"/>
  <c r="F212" i="17"/>
  <c r="E212" i="17"/>
  <c r="D212" i="17"/>
  <c r="C212" i="17"/>
  <c r="B212" i="17"/>
  <c r="W211" i="17"/>
  <c r="V211" i="17"/>
  <c r="U211" i="17"/>
  <c r="T211" i="17"/>
  <c r="S211" i="17"/>
  <c r="R211" i="17"/>
  <c r="Q211" i="17"/>
  <c r="P211" i="17"/>
  <c r="O211" i="17"/>
  <c r="N211" i="17"/>
  <c r="M211" i="17"/>
  <c r="L211" i="17"/>
  <c r="K211" i="17"/>
  <c r="J211" i="17"/>
  <c r="I211" i="17"/>
  <c r="H211" i="17"/>
  <c r="G211" i="17"/>
  <c r="F211" i="17"/>
  <c r="E211" i="17"/>
  <c r="D211" i="17"/>
  <c r="C211" i="17"/>
  <c r="B211" i="17"/>
  <c r="W210" i="17"/>
  <c r="V210" i="17"/>
  <c r="U210" i="17"/>
  <c r="T210" i="17"/>
  <c r="S210" i="17"/>
  <c r="R210" i="17"/>
  <c r="Q210" i="17"/>
  <c r="P210" i="17"/>
  <c r="O210" i="17"/>
  <c r="N210" i="17"/>
  <c r="M210" i="17"/>
  <c r="L210" i="17"/>
  <c r="K210" i="17"/>
  <c r="J210" i="17"/>
  <c r="I210" i="17"/>
  <c r="H210" i="17"/>
  <c r="G210" i="17"/>
  <c r="F210" i="17"/>
  <c r="E210" i="17"/>
  <c r="D210" i="17"/>
  <c r="C210" i="17"/>
  <c r="B210" i="17"/>
  <c r="M209" i="17"/>
  <c r="L209" i="17"/>
  <c r="E209" i="17"/>
  <c r="W208" i="17"/>
  <c r="V208" i="17"/>
  <c r="U208" i="17"/>
  <c r="T208" i="17"/>
  <c r="S208" i="17"/>
  <c r="R208" i="17"/>
  <c r="Q208" i="17"/>
  <c r="P208" i="17"/>
  <c r="O208" i="17"/>
  <c r="N208" i="17"/>
  <c r="M208" i="17"/>
  <c r="L208" i="17"/>
  <c r="K208" i="17"/>
  <c r="J208" i="17"/>
  <c r="I208" i="17"/>
  <c r="H208" i="17"/>
  <c r="G208" i="17"/>
  <c r="F208" i="17"/>
  <c r="E208" i="17"/>
  <c r="D208" i="17"/>
  <c r="C208" i="17"/>
  <c r="B208" i="17"/>
  <c r="W207" i="17"/>
  <c r="V207" i="17"/>
  <c r="U207" i="17"/>
  <c r="T207" i="17"/>
  <c r="S207" i="17"/>
  <c r="R207" i="17"/>
  <c r="Q207" i="17"/>
  <c r="P207" i="17"/>
  <c r="O207" i="17"/>
  <c r="N207" i="17"/>
  <c r="M207" i="17"/>
  <c r="L207" i="17"/>
  <c r="K207" i="17"/>
  <c r="J207" i="17"/>
  <c r="I207" i="17"/>
  <c r="H207" i="17"/>
  <c r="G207" i="17"/>
  <c r="F207" i="17"/>
  <c r="E207" i="17"/>
  <c r="D207" i="17"/>
  <c r="C207" i="17"/>
  <c r="B207" i="17"/>
  <c r="W206" i="17"/>
  <c r="V206" i="17"/>
  <c r="U206" i="17"/>
  <c r="T206" i="17"/>
  <c r="S206" i="17"/>
  <c r="R206" i="17"/>
  <c r="Q206" i="17"/>
  <c r="P206" i="17"/>
  <c r="O206" i="17"/>
  <c r="N206" i="17"/>
  <c r="M206" i="17"/>
  <c r="L206" i="17"/>
  <c r="K206" i="17"/>
  <c r="J206" i="17"/>
  <c r="I206" i="17"/>
  <c r="H206" i="17"/>
  <c r="G206" i="17"/>
  <c r="F206" i="17"/>
  <c r="E206" i="17"/>
  <c r="D206" i="17"/>
  <c r="C206" i="17"/>
  <c r="B206" i="17"/>
  <c r="W205" i="17"/>
  <c r="V205" i="17"/>
  <c r="U205" i="17"/>
  <c r="T205" i="17"/>
  <c r="S205" i="17"/>
  <c r="R205" i="17"/>
  <c r="Q205" i="17"/>
  <c r="P205" i="17"/>
  <c r="O205" i="17"/>
  <c r="N205" i="17"/>
  <c r="M205" i="17"/>
  <c r="L205" i="17"/>
  <c r="K205" i="17"/>
  <c r="J205" i="17"/>
  <c r="I205" i="17"/>
  <c r="H205" i="17"/>
  <c r="G205" i="17"/>
  <c r="F205" i="17"/>
  <c r="E205" i="17"/>
  <c r="D205" i="17"/>
  <c r="C205" i="17"/>
  <c r="B205" i="17"/>
  <c r="W204" i="17"/>
  <c r="V204" i="17"/>
  <c r="U204" i="17"/>
  <c r="T204" i="17"/>
  <c r="S204" i="17"/>
  <c r="R204" i="17"/>
  <c r="Q204" i="17"/>
  <c r="P204" i="17"/>
  <c r="O204" i="17"/>
  <c r="N204" i="17"/>
  <c r="M204" i="17"/>
  <c r="L204" i="17"/>
  <c r="K204" i="17"/>
  <c r="J204" i="17"/>
  <c r="I204" i="17"/>
  <c r="H204" i="17"/>
  <c r="G204" i="17"/>
  <c r="F204" i="17"/>
  <c r="E204" i="17"/>
  <c r="D204" i="17"/>
  <c r="C204" i="17"/>
  <c r="B204" i="17"/>
  <c r="S203" i="17"/>
  <c r="K203" i="17"/>
  <c r="H203" i="17"/>
  <c r="C203" i="17"/>
  <c r="W202" i="17"/>
  <c r="V202" i="17"/>
  <c r="U202" i="17"/>
  <c r="T202" i="17"/>
  <c r="S202" i="17"/>
  <c r="R202" i="17"/>
  <c r="Q202" i="17"/>
  <c r="P202" i="17"/>
  <c r="O202" i="17"/>
  <c r="N202" i="17"/>
  <c r="M202" i="17"/>
  <c r="L202" i="17"/>
  <c r="K202" i="17"/>
  <c r="J202" i="17"/>
  <c r="I202" i="17"/>
  <c r="H202" i="17"/>
  <c r="G202" i="17"/>
  <c r="F202" i="17"/>
  <c r="E202" i="17"/>
  <c r="D202" i="17"/>
  <c r="C202" i="17"/>
  <c r="B202" i="17"/>
  <c r="W201" i="17"/>
  <c r="V201" i="17"/>
  <c r="U201" i="17"/>
  <c r="T201" i="17"/>
  <c r="S201" i="17"/>
  <c r="R201" i="17"/>
  <c r="Q201" i="17"/>
  <c r="P201" i="17"/>
  <c r="O201" i="17"/>
  <c r="N201" i="17"/>
  <c r="M201" i="17"/>
  <c r="L201" i="17"/>
  <c r="K201" i="17"/>
  <c r="J201" i="17"/>
  <c r="I201" i="17"/>
  <c r="H201" i="17"/>
  <c r="G201" i="17"/>
  <c r="F201" i="17"/>
  <c r="E201" i="17"/>
  <c r="D201" i="17"/>
  <c r="C201" i="17"/>
  <c r="B201" i="17"/>
  <c r="W200" i="17"/>
  <c r="V200" i="17"/>
  <c r="U200" i="17"/>
  <c r="T200" i="17"/>
  <c r="S200" i="17"/>
  <c r="R200" i="17"/>
  <c r="Q200" i="17"/>
  <c r="P200" i="17"/>
  <c r="O200" i="17"/>
  <c r="N200" i="17"/>
  <c r="M200" i="17"/>
  <c r="L200" i="17"/>
  <c r="K200" i="17"/>
  <c r="J200" i="17"/>
  <c r="I200" i="17"/>
  <c r="H200" i="17"/>
  <c r="G200" i="17"/>
  <c r="F200" i="17"/>
  <c r="E200" i="17"/>
  <c r="D200" i="17"/>
  <c r="C200" i="17"/>
  <c r="B200" i="17"/>
  <c r="W199" i="17"/>
  <c r="V199" i="17"/>
  <c r="U199" i="17"/>
  <c r="T199" i="17"/>
  <c r="S199" i="17"/>
  <c r="R199" i="17"/>
  <c r="Q199" i="17"/>
  <c r="P199" i="17"/>
  <c r="O199" i="17"/>
  <c r="N199" i="17"/>
  <c r="M199" i="17"/>
  <c r="L199" i="17"/>
  <c r="K199" i="17"/>
  <c r="J199" i="17"/>
  <c r="I199" i="17"/>
  <c r="H199" i="17"/>
  <c r="G199" i="17"/>
  <c r="F199" i="17"/>
  <c r="E199" i="17"/>
  <c r="D199" i="17"/>
  <c r="C199" i="17"/>
  <c r="B199" i="17"/>
  <c r="W198" i="17"/>
  <c r="V198" i="17"/>
  <c r="U198" i="17"/>
  <c r="T198" i="17"/>
  <c r="S198" i="17"/>
  <c r="R198" i="17"/>
  <c r="Q198" i="17"/>
  <c r="P198" i="17"/>
  <c r="O198" i="17"/>
  <c r="N198" i="17"/>
  <c r="M198" i="17"/>
  <c r="L198" i="17"/>
  <c r="K198" i="17"/>
  <c r="J198" i="17"/>
  <c r="I198" i="17"/>
  <c r="H198" i="17"/>
  <c r="G198" i="17"/>
  <c r="F198" i="17"/>
  <c r="E198" i="17"/>
  <c r="D198" i="17"/>
  <c r="C198" i="17"/>
  <c r="B198" i="17"/>
  <c r="W194" i="17"/>
  <c r="V194" i="17"/>
  <c r="U194" i="17"/>
  <c r="T194" i="17"/>
  <c r="S194" i="17"/>
  <c r="R194" i="17"/>
  <c r="Q194" i="17"/>
  <c r="P194" i="17"/>
  <c r="O194" i="17"/>
  <c r="N194" i="17"/>
  <c r="M194" i="17"/>
  <c r="L194" i="17"/>
  <c r="K194" i="17"/>
  <c r="J194" i="17"/>
  <c r="I194" i="17"/>
  <c r="H194" i="17"/>
  <c r="G194" i="17"/>
  <c r="F194" i="17"/>
  <c r="E194" i="17"/>
  <c r="D194" i="17"/>
  <c r="C194" i="17"/>
  <c r="B194" i="17"/>
  <c r="W193" i="17"/>
  <c r="V193" i="17"/>
  <c r="U193" i="17"/>
  <c r="T193" i="17"/>
  <c r="S193" i="17"/>
  <c r="R193" i="17"/>
  <c r="Q193" i="17"/>
  <c r="P193" i="17"/>
  <c r="O193" i="17"/>
  <c r="N193" i="17"/>
  <c r="M193" i="17"/>
  <c r="L193" i="17"/>
  <c r="K193" i="17"/>
  <c r="J193" i="17"/>
  <c r="I193" i="17"/>
  <c r="H193" i="17"/>
  <c r="G193" i="17"/>
  <c r="F193" i="17"/>
  <c r="E193" i="17"/>
  <c r="D193" i="17"/>
  <c r="C193" i="17"/>
  <c r="B193" i="17"/>
  <c r="W192" i="17"/>
  <c r="V192" i="17"/>
  <c r="U192" i="17"/>
  <c r="T192" i="17"/>
  <c r="S192" i="17"/>
  <c r="R192" i="17"/>
  <c r="Q192" i="17"/>
  <c r="P192" i="17"/>
  <c r="O192" i="17"/>
  <c r="N192" i="17"/>
  <c r="M192" i="17"/>
  <c r="L192" i="17"/>
  <c r="K192" i="17"/>
  <c r="J192" i="17"/>
  <c r="I192" i="17"/>
  <c r="H192" i="17"/>
  <c r="G192" i="17"/>
  <c r="F192" i="17"/>
  <c r="E192" i="17"/>
  <c r="D192" i="17"/>
  <c r="C192" i="17"/>
  <c r="B192" i="17"/>
  <c r="W191" i="17"/>
  <c r="V191" i="17"/>
  <c r="U191" i="17"/>
  <c r="T191" i="17"/>
  <c r="S191" i="17"/>
  <c r="R191" i="17"/>
  <c r="Q191" i="17"/>
  <c r="P191" i="17"/>
  <c r="O191" i="17"/>
  <c r="N191" i="17"/>
  <c r="M191" i="17"/>
  <c r="L191" i="17"/>
  <c r="K191" i="17"/>
  <c r="J191" i="17"/>
  <c r="I191" i="17"/>
  <c r="H191" i="17"/>
  <c r="G191" i="17"/>
  <c r="F191" i="17"/>
  <c r="E191" i="17"/>
  <c r="D191" i="17"/>
  <c r="C191" i="17"/>
  <c r="B191" i="17"/>
  <c r="K190" i="17"/>
  <c r="W189" i="17"/>
  <c r="V189" i="17"/>
  <c r="U189" i="17"/>
  <c r="T189" i="17"/>
  <c r="S189" i="17"/>
  <c r="R189" i="17"/>
  <c r="Q189" i="17"/>
  <c r="P189" i="17"/>
  <c r="O189" i="17"/>
  <c r="N189" i="17"/>
  <c r="M189" i="17"/>
  <c r="L189" i="17"/>
  <c r="K189" i="17"/>
  <c r="J189" i="17"/>
  <c r="I189" i="17"/>
  <c r="H189" i="17"/>
  <c r="G189" i="17"/>
  <c r="F189" i="17"/>
  <c r="E189" i="17"/>
  <c r="D189" i="17"/>
  <c r="C189" i="17"/>
  <c r="B189" i="17"/>
  <c r="W188" i="17"/>
  <c r="V188" i="17"/>
  <c r="U188" i="17"/>
  <c r="T188" i="17"/>
  <c r="S188" i="17"/>
  <c r="R188" i="17"/>
  <c r="Q188" i="17"/>
  <c r="P188" i="17"/>
  <c r="O188" i="17"/>
  <c r="N188" i="17"/>
  <c r="M188" i="17"/>
  <c r="L188" i="17"/>
  <c r="K188" i="17"/>
  <c r="J188" i="17"/>
  <c r="I188" i="17"/>
  <c r="H188" i="17"/>
  <c r="G188" i="17"/>
  <c r="F188" i="17"/>
  <c r="E188" i="17"/>
  <c r="D188" i="17"/>
  <c r="C188" i="17"/>
  <c r="B188" i="17"/>
  <c r="W187" i="17"/>
  <c r="V187" i="17"/>
  <c r="U187" i="17"/>
  <c r="T187" i="17"/>
  <c r="S187" i="17"/>
  <c r="R187" i="17"/>
  <c r="Q187" i="17"/>
  <c r="P187" i="17"/>
  <c r="O187" i="17"/>
  <c r="N187" i="17"/>
  <c r="M187" i="17"/>
  <c r="L187" i="17"/>
  <c r="K187" i="17"/>
  <c r="J187" i="17"/>
  <c r="I187" i="17"/>
  <c r="H187" i="17"/>
  <c r="G187" i="17"/>
  <c r="F187" i="17"/>
  <c r="E187" i="17"/>
  <c r="D187" i="17"/>
  <c r="C187" i="17"/>
  <c r="B187" i="17"/>
  <c r="W186" i="17"/>
  <c r="V186" i="17"/>
  <c r="U186" i="17"/>
  <c r="T186" i="17"/>
  <c r="S186" i="17"/>
  <c r="R186" i="17"/>
  <c r="Q186" i="17"/>
  <c r="P186" i="17"/>
  <c r="O186" i="17"/>
  <c r="N186" i="17"/>
  <c r="M186" i="17"/>
  <c r="L186" i="17"/>
  <c r="K186" i="17"/>
  <c r="J186" i="17"/>
  <c r="I186" i="17"/>
  <c r="H186" i="17"/>
  <c r="G186" i="17"/>
  <c r="F186" i="17"/>
  <c r="E186" i="17"/>
  <c r="D186" i="17"/>
  <c r="C186" i="17"/>
  <c r="B186" i="17"/>
  <c r="W185" i="17"/>
  <c r="V185" i="17"/>
  <c r="U185" i="17"/>
  <c r="T185" i="17"/>
  <c r="S185" i="17"/>
  <c r="R185" i="17"/>
  <c r="Q185" i="17"/>
  <c r="P185" i="17"/>
  <c r="O185" i="17"/>
  <c r="N185" i="17"/>
  <c r="M185" i="17"/>
  <c r="L185" i="17"/>
  <c r="K185" i="17"/>
  <c r="J185" i="17"/>
  <c r="I185" i="17"/>
  <c r="H185" i="17"/>
  <c r="G185" i="17"/>
  <c r="F185" i="17"/>
  <c r="E185" i="17"/>
  <c r="D185" i="17"/>
  <c r="C185" i="17"/>
  <c r="B185" i="17"/>
  <c r="W183" i="17"/>
  <c r="V183" i="17"/>
  <c r="U183" i="17"/>
  <c r="T183" i="17"/>
  <c r="S183" i="17"/>
  <c r="R183" i="17"/>
  <c r="Q183" i="17"/>
  <c r="P183" i="17"/>
  <c r="O183" i="17"/>
  <c r="N183" i="17"/>
  <c r="M183" i="17"/>
  <c r="L183" i="17"/>
  <c r="K183" i="17"/>
  <c r="J183" i="17"/>
  <c r="I183" i="17"/>
  <c r="H183" i="17"/>
  <c r="G183" i="17"/>
  <c r="F183" i="17"/>
  <c r="E183" i="17"/>
  <c r="D183" i="17"/>
  <c r="C183" i="17"/>
  <c r="B183" i="17"/>
  <c r="W182" i="17"/>
  <c r="V182" i="17"/>
  <c r="U182" i="17"/>
  <c r="T182" i="17"/>
  <c r="S182" i="17"/>
  <c r="R182" i="17"/>
  <c r="Q182" i="17"/>
  <c r="P182" i="17"/>
  <c r="O182" i="17"/>
  <c r="N182" i="17"/>
  <c r="M182" i="17"/>
  <c r="L182" i="17"/>
  <c r="K182" i="17"/>
  <c r="J182" i="17"/>
  <c r="I182" i="17"/>
  <c r="H182" i="17"/>
  <c r="G182" i="17"/>
  <c r="F182" i="17"/>
  <c r="E182" i="17"/>
  <c r="D182" i="17"/>
  <c r="C182" i="17"/>
  <c r="B182" i="17"/>
  <c r="W181" i="17"/>
  <c r="V181" i="17"/>
  <c r="U181" i="17"/>
  <c r="T181" i="17"/>
  <c r="S181" i="17"/>
  <c r="R181" i="17"/>
  <c r="Q181" i="17"/>
  <c r="P181" i="17"/>
  <c r="O181" i="17"/>
  <c r="N181" i="17"/>
  <c r="M181" i="17"/>
  <c r="L181" i="17"/>
  <c r="K181" i="17"/>
  <c r="J181" i="17"/>
  <c r="I181" i="17"/>
  <c r="H181" i="17"/>
  <c r="G181" i="17"/>
  <c r="F181" i="17"/>
  <c r="E181" i="17"/>
  <c r="D181" i="17"/>
  <c r="C181" i="17"/>
  <c r="B181" i="17"/>
  <c r="W180" i="17"/>
  <c r="V180" i="17"/>
  <c r="U180" i="17"/>
  <c r="T180" i="17"/>
  <c r="S180" i="17"/>
  <c r="R180" i="17"/>
  <c r="Q180" i="17"/>
  <c r="P180" i="17"/>
  <c r="O180" i="17"/>
  <c r="N180" i="17"/>
  <c r="M180" i="17"/>
  <c r="L180" i="17"/>
  <c r="K180" i="17"/>
  <c r="J180" i="17"/>
  <c r="I180" i="17"/>
  <c r="H180" i="17"/>
  <c r="G180" i="17"/>
  <c r="F180" i="17"/>
  <c r="E180" i="17"/>
  <c r="D180" i="17"/>
  <c r="C180" i="17"/>
  <c r="B180" i="17"/>
  <c r="W179" i="17"/>
  <c r="V179" i="17"/>
  <c r="U179" i="17"/>
  <c r="T179" i="17"/>
  <c r="S179" i="17"/>
  <c r="R179" i="17"/>
  <c r="Q179" i="17"/>
  <c r="P179" i="17"/>
  <c r="O179" i="17"/>
  <c r="N179" i="17"/>
  <c r="M179" i="17"/>
  <c r="L179" i="17"/>
  <c r="K179" i="17"/>
  <c r="J179" i="17"/>
  <c r="I179" i="17"/>
  <c r="H179" i="17"/>
  <c r="G179" i="17"/>
  <c r="F179" i="17"/>
  <c r="E179" i="17"/>
  <c r="D179" i="17"/>
  <c r="C179" i="17"/>
  <c r="B179" i="17"/>
  <c r="R164" i="17"/>
  <c r="M161" i="17"/>
  <c r="W142" i="17"/>
  <c r="W248" i="17" s="1"/>
  <c r="V142" i="17"/>
  <c r="V248" i="17" s="1"/>
  <c r="U142" i="17"/>
  <c r="U248" i="17" s="1"/>
  <c r="T142" i="17"/>
  <c r="T248" i="17" s="1"/>
  <c r="S142" i="17"/>
  <c r="R142" i="17"/>
  <c r="R209" i="17" s="1"/>
  <c r="Q142" i="17"/>
  <c r="Q209" i="17" s="1"/>
  <c r="P142" i="17"/>
  <c r="O142" i="17"/>
  <c r="O248" i="17" s="1"/>
  <c r="N142" i="17"/>
  <c r="N248" i="17" s="1"/>
  <c r="M142" i="17"/>
  <c r="M248" i="17" s="1"/>
  <c r="L142" i="17"/>
  <c r="L248" i="17" s="1"/>
  <c r="K142" i="17"/>
  <c r="J142" i="17"/>
  <c r="J209" i="17" s="1"/>
  <c r="I142" i="17"/>
  <c r="H142" i="17"/>
  <c r="G142" i="17"/>
  <c r="G248" i="17" s="1"/>
  <c r="F142" i="17"/>
  <c r="F248" i="17" s="1"/>
  <c r="E142" i="17"/>
  <c r="E248" i="17" s="1"/>
  <c r="D142" i="17"/>
  <c r="D248" i="17" s="1"/>
  <c r="C142" i="17"/>
  <c r="B142" i="17"/>
  <c r="B209" i="17" s="1"/>
  <c r="W121" i="17"/>
  <c r="V121" i="17"/>
  <c r="U121" i="17"/>
  <c r="U203" i="17" s="1"/>
  <c r="T121" i="17"/>
  <c r="T203" i="17" s="1"/>
  <c r="S121" i="17"/>
  <c r="S246" i="17" s="1"/>
  <c r="R121" i="17"/>
  <c r="Q121" i="17"/>
  <c r="Q246" i="17" s="1"/>
  <c r="P121" i="17"/>
  <c r="P246" i="19" s="1"/>
  <c r="O121" i="17"/>
  <c r="N121" i="17"/>
  <c r="M121" i="17"/>
  <c r="M203" i="17" s="1"/>
  <c r="L121" i="17"/>
  <c r="L203" i="17" s="1"/>
  <c r="K121" i="17"/>
  <c r="K246" i="17" s="1"/>
  <c r="J121" i="17"/>
  <c r="I121" i="17"/>
  <c r="I246" i="17" s="1"/>
  <c r="H121" i="17"/>
  <c r="H246" i="17" s="1"/>
  <c r="G121" i="17"/>
  <c r="F121" i="17"/>
  <c r="E121" i="17"/>
  <c r="E203" i="17" s="1"/>
  <c r="D121" i="17"/>
  <c r="D203" i="17" s="1"/>
  <c r="C121" i="17"/>
  <c r="C246" i="17" s="1"/>
  <c r="B121" i="17"/>
  <c r="W93" i="17"/>
  <c r="V93" i="17"/>
  <c r="V190" i="17" s="1"/>
  <c r="U93" i="17"/>
  <c r="U190" i="17" s="1"/>
  <c r="T93" i="17"/>
  <c r="S93" i="17"/>
  <c r="S237" i="17" s="1"/>
  <c r="R93" i="17"/>
  <c r="R237" i="17" s="1"/>
  <c r="Q93" i="17"/>
  <c r="Q190" i="17" s="1"/>
  <c r="P93" i="17"/>
  <c r="O93" i="17"/>
  <c r="N93" i="17"/>
  <c r="N190" i="17" s="1"/>
  <c r="M93" i="17"/>
  <c r="L93" i="17"/>
  <c r="K93" i="17"/>
  <c r="K237" i="17" s="1"/>
  <c r="J93" i="17"/>
  <c r="J237" i="17" s="1"/>
  <c r="I93" i="17"/>
  <c r="I190" i="17" s="1"/>
  <c r="H93" i="17"/>
  <c r="G93" i="17"/>
  <c r="F93" i="17"/>
  <c r="F190" i="17" s="1"/>
  <c r="E93" i="17"/>
  <c r="D93" i="17"/>
  <c r="C93" i="17"/>
  <c r="C237" i="17" s="1"/>
  <c r="B93" i="17"/>
  <c r="B237" i="17" s="1"/>
  <c r="W72" i="17"/>
  <c r="W235" i="17" s="1"/>
  <c r="V72" i="17"/>
  <c r="V235" i="17" s="1"/>
  <c r="U72" i="17"/>
  <c r="T72" i="17"/>
  <c r="T184" i="17" s="1"/>
  <c r="S72" i="17"/>
  <c r="R72" i="17"/>
  <c r="Q72" i="17"/>
  <c r="Q235" i="17" s="1"/>
  <c r="P72" i="17"/>
  <c r="P184" i="17" s="1"/>
  <c r="O72" i="17"/>
  <c r="O235" i="17" s="1"/>
  <c r="N72" i="17"/>
  <c r="N235" i="17" s="1"/>
  <c r="M72" i="17"/>
  <c r="L72" i="17"/>
  <c r="L184" i="17" s="1"/>
  <c r="K72" i="17"/>
  <c r="J72" i="17"/>
  <c r="I72" i="17"/>
  <c r="I235" i="17" s="1"/>
  <c r="H72" i="17"/>
  <c r="H184" i="17" s="1"/>
  <c r="G72" i="17"/>
  <c r="G235" i="17" s="1"/>
  <c r="F72" i="17"/>
  <c r="F235" i="17" s="1"/>
  <c r="E72" i="17"/>
  <c r="D72" i="17"/>
  <c r="D184" i="17" s="1"/>
  <c r="C72" i="17"/>
  <c r="B72" i="17"/>
  <c r="W44" i="17"/>
  <c r="V44" i="17"/>
  <c r="V226" i="17" s="1"/>
  <c r="U44" i="17"/>
  <c r="U226" i="17" s="1"/>
  <c r="T44" i="17"/>
  <c r="S44" i="17"/>
  <c r="R44" i="17"/>
  <c r="R226" i="17" s="1"/>
  <c r="Q44" i="17"/>
  <c r="P44" i="17"/>
  <c r="O44" i="17"/>
  <c r="N44" i="17"/>
  <c r="N226" i="17" s="1"/>
  <c r="M44" i="17"/>
  <c r="M226" i="17" s="1"/>
  <c r="L44" i="17"/>
  <c r="K44" i="17"/>
  <c r="J44" i="17"/>
  <c r="J226" i="17" s="1"/>
  <c r="I44" i="17"/>
  <c r="I5" i="17" s="1"/>
  <c r="I163" i="17" s="1"/>
  <c r="H44" i="17"/>
  <c r="G44" i="17"/>
  <c r="F44" i="17"/>
  <c r="F226" i="17" s="1"/>
  <c r="E44" i="17"/>
  <c r="E226" i="17" s="1"/>
  <c r="D44" i="17"/>
  <c r="C44" i="17"/>
  <c r="B44" i="17"/>
  <c r="B226" i="17" s="1"/>
  <c r="W5" i="17"/>
  <c r="W174" i="17" s="1"/>
  <c r="V5" i="17"/>
  <c r="U5" i="17"/>
  <c r="U169" i="17" s="1"/>
  <c r="R5" i="17"/>
  <c r="R172" i="17" s="1"/>
  <c r="O5" i="17"/>
  <c r="O166" i="17" s="1"/>
  <c r="N5" i="17"/>
  <c r="N166" i="17" s="1"/>
  <c r="M5" i="17"/>
  <c r="M53" i="16" s="1"/>
  <c r="J5" i="17"/>
  <c r="J168" i="17" s="1"/>
  <c r="G5" i="17"/>
  <c r="G161" i="17" s="1"/>
  <c r="A1" i="17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N96" i="16"/>
  <c r="J96" i="16"/>
  <c r="I96" i="16"/>
  <c r="H96" i="16"/>
  <c r="G96" i="16"/>
  <c r="F96" i="16"/>
  <c r="D96" i="16"/>
  <c r="C96" i="16"/>
  <c r="B96" i="16"/>
  <c r="T93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W82" i="16"/>
  <c r="W111" i="4" s="1"/>
  <c r="V82" i="16"/>
  <c r="U82" i="16"/>
  <c r="U111" i="4" s="1"/>
  <c r="T82" i="16"/>
  <c r="S82" i="16"/>
  <c r="S111" i="4" s="1"/>
  <c r="R82" i="16"/>
  <c r="R111" i="4" s="1"/>
  <c r="Q82" i="16"/>
  <c r="P82" i="16"/>
  <c r="O82" i="16"/>
  <c r="N82" i="16"/>
  <c r="M82" i="16"/>
  <c r="M111" i="4" s="1"/>
  <c r="L82" i="16"/>
  <c r="L111" i="4" s="1"/>
  <c r="K82" i="16"/>
  <c r="J82" i="16"/>
  <c r="J111" i="4" s="1"/>
  <c r="I82" i="16"/>
  <c r="I111" i="4" s="1"/>
  <c r="H82" i="16"/>
  <c r="H111" i="4" s="1"/>
  <c r="G82" i="16"/>
  <c r="G111" i="4" s="1"/>
  <c r="F82" i="16"/>
  <c r="F111" i="4" s="1"/>
  <c r="E82" i="16"/>
  <c r="E111" i="4" s="1"/>
  <c r="D82" i="16"/>
  <c r="D111" i="4" s="1"/>
  <c r="C82" i="16"/>
  <c r="C111" i="4" s="1"/>
  <c r="B82" i="16"/>
  <c r="F80" i="16"/>
  <c r="W78" i="16"/>
  <c r="W41" i="7" s="1"/>
  <c r="V78" i="16"/>
  <c r="U78" i="16"/>
  <c r="U41" i="7" s="1"/>
  <c r="T78" i="16"/>
  <c r="S78" i="16"/>
  <c r="S41" i="7" s="1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B78" i="16"/>
  <c r="B41" i="7" s="1"/>
  <c r="A74" i="16"/>
  <c r="A73" i="16"/>
  <c r="W72" i="16"/>
  <c r="W90" i="16" s="1"/>
  <c r="V72" i="16"/>
  <c r="V71" i="16" s="1"/>
  <c r="U72" i="16"/>
  <c r="U71" i="16" s="1"/>
  <c r="T72" i="16"/>
  <c r="T90" i="16" s="1"/>
  <c r="S72" i="16"/>
  <c r="S90" i="16" s="1"/>
  <c r="R72" i="16"/>
  <c r="R90" i="16" s="1"/>
  <c r="Q72" i="16"/>
  <c r="Q90" i="16" s="1"/>
  <c r="P72" i="16"/>
  <c r="P90" i="16" s="1"/>
  <c r="O72" i="16"/>
  <c r="O90" i="16" s="1"/>
  <c r="N72" i="16"/>
  <c r="M72" i="16"/>
  <c r="M90" i="16" s="1"/>
  <c r="L72" i="16"/>
  <c r="L90" i="16" s="1"/>
  <c r="K72" i="16"/>
  <c r="K90" i="16" s="1"/>
  <c r="J72" i="16"/>
  <c r="J90" i="16" s="1"/>
  <c r="I72" i="16"/>
  <c r="I71" i="16" s="1"/>
  <c r="H72" i="16"/>
  <c r="H90" i="16" s="1"/>
  <c r="G72" i="16"/>
  <c r="G90" i="16" s="1"/>
  <c r="F72" i="16"/>
  <c r="E72" i="16"/>
  <c r="E90" i="16" s="1"/>
  <c r="D72" i="16"/>
  <c r="D90" i="16" s="1"/>
  <c r="C72" i="16"/>
  <c r="C90" i="16" s="1"/>
  <c r="B72" i="16"/>
  <c r="B90" i="16" s="1"/>
  <c r="A72" i="16"/>
  <c r="K71" i="16"/>
  <c r="G71" i="16"/>
  <c r="E71" i="16"/>
  <c r="D71" i="16"/>
  <c r="C71" i="16"/>
  <c r="W67" i="16"/>
  <c r="V67" i="16"/>
  <c r="U67" i="16"/>
  <c r="T67" i="16"/>
  <c r="S67" i="16"/>
  <c r="R67" i="16"/>
  <c r="Q67" i="16"/>
  <c r="P67" i="16"/>
  <c r="O67" i="16"/>
  <c r="N67" i="16"/>
  <c r="M67" i="16"/>
  <c r="L67" i="16"/>
  <c r="K67" i="16"/>
  <c r="J67" i="16"/>
  <c r="I67" i="16"/>
  <c r="H67" i="16"/>
  <c r="G67" i="16"/>
  <c r="F67" i="16"/>
  <c r="E67" i="16"/>
  <c r="D67" i="16"/>
  <c r="C67" i="16"/>
  <c r="B67" i="16"/>
  <c r="W60" i="16"/>
  <c r="V60" i="16"/>
  <c r="U60" i="16"/>
  <c r="T60" i="16"/>
  <c r="S60" i="16"/>
  <c r="R60" i="16"/>
  <c r="Q60" i="16"/>
  <c r="P60" i="16"/>
  <c r="O60" i="16"/>
  <c r="N60" i="16"/>
  <c r="M60" i="16"/>
  <c r="L60" i="16"/>
  <c r="K60" i="16"/>
  <c r="J60" i="16"/>
  <c r="I60" i="16"/>
  <c r="H60" i="16"/>
  <c r="G60" i="16"/>
  <c r="F60" i="16"/>
  <c r="E60" i="16"/>
  <c r="D60" i="16"/>
  <c r="C60" i="16"/>
  <c r="B60" i="16"/>
  <c r="W55" i="16"/>
  <c r="V55" i="16"/>
  <c r="U55" i="16"/>
  <c r="U93" i="16" s="1"/>
  <c r="T55" i="16"/>
  <c r="T103" i="16" s="1"/>
  <c r="T166" i="4" s="1"/>
  <c r="S55" i="16"/>
  <c r="S93" i="16" s="1"/>
  <c r="R55" i="16"/>
  <c r="Q55" i="16"/>
  <c r="Q93" i="16" s="1"/>
  <c r="P55" i="16"/>
  <c r="P93" i="16" s="1"/>
  <c r="O55" i="16"/>
  <c r="O64" i="4" s="1"/>
  <c r="N55" i="16"/>
  <c r="M55" i="16"/>
  <c r="L55" i="16"/>
  <c r="L103" i="16" s="1"/>
  <c r="L166" i="4" s="1"/>
  <c r="K55" i="16"/>
  <c r="K103" i="16" s="1"/>
  <c r="J55" i="16"/>
  <c r="J93" i="16" s="1"/>
  <c r="I55" i="16"/>
  <c r="I93" i="16" s="1"/>
  <c r="H55" i="16"/>
  <c r="H93" i="16" s="1"/>
  <c r="G55" i="16"/>
  <c r="F55" i="16"/>
  <c r="F93" i="16" s="1"/>
  <c r="E55" i="16"/>
  <c r="D55" i="16"/>
  <c r="C55" i="16"/>
  <c r="B55" i="16"/>
  <c r="B93" i="16" s="1"/>
  <c r="W54" i="16"/>
  <c r="W92" i="16" s="1"/>
  <c r="V54" i="16"/>
  <c r="V92" i="16" s="1"/>
  <c r="U54" i="16"/>
  <c r="T54" i="16"/>
  <c r="S54" i="16"/>
  <c r="R54" i="16"/>
  <c r="R92" i="16" s="1"/>
  <c r="Q54" i="16"/>
  <c r="P54" i="16"/>
  <c r="O54" i="16"/>
  <c r="O92" i="16" s="1"/>
  <c r="N54" i="16"/>
  <c r="N92" i="16" s="1"/>
  <c r="M54" i="16"/>
  <c r="L54" i="16"/>
  <c r="K54" i="16"/>
  <c r="J54" i="16"/>
  <c r="I54" i="16"/>
  <c r="I92" i="16" s="1"/>
  <c r="H54" i="16"/>
  <c r="H63" i="4" s="1"/>
  <c r="G54" i="16"/>
  <c r="G92" i="16" s="1"/>
  <c r="F54" i="16"/>
  <c r="F92" i="16" s="1"/>
  <c r="E54" i="16"/>
  <c r="D54" i="16"/>
  <c r="D92" i="16" s="1"/>
  <c r="C54" i="16"/>
  <c r="C92" i="16" s="1"/>
  <c r="B54" i="16"/>
  <c r="U53" i="16"/>
  <c r="U91" i="16" s="1"/>
  <c r="R53" i="16"/>
  <c r="N53" i="16"/>
  <c r="N91" i="16" s="1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K25" i="16"/>
  <c r="J25" i="16"/>
  <c r="I25" i="16"/>
  <c r="H25" i="16"/>
  <c r="G25" i="16"/>
  <c r="F25" i="16"/>
  <c r="E25" i="16"/>
  <c r="D25" i="16"/>
  <c r="C25" i="16"/>
  <c r="W24" i="16"/>
  <c r="V24" i="16"/>
  <c r="U24" i="16"/>
  <c r="T24" i="16"/>
  <c r="S24" i="16"/>
  <c r="R24" i="16"/>
  <c r="Q24" i="16"/>
  <c r="P24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W4" i="16"/>
  <c r="V4" i="16"/>
  <c r="V3" i="16" s="1"/>
  <c r="U4" i="16"/>
  <c r="U3" i="16" s="1"/>
  <c r="T4" i="16"/>
  <c r="S4" i="16"/>
  <c r="S3" i="16" s="1"/>
  <c r="S9" i="4" s="1"/>
  <c r="R4" i="16"/>
  <c r="R3" i="16" s="1"/>
  <c r="Q4" i="16"/>
  <c r="Q3" i="16" s="1"/>
  <c r="P4" i="16"/>
  <c r="P3" i="16" s="1"/>
  <c r="P9" i="4" s="1"/>
  <c r="O4" i="16"/>
  <c r="O3" i="16" s="1"/>
  <c r="O9" i="4" s="1"/>
  <c r="N4" i="16"/>
  <c r="N3" i="16" s="1"/>
  <c r="M4" i="16"/>
  <c r="M3" i="16" s="1"/>
  <c r="L4" i="16"/>
  <c r="L3" i="16" s="1"/>
  <c r="L9" i="4" s="1"/>
  <c r="K4" i="16"/>
  <c r="K3" i="16" s="1"/>
  <c r="J4" i="16"/>
  <c r="J3" i="16" s="1"/>
  <c r="J9" i="4" s="1"/>
  <c r="I4" i="16"/>
  <c r="I3" i="16" s="1"/>
  <c r="I9" i="4" s="1"/>
  <c r="H4" i="16"/>
  <c r="H3" i="16" s="1"/>
  <c r="H9" i="4" s="1"/>
  <c r="G4" i="16"/>
  <c r="G3" i="16" s="1"/>
  <c r="G9" i="4" s="1"/>
  <c r="F4" i="16"/>
  <c r="F3" i="16" s="1"/>
  <c r="E4" i="16"/>
  <c r="E3" i="16" s="1"/>
  <c r="E9" i="4" s="1"/>
  <c r="D4" i="16"/>
  <c r="D3" i="16" s="1"/>
  <c r="D9" i="4" s="1"/>
  <c r="C4" i="16"/>
  <c r="C3" i="16" s="1"/>
  <c r="C9" i="4" s="1"/>
  <c r="B4" i="16"/>
  <c r="B3" i="16" s="1"/>
  <c r="W3" i="16"/>
  <c r="T3" i="16"/>
  <c r="A1" i="16"/>
  <c r="W260" i="15"/>
  <c r="V260" i="15"/>
  <c r="U260" i="15"/>
  <c r="T260" i="15"/>
  <c r="S260" i="15"/>
  <c r="R260" i="15"/>
  <c r="Q260" i="15"/>
  <c r="P260" i="15"/>
  <c r="O260" i="15"/>
  <c r="N260" i="15"/>
  <c r="M260" i="15"/>
  <c r="L260" i="15"/>
  <c r="K260" i="15"/>
  <c r="J260" i="15"/>
  <c r="I260" i="15"/>
  <c r="H260" i="15"/>
  <c r="G260" i="15"/>
  <c r="F260" i="15"/>
  <c r="E260" i="15"/>
  <c r="D260" i="15"/>
  <c r="C260" i="15"/>
  <c r="B260" i="15"/>
  <c r="W259" i="15"/>
  <c r="V259" i="15"/>
  <c r="U259" i="15"/>
  <c r="T259" i="15"/>
  <c r="S259" i="15"/>
  <c r="R259" i="15"/>
  <c r="Q259" i="15"/>
  <c r="P259" i="15"/>
  <c r="O259" i="15"/>
  <c r="N259" i="15"/>
  <c r="M259" i="15"/>
  <c r="L259" i="15"/>
  <c r="K259" i="15"/>
  <c r="J259" i="15"/>
  <c r="I259" i="15"/>
  <c r="H259" i="15"/>
  <c r="G259" i="15"/>
  <c r="F259" i="15"/>
  <c r="E259" i="15"/>
  <c r="D259" i="15"/>
  <c r="C259" i="15"/>
  <c r="B259" i="15"/>
  <c r="W258" i="15"/>
  <c r="V258" i="15"/>
  <c r="U258" i="15"/>
  <c r="T258" i="15"/>
  <c r="S258" i="15"/>
  <c r="R258" i="15"/>
  <c r="Q258" i="15"/>
  <c r="P258" i="15"/>
  <c r="O258" i="15"/>
  <c r="N258" i="15"/>
  <c r="M258" i="15"/>
  <c r="L258" i="15"/>
  <c r="K258" i="15"/>
  <c r="J258" i="15"/>
  <c r="I258" i="15"/>
  <c r="H258" i="15"/>
  <c r="G258" i="15"/>
  <c r="F258" i="15"/>
  <c r="E258" i="15"/>
  <c r="D258" i="15"/>
  <c r="C258" i="15"/>
  <c r="B258" i="15"/>
  <c r="W257" i="15"/>
  <c r="V257" i="15"/>
  <c r="U257" i="15"/>
  <c r="T257" i="15"/>
  <c r="S257" i="15"/>
  <c r="R257" i="15"/>
  <c r="Q257" i="15"/>
  <c r="P257" i="15"/>
  <c r="O257" i="15"/>
  <c r="N257" i="15"/>
  <c r="M257" i="15"/>
  <c r="L257" i="15"/>
  <c r="K257" i="15"/>
  <c r="J257" i="15"/>
  <c r="I257" i="15"/>
  <c r="H257" i="15"/>
  <c r="G257" i="15"/>
  <c r="F257" i="15"/>
  <c r="E257" i="15"/>
  <c r="D257" i="15"/>
  <c r="C257" i="15"/>
  <c r="B257" i="15"/>
  <c r="W256" i="15"/>
  <c r="V256" i="15"/>
  <c r="U256" i="15"/>
  <c r="T256" i="15"/>
  <c r="S256" i="15"/>
  <c r="R256" i="15"/>
  <c r="Q256" i="15"/>
  <c r="P256" i="15"/>
  <c r="O256" i="15"/>
  <c r="N256" i="15"/>
  <c r="M256" i="15"/>
  <c r="L256" i="15"/>
  <c r="K256" i="15"/>
  <c r="J256" i="15"/>
  <c r="I256" i="15"/>
  <c r="H256" i="15"/>
  <c r="G256" i="15"/>
  <c r="F256" i="15"/>
  <c r="E256" i="15"/>
  <c r="D256" i="15"/>
  <c r="C256" i="15"/>
  <c r="B256" i="15"/>
  <c r="W255" i="15"/>
  <c r="V255" i="15"/>
  <c r="U255" i="15"/>
  <c r="T255" i="15"/>
  <c r="S255" i="15"/>
  <c r="R255" i="15"/>
  <c r="Q255" i="15"/>
  <c r="P255" i="15"/>
  <c r="O255" i="15"/>
  <c r="N255" i="15"/>
  <c r="M255" i="15"/>
  <c r="L255" i="15"/>
  <c r="K255" i="15"/>
  <c r="J255" i="15"/>
  <c r="I255" i="15"/>
  <c r="H255" i="15"/>
  <c r="G255" i="15"/>
  <c r="F255" i="15"/>
  <c r="E255" i="15"/>
  <c r="D255" i="15"/>
  <c r="C255" i="15"/>
  <c r="B255" i="15"/>
  <c r="W254" i="15"/>
  <c r="V254" i="15"/>
  <c r="U254" i="15"/>
  <c r="T254" i="15"/>
  <c r="S254" i="15"/>
  <c r="R254" i="15"/>
  <c r="Q254" i="15"/>
  <c r="P254" i="15"/>
  <c r="O254" i="15"/>
  <c r="N254" i="15"/>
  <c r="M254" i="15"/>
  <c r="L254" i="15"/>
  <c r="K254" i="15"/>
  <c r="J254" i="15"/>
  <c r="I254" i="15"/>
  <c r="H254" i="15"/>
  <c r="G254" i="15"/>
  <c r="F254" i="15"/>
  <c r="E254" i="15"/>
  <c r="D254" i="15"/>
  <c r="C254" i="15"/>
  <c r="B254" i="15"/>
  <c r="W250" i="15"/>
  <c r="V250" i="15"/>
  <c r="U250" i="15"/>
  <c r="T250" i="15"/>
  <c r="S250" i="15"/>
  <c r="R250" i="15"/>
  <c r="Q250" i="15"/>
  <c r="P250" i="15"/>
  <c r="O250" i="15"/>
  <c r="N250" i="15"/>
  <c r="M250" i="15"/>
  <c r="L250" i="15"/>
  <c r="K250" i="15"/>
  <c r="J250" i="15"/>
  <c r="I250" i="15"/>
  <c r="H250" i="15"/>
  <c r="G250" i="15"/>
  <c r="F250" i="15"/>
  <c r="E250" i="15"/>
  <c r="D250" i="15"/>
  <c r="C250" i="15"/>
  <c r="B250" i="15"/>
  <c r="W249" i="15"/>
  <c r="V249" i="15"/>
  <c r="U249" i="15"/>
  <c r="T249" i="15"/>
  <c r="S249" i="15"/>
  <c r="R249" i="15"/>
  <c r="Q249" i="15"/>
  <c r="P249" i="15"/>
  <c r="O249" i="15"/>
  <c r="N249" i="15"/>
  <c r="M249" i="15"/>
  <c r="L249" i="15"/>
  <c r="K249" i="15"/>
  <c r="J249" i="15"/>
  <c r="I249" i="15"/>
  <c r="H249" i="15"/>
  <c r="G249" i="15"/>
  <c r="F249" i="15"/>
  <c r="E249" i="15"/>
  <c r="D249" i="15"/>
  <c r="C249" i="15"/>
  <c r="B249" i="15"/>
  <c r="W248" i="15"/>
  <c r="V248" i="15"/>
  <c r="U248" i="15"/>
  <c r="T248" i="15"/>
  <c r="S248" i="15"/>
  <c r="R248" i="15"/>
  <c r="Q248" i="15"/>
  <c r="P248" i="15"/>
  <c r="O248" i="15"/>
  <c r="N248" i="15"/>
  <c r="M248" i="15"/>
  <c r="L248" i="15"/>
  <c r="K248" i="15"/>
  <c r="J248" i="15"/>
  <c r="I248" i="15"/>
  <c r="H248" i="15"/>
  <c r="G248" i="15"/>
  <c r="F248" i="15"/>
  <c r="E248" i="15"/>
  <c r="D248" i="15"/>
  <c r="C248" i="15"/>
  <c r="B248" i="15"/>
  <c r="W247" i="15"/>
  <c r="V247" i="15"/>
  <c r="U247" i="15"/>
  <c r="T247" i="15"/>
  <c r="S247" i="15"/>
  <c r="R247" i="15"/>
  <c r="Q247" i="15"/>
  <c r="P247" i="15"/>
  <c r="O247" i="15"/>
  <c r="N247" i="15"/>
  <c r="M247" i="15"/>
  <c r="L247" i="15"/>
  <c r="K247" i="15"/>
  <c r="J247" i="15"/>
  <c r="I247" i="15"/>
  <c r="H247" i="15"/>
  <c r="G247" i="15"/>
  <c r="F247" i="15"/>
  <c r="E247" i="15"/>
  <c r="D247" i="15"/>
  <c r="C247" i="15"/>
  <c r="B247" i="15"/>
  <c r="W246" i="15"/>
  <c r="V246" i="15"/>
  <c r="U246" i="15"/>
  <c r="T246" i="15"/>
  <c r="S246" i="15"/>
  <c r="R246" i="15"/>
  <c r="Q246" i="15"/>
  <c r="P246" i="15"/>
  <c r="O246" i="15"/>
  <c r="N246" i="15"/>
  <c r="M246" i="15"/>
  <c r="L246" i="15"/>
  <c r="K246" i="15"/>
  <c r="J246" i="15"/>
  <c r="I246" i="15"/>
  <c r="H246" i="15"/>
  <c r="G246" i="15"/>
  <c r="F246" i="15"/>
  <c r="E246" i="15"/>
  <c r="D246" i="15"/>
  <c r="C246" i="15"/>
  <c r="B246" i="15"/>
  <c r="W245" i="15"/>
  <c r="V245" i="15"/>
  <c r="U245" i="15"/>
  <c r="T245" i="15"/>
  <c r="S245" i="15"/>
  <c r="R245" i="15"/>
  <c r="Q245" i="15"/>
  <c r="P245" i="15"/>
  <c r="O245" i="15"/>
  <c r="N245" i="15"/>
  <c r="M245" i="15"/>
  <c r="L245" i="15"/>
  <c r="K245" i="15"/>
  <c r="J245" i="15"/>
  <c r="I245" i="15"/>
  <c r="H245" i="15"/>
  <c r="G245" i="15"/>
  <c r="F245" i="15"/>
  <c r="E245" i="15"/>
  <c r="D245" i="15"/>
  <c r="C245" i="15"/>
  <c r="B245" i="15"/>
  <c r="W244" i="15"/>
  <c r="V244" i="15"/>
  <c r="U244" i="15"/>
  <c r="T244" i="15"/>
  <c r="S244" i="15"/>
  <c r="R244" i="15"/>
  <c r="Q244" i="15"/>
  <c r="P244" i="15"/>
  <c r="O244" i="15"/>
  <c r="N244" i="15"/>
  <c r="M244" i="15"/>
  <c r="L244" i="15"/>
  <c r="K244" i="15"/>
  <c r="J244" i="15"/>
  <c r="I244" i="15"/>
  <c r="H244" i="15"/>
  <c r="G244" i="15"/>
  <c r="F244" i="15"/>
  <c r="E244" i="15"/>
  <c r="D244" i="15"/>
  <c r="C244" i="15"/>
  <c r="B244" i="15"/>
  <c r="W243" i="15"/>
  <c r="V243" i="15"/>
  <c r="U243" i="15"/>
  <c r="T243" i="15"/>
  <c r="S243" i="15"/>
  <c r="R243" i="15"/>
  <c r="Q243" i="15"/>
  <c r="P243" i="15"/>
  <c r="O243" i="15"/>
  <c r="N243" i="15"/>
  <c r="M243" i="15"/>
  <c r="L243" i="15"/>
  <c r="K243" i="15"/>
  <c r="J243" i="15"/>
  <c r="I243" i="15"/>
  <c r="H243" i="15"/>
  <c r="G243" i="15"/>
  <c r="F243" i="15"/>
  <c r="E243" i="15"/>
  <c r="D243" i="15"/>
  <c r="C243" i="15"/>
  <c r="B243" i="15"/>
  <c r="W240" i="15"/>
  <c r="V240" i="15"/>
  <c r="U240" i="15"/>
  <c r="T240" i="15"/>
  <c r="S240" i="15"/>
  <c r="R240" i="15"/>
  <c r="Q240" i="15"/>
  <c r="P240" i="15"/>
  <c r="O240" i="15"/>
  <c r="N240" i="15"/>
  <c r="M240" i="15"/>
  <c r="L240" i="15"/>
  <c r="K240" i="15"/>
  <c r="J240" i="15"/>
  <c r="I240" i="15"/>
  <c r="H240" i="15"/>
  <c r="G240" i="15"/>
  <c r="F240" i="15"/>
  <c r="E240" i="15"/>
  <c r="D240" i="15"/>
  <c r="C240" i="15"/>
  <c r="B240" i="15"/>
  <c r="W239" i="15"/>
  <c r="V239" i="15"/>
  <c r="U239" i="15"/>
  <c r="T239" i="15"/>
  <c r="S239" i="15"/>
  <c r="R239" i="15"/>
  <c r="Q239" i="15"/>
  <c r="P239" i="15"/>
  <c r="O239" i="15"/>
  <c r="N239" i="15"/>
  <c r="M239" i="15"/>
  <c r="L239" i="15"/>
  <c r="K239" i="15"/>
  <c r="J239" i="15"/>
  <c r="I239" i="15"/>
  <c r="H239" i="15"/>
  <c r="G239" i="15"/>
  <c r="F239" i="15"/>
  <c r="E239" i="15"/>
  <c r="D239" i="15"/>
  <c r="C239" i="15"/>
  <c r="B239" i="15"/>
  <c r="W238" i="15"/>
  <c r="V238" i="15"/>
  <c r="U238" i="15"/>
  <c r="T238" i="15"/>
  <c r="S238" i="15"/>
  <c r="R238" i="15"/>
  <c r="Q238" i="15"/>
  <c r="P238" i="15"/>
  <c r="O238" i="15"/>
  <c r="N238" i="15"/>
  <c r="M238" i="15"/>
  <c r="L238" i="15"/>
  <c r="K238" i="15"/>
  <c r="J238" i="15"/>
  <c r="I238" i="15"/>
  <c r="H238" i="15"/>
  <c r="G238" i="15"/>
  <c r="F238" i="15"/>
  <c r="E238" i="15"/>
  <c r="D238" i="15"/>
  <c r="C238" i="15"/>
  <c r="B238" i="15"/>
  <c r="W237" i="15"/>
  <c r="V237" i="15"/>
  <c r="U237" i="15"/>
  <c r="T237" i="15"/>
  <c r="S237" i="15"/>
  <c r="R237" i="15"/>
  <c r="Q237" i="15"/>
  <c r="P237" i="15"/>
  <c r="O237" i="15"/>
  <c r="N237" i="15"/>
  <c r="M237" i="15"/>
  <c r="L237" i="15"/>
  <c r="K237" i="15"/>
  <c r="J237" i="15"/>
  <c r="I237" i="15"/>
  <c r="H237" i="15"/>
  <c r="G237" i="15"/>
  <c r="F237" i="15"/>
  <c r="E237" i="15"/>
  <c r="D237" i="15"/>
  <c r="C237" i="15"/>
  <c r="B237" i="15"/>
  <c r="W236" i="15"/>
  <c r="V236" i="15"/>
  <c r="U236" i="15"/>
  <c r="T236" i="15"/>
  <c r="S236" i="15"/>
  <c r="R236" i="15"/>
  <c r="Q236" i="15"/>
  <c r="P236" i="15"/>
  <c r="O236" i="15"/>
  <c r="N236" i="15"/>
  <c r="M236" i="15"/>
  <c r="L236" i="15"/>
  <c r="K236" i="15"/>
  <c r="J236" i="15"/>
  <c r="I236" i="15"/>
  <c r="H236" i="15"/>
  <c r="G236" i="15"/>
  <c r="F236" i="15"/>
  <c r="E236" i="15"/>
  <c r="D236" i="15"/>
  <c r="C236" i="15"/>
  <c r="B236" i="15"/>
  <c r="W235" i="15"/>
  <c r="V235" i="15"/>
  <c r="U235" i="15"/>
  <c r="T235" i="15"/>
  <c r="S235" i="15"/>
  <c r="R235" i="15"/>
  <c r="Q235" i="15"/>
  <c r="P235" i="15"/>
  <c r="O235" i="15"/>
  <c r="N235" i="15"/>
  <c r="M235" i="15"/>
  <c r="L235" i="15"/>
  <c r="K235" i="15"/>
  <c r="J235" i="15"/>
  <c r="I235" i="15"/>
  <c r="H235" i="15"/>
  <c r="G235" i="15"/>
  <c r="F235" i="15"/>
  <c r="E235" i="15"/>
  <c r="D235" i="15"/>
  <c r="C235" i="15"/>
  <c r="B235" i="15"/>
  <c r="W234" i="15"/>
  <c r="V234" i="15"/>
  <c r="U234" i="15"/>
  <c r="T234" i="15"/>
  <c r="S234" i="15"/>
  <c r="R234" i="15"/>
  <c r="Q234" i="15"/>
  <c r="P234" i="15"/>
  <c r="O234" i="15"/>
  <c r="N234" i="15"/>
  <c r="M234" i="15"/>
  <c r="L234" i="15"/>
  <c r="K234" i="15"/>
  <c r="J234" i="15"/>
  <c r="I234" i="15"/>
  <c r="H234" i="15"/>
  <c r="G234" i="15"/>
  <c r="F234" i="15"/>
  <c r="E234" i="15"/>
  <c r="D234" i="15"/>
  <c r="C234" i="15"/>
  <c r="B234" i="15"/>
  <c r="W231" i="15"/>
  <c r="V231" i="15"/>
  <c r="U231" i="15"/>
  <c r="T231" i="15"/>
  <c r="S231" i="15"/>
  <c r="R231" i="15"/>
  <c r="Q231" i="15"/>
  <c r="P231" i="15"/>
  <c r="O231" i="15"/>
  <c r="N231" i="15"/>
  <c r="M231" i="15"/>
  <c r="L231" i="15"/>
  <c r="K231" i="15"/>
  <c r="J231" i="15"/>
  <c r="I231" i="15"/>
  <c r="H231" i="15"/>
  <c r="G231" i="15"/>
  <c r="F231" i="15"/>
  <c r="E231" i="15"/>
  <c r="D231" i="15"/>
  <c r="C231" i="15"/>
  <c r="B231" i="15"/>
  <c r="W230" i="15"/>
  <c r="V230" i="15"/>
  <c r="U230" i="15"/>
  <c r="T230" i="15"/>
  <c r="S230" i="15"/>
  <c r="R230" i="15"/>
  <c r="Q230" i="15"/>
  <c r="P230" i="15"/>
  <c r="O230" i="15"/>
  <c r="N230" i="15"/>
  <c r="M230" i="15"/>
  <c r="L230" i="15"/>
  <c r="K230" i="15"/>
  <c r="J230" i="15"/>
  <c r="I230" i="15"/>
  <c r="H230" i="15"/>
  <c r="G230" i="15"/>
  <c r="F230" i="15"/>
  <c r="E230" i="15"/>
  <c r="D230" i="15"/>
  <c r="C230" i="15"/>
  <c r="B230" i="15"/>
  <c r="W229" i="15"/>
  <c r="V229" i="15"/>
  <c r="U229" i="15"/>
  <c r="T229" i="15"/>
  <c r="S229" i="15"/>
  <c r="R229" i="15"/>
  <c r="Q229" i="15"/>
  <c r="P229" i="15"/>
  <c r="O229" i="15"/>
  <c r="N229" i="15"/>
  <c r="M229" i="15"/>
  <c r="L229" i="15"/>
  <c r="K229" i="15"/>
  <c r="J229" i="15"/>
  <c r="I229" i="15"/>
  <c r="H229" i="15"/>
  <c r="G229" i="15"/>
  <c r="F229" i="15"/>
  <c r="E229" i="15"/>
  <c r="D229" i="15"/>
  <c r="C229" i="15"/>
  <c r="B229" i="15"/>
  <c r="W228" i="15"/>
  <c r="V228" i="15"/>
  <c r="U228" i="15"/>
  <c r="T228" i="15"/>
  <c r="S228" i="15"/>
  <c r="R228" i="15"/>
  <c r="Q228" i="15"/>
  <c r="P228" i="15"/>
  <c r="O228" i="15"/>
  <c r="N228" i="15"/>
  <c r="M228" i="15"/>
  <c r="L228" i="15"/>
  <c r="K228" i="15"/>
  <c r="J228" i="15"/>
  <c r="I228" i="15"/>
  <c r="H228" i="15"/>
  <c r="G228" i="15"/>
  <c r="F228" i="15"/>
  <c r="E228" i="15"/>
  <c r="D228" i="15"/>
  <c r="C228" i="15"/>
  <c r="B228" i="15"/>
  <c r="W227" i="15"/>
  <c r="V227" i="15"/>
  <c r="U227" i="15"/>
  <c r="T227" i="15"/>
  <c r="S227" i="15"/>
  <c r="R227" i="15"/>
  <c r="Q227" i="15"/>
  <c r="P227" i="15"/>
  <c r="O227" i="15"/>
  <c r="N227" i="15"/>
  <c r="M227" i="15"/>
  <c r="L227" i="15"/>
  <c r="K227" i="15"/>
  <c r="J227" i="15"/>
  <c r="I227" i="15"/>
  <c r="H227" i="15"/>
  <c r="G227" i="15"/>
  <c r="F227" i="15"/>
  <c r="E227" i="15"/>
  <c r="D227" i="15"/>
  <c r="C227" i="15"/>
  <c r="B227" i="15"/>
  <c r="W226" i="15"/>
  <c r="V226" i="15"/>
  <c r="U226" i="15"/>
  <c r="T226" i="15"/>
  <c r="S226" i="15"/>
  <c r="R226" i="15"/>
  <c r="Q226" i="15"/>
  <c r="P226" i="15"/>
  <c r="O226" i="15"/>
  <c r="N226" i="15"/>
  <c r="M226" i="15"/>
  <c r="L226" i="15"/>
  <c r="K226" i="15"/>
  <c r="J226" i="15"/>
  <c r="I226" i="15"/>
  <c r="H226" i="15"/>
  <c r="G226" i="15"/>
  <c r="F226" i="15"/>
  <c r="E226" i="15"/>
  <c r="D226" i="15"/>
  <c r="C226" i="15"/>
  <c r="B226" i="15"/>
  <c r="W225" i="15"/>
  <c r="V225" i="15"/>
  <c r="U225" i="15"/>
  <c r="T225" i="15"/>
  <c r="S225" i="15"/>
  <c r="R225" i="15"/>
  <c r="Q225" i="15"/>
  <c r="P225" i="15"/>
  <c r="O225" i="15"/>
  <c r="N225" i="15"/>
  <c r="M225" i="15"/>
  <c r="L225" i="15"/>
  <c r="K225" i="15"/>
  <c r="J225" i="15"/>
  <c r="I225" i="15"/>
  <c r="H225" i="15"/>
  <c r="G225" i="15"/>
  <c r="F225" i="15"/>
  <c r="E225" i="15"/>
  <c r="D225" i="15"/>
  <c r="C225" i="15"/>
  <c r="B225" i="15"/>
  <c r="W224" i="15"/>
  <c r="V224" i="15"/>
  <c r="U224" i="15"/>
  <c r="T224" i="15"/>
  <c r="S224" i="15"/>
  <c r="R224" i="15"/>
  <c r="Q224" i="15"/>
  <c r="P224" i="15"/>
  <c r="O224" i="15"/>
  <c r="N224" i="15"/>
  <c r="M224" i="15"/>
  <c r="L224" i="15"/>
  <c r="K224" i="15"/>
  <c r="J224" i="15"/>
  <c r="I224" i="15"/>
  <c r="H224" i="15"/>
  <c r="G224" i="15"/>
  <c r="F224" i="15"/>
  <c r="E224" i="15"/>
  <c r="D224" i="15"/>
  <c r="C224" i="15"/>
  <c r="B224" i="15"/>
  <c r="W219" i="15"/>
  <c r="V219" i="15"/>
  <c r="U219" i="15"/>
  <c r="T219" i="15"/>
  <c r="S219" i="15"/>
  <c r="R219" i="15"/>
  <c r="Q219" i="15"/>
  <c r="P219" i="15"/>
  <c r="O219" i="15"/>
  <c r="N219" i="15"/>
  <c r="M219" i="15"/>
  <c r="L219" i="15"/>
  <c r="K219" i="15"/>
  <c r="J219" i="15"/>
  <c r="I219" i="15"/>
  <c r="H219" i="15"/>
  <c r="G219" i="15"/>
  <c r="F219" i="15"/>
  <c r="E219" i="15"/>
  <c r="D219" i="15"/>
  <c r="C219" i="15"/>
  <c r="B219" i="15"/>
  <c r="W215" i="15"/>
  <c r="V215" i="15"/>
  <c r="U215" i="15"/>
  <c r="T215" i="15"/>
  <c r="S215" i="15"/>
  <c r="R215" i="15"/>
  <c r="Q215" i="15"/>
  <c r="P215" i="15"/>
  <c r="O215" i="15"/>
  <c r="N215" i="15"/>
  <c r="M215" i="15"/>
  <c r="L215" i="15"/>
  <c r="K215" i="15"/>
  <c r="J215" i="15"/>
  <c r="I215" i="15"/>
  <c r="H215" i="15"/>
  <c r="G215" i="15"/>
  <c r="F215" i="15"/>
  <c r="E215" i="15"/>
  <c r="D215" i="15"/>
  <c r="C215" i="15"/>
  <c r="B215" i="15"/>
  <c r="W212" i="15"/>
  <c r="V212" i="15"/>
  <c r="U212" i="15"/>
  <c r="T212" i="15"/>
  <c r="S212" i="15"/>
  <c r="R212" i="15"/>
  <c r="Q212" i="15"/>
  <c r="P212" i="15"/>
  <c r="O212" i="15"/>
  <c r="N212" i="15"/>
  <c r="M212" i="15"/>
  <c r="L212" i="15"/>
  <c r="K212" i="15"/>
  <c r="J212" i="15"/>
  <c r="I212" i="15"/>
  <c r="H212" i="15"/>
  <c r="G212" i="15"/>
  <c r="F212" i="15"/>
  <c r="E212" i="15"/>
  <c r="D212" i="15"/>
  <c r="C212" i="15"/>
  <c r="B212" i="15"/>
  <c r="W208" i="15"/>
  <c r="V208" i="15"/>
  <c r="U208" i="15"/>
  <c r="T208" i="15"/>
  <c r="S208" i="15"/>
  <c r="R208" i="15"/>
  <c r="Q208" i="15"/>
  <c r="P208" i="15"/>
  <c r="O208" i="15"/>
  <c r="N208" i="15"/>
  <c r="M208" i="15"/>
  <c r="L208" i="15"/>
  <c r="K208" i="15"/>
  <c r="J208" i="15"/>
  <c r="I208" i="15"/>
  <c r="H208" i="15"/>
  <c r="G208" i="15"/>
  <c r="F208" i="15"/>
  <c r="E208" i="15"/>
  <c r="D208" i="15"/>
  <c r="C208" i="15"/>
  <c r="B208" i="15"/>
  <c r="W207" i="15"/>
  <c r="V207" i="15"/>
  <c r="U207" i="15"/>
  <c r="T207" i="15"/>
  <c r="S207" i="15"/>
  <c r="R207" i="15"/>
  <c r="Q207" i="15"/>
  <c r="P207" i="15"/>
  <c r="O207" i="15"/>
  <c r="N207" i="15"/>
  <c r="M207" i="15"/>
  <c r="L207" i="15"/>
  <c r="K207" i="15"/>
  <c r="J207" i="15"/>
  <c r="I207" i="15"/>
  <c r="H207" i="15"/>
  <c r="G207" i="15"/>
  <c r="F207" i="15"/>
  <c r="E207" i="15"/>
  <c r="D207" i="15"/>
  <c r="C207" i="15"/>
  <c r="B207" i="15"/>
  <c r="W206" i="15"/>
  <c r="V206" i="15"/>
  <c r="U206" i="15"/>
  <c r="T206" i="15"/>
  <c r="S206" i="15"/>
  <c r="R206" i="15"/>
  <c r="Q206" i="15"/>
  <c r="P206" i="15"/>
  <c r="O206" i="15"/>
  <c r="N206" i="15"/>
  <c r="M206" i="15"/>
  <c r="L206" i="15"/>
  <c r="K206" i="15"/>
  <c r="J206" i="15"/>
  <c r="I206" i="15"/>
  <c r="H206" i="15"/>
  <c r="G206" i="15"/>
  <c r="F206" i="15"/>
  <c r="E206" i="15"/>
  <c r="D206" i="15"/>
  <c r="C206" i="15"/>
  <c r="B206" i="15"/>
  <c r="W205" i="15"/>
  <c r="V205" i="15"/>
  <c r="U205" i="15"/>
  <c r="T205" i="15"/>
  <c r="S205" i="15"/>
  <c r="R205" i="15"/>
  <c r="Q205" i="15"/>
  <c r="P205" i="15"/>
  <c r="O205" i="15"/>
  <c r="N205" i="15"/>
  <c r="M205" i="15"/>
  <c r="L205" i="15"/>
  <c r="K205" i="15"/>
  <c r="J205" i="15"/>
  <c r="I205" i="15"/>
  <c r="H205" i="15"/>
  <c r="G205" i="15"/>
  <c r="F205" i="15"/>
  <c r="E205" i="15"/>
  <c r="D205" i="15"/>
  <c r="C205" i="15"/>
  <c r="B205" i="15"/>
  <c r="W202" i="15"/>
  <c r="V202" i="15"/>
  <c r="U202" i="15"/>
  <c r="T202" i="15"/>
  <c r="S202" i="15"/>
  <c r="R202" i="15"/>
  <c r="Q202" i="15"/>
  <c r="P202" i="15"/>
  <c r="O202" i="15"/>
  <c r="N202" i="15"/>
  <c r="M202" i="15"/>
  <c r="L202" i="15"/>
  <c r="K202" i="15"/>
  <c r="J202" i="15"/>
  <c r="I202" i="15"/>
  <c r="H202" i="15"/>
  <c r="G202" i="15"/>
  <c r="F202" i="15"/>
  <c r="E202" i="15"/>
  <c r="D202" i="15"/>
  <c r="C202" i="15"/>
  <c r="B202" i="15"/>
  <c r="W201" i="15"/>
  <c r="V201" i="15"/>
  <c r="U201" i="15"/>
  <c r="T201" i="15"/>
  <c r="S201" i="15"/>
  <c r="R201" i="15"/>
  <c r="Q201" i="15"/>
  <c r="P201" i="15"/>
  <c r="O201" i="15"/>
  <c r="N201" i="15"/>
  <c r="M201" i="15"/>
  <c r="L201" i="15"/>
  <c r="K201" i="15"/>
  <c r="J201" i="15"/>
  <c r="I201" i="15"/>
  <c r="H201" i="15"/>
  <c r="G201" i="15"/>
  <c r="F201" i="15"/>
  <c r="E201" i="15"/>
  <c r="D201" i="15"/>
  <c r="C201" i="15"/>
  <c r="B201" i="15"/>
  <c r="W200" i="15"/>
  <c r="V200" i="15"/>
  <c r="U200" i="15"/>
  <c r="T200" i="15"/>
  <c r="S200" i="15"/>
  <c r="R200" i="15"/>
  <c r="Q200" i="15"/>
  <c r="P200" i="15"/>
  <c r="O200" i="15"/>
  <c r="N200" i="15"/>
  <c r="M200" i="15"/>
  <c r="L200" i="15"/>
  <c r="K200" i="15"/>
  <c r="J200" i="15"/>
  <c r="I200" i="15"/>
  <c r="H200" i="15"/>
  <c r="G200" i="15"/>
  <c r="F200" i="15"/>
  <c r="E200" i="15"/>
  <c r="D200" i="15"/>
  <c r="C200" i="15"/>
  <c r="B200" i="15"/>
  <c r="W198" i="15"/>
  <c r="V198" i="15"/>
  <c r="U198" i="15"/>
  <c r="T198" i="15"/>
  <c r="S198" i="15"/>
  <c r="R198" i="15"/>
  <c r="Q198" i="15"/>
  <c r="P198" i="15"/>
  <c r="O198" i="15"/>
  <c r="N198" i="15"/>
  <c r="M198" i="15"/>
  <c r="L198" i="15"/>
  <c r="K198" i="15"/>
  <c r="J198" i="15"/>
  <c r="I198" i="15"/>
  <c r="H198" i="15"/>
  <c r="G198" i="15"/>
  <c r="F198" i="15"/>
  <c r="E198" i="15"/>
  <c r="D198" i="15"/>
  <c r="C198" i="15"/>
  <c r="B198" i="15"/>
  <c r="W197" i="15"/>
  <c r="V197" i="15"/>
  <c r="U197" i="15"/>
  <c r="T197" i="15"/>
  <c r="S197" i="15"/>
  <c r="R197" i="15"/>
  <c r="Q197" i="15"/>
  <c r="P197" i="15"/>
  <c r="O197" i="15"/>
  <c r="N197" i="15"/>
  <c r="M197" i="15"/>
  <c r="L197" i="15"/>
  <c r="K197" i="15"/>
  <c r="J197" i="15"/>
  <c r="I197" i="15"/>
  <c r="H197" i="15"/>
  <c r="G197" i="15"/>
  <c r="F197" i="15"/>
  <c r="E197" i="15"/>
  <c r="D197" i="15"/>
  <c r="C197" i="15"/>
  <c r="B197" i="15"/>
  <c r="W196" i="15"/>
  <c r="V196" i="15"/>
  <c r="U196" i="15"/>
  <c r="T196" i="15"/>
  <c r="S196" i="15"/>
  <c r="R196" i="15"/>
  <c r="Q196" i="15"/>
  <c r="P196" i="15"/>
  <c r="O196" i="15"/>
  <c r="N196" i="15"/>
  <c r="M196" i="15"/>
  <c r="L196" i="15"/>
  <c r="K196" i="15"/>
  <c r="J196" i="15"/>
  <c r="I196" i="15"/>
  <c r="H196" i="15"/>
  <c r="G196" i="15"/>
  <c r="F196" i="15"/>
  <c r="E196" i="15"/>
  <c r="D196" i="15"/>
  <c r="C196" i="15"/>
  <c r="B196" i="15"/>
  <c r="W195" i="15"/>
  <c r="V195" i="15"/>
  <c r="U195" i="15"/>
  <c r="T195" i="15"/>
  <c r="S195" i="15"/>
  <c r="R195" i="15"/>
  <c r="Q195" i="15"/>
  <c r="P195" i="15"/>
  <c r="O195" i="15"/>
  <c r="N195" i="15"/>
  <c r="M195" i="15"/>
  <c r="L195" i="15"/>
  <c r="K195" i="15"/>
  <c r="J195" i="15"/>
  <c r="I195" i="15"/>
  <c r="H195" i="15"/>
  <c r="G195" i="15"/>
  <c r="F195" i="15"/>
  <c r="E195" i="15"/>
  <c r="D195" i="15"/>
  <c r="C195" i="15"/>
  <c r="B195" i="15"/>
  <c r="W194" i="15"/>
  <c r="V194" i="15"/>
  <c r="U194" i="15"/>
  <c r="T194" i="15"/>
  <c r="S194" i="15"/>
  <c r="R194" i="15"/>
  <c r="Q194" i="15"/>
  <c r="P194" i="15"/>
  <c r="O194" i="15"/>
  <c r="N194" i="15"/>
  <c r="M194" i="15"/>
  <c r="L194" i="15"/>
  <c r="K194" i="15"/>
  <c r="J194" i="15"/>
  <c r="I194" i="15"/>
  <c r="H194" i="15"/>
  <c r="G194" i="15"/>
  <c r="F194" i="15"/>
  <c r="E194" i="15"/>
  <c r="D194" i="15"/>
  <c r="C194" i="15"/>
  <c r="B194" i="15"/>
  <c r="W193" i="15"/>
  <c r="V193" i="15"/>
  <c r="U193" i="15"/>
  <c r="T193" i="15"/>
  <c r="S193" i="15"/>
  <c r="R193" i="15"/>
  <c r="Q193" i="15"/>
  <c r="P193" i="15"/>
  <c r="O193" i="15"/>
  <c r="N193" i="15"/>
  <c r="M193" i="15"/>
  <c r="L193" i="15"/>
  <c r="K193" i="15"/>
  <c r="J193" i="15"/>
  <c r="I193" i="15"/>
  <c r="H193" i="15"/>
  <c r="G193" i="15"/>
  <c r="F193" i="15"/>
  <c r="E193" i="15"/>
  <c r="D193" i="15"/>
  <c r="C193" i="15"/>
  <c r="B193" i="15"/>
  <c r="W192" i="15"/>
  <c r="V192" i="15"/>
  <c r="U192" i="15"/>
  <c r="T192" i="15"/>
  <c r="S192" i="15"/>
  <c r="R192" i="15"/>
  <c r="Q192" i="15"/>
  <c r="P192" i="15"/>
  <c r="O192" i="15"/>
  <c r="N192" i="15"/>
  <c r="M192" i="15"/>
  <c r="L192" i="15"/>
  <c r="K192" i="15"/>
  <c r="J192" i="15"/>
  <c r="I192" i="15"/>
  <c r="H192" i="15"/>
  <c r="G192" i="15"/>
  <c r="F192" i="15"/>
  <c r="E192" i="15"/>
  <c r="D192" i="15"/>
  <c r="C192" i="15"/>
  <c r="B192" i="15"/>
  <c r="W191" i="15"/>
  <c r="V191" i="15"/>
  <c r="U191" i="15"/>
  <c r="T191" i="15"/>
  <c r="S191" i="15"/>
  <c r="R191" i="15"/>
  <c r="Q191" i="15"/>
  <c r="P191" i="15"/>
  <c r="O191" i="15"/>
  <c r="N191" i="15"/>
  <c r="M191" i="15"/>
  <c r="L191" i="15"/>
  <c r="K191" i="15"/>
  <c r="J191" i="15"/>
  <c r="I191" i="15"/>
  <c r="H191" i="15"/>
  <c r="G191" i="15"/>
  <c r="F191" i="15"/>
  <c r="E191" i="15"/>
  <c r="D191" i="15"/>
  <c r="C191" i="15"/>
  <c r="B191" i="15"/>
  <c r="W190" i="15"/>
  <c r="V190" i="15"/>
  <c r="U190" i="15"/>
  <c r="T190" i="15"/>
  <c r="S190" i="15"/>
  <c r="R190" i="15"/>
  <c r="Q190" i="15"/>
  <c r="P190" i="15"/>
  <c r="O190" i="15"/>
  <c r="N190" i="15"/>
  <c r="M190" i="15"/>
  <c r="L190" i="15"/>
  <c r="K190" i="15"/>
  <c r="J190" i="15"/>
  <c r="I190" i="15"/>
  <c r="H190" i="15"/>
  <c r="G190" i="15"/>
  <c r="F190" i="15"/>
  <c r="E190" i="15"/>
  <c r="D190" i="15"/>
  <c r="C190" i="15"/>
  <c r="B190" i="15"/>
  <c r="W189" i="15"/>
  <c r="V189" i="15"/>
  <c r="U189" i="15"/>
  <c r="T189" i="15"/>
  <c r="S189" i="15"/>
  <c r="R189" i="15"/>
  <c r="Q189" i="15"/>
  <c r="P189" i="15"/>
  <c r="O189" i="15"/>
  <c r="N189" i="15"/>
  <c r="M189" i="15"/>
  <c r="L189" i="15"/>
  <c r="K189" i="15"/>
  <c r="J189" i="15"/>
  <c r="I189" i="15"/>
  <c r="H189" i="15"/>
  <c r="G189" i="15"/>
  <c r="F189" i="15"/>
  <c r="E189" i="15"/>
  <c r="D189" i="15"/>
  <c r="C189" i="15"/>
  <c r="B189" i="15"/>
  <c r="W188" i="15"/>
  <c r="V188" i="15"/>
  <c r="U188" i="15"/>
  <c r="T188" i="15"/>
  <c r="S188" i="15"/>
  <c r="R188" i="15"/>
  <c r="Q188" i="15"/>
  <c r="P188" i="15"/>
  <c r="O188" i="15"/>
  <c r="N188" i="15"/>
  <c r="M188" i="15"/>
  <c r="L188" i="15"/>
  <c r="K188" i="15"/>
  <c r="J188" i="15"/>
  <c r="I188" i="15"/>
  <c r="I187" i="15" s="1"/>
  <c r="H188" i="15"/>
  <c r="G188" i="15"/>
  <c r="F188" i="15"/>
  <c r="E188" i="15"/>
  <c r="D188" i="15"/>
  <c r="C188" i="15"/>
  <c r="C187" i="15" s="1"/>
  <c r="B188" i="15"/>
  <c r="W185" i="15"/>
  <c r="V185" i="15"/>
  <c r="U185" i="15"/>
  <c r="T185" i="15"/>
  <c r="S185" i="15"/>
  <c r="R185" i="15"/>
  <c r="Q185" i="15"/>
  <c r="P185" i="15"/>
  <c r="O185" i="15"/>
  <c r="N185" i="15"/>
  <c r="M185" i="15"/>
  <c r="L185" i="15"/>
  <c r="K185" i="15"/>
  <c r="J185" i="15"/>
  <c r="I185" i="15"/>
  <c r="H185" i="15"/>
  <c r="G185" i="15"/>
  <c r="F185" i="15"/>
  <c r="E185" i="15"/>
  <c r="D185" i="15"/>
  <c r="C185" i="15"/>
  <c r="B185" i="15"/>
  <c r="W184" i="15"/>
  <c r="V184" i="15"/>
  <c r="U184" i="15"/>
  <c r="T184" i="15"/>
  <c r="S184" i="15"/>
  <c r="R184" i="15"/>
  <c r="Q184" i="15"/>
  <c r="P184" i="15"/>
  <c r="O184" i="15"/>
  <c r="N184" i="15"/>
  <c r="M184" i="15"/>
  <c r="L184" i="15"/>
  <c r="K184" i="15"/>
  <c r="J184" i="15"/>
  <c r="I184" i="15"/>
  <c r="H184" i="15"/>
  <c r="G184" i="15"/>
  <c r="F184" i="15"/>
  <c r="E184" i="15"/>
  <c r="D184" i="15"/>
  <c r="C184" i="15"/>
  <c r="B184" i="15"/>
  <c r="W183" i="15"/>
  <c r="V183" i="15"/>
  <c r="U183" i="15"/>
  <c r="T183" i="15"/>
  <c r="S183" i="15"/>
  <c r="R183" i="15"/>
  <c r="Q183" i="15"/>
  <c r="P183" i="15"/>
  <c r="O183" i="15"/>
  <c r="N183" i="15"/>
  <c r="M183" i="15"/>
  <c r="L183" i="15"/>
  <c r="K183" i="15"/>
  <c r="J183" i="15"/>
  <c r="I183" i="15"/>
  <c r="H183" i="15"/>
  <c r="G183" i="15"/>
  <c r="F183" i="15"/>
  <c r="E183" i="15"/>
  <c r="D183" i="15"/>
  <c r="C183" i="15"/>
  <c r="B183" i="15"/>
  <c r="W182" i="15"/>
  <c r="V182" i="15"/>
  <c r="U182" i="15"/>
  <c r="T182" i="15"/>
  <c r="S182" i="15"/>
  <c r="R182" i="15"/>
  <c r="Q182" i="15"/>
  <c r="P182" i="15"/>
  <c r="O182" i="15"/>
  <c r="N182" i="15"/>
  <c r="M182" i="15"/>
  <c r="L182" i="15"/>
  <c r="K182" i="15"/>
  <c r="J182" i="15"/>
  <c r="I182" i="15"/>
  <c r="H182" i="15"/>
  <c r="G182" i="15"/>
  <c r="F182" i="15"/>
  <c r="E182" i="15"/>
  <c r="D182" i="15"/>
  <c r="C182" i="15"/>
  <c r="B182" i="15"/>
  <c r="W180" i="15"/>
  <c r="V180" i="15"/>
  <c r="U180" i="15"/>
  <c r="T180" i="15"/>
  <c r="S180" i="15"/>
  <c r="R180" i="15"/>
  <c r="Q180" i="15"/>
  <c r="P180" i="15"/>
  <c r="O180" i="15"/>
  <c r="N180" i="15"/>
  <c r="M180" i="15"/>
  <c r="L180" i="15"/>
  <c r="K180" i="15"/>
  <c r="J180" i="15"/>
  <c r="I180" i="15"/>
  <c r="H180" i="15"/>
  <c r="G180" i="15"/>
  <c r="F180" i="15"/>
  <c r="E180" i="15"/>
  <c r="D180" i="15"/>
  <c r="C180" i="15"/>
  <c r="B180" i="15"/>
  <c r="W179" i="15"/>
  <c r="V179" i="15"/>
  <c r="U179" i="15"/>
  <c r="T179" i="15"/>
  <c r="S179" i="15"/>
  <c r="R179" i="15"/>
  <c r="Q179" i="15"/>
  <c r="P179" i="15"/>
  <c r="O179" i="15"/>
  <c r="N179" i="15"/>
  <c r="M179" i="15"/>
  <c r="L179" i="15"/>
  <c r="K179" i="15"/>
  <c r="J179" i="15"/>
  <c r="I179" i="15"/>
  <c r="H179" i="15"/>
  <c r="G179" i="15"/>
  <c r="F179" i="15"/>
  <c r="E179" i="15"/>
  <c r="D179" i="15"/>
  <c r="C179" i="15"/>
  <c r="B179" i="15"/>
  <c r="W178" i="15"/>
  <c r="V178" i="15"/>
  <c r="U178" i="15"/>
  <c r="T178" i="15"/>
  <c r="S178" i="15"/>
  <c r="R178" i="15"/>
  <c r="Q178" i="15"/>
  <c r="P178" i="15"/>
  <c r="O178" i="15"/>
  <c r="N178" i="15"/>
  <c r="M178" i="15"/>
  <c r="L178" i="15"/>
  <c r="K178" i="15"/>
  <c r="J178" i="15"/>
  <c r="I178" i="15"/>
  <c r="H178" i="15"/>
  <c r="G178" i="15"/>
  <c r="F178" i="15"/>
  <c r="E178" i="15"/>
  <c r="D178" i="15"/>
  <c r="C178" i="15"/>
  <c r="B178" i="15"/>
  <c r="W177" i="15"/>
  <c r="V177" i="15"/>
  <c r="U177" i="15"/>
  <c r="T177" i="15"/>
  <c r="S177" i="15"/>
  <c r="R177" i="15"/>
  <c r="Q177" i="15"/>
  <c r="P177" i="15"/>
  <c r="O177" i="15"/>
  <c r="N177" i="15"/>
  <c r="M177" i="15"/>
  <c r="L177" i="15"/>
  <c r="K177" i="15"/>
  <c r="J177" i="15"/>
  <c r="I177" i="15"/>
  <c r="H177" i="15"/>
  <c r="G177" i="15"/>
  <c r="F177" i="15"/>
  <c r="E177" i="15"/>
  <c r="D177" i="15"/>
  <c r="C177" i="15"/>
  <c r="B177" i="15"/>
  <c r="W176" i="15"/>
  <c r="V176" i="15"/>
  <c r="U176" i="15"/>
  <c r="T176" i="15"/>
  <c r="S176" i="15"/>
  <c r="R176" i="15"/>
  <c r="Q176" i="15"/>
  <c r="P176" i="15"/>
  <c r="O176" i="15"/>
  <c r="N176" i="15"/>
  <c r="M176" i="15"/>
  <c r="L176" i="15"/>
  <c r="K176" i="15"/>
  <c r="J176" i="15"/>
  <c r="I176" i="15"/>
  <c r="H176" i="15"/>
  <c r="G176" i="15"/>
  <c r="F176" i="15"/>
  <c r="E176" i="15"/>
  <c r="D176" i="15"/>
  <c r="C176" i="15"/>
  <c r="B176" i="15"/>
  <c r="W175" i="15"/>
  <c r="V175" i="15"/>
  <c r="U175" i="15"/>
  <c r="T175" i="15"/>
  <c r="S175" i="15"/>
  <c r="R175" i="15"/>
  <c r="Q175" i="15"/>
  <c r="P175" i="15"/>
  <c r="O175" i="15"/>
  <c r="N175" i="15"/>
  <c r="M175" i="15"/>
  <c r="L175" i="15"/>
  <c r="K175" i="15"/>
  <c r="J175" i="15"/>
  <c r="I175" i="15"/>
  <c r="H175" i="15"/>
  <c r="G175" i="15"/>
  <c r="F175" i="15"/>
  <c r="E175" i="15"/>
  <c r="D175" i="15"/>
  <c r="C175" i="15"/>
  <c r="B175" i="15"/>
  <c r="W174" i="15"/>
  <c r="V174" i="15"/>
  <c r="U174" i="15"/>
  <c r="T174" i="15"/>
  <c r="S174" i="15"/>
  <c r="R174" i="15"/>
  <c r="Q174" i="15"/>
  <c r="P174" i="15"/>
  <c r="O174" i="15"/>
  <c r="N174" i="15"/>
  <c r="M174" i="15"/>
  <c r="L174" i="15"/>
  <c r="K174" i="15"/>
  <c r="K171" i="15" s="1"/>
  <c r="J174" i="15"/>
  <c r="I174" i="15"/>
  <c r="H174" i="15"/>
  <c r="G174" i="15"/>
  <c r="F174" i="15"/>
  <c r="E174" i="15"/>
  <c r="D174" i="15"/>
  <c r="C174" i="15"/>
  <c r="C171" i="15" s="1"/>
  <c r="B174" i="15"/>
  <c r="W173" i="15"/>
  <c r="V173" i="15"/>
  <c r="U173" i="15"/>
  <c r="T173" i="15"/>
  <c r="S173" i="15"/>
  <c r="R173" i="15"/>
  <c r="Q173" i="15"/>
  <c r="P173" i="15"/>
  <c r="O173" i="15"/>
  <c r="N173" i="15"/>
  <c r="M173" i="15"/>
  <c r="L173" i="15"/>
  <c r="K173" i="15"/>
  <c r="J173" i="15"/>
  <c r="I173" i="15"/>
  <c r="H173" i="15"/>
  <c r="G173" i="15"/>
  <c r="F173" i="15"/>
  <c r="E173" i="15"/>
  <c r="D173" i="15"/>
  <c r="C173" i="15"/>
  <c r="B173" i="15"/>
  <c r="B171" i="15" s="1"/>
  <c r="W172" i="15"/>
  <c r="W171" i="15" s="1"/>
  <c r="V172" i="15"/>
  <c r="U172" i="15"/>
  <c r="T172" i="15"/>
  <c r="S172" i="15"/>
  <c r="R172" i="15"/>
  <c r="Q172" i="15"/>
  <c r="P172" i="15"/>
  <c r="O172" i="15"/>
  <c r="N172" i="15"/>
  <c r="M172" i="15"/>
  <c r="M171" i="15" s="1"/>
  <c r="L172" i="15"/>
  <c r="K172" i="15"/>
  <c r="J172" i="15"/>
  <c r="I172" i="15"/>
  <c r="H172" i="15"/>
  <c r="G172" i="15"/>
  <c r="F172" i="15"/>
  <c r="E172" i="15"/>
  <c r="D172" i="15"/>
  <c r="C172" i="15"/>
  <c r="B172" i="15"/>
  <c r="W169" i="15"/>
  <c r="V169" i="15"/>
  <c r="U169" i="15"/>
  <c r="T169" i="15"/>
  <c r="S169" i="15"/>
  <c r="R169" i="15"/>
  <c r="Q169" i="15"/>
  <c r="P169" i="15"/>
  <c r="O169" i="15"/>
  <c r="N169" i="15"/>
  <c r="M169" i="15"/>
  <c r="L169" i="15"/>
  <c r="K169" i="15"/>
  <c r="J169" i="15"/>
  <c r="I169" i="15"/>
  <c r="H169" i="15"/>
  <c r="G169" i="15"/>
  <c r="F169" i="15"/>
  <c r="E169" i="15"/>
  <c r="D169" i="15"/>
  <c r="C169" i="15"/>
  <c r="B169" i="15"/>
  <c r="W168" i="15"/>
  <c r="V168" i="15"/>
  <c r="U168" i="15"/>
  <c r="T168" i="15"/>
  <c r="S168" i="15"/>
  <c r="R168" i="15"/>
  <c r="Q168" i="15"/>
  <c r="P168" i="15"/>
  <c r="O168" i="15"/>
  <c r="N168" i="15"/>
  <c r="M168" i="15"/>
  <c r="L168" i="15"/>
  <c r="K168" i="15"/>
  <c r="J168" i="15"/>
  <c r="I168" i="15"/>
  <c r="H168" i="15"/>
  <c r="G168" i="15"/>
  <c r="F168" i="15"/>
  <c r="E168" i="15"/>
  <c r="D168" i="15"/>
  <c r="C168" i="15"/>
  <c r="B168" i="15"/>
  <c r="W167" i="15"/>
  <c r="V167" i="15"/>
  <c r="U167" i="15"/>
  <c r="T167" i="15"/>
  <c r="S167" i="15"/>
  <c r="R167" i="15"/>
  <c r="Q167" i="15"/>
  <c r="P167" i="15"/>
  <c r="O167" i="15"/>
  <c r="N167" i="15"/>
  <c r="M167" i="15"/>
  <c r="L167" i="15"/>
  <c r="K167" i="15"/>
  <c r="J167" i="15"/>
  <c r="I167" i="15"/>
  <c r="H167" i="15"/>
  <c r="G167" i="15"/>
  <c r="F167" i="15"/>
  <c r="E167" i="15"/>
  <c r="D167" i="15"/>
  <c r="C167" i="15"/>
  <c r="B167" i="15"/>
  <c r="W166" i="15"/>
  <c r="V166" i="15"/>
  <c r="U166" i="15"/>
  <c r="T166" i="15"/>
  <c r="S166" i="15"/>
  <c r="R166" i="15"/>
  <c r="Q166" i="15"/>
  <c r="P166" i="15"/>
  <c r="O166" i="15"/>
  <c r="N166" i="15"/>
  <c r="M166" i="15"/>
  <c r="L166" i="15"/>
  <c r="K166" i="15"/>
  <c r="J166" i="15"/>
  <c r="I166" i="15"/>
  <c r="H166" i="15"/>
  <c r="G166" i="15"/>
  <c r="F166" i="15"/>
  <c r="E166" i="15"/>
  <c r="D166" i="15"/>
  <c r="C166" i="15"/>
  <c r="B166" i="15"/>
  <c r="W165" i="15"/>
  <c r="V165" i="15"/>
  <c r="U165" i="15"/>
  <c r="T165" i="15"/>
  <c r="S165" i="15"/>
  <c r="R165" i="15"/>
  <c r="Q165" i="15"/>
  <c r="P165" i="15"/>
  <c r="O165" i="15"/>
  <c r="N165" i="15"/>
  <c r="M165" i="15"/>
  <c r="L165" i="15"/>
  <c r="K165" i="15"/>
  <c r="J165" i="15"/>
  <c r="I165" i="15"/>
  <c r="H165" i="15"/>
  <c r="G165" i="15"/>
  <c r="F165" i="15"/>
  <c r="E165" i="15"/>
  <c r="D165" i="15"/>
  <c r="C165" i="15"/>
  <c r="B165" i="15"/>
  <c r="W164" i="15"/>
  <c r="V164" i="15"/>
  <c r="U164" i="15"/>
  <c r="T164" i="15"/>
  <c r="S164" i="15"/>
  <c r="R164" i="15"/>
  <c r="Q164" i="15"/>
  <c r="P164" i="15"/>
  <c r="O164" i="15"/>
  <c r="N164" i="15"/>
  <c r="M164" i="15"/>
  <c r="L164" i="15"/>
  <c r="K164" i="15"/>
  <c r="J164" i="15"/>
  <c r="I164" i="15"/>
  <c r="H164" i="15"/>
  <c r="G164" i="15"/>
  <c r="F164" i="15"/>
  <c r="E164" i="15"/>
  <c r="D164" i="15"/>
  <c r="C164" i="15"/>
  <c r="B164" i="15"/>
  <c r="W163" i="15"/>
  <c r="V163" i="15"/>
  <c r="U163" i="15"/>
  <c r="T163" i="15"/>
  <c r="S163" i="15"/>
  <c r="R163" i="15"/>
  <c r="Q163" i="15"/>
  <c r="P163" i="15"/>
  <c r="O163" i="15"/>
  <c r="N163" i="15"/>
  <c r="M163" i="15"/>
  <c r="L163" i="15"/>
  <c r="L162" i="15" s="1"/>
  <c r="K163" i="15"/>
  <c r="J163" i="15"/>
  <c r="J162" i="15" s="1"/>
  <c r="I163" i="15"/>
  <c r="H163" i="15"/>
  <c r="G163" i="15"/>
  <c r="F163" i="15"/>
  <c r="E163" i="15"/>
  <c r="D163" i="15"/>
  <c r="C163" i="15"/>
  <c r="C162" i="15" s="1"/>
  <c r="B163" i="15"/>
  <c r="W141" i="15"/>
  <c r="V141" i="15"/>
  <c r="V115" i="15" s="1"/>
  <c r="U141" i="15"/>
  <c r="T141" i="15"/>
  <c r="S141" i="15"/>
  <c r="R141" i="15"/>
  <c r="Q141" i="15"/>
  <c r="P141" i="15"/>
  <c r="O141" i="15"/>
  <c r="O115" i="15" s="1"/>
  <c r="N141" i="15"/>
  <c r="M141" i="15"/>
  <c r="L141" i="15"/>
  <c r="K141" i="15"/>
  <c r="K115" i="15" s="1"/>
  <c r="J141" i="15"/>
  <c r="J115" i="15" s="1"/>
  <c r="I141" i="15"/>
  <c r="H141" i="15"/>
  <c r="G141" i="15"/>
  <c r="G115" i="15" s="1"/>
  <c r="F141" i="15"/>
  <c r="F115" i="15" s="1"/>
  <c r="E141" i="15"/>
  <c r="D141" i="15"/>
  <c r="C141" i="15"/>
  <c r="C115" i="15" s="1"/>
  <c r="B141" i="15"/>
  <c r="B115" i="15" s="1"/>
  <c r="W115" i="15"/>
  <c r="S115" i="15"/>
  <c r="S213" i="15" s="1"/>
  <c r="R115" i="15"/>
  <c r="R218" i="15" s="1"/>
  <c r="W97" i="15"/>
  <c r="V97" i="15"/>
  <c r="V199" i="15" s="1"/>
  <c r="U97" i="15"/>
  <c r="T97" i="15"/>
  <c r="T199" i="15" s="1"/>
  <c r="S97" i="15"/>
  <c r="R97" i="15"/>
  <c r="Q97" i="15"/>
  <c r="Q199" i="15" s="1"/>
  <c r="P97" i="15"/>
  <c r="P199" i="15" s="1"/>
  <c r="O97" i="15"/>
  <c r="N97" i="15"/>
  <c r="N199" i="15" s="1"/>
  <c r="M97" i="15"/>
  <c r="L97" i="15"/>
  <c r="L199" i="15" s="1"/>
  <c r="K97" i="15"/>
  <c r="J97" i="15"/>
  <c r="I97" i="15"/>
  <c r="H97" i="15"/>
  <c r="H199" i="15" s="1"/>
  <c r="G97" i="15"/>
  <c r="F97" i="15"/>
  <c r="F199" i="15" s="1"/>
  <c r="E97" i="15"/>
  <c r="D97" i="15"/>
  <c r="D199" i="15" s="1"/>
  <c r="C97" i="15"/>
  <c r="B97" i="15"/>
  <c r="W53" i="15"/>
  <c r="V53" i="15"/>
  <c r="V34" i="15" s="1"/>
  <c r="V233" i="15" s="1"/>
  <c r="U53" i="15"/>
  <c r="T53" i="15"/>
  <c r="T181" i="15" s="1"/>
  <c r="S53" i="15"/>
  <c r="S241" i="15" s="1"/>
  <c r="R53" i="15"/>
  <c r="Q53" i="15"/>
  <c r="Q241" i="15" s="1"/>
  <c r="P53" i="15"/>
  <c r="P241" i="15" s="1"/>
  <c r="O53" i="15"/>
  <c r="O241" i="15" s="1"/>
  <c r="N53" i="15"/>
  <c r="N34" i="15" s="1"/>
  <c r="N233" i="15" s="1"/>
  <c r="M53" i="15"/>
  <c r="M34" i="15" s="1"/>
  <c r="L53" i="15"/>
  <c r="L181" i="15" s="1"/>
  <c r="K53" i="15"/>
  <c r="J53" i="15"/>
  <c r="J241" i="15" s="1"/>
  <c r="I53" i="15"/>
  <c r="I241" i="15" s="1"/>
  <c r="H53" i="15"/>
  <c r="H241" i="15" s="1"/>
  <c r="G53" i="15"/>
  <c r="G241" i="15" s="1"/>
  <c r="F53" i="15"/>
  <c r="F34" i="15" s="1"/>
  <c r="F233" i="15" s="1"/>
  <c r="E53" i="15"/>
  <c r="E34" i="15" s="1"/>
  <c r="D53" i="15"/>
  <c r="D181" i="15" s="1"/>
  <c r="C53" i="15"/>
  <c r="B53" i="15"/>
  <c r="B241" i="15" s="1"/>
  <c r="U34" i="15"/>
  <c r="U233" i="15" s="1"/>
  <c r="Q34" i="15"/>
  <c r="Q233" i="15" s="1"/>
  <c r="P34" i="15"/>
  <c r="P233" i="15" s="1"/>
  <c r="A1" i="15"/>
  <c r="W260" i="14"/>
  <c r="V260" i="14"/>
  <c r="U260" i="14"/>
  <c r="T260" i="14"/>
  <c r="S260" i="14"/>
  <c r="R260" i="14"/>
  <c r="Q260" i="14"/>
  <c r="P260" i="14"/>
  <c r="O260" i="14"/>
  <c r="N260" i="14"/>
  <c r="M260" i="14"/>
  <c r="L260" i="14"/>
  <c r="K260" i="14"/>
  <c r="J260" i="14"/>
  <c r="I260" i="14"/>
  <c r="H260" i="14"/>
  <c r="G260" i="14"/>
  <c r="F260" i="14"/>
  <c r="E260" i="14"/>
  <c r="D260" i="14"/>
  <c r="C260" i="14"/>
  <c r="B260" i="14"/>
  <c r="W259" i="14"/>
  <c r="V259" i="14"/>
  <c r="U259" i="14"/>
  <c r="T259" i="14"/>
  <c r="S259" i="14"/>
  <c r="R259" i="14"/>
  <c r="Q259" i="14"/>
  <c r="P259" i="14"/>
  <c r="O259" i="14"/>
  <c r="N259" i="14"/>
  <c r="M259" i="14"/>
  <c r="L259" i="14"/>
  <c r="K259" i="14"/>
  <c r="J259" i="14"/>
  <c r="I259" i="14"/>
  <c r="H259" i="14"/>
  <c r="G259" i="14"/>
  <c r="F259" i="14"/>
  <c r="E259" i="14"/>
  <c r="D259" i="14"/>
  <c r="C259" i="14"/>
  <c r="B259" i="14"/>
  <c r="W258" i="14"/>
  <c r="V258" i="14"/>
  <c r="U258" i="14"/>
  <c r="T258" i="14"/>
  <c r="S258" i="14"/>
  <c r="R258" i="14"/>
  <c r="Q258" i="14"/>
  <c r="P258" i="14"/>
  <c r="O258" i="14"/>
  <c r="N258" i="14"/>
  <c r="M258" i="14"/>
  <c r="L258" i="14"/>
  <c r="K258" i="14"/>
  <c r="J258" i="14"/>
  <c r="I258" i="14"/>
  <c r="H258" i="14"/>
  <c r="G258" i="14"/>
  <c r="F258" i="14"/>
  <c r="E258" i="14"/>
  <c r="D258" i="14"/>
  <c r="C258" i="14"/>
  <c r="B258" i="14"/>
  <c r="W257" i="14"/>
  <c r="V257" i="14"/>
  <c r="U257" i="14"/>
  <c r="T257" i="14"/>
  <c r="S257" i="14"/>
  <c r="R257" i="14"/>
  <c r="Q257" i="14"/>
  <c r="P257" i="14"/>
  <c r="O257" i="14"/>
  <c r="N257" i="14"/>
  <c r="M257" i="14"/>
  <c r="L257" i="14"/>
  <c r="K257" i="14"/>
  <c r="J257" i="14"/>
  <c r="I257" i="14"/>
  <c r="H257" i="14"/>
  <c r="G257" i="14"/>
  <c r="F257" i="14"/>
  <c r="E257" i="14"/>
  <c r="D257" i="14"/>
  <c r="C257" i="14"/>
  <c r="B257" i="14"/>
  <c r="W256" i="14"/>
  <c r="V256" i="14"/>
  <c r="U256" i="14"/>
  <c r="T256" i="14"/>
  <c r="S256" i="14"/>
  <c r="R256" i="14"/>
  <c r="Q256" i="14"/>
  <c r="P256" i="14"/>
  <c r="O256" i="14"/>
  <c r="N256" i="14"/>
  <c r="M256" i="14"/>
  <c r="L256" i="14"/>
  <c r="K256" i="14"/>
  <c r="J256" i="14"/>
  <c r="I256" i="14"/>
  <c r="H256" i="14"/>
  <c r="G256" i="14"/>
  <c r="F256" i="14"/>
  <c r="E256" i="14"/>
  <c r="D256" i="14"/>
  <c r="C256" i="14"/>
  <c r="B256" i="14"/>
  <c r="W255" i="14"/>
  <c r="V255" i="14"/>
  <c r="U255" i="14"/>
  <c r="T255" i="14"/>
  <c r="S255" i="14"/>
  <c r="R255" i="14"/>
  <c r="Q255" i="14"/>
  <c r="P255" i="14"/>
  <c r="O255" i="14"/>
  <c r="N255" i="14"/>
  <c r="M255" i="14"/>
  <c r="L255" i="14"/>
  <c r="K255" i="14"/>
  <c r="J255" i="14"/>
  <c r="I255" i="14"/>
  <c r="H255" i="14"/>
  <c r="G255" i="14"/>
  <c r="F255" i="14"/>
  <c r="E255" i="14"/>
  <c r="D255" i="14"/>
  <c r="C255" i="14"/>
  <c r="B255" i="14"/>
  <c r="W254" i="14"/>
  <c r="V254" i="14"/>
  <c r="U254" i="14"/>
  <c r="T254" i="14"/>
  <c r="S254" i="14"/>
  <c r="R254" i="14"/>
  <c r="Q254" i="14"/>
  <c r="P254" i="14"/>
  <c r="O254" i="14"/>
  <c r="N254" i="14"/>
  <c r="M254" i="14"/>
  <c r="L254" i="14"/>
  <c r="K254" i="14"/>
  <c r="J254" i="14"/>
  <c r="I254" i="14"/>
  <c r="H254" i="14"/>
  <c r="G254" i="14"/>
  <c r="F254" i="14"/>
  <c r="E254" i="14"/>
  <c r="D254" i="14"/>
  <c r="C254" i="14"/>
  <c r="B254" i="14"/>
  <c r="W253" i="14"/>
  <c r="V253" i="14"/>
  <c r="U253" i="14"/>
  <c r="T253" i="14"/>
  <c r="S253" i="14"/>
  <c r="R253" i="14"/>
  <c r="Q253" i="14"/>
  <c r="P253" i="14"/>
  <c r="O253" i="14"/>
  <c r="N253" i="14"/>
  <c r="M253" i="14"/>
  <c r="L253" i="14"/>
  <c r="K253" i="14"/>
  <c r="J253" i="14"/>
  <c r="I253" i="14"/>
  <c r="H253" i="14"/>
  <c r="G253" i="14"/>
  <c r="F253" i="14"/>
  <c r="E253" i="14"/>
  <c r="D253" i="14"/>
  <c r="C253" i="14"/>
  <c r="B253" i="14"/>
  <c r="B251" i="14"/>
  <c r="W250" i="14"/>
  <c r="V250" i="14"/>
  <c r="U250" i="14"/>
  <c r="T250" i="14"/>
  <c r="S250" i="14"/>
  <c r="R250" i="14"/>
  <c r="Q250" i="14"/>
  <c r="P250" i="14"/>
  <c r="O250" i="14"/>
  <c r="N250" i="14"/>
  <c r="M250" i="14"/>
  <c r="L250" i="14"/>
  <c r="K250" i="14"/>
  <c r="J250" i="14"/>
  <c r="I250" i="14"/>
  <c r="H250" i="14"/>
  <c r="G250" i="14"/>
  <c r="F250" i="14"/>
  <c r="E250" i="14"/>
  <c r="D250" i="14"/>
  <c r="C250" i="14"/>
  <c r="B250" i="14"/>
  <c r="W249" i="14"/>
  <c r="V249" i="14"/>
  <c r="U249" i="14"/>
  <c r="T249" i="14"/>
  <c r="S249" i="14"/>
  <c r="R249" i="14"/>
  <c r="Q249" i="14"/>
  <c r="P249" i="14"/>
  <c r="O249" i="14"/>
  <c r="N249" i="14"/>
  <c r="M249" i="14"/>
  <c r="L249" i="14"/>
  <c r="K249" i="14"/>
  <c r="J249" i="14"/>
  <c r="I249" i="14"/>
  <c r="H249" i="14"/>
  <c r="G249" i="14"/>
  <c r="F249" i="14"/>
  <c r="E249" i="14"/>
  <c r="D249" i="14"/>
  <c r="C249" i="14"/>
  <c r="B249" i="14"/>
  <c r="W248" i="14"/>
  <c r="V248" i="14"/>
  <c r="U248" i="14"/>
  <c r="T248" i="14"/>
  <c r="S248" i="14"/>
  <c r="R248" i="14"/>
  <c r="Q248" i="14"/>
  <c r="P248" i="14"/>
  <c r="O248" i="14"/>
  <c r="N248" i="14"/>
  <c r="M248" i="14"/>
  <c r="L248" i="14"/>
  <c r="K248" i="14"/>
  <c r="J248" i="14"/>
  <c r="I248" i="14"/>
  <c r="H248" i="14"/>
  <c r="G248" i="14"/>
  <c r="F248" i="14"/>
  <c r="E248" i="14"/>
  <c r="D248" i="14"/>
  <c r="C248" i="14"/>
  <c r="B248" i="14"/>
  <c r="W247" i="14"/>
  <c r="V247" i="14"/>
  <c r="U247" i="14"/>
  <c r="T247" i="14"/>
  <c r="S247" i="14"/>
  <c r="R247" i="14"/>
  <c r="Q247" i="14"/>
  <c r="P247" i="14"/>
  <c r="O247" i="14"/>
  <c r="N247" i="14"/>
  <c r="M247" i="14"/>
  <c r="L247" i="14"/>
  <c r="K247" i="14"/>
  <c r="J247" i="14"/>
  <c r="I247" i="14"/>
  <c r="H247" i="14"/>
  <c r="G247" i="14"/>
  <c r="F247" i="14"/>
  <c r="E247" i="14"/>
  <c r="D247" i="14"/>
  <c r="C247" i="14"/>
  <c r="B247" i="14"/>
  <c r="W246" i="14"/>
  <c r="V246" i="14"/>
  <c r="U246" i="14"/>
  <c r="T246" i="14"/>
  <c r="S246" i="14"/>
  <c r="R246" i="14"/>
  <c r="Q246" i="14"/>
  <c r="P246" i="14"/>
  <c r="O246" i="14"/>
  <c r="N246" i="14"/>
  <c r="M246" i="14"/>
  <c r="L246" i="14"/>
  <c r="K246" i="14"/>
  <c r="J246" i="14"/>
  <c r="I246" i="14"/>
  <c r="H246" i="14"/>
  <c r="G246" i="14"/>
  <c r="F246" i="14"/>
  <c r="E246" i="14"/>
  <c r="D246" i="14"/>
  <c r="C246" i="14"/>
  <c r="B246" i="14"/>
  <c r="W245" i="14"/>
  <c r="V245" i="14"/>
  <c r="U245" i="14"/>
  <c r="T245" i="14"/>
  <c r="S245" i="14"/>
  <c r="R245" i="14"/>
  <c r="Q245" i="14"/>
  <c r="P245" i="14"/>
  <c r="O245" i="14"/>
  <c r="N245" i="14"/>
  <c r="M245" i="14"/>
  <c r="L245" i="14"/>
  <c r="K245" i="14"/>
  <c r="J245" i="14"/>
  <c r="I245" i="14"/>
  <c r="H245" i="14"/>
  <c r="G245" i="14"/>
  <c r="F245" i="14"/>
  <c r="E245" i="14"/>
  <c r="D245" i="14"/>
  <c r="C245" i="14"/>
  <c r="B245" i="14"/>
  <c r="W244" i="14"/>
  <c r="V244" i="14"/>
  <c r="U244" i="14"/>
  <c r="T244" i="14"/>
  <c r="S244" i="14"/>
  <c r="R244" i="14"/>
  <c r="Q244" i="14"/>
  <c r="P244" i="14"/>
  <c r="O244" i="14"/>
  <c r="N244" i="14"/>
  <c r="M244" i="14"/>
  <c r="L244" i="14"/>
  <c r="K244" i="14"/>
  <c r="J244" i="14"/>
  <c r="I244" i="14"/>
  <c r="H244" i="14"/>
  <c r="G244" i="14"/>
  <c r="F244" i="14"/>
  <c r="E244" i="14"/>
  <c r="D244" i="14"/>
  <c r="C244" i="14"/>
  <c r="B244" i="14"/>
  <c r="W243" i="14"/>
  <c r="V243" i="14"/>
  <c r="U243" i="14"/>
  <c r="T243" i="14"/>
  <c r="S243" i="14"/>
  <c r="R243" i="14"/>
  <c r="Q243" i="14"/>
  <c r="P243" i="14"/>
  <c r="O243" i="14"/>
  <c r="N243" i="14"/>
  <c r="M243" i="14"/>
  <c r="L243" i="14"/>
  <c r="K243" i="14"/>
  <c r="J243" i="14"/>
  <c r="I243" i="14"/>
  <c r="H243" i="14"/>
  <c r="G243" i="14"/>
  <c r="F243" i="14"/>
  <c r="E243" i="14"/>
  <c r="D243" i="14"/>
  <c r="C243" i="14"/>
  <c r="B243" i="14"/>
  <c r="P241" i="14"/>
  <c r="H241" i="14"/>
  <c r="W240" i="14"/>
  <c r="V240" i="14"/>
  <c r="U240" i="14"/>
  <c r="T240" i="14"/>
  <c r="S240" i="14"/>
  <c r="R240" i="14"/>
  <c r="Q240" i="14"/>
  <c r="P240" i="14"/>
  <c r="O240" i="14"/>
  <c r="N240" i="14"/>
  <c r="M240" i="14"/>
  <c r="L240" i="14"/>
  <c r="K240" i="14"/>
  <c r="J240" i="14"/>
  <c r="I240" i="14"/>
  <c r="H240" i="14"/>
  <c r="G240" i="14"/>
  <c r="F240" i="14"/>
  <c r="E240" i="14"/>
  <c r="D240" i="14"/>
  <c r="C240" i="14"/>
  <c r="B240" i="14"/>
  <c r="W239" i="14"/>
  <c r="V239" i="14"/>
  <c r="U239" i="14"/>
  <c r="T239" i="14"/>
  <c r="S239" i="14"/>
  <c r="R239" i="14"/>
  <c r="Q239" i="14"/>
  <c r="P239" i="14"/>
  <c r="O239" i="14"/>
  <c r="N239" i="14"/>
  <c r="M239" i="14"/>
  <c r="L239" i="14"/>
  <c r="K239" i="14"/>
  <c r="J239" i="14"/>
  <c r="I239" i="14"/>
  <c r="H239" i="14"/>
  <c r="G239" i="14"/>
  <c r="F239" i="14"/>
  <c r="E239" i="14"/>
  <c r="D239" i="14"/>
  <c r="C239" i="14"/>
  <c r="B239" i="14"/>
  <c r="W238" i="14"/>
  <c r="V238" i="14"/>
  <c r="U238" i="14"/>
  <c r="T238" i="14"/>
  <c r="S238" i="14"/>
  <c r="R238" i="14"/>
  <c r="Q238" i="14"/>
  <c r="P238" i="14"/>
  <c r="O238" i="14"/>
  <c r="N238" i="14"/>
  <c r="M238" i="14"/>
  <c r="L238" i="14"/>
  <c r="K238" i="14"/>
  <c r="J238" i="14"/>
  <c r="I238" i="14"/>
  <c r="H238" i="14"/>
  <c r="G238" i="14"/>
  <c r="F238" i="14"/>
  <c r="E238" i="14"/>
  <c r="D238" i="14"/>
  <c r="C238" i="14"/>
  <c r="B238" i="14"/>
  <c r="W237" i="14"/>
  <c r="V237" i="14"/>
  <c r="U237" i="14"/>
  <c r="T237" i="14"/>
  <c r="S237" i="14"/>
  <c r="R237" i="14"/>
  <c r="Q237" i="14"/>
  <c r="P237" i="14"/>
  <c r="O237" i="14"/>
  <c r="N237" i="14"/>
  <c r="M237" i="14"/>
  <c r="L237" i="14"/>
  <c r="K237" i="14"/>
  <c r="J237" i="14"/>
  <c r="I237" i="14"/>
  <c r="H237" i="14"/>
  <c r="G237" i="14"/>
  <c r="F237" i="14"/>
  <c r="E237" i="14"/>
  <c r="D237" i="14"/>
  <c r="C237" i="14"/>
  <c r="B237" i="14"/>
  <c r="W236" i="14"/>
  <c r="V236" i="14"/>
  <c r="U236" i="14"/>
  <c r="T236" i="14"/>
  <c r="S236" i="14"/>
  <c r="R236" i="14"/>
  <c r="Q236" i="14"/>
  <c r="P236" i="14"/>
  <c r="O236" i="14"/>
  <c r="N236" i="14"/>
  <c r="M236" i="14"/>
  <c r="L236" i="14"/>
  <c r="K236" i="14"/>
  <c r="J236" i="14"/>
  <c r="I236" i="14"/>
  <c r="H236" i="14"/>
  <c r="G236" i="14"/>
  <c r="F236" i="14"/>
  <c r="E236" i="14"/>
  <c r="D236" i="14"/>
  <c r="C236" i="14"/>
  <c r="B236" i="14"/>
  <c r="W235" i="14"/>
  <c r="V235" i="14"/>
  <c r="U235" i="14"/>
  <c r="T235" i="14"/>
  <c r="S235" i="14"/>
  <c r="R235" i="14"/>
  <c r="Q235" i="14"/>
  <c r="P235" i="14"/>
  <c r="O235" i="14"/>
  <c r="N235" i="14"/>
  <c r="M235" i="14"/>
  <c r="L235" i="14"/>
  <c r="K235" i="14"/>
  <c r="J235" i="14"/>
  <c r="I235" i="14"/>
  <c r="H235" i="14"/>
  <c r="G235" i="14"/>
  <c r="F235" i="14"/>
  <c r="E235" i="14"/>
  <c r="D235" i="14"/>
  <c r="C235" i="14"/>
  <c r="B235" i="14"/>
  <c r="W234" i="14"/>
  <c r="V234" i="14"/>
  <c r="U234" i="14"/>
  <c r="T234" i="14"/>
  <c r="S234" i="14"/>
  <c r="R234" i="14"/>
  <c r="Q234" i="14"/>
  <c r="P234" i="14"/>
  <c r="O234" i="14"/>
  <c r="N234" i="14"/>
  <c r="M234" i="14"/>
  <c r="L234" i="14"/>
  <c r="K234" i="14"/>
  <c r="J234" i="14"/>
  <c r="I234" i="14"/>
  <c r="H234" i="14"/>
  <c r="G234" i="14"/>
  <c r="F234" i="14"/>
  <c r="E234" i="14"/>
  <c r="D234" i="14"/>
  <c r="C234" i="14"/>
  <c r="B234" i="14"/>
  <c r="W233" i="14"/>
  <c r="V233" i="14"/>
  <c r="U233" i="14"/>
  <c r="T233" i="14"/>
  <c r="S233" i="14"/>
  <c r="R233" i="14"/>
  <c r="Q233" i="14"/>
  <c r="P233" i="14"/>
  <c r="O233" i="14"/>
  <c r="N233" i="14"/>
  <c r="M233" i="14"/>
  <c r="L233" i="14"/>
  <c r="K233" i="14"/>
  <c r="J233" i="14"/>
  <c r="I233" i="14"/>
  <c r="H233" i="14"/>
  <c r="G233" i="14"/>
  <c r="F233" i="14"/>
  <c r="E233" i="14"/>
  <c r="D233" i="14"/>
  <c r="C233" i="14"/>
  <c r="B233" i="14"/>
  <c r="W231" i="14"/>
  <c r="V231" i="14"/>
  <c r="U231" i="14"/>
  <c r="T231" i="14"/>
  <c r="S231" i="14"/>
  <c r="R231" i="14"/>
  <c r="Q231" i="14"/>
  <c r="P231" i="14"/>
  <c r="O231" i="14"/>
  <c r="N231" i="14"/>
  <c r="M231" i="14"/>
  <c r="L231" i="14"/>
  <c r="K231" i="14"/>
  <c r="J231" i="14"/>
  <c r="I231" i="14"/>
  <c r="H231" i="14"/>
  <c r="G231" i="14"/>
  <c r="F231" i="14"/>
  <c r="E231" i="14"/>
  <c r="D231" i="14"/>
  <c r="C231" i="14"/>
  <c r="B231" i="14"/>
  <c r="W230" i="14"/>
  <c r="V230" i="14"/>
  <c r="U230" i="14"/>
  <c r="T230" i="14"/>
  <c r="S230" i="14"/>
  <c r="R230" i="14"/>
  <c r="Q230" i="14"/>
  <c r="P230" i="14"/>
  <c r="O230" i="14"/>
  <c r="N230" i="14"/>
  <c r="M230" i="14"/>
  <c r="L230" i="14"/>
  <c r="K230" i="14"/>
  <c r="J230" i="14"/>
  <c r="I230" i="14"/>
  <c r="H230" i="14"/>
  <c r="G230" i="14"/>
  <c r="F230" i="14"/>
  <c r="E230" i="14"/>
  <c r="D230" i="14"/>
  <c r="C230" i="14"/>
  <c r="B230" i="14"/>
  <c r="W229" i="14"/>
  <c r="V229" i="14"/>
  <c r="U229" i="14"/>
  <c r="T229" i="14"/>
  <c r="S229" i="14"/>
  <c r="R229" i="14"/>
  <c r="Q229" i="14"/>
  <c r="P229" i="14"/>
  <c r="O229" i="14"/>
  <c r="N229" i="14"/>
  <c r="M229" i="14"/>
  <c r="L229" i="14"/>
  <c r="K229" i="14"/>
  <c r="J229" i="14"/>
  <c r="I229" i="14"/>
  <c r="H229" i="14"/>
  <c r="G229" i="14"/>
  <c r="F229" i="14"/>
  <c r="E229" i="14"/>
  <c r="D229" i="14"/>
  <c r="C229" i="14"/>
  <c r="B229" i="14"/>
  <c r="W228" i="14"/>
  <c r="V228" i="14"/>
  <c r="U228" i="14"/>
  <c r="T228" i="14"/>
  <c r="S228" i="14"/>
  <c r="R228" i="14"/>
  <c r="Q228" i="14"/>
  <c r="P228" i="14"/>
  <c r="O228" i="14"/>
  <c r="N228" i="14"/>
  <c r="M228" i="14"/>
  <c r="L228" i="14"/>
  <c r="K228" i="14"/>
  <c r="J228" i="14"/>
  <c r="I228" i="14"/>
  <c r="H228" i="14"/>
  <c r="G228" i="14"/>
  <c r="F228" i="14"/>
  <c r="E228" i="14"/>
  <c r="D228" i="14"/>
  <c r="C228" i="14"/>
  <c r="B228" i="14"/>
  <c r="W227" i="14"/>
  <c r="V227" i="14"/>
  <c r="U227" i="14"/>
  <c r="T227" i="14"/>
  <c r="S227" i="14"/>
  <c r="R227" i="14"/>
  <c r="Q227" i="14"/>
  <c r="P227" i="14"/>
  <c r="O227" i="14"/>
  <c r="N227" i="14"/>
  <c r="M227" i="14"/>
  <c r="L227" i="14"/>
  <c r="K227" i="14"/>
  <c r="J227" i="14"/>
  <c r="I227" i="14"/>
  <c r="H227" i="14"/>
  <c r="G227" i="14"/>
  <c r="F227" i="14"/>
  <c r="E227" i="14"/>
  <c r="D227" i="14"/>
  <c r="C227" i="14"/>
  <c r="B227" i="14"/>
  <c r="W226" i="14"/>
  <c r="V226" i="14"/>
  <c r="U226" i="14"/>
  <c r="T226" i="14"/>
  <c r="S226" i="14"/>
  <c r="R226" i="14"/>
  <c r="Q226" i="14"/>
  <c r="P226" i="14"/>
  <c r="O226" i="14"/>
  <c r="N226" i="14"/>
  <c r="M226" i="14"/>
  <c r="L226" i="14"/>
  <c r="K226" i="14"/>
  <c r="J226" i="14"/>
  <c r="I226" i="14"/>
  <c r="H226" i="14"/>
  <c r="G226" i="14"/>
  <c r="F226" i="14"/>
  <c r="E226" i="14"/>
  <c r="D226" i="14"/>
  <c r="C226" i="14"/>
  <c r="B226" i="14"/>
  <c r="W225" i="14"/>
  <c r="V225" i="14"/>
  <c r="U225" i="14"/>
  <c r="T225" i="14"/>
  <c r="S225" i="14"/>
  <c r="R225" i="14"/>
  <c r="Q225" i="14"/>
  <c r="P225" i="14"/>
  <c r="O225" i="14"/>
  <c r="N225" i="14"/>
  <c r="M225" i="14"/>
  <c r="L225" i="14"/>
  <c r="K225" i="14"/>
  <c r="J225" i="14"/>
  <c r="I225" i="14"/>
  <c r="H225" i="14"/>
  <c r="G225" i="14"/>
  <c r="F225" i="14"/>
  <c r="E225" i="14"/>
  <c r="D225" i="14"/>
  <c r="C225" i="14"/>
  <c r="B225" i="14"/>
  <c r="W224" i="14"/>
  <c r="V224" i="14"/>
  <c r="U224" i="14"/>
  <c r="T224" i="14"/>
  <c r="S224" i="14"/>
  <c r="R224" i="14"/>
  <c r="Q224" i="14"/>
  <c r="P224" i="14"/>
  <c r="O224" i="14"/>
  <c r="N224" i="14"/>
  <c r="M224" i="14"/>
  <c r="L224" i="14"/>
  <c r="K224" i="14"/>
  <c r="J224" i="14"/>
  <c r="I224" i="14"/>
  <c r="H224" i="14"/>
  <c r="G224" i="14"/>
  <c r="F224" i="14"/>
  <c r="E224" i="14"/>
  <c r="D224" i="14"/>
  <c r="C224" i="14"/>
  <c r="B224" i="14"/>
  <c r="W219" i="14"/>
  <c r="V219" i="14"/>
  <c r="U219" i="14"/>
  <c r="T219" i="14"/>
  <c r="S219" i="14"/>
  <c r="R219" i="14"/>
  <c r="Q219" i="14"/>
  <c r="P219" i="14"/>
  <c r="O219" i="14"/>
  <c r="N219" i="14"/>
  <c r="M219" i="14"/>
  <c r="L219" i="14"/>
  <c r="K219" i="14"/>
  <c r="J219" i="14"/>
  <c r="I219" i="14"/>
  <c r="H219" i="14"/>
  <c r="G219" i="14"/>
  <c r="F219" i="14"/>
  <c r="E219" i="14"/>
  <c r="D219" i="14"/>
  <c r="C219" i="14"/>
  <c r="B219" i="14"/>
  <c r="W218" i="14"/>
  <c r="V218" i="14"/>
  <c r="U218" i="14"/>
  <c r="T218" i="14"/>
  <c r="S218" i="14"/>
  <c r="R218" i="14"/>
  <c r="Q218" i="14"/>
  <c r="P218" i="14"/>
  <c r="O218" i="14"/>
  <c r="N218" i="14"/>
  <c r="M218" i="14"/>
  <c r="L218" i="14"/>
  <c r="K218" i="14"/>
  <c r="J218" i="14"/>
  <c r="I218" i="14"/>
  <c r="H218" i="14"/>
  <c r="G218" i="14"/>
  <c r="F218" i="14"/>
  <c r="E218" i="14"/>
  <c r="D218" i="14"/>
  <c r="C218" i="14"/>
  <c r="B218" i="14"/>
  <c r="W217" i="14"/>
  <c r="V217" i="14"/>
  <c r="U217" i="14"/>
  <c r="T217" i="14"/>
  <c r="S217" i="14"/>
  <c r="R217" i="14"/>
  <c r="Q217" i="14"/>
  <c r="P217" i="14"/>
  <c r="O217" i="14"/>
  <c r="N217" i="14"/>
  <c r="M217" i="14"/>
  <c r="L217" i="14"/>
  <c r="K217" i="14"/>
  <c r="J217" i="14"/>
  <c r="I217" i="14"/>
  <c r="H217" i="14"/>
  <c r="G217" i="14"/>
  <c r="F217" i="14"/>
  <c r="E217" i="14"/>
  <c r="D217" i="14"/>
  <c r="C217" i="14"/>
  <c r="B217" i="14"/>
  <c r="T216" i="14"/>
  <c r="P216" i="14"/>
  <c r="H216" i="14"/>
  <c r="D216" i="14"/>
  <c r="W215" i="14"/>
  <c r="V215" i="14"/>
  <c r="U215" i="14"/>
  <c r="T215" i="14"/>
  <c r="S215" i="14"/>
  <c r="R215" i="14"/>
  <c r="Q215" i="14"/>
  <c r="P215" i="14"/>
  <c r="O215" i="14"/>
  <c r="N215" i="14"/>
  <c r="M215" i="14"/>
  <c r="L215" i="14"/>
  <c r="K215" i="14"/>
  <c r="J215" i="14"/>
  <c r="I215" i="14"/>
  <c r="H215" i="14"/>
  <c r="G215" i="14"/>
  <c r="F215" i="14"/>
  <c r="E215" i="14"/>
  <c r="D215" i="14"/>
  <c r="C215" i="14"/>
  <c r="B215" i="14"/>
  <c r="W214" i="14"/>
  <c r="V214" i="14"/>
  <c r="U214" i="14"/>
  <c r="T214" i="14"/>
  <c r="S214" i="14"/>
  <c r="R214" i="14"/>
  <c r="Q214" i="14"/>
  <c r="P214" i="14"/>
  <c r="O214" i="14"/>
  <c r="N214" i="14"/>
  <c r="M214" i="14"/>
  <c r="L214" i="14"/>
  <c r="K214" i="14"/>
  <c r="J214" i="14"/>
  <c r="I214" i="14"/>
  <c r="H214" i="14"/>
  <c r="G214" i="14"/>
  <c r="F214" i="14"/>
  <c r="E214" i="14"/>
  <c r="D214" i="14"/>
  <c r="C214" i="14"/>
  <c r="B214" i="14"/>
  <c r="W213" i="14"/>
  <c r="V213" i="14"/>
  <c r="U213" i="14"/>
  <c r="T213" i="14"/>
  <c r="S213" i="14"/>
  <c r="R213" i="14"/>
  <c r="Q213" i="14"/>
  <c r="P213" i="14"/>
  <c r="O213" i="14"/>
  <c r="N213" i="14"/>
  <c r="M213" i="14"/>
  <c r="L213" i="14"/>
  <c r="K213" i="14"/>
  <c r="J213" i="14"/>
  <c r="I213" i="14"/>
  <c r="H213" i="14"/>
  <c r="G213" i="14"/>
  <c r="F213" i="14"/>
  <c r="E213" i="14"/>
  <c r="D213" i="14"/>
  <c r="C213" i="14"/>
  <c r="B213" i="14"/>
  <c r="W212" i="14"/>
  <c r="V212" i="14"/>
  <c r="U212" i="14"/>
  <c r="T212" i="14"/>
  <c r="S212" i="14"/>
  <c r="R212" i="14"/>
  <c r="Q212" i="14"/>
  <c r="P212" i="14"/>
  <c r="O212" i="14"/>
  <c r="N212" i="14"/>
  <c r="M212" i="14"/>
  <c r="L212" i="14"/>
  <c r="K212" i="14"/>
  <c r="J212" i="14"/>
  <c r="I212" i="14"/>
  <c r="H212" i="14"/>
  <c r="G212" i="14"/>
  <c r="F212" i="14"/>
  <c r="E212" i="14"/>
  <c r="D212" i="14"/>
  <c r="C212" i="14"/>
  <c r="B212" i="14"/>
  <c r="W211" i="14"/>
  <c r="V211" i="14"/>
  <c r="U211" i="14"/>
  <c r="T211" i="14"/>
  <c r="S211" i="14"/>
  <c r="R211" i="14"/>
  <c r="Q211" i="14"/>
  <c r="P211" i="14"/>
  <c r="O211" i="14"/>
  <c r="N211" i="14"/>
  <c r="M211" i="14"/>
  <c r="L211" i="14"/>
  <c r="K211" i="14"/>
  <c r="J211" i="14"/>
  <c r="I211" i="14"/>
  <c r="H211" i="14"/>
  <c r="G211" i="14"/>
  <c r="F211" i="14"/>
  <c r="E211" i="14"/>
  <c r="D211" i="14"/>
  <c r="C211" i="14"/>
  <c r="B211" i="14"/>
  <c r="W210" i="14"/>
  <c r="V210" i="14"/>
  <c r="U210" i="14"/>
  <c r="T210" i="14"/>
  <c r="S210" i="14"/>
  <c r="R210" i="14"/>
  <c r="Q210" i="14"/>
  <c r="P210" i="14"/>
  <c r="O210" i="14"/>
  <c r="N210" i="14"/>
  <c r="M210" i="14"/>
  <c r="L210" i="14"/>
  <c r="K210" i="14"/>
  <c r="J210" i="14"/>
  <c r="I210" i="14"/>
  <c r="H210" i="14"/>
  <c r="G210" i="14"/>
  <c r="F210" i="14"/>
  <c r="E210" i="14"/>
  <c r="D210" i="14"/>
  <c r="C210" i="14"/>
  <c r="B210" i="14"/>
  <c r="W209" i="14"/>
  <c r="V209" i="14"/>
  <c r="U209" i="14"/>
  <c r="T209" i="14"/>
  <c r="S209" i="14"/>
  <c r="S204" i="14" s="1"/>
  <c r="R209" i="14"/>
  <c r="Q209" i="14"/>
  <c r="P209" i="14"/>
  <c r="O209" i="14"/>
  <c r="N209" i="14"/>
  <c r="M209" i="14"/>
  <c r="L209" i="14"/>
  <c r="K209" i="14"/>
  <c r="J209" i="14"/>
  <c r="I209" i="14"/>
  <c r="H209" i="14"/>
  <c r="G209" i="14"/>
  <c r="F209" i="14"/>
  <c r="E209" i="14"/>
  <c r="D209" i="14"/>
  <c r="C209" i="14"/>
  <c r="B209" i="14"/>
  <c r="W208" i="14"/>
  <c r="V208" i="14"/>
  <c r="U208" i="14"/>
  <c r="T208" i="14"/>
  <c r="S208" i="14"/>
  <c r="R208" i="14"/>
  <c r="Q208" i="14"/>
  <c r="P208" i="14"/>
  <c r="O208" i="14"/>
  <c r="N208" i="14"/>
  <c r="M208" i="14"/>
  <c r="L208" i="14"/>
  <c r="K208" i="14"/>
  <c r="K204" i="14" s="1"/>
  <c r="J208" i="14"/>
  <c r="I208" i="14"/>
  <c r="H208" i="14"/>
  <c r="G208" i="14"/>
  <c r="F208" i="14"/>
  <c r="E208" i="14"/>
  <c r="D208" i="14"/>
  <c r="C208" i="14"/>
  <c r="B208" i="14"/>
  <c r="W207" i="14"/>
  <c r="V207" i="14"/>
  <c r="U207" i="14"/>
  <c r="T207" i="14"/>
  <c r="S207" i="14"/>
  <c r="R207" i="14"/>
  <c r="Q207" i="14"/>
  <c r="P207" i="14"/>
  <c r="O207" i="14"/>
  <c r="N207" i="14"/>
  <c r="M207" i="14"/>
  <c r="L207" i="14"/>
  <c r="K207" i="14"/>
  <c r="J207" i="14"/>
  <c r="I207" i="14"/>
  <c r="H207" i="14"/>
  <c r="G207" i="14"/>
  <c r="F207" i="14"/>
  <c r="E207" i="14"/>
  <c r="D207" i="14"/>
  <c r="C207" i="14"/>
  <c r="B207" i="14"/>
  <c r="W206" i="14"/>
  <c r="V206" i="14"/>
  <c r="U206" i="14"/>
  <c r="T206" i="14"/>
  <c r="S206" i="14"/>
  <c r="R206" i="14"/>
  <c r="Q206" i="14"/>
  <c r="P206" i="14"/>
  <c r="O206" i="14"/>
  <c r="N206" i="14"/>
  <c r="M206" i="14"/>
  <c r="L206" i="14"/>
  <c r="K206" i="14"/>
  <c r="J206" i="14"/>
  <c r="I206" i="14"/>
  <c r="H206" i="14"/>
  <c r="G206" i="14"/>
  <c r="F206" i="14"/>
  <c r="E206" i="14"/>
  <c r="D206" i="14"/>
  <c r="C206" i="14"/>
  <c r="C204" i="14" s="1"/>
  <c r="B206" i="14"/>
  <c r="W205" i="14"/>
  <c r="V205" i="14"/>
  <c r="U205" i="14"/>
  <c r="T205" i="14"/>
  <c r="S205" i="14"/>
  <c r="R205" i="14"/>
  <c r="Q205" i="14"/>
  <c r="P205" i="14"/>
  <c r="O205" i="14"/>
  <c r="N205" i="14"/>
  <c r="M205" i="14"/>
  <c r="L205" i="14"/>
  <c r="K205" i="14"/>
  <c r="J205" i="14"/>
  <c r="I205" i="14"/>
  <c r="H205" i="14"/>
  <c r="H204" i="14" s="1"/>
  <c r="G205" i="14"/>
  <c r="F205" i="14"/>
  <c r="E205" i="14"/>
  <c r="D205" i="14"/>
  <c r="C205" i="14"/>
  <c r="B205" i="14"/>
  <c r="W202" i="14"/>
  <c r="V202" i="14"/>
  <c r="U202" i="14"/>
  <c r="T202" i="14"/>
  <c r="S202" i="14"/>
  <c r="S187" i="14" s="1"/>
  <c r="R202" i="14"/>
  <c r="Q202" i="14"/>
  <c r="P202" i="14"/>
  <c r="O202" i="14"/>
  <c r="N202" i="14"/>
  <c r="M202" i="14"/>
  <c r="L202" i="14"/>
  <c r="K202" i="14"/>
  <c r="J202" i="14"/>
  <c r="I202" i="14"/>
  <c r="H202" i="14"/>
  <c r="G202" i="14"/>
  <c r="F202" i="14"/>
  <c r="E202" i="14"/>
  <c r="D202" i="14"/>
  <c r="C202" i="14"/>
  <c r="B202" i="14"/>
  <c r="W201" i="14"/>
  <c r="V201" i="14"/>
  <c r="U201" i="14"/>
  <c r="T201" i="14"/>
  <c r="S201" i="14"/>
  <c r="R201" i="14"/>
  <c r="Q201" i="14"/>
  <c r="P201" i="14"/>
  <c r="O201" i="14"/>
  <c r="N201" i="14"/>
  <c r="M201" i="14"/>
  <c r="L201" i="14"/>
  <c r="K201" i="14"/>
  <c r="J201" i="14"/>
  <c r="I201" i="14"/>
  <c r="H201" i="14"/>
  <c r="G201" i="14"/>
  <c r="F201" i="14"/>
  <c r="E201" i="14"/>
  <c r="D201" i="14"/>
  <c r="C201" i="14"/>
  <c r="B201" i="14"/>
  <c r="W200" i="14"/>
  <c r="V200" i="14"/>
  <c r="U200" i="14"/>
  <c r="T200" i="14"/>
  <c r="S200" i="14"/>
  <c r="R200" i="14"/>
  <c r="Q200" i="14"/>
  <c r="P200" i="14"/>
  <c r="O200" i="14"/>
  <c r="N200" i="14"/>
  <c r="M200" i="14"/>
  <c r="L200" i="14"/>
  <c r="K200" i="14"/>
  <c r="J200" i="14"/>
  <c r="I200" i="14"/>
  <c r="H200" i="14"/>
  <c r="G200" i="14"/>
  <c r="F200" i="14"/>
  <c r="E200" i="14"/>
  <c r="D200" i="14"/>
  <c r="C200" i="14"/>
  <c r="B200" i="14"/>
  <c r="W198" i="14"/>
  <c r="V198" i="14"/>
  <c r="U198" i="14"/>
  <c r="T198" i="14"/>
  <c r="S198" i="14"/>
  <c r="R198" i="14"/>
  <c r="Q198" i="14"/>
  <c r="P198" i="14"/>
  <c r="O198" i="14"/>
  <c r="N198" i="14"/>
  <c r="M198" i="14"/>
  <c r="L198" i="14"/>
  <c r="K198" i="14"/>
  <c r="J198" i="14"/>
  <c r="I198" i="14"/>
  <c r="H198" i="14"/>
  <c r="G198" i="14"/>
  <c r="F198" i="14"/>
  <c r="E198" i="14"/>
  <c r="D198" i="14"/>
  <c r="C198" i="14"/>
  <c r="B198" i="14"/>
  <c r="W197" i="14"/>
  <c r="V197" i="14"/>
  <c r="U197" i="14"/>
  <c r="T197" i="14"/>
  <c r="S197" i="14"/>
  <c r="R197" i="14"/>
  <c r="Q197" i="14"/>
  <c r="P197" i="14"/>
  <c r="O197" i="14"/>
  <c r="N197" i="14"/>
  <c r="M197" i="14"/>
  <c r="L197" i="14"/>
  <c r="K197" i="14"/>
  <c r="J197" i="14"/>
  <c r="I197" i="14"/>
  <c r="H197" i="14"/>
  <c r="G197" i="14"/>
  <c r="F197" i="14"/>
  <c r="E197" i="14"/>
  <c r="D197" i="14"/>
  <c r="C197" i="14"/>
  <c r="B197" i="14"/>
  <c r="W196" i="14"/>
  <c r="V196" i="14"/>
  <c r="U196" i="14"/>
  <c r="T196" i="14"/>
  <c r="S196" i="14"/>
  <c r="R196" i="14"/>
  <c r="Q196" i="14"/>
  <c r="P196" i="14"/>
  <c r="O196" i="14"/>
  <c r="N196" i="14"/>
  <c r="M196" i="14"/>
  <c r="L196" i="14"/>
  <c r="K196" i="14"/>
  <c r="J196" i="14"/>
  <c r="I196" i="14"/>
  <c r="H196" i="14"/>
  <c r="G196" i="14"/>
  <c r="F196" i="14"/>
  <c r="E196" i="14"/>
  <c r="D196" i="14"/>
  <c r="C196" i="14"/>
  <c r="B196" i="14"/>
  <c r="W195" i="14"/>
  <c r="V195" i="14"/>
  <c r="U195" i="14"/>
  <c r="T195" i="14"/>
  <c r="S195" i="14"/>
  <c r="R195" i="14"/>
  <c r="Q195" i="14"/>
  <c r="P195" i="14"/>
  <c r="O195" i="14"/>
  <c r="N195" i="14"/>
  <c r="M195" i="14"/>
  <c r="L195" i="14"/>
  <c r="K195" i="14"/>
  <c r="J195" i="14"/>
  <c r="I195" i="14"/>
  <c r="H195" i="14"/>
  <c r="G195" i="14"/>
  <c r="F195" i="14"/>
  <c r="E195" i="14"/>
  <c r="D195" i="14"/>
  <c r="C195" i="14"/>
  <c r="B195" i="14"/>
  <c r="W194" i="14"/>
  <c r="V194" i="14"/>
  <c r="U194" i="14"/>
  <c r="T194" i="14"/>
  <c r="S194" i="14"/>
  <c r="R194" i="14"/>
  <c r="Q194" i="14"/>
  <c r="P194" i="14"/>
  <c r="O194" i="14"/>
  <c r="N194" i="14"/>
  <c r="M194" i="14"/>
  <c r="L194" i="14"/>
  <c r="K194" i="14"/>
  <c r="J194" i="14"/>
  <c r="I194" i="14"/>
  <c r="H194" i="14"/>
  <c r="G194" i="14"/>
  <c r="F194" i="14"/>
  <c r="E194" i="14"/>
  <c r="D194" i="14"/>
  <c r="C194" i="14"/>
  <c r="B194" i="14"/>
  <c r="W193" i="14"/>
  <c r="V193" i="14"/>
  <c r="U193" i="14"/>
  <c r="T193" i="14"/>
  <c r="S193" i="14"/>
  <c r="R193" i="14"/>
  <c r="Q193" i="14"/>
  <c r="P193" i="14"/>
  <c r="O193" i="14"/>
  <c r="N193" i="14"/>
  <c r="M193" i="14"/>
  <c r="L193" i="14"/>
  <c r="K193" i="14"/>
  <c r="J193" i="14"/>
  <c r="I193" i="14"/>
  <c r="H193" i="14"/>
  <c r="G193" i="14"/>
  <c r="F193" i="14"/>
  <c r="E193" i="14"/>
  <c r="D193" i="14"/>
  <c r="C193" i="14"/>
  <c r="B193" i="14"/>
  <c r="W192" i="14"/>
  <c r="V192" i="14"/>
  <c r="U192" i="14"/>
  <c r="T192" i="14"/>
  <c r="S192" i="14"/>
  <c r="R192" i="14"/>
  <c r="Q192" i="14"/>
  <c r="P192" i="14"/>
  <c r="O192" i="14"/>
  <c r="N192" i="14"/>
  <c r="M192" i="14"/>
  <c r="L192" i="14"/>
  <c r="K192" i="14"/>
  <c r="J192" i="14"/>
  <c r="I192" i="14"/>
  <c r="H192" i="14"/>
  <c r="G192" i="14"/>
  <c r="F192" i="14"/>
  <c r="E192" i="14"/>
  <c r="D192" i="14"/>
  <c r="C192" i="14"/>
  <c r="B192" i="14"/>
  <c r="W191" i="14"/>
  <c r="V191" i="14"/>
  <c r="U191" i="14"/>
  <c r="T191" i="14"/>
  <c r="S191" i="14"/>
  <c r="R191" i="14"/>
  <c r="Q191" i="14"/>
  <c r="P191" i="14"/>
  <c r="O191" i="14"/>
  <c r="N191" i="14"/>
  <c r="M191" i="14"/>
  <c r="L191" i="14"/>
  <c r="K191" i="14"/>
  <c r="J191" i="14"/>
  <c r="I191" i="14"/>
  <c r="H191" i="14"/>
  <c r="G191" i="14"/>
  <c r="F191" i="14"/>
  <c r="E191" i="14"/>
  <c r="D191" i="14"/>
  <c r="C191" i="14"/>
  <c r="B191" i="14"/>
  <c r="W190" i="14"/>
  <c r="V190" i="14"/>
  <c r="U190" i="14"/>
  <c r="T190" i="14"/>
  <c r="S190" i="14"/>
  <c r="R190" i="14"/>
  <c r="Q190" i="14"/>
  <c r="P190" i="14"/>
  <c r="O190" i="14"/>
  <c r="N190" i="14"/>
  <c r="M190" i="14"/>
  <c r="L190" i="14"/>
  <c r="K190" i="14"/>
  <c r="J190" i="14"/>
  <c r="I190" i="14"/>
  <c r="H190" i="14"/>
  <c r="G190" i="14"/>
  <c r="F190" i="14"/>
  <c r="E190" i="14"/>
  <c r="D190" i="14"/>
  <c r="C190" i="14"/>
  <c r="B190" i="14"/>
  <c r="W189" i="14"/>
  <c r="V189" i="14"/>
  <c r="U189" i="14"/>
  <c r="T189" i="14"/>
  <c r="S189" i="14"/>
  <c r="R189" i="14"/>
  <c r="Q189" i="14"/>
  <c r="P189" i="14"/>
  <c r="O189" i="14"/>
  <c r="N189" i="14"/>
  <c r="M189" i="14"/>
  <c r="L189" i="14"/>
  <c r="K189" i="14"/>
  <c r="J189" i="14"/>
  <c r="I189" i="14"/>
  <c r="H189" i="14"/>
  <c r="G189" i="14"/>
  <c r="F189" i="14"/>
  <c r="E189" i="14"/>
  <c r="D189" i="14"/>
  <c r="C189" i="14"/>
  <c r="B189" i="14"/>
  <c r="W188" i="14"/>
  <c r="V188" i="14"/>
  <c r="U188" i="14"/>
  <c r="T188" i="14"/>
  <c r="S188" i="14"/>
  <c r="R188" i="14"/>
  <c r="Q188" i="14"/>
  <c r="P188" i="14"/>
  <c r="O188" i="14"/>
  <c r="N188" i="14"/>
  <c r="M188" i="14"/>
  <c r="L188" i="14"/>
  <c r="K188" i="14"/>
  <c r="J188" i="14"/>
  <c r="I188" i="14"/>
  <c r="H188" i="14"/>
  <c r="G188" i="14"/>
  <c r="F188" i="14"/>
  <c r="E188" i="14"/>
  <c r="D188" i="14"/>
  <c r="C188" i="14"/>
  <c r="C187" i="14" s="1"/>
  <c r="B188" i="14"/>
  <c r="P187" i="14"/>
  <c r="K187" i="14"/>
  <c r="W184" i="14"/>
  <c r="V184" i="14"/>
  <c r="U184" i="14"/>
  <c r="T184" i="14"/>
  <c r="S184" i="14"/>
  <c r="R184" i="14"/>
  <c r="Q184" i="14"/>
  <c r="P184" i="14"/>
  <c r="O184" i="14"/>
  <c r="N184" i="14"/>
  <c r="M184" i="14"/>
  <c r="L184" i="14"/>
  <c r="K184" i="14"/>
  <c r="J184" i="14"/>
  <c r="I184" i="14"/>
  <c r="H184" i="14"/>
  <c r="G184" i="14"/>
  <c r="F184" i="14"/>
  <c r="E184" i="14"/>
  <c r="D184" i="14"/>
  <c r="C184" i="14"/>
  <c r="B184" i="14"/>
  <c r="W183" i="14"/>
  <c r="V183" i="14"/>
  <c r="U183" i="14"/>
  <c r="T183" i="14"/>
  <c r="S183" i="14"/>
  <c r="R183" i="14"/>
  <c r="Q183" i="14"/>
  <c r="P183" i="14"/>
  <c r="O183" i="14"/>
  <c r="N183" i="14"/>
  <c r="M183" i="14"/>
  <c r="L183" i="14"/>
  <c r="K183" i="14"/>
  <c r="J183" i="14"/>
  <c r="I183" i="14"/>
  <c r="H183" i="14"/>
  <c r="G183" i="14"/>
  <c r="F183" i="14"/>
  <c r="E183" i="14"/>
  <c r="D183" i="14"/>
  <c r="C183" i="14"/>
  <c r="B183" i="14"/>
  <c r="W182" i="14"/>
  <c r="V182" i="14"/>
  <c r="U182" i="14"/>
  <c r="T182" i="14"/>
  <c r="S182" i="14"/>
  <c r="R182" i="14"/>
  <c r="Q182" i="14"/>
  <c r="P182" i="14"/>
  <c r="O182" i="14"/>
  <c r="N182" i="14"/>
  <c r="M182" i="14"/>
  <c r="L182" i="14"/>
  <c r="K182" i="14"/>
  <c r="J182" i="14"/>
  <c r="I182" i="14"/>
  <c r="H182" i="14"/>
  <c r="G182" i="14"/>
  <c r="F182" i="14"/>
  <c r="E182" i="14"/>
  <c r="D182" i="14"/>
  <c r="C182" i="14"/>
  <c r="B182" i="14"/>
  <c r="U181" i="14"/>
  <c r="M181" i="14"/>
  <c r="E181" i="14"/>
  <c r="W180" i="14"/>
  <c r="V180" i="14"/>
  <c r="U180" i="14"/>
  <c r="T180" i="14"/>
  <c r="S180" i="14"/>
  <c r="R180" i="14"/>
  <c r="Q180" i="14"/>
  <c r="P180" i="14"/>
  <c r="O180" i="14"/>
  <c r="N180" i="14"/>
  <c r="M180" i="14"/>
  <c r="L180" i="14"/>
  <c r="K180" i="14"/>
  <c r="J180" i="14"/>
  <c r="I180" i="14"/>
  <c r="H180" i="14"/>
  <c r="G180" i="14"/>
  <c r="F180" i="14"/>
  <c r="E180" i="14"/>
  <c r="D180" i="14"/>
  <c r="C180" i="14"/>
  <c r="B180" i="14"/>
  <c r="W179" i="14"/>
  <c r="V179" i="14"/>
  <c r="U179" i="14"/>
  <c r="T179" i="14"/>
  <c r="S179" i="14"/>
  <c r="R179" i="14"/>
  <c r="Q179" i="14"/>
  <c r="P179" i="14"/>
  <c r="O179" i="14"/>
  <c r="N179" i="14"/>
  <c r="M179" i="14"/>
  <c r="L179" i="14"/>
  <c r="K179" i="14"/>
  <c r="J179" i="14"/>
  <c r="I179" i="14"/>
  <c r="H179" i="14"/>
  <c r="G179" i="14"/>
  <c r="G171" i="14" s="1"/>
  <c r="F179" i="14"/>
  <c r="E179" i="14"/>
  <c r="D179" i="14"/>
  <c r="C179" i="14"/>
  <c r="B179" i="14"/>
  <c r="W178" i="14"/>
  <c r="V178" i="14"/>
  <c r="U178" i="14"/>
  <c r="T178" i="14"/>
  <c r="S178" i="14"/>
  <c r="R178" i="14"/>
  <c r="Q178" i="14"/>
  <c r="P178" i="14"/>
  <c r="O178" i="14"/>
  <c r="N178" i="14"/>
  <c r="M178" i="14"/>
  <c r="L178" i="14"/>
  <c r="K178" i="14"/>
  <c r="J178" i="14"/>
  <c r="I178" i="14"/>
  <c r="H178" i="14"/>
  <c r="G178" i="14"/>
  <c r="F178" i="14"/>
  <c r="E178" i="14"/>
  <c r="D178" i="14"/>
  <c r="C178" i="14"/>
  <c r="B178" i="14"/>
  <c r="W177" i="14"/>
  <c r="W171" i="14" s="1"/>
  <c r="V177" i="14"/>
  <c r="U177" i="14"/>
  <c r="T177" i="14"/>
  <c r="S177" i="14"/>
  <c r="R177" i="14"/>
  <c r="Q177" i="14"/>
  <c r="P177" i="14"/>
  <c r="O177" i="14"/>
  <c r="N177" i="14"/>
  <c r="M177" i="14"/>
  <c r="L177" i="14"/>
  <c r="K177" i="14"/>
  <c r="J177" i="14"/>
  <c r="I177" i="14"/>
  <c r="H177" i="14"/>
  <c r="G177" i="14"/>
  <c r="F177" i="14"/>
  <c r="E177" i="14"/>
  <c r="D177" i="14"/>
  <c r="C177" i="14"/>
  <c r="B177" i="14"/>
  <c r="W176" i="14"/>
  <c r="V176" i="14"/>
  <c r="U176" i="14"/>
  <c r="T176" i="14"/>
  <c r="S176" i="14"/>
  <c r="R176" i="14"/>
  <c r="Q176" i="14"/>
  <c r="P176" i="14"/>
  <c r="O176" i="14"/>
  <c r="N176" i="14"/>
  <c r="M176" i="14"/>
  <c r="L176" i="14"/>
  <c r="K176" i="14"/>
  <c r="J176" i="14"/>
  <c r="I176" i="14"/>
  <c r="H176" i="14"/>
  <c r="G176" i="14"/>
  <c r="F176" i="14"/>
  <c r="E176" i="14"/>
  <c r="D176" i="14"/>
  <c r="C176" i="14"/>
  <c r="B176" i="14"/>
  <c r="W175" i="14"/>
  <c r="V175" i="14"/>
  <c r="U175" i="14"/>
  <c r="T175" i="14"/>
  <c r="S175" i="14"/>
  <c r="R175" i="14"/>
  <c r="Q175" i="14"/>
  <c r="P175" i="14"/>
  <c r="O175" i="14"/>
  <c r="N175" i="14"/>
  <c r="M175" i="14"/>
  <c r="L175" i="14"/>
  <c r="K175" i="14"/>
  <c r="J175" i="14"/>
  <c r="I175" i="14"/>
  <c r="H175" i="14"/>
  <c r="G175" i="14"/>
  <c r="F175" i="14"/>
  <c r="E175" i="14"/>
  <c r="D175" i="14"/>
  <c r="C175" i="14"/>
  <c r="B175" i="14"/>
  <c r="W174" i="14"/>
  <c r="V174" i="14"/>
  <c r="U174" i="14"/>
  <c r="T174" i="14"/>
  <c r="S174" i="14"/>
  <c r="R174" i="14"/>
  <c r="Q174" i="14"/>
  <c r="P174" i="14"/>
  <c r="O174" i="14"/>
  <c r="O171" i="14" s="1"/>
  <c r="N174" i="14"/>
  <c r="M174" i="14"/>
  <c r="L174" i="14"/>
  <c r="K174" i="14"/>
  <c r="J174" i="14"/>
  <c r="I174" i="14"/>
  <c r="H174" i="14"/>
  <c r="G174" i="14"/>
  <c r="F174" i="14"/>
  <c r="E174" i="14"/>
  <c r="D174" i="14"/>
  <c r="C174" i="14"/>
  <c r="B174" i="14"/>
  <c r="W173" i="14"/>
  <c r="V173" i="14"/>
  <c r="U173" i="14"/>
  <c r="T173" i="14"/>
  <c r="S173" i="14"/>
  <c r="R173" i="14"/>
  <c r="Q173" i="14"/>
  <c r="P173" i="14"/>
  <c r="O173" i="14"/>
  <c r="N173" i="14"/>
  <c r="M173" i="14"/>
  <c r="L173" i="14"/>
  <c r="L171" i="14" s="1"/>
  <c r="K173" i="14"/>
  <c r="J173" i="14"/>
  <c r="I173" i="14"/>
  <c r="H173" i="14"/>
  <c r="G173" i="14"/>
  <c r="F173" i="14"/>
  <c r="E173" i="14"/>
  <c r="D173" i="14"/>
  <c r="D171" i="14" s="1"/>
  <c r="C173" i="14"/>
  <c r="B173" i="14"/>
  <c r="W172" i="14"/>
  <c r="V172" i="14"/>
  <c r="U172" i="14"/>
  <c r="U171" i="14" s="1"/>
  <c r="T172" i="14"/>
  <c r="S172" i="14"/>
  <c r="R172" i="14"/>
  <c r="R171" i="14" s="1"/>
  <c r="Q172" i="14"/>
  <c r="P172" i="14"/>
  <c r="O172" i="14"/>
  <c r="N172" i="14"/>
  <c r="M172" i="14"/>
  <c r="L172" i="14"/>
  <c r="K172" i="14"/>
  <c r="J172" i="14"/>
  <c r="I172" i="14"/>
  <c r="H172" i="14"/>
  <c r="G172" i="14"/>
  <c r="F172" i="14"/>
  <c r="E172" i="14"/>
  <c r="D172" i="14"/>
  <c r="C172" i="14"/>
  <c r="B172" i="14"/>
  <c r="W169" i="14"/>
  <c r="V169" i="14"/>
  <c r="U169" i="14"/>
  <c r="T169" i="14"/>
  <c r="S169" i="14"/>
  <c r="R169" i="14"/>
  <c r="Q169" i="14"/>
  <c r="P169" i="14"/>
  <c r="O169" i="14"/>
  <c r="N169" i="14"/>
  <c r="M169" i="14"/>
  <c r="L169" i="14"/>
  <c r="K169" i="14"/>
  <c r="J169" i="14"/>
  <c r="I169" i="14"/>
  <c r="H169" i="14"/>
  <c r="G169" i="14"/>
  <c r="F169" i="14"/>
  <c r="E169" i="14"/>
  <c r="D169" i="14"/>
  <c r="C169" i="14"/>
  <c r="B169" i="14"/>
  <c r="W168" i="14"/>
  <c r="V168" i="14"/>
  <c r="U168" i="14"/>
  <c r="T168" i="14"/>
  <c r="S168" i="14"/>
  <c r="R168" i="14"/>
  <c r="Q168" i="14"/>
  <c r="P168" i="14"/>
  <c r="O168" i="14"/>
  <c r="N168" i="14"/>
  <c r="M168" i="14"/>
  <c r="L168" i="14"/>
  <c r="K168" i="14"/>
  <c r="J168" i="14"/>
  <c r="I168" i="14"/>
  <c r="H168" i="14"/>
  <c r="G168" i="14"/>
  <c r="F168" i="14"/>
  <c r="E168" i="14"/>
  <c r="D168" i="14"/>
  <c r="C168" i="14"/>
  <c r="B168" i="14"/>
  <c r="W167" i="14"/>
  <c r="V167" i="14"/>
  <c r="U167" i="14"/>
  <c r="T167" i="14"/>
  <c r="S167" i="14"/>
  <c r="R167" i="14"/>
  <c r="Q167" i="14"/>
  <c r="P167" i="14"/>
  <c r="O167" i="14"/>
  <c r="N167" i="14"/>
  <c r="M167" i="14"/>
  <c r="L167" i="14"/>
  <c r="K167" i="14"/>
  <c r="J167" i="14"/>
  <c r="I167" i="14"/>
  <c r="H167" i="14"/>
  <c r="G167" i="14"/>
  <c r="F167" i="14"/>
  <c r="E167" i="14"/>
  <c r="D167" i="14"/>
  <c r="C167" i="14"/>
  <c r="B167" i="14"/>
  <c r="W166" i="14"/>
  <c r="V166" i="14"/>
  <c r="U166" i="14"/>
  <c r="T166" i="14"/>
  <c r="S166" i="14"/>
  <c r="R166" i="14"/>
  <c r="Q166" i="14"/>
  <c r="P166" i="14"/>
  <c r="O166" i="14"/>
  <c r="N166" i="14"/>
  <c r="M166" i="14"/>
  <c r="L166" i="14"/>
  <c r="K166" i="14"/>
  <c r="J166" i="14"/>
  <c r="I166" i="14"/>
  <c r="H166" i="14"/>
  <c r="G166" i="14"/>
  <c r="F166" i="14"/>
  <c r="E166" i="14"/>
  <c r="D166" i="14"/>
  <c r="C166" i="14"/>
  <c r="B166" i="14"/>
  <c r="W165" i="14"/>
  <c r="V165" i="14"/>
  <c r="U165" i="14"/>
  <c r="T165" i="14"/>
  <c r="S165" i="14"/>
  <c r="R165" i="14"/>
  <c r="Q165" i="14"/>
  <c r="P165" i="14"/>
  <c r="O165" i="14"/>
  <c r="N165" i="14"/>
  <c r="M165" i="14"/>
  <c r="L165" i="14"/>
  <c r="K165" i="14"/>
  <c r="J165" i="14"/>
  <c r="I165" i="14"/>
  <c r="H165" i="14"/>
  <c r="G165" i="14"/>
  <c r="G162" i="14" s="1"/>
  <c r="F165" i="14"/>
  <c r="E165" i="14"/>
  <c r="D165" i="14"/>
  <c r="C165" i="14"/>
  <c r="B165" i="14"/>
  <c r="W164" i="14"/>
  <c r="V164" i="14"/>
  <c r="U164" i="14"/>
  <c r="T164" i="14"/>
  <c r="S164" i="14"/>
  <c r="R164" i="14"/>
  <c r="Q164" i="14"/>
  <c r="P164" i="14"/>
  <c r="O164" i="14"/>
  <c r="N164" i="14"/>
  <c r="M164" i="14"/>
  <c r="L164" i="14"/>
  <c r="K164" i="14"/>
  <c r="J164" i="14"/>
  <c r="I164" i="14"/>
  <c r="H164" i="14"/>
  <c r="G164" i="14"/>
  <c r="F164" i="14"/>
  <c r="E164" i="14"/>
  <c r="D164" i="14"/>
  <c r="C164" i="14"/>
  <c r="B164" i="14"/>
  <c r="W163" i="14"/>
  <c r="W162" i="14" s="1"/>
  <c r="V163" i="14"/>
  <c r="U163" i="14"/>
  <c r="T163" i="14"/>
  <c r="S163" i="14"/>
  <c r="R163" i="14"/>
  <c r="Q163" i="14"/>
  <c r="P163" i="14"/>
  <c r="O163" i="14"/>
  <c r="O162" i="14" s="1"/>
  <c r="N163" i="14"/>
  <c r="M163" i="14"/>
  <c r="L163" i="14"/>
  <c r="L162" i="14" s="1"/>
  <c r="K163" i="14"/>
  <c r="J163" i="14"/>
  <c r="I163" i="14"/>
  <c r="I162" i="14" s="1"/>
  <c r="H163" i="14"/>
  <c r="G163" i="14"/>
  <c r="F163" i="14"/>
  <c r="E163" i="14"/>
  <c r="D163" i="14"/>
  <c r="C163" i="14"/>
  <c r="B163" i="14"/>
  <c r="W141" i="14"/>
  <c r="W216" i="14" s="1"/>
  <c r="V141" i="14"/>
  <c r="V216" i="14" s="1"/>
  <c r="U141" i="14"/>
  <c r="T141" i="14"/>
  <c r="T261" i="14" s="1"/>
  <c r="S141" i="14"/>
  <c r="R141" i="14"/>
  <c r="Q141" i="14"/>
  <c r="Q216" i="14" s="1"/>
  <c r="P141" i="14"/>
  <c r="O141" i="14"/>
  <c r="O216" i="14" s="1"/>
  <c r="N141" i="14"/>
  <c r="M141" i="14"/>
  <c r="L141" i="14"/>
  <c r="L261" i="14" s="1"/>
  <c r="K141" i="14"/>
  <c r="J141" i="14"/>
  <c r="I141" i="14"/>
  <c r="I216" i="14" s="1"/>
  <c r="H141" i="14"/>
  <c r="G141" i="14"/>
  <c r="G216" i="14" s="1"/>
  <c r="F141" i="14"/>
  <c r="F216" i="14" s="1"/>
  <c r="E141" i="14"/>
  <c r="D141" i="14"/>
  <c r="C141" i="14"/>
  <c r="B141" i="14"/>
  <c r="W97" i="14"/>
  <c r="W199" i="14" s="1"/>
  <c r="V97" i="14"/>
  <c r="V199" i="14" s="1"/>
  <c r="U97" i="14"/>
  <c r="U199" i="14" s="1"/>
  <c r="T97" i="14"/>
  <c r="T199" i="14" s="1"/>
  <c r="S97" i="14"/>
  <c r="S199" i="14" s="1"/>
  <c r="R97" i="14"/>
  <c r="R199" i="14" s="1"/>
  <c r="Q97" i="14"/>
  <c r="P97" i="14"/>
  <c r="O97" i="14"/>
  <c r="O199" i="14" s="1"/>
  <c r="N97" i="14"/>
  <c r="N199" i="14" s="1"/>
  <c r="M97" i="14"/>
  <c r="M199" i="14" s="1"/>
  <c r="L97" i="14"/>
  <c r="L199" i="14" s="1"/>
  <c r="K97" i="14"/>
  <c r="K199" i="14" s="1"/>
  <c r="J97" i="14"/>
  <c r="J199" i="14" s="1"/>
  <c r="I97" i="14"/>
  <c r="H97" i="14"/>
  <c r="G97" i="14"/>
  <c r="G199" i="14" s="1"/>
  <c r="F97" i="14"/>
  <c r="F199" i="14" s="1"/>
  <c r="E97" i="14"/>
  <c r="E199" i="14" s="1"/>
  <c r="D97" i="14"/>
  <c r="D199" i="14" s="1"/>
  <c r="C97" i="14"/>
  <c r="C199" i="14" s="1"/>
  <c r="B97" i="14"/>
  <c r="B199" i="14" s="1"/>
  <c r="W53" i="14"/>
  <c r="W241" i="14" s="1"/>
  <c r="V53" i="14"/>
  <c r="U53" i="14"/>
  <c r="U241" i="14" s="1"/>
  <c r="T53" i="14"/>
  <c r="T241" i="14" s="1"/>
  <c r="S53" i="14"/>
  <c r="S241" i="14" s="1"/>
  <c r="R53" i="14"/>
  <c r="R241" i="14" s="1"/>
  <c r="Q53" i="14"/>
  <c r="Q241" i="14" s="1"/>
  <c r="P53" i="14"/>
  <c r="P181" i="14" s="1"/>
  <c r="O53" i="14"/>
  <c r="O241" i="14" s="1"/>
  <c r="N53" i="14"/>
  <c r="M53" i="14"/>
  <c r="M241" i="14" s="1"/>
  <c r="L53" i="14"/>
  <c r="L241" i="14" s="1"/>
  <c r="K53" i="14"/>
  <c r="K241" i="14" s="1"/>
  <c r="J53" i="14"/>
  <c r="J241" i="14" s="1"/>
  <c r="I53" i="14"/>
  <c r="I241" i="14" s="1"/>
  <c r="H53" i="14"/>
  <c r="H181" i="14" s="1"/>
  <c r="G53" i="14"/>
  <c r="G241" i="14" s="1"/>
  <c r="F53" i="14"/>
  <c r="E53" i="14"/>
  <c r="E241" i="14" s="1"/>
  <c r="D53" i="14"/>
  <c r="D241" i="14" s="1"/>
  <c r="C53" i="14"/>
  <c r="C241" i="14" s="1"/>
  <c r="B53" i="14"/>
  <c r="B241" i="14" s="1"/>
  <c r="A1" i="14"/>
  <c r="W260" i="13"/>
  <c r="V260" i="13"/>
  <c r="U260" i="13"/>
  <c r="T260" i="13"/>
  <c r="S260" i="13"/>
  <c r="R260" i="13"/>
  <c r="Q260" i="13"/>
  <c r="P260" i="13"/>
  <c r="O260" i="13"/>
  <c r="N260" i="13"/>
  <c r="M260" i="13"/>
  <c r="L260" i="13"/>
  <c r="K260" i="13"/>
  <c r="J260" i="13"/>
  <c r="I260" i="13"/>
  <c r="H260" i="13"/>
  <c r="G260" i="13"/>
  <c r="F260" i="13"/>
  <c r="E260" i="13"/>
  <c r="D260" i="13"/>
  <c r="C260" i="13"/>
  <c r="B260" i="13"/>
  <c r="W259" i="13"/>
  <c r="V259" i="13"/>
  <c r="U259" i="13"/>
  <c r="T259" i="13"/>
  <c r="S259" i="13"/>
  <c r="R259" i="13"/>
  <c r="Q259" i="13"/>
  <c r="P259" i="13"/>
  <c r="O259" i="13"/>
  <c r="N259" i="13"/>
  <c r="M259" i="13"/>
  <c r="L259" i="13"/>
  <c r="K259" i="13"/>
  <c r="J259" i="13"/>
  <c r="I259" i="13"/>
  <c r="H259" i="13"/>
  <c r="G259" i="13"/>
  <c r="F259" i="13"/>
  <c r="E259" i="13"/>
  <c r="D259" i="13"/>
  <c r="C259" i="13"/>
  <c r="B259" i="13"/>
  <c r="W258" i="13"/>
  <c r="V258" i="13"/>
  <c r="U258" i="13"/>
  <c r="T258" i="13"/>
  <c r="S258" i="13"/>
  <c r="R258" i="13"/>
  <c r="Q258" i="13"/>
  <c r="P258" i="13"/>
  <c r="O258" i="13"/>
  <c r="N258" i="13"/>
  <c r="M258" i="13"/>
  <c r="L258" i="13"/>
  <c r="K258" i="13"/>
  <c r="J258" i="13"/>
  <c r="I258" i="13"/>
  <c r="H258" i="13"/>
  <c r="G258" i="13"/>
  <c r="F258" i="13"/>
  <c r="E258" i="13"/>
  <c r="D258" i="13"/>
  <c r="C258" i="13"/>
  <c r="B258" i="13"/>
  <c r="W257" i="13"/>
  <c r="V257" i="13"/>
  <c r="U257" i="13"/>
  <c r="T257" i="13"/>
  <c r="S257" i="13"/>
  <c r="R257" i="13"/>
  <c r="Q257" i="13"/>
  <c r="P257" i="13"/>
  <c r="O257" i="13"/>
  <c r="N257" i="13"/>
  <c r="M257" i="13"/>
  <c r="L257" i="13"/>
  <c r="K257" i="13"/>
  <c r="J257" i="13"/>
  <c r="I257" i="13"/>
  <c r="H257" i="13"/>
  <c r="G257" i="13"/>
  <c r="F257" i="13"/>
  <c r="E257" i="13"/>
  <c r="D257" i="13"/>
  <c r="C257" i="13"/>
  <c r="B257" i="13"/>
  <c r="W256" i="13"/>
  <c r="V256" i="13"/>
  <c r="U256" i="13"/>
  <c r="T256" i="13"/>
  <c r="S256" i="13"/>
  <c r="R256" i="13"/>
  <c r="Q256" i="13"/>
  <c r="P256" i="13"/>
  <c r="O256" i="13"/>
  <c r="N256" i="13"/>
  <c r="M256" i="13"/>
  <c r="L256" i="13"/>
  <c r="K256" i="13"/>
  <c r="J256" i="13"/>
  <c r="I256" i="13"/>
  <c r="H256" i="13"/>
  <c r="G256" i="13"/>
  <c r="F256" i="13"/>
  <c r="E256" i="13"/>
  <c r="D256" i="13"/>
  <c r="C256" i="13"/>
  <c r="B256" i="13"/>
  <c r="W255" i="13"/>
  <c r="V255" i="13"/>
  <c r="U255" i="13"/>
  <c r="T255" i="13"/>
  <c r="S255" i="13"/>
  <c r="R255" i="13"/>
  <c r="Q255" i="13"/>
  <c r="P255" i="13"/>
  <c r="O255" i="13"/>
  <c r="N255" i="13"/>
  <c r="M255" i="13"/>
  <c r="L255" i="13"/>
  <c r="K255" i="13"/>
  <c r="J255" i="13"/>
  <c r="I255" i="13"/>
  <c r="H255" i="13"/>
  <c r="G255" i="13"/>
  <c r="F255" i="13"/>
  <c r="E255" i="13"/>
  <c r="D255" i="13"/>
  <c r="C255" i="13"/>
  <c r="B255" i="13"/>
  <c r="W254" i="13"/>
  <c r="V254" i="13"/>
  <c r="U254" i="13"/>
  <c r="T254" i="13"/>
  <c r="S254" i="13"/>
  <c r="R254" i="13"/>
  <c r="Q254" i="13"/>
  <c r="P254" i="13"/>
  <c r="O254" i="13"/>
  <c r="N254" i="13"/>
  <c r="M254" i="13"/>
  <c r="L254" i="13"/>
  <c r="K254" i="13"/>
  <c r="J254" i="13"/>
  <c r="I254" i="13"/>
  <c r="H254" i="13"/>
  <c r="G254" i="13"/>
  <c r="F254" i="13"/>
  <c r="E254" i="13"/>
  <c r="D254" i="13"/>
  <c r="C254" i="13"/>
  <c r="B254" i="13"/>
  <c r="W250" i="13"/>
  <c r="V250" i="13"/>
  <c r="U250" i="13"/>
  <c r="T250" i="13"/>
  <c r="S250" i="13"/>
  <c r="R250" i="13"/>
  <c r="Q250" i="13"/>
  <c r="P250" i="13"/>
  <c r="O250" i="13"/>
  <c r="N250" i="13"/>
  <c r="M250" i="13"/>
  <c r="L250" i="13"/>
  <c r="K250" i="13"/>
  <c r="J250" i="13"/>
  <c r="I250" i="13"/>
  <c r="H250" i="13"/>
  <c r="G250" i="13"/>
  <c r="F250" i="13"/>
  <c r="E250" i="13"/>
  <c r="D250" i="13"/>
  <c r="C250" i="13"/>
  <c r="B250" i="13"/>
  <c r="W249" i="13"/>
  <c r="V249" i="13"/>
  <c r="U249" i="13"/>
  <c r="T249" i="13"/>
  <c r="S249" i="13"/>
  <c r="R249" i="13"/>
  <c r="Q249" i="13"/>
  <c r="P249" i="13"/>
  <c r="O249" i="13"/>
  <c r="N249" i="13"/>
  <c r="M249" i="13"/>
  <c r="L249" i="13"/>
  <c r="K249" i="13"/>
  <c r="J249" i="13"/>
  <c r="I249" i="13"/>
  <c r="H249" i="13"/>
  <c r="G249" i="13"/>
  <c r="F249" i="13"/>
  <c r="E249" i="13"/>
  <c r="D249" i="13"/>
  <c r="C249" i="13"/>
  <c r="B249" i="13"/>
  <c r="W248" i="13"/>
  <c r="V248" i="13"/>
  <c r="U248" i="13"/>
  <c r="T248" i="13"/>
  <c r="S248" i="13"/>
  <c r="R248" i="13"/>
  <c r="Q248" i="13"/>
  <c r="P248" i="13"/>
  <c r="O248" i="13"/>
  <c r="N248" i="13"/>
  <c r="M248" i="13"/>
  <c r="L248" i="13"/>
  <c r="K248" i="13"/>
  <c r="J248" i="13"/>
  <c r="I248" i="13"/>
  <c r="H248" i="13"/>
  <c r="G248" i="13"/>
  <c r="F248" i="13"/>
  <c r="E248" i="13"/>
  <c r="D248" i="13"/>
  <c r="C248" i="13"/>
  <c r="B248" i="13"/>
  <c r="W247" i="13"/>
  <c r="V247" i="13"/>
  <c r="U247" i="13"/>
  <c r="T247" i="13"/>
  <c r="S247" i="13"/>
  <c r="R247" i="13"/>
  <c r="Q247" i="13"/>
  <c r="P247" i="13"/>
  <c r="O247" i="13"/>
  <c r="N247" i="13"/>
  <c r="M247" i="13"/>
  <c r="L247" i="13"/>
  <c r="K247" i="13"/>
  <c r="J247" i="13"/>
  <c r="I247" i="13"/>
  <c r="H247" i="13"/>
  <c r="G247" i="13"/>
  <c r="F247" i="13"/>
  <c r="E247" i="13"/>
  <c r="D247" i="13"/>
  <c r="C247" i="13"/>
  <c r="B247" i="13"/>
  <c r="W246" i="13"/>
  <c r="V246" i="13"/>
  <c r="U246" i="13"/>
  <c r="T246" i="13"/>
  <c r="S246" i="13"/>
  <c r="R246" i="13"/>
  <c r="Q246" i="13"/>
  <c r="P246" i="13"/>
  <c r="O246" i="13"/>
  <c r="N246" i="13"/>
  <c r="M246" i="13"/>
  <c r="L246" i="13"/>
  <c r="K246" i="13"/>
  <c r="J246" i="13"/>
  <c r="I246" i="13"/>
  <c r="H246" i="13"/>
  <c r="G246" i="13"/>
  <c r="F246" i="13"/>
  <c r="E246" i="13"/>
  <c r="D246" i="13"/>
  <c r="C246" i="13"/>
  <c r="B246" i="13"/>
  <c r="W245" i="13"/>
  <c r="V245" i="13"/>
  <c r="U245" i="13"/>
  <c r="T245" i="13"/>
  <c r="S245" i="13"/>
  <c r="R245" i="13"/>
  <c r="Q245" i="13"/>
  <c r="P245" i="13"/>
  <c r="O245" i="13"/>
  <c r="N245" i="13"/>
  <c r="M245" i="13"/>
  <c r="L245" i="13"/>
  <c r="K245" i="13"/>
  <c r="J245" i="13"/>
  <c r="I245" i="13"/>
  <c r="H245" i="13"/>
  <c r="G245" i="13"/>
  <c r="F245" i="13"/>
  <c r="E245" i="13"/>
  <c r="D245" i="13"/>
  <c r="C245" i="13"/>
  <c r="B245" i="13"/>
  <c r="W244" i="13"/>
  <c r="V244" i="13"/>
  <c r="U244" i="13"/>
  <c r="T244" i="13"/>
  <c r="S244" i="13"/>
  <c r="R244" i="13"/>
  <c r="Q244" i="13"/>
  <c r="P244" i="13"/>
  <c r="O244" i="13"/>
  <c r="N244" i="13"/>
  <c r="M244" i="13"/>
  <c r="L244" i="13"/>
  <c r="K244" i="13"/>
  <c r="J244" i="13"/>
  <c r="I244" i="13"/>
  <c r="H244" i="13"/>
  <c r="G244" i="13"/>
  <c r="F244" i="13"/>
  <c r="E244" i="13"/>
  <c r="D244" i="13"/>
  <c r="C244" i="13"/>
  <c r="B244" i="13"/>
  <c r="W240" i="13"/>
  <c r="V240" i="13"/>
  <c r="U240" i="13"/>
  <c r="T240" i="13"/>
  <c r="S240" i="13"/>
  <c r="R240" i="13"/>
  <c r="Q240" i="13"/>
  <c r="P240" i="13"/>
  <c r="O240" i="13"/>
  <c r="N240" i="13"/>
  <c r="M240" i="13"/>
  <c r="L240" i="13"/>
  <c r="K240" i="13"/>
  <c r="J240" i="13"/>
  <c r="I240" i="13"/>
  <c r="H240" i="13"/>
  <c r="G240" i="13"/>
  <c r="F240" i="13"/>
  <c r="E240" i="13"/>
  <c r="D240" i="13"/>
  <c r="C240" i="13"/>
  <c r="B240" i="13"/>
  <c r="W239" i="13"/>
  <c r="V239" i="13"/>
  <c r="U239" i="13"/>
  <c r="T239" i="13"/>
  <c r="S239" i="13"/>
  <c r="R239" i="13"/>
  <c r="Q239" i="13"/>
  <c r="P239" i="13"/>
  <c r="O239" i="13"/>
  <c r="N239" i="13"/>
  <c r="M239" i="13"/>
  <c r="L239" i="13"/>
  <c r="K239" i="13"/>
  <c r="J239" i="13"/>
  <c r="I239" i="13"/>
  <c r="H239" i="13"/>
  <c r="G239" i="13"/>
  <c r="F239" i="13"/>
  <c r="E239" i="13"/>
  <c r="D239" i="13"/>
  <c r="C239" i="13"/>
  <c r="B239" i="13"/>
  <c r="W238" i="13"/>
  <c r="V238" i="13"/>
  <c r="U238" i="13"/>
  <c r="T238" i="13"/>
  <c r="S238" i="13"/>
  <c r="R238" i="13"/>
  <c r="Q238" i="13"/>
  <c r="P238" i="13"/>
  <c r="O238" i="13"/>
  <c r="N238" i="13"/>
  <c r="M238" i="13"/>
  <c r="L238" i="13"/>
  <c r="K238" i="13"/>
  <c r="J238" i="13"/>
  <c r="I238" i="13"/>
  <c r="H238" i="13"/>
  <c r="G238" i="13"/>
  <c r="F238" i="13"/>
  <c r="E238" i="13"/>
  <c r="D238" i="13"/>
  <c r="C238" i="13"/>
  <c r="B238" i="13"/>
  <c r="W237" i="13"/>
  <c r="V237" i="13"/>
  <c r="U237" i="13"/>
  <c r="T237" i="13"/>
  <c r="S237" i="13"/>
  <c r="R237" i="13"/>
  <c r="Q237" i="13"/>
  <c r="P237" i="13"/>
  <c r="O237" i="13"/>
  <c r="N237" i="13"/>
  <c r="M237" i="13"/>
  <c r="L237" i="13"/>
  <c r="K237" i="13"/>
  <c r="J237" i="13"/>
  <c r="I237" i="13"/>
  <c r="H237" i="13"/>
  <c r="G237" i="13"/>
  <c r="F237" i="13"/>
  <c r="E237" i="13"/>
  <c r="D237" i="13"/>
  <c r="C237" i="13"/>
  <c r="B237" i="13"/>
  <c r="W236" i="13"/>
  <c r="V236" i="13"/>
  <c r="U236" i="13"/>
  <c r="T236" i="13"/>
  <c r="S236" i="13"/>
  <c r="R236" i="13"/>
  <c r="Q236" i="13"/>
  <c r="P236" i="13"/>
  <c r="O236" i="13"/>
  <c r="N236" i="13"/>
  <c r="M236" i="13"/>
  <c r="L236" i="13"/>
  <c r="K236" i="13"/>
  <c r="J236" i="13"/>
  <c r="I236" i="13"/>
  <c r="H236" i="13"/>
  <c r="G236" i="13"/>
  <c r="F236" i="13"/>
  <c r="E236" i="13"/>
  <c r="D236" i="13"/>
  <c r="C236" i="13"/>
  <c r="B236" i="13"/>
  <c r="W235" i="13"/>
  <c r="V235" i="13"/>
  <c r="U235" i="13"/>
  <c r="T235" i="13"/>
  <c r="S235" i="13"/>
  <c r="R235" i="13"/>
  <c r="Q235" i="13"/>
  <c r="P235" i="13"/>
  <c r="O235" i="13"/>
  <c r="N235" i="13"/>
  <c r="M235" i="13"/>
  <c r="L235" i="13"/>
  <c r="K235" i="13"/>
  <c r="J235" i="13"/>
  <c r="I235" i="13"/>
  <c r="H235" i="13"/>
  <c r="G235" i="13"/>
  <c r="F235" i="13"/>
  <c r="E235" i="13"/>
  <c r="D235" i="13"/>
  <c r="C235" i="13"/>
  <c r="B235" i="13"/>
  <c r="W234" i="13"/>
  <c r="V234" i="13"/>
  <c r="U234" i="13"/>
  <c r="T234" i="13"/>
  <c r="S234" i="13"/>
  <c r="R234" i="13"/>
  <c r="Q234" i="13"/>
  <c r="P234" i="13"/>
  <c r="O234" i="13"/>
  <c r="N234" i="13"/>
  <c r="M234" i="13"/>
  <c r="L234" i="13"/>
  <c r="K234" i="13"/>
  <c r="J234" i="13"/>
  <c r="I234" i="13"/>
  <c r="H234" i="13"/>
  <c r="G234" i="13"/>
  <c r="F234" i="13"/>
  <c r="E234" i="13"/>
  <c r="D234" i="13"/>
  <c r="C234" i="13"/>
  <c r="B234" i="13"/>
  <c r="W231" i="13"/>
  <c r="V231" i="13"/>
  <c r="U231" i="13"/>
  <c r="T231" i="13"/>
  <c r="S231" i="13"/>
  <c r="R231" i="13"/>
  <c r="Q231" i="13"/>
  <c r="P231" i="13"/>
  <c r="O231" i="13"/>
  <c r="N231" i="13"/>
  <c r="M231" i="13"/>
  <c r="L231" i="13"/>
  <c r="K231" i="13"/>
  <c r="J231" i="13"/>
  <c r="I231" i="13"/>
  <c r="H231" i="13"/>
  <c r="G231" i="13"/>
  <c r="F231" i="13"/>
  <c r="E231" i="13"/>
  <c r="D231" i="13"/>
  <c r="C231" i="13"/>
  <c r="B231" i="13"/>
  <c r="W230" i="13"/>
  <c r="V230" i="13"/>
  <c r="U230" i="13"/>
  <c r="T230" i="13"/>
  <c r="S230" i="13"/>
  <c r="R230" i="13"/>
  <c r="Q230" i="13"/>
  <c r="P230" i="13"/>
  <c r="O230" i="13"/>
  <c r="N230" i="13"/>
  <c r="M230" i="13"/>
  <c r="L230" i="13"/>
  <c r="K230" i="13"/>
  <c r="J230" i="13"/>
  <c r="I230" i="13"/>
  <c r="H230" i="13"/>
  <c r="G230" i="13"/>
  <c r="F230" i="13"/>
  <c r="E230" i="13"/>
  <c r="D230" i="13"/>
  <c r="C230" i="13"/>
  <c r="B230" i="13"/>
  <c r="W229" i="13"/>
  <c r="V229" i="13"/>
  <c r="U229" i="13"/>
  <c r="T229" i="13"/>
  <c r="S229" i="13"/>
  <c r="R229" i="13"/>
  <c r="Q229" i="13"/>
  <c r="P229" i="13"/>
  <c r="O229" i="13"/>
  <c r="N229" i="13"/>
  <c r="M229" i="13"/>
  <c r="L229" i="13"/>
  <c r="K229" i="13"/>
  <c r="J229" i="13"/>
  <c r="I229" i="13"/>
  <c r="H229" i="13"/>
  <c r="G229" i="13"/>
  <c r="F229" i="13"/>
  <c r="E229" i="13"/>
  <c r="D229" i="13"/>
  <c r="C229" i="13"/>
  <c r="B229" i="13"/>
  <c r="W228" i="13"/>
  <c r="V228" i="13"/>
  <c r="U228" i="13"/>
  <c r="T228" i="13"/>
  <c r="S228" i="13"/>
  <c r="R228" i="13"/>
  <c r="Q228" i="13"/>
  <c r="P228" i="13"/>
  <c r="O228" i="13"/>
  <c r="N228" i="13"/>
  <c r="M228" i="13"/>
  <c r="L228" i="13"/>
  <c r="K228" i="13"/>
  <c r="J228" i="13"/>
  <c r="I228" i="13"/>
  <c r="H228" i="13"/>
  <c r="G228" i="13"/>
  <c r="F228" i="13"/>
  <c r="E228" i="13"/>
  <c r="D228" i="13"/>
  <c r="C228" i="13"/>
  <c r="B228" i="13"/>
  <c r="W227" i="13"/>
  <c r="V227" i="13"/>
  <c r="U227" i="13"/>
  <c r="T227" i="13"/>
  <c r="S227" i="13"/>
  <c r="R227" i="13"/>
  <c r="Q227" i="13"/>
  <c r="P227" i="13"/>
  <c r="O227" i="13"/>
  <c r="N227" i="13"/>
  <c r="M227" i="13"/>
  <c r="L227" i="13"/>
  <c r="K227" i="13"/>
  <c r="J227" i="13"/>
  <c r="I227" i="13"/>
  <c r="H227" i="13"/>
  <c r="G227" i="13"/>
  <c r="F227" i="13"/>
  <c r="E227" i="13"/>
  <c r="D227" i="13"/>
  <c r="C227" i="13"/>
  <c r="B227" i="13"/>
  <c r="W226" i="13"/>
  <c r="V226" i="13"/>
  <c r="U226" i="13"/>
  <c r="T226" i="13"/>
  <c r="S226" i="13"/>
  <c r="R226" i="13"/>
  <c r="Q226" i="13"/>
  <c r="P226" i="13"/>
  <c r="O226" i="13"/>
  <c r="N226" i="13"/>
  <c r="M226" i="13"/>
  <c r="L226" i="13"/>
  <c r="L224" i="13" s="1"/>
  <c r="K226" i="13"/>
  <c r="J226" i="13"/>
  <c r="I226" i="13"/>
  <c r="H226" i="13"/>
  <c r="G226" i="13"/>
  <c r="F226" i="13"/>
  <c r="E226" i="13"/>
  <c r="D226" i="13"/>
  <c r="C226" i="13"/>
  <c r="B226" i="13"/>
  <c r="W225" i="13"/>
  <c r="V225" i="13"/>
  <c r="U225" i="13"/>
  <c r="T225" i="13"/>
  <c r="S225" i="13"/>
  <c r="R225" i="13"/>
  <c r="Q225" i="13"/>
  <c r="P225" i="13"/>
  <c r="O225" i="13"/>
  <c r="N225" i="13"/>
  <c r="M225" i="13"/>
  <c r="L225" i="13"/>
  <c r="K225" i="13"/>
  <c r="J225" i="13"/>
  <c r="I225" i="13"/>
  <c r="H225" i="13"/>
  <c r="G225" i="13"/>
  <c r="F225" i="13"/>
  <c r="F224" i="13" s="1"/>
  <c r="E225" i="13"/>
  <c r="D225" i="13"/>
  <c r="C225" i="13"/>
  <c r="C224" i="13" s="1"/>
  <c r="B225" i="13"/>
  <c r="P224" i="13"/>
  <c r="W219" i="13"/>
  <c r="V219" i="13"/>
  <c r="U219" i="13"/>
  <c r="T219" i="13"/>
  <c r="S219" i="13"/>
  <c r="R219" i="13"/>
  <c r="Q219" i="13"/>
  <c r="P219" i="13"/>
  <c r="O219" i="13"/>
  <c r="N219" i="13"/>
  <c r="M219" i="13"/>
  <c r="L219" i="13"/>
  <c r="K219" i="13"/>
  <c r="J219" i="13"/>
  <c r="I219" i="13"/>
  <c r="H219" i="13"/>
  <c r="G219" i="13"/>
  <c r="F219" i="13"/>
  <c r="E219" i="13"/>
  <c r="D219" i="13"/>
  <c r="C219" i="13"/>
  <c r="B219" i="13"/>
  <c r="W218" i="13"/>
  <c r="V218" i="13"/>
  <c r="U218" i="13"/>
  <c r="T218" i="13"/>
  <c r="S218" i="13"/>
  <c r="R218" i="13"/>
  <c r="Q218" i="13"/>
  <c r="P218" i="13"/>
  <c r="O218" i="13"/>
  <c r="N218" i="13"/>
  <c r="M218" i="13"/>
  <c r="L218" i="13"/>
  <c r="K218" i="13"/>
  <c r="J218" i="13"/>
  <c r="I218" i="13"/>
  <c r="H218" i="13"/>
  <c r="G218" i="13"/>
  <c r="F218" i="13"/>
  <c r="E218" i="13"/>
  <c r="D218" i="13"/>
  <c r="C218" i="13"/>
  <c r="B218" i="13"/>
  <c r="W217" i="13"/>
  <c r="V217" i="13"/>
  <c r="U217" i="13"/>
  <c r="T217" i="13"/>
  <c r="S217" i="13"/>
  <c r="R217" i="13"/>
  <c r="Q217" i="13"/>
  <c r="P217" i="13"/>
  <c r="O217" i="13"/>
  <c r="N217" i="13"/>
  <c r="M217" i="13"/>
  <c r="L217" i="13"/>
  <c r="K217" i="13"/>
  <c r="J217" i="13"/>
  <c r="I217" i="13"/>
  <c r="H217" i="13"/>
  <c r="G217" i="13"/>
  <c r="F217" i="13"/>
  <c r="E217" i="13"/>
  <c r="D217" i="13"/>
  <c r="C217" i="13"/>
  <c r="B217" i="13"/>
  <c r="T216" i="13"/>
  <c r="Q216" i="13"/>
  <c r="W215" i="13"/>
  <c r="V215" i="13"/>
  <c r="U215" i="13"/>
  <c r="T215" i="13"/>
  <c r="S215" i="13"/>
  <c r="R215" i="13"/>
  <c r="Q215" i="13"/>
  <c r="P215" i="13"/>
  <c r="O215" i="13"/>
  <c r="N215" i="13"/>
  <c r="M215" i="13"/>
  <c r="L215" i="13"/>
  <c r="K215" i="13"/>
  <c r="J215" i="13"/>
  <c r="I215" i="13"/>
  <c r="H215" i="13"/>
  <c r="G215" i="13"/>
  <c r="F215" i="13"/>
  <c r="E215" i="13"/>
  <c r="D215" i="13"/>
  <c r="C215" i="13"/>
  <c r="B215" i="13"/>
  <c r="W214" i="13"/>
  <c r="V214" i="13"/>
  <c r="U214" i="13"/>
  <c r="T214" i="13"/>
  <c r="S214" i="13"/>
  <c r="R214" i="13"/>
  <c r="Q214" i="13"/>
  <c r="P214" i="13"/>
  <c r="O214" i="13"/>
  <c r="N214" i="13"/>
  <c r="M214" i="13"/>
  <c r="L214" i="13"/>
  <c r="K214" i="13"/>
  <c r="J214" i="13"/>
  <c r="I214" i="13"/>
  <c r="H214" i="13"/>
  <c r="G214" i="13"/>
  <c r="F214" i="13"/>
  <c r="E214" i="13"/>
  <c r="D214" i="13"/>
  <c r="C214" i="13"/>
  <c r="B214" i="13"/>
  <c r="W213" i="13"/>
  <c r="V213" i="13"/>
  <c r="U213" i="13"/>
  <c r="T213" i="13"/>
  <c r="S213" i="13"/>
  <c r="R213" i="13"/>
  <c r="Q213" i="13"/>
  <c r="P213" i="13"/>
  <c r="O213" i="13"/>
  <c r="N213" i="13"/>
  <c r="M213" i="13"/>
  <c r="L213" i="13"/>
  <c r="K213" i="13"/>
  <c r="J213" i="13"/>
  <c r="I213" i="13"/>
  <c r="H213" i="13"/>
  <c r="G213" i="13"/>
  <c r="F213" i="13"/>
  <c r="E213" i="13"/>
  <c r="D213" i="13"/>
  <c r="C213" i="13"/>
  <c r="B213" i="13"/>
  <c r="W212" i="13"/>
  <c r="V212" i="13"/>
  <c r="U212" i="13"/>
  <c r="T212" i="13"/>
  <c r="S212" i="13"/>
  <c r="R212" i="13"/>
  <c r="Q212" i="13"/>
  <c r="P212" i="13"/>
  <c r="O212" i="13"/>
  <c r="N212" i="13"/>
  <c r="M212" i="13"/>
  <c r="L212" i="13"/>
  <c r="K212" i="13"/>
  <c r="J212" i="13"/>
  <c r="I212" i="13"/>
  <c r="H212" i="13"/>
  <c r="G212" i="13"/>
  <c r="F212" i="13"/>
  <c r="E212" i="13"/>
  <c r="D212" i="13"/>
  <c r="C212" i="13"/>
  <c r="B212" i="13"/>
  <c r="W211" i="13"/>
  <c r="V211" i="13"/>
  <c r="U211" i="13"/>
  <c r="T211" i="13"/>
  <c r="S211" i="13"/>
  <c r="R211" i="13"/>
  <c r="Q211" i="13"/>
  <c r="P211" i="13"/>
  <c r="O211" i="13"/>
  <c r="N211" i="13"/>
  <c r="M211" i="13"/>
  <c r="L211" i="13"/>
  <c r="K211" i="13"/>
  <c r="J211" i="13"/>
  <c r="I211" i="13"/>
  <c r="H211" i="13"/>
  <c r="G211" i="13"/>
  <c r="F211" i="13"/>
  <c r="E211" i="13"/>
  <c r="D211" i="13"/>
  <c r="C211" i="13"/>
  <c r="B211" i="13"/>
  <c r="W210" i="13"/>
  <c r="V210" i="13"/>
  <c r="U210" i="13"/>
  <c r="T210" i="13"/>
  <c r="S210" i="13"/>
  <c r="R210" i="13"/>
  <c r="Q210" i="13"/>
  <c r="P210" i="13"/>
  <c r="O210" i="13"/>
  <c r="N210" i="13"/>
  <c r="M210" i="13"/>
  <c r="L210" i="13"/>
  <c r="K210" i="13"/>
  <c r="J210" i="13"/>
  <c r="I210" i="13"/>
  <c r="H210" i="13"/>
  <c r="G210" i="13"/>
  <c r="F210" i="13"/>
  <c r="E210" i="13"/>
  <c r="D210" i="13"/>
  <c r="C210" i="13"/>
  <c r="B210" i="13"/>
  <c r="W209" i="13"/>
  <c r="V209" i="13"/>
  <c r="U209" i="13"/>
  <c r="T209" i="13"/>
  <c r="S209" i="13"/>
  <c r="R209" i="13"/>
  <c r="Q209" i="13"/>
  <c r="P209" i="13"/>
  <c r="O209" i="13"/>
  <c r="N209" i="13"/>
  <c r="M209" i="13"/>
  <c r="L209" i="13"/>
  <c r="K209" i="13"/>
  <c r="J209" i="13"/>
  <c r="I209" i="13"/>
  <c r="H209" i="13"/>
  <c r="G209" i="13"/>
  <c r="F209" i="13"/>
  <c r="E209" i="13"/>
  <c r="D209" i="13"/>
  <c r="C209" i="13"/>
  <c r="B209" i="13"/>
  <c r="W208" i="13"/>
  <c r="V208" i="13"/>
  <c r="U208" i="13"/>
  <c r="T208" i="13"/>
  <c r="S208" i="13"/>
  <c r="R208" i="13"/>
  <c r="Q208" i="13"/>
  <c r="P208" i="13"/>
  <c r="O208" i="13"/>
  <c r="N208" i="13"/>
  <c r="M208" i="13"/>
  <c r="L208" i="13"/>
  <c r="K208" i="13"/>
  <c r="J208" i="13"/>
  <c r="I208" i="13"/>
  <c r="H208" i="13"/>
  <c r="G208" i="13"/>
  <c r="F208" i="13"/>
  <c r="E208" i="13"/>
  <c r="D208" i="13"/>
  <c r="D204" i="13" s="1"/>
  <c r="C208" i="13"/>
  <c r="B208" i="13"/>
  <c r="W207" i="13"/>
  <c r="V207" i="13"/>
  <c r="U207" i="13"/>
  <c r="T207" i="13"/>
  <c r="S207" i="13"/>
  <c r="R207" i="13"/>
  <c r="Q207" i="13"/>
  <c r="P207" i="13"/>
  <c r="O207" i="13"/>
  <c r="N207" i="13"/>
  <c r="M207" i="13"/>
  <c r="L207" i="13"/>
  <c r="K207" i="13"/>
  <c r="J207" i="13"/>
  <c r="I207" i="13"/>
  <c r="H207" i="13"/>
  <c r="G207" i="13"/>
  <c r="F207" i="13"/>
  <c r="E207" i="13"/>
  <c r="D207" i="13"/>
  <c r="C207" i="13"/>
  <c r="B207" i="13"/>
  <c r="W206" i="13"/>
  <c r="V206" i="13"/>
  <c r="U206" i="13"/>
  <c r="T206" i="13"/>
  <c r="S206" i="13"/>
  <c r="R206" i="13"/>
  <c r="Q206" i="13"/>
  <c r="P206" i="13"/>
  <c r="O206" i="13"/>
  <c r="N206" i="13"/>
  <c r="M206" i="13"/>
  <c r="L206" i="13"/>
  <c r="K206" i="13"/>
  <c r="J206" i="13"/>
  <c r="I206" i="13"/>
  <c r="H206" i="13"/>
  <c r="G206" i="13"/>
  <c r="F206" i="13"/>
  <c r="E206" i="13"/>
  <c r="D206" i="13"/>
  <c r="C206" i="13"/>
  <c r="B206" i="13"/>
  <c r="W205" i="13"/>
  <c r="V205" i="13"/>
  <c r="U205" i="13"/>
  <c r="T205" i="13"/>
  <c r="T204" i="13" s="1"/>
  <c r="S205" i="13"/>
  <c r="R205" i="13"/>
  <c r="Q205" i="13"/>
  <c r="Q204" i="13" s="1"/>
  <c r="P205" i="13"/>
  <c r="P204" i="13" s="1"/>
  <c r="O205" i="13"/>
  <c r="N205" i="13"/>
  <c r="M205" i="13"/>
  <c r="L205" i="13"/>
  <c r="L204" i="13" s="1"/>
  <c r="K205" i="13"/>
  <c r="J205" i="13"/>
  <c r="I205" i="13"/>
  <c r="I204" i="13" s="1"/>
  <c r="H205" i="13"/>
  <c r="H204" i="13" s="1"/>
  <c r="G205" i="13"/>
  <c r="F205" i="13"/>
  <c r="F204" i="13" s="1"/>
  <c r="E205" i="13"/>
  <c r="D205" i="13"/>
  <c r="C205" i="13"/>
  <c r="B205" i="13"/>
  <c r="W202" i="13"/>
  <c r="V202" i="13"/>
  <c r="U202" i="13"/>
  <c r="T202" i="13"/>
  <c r="S202" i="13"/>
  <c r="R202" i="13"/>
  <c r="Q202" i="13"/>
  <c r="P202" i="13"/>
  <c r="O202" i="13"/>
  <c r="N202" i="13"/>
  <c r="M202" i="13"/>
  <c r="L202" i="13"/>
  <c r="L187" i="13" s="1"/>
  <c r="K202" i="13"/>
  <c r="J202" i="13"/>
  <c r="I202" i="13"/>
  <c r="H202" i="13"/>
  <c r="G202" i="13"/>
  <c r="F202" i="13"/>
  <c r="E202" i="13"/>
  <c r="D202" i="13"/>
  <c r="C202" i="13"/>
  <c r="B202" i="13"/>
  <c r="W201" i="13"/>
  <c r="V201" i="13"/>
  <c r="U201" i="13"/>
  <c r="T201" i="13"/>
  <c r="S201" i="13"/>
  <c r="R201" i="13"/>
  <c r="Q201" i="13"/>
  <c r="P201" i="13"/>
  <c r="O201" i="13"/>
  <c r="N201" i="13"/>
  <c r="M201" i="13"/>
  <c r="L201" i="13"/>
  <c r="K201" i="13"/>
  <c r="J201" i="13"/>
  <c r="I201" i="13"/>
  <c r="H201" i="13"/>
  <c r="G201" i="13"/>
  <c r="F201" i="13"/>
  <c r="E201" i="13"/>
  <c r="D201" i="13"/>
  <c r="C201" i="13"/>
  <c r="B201" i="13"/>
  <c r="W200" i="13"/>
  <c r="V200" i="13"/>
  <c r="U200" i="13"/>
  <c r="T200" i="13"/>
  <c r="S200" i="13"/>
  <c r="R200" i="13"/>
  <c r="Q200" i="13"/>
  <c r="P200" i="13"/>
  <c r="O200" i="13"/>
  <c r="N200" i="13"/>
  <c r="M200" i="13"/>
  <c r="L200" i="13"/>
  <c r="K200" i="13"/>
  <c r="J200" i="13"/>
  <c r="I200" i="13"/>
  <c r="H200" i="13"/>
  <c r="G200" i="13"/>
  <c r="F200" i="13"/>
  <c r="E200" i="13"/>
  <c r="D200" i="13"/>
  <c r="C200" i="13"/>
  <c r="B200" i="13"/>
  <c r="I199" i="13"/>
  <c r="W198" i="13"/>
  <c r="V198" i="13"/>
  <c r="U198" i="13"/>
  <c r="T198" i="13"/>
  <c r="S198" i="13"/>
  <c r="R198" i="13"/>
  <c r="Q198" i="13"/>
  <c r="P198" i="13"/>
  <c r="O198" i="13"/>
  <c r="N198" i="13"/>
  <c r="M198" i="13"/>
  <c r="L198" i="13"/>
  <c r="K198" i="13"/>
  <c r="J198" i="13"/>
  <c r="I198" i="13"/>
  <c r="H198" i="13"/>
  <c r="G198" i="13"/>
  <c r="F198" i="13"/>
  <c r="E198" i="13"/>
  <c r="D198" i="13"/>
  <c r="C198" i="13"/>
  <c r="B198" i="13"/>
  <c r="W197" i="13"/>
  <c r="V197" i="13"/>
  <c r="U197" i="13"/>
  <c r="T197" i="13"/>
  <c r="S197" i="13"/>
  <c r="R197" i="13"/>
  <c r="Q197" i="13"/>
  <c r="P197" i="13"/>
  <c r="O197" i="13"/>
  <c r="N197" i="13"/>
  <c r="M197" i="13"/>
  <c r="L197" i="13"/>
  <c r="K197" i="13"/>
  <c r="J197" i="13"/>
  <c r="I197" i="13"/>
  <c r="H197" i="13"/>
  <c r="G197" i="13"/>
  <c r="F197" i="13"/>
  <c r="E197" i="13"/>
  <c r="D197" i="13"/>
  <c r="C197" i="13"/>
  <c r="B197" i="13"/>
  <c r="W196" i="13"/>
  <c r="V196" i="13"/>
  <c r="U196" i="13"/>
  <c r="T196" i="13"/>
  <c r="S196" i="13"/>
  <c r="R196" i="13"/>
  <c r="Q196" i="13"/>
  <c r="P196" i="13"/>
  <c r="O196" i="13"/>
  <c r="N196" i="13"/>
  <c r="M196" i="13"/>
  <c r="L196" i="13"/>
  <c r="K196" i="13"/>
  <c r="J196" i="13"/>
  <c r="I196" i="13"/>
  <c r="H196" i="13"/>
  <c r="G196" i="13"/>
  <c r="F196" i="13"/>
  <c r="E196" i="13"/>
  <c r="D196" i="13"/>
  <c r="C196" i="13"/>
  <c r="B196" i="13"/>
  <c r="W195" i="13"/>
  <c r="V195" i="13"/>
  <c r="U195" i="13"/>
  <c r="T195" i="13"/>
  <c r="S195" i="13"/>
  <c r="R195" i="13"/>
  <c r="Q195" i="13"/>
  <c r="P195" i="13"/>
  <c r="O195" i="13"/>
  <c r="N195" i="13"/>
  <c r="M195" i="13"/>
  <c r="L195" i="13"/>
  <c r="K195" i="13"/>
  <c r="J195" i="13"/>
  <c r="I195" i="13"/>
  <c r="H195" i="13"/>
  <c r="G195" i="13"/>
  <c r="F195" i="13"/>
  <c r="E195" i="13"/>
  <c r="D195" i="13"/>
  <c r="C195" i="13"/>
  <c r="B195" i="13"/>
  <c r="W194" i="13"/>
  <c r="V194" i="13"/>
  <c r="U194" i="13"/>
  <c r="T194" i="13"/>
  <c r="S194" i="13"/>
  <c r="R194" i="13"/>
  <c r="Q194" i="13"/>
  <c r="P194" i="13"/>
  <c r="O194" i="13"/>
  <c r="N194" i="13"/>
  <c r="M194" i="13"/>
  <c r="L194" i="13"/>
  <c r="K194" i="13"/>
  <c r="J194" i="13"/>
  <c r="I194" i="13"/>
  <c r="H194" i="13"/>
  <c r="G194" i="13"/>
  <c r="F194" i="13"/>
  <c r="E194" i="13"/>
  <c r="D194" i="13"/>
  <c r="C194" i="13"/>
  <c r="B194" i="13"/>
  <c r="W193" i="13"/>
  <c r="V193" i="13"/>
  <c r="U193" i="13"/>
  <c r="T193" i="13"/>
  <c r="S193" i="13"/>
  <c r="R193" i="13"/>
  <c r="Q193" i="13"/>
  <c r="P193" i="13"/>
  <c r="O193" i="13"/>
  <c r="N193" i="13"/>
  <c r="M193" i="13"/>
  <c r="L193" i="13"/>
  <c r="K193" i="13"/>
  <c r="J193" i="13"/>
  <c r="I193" i="13"/>
  <c r="H193" i="13"/>
  <c r="G193" i="13"/>
  <c r="F193" i="13"/>
  <c r="E193" i="13"/>
  <c r="D193" i="13"/>
  <c r="C193" i="13"/>
  <c r="B193" i="13"/>
  <c r="W192" i="13"/>
  <c r="V192" i="13"/>
  <c r="U192" i="13"/>
  <c r="T192" i="13"/>
  <c r="S192" i="13"/>
  <c r="R192" i="13"/>
  <c r="Q192" i="13"/>
  <c r="P192" i="13"/>
  <c r="O192" i="13"/>
  <c r="N192" i="13"/>
  <c r="M192" i="13"/>
  <c r="L192" i="13"/>
  <c r="K192" i="13"/>
  <c r="J192" i="13"/>
  <c r="I192" i="13"/>
  <c r="H192" i="13"/>
  <c r="G192" i="13"/>
  <c r="F192" i="13"/>
  <c r="E192" i="13"/>
  <c r="D192" i="13"/>
  <c r="C192" i="13"/>
  <c r="B192" i="13"/>
  <c r="W191" i="13"/>
  <c r="V191" i="13"/>
  <c r="U191" i="13"/>
  <c r="T191" i="13"/>
  <c r="S191" i="13"/>
  <c r="R191" i="13"/>
  <c r="Q191" i="13"/>
  <c r="P191" i="13"/>
  <c r="P187" i="13" s="1"/>
  <c r="O191" i="13"/>
  <c r="N191" i="13"/>
  <c r="M191" i="13"/>
  <c r="L191" i="13"/>
  <c r="K191" i="13"/>
  <c r="J191" i="13"/>
  <c r="I191" i="13"/>
  <c r="I187" i="13" s="1"/>
  <c r="H191" i="13"/>
  <c r="G191" i="13"/>
  <c r="F191" i="13"/>
  <c r="E191" i="13"/>
  <c r="D191" i="13"/>
  <c r="C191" i="13"/>
  <c r="B191" i="13"/>
  <c r="W190" i="13"/>
  <c r="V190" i="13"/>
  <c r="U190" i="13"/>
  <c r="T190" i="13"/>
  <c r="S190" i="13"/>
  <c r="R190" i="13"/>
  <c r="Q190" i="13"/>
  <c r="P190" i="13"/>
  <c r="O190" i="13"/>
  <c r="N190" i="13"/>
  <c r="M190" i="13"/>
  <c r="L190" i="13"/>
  <c r="K190" i="13"/>
  <c r="J190" i="13"/>
  <c r="I190" i="13"/>
  <c r="H190" i="13"/>
  <c r="G190" i="13"/>
  <c r="F190" i="13"/>
  <c r="E190" i="13"/>
  <c r="D190" i="13"/>
  <c r="C190" i="13"/>
  <c r="B190" i="13"/>
  <c r="W189" i="13"/>
  <c r="V189" i="13"/>
  <c r="U189" i="13"/>
  <c r="T189" i="13"/>
  <c r="S189" i="13"/>
  <c r="R189" i="13"/>
  <c r="Q189" i="13"/>
  <c r="P189" i="13"/>
  <c r="O189" i="13"/>
  <c r="N189" i="13"/>
  <c r="M189" i="13"/>
  <c r="L189" i="13"/>
  <c r="K189" i="13"/>
  <c r="J189" i="13"/>
  <c r="I189" i="13"/>
  <c r="H189" i="13"/>
  <c r="G189" i="13"/>
  <c r="F189" i="13"/>
  <c r="E189" i="13"/>
  <c r="D189" i="13"/>
  <c r="D187" i="13" s="1"/>
  <c r="C189" i="13"/>
  <c r="B189" i="13"/>
  <c r="W188" i="13"/>
  <c r="V188" i="13"/>
  <c r="U188" i="13"/>
  <c r="T188" i="13"/>
  <c r="T187" i="13" s="1"/>
  <c r="S188" i="13"/>
  <c r="R188" i="13"/>
  <c r="Q188" i="13"/>
  <c r="Q187" i="13" s="1"/>
  <c r="P188" i="13"/>
  <c r="O188" i="13"/>
  <c r="O187" i="13" s="1"/>
  <c r="N188" i="13"/>
  <c r="N187" i="13" s="1"/>
  <c r="M188" i="13"/>
  <c r="L188" i="13"/>
  <c r="K188" i="13"/>
  <c r="J188" i="13"/>
  <c r="I188" i="13"/>
  <c r="H188" i="13"/>
  <c r="G188" i="13"/>
  <c r="F188" i="13"/>
  <c r="E188" i="13"/>
  <c r="D188" i="13"/>
  <c r="C188" i="13"/>
  <c r="B188" i="13"/>
  <c r="H187" i="13"/>
  <c r="W184" i="13"/>
  <c r="V184" i="13"/>
  <c r="U184" i="13"/>
  <c r="T184" i="13"/>
  <c r="S184" i="13"/>
  <c r="R184" i="13"/>
  <c r="Q184" i="13"/>
  <c r="P184" i="13"/>
  <c r="O184" i="13"/>
  <c r="N184" i="13"/>
  <c r="M184" i="13"/>
  <c r="L184" i="13"/>
  <c r="K184" i="13"/>
  <c r="J184" i="13"/>
  <c r="I184" i="13"/>
  <c r="H184" i="13"/>
  <c r="G184" i="13"/>
  <c r="F184" i="13"/>
  <c r="E184" i="13"/>
  <c r="D184" i="13"/>
  <c r="C184" i="13"/>
  <c r="B184" i="13"/>
  <c r="W183" i="13"/>
  <c r="V183" i="13"/>
  <c r="U183" i="13"/>
  <c r="T183" i="13"/>
  <c r="S183" i="13"/>
  <c r="R183" i="13"/>
  <c r="Q183" i="13"/>
  <c r="P183" i="13"/>
  <c r="O183" i="13"/>
  <c r="N183" i="13"/>
  <c r="M183" i="13"/>
  <c r="L183" i="13"/>
  <c r="K183" i="13"/>
  <c r="J183" i="13"/>
  <c r="I183" i="13"/>
  <c r="H183" i="13"/>
  <c r="G183" i="13"/>
  <c r="F183" i="13"/>
  <c r="E183" i="13"/>
  <c r="D183" i="13"/>
  <c r="C183" i="13"/>
  <c r="B183" i="13"/>
  <c r="W182" i="13"/>
  <c r="V182" i="13"/>
  <c r="U182" i="13"/>
  <c r="T182" i="13"/>
  <c r="S182" i="13"/>
  <c r="R182" i="13"/>
  <c r="Q182" i="13"/>
  <c r="P182" i="13"/>
  <c r="O182" i="13"/>
  <c r="N182" i="13"/>
  <c r="M182" i="13"/>
  <c r="L182" i="13"/>
  <c r="K182" i="13"/>
  <c r="J182" i="13"/>
  <c r="I182" i="13"/>
  <c r="H182" i="13"/>
  <c r="G182" i="13"/>
  <c r="F182" i="13"/>
  <c r="E182" i="13"/>
  <c r="D182" i="13"/>
  <c r="C182" i="13"/>
  <c r="B182" i="13"/>
  <c r="W180" i="13"/>
  <c r="V180" i="13"/>
  <c r="U180" i="13"/>
  <c r="T180" i="13"/>
  <c r="S180" i="13"/>
  <c r="R180" i="13"/>
  <c r="Q180" i="13"/>
  <c r="P180" i="13"/>
  <c r="O180" i="13"/>
  <c r="N180" i="13"/>
  <c r="M180" i="13"/>
  <c r="L180" i="13"/>
  <c r="K180" i="13"/>
  <c r="J180" i="13"/>
  <c r="I180" i="13"/>
  <c r="H180" i="13"/>
  <c r="G180" i="13"/>
  <c r="F180" i="13"/>
  <c r="E180" i="13"/>
  <c r="D180" i="13"/>
  <c r="C180" i="13"/>
  <c r="B180" i="13"/>
  <c r="W179" i="13"/>
  <c r="V179" i="13"/>
  <c r="U179" i="13"/>
  <c r="T179" i="13"/>
  <c r="S179" i="13"/>
  <c r="R179" i="13"/>
  <c r="Q179" i="13"/>
  <c r="P179" i="13"/>
  <c r="O179" i="13"/>
  <c r="N179" i="13"/>
  <c r="M179" i="13"/>
  <c r="L179" i="13"/>
  <c r="K179" i="13"/>
  <c r="J179" i="13"/>
  <c r="I179" i="13"/>
  <c r="H179" i="13"/>
  <c r="G179" i="13"/>
  <c r="F179" i="13"/>
  <c r="E179" i="13"/>
  <c r="D179" i="13"/>
  <c r="C179" i="13"/>
  <c r="B179" i="13"/>
  <c r="W178" i="13"/>
  <c r="V178" i="13"/>
  <c r="U178" i="13"/>
  <c r="T178" i="13"/>
  <c r="S178" i="13"/>
  <c r="R178" i="13"/>
  <c r="Q178" i="13"/>
  <c r="P178" i="13"/>
  <c r="O178" i="13"/>
  <c r="N178" i="13"/>
  <c r="M178" i="13"/>
  <c r="L178" i="13"/>
  <c r="K178" i="13"/>
  <c r="J178" i="13"/>
  <c r="I178" i="13"/>
  <c r="H178" i="13"/>
  <c r="G178" i="13"/>
  <c r="F178" i="13"/>
  <c r="E178" i="13"/>
  <c r="D178" i="13"/>
  <c r="C178" i="13"/>
  <c r="B178" i="13"/>
  <c r="W177" i="13"/>
  <c r="V177" i="13"/>
  <c r="U177" i="13"/>
  <c r="T177" i="13"/>
  <c r="S177" i="13"/>
  <c r="R177" i="13"/>
  <c r="Q177" i="13"/>
  <c r="P177" i="13"/>
  <c r="O177" i="13"/>
  <c r="N177" i="13"/>
  <c r="M177" i="13"/>
  <c r="L177" i="13"/>
  <c r="K177" i="13"/>
  <c r="J177" i="13"/>
  <c r="I177" i="13"/>
  <c r="H177" i="13"/>
  <c r="G177" i="13"/>
  <c r="F177" i="13"/>
  <c r="E177" i="13"/>
  <c r="D177" i="13"/>
  <c r="C177" i="13"/>
  <c r="B177" i="13"/>
  <c r="W176" i="13"/>
  <c r="V176" i="13"/>
  <c r="U176" i="13"/>
  <c r="T176" i="13"/>
  <c r="S176" i="13"/>
  <c r="R176" i="13"/>
  <c r="Q176" i="13"/>
  <c r="P176" i="13"/>
  <c r="O176" i="13"/>
  <c r="N176" i="13"/>
  <c r="M176" i="13"/>
  <c r="L176" i="13"/>
  <c r="K176" i="13"/>
  <c r="J176" i="13"/>
  <c r="I176" i="13"/>
  <c r="H176" i="13"/>
  <c r="G176" i="13"/>
  <c r="F176" i="13"/>
  <c r="E176" i="13"/>
  <c r="D176" i="13"/>
  <c r="C176" i="13"/>
  <c r="B176" i="13"/>
  <c r="W175" i="13"/>
  <c r="V175" i="13"/>
  <c r="U175" i="13"/>
  <c r="T175" i="13"/>
  <c r="S175" i="13"/>
  <c r="R175" i="13"/>
  <c r="Q175" i="13"/>
  <c r="P175" i="13"/>
  <c r="O175" i="13"/>
  <c r="N175" i="13"/>
  <c r="M175" i="13"/>
  <c r="L175" i="13"/>
  <c r="K175" i="13"/>
  <c r="J175" i="13"/>
  <c r="I175" i="13"/>
  <c r="H175" i="13"/>
  <c r="G175" i="13"/>
  <c r="F175" i="13"/>
  <c r="E175" i="13"/>
  <c r="D175" i="13"/>
  <c r="C175" i="13"/>
  <c r="B175" i="13"/>
  <c r="W174" i="13"/>
  <c r="V174" i="13"/>
  <c r="U174" i="13"/>
  <c r="T174" i="13"/>
  <c r="S174" i="13"/>
  <c r="R174" i="13"/>
  <c r="Q174" i="13"/>
  <c r="P174" i="13"/>
  <c r="O174" i="13"/>
  <c r="N174" i="13"/>
  <c r="M174" i="13"/>
  <c r="L174" i="13"/>
  <c r="K174" i="13"/>
  <c r="J174" i="13"/>
  <c r="I174" i="13"/>
  <c r="H174" i="13"/>
  <c r="G174" i="13"/>
  <c r="F174" i="13"/>
  <c r="E174" i="13"/>
  <c r="D174" i="13"/>
  <c r="C174" i="13"/>
  <c r="B174" i="13"/>
  <c r="W173" i="13"/>
  <c r="V173" i="13"/>
  <c r="U173" i="13"/>
  <c r="U171" i="13" s="1"/>
  <c r="T173" i="13"/>
  <c r="S173" i="13"/>
  <c r="R173" i="13"/>
  <c r="Q173" i="13"/>
  <c r="P173" i="13"/>
  <c r="O173" i="13"/>
  <c r="N173" i="13"/>
  <c r="M173" i="13"/>
  <c r="L173" i="13"/>
  <c r="K173" i="13"/>
  <c r="J173" i="13"/>
  <c r="I173" i="13"/>
  <c r="H173" i="13"/>
  <c r="G173" i="13"/>
  <c r="F173" i="13"/>
  <c r="E173" i="13"/>
  <c r="D173" i="13"/>
  <c r="C173" i="13"/>
  <c r="B173" i="13"/>
  <c r="W172" i="13"/>
  <c r="V172" i="13"/>
  <c r="U172" i="13"/>
  <c r="T172" i="13"/>
  <c r="T171" i="13" s="1"/>
  <c r="S172" i="13"/>
  <c r="R172" i="13"/>
  <c r="Q172" i="13"/>
  <c r="P172" i="13"/>
  <c r="O172" i="13"/>
  <c r="N172" i="13"/>
  <c r="M172" i="13"/>
  <c r="L172" i="13"/>
  <c r="K172" i="13"/>
  <c r="J172" i="13"/>
  <c r="I172" i="13"/>
  <c r="H172" i="13"/>
  <c r="H171" i="13" s="1"/>
  <c r="G172" i="13"/>
  <c r="F172" i="13"/>
  <c r="E172" i="13"/>
  <c r="D172" i="13"/>
  <c r="D171" i="13" s="1"/>
  <c r="C172" i="13"/>
  <c r="B172" i="13"/>
  <c r="W169" i="13"/>
  <c r="V169" i="13"/>
  <c r="U169" i="13"/>
  <c r="T169" i="13"/>
  <c r="S169" i="13"/>
  <c r="R169" i="13"/>
  <c r="Q169" i="13"/>
  <c r="P169" i="13"/>
  <c r="O169" i="13"/>
  <c r="N169" i="13"/>
  <c r="M169" i="13"/>
  <c r="L169" i="13"/>
  <c r="K169" i="13"/>
  <c r="J169" i="13"/>
  <c r="I169" i="13"/>
  <c r="H169" i="13"/>
  <c r="G169" i="13"/>
  <c r="F169" i="13"/>
  <c r="E169" i="13"/>
  <c r="D169" i="13"/>
  <c r="C169" i="13"/>
  <c r="B169" i="13"/>
  <c r="W168" i="13"/>
  <c r="V168" i="13"/>
  <c r="U168" i="13"/>
  <c r="T168" i="13"/>
  <c r="S168" i="13"/>
  <c r="R168" i="13"/>
  <c r="Q168" i="13"/>
  <c r="P168" i="13"/>
  <c r="O168" i="13"/>
  <c r="N168" i="13"/>
  <c r="M168" i="13"/>
  <c r="L168" i="13"/>
  <c r="K168" i="13"/>
  <c r="J168" i="13"/>
  <c r="I168" i="13"/>
  <c r="H168" i="13"/>
  <c r="G168" i="13"/>
  <c r="F168" i="13"/>
  <c r="E168" i="13"/>
  <c r="D168" i="13"/>
  <c r="C168" i="13"/>
  <c r="B168" i="13"/>
  <c r="W167" i="13"/>
  <c r="V167" i="13"/>
  <c r="U167" i="13"/>
  <c r="T167" i="13"/>
  <c r="S167" i="13"/>
  <c r="R167" i="13"/>
  <c r="Q167" i="13"/>
  <c r="P167" i="13"/>
  <c r="O167" i="13"/>
  <c r="N167" i="13"/>
  <c r="M167" i="13"/>
  <c r="L167" i="13"/>
  <c r="K167" i="13"/>
  <c r="J167" i="13"/>
  <c r="I167" i="13"/>
  <c r="H167" i="13"/>
  <c r="G167" i="13"/>
  <c r="F167" i="13"/>
  <c r="E167" i="13"/>
  <c r="D167" i="13"/>
  <c r="C167" i="13"/>
  <c r="B167" i="13"/>
  <c r="W166" i="13"/>
  <c r="W162" i="13" s="1"/>
  <c r="V166" i="13"/>
  <c r="U166" i="13"/>
  <c r="T166" i="13"/>
  <c r="S166" i="13"/>
  <c r="R166" i="13"/>
  <c r="R162" i="13" s="1"/>
  <c r="Q166" i="13"/>
  <c r="P166" i="13"/>
  <c r="O166" i="13"/>
  <c r="N166" i="13"/>
  <c r="M166" i="13"/>
  <c r="L166" i="13"/>
  <c r="K166" i="13"/>
  <c r="J166" i="13"/>
  <c r="I166" i="13"/>
  <c r="H166" i="13"/>
  <c r="G166" i="13"/>
  <c r="F166" i="13"/>
  <c r="E166" i="13"/>
  <c r="D166" i="13"/>
  <c r="C166" i="13"/>
  <c r="B166" i="13"/>
  <c r="W165" i="13"/>
  <c r="V165" i="13"/>
  <c r="U165" i="13"/>
  <c r="T165" i="13"/>
  <c r="S165" i="13"/>
  <c r="R165" i="13"/>
  <c r="Q165" i="13"/>
  <c r="P165" i="13"/>
  <c r="O165" i="13"/>
  <c r="N165" i="13"/>
  <c r="M165" i="13"/>
  <c r="L165" i="13"/>
  <c r="K165" i="13"/>
  <c r="J165" i="13"/>
  <c r="I165" i="13"/>
  <c r="H165" i="13"/>
  <c r="G165" i="13"/>
  <c r="F165" i="13"/>
  <c r="E165" i="13"/>
  <c r="D165" i="13"/>
  <c r="C165" i="13"/>
  <c r="B165" i="13"/>
  <c r="W164" i="13"/>
  <c r="V164" i="13"/>
  <c r="U164" i="13"/>
  <c r="T164" i="13"/>
  <c r="S164" i="13"/>
  <c r="R164" i="13"/>
  <c r="Q164" i="13"/>
  <c r="P164" i="13"/>
  <c r="O164" i="13"/>
  <c r="N164" i="13"/>
  <c r="M164" i="13"/>
  <c r="L164" i="13"/>
  <c r="K164" i="13"/>
  <c r="J164" i="13"/>
  <c r="I164" i="13"/>
  <c r="H164" i="13"/>
  <c r="G164" i="13"/>
  <c r="F164" i="13"/>
  <c r="E164" i="13"/>
  <c r="D164" i="13"/>
  <c r="C164" i="13"/>
  <c r="B164" i="13"/>
  <c r="W163" i="13"/>
  <c r="V163" i="13"/>
  <c r="U163" i="13"/>
  <c r="T163" i="13"/>
  <c r="S163" i="13"/>
  <c r="R163" i="13"/>
  <c r="Q163" i="13"/>
  <c r="P163" i="13"/>
  <c r="O163" i="13"/>
  <c r="N163" i="13"/>
  <c r="M163" i="13"/>
  <c r="L163" i="13"/>
  <c r="K163" i="13"/>
  <c r="J163" i="13"/>
  <c r="I163" i="13"/>
  <c r="I162" i="13" s="1"/>
  <c r="H163" i="13"/>
  <c r="G163" i="13"/>
  <c r="G162" i="13" s="1"/>
  <c r="F163" i="13"/>
  <c r="E163" i="13"/>
  <c r="D163" i="13"/>
  <c r="C163" i="13"/>
  <c r="C162" i="13" s="1"/>
  <c r="B163" i="13"/>
  <c r="Q162" i="13"/>
  <c r="W141" i="13"/>
  <c r="V141" i="13"/>
  <c r="U141" i="13"/>
  <c r="T141" i="13"/>
  <c r="T261" i="13" s="1"/>
  <c r="S141" i="13"/>
  <c r="R141" i="13"/>
  <c r="Q141" i="13"/>
  <c r="Q261" i="13" s="1"/>
  <c r="P141" i="13"/>
  <c r="O141" i="13"/>
  <c r="N141" i="13"/>
  <c r="M141" i="13"/>
  <c r="L141" i="13"/>
  <c r="L261" i="13" s="1"/>
  <c r="K141" i="13"/>
  <c r="J141" i="13"/>
  <c r="I141" i="13"/>
  <c r="I261" i="13" s="1"/>
  <c r="H141" i="13"/>
  <c r="G141" i="13"/>
  <c r="F141" i="13"/>
  <c r="E141" i="13"/>
  <c r="D141" i="13"/>
  <c r="D261" i="13" s="1"/>
  <c r="C141" i="13"/>
  <c r="B141" i="13"/>
  <c r="W97" i="13"/>
  <c r="V97" i="13"/>
  <c r="U97" i="13"/>
  <c r="T97" i="13"/>
  <c r="S97" i="13"/>
  <c r="R97" i="13"/>
  <c r="R251" i="13" s="1"/>
  <c r="Q97" i="13"/>
  <c r="Q251" i="13" s="1"/>
  <c r="P97" i="13"/>
  <c r="O97" i="13"/>
  <c r="N97" i="13"/>
  <c r="M97" i="13"/>
  <c r="L97" i="13"/>
  <c r="K97" i="13"/>
  <c r="J97" i="13"/>
  <c r="J251" i="13" s="1"/>
  <c r="I97" i="13"/>
  <c r="I251" i="13" s="1"/>
  <c r="H97" i="13"/>
  <c r="G97" i="13"/>
  <c r="F97" i="13"/>
  <c r="E97" i="13"/>
  <c r="D97" i="13"/>
  <c r="C97" i="13"/>
  <c r="B97" i="13"/>
  <c r="B251" i="13" s="1"/>
  <c r="W53" i="13"/>
  <c r="V53" i="13"/>
  <c r="U53" i="13"/>
  <c r="T53" i="13"/>
  <c r="S53" i="13"/>
  <c r="R53" i="13"/>
  <c r="Q53" i="13"/>
  <c r="P53" i="13"/>
  <c r="P241" i="13" s="1"/>
  <c r="O53" i="13"/>
  <c r="N53" i="13"/>
  <c r="M53" i="13"/>
  <c r="L53" i="13"/>
  <c r="K53" i="13"/>
  <c r="J53" i="13"/>
  <c r="I53" i="13"/>
  <c r="H53" i="13"/>
  <c r="H241" i="13" s="1"/>
  <c r="G53" i="13"/>
  <c r="F53" i="13"/>
  <c r="E53" i="13"/>
  <c r="D53" i="13"/>
  <c r="C53" i="13"/>
  <c r="B53" i="13"/>
  <c r="A1" i="13"/>
  <c r="W99" i="12"/>
  <c r="W160" i="4" s="1"/>
  <c r="T97" i="12"/>
  <c r="T158" i="4" s="1"/>
  <c r="K97" i="12"/>
  <c r="K158" i="4" s="1"/>
  <c r="H97" i="12"/>
  <c r="H158" i="4" s="1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L92" i="12"/>
  <c r="K92" i="12"/>
  <c r="W91" i="12"/>
  <c r="V91" i="12"/>
  <c r="U91" i="12"/>
  <c r="T91" i="12"/>
  <c r="S91" i="12"/>
  <c r="R91" i="12"/>
  <c r="Q91" i="12"/>
  <c r="P91" i="12"/>
  <c r="O91" i="12"/>
  <c r="N91" i="12"/>
  <c r="M91" i="12"/>
  <c r="L91" i="12"/>
  <c r="K91" i="12"/>
  <c r="J91" i="12"/>
  <c r="I91" i="12"/>
  <c r="H91" i="12"/>
  <c r="G91" i="12"/>
  <c r="F91" i="12"/>
  <c r="E91" i="12"/>
  <c r="D91" i="12"/>
  <c r="C91" i="12"/>
  <c r="B91" i="12"/>
  <c r="M89" i="12"/>
  <c r="E89" i="12"/>
  <c r="B89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L82" i="12"/>
  <c r="W81" i="12"/>
  <c r="V81" i="12"/>
  <c r="U81" i="12"/>
  <c r="T81" i="12"/>
  <c r="S81" i="12"/>
  <c r="R81" i="12"/>
  <c r="Q81" i="12"/>
  <c r="P81" i="12"/>
  <c r="O81" i="12"/>
  <c r="N81" i="12"/>
  <c r="M81" i="12"/>
  <c r="L81" i="12"/>
  <c r="K81" i="12"/>
  <c r="J81" i="12"/>
  <c r="I81" i="12"/>
  <c r="H81" i="12"/>
  <c r="G81" i="12"/>
  <c r="F81" i="12"/>
  <c r="E81" i="12"/>
  <c r="D81" i="12"/>
  <c r="C81" i="12"/>
  <c r="B81" i="12"/>
  <c r="W78" i="12"/>
  <c r="W107" i="4" s="1"/>
  <c r="W77" i="12"/>
  <c r="W106" i="4" s="1"/>
  <c r="V77" i="12"/>
  <c r="V106" i="4" s="1"/>
  <c r="U77" i="12"/>
  <c r="U106" i="4" s="1"/>
  <c r="T77" i="12"/>
  <c r="S77" i="12"/>
  <c r="S106" i="4" s="1"/>
  <c r="R77" i="12"/>
  <c r="Q77" i="12"/>
  <c r="P77" i="12"/>
  <c r="O77" i="12"/>
  <c r="N77" i="12"/>
  <c r="M77" i="12"/>
  <c r="L77" i="12"/>
  <c r="L106" i="4" s="1"/>
  <c r="K77" i="12"/>
  <c r="K106" i="4" s="1"/>
  <c r="J77" i="12"/>
  <c r="I77" i="12"/>
  <c r="I106" i="4" s="1"/>
  <c r="H77" i="12"/>
  <c r="H106" i="4" s="1"/>
  <c r="G77" i="12"/>
  <c r="G106" i="4" s="1"/>
  <c r="F77" i="12"/>
  <c r="E77" i="12"/>
  <c r="E106" i="4" s="1"/>
  <c r="D77" i="12"/>
  <c r="D106" i="4" s="1"/>
  <c r="C77" i="12"/>
  <c r="B77" i="12"/>
  <c r="B106" i="4" s="1"/>
  <c r="V76" i="12"/>
  <c r="V75" i="12" s="1"/>
  <c r="V104" i="4" s="1"/>
  <c r="W74" i="12"/>
  <c r="V74" i="12"/>
  <c r="U74" i="12"/>
  <c r="T74" i="12"/>
  <c r="S74" i="12"/>
  <c r="R74" i="12"/>
  <c r="Q74" i="12"/>
  <c r="P74" i="12"/>
  <c r="O74" i="12"/>
  <c r="N74" i="12"/>
  <c r="N103" i="4" s="1"/>
  <c r="M74" i="12"/>
  <c r="M103" i="4" s="1"/>
  <c r="L74" i="12"/>
  <c r="L103" i="4" s="1"/>
  <c r="K74" i="12"/>
  <c r="K103" i="4" s="1"/>
  <c r="J74" i="12"/>
  <c r="J103" i="4" s="1"/>
  <c r="I74" i="12"/>
  <c r="I103" i="4" s="1"/>
  <c r="H74" i="12"/>
  <c r="H103" i="4" s="1"/>
  <c r="G74" i="12"/>
  <c r="G103" i="4" s="1"/>
  <c r="F74" i="12"/>
  <c r="E74" i="12"/>
  <c r="E103" i="4" s="1"/>
  <c r="D74" i="12"/>
  <c r="D103" i="4" s="1"/>
  <c r="C74" i="12"/>
  <c r="C103" i="4" s="1"/>
  <c r="B74" i="12"/>
  <c r="B103" i="4" s="1"/>
  <c r="W72" i="12"/>
  <c r="V72" i="12"/>
  <c r="U72" i="12"/>
  <c r="T72" i="12"/>
  <c r="S72" i="12"/>
  <c r="R72" i="12"/>
  <c r="Q72" i="12"/>
  <c r="P72" i="12"/>
  <c r="P40" i="7" s="1"/>
  <c r="O72" i="12"/>
  <c r="O40" i="7" s="1"/>
  <c r="N72" i="12"/>
  <c r="N40" i="7" s="1"/>
  <c r="M72" i="12"/>
  <c r="M40" i="7" s="1"/>
  <c r="L72" i="12"/>
  <c r="L40" i="7" s="1"/>
  <c r="K72" i="12"/>
  <c r="K40" i="7" s="1"/>
  <c r="J72" i="12"/>
  <c r="J40" i="7" s="1"/>
  <c r="I72" i="12"/>
  <c r="I40" i="7" s="1"/>
  <c r="H72" i="12"/>
  <c r="H40" i="7" s="1"/>
  <c r="G72" i="12"/>
  <c r="G40" i="7" s="1"/>
  <c r="F72" i="12"/>
  <c r="F40" i="7" s="1"/>
  <c r="E72" i="12"/>
  <c r="D72" i="12"/>
  <c r="D40" i="7" s="1"/>
  <c r="C72" i="12"/>
  <c r="B72" i="12"/>
  <c r="B40" i="7" s="1"/>
  <c r="W68" i="12"/>
  <c r="V68" i="12"/>
  <c r="U68" i="12"/>
  <c r="U89" i="12" s="1"/>
  <c r="T68" i="12"/>
  <c r="T89" i="12" s="1"/>
  <c r="S68" i="12"/>
  <c r="S89" i="12" s="1"/>
  <c r="R68" i="12"/>
  <c r="R89" i="12" s="1"/>
  <c r="Q68" i="12"/>
  <c r="Q89" i="12" s="1"/>
  <c r="P68" i="12"/>
  <c r="P89" i="12" s="1"/>
  <c r="O68" i="12"/>
  <c r="O60" i="4" s="1"/>
  <c r="N68" i="12"/>
  <c r="M68" i="12"/>
  <c r="M60" i="4" s="1"/>
  <c r="L68" i="12"/>
  <c r="L89" i="12" s="1"/>
  <c r="K68" i="12"/>
  <c r="K89" i="12" s="1"/>
  <c r="J68" i="12"/>
  <c r="J89" i="12" s="1"/>
  <c r="I68" i="12"/>
  <c r="I89" i="12" s="1"/>
  <c r="H68" i="12"/>
  <c r="H89" i="12" s="1"/>
  <c r="G68" i="12"/>
  <c r="G60" i="4" s="1"/>
  <c r="F68" i="12"/>
  <c r="F89" i="12" s="1"/>
  <c r="E68" i="12"/>
  <c r="D68" i="12"/>
  <c r="D89" i="12" s="1"/>
  <c r="C68" i="12"/>
  <c r="C89" i="12" s="1"/>
  <c r="B68" i="12"/>
  <c r="W67" i="12"/>
  <c r="W88" i="12" s="1"/>
  <c r="V67" i="12"/>
  <c r="U67" i="12"/>
  <c r="T67" i="12"/>
  <c r="T59" i="4" s="1"/>
  <c r="S67" i="12"/>
  <c r="R67" i="12"/>
  <c r="R59" i="4" s="1"/>
  <c r="Q67" i="12"/>
  <c r="P67" i="12"/>
  <c r="P88" i="12" s="1"/>
  <c r="O67" i="12"/>
  <c r="O88" i="12" s="1"/>
  <c r="N67" i="12"/>
  <c r="M67" i="12"/>
  <c r="L67" i="12"/>
  <c r="K67" i="12"/>
  <c r="K88" i="12" s="1"/>
  <c r="J67" i="12"/>
  <c r="J88" i="12" s="1"/>
  <c r="I67" i="12"/>
  <c r="I88" i="12" s="1"/>
  <c r="H67" i="12"/>
  <c r="G67" i="12"/>
  <c r="G88" i="12" s="1"/>
  <c r="F67" i="12"/>
  <c r="F88" i="12" s="1"/>
  <c r="E67" i="12"/>
  <c r="E88" i="12" s="1"/>
  <c r="D67" i="12"/>
  <c r="D59" i="4" s="1"/>
  <c r="C67" i="12"/>
  <c r="C88" i="12" s="1"/>
  <c r="B67" i="12"/>
  <c r="B88" i="12" s="1"/>
  <c r="W66" i="12"/>
  <c r="W58" i="4" s="1"/>
  <c r="V66" i="12"/>
  <c r="V99" i="12" s="1"/>
  <c r="V160" i="4" s="1"/>
  <c r="U66" i="12"/>
  <c r="U87" i="12" s="1"/>
  <c r="T66" i="12"/>
  <c r="T99" i="12" s="1"/>
  <c r="T160" i="4" s="1"/>
  <c r="S66" i="12"/>
  <c r="S99" i="12" s="1"/>
  <c r="S160" i="4" s="1"/>
  <c r="R66" i="12"/>
  <c r="Q66" i="12"/>
  <c r="Q99" i="12" s="1"/>
  <c r="Q160" i="4" s="1"/>
  <c r="P66" i="12"/>
  <c r="P87" i="12" s="1"/>
  <c r="O66" i="12"/>
  <c r="O87" i="12" s="1"/>
  <c r="N66" i="12"/>
  <c r="N87" i="12" s="1"/>
  <c r="M66" i="12"/>
  <c r="M87" i="12" s="1"/>
  <c r="L66" i="12"/>
  <c r="L99" i="12" s="1"/>
  <c r="L160" i="4" s="1"/>
  <c r="K66" i="12"/>
  <c r="K99" i="12" s="1"/>
  <c r="K160" i="4" s="1"/>
  <c r="J66" i="12"/>
  <c r="J58" i="4" s="1"/>
  <c r="I66" i="12"/>
  <c r="I87" i="12" s="1"/>
  <c r="H66" i="12"/>
  <c r="H99" i="12" s="1"/>
  <c r="H160" i="4" s="1"/>
  <c r="G66" i="12"/>
  <c r="G87" i="12" s="1"/>
  <c r="F66" i="12"/>
  <c r="F99" i="12" s="1"/>
  <c r="F160" i="4" s="1"/>
  <c r="E66" i="12"/>
  <c r="E87" i="12" s="1"/>
  <c r="D66" i="12"/>
  <c r="D99" i="12" s="1"/>
  <c r="D160" i="4" s="1"/>
  <c r="C66" i="12"/>
  <c r="C99" i="12" s="1"/>
  <c r="C160" i="4" s="1"/>
  <c r="B66" i="12"/>
  <c r="B58" i="4" s="1"/>
  <c r="G65" i="12"/>
  <c r="G57" i="4" s="1"/>
  <c r="W64" i="12"/>
  <c r="W97" i="12" s="1"/>
  <c r="W158" i="4" s="1"/>
  <c r="V64" i="12"/>
  <c r="U64" i="12"/>
  <c r="U97" i="12" s="1"/>
  <c r="U158" i="4" s="1"/>
  <c r="T64" i="12"/>
  <c r="T85" i="12" s="1"/>
  <c r="S64" i="12"/>
  <c r="S97" i="12" s="1"/>
  <c r="S158" i="4" s="1"/>
  <c r="R64" i="12"/>
  <c r="R85" i="12" s="1"/>
  <c r="Q64" i="12"/>
  <c r="Q85" i="12" s="1"/>
  <c r="P64" i="12"/>
  <c r="P97" i="12" s="1"/>
  <c r="P158" i="4" s="1"/>
  <c r="O64" i="12"/>
  <c r="O97" i="12" s="1"/>
  <c r="N64" i="12"/>
  <c r="N85" i="12" s="1"/>
  <c r="M64" i="12"/>
  <c r="M56" i="4" s="1"/>
  <c r="M131" i="4" s="1"/>
  <c r="L64" i="12"/>
  <c r="K64" i="12"/>
  <c r="K85" i="12" s="1"/>
  <c r="J64" i="12"/>
  <c r="J97" i="12" s="1"/>
  <c r="J158" i="4" s="1"/>
  <c r="I64" i="12"/>
  <c r="I85" i="12" s="1"/>
  <c r="H64" i="12"/>
  <c r="H85" i="12" s="1"/>
  <c r="G64" i="12"/>
  <c r="G97" i="12" s="1"/>
  <c r="F64" i="12"/>
  <c r="F56" i="4" s="1"/>
  <c r="F131" i="4" s="1"/>
  <c r="E64" i="12"/>
  <c r="E56" i="4" s="1"/>
  <c r="E131" i="4" s="1"/>
  <c r="D64" i="12"/>
  <c r="D56" i="4" s="1"/>
  <c r="D131" i="4" s="1"/>
  <c r="C64" i="12"/>
  <c r="C56" i="4" s="1"/>
  <c r="C131" i="4" s="1"/>
  <c r="B64" i="12"/>
  <c r="B56" i="4" s="1"/>
  <c r="B131" i="4" s="1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W45" i="12"/>
  <c r="V45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B45" i="12"/>
  <c r="W40" i="12"/>
  <c r="V40" i="12"/>
  <c r="U40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B40" i="12"/>
  <c r="W39" i="12"/>
  <c r="V39" i="12"/>
  <c r="U39" i="12"/>
  <c r="U37" i="12" s="1"/>
  <c r="T39" i="12"/>
  <c r="S39" i="12"/>
  <c r="R39" i="12"/>
  <c r="R37" i="12" s="1"/>
  <c r="Q39" i="12"/>
  <c r="P39" i="12"/>
  <c r="O39" i="12"/>
  <c r="N39" i="12"/>
  <c r="M39" i="12"/>
  <c r="L39" i="12"/>
  <c r="K39" i="12"/>
  <c r="J39" i="12"/>
  <c r="I39" i="12"/>
  <c r="H39" i="12"/>
  <c r="G39" i="12"/>
  <c r="F39" i="12"/>
  <c r="E39" i="12"/>
  <c r="D39" i="12"/>
  <c r="C39" i="12"/>
  <c r="B39" i="12"/>
  <c r="W38" i="12"/>
  <c r="V38" i="12"/>
  <c r="U38" i="12"/>
  <c r="T38" i="12"/>
  <c r="T37" i="12" s="1"/>
  <c r="S38" i="12"/>
  <c r="S37" i="12" s="1"/>
  <c r="R38" i="12"/>
  <c r="Q38" i="12"/>
  <c r="Q37" i="12" s="1"/>
  <c r="P38" i="12"/>
  <c r="P37" i="12" s="1"/>
  <c r="O38" i="12"/>
  <c r="N38" i="12"/>
  <c r="M38" i="12"/>
  <c r="L38" i="12"/>
  <c r="L37" i="12" s="1"/>
  <c r="K38" i="12"/>
  <c r="K37" i="12" s="1"/>
  <c r="J38" i="12"/>
  <c r="I38" i="12"/>
  <c r="I37" i="12" s="1"/>
  <c r="H38" i="12"/>
  <c r="H37" i="12" s="1"/>
  <c r="G38" i="12"/>
  <c r="F38" i="12"/>
  <c r="E38" i="12"/>
  <c r="E37" i="12" s="1"/>
  <c r="D38" i="12"/>
  <c r="C38" i="12"/>
  <c r="B38" i="12"/>
  <c r="B37" i="12" s="1"/>
  <c r="W36" i="12"/>
  <c r="V36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B36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W33" i="12"/>
  <c r="V33" i="12"/>
  <c r="U33" i="12"/>
  <c r="U31" i="12" s="1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E31" i="12" s="1"/>
  <c r="D33" i="12"/>
  <c r="C33" i="12"/>
  <c r="W32" i="12"/>
  <c r="V32" i="12"/>
  <c r="V31" i="12" s="1"/>
  <c r="U32" i="12"/>
  <c r="T32" i="12"/>
  <c r="S32" i="12"/>
  <c r="S31" i="12" s="1"/>
  <c r="R32" i="12"/>
  <c r="Q32" i="12"/>
  <c r="Q31" i="12" s="1"/>
  <c r="P32" i="12"/>
  <c r="P31" i="12" s="1"/>
  <c r="O32" i="12"/>
  <c r="O31" i="12" s="1"/>
  <c r="N32" i="12"/>
  <c r="N31" i="12" s="1"/>
  <c r="M32" i="12"/>
  <c r="M31" i="12" s="1"/>
  <c r="L32" i="12"/>
  <c r="L31" i="12" s="1"/>
  <c r="K32" i="12"/>
  <c r="J32" i="12"/>
  <c r="I32" i="12"/>
  <c r="I31" i="12" s="1"/>
  <c r="H32" i="12"/>
  <c r="G32" i="12"/>
  <c r="F32" i="12"/>
  <c r="E32" i="12"/>
  <c r="D32" i="12"/>
  <c r="C32" i="12"/>
  <c r="K31" i="12"/>
  <c r="H31" i="12"/>
  <c r="G31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W12" i="12"/>
  <c r="W92" i="12" s="1"/>
  <c r="V12" i="12"/>
  <c r="V92" i="12" s="1"/>
  <c r="U12" i="12"/>
  <c r="U92" i="12" s="1"/>
  <c r="T12" i="12"/>
  <c r="T92" i="12" s="1"/>
  <c r="S12" i="12"/>
  <c r="S92" i="12" s="1"/>
  <c r="R12" i="12"/>
  <c r="R92" i="12" s="1"/>
  <c r="Q12" i="12"/>
  <c r="Q92" i="12" s="1"/>
  <c r="P12" i="12"/>
  <c r="P92" i="12" s="1"/>
  <c r="O12" i="12"/>
  <c r="O92" i="12" s="1"/>
  <c r="N12" i="12"/>
  <c r="N92" i="12" s="1"/>
  <c r="M12" i="12"/>
  <c r="M92" i="12" s="1"/>
  <c r="L12" i="12"/>
  <c r="K12" i="12"/>
  <c r="J12" i="12"/>
  <c r="J92" i="12" s="1"/>
  <c r="I12" i="12"/>
  <c r="I92" i="12" s="1"/>
  <c r="H12" i="12"/>
  <c r="H92" i="12" s="1"/>
  <c r="G12" i="12"/>
  <c r="G92" i="12" s="1"/>
  <c r="F12" i="12"/>
  <c r="F92" i="12" s="1"/>
  <c r="E12" i="12"/>
  <c r="E92" i="12" s="1"/>
  <c r="D12" i="12"/>
  <c r="D92" i="12" s="1"/>
  <c r="C12" i="12"/>
  <c r="C92" i="12" s="1"/>
  <c r="B12" i="12"/>
  <c r="B92" i="12" s="1"/>
  <c r="W5" i="12"/>
  <c r="W3" i="12" s="1"/>
  <c r="V5" i="12"/>
  <c r="V82" i="12" s="1"/>
  <c r="U5" i="12"/>
  <c r="U7" i="4" s="1"/>
  <c r="T5" i="12"/>
  <c r="T3" i="12" s="1"/>
  <c r="S5" i="12"/>
  <c r="S7" i="4" s="1"/>
  <c r="R5" i="12"/>
  <c r="R7" i="4" s="1"/>
  <c r="Q5" i="12"/>
  <c r="Q7" i="4" s="1"/>
  <c r="P5" i="12"/>
  <c r="P82" i="12" s="1"/>
  <c r="O5" i="12"/>
  <c r="O82" i="12" s="1"/>
  <c r="N5" i="12"/>
  <c r="M5" i="12"/>
  <c r="L5" i="12"/>
  <c r="K5" i="12"/>
  <c r="K3" i="12" s="1"/>
  <c r="J5" i="12"/>
  <c r="I5" i="12"/>
  <c r="H5" i="12"/>
  <c r="G5" i="12"/>
  <c r="F5" i="12"/>
  <c r="E5" i="12"/>
  <c r="D5" i="12"/>
  <c r="D3" i="12" s="1"/>
  <c r="C5" i="12"/>
  <c r="C3" i="12" s="1"/>
  <c r="C5" i="4" s="1"/>
  <c r="B5" i="12"/>
  <c r="B3" i="12" s="1"/>
  <c r="B5" i="4" s="1"/>
  <c r="U3" i="12"/>
  <c r="O3" i="12"/>
  <c r="N3" i="12"/>
  <c r="N3" i="4" s="1"/>
  <c r="M3" i="12"/>
  <c r="L3" i="12"/>
  <c r="I3" i="12"/>
  <c r="I5" i="4" s="1"/>
  <c r="H3" i="12"/>
  <c r="H5" i="4" s="1"/>
  <c r="G3" i="12"/>
  <c r="G5" i="4" s="1"/>
  <c r="F3" i="12"/>
  <c r="E3" i="12"/>
  <c r="E5" i="4" s="1"/>
  <c r="A1" i="12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B155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B154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B151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B150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B149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B137" i="11"/>
  <c r="N132" i="11"/>
  <c r="F132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O129" i="11"/>
  <c r="G129" i="11"/>
  <c r="F128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B127" i="11"/>
  <c r="O125" i="11"/>
  <c r="H125" i="11"/>
  <c r="G125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I122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B121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B120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B119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B118" i="11"/>
  <c r="W115" i="11"/>
  <c r="V115" i="11"/>
  <c r="U115" i="11"/>
  <c r="T115" i="11"/>
  <c r="S115" i="11"/>
  <c r="R115" i="11"/>
  <c r="Q115" i="11"/>
  <c r="P115" i="11"/>
  <c r="O115" i="11"/>
  <c r="N115" i="11"/>
  <c r="M115" i="11"/>
  <c r="L115" i="11"/>
  <c r="K115" i="11"/>
  <c r="J115" i="11"/>
  <c r="I115" i="11"/>
  <c r="H115" i="11"/>
  <c r="G115" i="11"/>
  <c r="F115" i="11"/>
  <c r="E115" i="11"/>
  <c r="D115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W113" i="11"/>
  <c r="V113" i="11"/>
  <c r="U113" i="11"/>
  <c r="T113" i="11"/>
  <c r="S113" i="11"/>
  <c r="R113" i="11"/>
  <c r="Q113" i="11"/>
  <c r="P113" i="11"/>
  <c r="O113" i="11"/>
  <c r="N113" i="11"/>
  <c r="M113" i="11"/>
  <c r="L113" i="11"/>
  <c r="K113" i="11"/>
  <c r="J113" i="11"/>
  <c r="I113" i="11"/>
  <c r="H113" i="11"/>
  <c r="G113" i="11"/>
  <c r="F113" i="11"/>
  <c r="E113" i="11"/>
  <c r="D113" i="11"/>
  <c r="W112" i="11"/>
  <c r="V112" i="11"/>
  <c r="U112" i="11"/>
  <c r="T112" i="11"/>
  <c r="S112" i="11"/>
  <c r="R112" i="11"/>
  <c r="Q112" i="11"/>
  <c r="P112" i="11"/>
  <c r="O112" i="11"/>
  <c r="N112" i="11"/>
  <c r="M112" i="11"/>
  <c r="L112" i="11"/>
  <c r="K112" i="11"/>
  <c r="J112" i="11"/>
  <c r="I112" i="11"/>
  <c r="H112" i="11"/>
  <c r="G112" i="11"/>
  <c r="F112" i="11"/>
  <c r="E112" i="11"/>
  <c r="D112" i="11"/>
  <c r="U111" i="11"/>
  <c r="P111" i="11"/>
  <c r="N111" i="11"/>
  <c r="M111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W109" i="11"/>
  <c r="W100" i="11" s="1"/>
  <c r="V109" i="11"/>
  <c r="U109" i="11"/>
  <c r="T109" i="11"/>
  <c r="S109" i="11"/>
  <c r="R109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E108" i="11"/>
  <c r="D108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W106" i="11"/>
  <c r="V106" i="11"/>
  <c r="U106" i="11"/>
  <c r="T106" i="11"/>
  <c r="S106" i="11"/>
  <c r="R106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W105" i="11"/>
  <c r="V105" i="11"/>
  <c r="U105" i="11"/>
  <c r="T105" i="11"/>
  <c r="S105" i="11"/>
  <c r="R105" i="11"/>
  <c r="Q105" i="11"/>
  <c r="P105" i="11"/>
  <c r="O105" i="11"/>
  <c r="N105" i="11"/>
  <c r="M105" i="11"/>
  <c r="L105" i="11"/>
  <c r="K105" i="11"/>
  <c r="J105" i="11"/>
  <c r="I105" i="11"/>
  <c r="H105" i="11"/>
  <c r="G105" i="11"/>
  <c r="F105" i="11"/>
  <c r="E105" i="11"/>
  <c r="D105" i="11"/>
  <c r="W104" i="11"/>
  <c r="V104" i="11"/>
  <c r="U104" i="11"/>
  <c r="T104" i="11"/>
  <c r="S104" i="11"/>
  <c r="R104" i="11"/>
  <c r="Q104" i="11"/>
  <c r="P104" i="11"/>
  <c r="P100" i="11" s="1"/>
  <c r="O104" i="11"/>
  <c r="O100" i="11" s="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B104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C103" i="11"/>
  <c r="B103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C102" i="11"/>
  <c r="B102" i="11"/>
  <c r="W101" i="11"/>
  <c r="V101" i="11"/>
  <c r="U101" i="11"/>
  <c r="T101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C101" i="11"/>
  <c r="B101" i="11"/>
  <c r="H100" i="11"/>
  <c r="W79" i="11"/>
  <c r="W54" i="11" s="1"/>
  <c r="W129" i="11" s="1"/>
  <c r="V79" i="11"/>
  <c r="V54" i="11" s="1"/>
  <c r="U79" i="11"/>
  <c r="U54" i="11" s="1"/>
  <c r="T79" i="11"/>
  <c r="T54" i="11" s="1"/>
  <c r="S79" i="11"/>
  <c r="S54" i="11" s="1"/>
  <c r="R79" i="11"/>
  <c r="R54" i="11" s="1"/>
  <c r="Q79" i="11"/>
  <c r="P79" i="11"/>
  <c r="O79" i="11"/>
  <c r="O54" i="11" s="1"/>
  <c r="N79" i="11"/>
  <c r="N54" i="11" s="1"/>
  <c r="M79" i="11"/>
  <c r="M54" i="11" s="1"/>
  <c r="M132" i="11" s="1"/>
  <c r="L79" i="11"/>
  <c r="K79" i="11"/>
  <c r="J79" i="11"/>
  <c r="J54" i="11" s="1"/>
  <c r="I79" i="11"/>
  <c r="H79" i="11"/>
  <c r="G79" i="11"/>
  <c r="G54" i="11" s="1"/>
  <c r="G56" i="8" s="1"/>
  <c r="G101" i="4" s="1"/>
  <c r="F79" i="11"/>
  <c r="F54" i="11" s="1"/>
  <c r="F56" i="8" s="1"/>
  <c r="F101" i="4" s="1"/>
  <c r="E79" i="11"/>
  <c r="E54" i="11" s="1"/>
  <c r="E56" i="8" s="1"/>
  <c r="E101" i="4" s="1"/>
  <c r="D79" i="11"/>
  <c r="C79" i="11"/>
  <c r="C54" i="11" s="1"/>
  <c r="B79" i="11"/>
  <c r="B54" i="11" s="1"/>
  <c r="B122" i="11" s="1"/>
  <c r="Q54" i="11"/>
  <c r="Q147" i="11" s="1"/>
  <c r="P54" i="11"/>
  <c r="P130" i="11" s="1"/>
  <c r="L54" i="11"/>
  <c r="L147" i="11" s="1"/>
  <c r="K54" i="11"/>
  <c r="K147" i="11" s="1"/>
  <c r="I54" i="11"/>
  <c r="I147" i="11" s="1"/>
  <c r="H54" i="11"/>
  <c r="H130" i="11" s="1"/>
  <c r="D54" i="11"/>
  <c r="D123" i="11" s="1"/>
  <c r="W35" i="11"/>
  <c r="W145" i="11" s="1"/>
  <c r="V35" i="11"/>
  <c r="V5" i="11" s="1"/>
  <c r="V136" i="11" s="1"/>
  <c r="U35" i="11"/>
  <c r="U145" i="11" s="1"/>
  <c r="T35" i="11"/>
  <c r="T111" i="11" s="1"/>
  <c r="S35" i="11"/>
  <c r="S111" i="11" s="1"/>
  <c r="R35" i="11"/>
  <c r="Q35" i="11"/>
  <c r="Q145" i="11" s="1"/>
  <c r="P35" i="11"/>
  <c r="P145" i="11" s="1"/>
  <c r="O35" i="11"/>
  <c r="O145" i="11" s="1"/>
  <c r="N35" i="11"/>
  <c r="N5" i="11" s="1"/>
  <c r="N136" i="11" s="1"/>
  <c r="M35" i="11"/>
  <c r="M145" i="11" s="1"/>
  <c r="L35" i="11"/>
  <c r="L111" i="11" s="1"/>
  <c r="K35" i="11"/>
  <c r="K111" i="11" s="1"/>
  <c r="J35" i="11"/>
  <c r="I35" i="11"/>
  <c r="I145" i="11" s="1"/>
  <c r="H35" i="11"/>
  <c r="H145" i="11" s="1"/>
  <c r="G35" i="11"/>
  <c r="G145" i="11" s="1"/>
  <c r="F35" i="11"/>
  <c r="F5" i="11" s="1"/>
  <c r="F136" i="11" s="1"/>
  <c r="E35" i="11"/>
  <c r="E145" i="11" s="1"/>
  <c r="D35" i="11"/>
  <c r="D111" i="11" s="1"/>
  <c r="C35" i="11"/>
  <c r="B35" i="11"/>
  <c r="U5" i="11"/>
  <c r="U136" i="11" s="1"/>
  <c r="T5" i="11"/>
  <c r="T136" i="11" s="1"/>
  <c r="P5" i="11"/>
  <c r="P55" i="8" s="1"/>
  <c r="P100" i="4" s="1"/>
  <c r="O5" i="11"/>
  <c r="O136" i="11" s="1"/>
  <c r="M5" i="11"/>
  <c r="M136" i="11" s="1"/>
  <c r="L5" i="11"/>
  <c r="L136" i="11" s="1"/>
  <c r="H5" i="11"/>
  <c r="A1" i="11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G145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V128" i="10"/>
  <c r="N128" i="10"/>
  <c r="H128" i="10"/>
  <c r="F128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B121" i="10"/>
  <c r="W120" i="10"/>
  <c r="V120" i="10"/>
  <c r="U120" i="10"/>
  <c r="T120" i="10"/>
  <c r="S120" i="10"/>
  <c r="R120" i="10"/>
  <c r="Q120" i="10"/>
  <c r="P120" i="10"/>
  <c r="P117" i="10" s="1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C120" i="10"/>
  <c r="B120" i="10"/>
  <c r="W119" i="10"/>
  <c r="V119" i="10"/>
  <c r="U119" i="10"/>
  <c r="T119" i="10"/>
  <c r="S119" i="10"/>
  <c r="R119" i="10"/>
  <c r="Q119" i="10"/>
  <c r="P119" i="10"/>
  <c r="O119" i="10"/>
  <c r="N119" i="10"/>
  <c r="M119" i="10"/>
  <c r="L119" i="10"/>
  <c r="K119" i="10"/>
  <c r="J119" i="10"/>
  <c r="I119" i="10"/>
  <c r="H119" i="10"/>
  <c r="G119" i="10"/>
  <c r="F119" i="10"/>
  <c r="E119" i="10"/>
  <c r="D119" i="10"/>
  <c r="C119" i="10"/>
  <c r="B119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J117" i="10" s="1"/>
  <c r="I118" i="10"/>
  <c r="H118" i="10"/>
  <c r="G118" i="10"/>
  <c r="F118" i="10"/>
  <c r="E118" i="10"/>
  <c r="D118" i="10"/>
  <c r="C118" i="10"/>
  <c r="B118" i="10"/>
  <c r="R117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S111" i="10"/>
  <c r="O111" i="10"/>
  <c r="L111" i="10"/>
  <c r="G111" i="10"/>
  <c r="D111" i="10"/>
  <c r="C111" i="10"/>
  <c r="B111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W109" i="10"/>
  <c r="V109" i="10"/>
  <c r="U109" i="10"/>
  <c r="T109" i="10"/>
  <c r="S109" i="10"/>
  <c r="R109" i="10"/>
  <c r="Q109" i="10"/>
  <c r="P109" i="10"/>
  <c r="O109" i="10"/>
  <c r="N109" i="10"/>
  <c r="M109" i="10"/>
  <c r="M100" i="10" s="1"/>
  <c r="L109" i="10"/>
  <c r="K109" i="10"/>
  <c r="J109" i="10"/>
  <c r="I109" i="10"/>
  <c r="H109" i="10"/>
  <c r="G109" i="10"/>
  <c r="F109" i="10"/>
  <c r="E109" i="10"/>
  <c r="D109" i="10"/>
  <c r="C109" i="10"/>
  <c r="B109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L100" i="10" s="1"/>
  <c r="K104" i="10"/>
  <c r="J104" i="10"/>
  <c r="I104" i="10"/>
  <c r="H104" i="10"/>
  <c r="G104" i="10"/>
  <c r="F104" i="10"/>
  <c r="E104" i="10"/>
  <c r="D104" i="10"/>
  <c r="C104" i="10"/>
  <c r="B104" i="10"/>
  <c r="W103" i="10"/>
  <c r="V103" i="10"/>
  <c r="U103" i="10"/>
  <c r="T103" i="10"/>
  <c r="S103" i="10"/>
  <c r="R103" i="10"/>
  <c r="R100" i="10" s="1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C103" i="10"/>
  <c r="B103" i="10"/>
  <c r="W102" i="10"/>
  <c r="V102" i="10"/>
  <c r="U102" i="10"/>
  <c r="T102" i="10"/>
  <c r="S102" i="10"/>
  <c r="R102" i="10"/>
  <c r="Q102" i="10"/>
  <c r="P102" i="10"/>
  <c r="O102" i="10"/>
  <c r="N102" i="10"/>
  <c r="M102" i="10"/>
  <c r="L102" i="10"/>
  <c r="K102" i="10"/>
  <c r="J102" i="10"/>
  <c r="I102" i="10"/>
  <c r="H102" i="10"/>
  <c r="G102" i="10"/>
  <c r="F102" i="10"/>
  <c r="E102" i="10"/>
  <c r="D102" i="10"/>
  <c r="C102" i="10"/>
  <c r="B102" i="10"/>
  <c r="W101" i="10"/>
  <c r="V101" i="10"/>
  <c r="U101" i="10"/>
  <c r="T101" i="10"/>
  <c r="S101" i="10"/>
  <c r="R101" i="10"/>
  <c r="Q101" i="10"/>
  <c r="P101" i="10"/>
  <c r="O101" i="10"/>
  <c r="N101" i="10"/>
  <c r="M101" i="10"/>
  <c r="L101" i="10"/>
  <c r="K101" i="10"/>
  <c r="J101" i="10"/>
  <c r="I101" i="10"/>
  <c r="H101" i="10"/>
  <c r="G101" i="10"/>
  <c r="F101" i="10"/>
  <c r="F100" i="10" s="1"/>
  <c r="E101" i="10"/>
  <c r="D101" i="10"/>
  <c r="C101" i="10"/>
  <c r="B101" i="10"/>
  <c r="W79" i="10"/>
  <c r="W128" i="10" s="1"/>
  <c r="V79" i="10"/>
  <c r="U79" i="10"/>
  <c r="U156" i="10" s="1"/>
  <c r="T79" i="10"/>
  <c r="T156" i="10" s="1"/>
  <c r="S79" i="10"/>
  <c r="R79" i="10"/>
  <c r="Q79" i="10"/>
  <c r="Q128" i="10" s="1"/>
  <c r="P79" i="10"/>
  <c r="P128" i="10" s="1"/>
  <c r="O79" i="10"/>
  <c r="O128" i="10" s="1"/>
  <c r="N79" i="10"/>
  <c r="M79" i="10"/>
  <c r="L79" i="10"/>
  <c r="L156" i="10" s="1"/>
  <c r="K79" i="10"/>
  <c r="J79" i="10"/>
  <c r="I79" i="10"/>
  <c r="I128" i="10" s="1"/>
  <c r="H79" i="10"/>
  <c r="G79" i="10"/>
  <c r="G128" i="10" s="1"/>
  <c r="F79" i="10"/>
  <c r="E79" i="10"/>
  <c r="D79" i="10"/>
  <c r="C79" i="10"/>
  <c r="B79" i="10"/>
  <c r="W35" i="10"/>
  <c r="W145" i="10" s="1"/>
  <c r="V35" i="10"/>
  <c r="V145" i="10" s="1"/>
  <c r="U35" i="10"/>
  <c r="T35" i="10"/>
  <c r="T145" i="10" s="1"/>
  <c r="S35" i="10"/>
  <c r="S145" i="10" s="1"/>
  <c r="R35" i="10"/>
  <c r="R145" i="10" s="1"/>
  <c r="Q35" i="10"/>
  <c r="P35" i="10"/>
  <c r="O35" i="10"/>
  <c r="O145" i="10" s="1"/>
  <c r="N35" i="10"/>
  <c r="N145" i="10" s="1"/>
  <c r="M35" i="10"/>
  <c r="L35" i="10"/>
  <c r="L145" i="10" s="1"/>
  <c r="K35" i="10"/>
  <c r="K145" i="10" s="1"/>
  <c r="J35" i="10"/>
  <c r="J145" i="10" s="1"/>
  <c r="I35" i="10"/>
  <c r="H35" i="10"/>
  <c r="G35" i="10"/>
  <c r="F35" i="10"/>
  <c r="F145" i="10" s="1"/>
  <c r="E35" i="10"/>
  <c r="D35" i="10"/>
  <c r="D145" i="10" s="1"/>
  <c r="C35" i="10"/>
  <c r="B35" i="10"/>
  <c r="A1" i="10"/>
  <c r="W155" i="9"/>
  <c r="V155" i="9"/>
  <c r="U155" i="9"/>
  <c r="T155" i="9"/>
  <c r="S155" i="9"/>
  <c r="R155" i="9"/>
  <c r="Q155" i="9"/>
  <c r="P155" i="9"/>
  <c r="O155" i="9"/>
  <c r="N155" i="9"/>
  <c r="M155" i="9"/>
  <c r="L155" i="9"/>
  <c r="K155" i="9"/>
  <c r="J155" i="9"/>
  <c r="I155" i="9"/>
  <c r="H155" i="9"/>
  <c r="G155" i="9"/>
  <c r="F155" i="9"/>
  <c r="E155" i="9"/>
  <c r="D155" i="9"/>
  <c r="C155" i="9"/>
  <c r="B155" i="9"/>
  <c r="W154" i="9"/>
  <c r="V154" i="9"/>
  <c r="U154" i="9"/>
  <c r="T154" i="9"/>
  <c r="S154" i="9"/>
  <c r="R154" i="9"/>
  <c r="Q154" i="9"/>
  <c r="P154" i="9"/>
  <c r="O154" i="9"/>
  <c r="N154" i="9"/>
  <c r="M154" i="9"/>
  <c r="L154" i="9"/>
  <c r="K154" i="9"/>
  <c r="J154" i="9"/>
  <c r="I154" i="9"/>
  <c r="H154" i="9"/>
  <c r="G154" i="9"/>
  <c r="F154" i="9"/>
  <c r="E154" i="9"/>
  <c r="D154" i="9"/>
  <c r="C154" i="9"/>
  <c r="B154" i="9"/>
  <c r="W153" i="9"/>
  <c r="V153" i="9"/>
  <c r="U153" i="9"/>
  <c r="T153" i="9"/>
  <c r="S153" i="9"/>
  <c r="R153" i="9"/>
  <c r="Q153" i="9"/>
  <c r="P153" i="9"/>
  <c r="O153" i="9"/>
  <c r="N153" i="9"/>
  <c r="M153" i="9"/>
  <c r="L153" i="9"/>
  <c r="K153" i="9"/>
  <c r="J153" i="9"/>
  <c r="I153" i="9"/>
  <c r="H153" i="9"/>
  <c r="G153" i="9"/>
  <c r="F153" i="9"/>
  <c r="E153" i="9"/>
  <c r="D153" i="9"/>
  <c r="C153" i="9"/>
  <c r="B153" i="9"/>
  <c r="W152" i="9"/>
  <c r="V152" i="9"/>
  <c r="U152" i="9"/>
  <c r="T152" i="9"/>
  <c r="S152" i="9"/>
  <c r="R152" i="9"/>
  <c r="Q152" i="9"/>
  <c r="P152" i="9"/>
  <c r="O152" i="9"/>
  <c r="N152" i="9"/>
  <c r="M152" i="9"/>
  <c r="L152" i="9"/>
  <c r="K152" i="9"/>
  <c r="J152" i="9"/>
  <c r="I152" i="9"/>
  <c r="H152" i="9"/>
  <c r="G152" i="9"/>
  <c r="F152" i="9"/>
  <c r="E152" i="9"/>
  <c r="D152" i="9"/>
  <c r="C152" i="9"/>
  <c r="B152" i="9"/>
  <c r="W151" i="9"/>
  <c r="V151" i="9"/>
  <c r="U151" i="9"/>
  <c r="T151" i="9"/>
  <c r="S151" i="9"/>
  <c r="R151" i="9"/>
  <c r="Q151" i="9"/>
  <c r="P151" i="9"/>
  <c r="O151" i="9"/>
  <c r="N151" i="9"/>
  <c r="M151" i="9"/>
  <c r="L151" i="9"/>
  <c r="K151" i="9"/>
  <c r="J151" i="9"/>
  <c r="I151" i="9"/>
  <c r="H151" i="9"/>
  <c r="G151" i="9"/>
  <c r="F151" i="9"/>
  <c r="E151" i="9"/>
  <c r="D151" i="9"/>
  <c r="C151" i="9"/>
  <c r="B151" i="9"/>
  <c r="W150" i="9"/>
  <c r="V150" i="9"/>
  <c r="U150" i="9"/>
  <c r="T150" i="9"/>
  <c r="S150" i="9"/>
  <c r="R150" i="9"/>
  <c r="Q150" i="9"/>
  <c r="P150" i="9"/>
  <c r="O150" i="9"/>
  <c r="N150" i="9"/>
  <c r="M150" i="9"/>
  <c r="L150" i="9"/>
  <c r="K150" i="9"/>
  <c r="J150" i="9"/>
  <c r="I150" i="9"/>
  <c r="H150" i="9"/>
  <c r="G150" i="9"/>
  <c r="F150" i="9"/>
  <c r="E150" i="9"/>
  <c r="D150" i="9"/>
  <c r="C150" i="9"/>
  <c r="B150" i="9"/>
  <c r="W149" i="9"/>
  <c r="V149" i="9"/>
  <c r="U149" i="9"/>
  <c r="T149" i="9"/>
  <c r="S149" i="9"/>
  <c r="R149" i="9"/>
  <c r="Q149" i="9"/>
  <c r="P149" i="9"/>
  <c r="O149" i="9"/>
  <c r="N149" i="9"/>
  <c r="M149" i="9"/>
  <c r="L149" i="9"/>
  <c r="K149" i="9"/>
  <c r="J149" i="9"/>
  <c r="I149" i="9"/>
  <c r="H149" i="9"/>
  <c r="G149" i="9"/>
  <c r="F149" i="9"/>
  <c r="E149" i="9"/>
  <c r="D149" i="9"/>
  <c r="C149" i="9"/>
  <c r="B149" i="9"/>
  <c r="W148" i="9"/>
  <c r="V148" i="9"/>
  <c r="U148" i="9"/>
  <c r="T148" i="9"/>
  <c r="S148" i="9"/>
  <c r="R148" i="9"/>
  <c r="Q148" i="9"/>
  <c r="P148" i="9"/>
  <c r="O148" i="9"/>
  <c r="N148" i="9"/>
  <c r="M148" i="9"/>
  <c r="L148" i="9"/>
  <c r="K148" i="9"/>
  <c r="J148" i="9"/>
  <c r="I148" i="9"/>
  <c r="H148" i="9"/>
  <c r="G148" i="9"/>
  <c r="F148" i="9"/>
  <c r="E148" i="9"/>
  <c r="D148" i="9"/>
  <c r="C148" i="9"/>
  <c r="B148" i="9"/>
  <c r="T145" i="9"/>
  <c r="S145" i="9"/>
  <c r="I145" i="9"/>
  <c r="W144" i="9"/>
  <c r="V144" i="9"/>
  <c r="U144" i="9"/>
  <c r="T144" i="9"/>
  <c r="S144" i="9"/>
  <c r="R144" i="9"/>
  <c r="Q144" i="9"/>
  <c r="P144" i="9"/>
  <c r="O144" i="9"/>
  <c r="N144" i="9"/>
  <c r="M144" i="9"/>
  <c r="L144" i="9"/>
  <c r="K144" i="9"/>
  <c r="J144" i="9"/>
  <c r="I144" i="9"/>
  <c r="H144" i="9"/>
  <c r="G144" i="9"/>
  <c r="F144" i="9"/>
  <c r="E144" i="9"/>
  <c r="D144" i="9"/>
  <c r="C144" i="9"/>
  <c r="B144" i="9"/>
  <c r="W143" i="9"/>
  <c r="V143" i="9"/>
  <c r="U143" i="9"/>
  <c r="T143" i="9"/>
  <c r="S143" i="9"/>
  <c r="R143" i="9"/>
  <c r="Q143" i="9"/>
  <c r="P143" i="9"/>
  <c r="O143" i="9"/>
  <c r="N143" i="9"/>
  <c r="M143" i="9"/>
  <c r="L143" i="9"/>
  <c r="K143" i="9"/>
  <c r="J143" i="9"/>
  <c r="I143" i="9"/>
  <c r="H143" i="9"/>
  <c r="G143" i="9"/>
  <c r="F143" i="9"/>
  <c r="E143" i="9"/>
  <c r="D143" i="9"/>
  <c r="C143" i="9"/>
  <c r="B143" i="9"/>
  <c r="W142" i="9"/>
  <c r="V142" i="9"/>
  <c r="U142" i="9"/>
  <c r="T142" i="9"/>
  <c r="S142" i="9"/>
  <c r="R142" i="9"/>
  <c r="Q142" i="9"/>
  <c r="P142" i="9"/>
  <c r="O142" i="9"/>
  <c r="N142" i="9"/>
  <c r="M142" i="9"/>
  <c r="L142" i="9"/>
  <c r="K142" i="9"/>
  <c r="J142" i="9"/>
  <c r="I142" i="9"/>
  <c r="H142" i="9"/>
  <c r="G142" i="9"/>
  <c r="F142" i="9"/>
  <c r="E142" i="9"/>
  <c r="D142" i="9"/>
  <c r="C142" i="9"/>
  <c r="B142" i="9"/>
  <c r="W141" i="9"/>
  <c r="V141" i="9"/>
  <c r="U141" i="9"/>
  <c r="T141" i="9"/>
  <c r="S141" i="9"/>
  <c r="R141" i="9"/>
  <c r="Q141" i="9"/>
  <c r="P141" i="9"/>
  <c r="O141" i="9"/>
  <c r="N141" i="9"/>
  <c r="M141" i="9"/>
  <c r="L141" i="9"/>
  <c r="K141" i="9"/>
  <c r="J141" i="9"/>
  <c r="I141" i="9"/>
  <c r="H141" i="9"/>
  <c r="G141" i="9"/>
  <c r="F141" i="9"/>
  <c r="E141" i="9"/>
  <c r="D141" i="9"/>
  <c r="C141" i="9"/>
  <c r="B141" i="9"/>
  <c r="W140" i="9"/>
  <c r="V140" i="9"/>
  <c r="U140" i="9"/>
  <c r="T140" i="9"/>
  <c r="S140" i="9"/>
  <c r="R140" i="9"/>
  <c r="Q140" i="9"/>
  <c r="P140" i="9"/>
  <c r="O140" i="9"/>
  <c r="N140" i="9"/>
  <c r="M140" i="9"/>
  <c r="L140" i="9"/>
  <c r="K140" i="9"/>
  <c r="J140" i="9"/>
  <c r="I140" i="9"/>
  <c r="H140" i="9"/>
  <c r="G140" i="9"/>
  <c r="F140" i="9"/>
  <c r="E140" i="9"/>
  <c r="D140" i="9"/>
  <c r="C140" i="9"/>
  <c r="B140" i="9"/>
  <c r="W139" i="9"/>
  <c r="V139" i="9"/>
  <c r="U139" i="9"/>
  <c r="T139" i="9"/>
  <c r="S139" i="9"/>
  <c r="R139" i="9"/>
  <c r="Q139" i="9"/>
  <c r="P139" i="9"/>
  <c r="O139" i="9"/>
  <c r="N139" i="9"/>
  <c r="M139" i="9"/>
  <c r="L139" i="9"/>
  <c r="K139" i="9"/>
  <c r="J139" i="9"/>
  <c r="I139" i="9"/>
  <c r="H139" i="9"/>
  <c r="G139" i="9"/>
  <c r="F139" i="9"/>
  <c r="E139" i="9"/>
  <c r="D139" i="9"/>
  <c r="C139" i="9"/>
  <c r="B139" i="9"/>
  <c r="W138" i="9"/>
  <c r="V138" i="9"/>
  <c r="U138" i="9"/>
  <c r="T138" i="9"/>
  <c r="S138" i="9"/>
  <c r="R138" i="9"/>
  <c r="Q138" i="9"/>
  <c r="P138" i="9"/>
  <c r="O138" i="9"/>
  <c r="N138" i="9"/>
  <c r="M138" i="9"/>
  <c r="L138" i="9"/>
  <c r="K138" i="9"/>
  <c r="J138" i="9"/>
  <c r="I138" i="9"/>
  <c r="H138" i="9"/>
  <c r="G138" i="9"/>
  <c r="F138" i="9"/>
  <c r="E138" i="9"/>
  <c r="D138" i="9"/>
  <c r="C138" i="9"/>
  <c r="B138" i="9"/>
  <c r="W137" i="9"/>
  <c r="V137" i="9"/>
  <c r="U137" i="9"/>
  <c r="T137" i="9"/>
  <c r="S137" i="9"/>
  <c r="R137" i="9"/>
  <c r="Q137" i="9"/>
  <c r="P137" i="9"/>
  <c r="O137" i="9"/>
  <c r="N137" i="9"/>
  <c r="M137" i="9"/>
  <c r="L137" i="9"/>
  <c r="K137" i="9"/>
  <c r="J137" i="9"/>
  <c r="I137" i="9"/>
  <c r="H137" i="9"/>
  <c r="G137" i="9"/>
  <c r="F137" i="9"/>
  <c r="E137" i="9"/>
  <c r="D137" i="9"/>
  <c r="C137" i="9"/>
  <c r="B137" i="9"/>
  <c r="W131" i="9"/>
  <c r="V131" i="9"/>
  <c r="U131" i="9"/>
  <c r="T131" i="9"/>
  <c r="S131" i="9"/>
  <c r="R131" i="9"/>
  <c r="Q131" i="9"/>
  <c r="P131" i="9"/>
  <c r="O131" i="9"/>
  <c r="N131" i="9"/>
  <c r="M131" i="9"/>
  <c r="L131" i="9"/>
  <c r="K131" i="9"/>
  <c r="J131" i="9"/>
  <c r="I131" i="9"/>
  <c r="H131" i="9"/>
  <c r="G131" i="9"/>
  <c r="F131" i="9"/>
  <c r="E131" i="9"/>
  <c r="D131" i="9"/>
  <c r="C131" i="9"/>
  <c r="B131" i="9"/>
  <c r="W130" i="9"/>
  <c r="V130" i="9"/>
  <c r="U130" i="9"/>
  <c r="T130" i="9"/>
  <c r="S130" i="9"/>
  <c r="R130" i="9"/>
  <c r="Q130" i="9"/>
  <c r="P130" i="9"/>
  <c r="O130" i="9"/>
  <c r="N130" i="9"/>
  <c r="M130" i="9"/>
  <c r="L130" i="9"/>
  <c r="K130" i="9"/>
  <c r="J130" i="9"/>
  <c r="I130" i="9"/>
  <c r="H130" i="9"/>
  <c r="G130" i="9"/>
  <c r="F130" i="9"/>
  <c r="E130" i="9"/>
  <c r="D130" i="9"/>
  <c r="C130" i="9"/>
  <c r="B130" i="9"/>
  <c r="W129" i="9"/>
  <c r="V129" i="9"/>
  <c r="U129" i="9"/>
  <c r="T129" i="9"/>
  <c r="S129" i="9"/>
  <c r="R129" i="9"/>
  <c r="Q129" i="9"/>
  <c r="P129" i="9"/>
  <c r="O129" i="9"/>
  <c r="N129" i="9"/>
  <c r="M129" i="9"/>
  <c r="L129" i="9"/>
  <c r="K129" i="9"/>
  <c r="J129" i="9"/>
  <c r="I129" i="9"/>
  <c r="H129" i="9"/>
  <c r="G129" i="9"/>
  <c r="F129" i="9"/>
  <c r="E129" i="9"/>
  <c r="D129" i="9"/>
  <c r="C129" i="9"/>
  <c r="B129" i="9"/>
  <c r="N128" i="9"/>
  <c r="L128" i="9"/>
  <c r="F128" i="9"/>
  <c r="D128" i="9"/>
  <c r="C128" i="9"/>
  <c r="W127" i="9"/>
  <c r="V127" i="9"/>
  <c r="U127" i="9"/>
  <c r="T127" i="9"/>
  <c r="S127" i="9"/>
  <c r="R127" i="9"/>
  <c r="Q127" i="9"/>
  <c r="P127" i="9"/>
  <c r="O127" i="9"/>
  <c r="N127" i="9"/>
  <c r="M127" i="9"/>
  <c r="L127" i="9"/>
  <c r="K127" i="9"/>
  <c r="J127" i="9"/>
  <c r="I127" i="9"/>
  <c r="H127" i="9"/>
  <c r="G127" i="9"/>
  <c r="F127" i="9"/>
  <c r="E127" i="9"/>
  <c r="D127" i="9"/>
  <c r="C127" i="9"/>
  <c r="B127" i="9"/>
  <c r="W126" i="9"/>
  <c r="V126" i="9"/>
  <c r="U126" i="9"/>
  <c r="T126" i="9"/>
  <c r="S126" i="9"/>
  <c r="R126" i="9"/>
  <c r="Q126" i="9"/>
  <c r="P126" i="9"/>
  <c r="O126" i="9"/>
  <c r="N126" i="9"/>
  <c r="M126" i="9"/>
  <c r="L126" i="9"/>
  <c r="K126" i="9"/>
  <c r="J126" i="9"/>
  <c r="I126" i="9"/>
  <c r="H126" i="9"/>
  <c r="G126" i="9"/>
  <c r="F126" i="9"/>
  <c r="E126" i="9"/>
  <c r="D126" i="9"/>
  <c r="C126" i="9"/>
  <c r="B126" i="9"/>
  <c r="W125" i="9"/>
  <c r="V125" i="9"/>
  <c r="U125" i="9"/>
  <c r="T125" i="9"/>
  <c r="S125" i="9"/>
  <c r="R125" i="9"/>
  <c r="Q125" i="9"/>
  <c r="P125" i="9"/>
  <c r="O125" i="9"/>
  <c r="N125" i="9"/>
  <c r="M125" i="9"/>
  <c r="L125" i="9"/>
  <c r="K125" i="9"/>
  <c r="J125" i="9"/>
  <c r="I125" i="9"/>
  <c r="H125" i="9"/>
  <c r="G125" i="9"/>
  <c r="F125" i="9"/>
  <c r="E125" i="9"/>
  <c r="D125" i="9"/>
  <c r="C125" i="9"/>
  <c r="B125" i="9"/>
  <c r="W124" i="9"/>
  <c r="V124" i="9"/>
  <c r="U124" i="9"/>
  <c r="T124" i="9"/>
  <c r="S124" i="9"/>
  <c r="R124" i="9"/>
  <c r="Q124" i="9"/>
  <c r="P124" i="9"/>
  <c r="O124" i="9"/>
  <c r="N124" i="9"/>
  <c r="M124" i="9"/>
  <c r="L124" i="9"/>
  <c r="K124" i="9"/>
  <c r="J124" i="9"/>
  <c r="I124" i="9"/>
  <c r="H124" i="9"/>
  <c r="G124" i="9"/>
  <c r="F124" i="9"/>
  <c r="E124" i="9"/>
  <c r="D124" i="9"/>
  <c r="C124" i="9"/>
  <c r="B124" i="9"/>
  <c r="W123" i="9"/>
  <c r="V123" i="9"/>
  <c r="U123" i="9"/>
  <c r="T123" i="9"/>
  <c r="S123" i="9"/>
  <c r="R123" i="9"/>
  <c r="Q123" i="9"/>
  <c r="P123" i="9"/>
  <c r="O123" i="9"/>
  <c r="N123" i="9"/>
  <c r="M123" i="9"/>
  <c r="L123" i="9"/>
  <c r="K123" i="9"/>
  <c r="J123" i="9"/>
  <c r="I123" i="9"/>
  <c r="H123" i="9"/>
  <c r="G123" i="9"/>
  <c r="F123" i="9"/>
  <c r="E123" i="9"/>
  <c r="D123" i="9"/>
  <c r="C123" i="9"/>
  <c r="B123" i="9"/>
  <c r="W122" i="9"/>
  <c r="V122" i="9"/>
  <c r="U122" i="9"/>
  <c r="T122" i="9"/>
  <c r="S122" i="9"/>
  <c r="R122" i="9"/>
  <c r="Q122" i="9"/>
  <c r="P122" i="9"/>
  <c r="O122" i="9"/>
  <c r="N122" i="9"/>
  <c r="M122" i="9"/>
  <c r="L122" i="9"/>
  <c r="K122" i="9"/>
  <c r="J122" i="9"/>
  <c r="I122" i="9"/>
  <c r="H122" i="9"/>
  <c r="G122" i="9"/>
  <c r="F122" i="9"/>
  <c r="E122" i="9"/>
  <c r="D122" i="9"/>
  <c r="C122" i="9"/>
  <c r="B122" i="9"/>
  <c r="W121" i="9"/>
  <c r="V121" i="9"/>
  <c r="U121" i="9"/>
  <c r="T121" i="9"/>
  <c r="S121" i="9"/>
  <c r="R121" i="9"/>
  <c r="Q121" i="9"/>
  <c r="P121" i="9"/>
  <c r="O121" i="9"/>
  <c r="N121" i="9"/>
  <c r="M121" i="9"/>
  <c r="L121" i="9"/>
  <c r="K121" i="9"/>
  <c r="J121" i="9"/>
  <c r="I121" i="9"/>
  <c r="H121" i="9"/>
  <c r="G121" i="9"/>
  <c r="F121" i="9"/>
  <c r="E121" i="9"/>
  <c r="D121" i="9"/>
  <c r="C121" i="9"/>
  <c r="B121" i="9"/>
  <c r="W120" i="9"/>
  <c r="V120" i="9"/>
  <c r="U120" i="9"/>
  <c r="T120" i="9"/>
  <c r="S120" i="9"/>
  <c r="R120" i="9"/>
  <c r="Q120" i="9"/>
  <c r="P120" i="9"/>
  <c r="O120" i="9"/>
  <c r="N120" i="9"/>
  <c r="M120" i="9"/>
  <c r="L120" i="9"/>
  <c r="K120" i="9"/>
  <c r="J120" i="9"/>
  <c r="I120" i="9"/>
  <c r="H120" i="9"/>
  <c r="G120" i="9"/>
  <c r="F120" i="9"/>
  <c r="E120" i="9"/>
  <c r="D120" i="9"/>
  <c r="C120" i="9"/>
  <c r="C117" i="9" s="1"/>
  <c r="B120" i="9"/>
  <c r="W119" i="9"/>
  <c r="V119" i="9"/>
  <c r="U119" i="9"/>
  <c r="T119" i="9"/>
  <c r="S119" i="9"/>
  <c r="R119" i="9"/>
  <c r="Q119" i="9"/>
  <c r="P119" i="9"/>
  <c r="O119" i="9"/>
  <c r="N119" i="9"/>
  <c r="M119" i="9"/>
  <c r="L119" i="9"/>
  <c r="K119" i="9"/>
  <c r="J119" i="9"/>
  <c r="I119" i="9"/>
  <c r="H119" i="9"/>
  <c r="H117" i="9" s="1"/>
  <c r="G119" i="9"/>
  <c r="F119" i="9"/>
  <c r="E119" i="9"/>
  <c r="D119" i="9"/>
  <c r="C119" i="9"/>
  <c r="B119" i="9"/>
  <c r="W118" i="9"/>
  <c r="V118" i="9"/>
  <c r="U118" i="9"/>
  <c r="T118" i="9"/>
  <c r="T117" i="9" s="1"/>
  <c r="S118" i="9"/>
  <c r="R118" i="9"/>
  <c r="Q118" i="9"/>
  <c r="P118" i="9"/>
  <c r="O118" i="9"/>
  <c r="N118" i="9"/>
  <c r="M118" i="9"/>
  <c r="L118" i="9"/>
  <c r="K118" i="9"/>
  <c r="J118" i="9"/>
  <c r="I118" i="9"/>
  <c r="H118" i="9"/>
  <c r="G118" i="9"/>
  <c r="F118" i="9"/>
  <c r="E118" i="9"/>
  <c r="D118" i="9"/>
  <c r="C118" i="9"/>
  <c r="B118" i="9"/>
  <c r="W114" i="9"/>
  <c r="V114" i="9"/>
  <c r="U114" i="9"/>
  <c r="T114" i="9"/>
  <c r="S114" i="9"/>
  <c r="R114" i="9"/>
  <c r="Q114" i="9"/>
  <c r="P114" i="9"/>
  <c r="O114" i="9"/>
  <c r="N114" i="9"/>
  <c r="M114" i="9"/>
  <c r="L114" i="9"/>
  <c r="K114" i="9"/>
  <c r="J114" i="9"/>
  <c r="I114" i="9"/>
  <c r="H114" i="9"/>
  <c r="G114" i="9"/>
  <c r="F114" i="9"/>
  <c r="E114" i="9"/>
  <c r="D114" i="9"/>
  <c r="C114" i="9"/>
  <c r="B114" i="9"/>
  <c r="W113" i="9"/>
  <c r="V113" i="9"/>
  <c r="U113" i="9"/>
  <c r="T113" i="9"/>
  <c r="S113" i="9"/>
  <c r="R113" i="9"/>
  <c r="Q113" i="9"/>
  <c r="P113" i="9"/>
  <c r="O113" i="9"/>
  <c r="N113" i="9"/>
  <c r="M113" i="9"/>
  <c r="L113" i="9"/>
  <c r="K113" i="9"/>
  <c r="J113" i="9"/>
  <c r="I113" i="9"/>
  <c r="H113" i="9"/>
  <c r="G113" i="9"/>
  <c r="F113" i="9"/>
  <c r="E113" i="9"/>
  <c r="D113" i="9"/>
  <c r="C113" i="9"/>
  <c r="B113" i="9"/>
  <c r="W112" i="9"/>
  <c r="V112" i="9"/>
  <c r="U112" i="9"/>
  <c r="T112" i="9"/>
  <c r="S112" i="9"/>
  <c r="R112" i="9"/>
  <c r="Q112" i="9"/>
  <c r="P112" i="9"/>
  <c r="O112" i="9"/>
  <c r="N112" i="9"/>
  <c r="M112" i="9"/>
  <c r="L112" i="9"/>
  <c r="K112" i="9"/>
  <c r="J112" i="9"/>
  <c r="I112" i="9"/>
  <c r="H112" i="9"/>
  <c r="G112" i="9"/>
  <c r="F112" i="9"/>
  <c r="E112" i="9"/>
  <c r="D112" i="9"/>
  <c r="C112" i="9"/>
  <c r="B112" i="9"/>
  <c r="W111" i="9"/>
  <c r="S111" i="9"/>
  <c r="R111" i="9"/>
  <c r="W110" i="9"/>
  <c r="V110" i="9"/>
  <c r="U110" i="9"/>
  <c r="T110" i="9"/>
  <c r="S110" i="9"/>
  <c r="R110" i="9"/>
  <c r="Q110" i="9"/>
  <c r="P110" i="9"/>
  <c r="O110" i="9"/>
  <c r="N110" i="9"/>
  <c r="M110" i="9"/>
  <c r="L110" i="9"/>
  <c r="K110" i="9"/>
  <c r="J110" i="9"/>
  <c r="I110" i="9"/>
  <c r="H110" i="9"/>
  <c r="G110" i="9"/>
  <c r="F110" i="9"/>
  <c r="E110" i="9"/>
  <c r="D110" i="9"/>
  <c r="C110" i="9"/>
  <c r="B110" i="9"/>
  <c r="W109" i="9"/>
  <c r="V109" i="9"/>
  <c r="U109" i="9"/>
  <c r="T109" i="9"/>
  <c r="S109" i="9"/>
  <c r="R109" i="9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W108" i="9"/>
  <c r="V108" i="9"/>
  <c r="U108" i="9"/>
  <c r="T108" i="9"/>
  <c r="S108" i="9"/>
  <c r="R108" i="9"/>
  <c r="Q108" i="9"/>
  <c r="P108" i="9"/>
  <c r="O108" i="9"/>
  <c r="N108" i="9"/>
  <c r="M108" i="9"/>
  <c r="L108" i="9"/>
  <c r="K108" i="9"/>
  <c r="J108" i="9"/>
  <c r="I108" i="9"/>
  <c r="H108" i="9"/>
  <c r="G108" i="9"/>
  <c r="F108" i="9"/>
  <c r="E108" i="9"/>
  <c r="D108" i="9"/>
  <c r="C108" i="9"/>
  <c r="B108" i="9"/>
  <c r="W107" i="9"/>
  <c r="V107" i="9"/>
  <c r="U107" i="9"/>
  <c r="T107" i="9"/>
  <c r="S107" i="9"/>
  <c r="R107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W106" i="9"/>
  <c r="V106" i="9"/>
  <c r="U106" i="9"/>
  <c r="T106" i="9"/>
  <c r="S106" i="9"/>
  <c r="R106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W105" i="9"/>
  <c r="V105" i="9"/>
  <c r="U105" i="9"/>
  <c r="T105" i="9"/>
  <c r="S105" i="9"/>
  <c r="R105" i="9"/>
  <c r="Q105" i="9"/>
  <c r="P105" i="9"/>
  <c r="O105" i="9"/>
  <c r="N105" i="9"/>
  <c r="M105" i="9"/>
  <c r="L105" i="9"/>
  <c r="K105" i="9"/>
  <c r="J105" i="9"/>
  <c r="I105" i="9"/>
  <c r="H105" i="9"/>
  <c r="G105" i="9"/>
  <c r="F105" i="9"/>
  <c r="E105" i="9"/>
  <c r="D105" i="9"/>
  <c r="C105" i="9"/>
  <c r="B105" i="9"/>
  <c r="W104" i="9"/>
  <c r="V104" i="9"/>
  <c r="U104" i="9"/>
  <c r="T104" i="9"/>
  <c r="S104" i="9"/>
  <c r="R104" i="9"/>
  <c r="Q104" i="9"/>
  <c r="P104" i="9"/>
  <c r="O104" i="9"/>
  <c r="N104" i="9"/>
  <c r="M104" i="9"/>
  <c r="L104" i="9"/>
  <c r="K104" i="9"/>
  <c r="J104" i="9"/>
  <c r="I104" i="9"/>
  <c r="H104" i="9"/>
  <c r="G104" i="9"/>
  <c r="F104" i="9"/>
  <c r="E104" i="9"/>
  <c r="D104" i="9"/>
  <c r="C104" i="9"/>
  <c r="B104" i="9"/>
  <c r="W103" i="9"/>
  <c r="V103" i="9"/>
  <c r="U103" i="9"/>
  <c r="T103" i="9"/>
  <c r="S103" i="9"/>
  <c r="R103" i="9"/>
  <c r="Q103" i="9"/>
  <c r="P103" i="9"/>
  <c r="O103" i="9"/>
  <c r="N103" i="9"/>
  <c r="M103" i="9"/>
  <c r="L103" i="9"/>
  <c r="K103" i="9"/>
  <c r="J103" i="9"/>
  <c r="I103" i="9"/>
  <c r="H103" i="9"/>
  <c r="G103" i="9"/>
  <c r="F103" i="9"/>
  <c r="E103" i="9"/>
  <c r="D103" i="9"/>
  <c r="C103" i="9"/>
  <c r="B103" i="9"/>
  <c r="W102" i="9"/>
  <c r="V102" i="9"/>
  <c r="U102" i="9"/>
  <c r="T102" i="9"/>
  <c r="S102" i="9"/>
  <c r="R102" i="9"/>
  <c r="Q102" i="9"/>
  <c r="P102" i="9"/>
  <c r="O102" i="9"/>
  <c r="N102" i="9"/>
  <c r="M102" i="9"/>
  <c r="L102" i="9"/>
  <c r="K102" i="9"/>
  <c r="J102" i="9"/>
  <c r="I102" i="9"/>
  <c r="H102" i="9"/>
  <c r="G102" i="9"/>
  <c r="F102" i="9"/>
  <c r="E102" i="9"/>
  <c r="D102" i="9"/>
  <c r="C102" i="9"/>
  <c r="B102" i="9"/>
  <c r="W101" i="9"/>
  <c r="V101" i="9"/>
  <c r="U101" i="9"/>
  <c r="T101" i="9"/>
  <c r="S101" i="9"/>
  <c r="R101" i="9"/>
  <c r="R100" i="9" s="1"/>
  <c r="Q101" i="9"/>
  <c r="Q100" i="9" s="1"/>
  <c r="P101" i="9"/>
  <c r="O101" i="9"/>
  <c r="N101" i="9"/>
  <c r="M101" i="9"/>
  <c r="L101" i="9"/>
  <c r="K101" i="9"/>
  <c r="K100" i="9" s="1"/>
  <c r="J101" i="9"/>
  <c r="I101" i="9"/>
  <c r="I100" i="9" s="1"/>
  <c r="H101" i="9"/>
  <c r="G101" i="9"/>
  <c r="F101" i="9"/>
  <c r="E101" i="9"/>
  <c r="D101" i="9"/>
  <c r="C101" i="9"/>
  <c r="B101" i="9"/>
  <c r="W79" i="9"/>
  <c r="W128" i="9" s="1"/>
  <c r="V79" i="9"/>
  <c r="V156" i="9" s="1"/>
  <c r="U79" i="9"/>
  <c r="T79" i="9"/>
  <c r="T156" i="9" s="1"/>
  <c r="S79" i="9"/>
  <c r="S156" i="9" s="1"/>
  <c r="R79" i="9"/>
  <c r="R156" i="9" s="1"/>
  <c r="Q79" i="9"/>
  <c r="Q156" i="9" s="1"/>
  <c r="P79" i="9"/>
  <c r="O79" i="9"/>
  <c r="O156" i="9" s="1"/>
  <c r="N79" i="9"/>
  <c r="N156" i="9" s="1"/>
  <c r="M79" i="9"/>
  <c r="L79" i="9"/>
  <c r="L156" i="9" s="1"/>
  <c r="K79" i="9"/>
  <c r="K156" i="9" s="1"/>
  <c r="J79" i="9"/>
  <c r="J156" i="9" s="1"/>
  <c r="I79" i="9"/>
  <c r="I128" i="9" s="1"/>
  <c r="H79" i="9"/>
  <c r="G79" i="9"/>
  <c r="G156" i="9" s="1"/>
  <c r="F79" i="9"/>
  <c r="F156" i="9" s="1"/>
  <c r="E79" i="9"/>
  <c r="E128" i="9" s="1"/>
  <c r="D79" i="9"/>
  <c r="D156" i="9" s="1"/>
  <c r="C79" i="9"/>
  <c r="C156" i="9" s="1"/>
  <c r="B79" i="9"/>
  <c r="B156" i="9" s="1"/>
  <c r="W35" i="9"/>
  <c r="W145" i="9" s="1"/>
  <c r="V35" i="9"/>
  <c r="U35" i="9"/>
  <c r="U111" i="9" s="1"/>
  <c r="T35" i="9"/>
  <c r="T111" i="9" s="1"/>
  <c r="S35" i="9"/>
  <c r="R35" i="9"/>
  <c r="R145" i="9" s="1"/>
  <c r="Q35" i="9"/>
  <c r="Q145" i="9" s="1"/>
  <c r="P35" i="9"/>
  <c r="P145" i="9" s="1"/>
  <c r="O35" i="9"/>
  <c r="O145" i="9" s="1"/>
  <c r="N35" i="9"/>
  <c r="M35" i="9"/>
  <c r="M111" i="9" s="1"/>
  <c r="L35" i="9"/>
  <c r="L111" i="9" s="1"/>
  <c r="K35" i="9"/>
  <c r="K111" i="9" s="1"/>
  <c r="J35" i="9"/>
  <c r="J145" i="9" s="1"/>
  <c r="I35" i="9"/>
  <c r="I111" i="9" s="1"/>
  <c r="H35" i="9"/>
  <c r="H145" i="9" s="1"/>
  <c r="G35" i="9"/>
  <c r="G145" i="9" s="1"/>
  <c r="F35" i="9"/>
  <c r="E35" i="9"/>
  <c r="E145" i="9" s="1"/>
  <c r="D35" i="9"/>
  <c r="D145" i="9" s="1"/>
  <c r="C35" i="9"/>
  <c r="C111" i="9" s="1"/>
  <c r="B35" i="9"/>
  <c r="B145" i="9" s="1"/>
  <c r="A1" i="9"/>
  <c r="W64" i="8"/>
  <c r="V64" i="8"/>
  <c r="U64" i="8"/>
  <c r="T64" i="8"/>
  <c r="S64" i="8"/>
  <c r="R64" i="8"/>
  <c r="Q64" i="8"/>
  <c r="P64" i="8"/>
  <c r="O64" i="8"/>
  <c r="N64" i="8"/>
  <c r="M64" i="8"/>
  <c r="L64" i="8"/>
  <c r="K64" i="8"/>
  <c r="J64" i="8"/>
  <c r="I64" i="8"/>
  <c r="H64" i="8"/>
  <c r="G64" i="8"/>
  <c r="F64" i="8"/>
  <c r="E64" i="8"/>
  <c r="D64" i="8"/>
  <c r="C64" i="8"/>
  <c r="B64" i="8"/>
  <c r="W63" i="8"/>
  <c r="V63" i="8"/>
  <c r="U63" i="8"/>
  <c r="T63" i="8"/>
  <c r="S63" i="8"/>
  <c r="R63" i="8"/>
  <c r="Q63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B63" i="8"/>
  <c r="S62" i="8"/>
  <c r="V60" i="8"/>
  <c r="O60" i="8"/>
  <c r="G60" i="8"/>
  <c r="W56" i="8"/>
  <c r="W101" i="4" s="1"/>
  <c r="V56" i="8"/>
  <c r="V101" i="4" s="1"/>
  <c r="U56" i="8"/>
  <c r="Q56" i="8"/>
  <c r="Q101" i="4" s="1"/>
  <c r="P56" i="8"/>
  <c r="O56" i="8"/>
  <c r="O101" i="4" s="1"/>
  <c r="N56" i="8"/>
  <c r="M56" i="8"/>
  <c r="M101" i="4" s="1"/>
  <c r="L56" i="8"/>
  <c r="L101" i="4" s="1"/>
  <c r="I56" i="8"/>
  <c r="I101" i="4" s="1"/>
  <c r="H56" i="8"/>
  <c r="H101" i="4" s="1"/>
  <c r="N55" i="8"/>
  <c r="N100" i="4" s="1"/>
  <c r="F55" i="8"/>
  <c r="W53" i="8"/>
  <c r="V53" i="8"/>
  <c r="V39" i="7" s="1"/>
  <c r="U53" i="8"/>
  <c r="T53" i="8"/>
  <c r="S53" i="8"/>
  <c r="R53" i="8"/>
  <c r="R39" i="7" s="1"/>
  <c r="Q53" i="8"/>
  <c r="P53" i="8"/>
  <c r="P39" i="7" s="1"/>
  <c r="O53" i="8"/>
  <c r="N53" i="8"/>
  <c r="M53" i="8"/>
  <c r="L53" i="8"/>
  <c r="K53" i="8"/>
  <c r="K39" i="7" s="1"/>
  <c r="J53" i="8"/>
  <c r="J39" i="7" s="1"/>
  <c r="I53" i="8"/>
  <c r="H53" i="8"/>
  <c r="G53" i="8"/>
  <c r="F53" i="8"/>
  <c r="E53" i="8"/>
  <c r="D53" i="8"/>
  <c r="D39" i="7" s="1"/>
  <c r="C53" i="8"/>
  <c r="C39" i="7" s="1"/>
  <c r="B53" i="8"/>
  <c r="B39" i="7" s="1"/>
  <c r="V52" i="8"/>
  <c r="P52" i="8"/>
  <c r="P51" i="8" s="1"/>
  <c r="O52" i="8"/>
  <c r="O51" i="8" s="1"/>
  <c r="N52" i="8"/>
  <c r="N51" i="8" s="1"/>
  <c r="M52" i="8"/>
  <c r="F52" i="8"/>
  <c r="W49" i="8"/>
  <c r="W61" i="8" s="1"/>
  <c r="V49" i="8"/>
  <c r="V61" i="8" s="1"/>
  <c r="U49" i="8"/>
  <c r="U61" i="8" s="1"/>
  <c r="T49" i="8"/>
  <c r="S49" i="8"/>
  <c r="R49" i="8"/>
  <c r="R54" i="4" s="1"/>
  <c r="Q49" i="8"/>
  <c r="Q54" i="4" s="1"/>
  <c r="P49" i="8"/>
  <c r="O49" i="8"/>
  <c r="O61" i="8" s="1"/>
  <c r="N49" i="8"/>
  <c r="N61" i="8" s="1"/>
  <c r="M49" i="8"/>
  <c r="M61" i="8" s="1"/>
  <c r="L49" i="8"/>
  <c r="L54" i="4" s="1"/>
  <c r="K49" i="8"/>
  <c r="K61" i="8" s="1"/>
  <c r="J49" i="8"/>
  <c r="J54" i="4" s="1"/>
  <c r="I49" i="8"/>
  <c r="I61" i="8" s="1"/>
  <c r="H49" i="8"/>
  <c r="H67" i="8" s="1"/>
  <c r="H156" i="4" s="1"/>
  <c r="G49" i="8"/>
  <c r="G61" i="8" s="1"/>
  <c r="F49" i="8"/>
  <c r="F61" i="8" s="1"/>
  <c r="E49" i="8"/>
  <c r="E61" i="8" s="1"/>
  <c r="D49" i="8"/>
  <c r="D54" i="4" s="1"/>
  <c r="C49" i="8"/>
  <c r="B49" i="8"/>
  <c r="B61" i="8" s="1"/>
  <c r="W48" i="8"/>
  <c r="W66" i="8" s="1"/>
  <c r="W155" i="4" s="1"/>
  <c r="V48" i="8"/>
  <c r="U48" i="8"/>
  <c r="U60" i="8" s="1"/>
  <c r="T48" i="8"/>
  <c r="T60" i="8" s="1"/>
  <c r="S48" i="8"/>
  <c r="S53" i="4" s="1"/>
  <c r="R48" i="8"/>
  <c r="R66" i="8" s="1"/>
  <c r="R155" i="4" s="1"/>
  <c r="Q48" i="8"/>
  <c r="Q66" i="8" s="1"/>
  <c r="Q155" i="4" s="1"/>
  <c r="P48" i="8"/>
  <c r="P66" i="8" s="1"/>
  <c r="P155" i="4" s="1"/>
  <c r="O48" i="8"/>
  <c r="O66" i="8" s="1"/>
  <c r="O155" i="4" s="1"/>
  <c r="N48" i="8"/>
  <c r="M48" i="8"/>
  <c r="M60" i="8" s="1"/>
  <c r="L48" i="8"/>
  <c r="L60" i="8" s="1"/>
  <c r="K48" i="8"/>
  <c r="K53" i="4" s="1"/>
  <c r="J48" i="8"/>
  <c r="J66" i="8" s="1"/>
  <c r="J155" i="4" s="1"/>
  <c r="I48" i="8"/>
  <c r="I66" i="8" s="1"/>
  <c r="I155" i="4" s="1"/>
  <c r="H48" i="8"/>
  <c r="H66" i="8" s="1"/>
  <c r="H155" i="4" s="1"/>
  <c r="G48" i="8"/>
  <c r="G66" i="8" s="1"/>
  <c r="G155" i="4" s="1"/>
  <c r="F48" i="8"/>
  <c r="F53" i="4" s="1"/>
  <c r="E48" i="8"/>
  <c r="E60" i="8" s="1"/>
  <c r="D48" i="8"/>
  <c r="D60" i="8" s="1"/>
  <c r="C48" i="8"/>
  <c r="C53" i="4" s="1"/>
  <c r="B48" i="8"/>
  <c r="B53" i="4" s="1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B29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B26" i="8"/>
  <c r="W22" i="8"/>
  <c r="V22" i="8"/>
  <c r="V20" i="8" s="1"/>
  <c r="U22" i="8"/>
  <c r="T22" i="8"/>
  <c r="S22" i="8"/>
  <c r="R22" i="8"/>
  <c r="Q22" i="8"/>
  <c r="Q20" i="8" s="1"/>
  <c r="P22" i="8"/>
  <c r="O22" i="8"/>
  <c r="N22" i="8"/>
  <c r="N20" i="8" s="1"/>
  <c r="M22" i="8"/>
  <c r="L22" i="8"/>
  <c r="K22" i="8"/>
  <c r="J22" i="8"/>
  <c r="I22" i="8"/>
  <c r="H22" i="8"/>
  <c r="G22" i="8"/>
  <c r="F22" i="8"/>
  <c r="F20" i="8" s="1"/>
  <c r="E22" i="8"/>
  <c r="D22" i="8"/>
  <c r="C22" i="8"/>
  <c r="B22" i="8"/>
  <c r="W21" i="8"/>
  <c r="V21" i="8"/>
  <c r="U21" i="8"/>
  <c r="U20" i="8" s="1"/>
  <c r="T21" i="8"/>
  <c r="T20" i="8" s="1"/>
  <c r="S21" i="8"/>
  <c r="R21" i="8"/>
  <c r="Q21" i="8"/>
  <c r="P21" i="8"/>
  <c r="O21" i="8"/>
  <c r="N21" i="8"/>
  <c r="M21" i="8"/>
  <c r="L21" i="8"/>
  <c r="K21" i="8"/>
  <c r="J21" i="8"/>
  <c r="I21" i="8"/>
  <c r="H21" i="8"/>
  <c r="H20" i="8" s="1"/>
  <c r="G21" i="8"/>
  <c r="F21" i="8"/>
  <c r="E21" i="8"/>
  <c r="D21" i="8"/>
  <c r="C21" i="8"/>
  <c r="B21" i="8"/>
  <c r="S20" i="8"/>
  <c r="R20" i="8"/>
  <c r="K20" i="8"/>
  <c r="J20" i="8"/>
  <c r="C20" i="8"/>
  <c r="B20" i="8"/>
  <c r="W19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D17" i="8" s="1"/>
  <c r="C19" i="8"/>
  <c r="W18" i="8"/>
  <c r="W17" i="8" s="1"/>
  <c r="V18" i="8"/>
  <c r="V17" i="8" s="1"/>
  <c r="U18" i="8"/>
  <c r="U17" i="8" s="1"/>
  <c r="T18" i="8"/>
  <c r="S18" i="8"/>
  <c r="S17" i="8" s="1"/>
  <c r="R18" i="8"/>
  <c r="R17" i="8" s="1"/>
  <c r="Q18" i="8"/>
  <c r="P18" i="8"/>
  <c r="O18" i="8"/>
  <c r="O17" i="8" s="1"/>
  <c r="N18" i="8"/>
  <c r="N17" i="8" s="1"/>
  <c r="M18" i="8"/>
  <c r="M17" i="8" s="1"/>
  <c r="L18" i="8"/>
  <c r="K18" i="8"/>
  <c r="J18" i="8"/>
  <c r="I18" i="8"/>
  <c r="H18" i="8"/>
  <c r="G18" i="8"/>
  <c r="F18" i="8"/>
  <c r="E18" i="8"/>
  <c r="D18" i="8"/>
  <c r="C18" i="8"/>
  <c r="K17" i="8"/>
  <c r="J17" i="8"/>
  <c r="C17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W7" i="8"/>
  <c r="W62" i="8" s="1"/>
  <c r="V7" i="8"/>
  <c r="V62" i="8" s="1"/>
  <c r="U7" i="8"/>
  <c r="U62" i="8" s="1"/>
  <c r="T7" i="8"/>
  <c r="T62" i="8" s="1"/>
  <c r="S7" i="8"/>
  <c r="R7" i="8"/>
  <c r="R62" i="8" s="1"/>
  <c r="Q7" i="8"/>
  <c r="Q62" i="8" s="1"/>
  <c r="P7" i="8"/>
  <c r="P62" i="8" s="1"/>
  <c r="O7" i="8"/>
  <c r="O62" i="8" s="1"/>
  <c r="N7" i="8"/>
  <c r="N62" i="8" s="1"/>
  <c r="M7" i="8"/>
  <c r="M62" i="8" s="1"/>
  <c r="L7" i="8"/>
  <c r="L62" i="8" s="1"/>
  <c r="K7" i="8"/>
  <c r="K58" i="8" s="1"/>
  <c r="J7" i="8"/>
  <c r="J62" i="8" s="1"/>
  <c r="I7" i="8"/>
  <c r="I62" i="8" s="1"/>
  <c r="H7" i="8"/>
  <c r="H62" i="8" s="1"/>
  <c r="G7" i="8"/>
  <c r="G62" i="8" s="1"/>
  <c r="F7" i="8"/>
  <c r="F62" i="8" s="1"/>
  <c r="E7" i="8"/>
  <c r="E62" i="8" s="1"/>
  <c r="D7" i="8"/>
  <c r="D62" i="8" s="1"/>
  <c r="C7" i="8"/>
  <c r="C58" i="8" s="1"/>
  <c r="B7" i="8"/>
  <c r="B62" i="8" s="1"/>
  <c r="W3" i="8"/>
  <c r="V3" i="8"/>
  <c r="U3" i="8"/>
  <c r="U4" i="4" s="1"/>
  <c r="T3" i="8"/>
  <c r="S3" i="8"/>
  <c r="S4" i="4" s="1"/>
  <c r="R3" i="8"/>
  <c r="Q3" i="8"/>
  <c r="P3" i="8"/>
  <c r="P4" i="4" s="1"/>
  <c r="O3" i="8"/>
  <c r="N3" i="8"/>
  <c r="M3" i="8"/>
  <c r="L3" i="8"/>
  <c r="K3" i="8"/>
  <c r="J3" i="8"/>
  <c r="I3" i="8"/>
  <c r="H3" i="8"/>
  <c r="G3" i="8"/>
  <c r="F3" i="8"/>
  <c r="F4" i="4" s="1"/>
  <c r="E3" i="8"/>
  <c r="D3" i="8"/>
  <c r="C3" i="8"/>
  <c r="B3" i="8"/>
  <c r="A1" i="8"/>
  <c r="A54" i="7"/>
  <c r="A53" i="7"/>
  <c r="B51" i="7"/>
  <c r="A47" i="7"/>
  <c r="W42" i="7"/>
  <c r="V42" i="7"/>
  <c r="U42" i="7"/>
  <c r="T42" i="7"/>
  <c r="S42" i="7"/>
  <c r="R42" i="7"/>
  <c r="Q42" i="7"/>
  <c r="P42" i="7"/>
  <c r="O42" i="7"/>
  <c r="N42" i="7"/>
  <c r="M42" i="7"/>
  <c r="L42" i="7"/>
  <c r="K42" i="7"/>
  <c r="J42" i="7"/>
  <c r="I42" i="7"/>
  <c r="H42" i="7"/>
  <c r="G42" i="7"/>
  <c r="F42" i="7"/>
  <c r="E42" i="7"/>
  <c r="D42" i="7"/>
  <c r="B42" i="7"/>
  <c r="V41" i="7"/>
  <c r="T41" i="7"/>
  <c r="R41" i="7"/>
  <c r="Q41" i="7"/>
  <c r="P41" i="7"/>
  <c r="O41" i="7"/>
  <c r="N41" i="7"/>
  <c r="M41" i="7"/>
  <c r="L41" i="7"/>
  <c r="K41" i="7"/>
  <c r="J41" i="7"/>
  <c r="I41" i="7"/>
  <c r="H41" i="7"/>
  <c r="G41" i="7"/>
  <c r="F41" i="7"/>
  <c r="E41" i="7"/>
  <c r="D41" i="7"/>
  <c r="C41" i="7"/>
  <c r="W40" i="7"/>
  <c r="V40" i="7"/>
  <c r="U40" i="7"/>
  <c r="T40" i="7"/>
  <c r="S40" i="7"/>
  <c r="R40" i="7"/>
  <c r="Q40" i="7"/>
  <c r="E40" i="7"/>
  <c r="C40" i="7"/>
  <c r="T39" i="7"/>
  <c r="S39" i="7"/>
  <c r="Q39" i="7"/>
  <c r="O39" i="7"/>
  <c r="N39" i="7"/>
  <c r="M39" i="7"/>
  <c r="L39" i="7"/>
  <c r="I39" i="7"/>
  <c r="H39" i="7"/>
  <c r="G39" i="7"/>
  <c r="F39" i="7"/>
  <c r="J27" i="7"/>
  <c r="B27" i="7"/>
  <c r="R27" i="7"/>
  <c r="C27" i="7"/>
  <c r="L16" i="7"/>
  <c r="D16" i="7"/>
  <c r="W16" i="7"/>
  <c r="T16" i="7"/>
  <c r="N16" i="7"/>
  <c r="M16" i="7"/>
  <c r="Q10" i="7"/>
  <c r="H10" i="7"/>
  <c r="P10" i="7"/>
  <c r="B10" i="7"/>
  <c r="W51" i="7"/>
  <c r="V51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W50" i="7"/>
  <c r="V50" i="7"/>
  <c r="U50" i="7"/>
  <c r="T50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C50" i="7"/>
  <c r="B50" i="7"/>
  <c r="W49" i="7"/>
  <c r="V49" i="7"/>
  <c r="U49" i="7"/>
  <c r="T49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F49" i="7"/>
  <c r="E49" i="7"/>
  <c r="D49" i="7"/>
  <c r="C49" i="7"/>
  <c r="B49" i="7"/>
  <c r="W48" i="7"/>
  <c r="V48" i="7"/>
  <c r="U48" i="7"/>
  <c r="T48" i="7"/>
  <c r="S48" i="7"/>
  <c r="R48" i="7"/>
  <c r="P48" i="7"/>
  <c r="O48" i="7"/>
  <c r="N48" i="7"/>
  <c r="M48" i="7"/>
  <c r="L48" i="7"/>
  <c r="K48" i="7"/>
  <c r="J48" i="7"/>
  <c r="H48" i="7"/>
  <c r="G48" i="7"/>
  <c r="F48" i="7"/>
  <c r="E48" i="7"/>
  <c r="D48" i="7"/>
  <c r="C48" i="7"/>
  <c r="B48" i="7"/>
  <c r="A1" i="7"/>
  <c r="A48" i="6"/>
  <c r="A47" i="6"/>
  <c r="A41" i="6"/>
  <c r="M27" i="6"/>
  <c r="L27" i="6"/>
  <c r="T27" i="6"/>
  <c r="K27" i="6"/>
  <c r="D27" i="6"/>
  <c r="V27" i="6"/>
  <c r="U27" i="6"/>
  <c r="N16" i="6"/>
  <c r="J16" i="6"/>
  <c r="W16" i="6"/>
  <c r="F16" i="6"/>
  <c r="V16" i="6"/>
  <c r="S10" i="6"/>
  <c r="P10" i="6"/>
  <c r="Q10" i="6"/>
  <c r="N10" i="6"/>
  <c r="J10" i="6"/>
  <c r="K10" i="6"/>
  <c r="F10" i="6"/>
  <c r="C10" i="6"/>
  <c r="R10" i="6"/>
  <c r="B10" i="6"/>
  <c r="A1" i="6"/>
  <c r="A48" i="5"/>
  <c r="A47" i="5"/>
  <c r="A41" i="5"/>
  <c r="P16" i="5"/>
  <c r="H16" i="5"/>
  <c r="T10" i="5"/>
  <c r="M10" i="5"/>
  <c r="J10" i="5"/>
  <c r="E10" i="5"/>
  <c r="V10" i="5"/>
  <c r="L10" i="5"/>
  <c r="D10" i="5"/>
  <c r="C10" i="5"/>
  <c r="A1" i="5"/>
  <c r="W180" i="4"/>
  <c r="V180" i="4"/>
  <c r="U180" i="4"/>
  <c r="S180" i="4"/>
  <c r="R180" i="4"/>
  <c r="Q180" i="4"/>
  <c r="P180" i="4"/>
  <c r="O180" i="4"/>
  <c r="N180" i="4"/>
  <c r="M180" i="4"/>
  <c r="I180" i="4"/>
  <c r="H180" i="4"/>
  <c r="G180" i="4"/>
  <c r="F180" i="4"/>
  <c r="E180" i="4"/>
  <c r="C180" i="4"/>
  <c r="B180" i="4"/>
  <c r="W179" i="4"/>
  <c r="V179" i="4"/>
  <c r="U179" i="4"/>
  <c r="T179" i="4"/>
  <c r="S179" i="4"/>
  <c r="R179" i="4"/>
  <c r="Q179" i="4"/>
  <c r="P179" i="4"/>
  <c r="O179" i="4"/>
  <c r="N179" i="4"/>
  <c r="M179" i="4"/>
  <c r="L179" i="4"/>
  <c r="K179" i="4"/>
  <c r="J179" i="4"/>
  <c r="I179" i="4"/>
  <c r="H179" i="4"/>
  <c r="G179" i="4"/>
  <c r="F179" i="4"/>
  <c r="E179" i="4"/>
  <c r="D179" i="4"/>
  <c r="C179" i="4"/>
  <c r="B179" i="4"/>
  <c r="W178" i="4"/>
  <c r="V178" i="4"/>
  <c r="U178" i="4"/>
  <c r="S178" i="4"/>
  <c r="R178" i="4"/>
  <c r="Q178" i="4"/>
  <c r="P178" i="4"/>
  <c r="O178" i="4"/>
  <c r="N178" i="4"/>
  <c r="M178" i="4"/>
  <c r="K178" i="4"/>
  <c r="J178" i="4"/>
  <c r="H178" i="4"/>
  <c r="G178" i="4"/>
  <c r="F178" i="4"/>
  <c r="E178" i="4"/>
  <c r="D178" i="4"/>
  <c r="C178" i="4"/>
  <c r="B178" i="4"/>
  <c r="W177" i="4"/>
  <c r="V177" i="4"/>
  <c r="T177" i="4"/>
  <c r="S177" i="4"/>
  <c r="R177" i="4"/>
  <c r="P177" i="4"/>
  <c r="O177" i="4"/>
  <c r="L177" i="4"/>
  <c r="K177" i="4"/>
  <c r="J177" i="4"/>
  <c r="G177" i="4"/>
  <c r="C177" i="4"/>
  <c r="W176" i="4"/>
  <c r="U176" i="4"/>
  <c r="T176" i="4"/>
  <c r="S176" i="4"/>
  <c r="R176" i="4"/>
  <c r="Q176" i="4"/>
  <c r="O176" i="4"/>
  <c r="L176" i="4"/>
  <c r="K176" i="4"/>
  <c r="J176" i="4"/>
  <c r="I176" i="4"/>
  <c r="H176" i="4"/>
  <c r="G176" i="4"/>
  <c r="D176" i="4"/>
  <c r="B176" i="4"/>
  <c r="W175" i="4"/>
  <c r="V175" i="4"/>
  <c r="U175" i="4"/>
  <c r="T175" i="4"/>
  <c r="S175" i="4"/>
  <c r="R175" i="4"/>
  <c r="Q175" i="4"/>
  <c r="P175" i="4"/>
  <c r="O175" i="4"/>
  <c r="N175" i="4"/>
  <c r="M175" i="4"/>
  <c r="L175" i="4"/>
  <c r="K175" i="4"/>
  <c r="J175" i="4"/>
  <c r="I175" i="4"/>
  <c r="H175" i="4"/>
  <c r="G175" i="4"/>
  <c r="F175" i="4"/>
  <c r="C175" i="4"/>
  <c r="B175" i="4"/>
  <c r="M174" i="4"/>
  <c r="L174" i="4"/>
  <c r="K174" i="4"/>
  <c r="H174" i="4"/>
  <c r="E173" i="4"/>
  <c r="C173" i="4"/>
  <c r="B173" i="4"/>
  <c r="W172" i="4"/>
  <c r="K166" i="4"/>
  <c r="O158" i="4"/>
  <c r="G158" i="4"/>
  <c r="P146" i="4"/>
  <c r="W126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B126" i="4"/>
  <c r="W125" i="4"/>
  <c r="V125" i="4"/>
  <c r="U125" i="4"/>
  <c r="T125" i="4"/>
  <c r="S125" i="4"/>
  <c r="R125" i="4"/>
  <c r="Q125" i="4"/>
  <c r="O125" i="4"/>
  <c r="M125" i="4"/>
  <c r="L125" i="4"/>
  <c r="K125" i="4"/>
  <c r="J125" i="4"/>
  <c r="I125" i="4"/>
  <c r="H125" i="4"/>
  <c r="G125" i="4"/>
  <c r="F125" i="4"/>
  <c r="E125" i="4"/>
  <c r="D125" i="4"/>
  <c r="C125" i="4"/>
  <c r="B125" i="4"/>
  <c r="W124" i="4"/>
  <c r="V124" i="4"/>
  <c r="U124" i="4"/>
  <c r="T124" i="4"/>
  <c r="S124" i="4"/>
  <c r="R124" i="4"/>
  <c r="Q124" i="4"/>
  <c r="P124" i="4"/>
  <c r="O124" i="4"/>
  <c r="N124" i="4"/>
  <c r="M124" i="4"/>
  <c r="L124" i="4"/>
  <c r="K124" i="4"/>
  <c r="J124" i="4"/>
  <c r="I124" i="4"/>
  <c r="H124" i="4"/>
  <c r="G124" i="4"/>
  <c r="F124" i="4"/>
  <c r="E124" i="4"/>
  <c r="D124" i="4"/>
  <c r="C124" i="4"/>
  <c r="B124" i="4"/>
  <c r="W123" i="4"/>
  <c r="V123" i="4"/>
  <c r="U123" i="4"/>
  <c r="T123" i="4"/>
  <c r="S123" i="4"/>
  <c r="R123" i="4"/>
  <c r="Q123" i="4"/>
  <c r="P123" i="4"/>
  <c r="O123" i="4"/>
  <c r="N123" i="4"/>
  <c r="M123" i="4"/>
  <c r="L123" i="4"/>
  <c r="K123" i="4"/>
  <c r="J123" i="4"/>
  <c r="H123" i="4"/>
  <c r="G123" i="4"/>
  <c r="E123" i="4"/>
  <c r="D123" i="4"/>
  <c r="C123" i="4"/>
  <c r="B123" i="4"/>
  <c r="W122" i="4"/>
  <c r="V122" i="4"/>
  <c r="U122" i="4"/>
  <c r="T122" i="4"/>
  <c r="S122" i="4"/>
  <c r="R122" i="4"/>
  <c r="Q122" i="4"/>
  <c r="P122" i="4"/>
  <c r="O122" i="4"/>
  <c r="N122" i="4"/>
  <c r="M122" i="4"/>
  <c r="L122" i="4"/>
  <c r="K122" i="4"/>
  <c r="J122" i="4"/>
  <c r="G122" i="4"/>
  <c r="F122" i="4"/>
  <c r="E122" i="4"/>
  <c r="D122" i="4"/>
  <c r="C122" i="4"/>
  <c r="B122" i="4"/>
  <c r="W121" i="4"/>
  <c r="V121" i="4"/>
  <c r="U121" i="4"/>
  <c r="T121" i="4"/>
  <c r="S121" i="4"/>
  <c r="R121" i="4"/>
  <c r="Q121" i="4"/>
  <c r="P121" i="4"/>
  <c r="O121" i="4"/>
  <c r="N121" i="4"/>
  <c r="K121" i="4"/>
  <c r="J121" i="4"/>
  <c r="I121" i="4"/>
  <c r="H121" i="4"/>
  <c r="G121" i="4"/>
  <c r="F121" i="4"/>
  <c r="E121" i="4"/>
  <c r="D121" i="4"/>
  <c r="C121" i="4"/>
  <c r="B121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J120" i="4"/>
  <c r="I120" i="4"/>
  <c r="H120" i="4"/>
  <c r="G120" i="4"/>
  <c r="F120" i="4"/>
  <c r="E120" i="4"/>
  <c r="D120" i="4"/>
  <c r="B120" i="4"/>
  <c r="W119" i="4"/>
  <c r="T119" i="4"/>
  <c r="S119" i="4"/>
  <c r="R119" i="4"/>
  <c r="Q119" i="4"/>
  <c r="M119" i="4"/>
  <c r="L119" i="4"/>
  <c r="K119" i="4"/>
  <c r="J119" i="4"/>
  <c r="I119" i="4"/>
  <c r="H119" i="4"/>
  <c r="G119" i="4"/>
  <c r="F119" i="4"/>
  <c r="E119" i="4"/>
  <c r="D119" i="4"/>
  <c r="C119" i="4"/>
  <c r="B119" i="4"/>
  <c r="W118" i="4"/>
  <c r="V118" i="4"/>
  <c r="U118" i="4"/>
  <c r="T118" i="4"/>
  <c r="R118" i="4"/>
  <c r="Q118" i="4"/>
  <c r="M118" i="4"/>
  <c r="L118" i="4"/>
  <c r="K118" i="4"/>
  <c r="I118" i="4"/>
  <c r="G118" i="4"/>
  <c r="F118" i="4"/>
  <c r="E118" i="4"/>
  <c r="D118" i="4"/>
  <c r="C118" i="4"/>
  <c r="B118" i="4"/>
  <c r="W117" i="4"/>
  <c r="V117" i="4"/>
  <c r="U117" i="4"/>
  <c r="T117" i="4"/>
  <c r="S117" i="4"/>
  <c r="R117" i="4"/>
  <c r="Q117" i="4"/>
  <c r="P117" i="4"/>
  <c r="O117" i="4"/>
  <c r="N117" i="4"/>
  <c r="L117" i="4"/>
  <c r="K117" i="4"/>
  <c r="H117" i="4"/>
  <c r="G117" i="4"/>
  <c r="M116" i="4"/>
  <c r="F116" i="4"/>
  <c r="E116" i="4"/>
  <c r="O113" i="4"/>
  <c r="N113" i="4"/>
  <c r="L113" i="4"/>
  <c r="G113" i="4"/>
  <c r="F113" i="4"/>
  <c r="V111" i="4"/>
  <c r="T111" i="4"/>
  <c r="Q111" i="4"/>
  <c r="P111" i="4"/>
  <c r="O111" i="4"/>
  <c r="N111" i="4"/>
  <c r="K111" i="4"/>
  <c r="B111" i="4"/>
  <c r="F109" i="4"/>
  <c r="Q106" i="4"/>
  <c r="P106" i="4"/>
  <c r="O106" i="4"/>
  <c r="N106" i="4"/>
  <c r="M106" i="4"/>
  <c r="J106" i="4"/>
  <c r="F106" i="4"/>
  <c r="C106" i="4"/>
  <c r="W103" i="4"/>
  <c r="V103" i="4"/>
  <c r="U103" i="4"/>
  <c r="T103" i="4"/>
  <c r="S103" i="4"/>
  <c r="R103" i="4"/>
  <c r="Q103" i="4"/>
  <c r="P103" i="4"/>
  <c r="O103" i="4"/>
  <c r="U101" i="4"/>
  <c r="P101" i="4"/>
  <c r="N101" i="4"/>
  <c r="W95" i="4"/>
  <c r="V95" i="4"/>
  <c r="U95" i="4"/>
  <c r="U94" i="4" s="1"/>
  <c r="T95" i="4"/>
  <c r="S95" i="4"/>
  <c r="R95" i="4"/>
  <c r="R94" i="4" s="1"/>
  <c r="Q95" i="4"/>
  <c r="Q94" i="4" s="1"/>
  <c r="P95" i="4"/>
  <c r="P94" i="4" s="1"/>
  <c r="O95" i="4"/>
  <c r="O94" i="4" s="1"/>
  <c r="N95" i="4"/>
  <c r="M95" i="4"/>
  <c r="M94" i="4" s="1"/>
  <c r="L95" i="4"/>
  <c r="K95" i="4"/>
  <c r="J95" i="4"/>
  <c r="I95" i="4"/>
  <c r="H95" i="4"/>
  <c r="G95" i="4"/>
  <c r="F95" i="4"/>
  <c r="E95" i="4"/>
  <c r="D95" i="4"/>
  <c r="C95" i="4"/>
  <c r="B95" i="4"/>
  <c r="J88" i="4"/>
  <c r="H88" i="4"/>
  <c r="E88" i="4"/>
  <c r="U88" i="4"/>
  <c r="K88" i="4"/>
  <c r="W94" i="4"/>
  <c r="T94" i="4"/>
  <c r="L94" i="4"/>
  <c r="J94" i="4"/>
  <c r="I94" i="4"/>
  <c r="G94" i="4"/>
  <c r="D94" i="4"/>
  <c r="B94" i="4"/>
  <c r="W78" i="4"/>
  <c r="V78" i="4"/>
  <c r="V151" i="4" s="1"/>
  <c r="U78" i="4"/>
  <c r="U151" i="4" s="1"/>
  <c r="T78" i="4"/>
  <c r="S78" i="4"/>
  <c r="R78" i="4"/>
  <c r="Q78" i="4"/>
  <c r="P78" i="4"/>
  <c r="O78" i="4"/>
  <c r="N78" i="4"/>
  <c r="N151" i="4" s="1"/>
  <c r="M78" i="4"/>
  <c r="M151" i="4" s="1"/>
  <c r="L78" i="4"/>
  <c r="K78" i="4"/>
  <c r="J78" i="4"/>
  <c r="I78" i="4"/>
  <c r="H78" i="4"/>
  <c r="G78" i="4"/>
  <c r="F78" i="4"/>
  <c r="E78" i="4"/>
  <c r="D78" i="4"/>
  <c r="C78" i="4"/>
  <c r="B78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E77" i="4"/>
  <c r="D77" i="4"/>
  <c r="C77" i="4"/>
  <c r="B77" i="4"/>
  <c r="W76" i="4"/>
  <c r="V76" i="4"/>
  <c r="U76" i="4"/>
  <c r="T76" i="4"/>
  <c r="T149" i="4" s="1"/>
  <c r="S76" i="4"/>
  <c r="R76" i="4"/>
  <c r="Q76" i="4"/>
  <c r="P76" i="4"/>
  <c r="O76" i="4"/>
  <c r="N76" i="4"/>
  <c r="N149" i="4" s="1"/>
  <c r="M76" i="4"/>
  <c r="L76" i="4"/>
  <c r="K76" i="4"/>
  <c r="J76" i="4"/>
  <c r="J149" i="4" s="1"/>
  <c r="I76" i="4"/>
  <c r="H76" i="4"/>
  <c r="G76" i="4"/>
  <c r="F76" i="4"/>
  <c r="E76" i="4"/>
  <c r="D76" i="4"/>
  <c r="C76" i="4"/>
  <c r="B76" i="4"/>
  <c r="W75" i="4"/>
  <c r="V75" i="4"/>
  <c r="U75" i="4"/>
  <c r="T75" i="4"/>
  <c r="S75" i="4"/>
  <c r="R75" i="4"/>
  <c r="Q75" i="4"/>
  <c r="P75" i="4"/>
  <c r="P148" i="4" s="1"/>
  <c r="O75" i="4"/>
  <c r="O148" i="4" s="1"/>
  <c r="N75" i="4"/>
  <c r="M75" i="4"/>
  <c r="L75" i="4"/>
  <c r="K75" i="4"/>
  <c r="J75" i="4"/>
  <c r="J148" i="4" s="1"/>
  <c r="I75" i="4"/>
  <c r="H75" i="4"/>
  <c r="H148" i="4" s="1"/>
  <c r="G75" i="4"/>
  <c r="G148" i="4" s="1"/>
  <c r="F75" i="4"/>
  <c r="E75" i="4"/>
  <c r="D75" i="4"/>
  <c r="C75" i="4"/>
  <c r="B75" i="4"/>
  <c r="B148" i="4" s="1"/>
  <c r="W74" i="4"/>
  <c r="V74" i="4"/>
  <c r="U74" i="4"/>
  <c r="U147" i="4" s="1"/>
  <c r="T74" i="4"/>
  <c r="S74" i="4"/>
  <c r="R74" i="4"/>
  <c r="Q74" i="4"/>
  <c r="P74" i="4"/>
  <c r="O74" i="4"/>
  <c r="N74" i="4"/>
  <c r="N147" i="4" s="1"/>
  <c r="M74" i="4"/>
  <c r="L74" i="4"/>
  <c r="K74" i="4"/>
  <c r="J74" i="4"/>
  <c r="J147" i="4" s="1"/>
  <c r="I74" i="4"/>
  <c r="H74" i="4"/>
  <c r="G74" i="4"/>
  <c r="F74" i="4"/>
  <c r="E74" i="4"/>
  <c r="D74" i="4"/>
  <c r="C74" i="4"/>
  <c r="B74" i="4"/>
  <c r="W73" i="4"/>
  <c r="V73" i="4"/>
  <c r="V146" i="4" s="1"/>
  <c r="U73" i="4"/>
  <c r="T73" i="4"/>
  <c r="T146" i="4" s="1"/>
  <c r="S73" i="4"/>
  <c r="R73" i="4"/>
  <c r="Q73" i="4"/>
  <c r="P73" i="4"/>
  <c r="O73" i="4"/>
  <c r="N73" i="4"/>
  <c r="M73" i="4"/>
  <c r="L73" i="4"/>
  <c r="K73" i="4"/>
  <c r="J73" i="4"/>
  <c r="I73" i="4"/>
  <c r="H73" i="4"/>
  <c r="H146" i="4" s="1"/>
  <c r="G73" i="4"/>
  <c r="F73" i="4"/>
  <c r="E73" i="4"/>
  <c r="D73" i="4"/>
  <c r="C73" i="4"/>
  <c r="B73" i="4"/>
  <c r="W72" i="4"/>
  <c r="U72" i="4"/>
  <c r="T72" i="4"/>
  <c r="S72" i="4"/>
  <c r="R72" i="4"/>
  <c r="Q72" i="4"/>
  <c r="P72" i="4"/>
  <c r="O72" i="4"/>
  <c r="N72" i="4"/>
  <c r="M72" i="4"/>
  <c r="K72" i="4"/>
  <c r="J72" i="4"/>
  <c r="J145" i="4" s="1"/>
  <c r="I72" i="4"/>
  <c r="I145" i="4" s="1"/>
  <c r="H72" i="4"/>
  <c r="G72" i="4"/>
  <c r="F72" i="4"/>
  <c r="F145" i="4" s="1"/>
  <c r="E72" i="4"/>
  <c r="D72" i="4"/>
  <c r="C72" i="4"/>
  <c r="B72" i="4"/>
  <c r="W71" i="4"/>
  <c r="U71" i="4"/>
  <c r="T71" i="4"/>
  <c r="S71" i="4"/>
  <c r="R71" i="4"/>
  <c r="Q71" i="4"/>
  <c r="O71" i="4"/>
  <c r="N71" i="4"/>
  <c r="M71" i="4"/>
  <c r="L71" i="4"/>
  <c r="K71" i="4"/>
  <c r="J71" i="4"/>
  <c r="I71" i="4"/>
  <c r="H71" i="4"/>
  <c r="G71" i="4"/>
  <c r="G144" i="4" s="1"/>
  <c r="F71" i="4"/>
  <c r="D71" i="4"/>
  <c r="C71" i="4"/>
  <c r="B71" i="4"/>
  <c r="B144" i="4" s="1"/>
  <c r="W70" i="4"/>
  <c r="V70" i="4"/>
  <c r="V143" i="4" s="1"/>
  <c r="U70" i="4"/>
  <c r="T70" i="4"/>
  <c r="S70" i="4"/>
  <c r="R70" i="4"/>
  <c r="R143" i="4" s="1"/>
  <c r="Q70" i="4"/>
  <c r="P70" i="4"/>
  <c r="O70" i="4"/>
  <c r="N70" i="4"/>
  <c r="M70" i="4"/>
  <c r="L70" i="4"/>
  <c r="K70" i="4"/>
  <c r="I70" i="4"/>
  <c r="H70" i="4"/>
  <c r="G70" i="4"/>
  <c r="F70" i="4"/>
  <c r="E70" i="4"/>
  <c r="D70" i="4"/>
  <c r="C70" i="4"/>
  <c r="B70" i="4"/>
  <c r="L69" i="4"/>
  <c r="L142" i="4" s="1"/>
  <c r="W68" i="4"/>
  <c r="R68" i="4"/>
  <c r="Q68" i="4"/>
  <c r="Q141" i="4" s="1"/>
  <c r="P68" i="4"/>
  <c r="O68" i="4"/>
  <c r="N68" i="4"/>
  <c r="M68" i="4"/>
  <c r="L68" i="4"/>
  <c r="L141" i="4" s="1"/>
  <c r="J68" i="4"/>
  <c r="J141" i="4" s="1"/>
  <c r="E68" i="4"/>
  <c r="C68" i="4"/>
  <c r="B68" i="4"/>
  <c r="W67" i="4"/>
  <c r="W140" i="4" s="1"/>
  <c r="U67" i="4"/>
  <c r="Q67" i="4"/>
  <c r="O67" i="4"/>
  <c r="O140" i="4" s="1"/>
  <c r="M67" i="4"/>
  <c r="L67" i="4"/>
  <c r="K67" i="4"/>
  <c r="J67" i="4"/>
  <c r="J140" i="4" s="1"/>
  <c r="G67" i="4"/>
  <c r="G140" i="4" s="1"/>
  <c r="F67" i="4"/>
  <c r="D67" i="4"/>
  <c r="D140" i="4" s="1"/>
  <c r="V66" i="4"/>
  <c r="V139" i="4" s="1"/>
  <c r="U66" i="4"/>
  <c r="S66" i="4"/>
  <c r="R66" i="4"/>
  <c r="Q66" i="4"/>
  <c r="O66" i="4"/>
  <c r="K66" i="4"/>
  <c r="J66" i="4"/>
  <c r="I66" i="4"/>
  <c r="G66" i="4"/>
  <c r="E66" i="4"/>
  <c r="E139" i="4" s="1"/>
  <c r="D66" i="4"/>
  <c r="C66" i="4"/>
  <c r="B66" i="4"/>
  <c r="W64" i="4"/>
  <c r="V64" i="4"/>
  <c r="V137" i="4" s="1"/>
  <c r="U64" i="4"/>
  <c r="S64" i="4"/>
  <c r="R64" i="4"/>
  <c r="R137" i="4" s="1"/>
  <c r="Q64" i="4"/>
  <c r="Q137" i="4" s="1"/>
  <c r="P64" i="4"/>
  <c r="N64" i="4"/>
  <c r="M64" i="4"/>
  <c r="K64" i="4"/>
  <c r="I64" i="4"/>
  <c r="F64" i="4"/>
  <c r="E64" i="4"/>
  <c r="C64" i="4"/>
  <c r="B64" i="4"/>
  <c r="B137" i="4" s="1"/>
  <c r="W63" i="4"/>
  <c r="V63" i="4"/>
  <c r="U63" i="4"/>
  <c r="T63" i="4"/>
  <c r="T136" i="4" s="1"/>
  <c r="S63" i="4"/>
  <c r="R63" i="4"/>
  <c r="R136" i="4" s="1"/>
  <c r="Q63" i="4"/>
  <c r="P63" i="4"/>
  <c r="P136" i="4" s="1"/>
  <c r="O63" i="4"/>
  <c r="O136" i="4" s="1"/>
  <c r="N63" i="4"/>
  <c r="M63" i="4"/>
  <c r="L63" i="4"/>
  <c r="L136" i="4" s="1"/>
  <c r="K63" i="4"/>
  <c r="J63" i="4"/>
  <c r="G63" i="4"/>
  <c r="E63" i="4"/>
  <c r="C63" i="4"/>
  <c r="R62" i="4"/>
  <c r="W60" i="4"/>
  <c r="V60" i="4"/>
  <c r="V133" i="4" s="1"/>
  <c r="E60" i="4"/>
  <c r="D60" i="4"/>
  <c r="B60" i="4"/>
  <c r="B133" i="4" s="1"/>
  <c r="V59" i="4"/>
  <c r="U59" i="4"/>
  <c r="S59" i="4"/>
  <c r="Q59" i="4"/>
  <c r="P59" i="4"/>
  <c r="N59" i="4"/>
  <c r="M59" i="4"/>
  <c r="L59" i="4"/>
  <c r="K59" i="4"/>
  <c r="I59" i="4"/>
  <c r="V58" i="4"/>
  <c r="U58" i="4"/>
  <c r="T58" i="4"/>
  <c r="S58" i="4"/>
  <c r="R58" i="4"/>
  <c r="M58" i="4"/>
  <c r="V56" i="4"/>
  <c r="V131" i="4" s="1"/>
  <c r="U56" i="4"/>
  <c r="U131" i="4" s="1"/>
  <c r="T56" i="4"/>
  <c r="T131" i="4" s="1"/>
  <c r="R56" i="4"/>
  <c r="R131" i="4" s="1"/>
  <c r="Q56" i="4"/>
  <c r="Q131" i="4" s="1"/>
  <c r="P56" i="4"/>
  <c r="P131" i="4" s="1"/>
  <c r="O56" i="4"/>
  <c r="O131" i="4" s="1"/>
  <c r="N56" i="4"/>
  <c r="N131" i="4" s="1"/>
  <c r="L56" i="4"/>
  <c r="L131" i="4" s="1"/>
  <c r="K56" i="4"/>
  <c r="K131" i="4" s="1"/>
  <c r="J56" i="4"/>
  <c r="J131" i="4" s="1"/>
  <c r="H56" i="4"/>
  <c r="H131" i="4" s="1"/>
  <c r="W54" i="4"/>
  <c r="M54" i="4"/>
  <c r="W53" i="4"/>
  <c r="V53" i="4"/>
  <c r="Q53" i="4"/>
  <c r="G53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W25" i="4"/>
  <c r="V25" i="4"/>
  <c r="U25" i="4"/>
  <c r="T25" i="4"/>
  <c r="S25" i="4"/>
  <c r="R25" i="4"/>
  <c r="Q25" i="4"/>
  <c r="P25" i="4"/>
  <c r="P150" i="4" s="1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W24" i="4"/>
  <c r="V24" i="4"/>
  <c r="V149" i="4" s="1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W22" i="4"/>
  <c r="V22" i="4"/>
  <c r="U22" i="4"/>
  <c r="T22" i="4"/>
  <c r="S22" i="4"/>
  <c r="R22" i="4"/>
  <c r="R147" i="4" s="1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B147" i="4" s="1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V17" i="4"/>
  <c r="U17" i="4"/>
  <c r="T17" i="4"/>
  <c r="R17" i="4"/>
  <c r="Q17" i="4"/>
  <c r="P17" i="4"/>
  <c r="O17" i="4"/>
  <c r="N17" i="4"/>
  <c r="L17" i="4"/>
  <c r="K17" i="4"/>
  <c r="J17" i="4"/>
  <c r="I17" i="4"/>
  <c r="H17" i="4"/>
  <c r="G17" i="4"/>
  <c r="E17" i="4"/>
  <c r="D17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B139" i="4" s="1"/>
  <c r="W13" i="4"/>
  <c r="V13" i="4"/>
  <c r="U13" i="4"/>
  <c r="T13" i="4"/>
  <c r="R13" i="4"/>
  <c r="Q13" i="4"/>
  <c r="P13" i="4"/>
  <c r="O13" i="4"/>
  <c r="N13" i="4"/>
  <c r="L13" i="4"/>
  <c r="K13" i="4"/>
  <c r="J13" i="4"/>
  <c r="I13" i="4"/>
  <c r="H13" i="4"/>
  <c r="G13" i="4"/>
  <c r="F13" i="4"/>
  <c r="E13" i="4"/>
  <c r="D13" i="4"/>
  <c r="C13" i="4"/>
  <c r="B13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W9" i="4"/>
  <c r="V9" i="4"/>
  <c r="U9" i="4"/>
  <c r="T9" i="4"/>
  <c r="R9" i="4"/>
  <c r="Q9" i="4"/>
  <c r="N9" i="4"/>
  <c r="M9" i="4"/>
  <c r="F9" i="4"/>
  <c r="B9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O7" i="4"/>
  <c r="N7" i="4"/>
  <c r="M7" i="4"/>
  <c r="L7" i="4"/>
  <c r="K7" i="4"/>
  <c r="J7" i="4"/>
  <c r="I7" i="4"/>
  <c r="H7" i="4"/>
  <c r="G7" i="4"/>
  <c r="F7" i="4"/>
  <c r="E7" i="4"/>
  <c r="D7" i="4"/>
  <c r="C7" i="4"/>
  <c r="B7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W5" i="4"/>
  <c r="U5" i="4"/>
  <c r="T5" i="4"/>
  <c r="O5" i="4"/>
  <c r="N5" i="4"/>
  <c r="M5" i="4"/>
  <c r="L5" i="4"/>
  <c r="K5" i="4"/>
  <c r="W4" i="4"/>
  <c r="V4" i="4"/>
  <c r="R4" i="4"/>
  <c r="Q4" i="4"/>
  <c r="O4" i="4"/>
  <c r="N4" i="4"/>
  <c r="M4" i="4"/>
  <c r="L4" i="4"/>
  <c r="K4" i="4"/>
  <c r="J4" i="4"/>
  <c r="I4" i="4"/>
  <c r="H4" i="4"/>
  <c r="G4" i="4"/>
  <c r="D4" i="4"/>
  <c r="C4" i="4"/>
  <c r="B4" i="4"/>
  <c r="U3" i="4"/>
  <c r="A1" i="4"/>
  <c r="B46" i="2"/>
  <c r="B35" i="2"/>
  <c r="B34" i="2"/>
  <c r="B54" i="2"/>
  <c r="B9" i="2"/>
  <c r="B56" i="2"/>
  <c r="B58" i="2"/>
  <c r="B55" i="2"/>
  <c r="B49" i="2"/>
  <c r="B4" i="2"/>
  <c r="B41" i="2"/>
  <c r="B25" i="2"/>
  <c r="B6" i="2"/>
  <c r="B21" i="2"/>
  <c r="B45" i="2"/>
  <c r="B48" i="2"/>
  <c r="B24" i="2"/>
  <c r="B13" i="2"/>
  <c r="B60" i="2"/>
  <c r="B38" i="2"/>
  <c r="B61" i="2"/>
  <c r="B33" i="2"/>
  <c r="B36" i="2"/>
  <c r="B10" i="2"/>
  <c r="B59" i="2"/>
  <c r="B5" i="2"/>
  <c r="B50" i="2"/>
  <c r="B40" i="2"/>
  <c r="B30" i="2"/>
  <c r="B53" i="2"/>
  <c r="B11" i="2"/>
  <c r="B15" i="2"/>
  <c r="B26" i="2"/>
  <c r="B44" i="2"/>
  <c r="B43" i="2"/>
  <c r="B39" i="2"/>
  <c r="B28" i="2"/>
  <c r="B18" i="2"/>
  <c r="B51" i="2"/>
  <c r="B29" i="2"/>
  <c r="B14" i="2"/>
  <c r="B23" i="2"/>
  <c r="B20" i="2"/>
  <c r="B31" i="2"/>
  <c r="B8" i="2"/>
  <c r="B19" i="2"/>
  <c r="B16" i="2"/>
  <c r="C73" i="51" l="1"/>
  <c r="G73" i="51"/>
  <c r="M73" i="51"/>
  <c r="L73" i="51"/>
  <c r="K73" i="51"/>
  <c r="D73" i="51"/>
  <c r="O73" i="51"/>
  <c r="U73" i="51"/>
  <c r="T73" i="51"/>
  <c r="S73" i="51"/>
  <c r="N125" i="4"/>
  <c r="W73" i="51"/>
  <c r="P125" i="4"/>
  <c r="S73" i="50"/>
  <c r="M103" i="50"/>
  <c r="N73" i="50"/>
  <c r="K83" i="50"/>
  <c r="U103" i="50"/>
  <c r="Q73" i="50"/>
  <c r="R73" i="50"/>
  <c r="E73" i="50"/>
  <c r="V73" i="50"/>
  <c r="C73" i="50"/>
  <c r="O73" i="50"/>
  <c r="M73" i="50"/>
  <c r="B73" i="50"/>
  <c r="K73" i="50"/>
  <c r="F73" i="50"/>
  <c r="I73" i="50"/>
  <c r="U73" i="50"/>
  <c r="J73" i="50"/>
  <c r="O96" i="49"/>
  <c r="K73" i="49"/>
  <c r="V87" i="49"/>
  <c r="N103" i="50"/>
  <c r="T104" i="50"/>
  <c r="S103" i="51"/>
  <c r="C105" i="51"/>
  <c r="O103" i="50"/>
  <c r="P103" i="50"/>
  <c r="U103" i="51"/>
  <c r="B103" i="51"/>
  <c r="J103" i="51"/>
  <c r="R103" i="50"/>
  <c r="B105" i="50"/>
  <c r="W103" i="51"/>
  <c r="G105" i="51"/>
  <c r="R103" i="51"/>
  <c r="D73" i="49"/>
  <c r="P73" i="49"/>
  <c r="S103" i="50"/>
  <c r="C105" i="50"/>
  <c r="D104" i="51"/>
  <c r="D105" i="50"/>
  <c r="L104" i="51"/>
  <c r="F73" i="49"/>
  <c r="T104" i="51"/>
  <c r="G73" i="49"/>
  <c r="S73" i="49"/>
  <c r="V103" i="50"/>
  <c r="F105" i="50"/>
  <c r="K105" i="51"/>
  <c r="F105" i="51"/>
  <c r="W103" i="50"/>
  <c r="N105" i="51"/>
  <c r="I73" i="49"/>
  <c r="B104" i="50"/>
  <c r="G104" i="51"/>
  <c r="V105" i="51"/>
  <c r="C104" i="50"/>
  <c r="H104" i="51"/>
  <c r="D104" i="50"/>
  <c r="J105" i="50"/>
  <c r="C103" i="51"/>
  <c r="I104" i="51"/>
  <c r="O105" i="51"/>
  <c r="L73" i="49"/>
  <c r="K105" i="50"/>
  <c r="E103" i="51"/>
  <c r="Q105" i="51"/>
  <c r="O73" i="49"/>
  <c r="B103" i="50"/>
  <c r="N105" i="50"/>
  <c r="G103" i="51"/>
  <c r="S105" i="51"/>
  <c r="C103" i="50"/>
  <c r="I104" i="50"/>
  <c r="G104" i="50"/>
  <c r="H103" i="51"/>
  <c r="Q73" i="49"/>
  <c r="J104" i="50"/>
  <c r="O104" i="50"/>
  <c r="I103" i="51"/>
  <c r="O104" i="51"/>
  <c r="W104" i="50"/>
  <c r="P104" i="51"/>
  <c r="T73" i="49"/>
  <c r="B104" i="49"/>
  <c r="G103" i="50"/>
  <c r="S105" i="50"/>
  <c r="Q105" i="50"/>
  <c r="J104" i="49"/>
  <c r="H103" i="50"/>
  <c r="T105" i="50"/>
  <c r="M103" i="51"/>
  <c r="V73" i="49"/>
  <c r="D87" i="49"/>
  <c r="W73" i="49"/>
  <c r="F87" i="49"/>
  <c r="J103" i="50"/>
  <c r="V105" i="50"/>
  <c r="O103" i="51"/>
  <c r="H73" i="49"/>
  <c r="L87" i="49"/>
  <c r="K103" i="50"/>
  <c r="Q104" i="50"/>
  <c r="P103" i="51"/>
  <c r="N87" i="49"/>
  <c r="R104" i="50"/>
  <c r="Q103" i="51"/>
  <c r="W104" i="51"/>
  <c r="B151" i="4"/>
  <c r="E151" i="4"/>
  <c r="F151" i="4"/>
  <c r="W96" i="49"/>
  <c r="H151" i="4"/>
  <c r="J151" i="4"/>
  <c r="P151" i="4"/>
  <c r="R151" i="4"/>
  <c r="G96" i="49"/>
  <c r="H52" i="47"/>
  <c r="I52" i="47"/>
  <c r="W52" i="47"/>
  <c r="L52" i="47"/>
  <c r="N52" i="47"/>
  <c r="P52" i="47"/>
  <c r="Q52" i="47"/>
  <c r="T52" i="47"/>
  <c r="V52" i="47"/>
  <c r="O52" i="47"/>
  <c r="D52" i="47"/>
  <c r="F52" i="47"/>
  <c r="K52" i="46"/>
  <c r="D52" i="46"/>
  <c r="J52" i="46"/>
  <c r="G52" i="46"/>
  <c r="L52" i="46"/>
  <c r="O52" i="46"/>
  <c r="P52" i="46"/>
  <c r="V52" i="46"/>
  <c r="I52" i="46"/>
  <c r="T52" i="46"/>
  <c r="C52" i="46"/>
  <c r="W52" i="46"/>
  <c r="B52" i="46"/>
  <c r="H52" i="46"/>
  <c r="I52" i="45"/>
  <c r="O52" i="45"/>
  <c r="L52" i="45"/>
  <c r="F77" i="45"/>
  <c r="M52" i="45"/>
  <c r="K77" i="45"/>
  <c r="K69" i="45" s="1"/>
  <c r="S77" i="45"/>
  <c r="S69" i="45" s="1"/>
  <c r="P52" i="45"/>
  <c r="V52" i="45"/>
  <c r="Q52" i="45"/>
  <c r="W52" i="45"/>
  <c r="F69" i="45"/>
  <c r="G60" i="45"/>
  <c r="T52" i="45"/>
  <c r="J60" i="45"/>
  <c r="U52" i="45"/>
  <c r="K60" i="45"/>
  <c r="N60" i="45"/>
  <c r="O60" i="45"/>
  <c r="R60" i="45"/>
  <c r="W60" i="45"/>
  <c r="F52" i="45"/>
  <c r="G52" i="45"/>
  <c r="D52" i="45"/>
  <c r="E52" i="45"/>
  <c r="J69" i="45"/>
  <c r="O69" i="45"/>
  <c r="C150" i="4"/>
  <c r="N69" i="45"/>
  <c r="D150" i="4"/>
  <c r="R69" i="45"/>
  <c r="F150" i="4"/>
  <c r="H150" i="4"/>
  <c r="V69" i="45"/>
  <c r="W69" i="45"/>
  <c r="K150" i="4"/>
  <c r="L150" i="4"/>
  <c r="P69" i="45"/>
  <c r="N150" i="4"/>
  <c r="B69" i="45"/>
  <c r="D69" i="45"/>
  <c r="S150" i="4"/>
  <c r="T150" i="4"/>
  <c r="G69" i="45"/>
  <c r="V150" i="4"/>
  <c r="F123" i="4"/>
  <c r="W63" i="43"/>
  <c r="E63" i="43"/>
  <c r="F63" i="43"/>
  <c r="C63" i="43"/>
  <c r="D63" i="43"/>
  <c r="G63" i="43"/>
  <c r="M63" i="43"/>
  <c r="H63" i="43"/>
  <c r="N63" i="43"/>
  <c r="K63" i="43"/>
  <c r="L63" i="43"/>
  <c r="O63" i="43"/>
  <c r="U63" i="43"/>
  <c r="S72" i="43"/>
  <c r="P63" i="43"/>
  <c r="V63" i="43"/>
  <c r="K63" i="42"/>
  <c r="F72" i="42"/>
  <c r="D63" i="42"/>
  <c r="N72" i="42"/>
  <c r="O63" i="42"/>
  <c r="L63" i="42"/>
  <c r="T90" i="42"/>
  <c r="S63" i="42"/>
  <c r="W63" i="42"/>
  <c r="H90" i="42"/>
  <c r="I90" i="42"/>
  <c r="P63" i="41"/>
  <c r="G90" i="42"/>
  <c r="C72" i="41"/>
  <c r="S63" i="41"/>
  <c r="H72" i="41"/>
  <c r="N63" i="41"/>
  <c r="T63" i="41"/>
  <c r="D63" i="41"/>
  <c r="I72" i="41"/>
  <c r="K72" i="41"/>
  <c r="Q63" i="41"/>
  <c r="O90" i="42"/>
  <c r="C90" i="43"/>
  <c r="D90" i="42"/>
  <c r="D90" i="43"/>
  <c r="V63" i="41"/>
  <c r="L90" i="42"/>
  <c r="C63" i="41"/>
  <c r="V90" i="42"/>
  <c r="W90" i="42"/>
  <c r="D90" i="41"/>
  <c r="D81" i="41" s="1"/>
  <c r="K90" i="43"/>
  <c r="G90" i="41"/>
  <c r="L90" i="43"/>
  <c r="H63" i="41"/>
  <c r="H90" i="41"/>
  <c r="H81" i="41" s="1"/>
  <c r="L90" i="41"/>
  <c r="L81" i="41" s="1"/>
  <c r="K63" i="41"/>
  <c r="O90" i="41"/>
  <c r="L149" i="4"/>
  <c r="S81" i="41"/>
  <c r="T81" i="41"/>
  <c r="Q149" i="4"/>
  <c r="R149" i="4"/>
  <c r="C81" i="41"/>
  <c r="B149" i="4"/>
  <c r="I123" i="4"/>
  <c r="D149" i="4"/>
  <c r="K81" i="41"/>
  <c r="F149" i="4"/>
  <c r="I149" i="4"/>
  <c r="P81" i="41"/>
  <c r="E51" i="39"/>
  <c r="H51" i="39"/>
  <c r="N51" i="39"/>
  <c r="I51" i="39"/>
  <c r="R51" i="39"/>
  <c r="M51" i="39"/>
  <c r="S51" i="39"/>
  <c r="G51" i="39"/>
  <c r="O51" i="39"/>
  <c r="P51" i="39"/>
  <c r="C51" i="39"/>
  <c r="W51" i="39"/>
  <c r="U51" i="39"/>
  <c r="F51" i="39"/>
  <c r="H122" i="4"/>
  <c r="I122" i="4"/>
  <c r="M78" i="38"/>
  <c r="S79" i="38"/>
  <c r="E51" i="38"/>
  <c r="C51" i="38"/>
  <c r="D51" i="38"/>
  <c r="J51" i="38"/>
  <c r="G51" i="38"/>
  <c r="M51" i="38"/>
  <c r="H51" i="38"/>
  <c r="K51" i="38"/>
  <c r="L51" i="38"/>
  <c r="R51" i="38"/>
  <c r="O51" i="38"/>
  <c r="U51" i="38"/>
  <c r="P51" i="38"/>
  <c r="S51" i="38"/>
  <c r="T51" i="38"/>
  <c r="O79" i="38"/>
  <c r="W51" i="38"/>
  <c r="I63" i="37"/>
  <c r="D51" i="37"/>
  <c r="M57" i="37"/>
  <c r="P57" i="37"/>
  <c r="Q78" i="38"/>
  <c r="W79" i="38"/>
  <c r="S60" i="37"/>
  <c r="T57" i="37"/>
  <c r="V60" i="37"/>
  <c r="U57" i="37"/>
  <c r="W60" i="37"/>
  <c r="M78" i="37"/>
  <c r="T78" i="38"/>
  <c r="D80" i="38"/>
  <c r="U78" i="38"/>
  <c r="B79" i="37"/>
  <c r="C79" i="38"/>
  <c r="I80" i="38"/>
  <c r="C79" i="37"/>
  <c r="H51" i="37"/>
  <c r="G79" i="38"/>
  <c r="M80" i="38"/>
  <c r="C78" i="38"/>
  <c r="D78" i="38"/>
  <c r="K79" i="38"/>
  <c r="Q80" i="38"/>
  <c r="S79" i="37"/>
  <c r="Q51" i="37"/>
  <c r="D63" i="37"/>
  <c r="I78" i="38"/>
  <c r="U80" i="38"/>
  <c r="E63" i="37"/>
  <c r="E80" i="37"/>
  <c r="D148" i="4"/>
  <c r="L148" i="4"/>
  <c r="R148" i="4"/>
  <c r="T148" i="4"/>
  <c r="W148" i="4"/>
  <c r="L121" i="4"/>
  <c r="C78" i="35"/>
  <c r="W51" i="35"/>
  <c r="T51" i="35"/>
  <c r="J51" i="35"/>
  <c r="U51" i="35"/>
  <c r="H51" i="35"/>
  <c r="I51" i="35"/>
  <c r="R51" i="35"/>
  <c r="S51" i="35"/>
  <c r="D51" i="35"/>
  <c r="E51" i="35"/>
  <c r="Q51" i="35"/>
  <c r="O51" i="35"/>
  <c r="M38" i="32"/>
  <c r="M176" i="4" s="1"/>
  <c r="L51" i="35"/>
  <c r="E79" i="35"/>
  <c r="M51" i="35"/>
  <c r="L80" i="35"/>
  <c r="F51" i="34"/>
  <c r="V51" i="34"/>
  <c r="L51" i="34"/>
  <c r="C78" i="34"/>
  <c r="E79" i="34"/>
  <c r="M79" i="34"/>
  <c r="L63" i="34"/>
  <c r="S51" i="34"/>
  <c r="H51" i="34"/>
  <c r="V51" i="33"/>
  <c r="L51" i="33"/>
  <c r="H78" i="33"/>
  <c r="K78" i="33"/>
  <c r="W63" i="33"/>
  <c r="P78" i="33"/>
  <c r="J51" i="33"/>
  <c r="S78" i="33"/>
  <c r="K78" i="35"/>
  <c r="S51" i="33"/>
  <c r="U60" i="33"/>
  <c r="H78" i="34"/>
  <c r="T80" i="34"/>
  <c r="T51" i="33"/>
  <c r="H57" i="33"/>
  <c r="K57" i="33"/>
  <c r="O57" i="33"/>
  <c r="R79" i="33"/>
  <c r="W80" i="34"/>
  <c r="S78" i="34"/>
  <c r="E51" i="33"/>
  <c r="P57" i="33"/>
  <c r="U79" i="33"/>
  <c r="R79" i="34"/>
  <c r="F51" i="33"/>
  <c r="D80" i="33"/>
  <c r="D72" i="33" s="1"/>
  <c r="G80" i="33"/>
  <c r="S78" i="35"/>
  <c r="O51" i="33"/>
  <c r="P78" i="34"/>
  <c r="P51" i="33"/>
  <c r="T80" i="33"/>
  <c r="W80" i="33"/>
  <c r="G80" i="35"/>
  <c r="M51" i="33"/>
  <c r="D80" i="34"/>
  <c r="N51" i="33"/>
  <c r="G80" i="34"/>
  <c r="W51" i="33"/>
  <c r="B79" i="34"/>
  <c r="B51" i="33"/>
  <c r="D63" i="33"/>
  <c r="E147" i="4"/>
  <c r="F147" i="4"/>
  <c r="H147" i="4"/>
  <c r="M147" i="4"/>
  <c r="P147" i="4"/>
  <c r="V147" i="4"/>
  <c r="B84" i="31"/>
  <c r="E84" i="31"/>
  <c r="F84" i="31"/>
  <c r="O84" i="31"/>
  <c r="J84" i="31"/>
  <c r="V84" i="31"/>
  <c r="M84" i="31"/>
  <c r="N84" i="31"/>
  <c r="C120" i="4"/>
  <c r="W84" i="31"/>
  <c r="R84" i="31"/>
  <c r="U84" i="31"/>
  <c r="G84" i="30"/>
  <c r="E84" i="30"/>
  <c r="H84" i="30"/>
  <c r="T84" i="30"/>
  <c r="Q84" i="30"/>
  <c r="C84" i="30"/>
  <c r="N84" i="30"/>
  <c r="P84" i="30"/>
  <c r="H123" i="30"/>
  <c r="O84" i="30"/>
  <c r="U84" i="30"/>
  <c r="W84" i="30"/>
  <c r="F122" i="30"/>
  <c r="U84" i="29"/>
  <c r="D84" i="29"/>
  <c r="B90" i="29"/>
  <c r="N99" i="29"/>
  <c r="G84" i="29"/>
  <c r="E90" i="29"/>
  <c r="Q99" i="29"/>
  <c r="C105" i="29"/>
  <c r="B84" i="29"/>
  <c r="C84" i="29"/>
  <c r="K105" i="29"/>
  <c r="E84" i="29"/>
  <c r="U90" i="29"/>
  <c r="S105" i="29"/>
  <c r="L84" i="29"/>
  <c r="H84" i="29"/>
  <c r="O84" i="29"/>
  <c r="E119" i="29"/>
  <c r="L122" i="30"/>
  <c r="J84" i="29"/>
  <c r="F122" i="29"/>
  <c r="K84" i="29"/>
  <c r="W84" i="29"/>
  <c r="U119" i="29"/>
  <c r="I122" i="29"/>
  <c r="H120" i="30"/>
  <c r="D120" i="29"/>
  <c r="V122" i="29"/>
  <c r="V113" i="29" s="1"/>
  <c r="O122" i="30"/>
  <c r="M84" i="29"/>
  <c r="G120" i="29"/>
  <c r="C123" i="29"/>
  <c r="J120" i="30"/>
  <c r="T84" i="29"/>
  <c r="H123" i="29"/>
  <c r="K120" i="30"/>
  <c r="K123" i="29"/>
  <c r="P84" i="29"/>
  <c r="G94" i="29"/>
  <c r="H119" i="30"/>
  <c r="T122" i="30"/>
  <c r="R84" i="29"/>
  <c r="L94" i="29"/>
  <c r="I119" i="30"/>
  <c r="C146" i="4"/>
  <c r="D146" i="4"/>
  <c r="F146" i="4"/>
  <c r="G113" i="29"/>
  <c r="K146" i="4"/>
  <c r="L146" i="4"/>
  <c r="N146" i="4"/>
  <c r="S146" i="4"/>
  <c r="D57" i="24"/>
  <c r="D116" i="4" s="1"/>
  <c r="D98" i="27"/>
  <c r="L110" i="27"/>
  <c r="M126" i="27"/>
  <c r="G98" i="27"/>
  <c r="T126" i="27"/>
  <c r="O110" i="27"/>
  <c r="I57" i="24"/>
  <c r="I116" i="4" s="1"/>
  <c r="I98" i="27"/>
  <c r="U98" i="27"/>
  <c r="V110" i="27"/>
  <c r="P126" i="27"/>
  <c r="K57" i="24"/>
  <c r="K116" i="4" s="1"/>
  <c r="R126" i="27"/>
  <c r="L57" i="24"/>
  <c r="L116" i="4" s="1"/>
  <c r="T57" i="24"/>
  <c r="T116" i="4" s="1"/>
  <c r="U126" i="27"/>
  <c r="K126" i="27"/>
  <c r="O98" i="27"/>
  <c r="F126" i="27"/>
  <c r="Q98" i="27"/>
  <c r="B98" i="27"/>
  <c r="C110" i="27"/>
  <c r="I126" i="27"/>
  <c r="S57" i="24"/>
  <c r="S116" i="4" s="1"/>
  <c r="D126" i="27"/>
  <c r="B75" i="24"/>
  <c r="B172" i="4" s="1"/>
  <c r="N77" i="24"/>
  <c r="N174" i="4" s="1"/>
  <c r="T98" i="27"/>
  <c r="C75" i="24"/>
  <c r="C172" i="4" s="1"/>
  <c r="O77" i="24"/>
  <c r="O174" i="4" s="1"/>
  <c r="S126" i="27"/>
  <c r="C117" i="4"/>
  <c r="E117" i="4"/>
  <c r="F117" i="4"/>
  <c r="B126" i="27"/>
  <c r="H98" i="27"/>
  <c r="M76" i="24"/>
  <c r="M173" i="4" s="1"/>
  <c r="D110" i="27"/>
  <c r="I117" i="4"/>
  <c r="J98" i="27"/>
  <c r="E110" i="27"/>
  <c r="K110" i="27"/>
  <c r="E126" i="27"/>
  <c r="Q126" i="27"/>
  <c r="J117" i="4"/>
  <c r="L126" i="27"/>
  <c r="G110" i="27"/>
  <c r="M98" i="27"/>
  <c r="N110" i="27"/>
  <c r="G98" i="26"/>
  <c r="F110" i="26"/>
  <c r="W110" i="26"/>
  <c r="U126" i="26"/>
  <c r="S98" i="26"/>
  <c r="O98" i="26"/>
  <c r="B110" i="26"/>
  <c r="N110" i="26"/>
  <c r="I110" i="26"/>
  <c r="Q98" i="26"/>
  <c r="E110" i="26"/>
  <c r="G126" i="26"/>
  <c r="L110" i="26"/>
  <c r="T98" i="26"/>
  <c r="G110" i="26"/>
  <c r="D126" i="26"/>
  <c r="J126" i="26"/>
  <c r="V98" i="26"/>
  <c r="E126" i="26"/>
  <c r="W98" i="26"/>
  <c r="J110" i="26"/>
  <c r="V110" i="26"/>
  <c r="H98" i="26"/>
  <c r="Q110" i="26"/>
  <c r="C98" i="26"/>
  <c r="H126" i="26"/>
  <c r="M110" i="26"/>
  <c r="O126" i="26"/>
  <c r="T110" i="26"/>
  <c r="O110" i="26"/>
  <c r="L126" i="26"/>
  <c r="R126" i="26"/>
  <c r="M126" i="26"/>
  <c r="R110" i="26"/>
  <c r="D98" i="26"/>
  <c r="P98" i="26"/>
  <c r="K98" i="26"/>
  <c r="P126" i="26"/>
  <c r="F98" i="26"/>
  <c r="U110" i="26"/>
  <c r="W126" i="26"/>
  <c r="T144" i="4"/>
  <c r="B119" i="25"/>
  <c r="P126" i="25"/>
  <c r="R110" i="25"/>
  <c r="E98" i="25"/>
  <c r="S126" i="25"/>
  <c r="V143" i="26"/>
  <c r="F154" i="27"/>
  <c r="T110" i="25"/>
  <c r="H98" i="25"/>
  <c r="R156" i="25"/>
  <c r="I98" i="25"/>
  <c r="O98" i="25"/>
  <c r="W110" i="25"/>
  <c r="K98" i="25"/>
  <c r="U156" i="25"/>
  <c r="P75" i="24"/>
  <c r="P172" i="4" s="1"/>
  <c r="R75" i="24"/>
  <c r="R172" i="4" s="1"/>
  <c r="N154" i="27"/>
  <c r="T76" i="24"/>
  <c r="T173" i="4" s="1"/>
  <c r="C77" i="24"/>
  <c r="C174" i="4" s="1"/>
  <c r="G126" i="25"/>
  <c r="J152" i="26"/>
  <c r="V154" i="26"/>
  <c r="S52" i="24"/>
  <c r="S69" i="4" s="1"/>
  <c r="S142" i="4" s="1"/>
  <c r="F77" i="24"/>
  <c r="F174" i="4" s="1"/>
  <c r="P98" i="25"/>
  <c r="B126" i="25"/>
  <c r="E71" i="4"/>
  <c r="L72" i="4"/>
  <c r="L145" i="4" s="1"/>
  <c r="Q98" i="25"/>
  <c r="G98" i="25"/>
  <c r="C126" i="25"/>
  <c r="F143" i="26"/>
  <c r="L153" i="27"/>
  <c r="D110" i="25"/>
  <c r="S98" i="25"/>
  <c r="E126" i="25"/>
  <c r="Q126" i="25"/>
  <c r="T98" i="25"/>
  <c r="H156" i="25"/>
  <c r="U98" i="25"/>
  <c r="G110" i="25"/>
  <c r="O126" i="25"/>
  <c r="R152" i="26"/>
  <c r="P105" i="25"/>
  <c r="J110" i="25"/>
  <c r="C122" i="25"/>
  <c r="J126" i="25"/>
  <c r="V126" i="25"/>
  <c r="Q105" i="25"/>
  <c r="K110" i="25"/>
  <c r="Q110" i="25"/>
  <c r="S122" i="25"/>
  <c r="K126" i="25"/>
  <c r="N143" i="26"/>
  <c r="T153" i="27"/>
  <c r="G69" i="24"/>
  <c r="J98" i="25"/>
  <c r="R105" i="25"/>
  <c r="L110" i="25"/>
  <c r="B110" i="25"/>
  <c r="W105" i="25"/>
  <c r="M110" i="25"/>
  <c r="M126" i="25"/>
  <c r="F154" i="26"/>
  <c r="W17" i="4"/>
  <c r="W3" i="4"/>
  <c r="W128" i="4" s="1"/>
  <c r="P143" i="4"/>
  <c r="D144" i="4"/>
  <c r="W144" i="4"/>
  <c r="B145" i="4"/>
  <c r="M117" i="4"/>
  <c r="Q75" i="24"/>
  <c r="Q172" i="4" s="1"/>
  <c r="J156" i="25"/>
  <c r="D145" i="4"/>
  <c r="H57" i="24"/>
  <c r="H116" i="4" s="1"/>
  <c r="C68" i="24"/>
  <c r="Q136" i="25"/>
  <c r="Q156" i="25"/>
  <c r="U143" i="4"/>
  <c r="S75" i="24"/>
  <c r="S172" i="4" s="1"/>
  <c r="D68" i="24"/>
  <c r="L156" i="25"/>
  <c r="E68" i="24"/>
  <c r="R57" i="24"/>
  <c r="R116" i="4" s="1"/>
  <c r="O156" i="25"/>
  <c r="M68" i="24"/>
  <c r="F76" i="24"/>
  <c r="F173" i="4" s="1"/>
  <c r="C52" i="24"/>
  <c r="D52" i="24"/>
  <c r="M30" i="4"/>
  <c r="K52" i="24"/>
  <c r="P57" i="24"/>
  <c r="P116" i="4" s="1"/>
  <c r="D77" i="24"/>
  <c r="D174" i="4" s="1"/>
  <c r="C156" i="25"/>
  <c r="L74" i="24"/>
  <c r="L171" i="4" s="1"/>
  <c r="E69" i="24"/>
  <c r="I136" i="25"/>
  <c r="T156" i="25"/>
  <c r="B143" i="4"/>
  <c r="H144" i="4"/>
  <c r="N145" i="4"/>
  <c r="T52" i="24"/>
  <c r="P77" i="24"/>
  <c r="P174" i="4" s="1"/>
  <c r="V156" i="25"/>
  <c r="J144" i="4"/>
  <c r="N57" i="24"/>
  <c r="N116" i="4" s="1"/>
  <c r="M69" i="24"/>
  <c r="W156" i="25"/>
  <c r="E143" i="4"/>
  <c r="Q145" i="4"/>
  <c r="F143" i="4"/>
  <c r="L144" i="4"/>
  <c r="R145" i="4"/>
  <c r="D75" i="24"/>
  <c r="D172" i="4" s="1"/>
  <c r="O69" i="24"/>
  <c r="K76" i="24"/>
  <c r="K173" i="4" s="1"/>
  <c r="Q57" i="24"/>
  <c r="Q116" i="4" s="1"/>
  <c r="T145" i="4"/>
  <c r="F75" i="24"/>
  <c r="F172" i="4" s="1"/>
  <c r="L76" i="24"/>
  <c r="L173" i="4" s="1"/>
  <c r="B57" i="24"/>
  <c r="B116" i="4" s="1"/>
  <c r="K156" i="25"/>
  <c r="U30" i="4"/>
  <c r="H143" i="4"/>
  <c r="O144" i="4"/>
  <c r="F3" i="4"/>
  <c r="J70" i="4"/>
  <c r="J143" i="4" s="1"/>
  <c r="D117" i="4"/>
  <c r="I3" i="4"/>
  <c r="I128" i="4" s="1"/>
  <c r="N76" i="24"/>
  <c r="N173" i="4" s="1"/>
  <c r="I75" i="24"/>
  <c r="I172" i="4" s="1"/>
  <c r="U77" i="24"/>
  <c r="U174" i="4" s="1"/>
  <c r="U57" i="24"/>
  <c r="U116" i="4" s="1"/>
  <c r="B156" i="25"/>
  <c r="R144" i="4"/>
  <c r="P76" i="24"/>
  <c r="P173" i="4" s="1"/>
  <c r="V77" i="24"/>
  <c r="V174" i="4" s="1"/>
  <c r="V57" i="24"/>
  <c r="V116" i="4" s="1"/>
  <c r="B67" i="24"/>
  <c r="I156" i="25"/>
  <c r="K75" i="24"/>
  <c r="K172" i="4" s="1"/>
  <c r="W77" i="24"/>
  <c r="W174" i="4" s="1"/>
  <c r="C67" i="24"/>
  <c r="D156" i="25"/>
  <c r="N143" i="4"/>
  <c r="L75" i="24"/>
  <c r="L172" i="4" s="1"/>
  <c r="I67" i="24"/>
  <c r="M143" i="4"/>
  <c r="S76" i="24"/>
  <c r="S173" i="4" s="1"/>
  <c r="F156" i="25"/>
  <c r="J57" i="24"/>
  <c r="J116" i="4" s="1"/>
  <c r="G156" i="25"/>
  <c r="S156" i="25"/>
  <c r="U76" i="24"/>
  <c r="U173" i="4" s="1"/>
  <c r="Q67" i="24"/>
  <c r="V76" i="24"/>
  <c r="V173" i="4" s="1"/>
  <c r="T172" i="23"/>
  <c r="T57" i="20"/>
  <c r="T56" i="20" s="1"/>
  <c r="T62" i="20"/>
  <c r="T115" i="4" s="1"/>
  <c r="I161" i="23"/>
  <c r="I61" i="20"/>
  <c r="I114" i="4" s="1"/>
  <c r="H5" i="23"/>
  <c r="D48" i="23"/>
  <c r="I57" i="20"/>
  <c r="I56" i="20" s="1"/>
  <c r="D183" i="23"/>
  <c r="N77" i="20"/>
  <c r="N168" i="4" s="1"/>
  <c r="T78" i="20"/>
  <c r="T169" i="4" s="1"/>
  <c r="I60" i="20"/>
  <c r="I113" i="4" s="1"/>
  <c r="M183" i="23"/>
  <c r="Q160" i="23"/>
  <c r="H183" i="23"/>
  <c r="T183" i="23"/>
  <c r="Q203" i="23"/>
  <c r="S99" i="23"/>
  <c r="S62" i="20" s="1"/>
  <c r="S115" i="4" s="1"/>
  <c r="Q60" i="20"/>
  <c r="Q113" i="4" s="1"/>
  <c r="D141" i="23"/>
  <c r="I153" i="23"/>
  <c r="I141" i="23"/>
  <c r="T59" i="20"/>
  <c r="T112" i="4" s="1"/>
  <c r="U60" i="20"/>
  <c r="U113" i="4" s="1"/>
  <c r="I137" i="23"/>
  <c r="L141" i="23"/>
  <c r="K48" i="23"/>
  <c r="K61" i="20" s="1"/>
  <c r="K114" i="4" s="1"/>
  <c r="L137" i="23"/>
  <c r="Q141" i="23"/>
  <c r="Q137" i="23"/>
  <c r="T141" i="23"/>
  <c r="I99" i="23"/>
  <c r="T137" i="23"/>
  <c r="L99" i="23"/>
  <c r="L171" i="23" s="1"/>
  <c r="Q99" i="23"/>
  <c r="Q57" i="20" s="1"/>
  <c r="Q56" i="20" s="1"/>
  <c r="Q61" i="20"/>
  <c r="Q114" i="4" s="1"/>
  <c r="C99" i="23"/>
  <c r="C62" i="20" s="1"/>
  <c r="C115" i="4" s="1"/>
  <c r="T61" i="20"/>
  <c r="T114" i="4" s="1"/>
  <c r="S48" i="23"/>
  <c r="S61" i="20" s="1"/>
  <c r="S114" i="4" s="1"/>
  <c r="D5" i="23"/>
  <c r="E5" i="23"/>
  <c r="N146" i="22"/>
  <c r="W146" i="22"/>
  <c r="E165" i="22"/>
  <c r="Q146" i="22"/>
  <c r="O132" i="22"/>
  <c r="V132" i="22"/>
  <c r="R146" i="22"/>
  <c r="S203" i="22"/>
  <c r="D165" i="22"/>
  <c r="J165" i="22"/>
  <c r="S146" i="22"/>
  <c r="V146" i="22"/>
  <c r="M165" i="22"/>
  <c r="H165" i="22"/>
  <c r="C146" i="22"/>
  <c r="W132" i="22"/>
  <c r="L165" i="22"/>
  <c r="R165" i="22"/>
  <c r="F132" i="22"/>
  <c r="B146" i="22"/>
  <c r="H146" i="22"/>
  <c r="U165" i="22"/>
  <c r="P165" i="22"/>
  <c r="K146" i="22"/>
  <c r="F146" i="22"/>
  <c r="I165" i="22"/>
  <c r="T165" i="22"/>
  <c r="I146" i="22"/>
  <c r="N132" i="22"/>
  <c r="V141" i="22"/>
  <c r="J146" i="22"/>
  <c r="P146" i="22"/>
  <c r="R146" i="21"/>
  <c r="S70" i="20"/>
  <c r="M205" i="21"/>
  <c r="S146" i="21"/>
  <c r="W165" i="21"/>
  <c r="T146" i="21"/>
  <c r="B165" i="21"/>
  <c r="B201" i="21"/>
  <c r="F66" i="4"/>
  <c r="G146" i="21"/>
  <c r="V203" i="21"/>
  <c r="N192" i="22"/>
  <c r="D203" i="22"/>
  <c r="P213" i="22"/>
  <c r="M51" i="20"/>
  <c r="M65" i="4" s="1"/>
  <c r="M138" i="4" s="1"/>
  <c r="B132" i="21"/>
  <c r="L165" i="21"/>
  <c r="B171" i="21"/>
  <c r="E203" i="22"/>
  <c r="Q213" i="22"/>
  <c r="C132" i="21"/>
  <c r="O171" i="21"/>
  <c r="E146" i="21"/>
  <c r="N211" i="22"/>
  <c r="V165" i="21"/>
  <c r="C165" i="21"/>
  <c r="V141" i="4"/>
  <c r="F68" i="4"/>
  <c r="F141" i="4" s="1"/>
  <c r="E160" i="21"/>
  <c r="E165" i="21"/>
  <c r="B146" i="21"/>
  <c r="L160" i="21"/>
  <c r="C146" i="21"/>
  <c r="G165" i="21"/>
  <c r="J132" i="21"/>
  <c r="B141" i="21"/>
  <c r="D146" i="21"/>
  <c r="T160" i="21"/>
  <c r="H165" i="21"/>
  <c r="T165" i="21"/>
  <c r="M203" i="22"/>
  <c r="K132" i="21"/>
  <c r="C141" i="21"/>
  <c r="U160" i="21"/>
  <c r="M146" i="21"/>
  <c r="Q165" i="21"/>
  <c r="S141" i="21"/>
  <c r="O157" i="21"/>
  <c r="S68" i="4"/>
  <c r="S141" i="4" s="1"/>
  <c r="J146" i="21"/>
  <c r="V157" i="21"/>
  <c r="P175" i="21"/>
  <c r="K146" i="21"/>
  <c r="W146" i="21"/>
  <c r="O165" i="21"/>
  <c r="T203" i="22"/>
  <c r="U203" i="22"/>
  <c r="E213" i="22"/>
  <c r="U68" i="4"/>
  <c r="L146" i="21"/>
  <c r="P165" i="21"/>
  <c r="I67" i="4"/>
  <c r="V68" i="4"/>
  <c r="P77" i="20"/>
  <c r="P168" i="4" s="1"/>
  <c r="U146" i="21"/>
  <c r="F192" i="22"/>
  <c r="H213" i="22"/>
  <c r="V146" i="21"/>
  <c r="D165" i="21"/>
  <c r="S165" i="21"/>
  <c r="I213" i="22"/>
  <c r="H183" i="21"/>
  <c r="L205" i="23"/>
  <c r="L183" i="23"/>
  <c r="H140" i="4"/>
  <c r="N141" i="4"/>
  <c r="F139" i="4"/>
  <c r="L140" i="4"/>
  <c r="R141" i="4"/>
  <c r="E194" i="23"/>
  <c r="H139" i="4"/>
  <c r="T141" i="4"/>
  <c r="D79" i="20"/>
  <c r="D170" i="4" s="1"/>
  <c r="N30" i="4"/>
  <c r="J139" i="4"/>
  <c r="P140" i="4"/>
  <c r="O194" i="23"/>
  <c r="I183" i="23"/>
  <c r="N51" i="20"/>
  <c r="N65" i="4" s="1"/>
  <c r="N138" i="4" s="1"/>
  <c r="W205" i="23"/>
  <c r="R140" i="4"/>
  <c r="M3" i="4"/>
  <c r="M128" i="4" s="1"/>
  <c r="U51" i="20"/>
  <c r="U65" i="4" s="1"/>
  <c r="U138" i="4" s="1"/>
  <c r="C70" i="20"/>
  <c r="P30" i="4"/>
  <c r="M139" i="4"/>
  <c r="T113" i="4"/>
  <c r="N66" i="4"/>
  <c r="N139" i="4" s="1"/>
  <c r="D70" i="20"/>
  <c r="T67" i="4"/>
  <c r="T140" i="4" s="1"/>
  <c r="P183" i="23"/>
  <c r="I205" i="23"/>
  <c r="V30" i="4"/>
  <c r="R139" i="4"/>
  <c r="B141" i="4"/>
  <c r="F77" i="20"/>
  <c r="F168" i="4" s="1"/>
  <c r="T70" i="20"/>
  <c r="T66" i="4"/>
  <c r="U139" i="4"/>
  <c r="E30" i="4"/>
  <c r="L77" i="20"/>
  <c r="L168" i="4" s="1"/>
  <c r="Q205" i="23"/>
  <c r="P183" i="21"/>
  <c r="J185" i="19"/>
  <c r="J81" i="16"/>
  <c r="J110" i="4" s="1"/>
  <c r="K183" i="19"/>
  <c r="K81" i="16"/>
  <c r="L183" i="19"/>
  <c r="L81" i="16"/>
  <c r="L110" i="4" s="1"/>
  <c r="R190" i="19"/>
  <c r="K80" i="16"/>
  <c r="K109" i="4" s="1"/>
  <c r="K77" i="16"/>
  <c r="K171" i="19"/>
  <c r="K167" i="19"/>
  <c r="L80" i="16"/>
  <c r="L77" i="16"/>
  <c r="L171" i="19"/>
  <c r="L167" i="19"/>
  <c r="O80" i="16"/>
  <c r="O109" i="4" s="1"/>
  <c r="O165" i="19"/>
  <c r="R183" i="19"/>
  <c r="R81" i="16"/>
  <c r="R110" i="4" s="1"/>
  <c r="P80" i="16"/>
  <c r="P109" i="4" s="1"/>
  <c r="P169" i="19"/>
  <c r="P165" i="19"/>
  <c r="S185" i="19"/>
  <c r="S188" i="19"/>
  <c r="S81" i="16"/>
  <c r="S110" i="4" s="1"/>
  <c r="T183" i="19"/>
  <c r="T81" i="16"/>
  <c r="T110" i="4" s="1"/>
  <c r="S80" i="16"/>
  <c r="S109" i="4" s="1"/>
  <c r="S77" i="16"/>
  <c r="S171" i="19"/>
  <c r="S167" i="19"/>
  <c r="T80" i="16"/>
  <c r="T109" i="4" s="1"/>
  <c r="T77" i="16"/>
  <c r="T167" i="19"/>
  <c r="C79" i="16"/>
  <c r="C108" i="4" s="1"/>
  <c r="C167" i="19"/>
  <c r="C103" i="16"/>
  <c r="C166" i="4" s="1"/>
  <c r="D167" i="19"/>
  <c r="D103" i="16"/>
  <c r="D166" i="4" s="1"/>
  <c r="Q197" i="19"/>
  <c r="G197" i="19"/>
  <c r="H197" i="19"/>
  <c r="E103" i="16"/>
  <c r="E166" i="4" s="1"/>
  <c r="C171" i="19"/>
  <c r="S197" i="19"/>
  <c r="G103" i="16"/>
  <c r="G166" i="4" s="1"/>
  <c r="N171" i="19"/>
  <c r="D171" i="19"/>
  <c r="B102" i="16"/>
  <c r="B165" i="4" s="1"/>
  <c r="S190" i="19"/>
  <c r="T190" i="19"/>
  <c r="T171" i="19"/>
  <c r="F172" i="19"/>
  <c r="P197" i="19"/>
  <c r="M103" i="16"/>
  <c r="M166" i="4" s="1"/>
  <c r="C80" i="16"/>
  <c r="C109" i="4" s="1"/>
  <c r="J102" i="16"/>
  <c r="J165" i="4" s="1"/>
  <c r="G80" i="16"/>
  <c r="G109" i="4" s="1"/>
  <c r="N5" i="19"/>
  <c r="K102" i="16"/>
  <c r="K165" i="4" s="1"/>
  <c r="H80" i="16"/>
  <c r="H109" i="4" s="1"/>
  <c r="C197" i="19"/>
  <c r="V5" i="19"/>
  <c r="I197" i="19"/>
  <c r="W80" i="16"/>
  <c r="W109" i="4" s="1"/>
  <c r="K197" i="19"/>
  <c r="B81" i="16"/>
  <c r="B110" i="4" s="1"/>
  <c r="F171" i="19"/>
  <c r="C184" i="19"/>
  <c r="O172" i="18"/>
  <c r="O97" i="16"/>
  <c r="I178" i="18"/>
  <c r="U178" i="18"/>
  <c r="M197" i="18"/>
  <c r="O223" i="18"/>
  <c r="Q178" i="18"/>
  <c r="G178" i="18"/>
  <c r="K197" i="18"/>
  <c r="L248" i="18"/>
  <c r="K96" i="16"/>
  <c r="M248" i="18"/>
  <c r="L96" i="16"/>
  <c r="K5" i="18"/>
  <c r="L5" i="18"/>
  <c r="O96" i="16"/>
  <c r="O95" i="16" s="1"/>
  <c r="B178" i="18"/>
  <c r="P96" i="16"/>
  <c r="S5" i="18"/>
  <c r="S167" i="18" s="1"/>
  <c r="C178" i="18"/>
  <c r="O178" i="18"/>
  <c r="Q96" i="16"/>
  <c r="T5" i="18"/>
  <c r="S197" i="18"/>
  <c r="R96" i="16"/>
  <c r="W5" i="18"/>
  <c r="W217" i="18" s="1"/>
  <c r="H197" i="18"/>
  <c r="S96" i="16"/>
  <c r="T96" i="16"/>
  <c r="M178" i="18"/>
  <c r="V178" i="18"/>
  <c r="K178" i="18"/>
  <c r="E197" i="18"/>
  <c r="M91" i="16"/>
  <c r="M62" i="4"/>
  <c r="M135" i="4" s="1"/>
  <c r="G172" i="18"/>
  <c r="G169" i="18"/>
  <c r="G168" i="18"/>
  <c r="G97" i="16"/>
  <c r="T226" i="18"/>
  <c r="O53" i="16"/>
  <c r="E178" i="17"/>
  <c r="C178" i="17"/>
  <c r="R190" i="17"/>
  <c r="U226" i="18"/>
  <c r="J178" i="17"/>
  <c r="M246" i="18"/>
  <c r="Q237" i="18"/>
  <c r="L246" i="17"/>
  <c r="D64" i="4"/>
  <c r="U197" i="17"/>
  <c r="P203" i="17"/>
  <c r="M246" i="17"/>
  <c r="M240" i="17" s="1"/>
  <c r="O161" i="18"/>
  <c r="N62" i="4"/>
  <c r="N135" i="4" s="1"/>
  <c r="N162" i="17"/>
  <c r="M178" i="17"/>
  <c r="K178" i="17"/>
  <c r="U246" i="17"/>
  <c r="U240" i="17" s="1"/>
  <c r="F197" i="17"/>
  <c r="U209" i="17"/>
  <c r="G165" i="17"/>
  <c r="G197" i="17"/>
  <c r="U237" i="17"/>
  <c r="U246" i="18"/>
  <c r="B178" i="17"/>
  <c r="D226" i="18"/>
  <c r="G95" i="16"/>
  <c r="G166" i="17"/>
  <c r="U178" i="17"/>
  <c r="T64" i="4"/>
  <c r="T137" i="4" s="1"/>
  <c r="R168" i="17"/>
  <c r="H235" i="17"/>
  <c r="P235" i="17"/>
  <c r="G169" i="17"/>
  <c r="N197" i="17"/>
  <c r="D170" i="18"/>
  <c r="G170" i="17"/>
  <c r="O197" i="17"/>
  <c r="E197" i="17"/>
  <c r="M226" i="18"/>
  <c r="W173" i="17"/>
  <c r="E246" i="18"/>
  <c r="R178" i="17"/>
  <c r="G184" i="17"/>
  <c r="G53" i="16"/>
  <c r="G62" i="4" s="1"/>
  <c r="M89" i="16"/>
  <c r="B5" i="17"/>
  <c r="B53" i="16" s="1"/>
  <c r="B62" i="4" s="1"/>
  <c r="B135" i="4" s="1"/>
  <c r="S178" i="17"/>
  <c r="I184" i="17"/>
  <c r="J53" i="16"/>
  <c r="J62" i="4" s="1"/>
  <c r="E5" i="17"/>
  <c r="O184" i="17"/>
  <c r="B190" i="17"/>
  <c r="V197" i="17"/>
  <c r="L197" i="17"/>
  <c r="F5" i="17"/>
  <c r="W184" i="17"/>
  <c r="J190" i="17"/>
  <c r="W197" i="17"/>
  <c r="M197" i="17"/>
  <c r="C5" i="18"/>
  <c r="C97" i="16" s="1"/>
  <c r="C95" i="16" s="1"/>
  <c r="K9" i="4"/>
  <c r="K3" i="4"/>
  <c r="K128" i="4" s="1"/>
  <c r="J135" i="4"/>
  <c r="F30" i="4"/>
  <c r="H30" i="4"/>
  <c r="W39" i="4"/>
  <c r="V33" i="4"/>
  <c r="H136" i="4"/>
  <c r="N137" i="4"/>
  <c r="C110" i="4"/>
  <c r="P42" i="4"/>
  <c r="V42" i="4"/>
  <c r="I63" i="4"/>
  <c r="J136" i="4"/>
  <c r="F217" i="17"/>
  <c r="G3" i="4"/>
  <c r="G128" i="4" s="1"/>
  <c r="H39" i="4"/>
  <c r="H3" i="4"/>
  <c r="H128" i="4" s="1"/>
  <c r="L3" i="4"/>
  <c r="L128" i="4" s="1"/>
  <c r="B217" i="17"/>
  <c r="N217" i="17"/>
  <c r="O3" i="4"/>
  <c r="O128" i="4" s="1"/>
  <c r="W136" i="4"/>
  <c r="H71" i="16"/>
  <c r="D3" i="4"/>
  <c r="D128" i="4" s="1"/>
  <c r="L71" i="16"/>
  <c r="D137" i="4"/>
  <c r="S103" i="16"/>
  <c r="S166" i="4" s="1"/>
  <c r="O71" i="16"/>
  <c r="J217" i="17"/>
  <c r="V217" i="17"/>
  <c r="P39" i="4"/>
  <c r="P71" i="16"/>
  <c r="R135" i="4"/>
  <c r="F137" i="4"/>
  <c r="S71" i="16"/>
  <c r="C102" i="16"/>
  <c r="C165" i="4" s="1"/>
  <c r="U62" i="4"/>
  <c r="U135" i="4" s="1"/>
  <c r="G64" i="4"/>
  <c r="L38" i="7"/>
  <c r="T71" i="16"/>
  <c r="K76" i="16"/>
  <c r="R102" i="16"/>
  <c r="R165" i="4" s="1"/>
  <c r="B63" i="4"/>
  <c r="B136" i="4" s="1"/>
  <c r="H64" i="4"/>
  <c r="H137" i="4" s="1"/>
  <c r="W71" i="16"/>
  <c r="L76" i="16"/>
  <c r="I90" i="16"/>
  <c r="H103" i="16"/>
  <c r="H166" i="4" s="1"/>
  <c r="I137" i="4"/>
  <c r="S76" i="16"/>
  <c r="D63" i="4"/>
  <c r="D136" i="4" s="1"/>
  <c r="J64" i="4"/>
  <c r="J137" i="4" s="1"/>
  <c r="T76" i="16"/>
  <c r="U103" i="16"/>
  <c r="U166" i="4" s="1"/>
  <c r="T102" i="16"/>
  <c r="T165" i="4" s="1"/>
  <c r="F63" i="4"/>
  <c r="F136" i="4" s="1"/>
  <c r="L64" i="4"/>
  <c r="L137" i="4" s="1"/>
  <c r="J92" i="16"/>
  <c r="R217" i="17"/>
  <c r="G136" i="4"/>
  <c r="S92" i="16"/>
  <c r="G101" i="16"/>
  <c r="G164" i="4" s="1"/>
  <c r="B218" i="15"/>
  <c r="B78" i="12"/>
  <c r="B101" i="12" s="1"/>
  <c r="B162" i="4" s="1"/>
  <c r="B209" i="15"/>
  <c r="B213" i="15"/>
  <c r="B217" i="15"/>
  <c r="C78" i="12"/>
  <c r="C107" i="4" s="1"/>
  <c r="C209" i="15"/>
  <c r="C213" i="15"/>
  <c r="F211" i="15"/>
  <c r="F78" i="12"/>
  <c r="F107" i="4" s="1"/>
  <c r="G211" i="15"/>
  <c r="G78" i="12"/>
  <c r="G107" i="4" s="1"/>
  <c r="G253" i="15"/>
  <c r="J218" i="15"/>
  <c r="J78" i="12"/>
  <c r="J107" i="4" s="1"/>
  <c r="J209" i="15"/>
  <c r="J213" i="15"/>
  <c r="J217" i="15"/>
  <c r="K78" i="12"/>
  <c r="K107" i="4" s="1"/>
  <c r="K217" i="15"/>
  <c r="E233" i="15"/>
  <c r="E76" i="12"/>
  <c r="E105" i="4" s="1"/>
  <c r="O253" i="15"/>
  <c r="O78" i="12"/>
  <c r="O107" i="4" s="1"/>
  <c r="V253" i="15"/>
  <c r="V71" i="12"/>
  <c r="V70" i="12" s="1"/>
  <c r="V78" i="12"/>
  <c r="V107" i="4" s="1"/>
  <c r="T34" i="15"/>
  <c r="D162" i="15"/>
  <c r="O171" i="15"/>
  <c r="R78" i="12"/>
  <c r="R107" i="4" s="1"/>
  <c r="V171" i="15"/>
  <c r="L187" i="15"/>
  <c r="S78" i="12"/>
  <c r="S107" i="4" s="1"/>
  <c r="G187" i="15"/>
  <c r="M187" i="15"/>
  <c r="G162" i="15"/>
  <c r="S162" i="15"/>
  <c r="N162" i="15"/>
  <c r="R217" i="15"/>
  <c r="T171" i="15"/>
  <c r="J171" i="15"/>
  <c r="J187" i="15"/>
  <c r="U171" i="15"/>
  <c r="K187" i="15"/>
  <c r="R213" i="15"/>
  <c r="R209" i="15"/>
  <c r="T187" i="15"/>
  <c r="O187" i="15"/>
  <c r="U187" i="15"/>
  <c r="O162" i="15"/>
  <c r="V162" i="15"/>
  <c r="H38" i="7"/>
  <c r="H5" i="7" s="1"/>
  <c r="H52" i="7" s="1"/>
  <c r="B162" i="15"/>
  <c r="V73" i="12"/>
  <c r="V102" i="4" s="1"/>
  <c r="F171" i="15"/>
  <c r="R171" i="15"/>
  <c r="R187" i="15"/>
  <c r="H187" i="15"/>
  <c r="H100" i="12"/>
  <c r="H161" i="4" s="1"/>
  <c r="S171" i="15"/>
  <c r="S187" i="15"/>
  <c r="T162" i="15"/>
  <c r="F76" i="12"/>
  <c r="F75" i="12" s="1"/>
  <c r="F104" i="4" s="1"/>
  <c r="D171" i="15"/>
  <c r="F181" i="15"/>
  <c r="V105" i="4"/>
  <c r="E171" i="15"/>
  <c r="N181" i="15"/>
  <c r="W187" i="15"/>
  <c r="M100" i="12"/>
  <c r="M161" i="4" s="1"/>
  <c r="W162" i="15"/>
  <c r="M162" i="15"/>
  <c r="V181" i="15"/>
  <c r="D34" i="15"/>
  <c r="G171" i="15"/>
  <c r="N76" i="12"/>
  <c r="N75" i="12" s="1"/>
  <c r="N104" i="4" s="1"/>
  <c r="N171" i="15"/>
  <c r="D187" i="15"/>
  <c r="P187" i="15"/>
  <c r="P76" i="12"/>
  <c r="H34" i="15"/>
  <c r="V216" i="15"/>
  <c r="E187" i="15"/>
  <c r="Q187" i="15"/>
  <c r="Q100" i="12"/>
  <c r="Q161" i="4" s="1"/>
  <c r="W101" i="12"/>
  <c r="W162" i="4" s="1"/>
  <c r="Q76" i="12"/>
  <c r="I34" i="15"/>
  <c r="K162" i="15"/>
  <c r="F71" i="12"/>
  <c r="F70" i="12" s="1"/>
  <c r="L34" i="15"/>
  <c r="N115" i="15"/>
  <c r="F162" i="15"/>
  <c r="R162" i="15"/>
  <c r="S100" i="12"/>
  <c r="S161" i="4" s="1"/>
  <c r="N71" i="12"/>
  <c r="N70" i="12" s="1"/>
  <c r="U76" i="12"/>
  <c r="L171" i="15"/>
  <c r="B187" i="15"/>
  <c r="U204" i="14"/>
  <c r="J162" i="14"/>
  <c r="P162" i="14"/>
  <c r="S171" i="14"/>
  <c r="D187" i="14"/>
  <c r="V204" i="14"/>
  <c r="L216" i="14"/>
  <c r="K162" i="14"/>
  <c r="W204" i="14"/>
  <c r="M162" i="14"/>
  <c r="V171" i="14"/>
  <c r="N162" i="14"/>
  <c r="D162" i="14"/>
  <c r="B187" i="14"/>
  <c r="P204" i="14"/>
  <c r="E187" i="14"/>
  <c r="Q162" i="14"/>
  <c r="R162" i="14"/>
  <c r="L187" i="14"/>
  <c r="S162" i="14"/>
  <c r="G187" i="14"/>
  <c r="U162" i="14"/>
  <c r="B171" i="14"/>
  <c r="H171" i="14"/>
  <c r="T171" i="14"/>
  <c r="I187" i="14"/>
  <c r="E204" i="14"/>
  <c r="V162" i="14"/>
  <c r="C171" i="14"/>
  <c r="J187" i="14"/>
  <c r="F204" i="14"/>
  <c r="G204" i="14"/>
  <c r="E171" i="14"/>
  <c r="F171" i="14"/>
  <c r="I204" i="14"/>
  <c r="T187" i="14"/>
  <c r="O187" i="14"/>
  <c r="I171" i="14"/>
  <c r="J171" i="14"/>
  <c r="P171" i="14"/>
  <c r="Q187" i="14"/>
  <c r="M204" i="14"/>
  <c r="M187" i="14"/>
  <c r="B162" i="14"/>
  <c r="H162" i="14"/>
  <c r="T162" i="14"/>
  <c r="K171" i="14"/>
  <c r="R187" i="14"/>
  <c r="H187" i="14"/>
  <c r="N204" i="14"/>
  <c r="C162" i="14"/>
  <c r="O204" i="14"/>
  <c r="M171" i="14"/>
  <c r="F162" i="14"/>
  <c r="E162" i="14"/>
  <c r="N171" i="14"/>
  <c r="U187" i="14"/>
  <c r="Q204" i="14"/>
  <c r="W187" i="14"/>
  <c r="Q171" i="14"/>
  <c r="G58" i="4"/>
  <c r="G56" i="4"/>
  <c r="G131" i="4" s="1"/>
  <c r="S60" i="4"/>
  <c r="T60" i="4"/>
  <c r="T133" i="4" s="1"/>
  <c r="J100" i="12"/>
  <c r="J161" i="4" s="1"/>
  <c r="U60" i="4"/>
  <c r="H162" i="13"/>
  <c r="L171" i="13"/>
  <c r="G171" i="13"/>
  <c r="F59" i="4"/>
  <c r="F65" i="12"/>
  <c r="F57" i="4" s="1"/>
  <c r="F132" i="4" s="1"/>
  <c r="O89" i="12"/>
  <c r="G204" i="13"/>
  <c r="H224" i="13"/>
  <c r="J171" i="13"/>
  <c r="J59" i="4"/>
  <c r="H65" i="12"/>
  <c r="H86" i="12" s="1"/>
  <c r="R187" i="13"/>
  <c r="J204" i="13"/>
  <c r="D162" i="13"/>
  <c r="Q199" i="13"/>
  <c r="E162" i="13"/>
  <c r="K162" i="13"/>
  <c r="O171" i="13"/>
  <c r="E171" i="13"/>
  <c r="V187" i="13"/>
  <c r="O59" i="4"/>
  <c r="B97" i="12"/>
  <c r="B158" i="4" s="1"/>
  <c r="W187" i="13"/>
  <c r="N204" i="13"/>
  <c r="J251" i="14"/>
  <c r="W56" i="4"/>
  <c r="W131" i="4" s="1"/>
  <c r="C97" i="12"/>
  <c r="C158" i="4" s="1"/>
  <c r="O204" i="13"/>
  <c r="R251" i="14"/>
  <c r="R171" i="13"/>
  <c r="B85" i="12"/>
  <c r="R204" i="13"/>
  <c r="D58" i="4"/>
  <c r="C85" i="12"/>
  <c r="G85" i="12"/>
  <c r="E99" i="12"/>
  <c r="E160" i="4" s="1"/>
  <c r="L162" i="13"/>
  <c r="B162" i="13"/>
  <c r="D216" i="13"/>
  <c r="E58" i="4"/>
  <c r="F58" i="4"/>
  <c r="C60" i="4"/>
  <c r="C133" i="4" s="1"/>
  <c r="J85" i="12"/>
  <c r="I99" i="12"/>
  <c r="I160" i="4" s="1"/>
  <c r="M162" i="13"/>
  <c r="S162" i="13"/>
  <c r="W171" i="13"/>
  <c r="M171" i="13"/>
  <c r="B187" i="13"/>
  <c r="L216" i="13"/>
  <c r="V204" i="13"/>
  <c r="F87" i="12"/>
  <c r="W204" i="13"/>
  <c r="D261" i="14"/>
  <c r="C58" i="4"/>
  <c r="H58" i="4"/>
  <c r="I100" i="12"/>
  <c r="I161" i="4" s="1"/>
  <c r="O162" i="13"/>
  <c r="I58" i="4"/>
  <c r="F60" i="4"/>
  <c r="F133" i="4" s="1"/>
  <c r="H87" i="12"/>
  <c r="P171" i="13"/>
  <c r="L60" i="4"/>
  <c r="L133" i="4" s="1"/>
  <c r="R101" i="12"/>
  <c r="R162" i="4" s="1"/>
  <c r="F187" i="13"/>
  <c r="K58" i="4"/>
  <c r="H88" i="12"/>
  <c r="G187" i="13"/>
  <c r="O58" i="4"/>
  <c r="T162" i="13"/>
  <c r="P60" i="4"/>
  <c r="Q60" i="4"/>
  <c r="Q133" i="4" s="1"/>
  <c r="J162" i="13"/>
  <c r="B171" i="13"/>
  <c r="P58" i="4"/>
  <c r="R60" i="4"/>
  <c r="R133" i="4" s="1"/>
  <c r="M88" i="12"/>
  <c r="U162" i="13"/>
  <c r="J187" i="13"/>
  <c r="R88" i="12"/>
  <c r="H181" i="13"/>
  <c r="B204" i="13"/>
  <c r="P181" i="13"/>
  <c r="F73" i="12"/>
  <c r="F102" i="4" s="1"/>
  <c r="T3" i="4"/>
  <c r="T128" i="4" s="1"/>
  <c r="J33" i="4"/>
  <c r="F5" i="4"/>
  <c r="V7" i="4"/>
  <c r="F33" i="4"/>
  <c r="W7" i="4"/>
  <c r="R39" i="4"/>
  <c r="F38" i="7"/>
  <c r="B107" i="4"/>
  <c r="E3" i="4"/>
  <c r="E128" i="4" s="1"/>
  <c r="V87" i="12"/>
  <c r="E224" i="13"/>
  <c r="Q224" i="13"/>
  <c r="R100" i="12"/>
  <c r="R161" i="4" s="1"/>
  <c r="R243" i="13"/>
  <c r="B224" i="13"/>
  <c r="N38" i="7"/>
  <c r="U100" i="12"/>
  <c r="U161" i="4" s="1"/>
  <c r="S56" i="4"/>
  <c r="S131" i="4" s="1"/>
  <c r="L58" i="4"/>
  <c r="V65" i="12"/>
  <c r="V57" i="4" s="1"/>
  <c r="V132" i="4" s="1"/>
  <c r="Q88" i="12"/>
  <c r="P233" i="13"/>
  <c r="N58" i="4"/>
  <c r="M37" i="12"/>
  <c r="S88" i="12"/>
  <c r="M224" i="13"/>
  <c r="T31" i="12"/>
  <c r="U88" i="12"/>
  <c r="S42" i="4"/>
  <c r="D253" i="13"/>
  <c r="B39" i="4"/>
  <c r="Q58" i="4"/>
  <c r="W59" i="4"/>
  <c r="P3" i="12"/>
  <c r="J224" i="13"/>
  <c r="Q3" i="12"/>
  <c r="W31" i="12"/>
  <c r="C65" i="12"/>
  <c r="M99" i="12"/>
  <c r="M160" i="4" s="1"/>
  <c r="K224" i="13"/>
  <c r="W65" i="12"/>
  <c r="W57" i="4" s="1"/>
  <c r="W132" i="4" s="1"/>
  <c r="G101" i="12"/>
  <c r="G162" i="4" s="1"/>
  <c r="G89" i="12"/>
  <c r="N99" i="12"/>
  <c r="N160" i="4" s="1"/>
  <c r="D133" i="4"/>
  <c r="V3" i="12"/>
  <c r="C100" i="12"/>
  <c r="C161" i="4" s="1"/>
  <c r="O85" i="12"/>
  <c r="B243" i="13"/>
  <c r="N224" i="13"/>
  <c r="T224" i="13"/>
  <c r="O65" i="12"/>
  <c r="O57" i="4" s="1"/>
  <c r="S85" i="12"/>
  <c r="U224" i="13"/>
  <c r="H63" i="12"/>
  <c r="H55" i="4" s="1"/>
  <c r="H130" i="4" s="1"/>
  <c r="P65" i="12"/>
  <c r="P86" i="12" s="1"/>
  <c r="E100" i="12"/>
  <c r="E161" i="4" s="1"/>
  <c r="W85" i="12"/>
  <c r="W89" i="12"/>
  <c r="P85" i="12"/>
  <c r="G39" i="4"/>
  <c r="H33" i="4"/>
  <c r="N33" i="4"/>
  <c r="U42" i="4"/>
  <c r="B59" i="4"/>
  <c r="H60" i="4"/>
  <c r="H133" i="4" s="1"/>
  <c r="S65" i="12"/>
  <c r="L253" i="13"/>
  <c r="I253" i="13"/>
  <c r="J39" i="4"/>
  <c r="C59" i="4"/>
  <c r="I60" i="4"/>
  <c r="I133" i="4" s="1"/>
  <c r="U65" i="12"/>
  <c r="U57" i="4" s="1"/>
  <c r="C87" i="12"/>
  <c r="R224" i="13"/>
  <c r="M42" i="4"/>
  <c r="G82" i="12"/>
  <c r="C31" i="12"/>
  <c r="S224" i="13"/>
  <c r="I224" i="13"/>
  <c r="H57" i="4"/>
  <c r="H132" i="4" s="1"/>
  <c r="J38" i="7"/>
  <c r="J60" i="4"/>
  <c r="J133" i="4" s="1"/>
  <c r="F103" i="4"/>
  <c r="C3" i="4"/>
  <c r="C128" i="4" s="1"/>
  <c r="H42" i="4"/>
  <c r="E59" i="4"/>
  <c r="K60" i="4"/>
  <c r="K133" i="4" s="1"/>
  <c r="H82" i="12"/>
  <c r="D31" i="12"/>
  <c r="R106" i="4"/>
  <c r="I82" i="12"/>
  <c r="D65" i="12"/>
  <c r="D57" i="4" s="1"/>
  <c r="D132" i="4" s="1"/>
  <c r="K87" i="12"/>
  <c r="J243" i="13"/>
  <c r="D5" i="4"/>
  <c r="G59" i="4"/>
  <c r="P38" i="7"/>
  <c r="P5" i="7" s="1"/>
  <c r="P52" i="7" s="1"/>
  <c r="F31" i="12"/>
  <c r="F37" i="12"/>
  <c r="K65" i="12"/>
  <c r="K57" i="4" s="1"/>
  <c r="L87" i="12"/>
  <c r="V224" i="13"/>
  <c r="G33" i="4"/>
  <c r="B3" i="4"/>
  <c r="B128" i="4" s="1"/>
  <c r="P7" i="4"/>
  <c r="T7" i="4"/>
  <c r="O39" i="4"/>
  <c r="I56" i="4"/>
  <c r="I131" i="4" s="1"/>
  <c r="H59" i="4"/>
  <c r="N60" i="4"/>
  <c r="N133" i="4" s="1"/>
  <c r="F105" i="4"/>
  <c r="T106" i="4"/>
  <c r="Q87" i="12"/>
  <c r="C37" i="12"/>
  <c r="N65" i="12"/>
  <c r="N57" i="4" s="1"/>
  <c r="N132" i="4" s="1"/>
  <c r="S87" i="12"/>
  <c r="H233" i="13"/>
  <c r="T253" i="13"/>
  <c r="Q253" i="13"/>
  <c r="N82" i="12"/>
  <c r="D37" i="12"/>
  <c r="J37" i="12"/>
  <c r="T87" i="12"/>
  <c r="D224" i="13"/>
  <c r="C123" i="11"/>
  <c r="C56" i="8"/>
  <c r="C101" i="4" s="1"/>
  <c r="S147" i="11"/>
  <c r="S123" i="11"/>
  <c r="S56" i="8"/>
  <c r="S101" i="4" s="1"/>
  <c r="T147" i="11"/>
  <c r="T123" i="11"/>
  <c r="T56" i="8"/>
  <c r="T101" i="4" s="1"/>
  <c r="T52" i="8"/>
  <c r="T51" i="8" s="1"/>
  <c r="T67" i="8"/>
  <c r="T156" i="4" s="1"/>
  <c r="E111" i="11"/>
  <c r="G5" i="11"/>
  <c r="N156" i="11"/>
  <c r="K56" i="8"/>
  <c r="K101" i="4" s="1"/>
  <c r="V111" i="11"/>
  <c r="L52" i="8"/>
  <c r="L51" i="8" s="1"/>
  <c r="U51" i="8"/>
  <c r="C67" i="8"/>
  <c r="C156" i="4" s="1"/>
  <c r="P54" i="8"/>
  <c r="P99" i="4" s="1"/>
  <c r="W5" i="11"/>
  <c r="Q122" i="11"/>
  <c r="H129" i="11"/>
  <c r="L123" i="11"/>
  <c r="P125" i="11"/>
  <c r="I126" i="11"/>
  <c r="P129" i="11"/>
  <c r="P136" i="11"/>
  <c r="U52" i="8"/>
  <c r="Q126" i="11"/>
  <c r="V51" i="8"/>
  <c r="I130" i="11"/>
  <c r="Q130" i="11"/>
  <c r="M55" i="8"/>
  <c r="D147" i="11"/>
  <c r="F54" i="8"/>
  <c r="F99" i="4" s="1"/>
  <c r="L55" i="8"/>
  <c r="L100" i="4" s="1"/>
  <c r="F51" i="8"/>
  <c r="O55" i="8"/>
  <c r="O100" i="4" s="1"/>
  <c r="I100" i="11"/>
  <c r="T55" i="8"/>
  <c r="E39" i="7"/>
  <c r="E38" i="7" s="1"/>
  <c r="P67" i="8"/>
  <c r="P156" i="4" s="1"/>
  <c r="U55" i="8"/>
  <c r="V55" i="8"/>
  <c r="V100" i="4" s="1"/>
  <c r="S67" i="8"/>
  <c r="S156" i="4" s="1"/>
  <c r="G100" i="11"/>
  <c r="F111" i="11"/>
  <c r="D56" i="8"/>
  <c r="D101" i="4" s="1"/>
  <c r="T38" i="7"/>
  <c r="D5" i="11"/>
  <c r="Q100" i="11"/>
  <c r="E5" i="11"/>
  <c r="H111" i="11"/>
  <c r="V100" i="10"/>
  <c r="B117" i="10"/>
  <c r="J100" i="10"/>
  <c r="F117" i="10"/>
  <c r="C117" i="10"/>
  <c r="T100" i="10"/>
  <c r="J111" i="10"/>
  <c r="I100" i="10"/>
  <c r="U100" i="10"/>
  <c r="K111" i="10"/>
  <c r="R111" i="10"/>
  <c r="N117" i="10"/>
  <c r="T111" i="10"/>
  <c r="W111" i="10"/>
  <c r="Q100" i="10"/>
  <c r="N100" i="10"/>
  <c r="D100" i="10"/>
  <c r="V117" i="10"/>
  <c r="E100" i="10"/>
  <c r="H117" i="10"/>
  <c r="B100" i="10"/>
  <c r="O136" i="9"/>
  <c r="L117" i="9"/>
  <c r="J136" i="9"/>
  <c r="W117" i="9"/>
  <c r="M117" i="9"/>
  <c r="O100" i="9"/>
  <c r="U100" i="9"/>
  <c r="K145" i="9"/>
  <c r="J61" i="8"/>
  <c r="J100" i="9"/>
  <c r="D117" i="9"/>
  <c r="P61" i="8"/>
  <c r="K117" i="9"/>
  <c r="Q61" i="8"/>
  <c r="S100" i="9"/>
  <c r="R61" i="8"/>
  <c r="U117" i="9"/>
  <c r="Q128" i="9"/>
  <c r="S136" i="9"/>
  <c r="C145" i="9"/>
  <c r="I117" i="9"/>
  <c r="E117" i="9"/>
  <c r="D156" i="10"/>
  <c r="C145" i="10"/>
  <c r="R53" i="4"/>
  <c r="F117" i="9"/>
  <c r="E156" i="10"/>
  <c r="B111" i="9"/>
  <c r="G117" i="9"/>
  <c r="S117" i="9"/>
  <c r="I156" i="9"/>
  <c r="E100" i="9"/>
  <c r="V117" i="9"/>
  <c r="H53" i="4"/>
  <c r="N47" i="8"/>
  <c r="N52" i="4" s="1"/>
  <c r="J53" i="4"/>
  <c r="W100" i="9"/>
  <c r="G111" i="9"/>
  <c r="B54" i="4"/>
  <c r="H111" i="9"/>
  <c r="C54" i="4"/>
  <c r="J111" i="9"/>
  <c r="Q117" i="9"/>
  <c r="C100" i="9"/>
  <c r="E54" i="4"/>
  <c r="O111" i="9"/>
  <c r="P111" i="9"/>
  <c r="N117" i="9"/>
  <c r="M156" i="10"/>
  <c r="O117" i="9"/>
  <c r="N156" i="10"/>
  <c r="N54" i="4"/>
  <c r="G100" i="9"/>
  <c r="M100" i="9"/>
  <c r="P117" i="9"/>
  <c r="S147" i="9"/>
  <c r="P54" i="4"/>
  <c r="P47" i="8"/>
  <c r="P65" i="8" s="1"/>
  <c r="P154" i="4" s="1"/>
  <c r="Q47" i="8"/>
  <c r="Q59" i="8" s="1"/>
  <c r="B117" i="9"/>
  <c r="I67" i="8"/>
  <c r="I156" i="4" s="1"/>
  <c r="I136" i="9"/>
  <c r="P52" i="4"/>
  <c r="E4" i="4"/>
  <c r="M33" i="4"/>
  <c r="E42" i="4"/>
  <c r="Q52" i="4"/>
  <c r="F54" i="4"/>
  <c r="F47" i="8"/>
  <c r="F52" i="4" s="1"/>
  <c r="F129" i="4" s="1"/>
  <c r="L67" i="8"/>
  <c r="L156" i="4" s="1"/>
  <c r="S61" i="8"/>
  <c r="T136" i="9"/>
  <c r="G54" i="4"/>
  <c r="F100" i="4"/>
  <c r="I20" i="8"/>
  <c r="C62" i="8"/>
  <c r="O33" i="4"/>
  <c r="H54" i="4"/>
  <c r="D20" i="8"/>
  <c r="R147" i="9"/>
  <c r="P33" i="4"/>
  <c r="I54" i="4"/>
  <c r="E20" i="8"/>
  <c r="G136" i="9"/>
  <c r="D53" i="4"/>
  <c r="B136" i="9"/>
  <c r="J147" i="9"/>
  <c r="I30" i="4"/>
  <c r="E53" i="4"/>
  <c r="K54" i="4"/>
  <c r="G20" i="8"/>
  <c r="V147" i="9"/>
  <c r="C147" i="9"/>
  <c r="R33" i="4"/>
  <c r="S58" i="8"/>
  <c r="U33" i="4"/>
  <c r="N147" i="9"/>
  <c r="N129" i="4"/>
  <c r="I53" i="4"/>
  <c r="O54" i="4"/>
  <c r="N54" i="8"/>
  <c r="N99" i="4" s="1"/>
  <c r="F60" i="8"/>
  <c r="W33" i="4"/>
  <c r="L17" i="8"/>
  <c r="F17" i="8"/>
  <c r="M20" i="8"/>
  <c r="H60" i="8"/>
  <c r="C136" i="9"/>
  <c r="O54" i="8"/>
  <c r="O99" i="4" s="1"/>
  <c r="L53" i="4"/>
  <c r="W39" i="7"/>
  <c r="W38" i="7" s="1"/>
  <c r="G17" i="8"/>
  <c r="I60" i="8"/>
  <c r="U39" i="7"/>
  <c r="U38" i="7" s="1"/>
  <c r="U5" i="7" s="1"/>
  <c r="L20" i="8"/>
  <c r="Q30" i="4"/>
  <c r="M53" i="4"/>
  <c r="S54" i="4"/>
  <c r="H17" i="8"/>
  <c r="O20" i="8"/>
  <c r="N60" i="8"/>
  <c r="W136" i="9"/>
  <c r="F42" i="4"/>
  <c r="M51" i="8"/>
  <c r="T54" i="4"/>
  <c r="N42" i="4"/>
  <c r="O53" i="4"/>
  <c r="U54" i="4"/>
  <c r="P60" i="8"/>
  <c r="O147" i="9"/>
  <c r="E17" i="8"/>
  <c r="N53" i="4"/>
  <c r="I38" i="7"/>
  <c r="P20" i="8"/>
  <c r="B147" i="9"/>
  <c r="T4" i="4"/>
  <c r="P53" i="4"/>
  <c r="V54" i="4"/>
  <c r="V47" i="8"/>
  <c r="V52" i="4" s="1"/>
  <c r="Q60" i="8"/>
  <c r="F147" i="9"/>
  <c r="B33" i="4"/>
  <c r="R136" i="9"/>
  <c r="K42" i="4"/>
  <c r="T17" i="8"/>
  <c r="W60" i="8"/>
  <c r="G147" i="9"/>
  <c r="K136" i="9"/>
  <c r="E33" i="4"/>
  <c r="T53" i="4"/>
  <c r="H47" i="8"/>
  <c r="H52" i="4" s="1"/>
  <c r="C61" i="8"/>
  <c r="U53" i="4"/>
  <c r="P17" i="8"/>
  <c r="W20" i="8"/>
  <c r="I47" i="8"/>
  <c r="H61" i="8"/>
  <c r="K147" i="9"/>
  <c r="O38" i="7"/>
  <c r="M38" i="7"/>
  <c r="M5" i="7" s="1"/>
  <c r="M53" i="7" s="1"/>
  <c r="K38" i="7"/>
  <c r="R38" i="7"/>
  <c r="R5" i="7" s="1"/>
  <c r="R53" i="7" s="1"/>
  <c r="S38" i="7"/>
  <c r="V38" i="7"/>
  <c r="D38" i="7"/>
  <c r="Q38" i="7"/>
  <c r="G38" i="7"/>
  <c r="B38" i="7"/>
  <c r="C38" i="7"/>
  <c r="C88" i="4"/>
  <c r="B10" i="5"/>
  <c r="R16" i="5"/>
  <c r="W27" i="6"/>
  <c r="W48" i="6" s="1"/>
  <c r="O16" i="7"/>
  <c r="E16" i="7"/>
  <c r="I16" i="5"/>
  <c r="O16" i="6"/>
  <c r="R10" i="7"/>
  <c r="P27" i="7"/>
  <c r="V27" i="7"/>
  <c r="D88" i="4"/>
  <c r="S16" i="5"/>
  <c r="E94" i="4"/>
  <c r="C27" i="6"/>
  <c r="S10" i="7"/>
  <c r="I10" i="7"/>
  <c r="E16" i="6"/>
  <c r="R16" i="7"/>
  <c r="B27" i="5"/>
  <c r="M88" i="4"/>
  <c r="F16" i="5"/>
  <c r="L16" i="6"/>
  <c r="H94" i="4"/>
  <c r="W10" i="5"/>
  <c r="I10" i="6"/>
  <c r="V10" i="7"/>
  <c r="T27" i="7"/>
  <c r="D10" i="6"/>
  <c r="B16" i="6"/>
  <c r="B5" i="6" s="1"/>
  <c r="U27" i="7"/>
  <c r="K27" i="7"/>
  <c r="F88" i="4"/>
  <c r="I88" i="4"/>
  <c r="P88" i="4"/>
  <c r="E10" i="6"/>
  <c r="C16" i="6"/>
  <c r="B27" i="6"/>
  <c r="H27" i="6"/>
  <c r="V16" i="7"/>
  <c r="D16" i="6"/>
  <c r="L88" i="4"/>
  <c r="R88" i="4"/>
  <c r="Q16" i="5"/>
  <c r="G10" i="6"/>
  <c r="D10" i="7"/>
  <c r="M16" i="6"/>
  <c r="M5" i="6" s="1"/>
  <c r="F27" i="6"/>
  <c r="W5" i="6"/>
  <c r="W47" i="6" s="1"/>
  <c r="N88" i="4"/>
  <c r="H10" i="5"/>
  <c r="B16" i="5"/>
  <c r="N16" i="5"/>
  <c r="H16" i="6"/>
  <c r="H47" i="6" s="1"/>
  <c r="T16" i="6"/>
  <c r="G27" i="6"/>
  <c r="F27" i="7"/>
  <c r="C16" i="5"/>
  <c r="Q88" i="4"/>
  <c r="D16" i="5"/>
  <c r="L10" i="6"/>
  <c r="L5" i="6" s="1"/>
  <c r="L48" i="6" s="1"/>
  <c r="I27" i="6"/>
  <c r="C10" i="7"/>
  <c r="S27" i="7"/>
  <c r="U10" i="5"/>
  <c r="I16" i="6"/>
  <c r="M10" i="6"/>
  <c r="K16" i="6"/>
  <c r="J27" i="6"/>
  <c r="P27" i="6"/>
  <c r="B16" i="7"/>
  <c r="H16" i="7"/>
  <c r="S88" i="4"/>
  <c r="F10" i="5"/>
  <c r="R10" i="5"/>
  <c r="L16" i="5"/>
  <c r="R16" i="6"/>
  <c r="R5" i="6" s="1"/>
  <c r="R44" i="6" s="1"/>
  <c r="U16" i="7"/>
  <c r="T88" i="4"/>
  <c r="G10" i="5"/>
  <c r="O10" i="6"/>
  <c r="O5" i="6" s="1"/>
  <c r="F10" i="7"/>
  <c r="L10" i="7"/>
  <c r="D27" i="7"/>
  <c r="V10" i="6"/>
  <c r="S27" i="6"/>
  <c r="S48" i="6" s="1"/>
  <c r="E27" i="7"/>
  <c r="U16" i="6"/>
  <c r="N27" i="6"/>
  <c r="F16" i="7"/>
  <c r="V88" i="4"/>
  <c r="P10" i="5"/>
  <c r="J16" i="5"/>
  <c r="V16" i="5"/>
  <c r="P16" i="6"/>
  <c r="O27" i="6"/>
  <c r="E27" i="6"/>
  <c r="E5" i="6" s="1"/>
  <c r="G16" i="7"/>
  <c r="B88" i="4"/>
  <c r="K16" i="5"/>
  <c r="Q16" i="6"/>
  <c r="G16" i="6"/>
  <c r="G5" i="6" s="1"/>
  <c r="J10" i="7"/>
  <c r="H27" i="7"/>
  <c r="N27" i="7"/>
  <c r="T10" i="6"/>
  <c r="Q27" i="6"/>
  <c r="K10" i="7"/>
  <c r="U10" i="6"/>
  <c r="S16" i="6"/>
  <c r="R27" i="6"/>
  <c r="J16" i="7"/>
  <c r="P16" i="7"/>
  <c r="N10" i="5"/>
  <c r="N5" i="5" s="1"/>
  <c r="N47" i="5" s="1"/>
  <c r="T16" i="5"/>
  <c r="T5" i="5" s="1"/>
  <c r="T46" i="5" s="1"/>
  <c r="O10" i="5"/>
  <c r="W10" i="6"/>
  <c r="N10" i="7"/>
  <c r="T10" i="7"/>
  <c r="L27" i="7"/>
  <c r="H10" i="6"/>
  <c r="M27" i="7"/>
  <c r="S33" i="4"/>
  <c r="Q42" i="4"/>
  <c r="C42" i="4"/>
  <c r="H5" i="6"/>
  <c r="H45" i="6" s="1"/>
  <c r="P5" i="6"/>
  <c r="P46" i="6" s="1"/>
  <c r="I33" i="4"/>
  <c r="Q33" i="4"/>
  <c r="Q129" i="4"/>
  <c r="K132" i="4"/>
  <c r="Q39" i="4"/>
  <c r="G88" i="4"/>
  <c r="O88" i="4"/>
  <c r="W88" i="4"/>
  <c r="I39" i="4"/>
  <c r="C33" i="4"/>
  <c r="C94" i="4"/>
  <c r="K94" i="4"/>
  <c r="S94" i="4"/>
  <c r="V94" i="4"/>
  <c r="G30" i="4"/>
  <c r="O30" i="4"/>
  <c r="W30" i="4"/>
  <c r="H48" i="6"/>
  <c r="P48" i="6"/>
  <c r="K33" i="4"/>
  <c r="G42" i="4"/>
  <c r="O42" i="4"/>
  <c r="W42" i="4"/>
  <c r="P47" i="6"/>
  <c r="B100" i="9"/>
  <c r="D33" i="4"/>
  <c r="L33" i="4"/>
  <c r="T33" i="4"/>
  <c r="F94" i="4"/>
  <c r="N94" i="4"/>
  <c r="C42" i="6"/>
  <c r="C5" i="6"/>
  <c r="C44" i="6" s="1"/>
  <c r="K5" i="6"/>
  <c r="K44" i="6" s="1"/>
  <c r="S5" i="6"/>
  <c r="S45" i="6" s="1"/>
  <c r="C46" i="6"/>
  <c r="K62" i="8"/>
  <c r="K117" i="10"/>
  <c r="S117" i="10"/>
  <c r="G63" i="12"/>
  <c r="G86" i="12"/>
  <c r="D86" i="12"/>
  <c r="U128" i="4"/>
  <c r="U132" i="4"/>
  <c r="S133" i="4"/>
  <c r="G135" i="4"/>
  <c r="I136" i="4"/>
  <c r="Q136" i="4"/>
  <c r="C137" i="4"/>
  <c r="K137" i="4"/>
  <c r="S137" i="4"/>
  <c r="E138" i="4"/>
  <c r="G139" i="4"/>
  <c r="O139" i="4"/>
  <c r="W139" i="4"/>
  <c r="I140" i="4"/>
  <c r="Q140" i="4"/>
  <c r="C141" i="4"/>
  <c r="K141" i="4"/>
  <c r="G143" i="4"/>
  <c r="O143" i="4"/>
  <c r="W143" i="4"/>
  <c r="I144" i="4"/>
  <c r="Q144" i="4"/>
  <c r="C145" i="4"/>
  <c r="K145" i="4"/>
  <c r="S145" i="4"/>
  <c r="E146" i="4"/>
  <c r="M146" i="4"/>
  <c r="U146" i="4"/>
  <c r="G147" i="4"/>
  <c r="O147" i="4"/>
  <c r="W147" i="4"/>
  <c r="I148" i="4"/>
  <c r="Q148" i="4"/>
  <c r="C149" i="4"/>
  <c r="K149" i="4"/>
  <c r="S149" i="4"/>
  <c r="E150" i="4"/>
  <c r="M150" i="4"/>
  <c r="U150" i="4"/>
  <c r="G151" i="4"/>
  <c r="O151" i="4"/>
  <c r="W151" i="4"/>
  <c r="V129" i="4"/>
  <c r="B42" i="5"/>
  <c r="B47" i="5"/>
  <c r="C60" i="8"/>
  <c r="C47" i="8"/>
  <c r="K60" i="8"/>
  <c r="K47" i="8"/>
  <c r="S60" i="8"/>
  <c r="S47" i="8"/>
  <c r="K66" i="8"/>
  <c r="K155" i="4" s="1"/>
  <c r="D136" i="9"/>
  <c r="F128" i="4"/>
  <c r="N128" i="4"/>
  <c r="C45" i="6"/>
  <c r="C47" i="6"/>
  <c r="C48" i="6"/>
  <c r="K48" i="6"/>
  <c r="S66" i="8"/>
  <c r="S155" i="4" s="1"/>
  <c r="D100" i="9"/>
  <c r="L100" i="9"/>
  <c r="T100" i="9"/>
  <c r="Q136" i="9"/>
  <c r="C39" i="4"/>
  <c r="K39" i="4"/>
  <c r="S39" i="4"/>
  <c r="I42" i="4"/>
  <c r="G132" i="4"/>
  <c r="O132" i="4"/>
  <c r="E133" i="4"/>
  <c r="M133" i="4"/>
  <c r="U133" i="4"/>
  <c r="C136" i="4"/>
  <c r="K136" i="4"/>
  <c r="S136" i="4"/>
  <c r="E137" i="4"/>
  <c r="M137" i="4"/>
  <c r="U137" i="4"/>
  <c r="I139" i="4"/>
  <c r="Q139" i="4"/>
  <c r="C140" i="4"/>
  <c r="K140" i="4"/>
  <c r="S140" i="4"/>
  <c r="E141" i="4"/>
  <c r="M141" i="4"/>
  <c r="U141" i="4"/>
  <c r="I143" i="4"/>
  <c r="Q143" i="4"/>
  <c r="C144" i="4"/>
  <c r="K144" i="4"/>
  <c r="S144" i="4"/>
  <c r="E145" i="4"/>
  <c r="M145" i="4"/>
  <c r="U145" i="4"/>
  <c r="G146" i="4"/>
  <c r="O146" i="4"/>
  <c r="W146" i="4"/>
  <c r="I147" i="4"/>
  <c r="Q147" i="4"/>
  <c r="C148" i="4"/>
  <c r="K148" i="4"/>
  <c r="S148" i="4"/>
  <c r="E149" i="4"/>
  <c r="M149" i="4"/>
  <c r="U149" i="4"/>
  <c r="G150" i="4"/>
  <c r="O150" i="4"/>
  <c r="W150" i="4"/>
  <c r="I151" i="4"/>
  <c r="Q151" i="4"/>
  <c r="B5" i="5"/>
  <c r="B48" i="5" s="1"/>
  <c r="H43" i="6"/>
  <c r="P43" i="6"/>
  <c r="T45" i="6"/>
  <c r="E67" i="8"/>
  <c r="E156" i="4" s="1"/>
  <c r="F145" i="9"/>
  <c r="F136" i="9" s="1"/>
  <c r="F111" i="9"/>
  <c r="N111" i="9"/>
  <c r="N145" i="9"/>
  <c r="N136" i="9" s="1"/>
  <c r="V111" i="9"/>
  <c r="V145" i="9"/>
  <c r="V136" i="9" s="1"/>
  <c r="H128" i="9"/>
  <c r="H156" i="9"/>
  <c r="H147" i="9" s="1"/>
  <c r="P128" i="9"/>
  <c r="P156" i="9"/>
  <c r="P147" i="9" s="1"/>
  <c r="H52" i="8"/>
  <c r="H51" i="8" s="1"/>
  <c r="H136" i="11"/>
  <c r="H55" i="8"/>
  <c r="B5" i="11"/>
  <c r="B111" i="11" s="1"/>
  <c r="B145" i="11"/>
  <c r="J111" i="11"/>
  <c r="J5" i="11"/>
  <c r="J145" i="11"/>
  <c r="R111" i="11"/>
  <c r="R5" i="11"/>
  <c r="R145" i="11"/>
  <c r="B147" i="11"/>
  <c r="B123" i="11"/>
  <c r="B132" i="11"/>
  <c r="B129" i="11"/>
  <c r="B125" i="11"/>
  <c r="B126" i="11"/>
  <c r="B130" i="11"/>
  <c r="B56" i="8"/>
  <c r="B101" i="4" s="1"/>
  <c r="J147" i="11"/>
  <c r="J123" i="11"/>
  <c r="J132" i="11"/>
  <c r="J129" i="11"/>
  <c r="J125" i="11"/>
  <c r="J130" i="11"/>
  <c r="J122" i="11"/>
  <c r="J117" i="11" s="1"/>
  <c r="J56" i="8"/>
  <c r="J101" i="4" s="1"/>
  <c r="R147" i="11"/>
  <c r="R123" i="11"/>
  <c r="R132" i="11"/>
  <c r="R129" i="11"/>
  <c r="R125" i="11"/>
  <c r="R122" i="11"/>
  <c r="R126" i="11"/>
  <c r="R56" i="8"/>
  <c r="R101" i="4" s="1"/>
  <c r="J126" i="11"/>
  <c r="R130" i="11"/>
  <c r="B30" i="4"/>
  <c r="J30" i="4"/>
  <c r="R30" i="4"/>
  <c r="D27" i="5"/>
  <c r="T27" i="5"/>
  <c r="D39" i="4"/>
  <c r="L39" i="4"/>
  <c r="T39" i="4"/>
  <c r="B42" i="4"/>
  <c r="J42" i="4"/>
  <c r="R42" i="4"/>
  <c r="E16" i="5"/>
  <c r="M16" i="5"/>
  <c r="U16" i="5"/>
  <c r="O16" i="5"/>
  <c r="W16" i="5"/>
  <c r="I48" i="7"/>
  <c r="Q48" i="7"/>
  <c r="E10" i="7"/>
  <c r="M10" i="7"/>
  <c r="U10" i="7"/>
  <c r="G10" i="7"/>
  <c r="O10" i="7"/>
  <c r="W10" i="7"/>
  <c r="I16" i="7"/>
  <c r="Q16" i="7"/>
  <c r="C16" i="7"/>
  <c r="K16" i="7"/>
  <c r="S16" i="7"/>
  <c r="G27" i="7"/>
  <c r="O27" i="7"/>
  <c r="W27" i="7"/>
  <c r="I27" i="7"/>
  <c r="Q27" i="7"/>
  <c r="F59" i="8"/>
  <c r="N65" i="8"/>
  <c r="N154" i="4" s="1"/>
  <c r="N59" i="8"/>
  <c r="V59" i="8"/>
  <c r="M67" i="8"/>
  <c r="M156" i="4" s="1"/>
  <c r="F100" i="9"/>
  <c r="N100" i="9"/>
  <c r="V100" i="9"/>
  <c r="H100" i="9"/>
  <c r="P100" i="9"/>
  <c r="C30" i="4"/>
  <c r="K30" i="4"/>
  <c r="S30" i="4"/>
  <c r="E27" i="5"/>
  <c r="E39" i="4"/>
  <c r="M39" i="4"/>
  <c r="U39" i="4"/>
  <c r="G133" i="4"/>
  <c r="O133" i="4"/>
  <c r="W133" i="4"/>
  <c r="E136" i="4"/>
  <c r="M136" i="4"/>
  <c r="U136" i="4"/>
  <c r="G137" i="4"/>
  <c r="O137" i="4"/>
  <c r="W137" i="4"/>
  <c r="C139" i="4"/>
  <c r="K139" i="4"/>
  <c r="S139" i="4"/>
  <c r="E140" i="4"/>
  <c r="M140" i="4"/>
  <c r="U140" i="4"/>
  <c r="G141" i="4"/>
  <c r="O141" i="4"/>
  <c r="W141" i="4"/>
  <c r="C143" i="4"/>
  <c r="K143" i="4"/>
  <c r="S143" i="4"/>
  <c r="E144" i="4"/>
  <c r="M144" i="4"/>
  <c r="U144" i="4"/>
  <c r="G145" i="4"/>
  <c r="O145" i="4"/>
  <c r="W145" i="4"/>
  <c r="I146" i="4"/>
  <c r="Q146" i="4"/>
  <c r="C147" i="4"/>
  <c r="K147" i="4"/>
  <c r="S147" i="4"/>
  <c r="E148" i="4"/>
  <c r="M148" i="4"/>
  <c r="U148" i="4"/>
  <c r="G149" i="4"/>
  <c r="O149" i="4"/>
  <c r="W149" i="4"/>
  <c r="I150" i="4"/>
  <c r="Q150" i="4"/>
  <c r="C151" i="4"/>
  <c r="K151" i="4"/>
  <c r="S151" i="4"/>
  <c r="I5" i="6"/>
  <c r="I43" i="6" s="1"/>
  <c r="H42" i="6"/>
  <c r="P42" i="6"/>
  <c r="J43" i="6"/>
  <c r="T44" i="6"/>
  <c r="Q67" i="8"/>
  <c r="Q156" i="4" s="1"/>
  <c r="U67" i="8"/>
  <c r="U156" i="4" s="1"/>
  <c r="D30" i="4"/>
  <c r="L30" i="4"/>
  <c r="T30" i="4"/>
  <c r="N27" i="5"/>
  <c r="F39" i="4"/>
  <c r="N39" i="4"/>
  <c r="V39" i="4"/>
  <c r="D42" i="4"/>
  <c r="L42" i="4"/>
  <c r="T42" i="4"/>
  <c r="H129" i="4"/>
  <c r="P129" i="4"/>
  <c r="P133" i="4"/>
  <c r="N136" i="4"/>
  <c r="V136" i="4"/>
  <c r="P137" i="4"/>
  <c r="D139" i="4"/>
  <c r="L139" i="4"/>
  <c r="T139" i="4"/>
  <c r="F140" i="4"/>
  <c r="N140" i="4"/>
  <c r="V140" i="4"/>
  <c r="H141" i="4"/>
  <c r="P141" i="4"/>
  <c r="D143" i="4"/>
  <c r="L143" i="4"/>
  <c r="T143" i="4"/>
  <c r="F144" i="4"/>
  <c r="N144" i="4"/>
  <c r="V144" i="4"/>
  <c r="H145" i="4"/>
  <c r="P145" i="4"/>
  <c r="B146" i="4"/>
  <c r="J146" i="4"/>
  <c r="R146" i="4"/>
  <c r="D147" i="4"/>
  <c r="L147" i="4"/>
  <c r="T147" i="4"/>
  <c r="F148" i="4"/>
  <c r="N148" i="4"/>
  <c r="V148" i="4"/>
  <c r="H149" i="4"/>
  <c r="P149" i="4"/>
  <c r="B150" i="4"/>
  <c r="J150" i="4"/>
  <c r="R150" i="4"/>
  <c r="D151" i="4"/>
  <c r="L151" i="4"/>
  <c r="T151" i="4"/>
  <c r="I10" i="5"/>
  <c r="Q10" i="5"/>
  <c r="K10" i="5"/>
  <c r="S10" i="5"/>
  <c r="G16" i="5"/>
  <c r="Q5" i="6"/>
  <c r="Q45" i="6" s="1"/>
  <c r="C43" i="6"/>
  <c r="W45" i="6"/>
  <c r="I17" i="8"/>
  <c r="Q17" i="8"/>
  <c r="J5" i="6"/>
  <c r="J44" i="6" s="1"/>
  <c r="B47" i="8"/>
  <c r="J47" i="8"/>
  <c r="R47" i="8"/>
  <c r="D58" i="8"/>
  <c r="L58" i="8"/>
  <c r="T58" i="8"/>
  <c r="D66" i="8"/>
  <c r="D155" i="4" s="1"/>
  <c r="L66" i="8"/>
  <c r="L155" i="4" s="1"/>
  <c r="T66" i="8"/>
  <c r="T155" i="4" s="1"/>
  <c r="F67" i="8"/>
  <c r="F156" i="4" s="1"/>
  <c r="N67" i="8"/>
  <c r="N156" i="4" s="1"/>
  <c r="V67" i="8"/>
  <c r="V156" i="4" s="1"/>
  <c r="Q111" i="9"/>
  <c r="O128" i="9"/>
  <c r="H136" i="9"/>
  <c r="P136" i="9"/>
  <c r="U145" i="9"/>
  <c r="G100" i="10"/>
  <c r="O100" i="10"/>
  <c r="W100" i="10"/>
  <c r="O156" i="10"/>
  <c r="C156" i="11"/>
  <c r="K156" i="11"/>
  <c r="S156" i="11"/>
  <c r="E128" i="11"/>
  <c r="U156" i="11"/>
  <c r="J82" i="12"/>
  <c r="J3" i="12"/>
  <c r="R82" i="12"/>
  <c r="R3" i="12"/>
  <c r="T82" i="12"/>
  <c r="N89" i="12"/>
  <c r="W220" i="15"/>
  <c r="W204" i="15" s="1"/>
  <c r="W217" i="15"/>
  <c r="W213" i="15"/>
  <c r="W209" i="15"/>
  <c r="W218" i="15"/>
  <c r="W214" i="15"/>
  <c r="W210" i="15"/>
  <c r="W253" i="15"/>
  <c r="W211" i="15"/>
  <c r="I261" i="15"/>
  <c r="I115" i="15"/>
  <c r="I216" i="15" s="1"/>
  <c r="Q261" i="15"/>
  <c r="Q115" i="15"/>
  <c r="Q216" i="15" s="1"/>
  <c r="E58" i="8"/>
  <c r="M58" i="8"/>
  <c r="U58" i="8"/>
  <c r="E66" i="8"/>
  <c r="E155" i="4" s="1"/>
  <c r="M66" i="8"/>
  <c r="M155" i="4" s="1"/>
  <c r="U66" i="8"/>
  <c r="U155" i="4" s="1"/>
  <c r="G67" i="8"/>
  <c r="G156" i="4" s="1"/>
  <c r="O67" i="8"/>
  <c r="O156" i="4" s="1"/>
  <c r="W67" i="8"/>
  <c r="W156" i="4" s="1"/>
  <c r="L145" i="9"/>
  <c r="L136" i="9" s="1"/>
  <c r="H100" i="10"/>
  <c r="P100" i="10"/>
  <c r="V156" i="10"/>
  <c r="K132" i="11"/>
  <c r="K129" i="11"/>
  <c r="K125" i="11"/>
  <c r="K130" i="11"/>
  <c r="K126" i="11"/>
  <c r="K122" i="11"/>
  <c r="D156" i="11"/>
  <c r="L156" i="11"/>
  <c r="T156" i="11"/>
  <c r="V156" i="11"/>
  <c r="S3" i="12"/>
  <c r="S82" i="12"/>
  <c r="D85" i="12"/>
  <c r="D97" i="12"/>
  <c r="D158" i="4" s="1"/>
  <c r="L85" i="12"/>
  <c r="O63" i="12"/>
  <c r="F101" i="12"/>
  <c r="F162" i="4" s="1"/>
  <c r="P162" i="13"/>
  <c r="N261" i="14"/>
  <c r="D5" i="6"/>
  <c r="T5" i="6"/>
  <c r="J5" i="7"/>
  <c r="J55" i="7" s="1"/>
  <c r="D47" i="8"/>
  <c r="L47" i="8"/>
  <c r="T47" i="8"/>
  <c r="F58" i="8"/>
  <c r="N58" i="8"/>
  <c r="V58" i="8"/>
  <c r="H59" i="8"/>
  <c r="P59" i="8"/>
  <c r="B60" i="8"/>
  <c r="J60" i="8"/>
  <c r="R60" i="8"/>
  <c r="D61" i="8"/>
  <c r="L61" i="8"/>
  <c r="T61" i="8"/>
  <c r="F66" i="8"/>
  <c r="F155" i="4" s="1"/>
  <c r="N66" i="8"/>
  <c r="N155" i="4" s="1"/>
  <c r="V66" i="8"/>
  <c r="V155" i="4" s="1"/>
  <c r="J117" i="9"/>
  <c r="R117" i="9"/>
  <c r="G128" i="9"/>
  <c r="R128" i="9"/>
  <c r="M145" i="9"/>
  <c r="I147" i="9"/>
  <c r="Q147" i="9"/>
  <c r="E145" i="10"/>
  <c r="E111" i="10"/>
  <c r="M145" i="10"/>
  <c r="M111" i="10"/>
  <c r="U145" i="10"/>
  <c r="U111" i="10"/>
  <c r="I117" i="10"/>
  <c r="Q117" i="10"/>
  <c r="W156" i="10"/>
  <c r="L132" i="11"/>
  <c r="L129" i="11"/>
  <c r="L125" i="11"/>
  <c r="L130" i="11"/>
  <c r="L126" i="11"/>
  <c r="L122" i="11"/>
  <c r="E129" i="11"/>
  <c r="E125" i="11"/>
  <c r="E130" i="11"/>
  <c r="E126" i="11"/>
  <c r="E122" i="11"/>
  <c r="E147" i="11"/>
  <c r="E123" i="11"/>
  <c r="M129" i="11"/>
  <c r="M125" i="11"/>
  <c r="M130" i="11"/>
  <c r="M126" i="11"/>
  <c r="M122" i="11"/>
  <c r="M147" i="11"/>
  <c r="M123" i="11"/>
  <c r="U129" i="11"/>
  <c r="U125" i="11"/>
  <c r="U130" i="11"/>
  <c r="U126" i="11"/>
  <c r="U122" i="11"/>
  <c r="U147" i="11"/>
  <c r="U123" i="11"/>
  <c r="J100" i="11"/>
  <c r="R100" i="11"/>
  <c r="D100" i="11"/>
  <c r="L100" i="11"/>
  <c r="T100" i="11"/>
  <c r="M128" i="11"/>
  <c r="U132" i="11"/>
  <c r="E85" i="12"/>
  <c r="E97" i="12"/>
  <c r="E158" i="4" s="1"/>
  <c r="M85" i="12"/>
  <c r="M97" i="12"/>
  <c r="M158" i="4" s="1"/>
  <c r="U63" i="12"/>
  <c r="U85" i="12"/>
  <c r="W86" i="12"/>
  <c r="V89" i="12"/>
  <c r="E47" i="8"/>
  <c r="M47" i="8"/>
  <c r="U47" i="8"/>
  <c r="G58" i="8"/>
  <c r="O58" i="8"/>
  <c r="W58" i="8"/>
  <c r="D111" i="9"/>
  <c r="S128" i="9"/>
  <c r="H156" i="10"/>
  <c r="P156" i="10"/>
  <c r="F129" i="11"/>
  <c r="F125" i="11"/>
  <c r="F130" i="11"/>
  <c r="F126" i="11"/>
  <c r="F122" i="11"/>
  <c r="F147" i="11"/>
  <c r="F123" i="11"/>
  <c r="N129" i="11"/>
  <c r="N125" i="11"/>
  <c r="N130" i="11"/>
  <c r="N126" i="11"/>
  <c r="N122" i="11"/>
  <c r="N117" i="11" s="1"/>
  <c r="N147" i="11"/>
  <c r="N123" i="11"/>
  <c r="V129" i="11"/>
  <c r="V125" i="11"/>
  <c r="V130" i="11"/>
  <c r="V126" i="11"/>
  <c r="V122" i="11"/>
  <c r="V117" i="11" s="1"/>
  <c r="V147" i="11"/>
  <c r="V123" i="11"/>
  <c r="K100" i="11"/>
  <c r="S100" i="11"/>
  <c r="E100" i="11"/>
  <c r="M100" i="11"/>
  <c r="U100" i="11"/>
  <c r="N128" i="11"/>
  <c r="V132" i="11"/>
  <c r="N37" i="12"/>
  <c r="V37" i="12"/>
  <c r="V63" i="12"/>
  <c r="F5" i="6"/>
  <c r="F48" i="6" s="1"/>
  <c r="N5" i="6"/>
  <c r="N48" i="6" s="1"/>
  <c r="V5" i="6"/>
  <c r="H58" i="8"/>
  <c r="P58" i="8"/>
  <c r="M156" i="9"/>
  <c r="M147" i="9" s="1"/>
  <c r="M128" i="9"/>
  <c r="U156" i="9"/>
  <c r="U147" i="9" s="1"/>
  <c r="U128" i="9"/>
  <c r="E111" i="9"/>
  <c r="J128" i="9"/>
  <c r="T128" i="9"/>
  <c r="E156" i="9"/>
  <c r="E147" i="9" s="1"/>
  <c r="I156" i="10"/>
  <c r="Q156" i="10"/>
  <c r="C100" i="10"/>
  <c r="K100" i="10"/>
  <c r="S100" i="10"/>
  <c r="G130" i="11"/>
  <c r="G126" i="11"/>
  <c r="G122" i="11"/>
  <c r="G147" i="11"/>
  <c r="G123" i="11"/>
  <c r="G132" i="11"/>
  <c r="O130" i="11"/>
  <c r="O126" i="11"/>
  <c r="O122" i="11"/>
  <c r="O147" i="11"/>
  <c r="O123" i="11"/>
  <c r="O132" i="11"/>
  <c r="W130" i="11"/>
  <c r="W126" i="11"/>
  <c r="W122" i="11"/>
  <c r="W147" i="11"/>
  <c r="W123" i="11"/>
  <c r="W132" i="11"/>
  <c r="W125" i="11"/>
  <c r="U128" i="11"/>
  <c r="E156" i="11"/>
  <c r="K63" i="12"/>
  <c r="B82" i="12"/>
  <c r="O86" i="12"/>
  <c r="G47" i="8"/>
  <c r="O47" i="8"/>
  <c r="W47" i="8"/>
  <c r="I58" i="8"/>
  <c r="Q58" i="8"/>
  <c r="K128" i="9"/>
  <c r="V128" i="9"/>
  <c r="E136" i="9"/>
  <c r="M136" i="9"/>
  <c r="U136" i="9"/>
  <c r="D147" i="9"/>
  <c r="L147" i="9"/>
  <c r="T147" i="9"/>
  <c r="W156" i="9"/>
  <c r="W147" i="9" s="1"/>
  <c r="H145" i="10"/>
  <c r="H111" i="10"/>
  <c r="P145" i="10"/>
  <c r="P111" i="10"/>
  <c r="B156" i="10"/>
  <c r="B128" i="10"/>
  <c r="J156" i="10"/>
  <c r="J128" i="10"/>
  <c r="R156" i="10"/>
  <c r="R128" i="10"/>
  <c r="D117" i="10"/>
  <c r="L117" i="10"/>
  <c r="T117" i="10"/>
  <c r="F156" i="10"/>
  <c r="C132" i="11"/>
  <c r="C129" i="11"/>
  <c r="C125" i="11"/>
  <c r="C130" i="11"/>
  <c r="C126" i="11"/>
  <c r="C122" i="11"/>
  <c r="S132" i="11"/>
  <c r="S129" i="11"/>
  <c r="S125" i="11"/>
  <c r="S130" i="11"/>
  <c r="S126" i="11"/>
  <c r="S122" i="11"/>
  <c r="H156" i="11"/>
  <c r="P156" i="11"/>
  <c r="V128" i="11"/>
  <c r="F156" i="11"/>
  <c r="B99" i="12"/>
  <c r="B160" i="4" s="1"/>
  <c r="B65" i="12"/>
  <c r="J87" i="12"/>
  <c r="J99" i="12"/>
  <c r="J160" i="4" s="1"/>
  <c r="J65" i="12"/>
  <c r="R87" i="12"/>
  <c r="R99" i="12"/>
  <c r="R160" i="4" s="1"/>
  <c r="R65" i="12"/>
  <c r="D88" i="12"/>
  <c r="D100" i="12"/>
  <c r="D161" i="4" s="1"/>
  <c r="L65" i="12"/>
  <c r="L63" i="12" s="1"/>
  <c r="L88" i="12"/>
  <c r="L100" i="12"/>
  <c r="L161" i="4" s="1"/>
  <c r="T88" i="12"/>
  <c r="T100" i="12"/>
  <c r="T161" i="4" s="1"/>
  <c r="C82" i="12"/>
  <c r="I241" i="13"/>
  <c r="I233" i="13" s="1"/>
  <c r="I181" i="13"/>
  <c r="Q241" i="13"/>
  <c r="Q233" i="13" s="1"/>
  <c r="Q181" i="13"/>
  <c r="C199" i="13"/>
  <c r="C251" i="13"/>
  <c r="C243" i="13" s="1"/>
  <c r="K199" i="13"/>
  <c r="K251" i="13"/>
  <c r="K243" i="13" s="1"/>
  <c r="S199" i="13"/>
  <c r="S251" i="13"/>
  <c r="S243" i="13" s="1"/>
  <c r="E216" i="13"/>
  <c r="E261" i="13"/>
  <c r="E253" i="13" s="1"/>
  <c r="M216" i="13"/>
  <c r="M261" i="13"/>
  <c r="M253" i="13" s="1"/>
  <c r="U216" i="13"/>
  <c r="U261" i="13"/>
  <c r="U253" i="13" s="1"/>
  <c r="B58" i="8"/>
  <c r="J58" i="8"/>
  <c r="R58" i="8"/>
  <c r="B128" i="9"/>
  <c r="I145" i="10"/>
  <c r="I111" i="10"/>
  <c r="Q145" i="10"/>
  <c r="Q111" i="10"/>
  <c r="C156" i="10"/>
  <c r="C128" i="10"/>
  <c r="K156" i="10"/>
  <c r="K128" i="10"/>
  <c r="S156" i="10"/>
  <c r="S128" i="10"/>
  <c r="E117" i="10"/>
  <c r="M117" i="10"/>
  <c r="U117" i="10"/>
  <c r="G117" i="10"/>
  <c r="O117" i="10"/>
  <c r="W117" i="10"/>
  <c r="B145" i="10"/>
  <c r="G156" i="10"/>
  <c r="I111" i="11"/>
  <c r="I5" i="11"/>
  <c r="Q111" i="11"/>
  <c r="Q5" i="11"/>
  <c r="D132" i="11"/>
  <c r="D129" i="11"/>
  <c r="D125" i="11"/>
  <c r="D130" i="11"/>
  <c r="D126" i="11"/>
  <c r="D122" i="11"/>
  <c r="D117" i="11" s="1"/>
  <c r="T132" i="11"/>
  <c r="T129" i="11"/>
  <c r="T125" i="11"/>
  <c r="T130" i="11"/>
  <c r="T126" i="11"/>
  <c r="T122" i="11"/>
  <c r="I156" i="11"/>
  <c r="Q156" i="11"/>
  <c r="F100" i="11"/>
  <c r="N100" i="11"/>
  <c r="V100" i="11"/>
  <c r="K123" i="11"/>
  <c r="E132" i="11"/>
  <c r="C147" i="11"/>
  <c r="M156" i="11"/>
  <c r="K82" i="12"/>
  <c r="B87" i="12"/>
  <c r="L97" i="12"/>
  <c r="L158" i="4" s="1"/>
  <c r="B241" i="13"/>
  <c r="B181" i="13"/>
  <c r="J241" i="13"/>
  <c r="J233" i="13" s="1"/>
  <c r="J181" i="13"/>
  <c r="R241" i="13"/>
  <c r="R233" i="13" s="1"/>
  <c r="R181" i="13"/>
  <c r="D199" i="13"/>
  <c r="D251" i="13"/>
  <c r="D243" i="13" s="1"/>
  <c r="L199" i="13"/>
  <c r="L251" i="13"/>
  <c r="L243" i="13" s="1"/>
  <c r="T199" i="13"/>
  <c r="T251" i="13"/>
  <c r="T243" i="13" s="1"/>
  <c r="F261" i="15"/>
  <c r="F216" i="13"/>
  <c r="F261" i="13"/>
  <c r="F253" i="13" s="1"/>
  <c r="N216" i="13"/>
  <c r="N261" i="15"/>
  <c r="N261" i="13"/>
  <c r="N253" i="13" s="1"/>
  <c r="V216" i="13"/>
  <c r="V261" i="15"/>
  <c r="V261" i="13"/>
  <c r="V253" i="13" s="1"/>
  <c r="G111" i="11"/>
  <c r="O111" i="11"/>
  <c r="W111" i="11"/>
  <c r="I125" i="11"/>
  <c r="Q125" i="11"/>
  <c r="G128" i="11"/>
  <c r="O128" i="11"/>
  <c r="W128" i="11"/>
  <c r="I129" i="11"/>
  <c r="Q129" i="11"/>
  <c r="Q117" i="11" s="1"/>
  <c r="C145" i="11"/>
  <c r="K145" i="11"/>
  <c r="S145" i="11"/>
  <c r="G156" i="11"/>
  <c r="O156" i="11"/>
  <c r="W156" i="11"/>
  <c r="D82" i="12"/>
  <c r="W82" i="12"/>
  <c r="D87" i="12"/>
  <c r="W87" i="12"/>
  <c r="V97" i="12"/>
  <c r="V158" i="4" s="1"/>
  <c r="O99" i="12"/>
  <c r="O160" i="4" s="1"/>
  <c r="B100" i="12"/>
  <c r="B161" i="4" s="1"/>
  <c r="K100" i="12"/>
  <c r="K161" i="4" s="1"/>
  <c r="C241" i="13"/>
  <c r="C181" i="13"/>
  <c r="K241" i="13"/>
  <c r="K233" i="13" s="1"/>
  <c r="K181" i="13"/>
  <c r="S241" i="13"/>
  <c r="S233" i="13" s="1"/>
  <c r="S181" i="13"/>
  <c r="E199" i="13"/>
  <c r="E251" i="13"/>
  <c r="E243" i="13" s="1"/>
  <c r="M199" i="13"/>
  <c r="M251" i="13"/>
  <c r="U199" i="13"/>
  <c r="U251" i="13"/>
  <c r="U243" i="13" s="1"/>
  <c r="G216" i="13"/>
  <c r="G261" i="13"/>
  <c r="G253" i="13" s="1"/>
  <c r="O216" i="13"/>
  <c r="O261" i="15"/>
  <c r="O261" i="13"/>
  <c r="O253" i="13" s="1"/>
  <c r="W216" i="13"/>
  <c r="W261" i="15"/>
  <c r="W261" i="13"/>
  <c r="W253" i="13" s="1"/>
  <c r="F162" i="13"/>
  <c r="N162" i="13"/>
  <c r="V162" i="13"/>
  <c r="I171" i="13"/>
  <c r="Q171" i="13"/>
  <c r="I243" i="13"/>
  <c r="Q243" i="13"/>
  <c r="R91" i="16"/>
  <c r="R89" i="16" s="1"/>
  <c r="R52" i="16"/>
  <c r="H128" i="11"/>
  <c r="P128" i="11"/>
  <c r="H132" i="11"/>
  <c r="P132" i="11"/>
  <c r="D145" i="11"/>
  <c r="L145" i="11"/>
  <c r="T145" i="11"/>
  <c r="E82" i="12"/>
  <c r="M82" i="12"/>
  <c r="U82" i="12"/>
  <c r="F82" i="12"/>
  <c r="V85" i="12"/>
  <c r="N97" i="12"/>
  <c r="N158" i="4" s="1"/>
  <c r="G99" i="12"/>
  <c r="G160" i="4" s="1"/>
  <c r="P99" i="12"/>
  <c r="P160" i="4" s="1"/>
  <c r="V100" i="12"/>
  <c r="V161" i="4" s="1"/>
  <c r="D241" i="13"/>
  <c r="D233" i="13" s="1"/>
  <c r="D181" i="13"/>
  <c r="L241" i="13"/>
  <c r="L233" i="13" s="1"/>
  <c r="L181" i="13"/>
  <c r="T241" i="13"/>
  <c r="T233" i="13" s="1"/>
  <c r="T181" i="13"/>
  <c r="F199" i="13"/>
  <c r="F251" i="13"/>
  <c r="F243" i="13" s="1"/>
  <c r="N199" i="13"/>
  <c r="N251" i="13"/>
  <c r="N243" i="13" s="1"/>
  <c r="V199" i="13"/>
  <c r="V251" i="13"/>
  <c r="H216" i="13"/>
  <c r="H261" i="13"/>
  <c r="P216" i="13"/>
  <c r="P261" i="13"/>
  <c r="H261" i="14"/>
  <c r="P261" i="14"/>
  <c r="C181" i="15"/>
  <c r="C241" i="15"/>
  <c r="K181" i="15"/>
  <c r="K241" i="15"/>
  <c r="K34" i="15"/>
  <c r="S181" i="15"/>
  <c r="S34" i="15"/>
  <c r="E199" i="15"/>
  <c r="E251" i="15"/>
  <c r="M199" i="15"/>
  <c r="M251" i="15"/>
  <c r="U199" i="15"/>
  <c r="U251" i="15"/>
  <c r="F111" i="10"/>
  <c r="N111" i="10"/>
  <c r="V111" i="10"/>
  <c r="D128" i="10"/>
  <c r="L128" i="10"/>
  <c r="T128" i="10"/>
  <c r="C5" i="11"/>
  <c r="C111" i="11" s="1"/>
  <c r="K5" i="11"/>
  <c r="S5" i="11"/>
  <c r="I128" i="11"/>
  <c r="Q128" i="11"/>
  <c r="I132" i="11"/>
  <c r="Q132" i="11"/>
  <c r="G37" i="12"/>
  <c r="O37" i="12"/>
  <c r="W37" i="12"/>
  <c r="T65" i="12"/>
  <c r="F97" i="12"/>
  <c r="F158" i="4" s="1"/>
  <c r="N100" i="12"/>
  <c r="N161" i="4" s="1"/>
  <c r="W100" i="12"/>
  <c r="W161" i="4" s="1"/>
  <c r="S101" i="12"/>
  <c r="S162" i="4" s="1"/>
  <c r="E241" i="13"/>
  <c r="E233" i="13" s="1"/>
  <c r="E181" i="13"/>
  <c r="M241" i="13"/>
  <c r="M233" i="13" s="1"/>
  <c r="M181" i="13"/>
  <c r="U241" i="13"/>
  <c r="U233" i="13" s="1"/>
  <c r="U181" i="13"/>
  <c r="G199" i="13"/>
  <c r="G251" i="13"/>
  <c r="G243" i="13" s="1"/>
  <c r="O199" i="13"/>
  <c r="O251" i="13"/>
  <c r="O243" i="13" s="1"/>
  <c r="W199" i="13"/>
  <c r="W251" i="13"/>
  <c r="W243" i="13" s="1"/>
  <c r="C171" i="13"/>
  <c r="K171" i="13"/>
  <c r="S171" i="13"/>
  <c r="C204" i="13"/>
  <c r="K204" i="13"/>
  <c r="S204" i="13"/>
  <c r="E204" i="13"/>
  <c r="M204" i="13"/>
  <c r="U204" i="13"/>
  <c r="B233" i="13"/>
  <c r="G261" i="15"/>
  <c r="E128" i="10"/>
  <c r="M128" i="10"/>
  <c r="U128" i="10"/>
  <c r="H123" i="11"/>
  <c r="P123" i="11"/>
  <c r="B128" i="11"/>
  <c r="J128" i="11"/>
  <c r="R128" i="11"/>
  <c r="F145" i="11"/>
  <c r="N145" i="11"/>
  <c r="V145" i="11"/>
  <c r="H147" i="11"/>
  <c r="P147" i="11"/>
  <c r="B156" i="11"/>
  <c r="J156" i="11"/>
  <c r="R156" i="11"/>
  <c r="Q82" i="12"/>
  <c r="F85" i="12"/>
  <c r="V88" i="12"/>
  <c r="Q97" i="12"/>
  <c r="Q158" i="4" s="1"/>
  <c r="F100" i="12"/>
  <c r="F161" i="4" s="1"/>
  <c r="O100" i="12"/>
  <c r="O161" i="4" s="1"/>
  <c r="K101" i="12"/>
  <c r="K162" i="4" s="1"/>
  <c r="F241" i="13"/>
  <c r="F233" i="13" s="1"/>
  <c r="F181" i="13"/>
  <c r="N241" i="13"/>
  <c r="N233" i="13" s="1"/>
  <c r="N181" i="13"/>
  <c r="V241" i="13"/>
  <c r="V233" i="13" s="1"/>
  <c r="V181" i="13"/>
  <c r="H199" i="13"/>
  <c r="H251" i="13"/>
  <c r="H243" i="13" s="1"/>
  <c r="P199" i="13"/>
  <c r="P251" i="13"/>
  <c r="P243" i="13" s="1"/>
  <c r="B261" i="13"/>
  <c r="B253" i="13" s="1"/>
  <c r="B216" i="13"/>
  <c r="J261" i="13"/>
  <c r="J253" i="13" s="1"/>
  <c r="J216" i="13"/>
  <c r="R261" i="13"/>
  <c r="R253" i="13" s="1"/>
  <c r="R216" i="13"/>
  <c r="G224" i="13"/>
  <c r="O224" i="13"/>
  <c r="W224" i="13"/>
  <c r="C233" i="13"/>
  <c r="V243" i="13"/>
  <c r="F241" i="14"/>
  <c r="F181" i="14"/>
  <c r="N241" i="14"/>
  <c r="N181" i="14"/>
  <c r="V241" i="14"/>
  <c r="V181" i="14"/>
  <c r="H251" i="14"/>
  <c r="P251" i="14"/>
  <c r="B261" i="14"/>
  <c r="B216" i="14"/>
  <c r="J261" i="14"/>
  <c r="J216" i="14"/>
  <c r="R261" i="14"/>
  <c r="R216" i="14"/>
  <c r="H199" i="14"/>
  <c r="O261" i="14"/>
  <c r="M233" i="15"/>
  <c r="M76" i="12"/>
  <c r="I123" i="11"/>
  <c r="Q123" i="11"/>
  <c r="C128" i="11"/>
  <c r="K128" i="11"/>
  <c r="S128" i="11"/>
  <c r="J31" i="12"/>
  <c r="R31" i="12"/>
  <c r="M65" i="12"/>
  <c r="N88" i="12"/>
  <c r="I97" i="12"/>
  <c r="I158" i="4" s="1"/>
  <c r="R97" i="12"/>
  <c r="R158" i="4" s="1"/>
  <c r="G100" i="12"/>
  <c r="G161" i="4" s="1"/>
  <c r="P100" i="12"/>
  <c r="P161" i="4" s="1"/>
  <c r="C101" i="12"/>
  <c r="C162" i="4" s="1"/>
  <c r="G241" i="13"/>
  <c r="G233" i="13" s="1"/>
  <c r="G181" i="13"/>
  <c r="O241" i="13"/>
  <c r="O233" i="13" s="1"/>
  <c r="O181" i="13"/>
  <c r="W241" i="13"/>
  <c r="W233" i="13" s="1"/>
  <c r="W181" i="13"/>
  <c r="C261" i="13"/>
  <c r="C253" i="13" s="1"/>
  <c r="C216" i="13"/>
  <c r="K261" i="13"/>
  <c r="K253" i="13" s="1"/>
  <c r="K216" i="13"/>
  <c r="S261" i="13"/>
  <c r="S253" i="13" s="1"/>
  <c r="S216" i="13"/>
  <c r="I216" i="13"/>
  <c r="M243" i="13"/>
  <c r="I251" i="14"/>
  <c r="Q251" i="14"/>
  <c r="C261" i="14"/>
  <c r="K261" i="14"/>
  <c r="S261" i="14"/>
  <c r="P199" i="14"/>
  <c r="B204" i="14"/>
  <c r="J204" i="14"/>
  <c r="R204" i="14"/>
  <c r="D204" i="14"/>
  <c r="L204" i="14"/>
  <c r="T204" i="14"/>
  <c r="E162" i="15"/>
  <c r="U162" i="15"/>
  <c r="H122" i="11"/>
  <c r="P122" i="11"/>
  <c r="H126" i="11"/>
  <c r="P126" i="11"/>
  <c r="D128" i="11"/>
  <c r="L128" i="11"/>
  <c r="T128" i="11"/>
  <c r="E65" i="12"/>
  <c r="I65" i="12"/>
  <c r="Q65" i="12"/>
  <c r="U99" i="12"/>
  <c r="U160" i="4" s="1"/>
  <c r="F171" i="13"/>
  <c r="N171" i="13"/>
  <c r="V171" i="13"/>
  <c r="C187" i="13"/>
  <c r="K187" i="13"/>
  <c r="S187" i="13"/>
  <c r="E187" i="13"/>
  <c r="M187" i="13"/>
  <c r="U187" i="13"/>
  <c r="H253" i="13"/>
  <c r="P253" i="13"/>
  <c r="F187" i="14"/>
  <c r="N187" i="14"/>
  <c r="V187" i="14"/>
  <c r="C34" i="15"/>
  <c r="B199" i="13"/>
  <c r="J199" i="13"/>
  <c r="R199" i="13"/>
  <c r="I181" i="14"/>
  <c r="Q181" i="14"/>
  <c r="I199" i="14"/>
  <c r="Q199" i="14"/>
  <c r="C251" i="14"/>
  <c r="K251" i="14"/>
  <c r="S251" i="14"/>
  <c r="F261" i="14"/>
  <c r="O34" i="15"/>
  <c r="K218" i="15"/>
  <c r="K214" i="15"/>
  <c r="K210" i="15"/>
  <c r="K253" i="15"/>
  <c r="K211" i="15"/>
  <c r="K220" i="15"/>
  <c r="B261" i="15"/>
  <c r="J261" i="15"/>
  <c r="R261" i="15"/>
  <c r="H162" i="15"/>
  <c r="P162" i="15"/>
  <c r="H171" i="15"/>
  <c r="P171" i="15"/>
  <c r="D251" i="15"/>
  <c r="B181" i="14"/>
  <c r="J181" i="14"/>
  <c r="R181" i="14"/>
  <c r="D251" i="14"/>
  <c r="L251" i="14"/>
  <c r="T251" i="14"/>
  <c r="G261" i="14"/>
  <c r="E181" i="15"/>
  <c r="E241" i="15"/>
  <c r="M181" i="15"/>
  <c r="M241" i="15"/>
  <c r="U181" i="15"/>
  <c r="U241" i="15"/>
  <c r="G199" i="15"/>
  <c r="G251" i="15"/>
  <c r="O199" i="15"/>
  <c r="O251" i="15"/>
  <c r="W199" i="15"/>
  <c r="W251" i="15"/>
  <c r="N220" i="15"/>
  <c r="N217" i="15"/>
  <c r="N213" i="15"/>
  <c r="N209" i="15"/>
  <c r="N218" i="15"/>
  <c r="N214" i="15"/>
  <c r="N210" i="15"/>
  <c r="C261" i="15"/>
  <c r="C216" i="15"/>
  <c r="K261" i="15"/>
  <c r="K216" i="15"/>
  <c r="S261" i="15"/>
  <c r="S216" i="15"/>
  <c r="I162" i="15"/>
  <c r="Q162" i="15"/>
  <c r="I171" i="15"/>
  <c r="Q171" i="15"/>
  <c r="G181" i="15"/>
  <c r="K209" i="15"/>
  <c r="K213" i="15"/>
  <c r="S217" i="15"/>
  <c r="M71" i="16"/>
  <c r="I162" i="17"/>
  <c r="E261" i="14"/>
  <c r="M261" i="14"/>
  <c r="U261" i="14"/>
  <c r="C181" i="14"/>
  <c r="K181" i="14"/>
  <c r="S181" i="14"/>
  <c r="C216" i="14"/>
  <c r="K216" i="14"/>
  <c r="S216" i="14"/>
  <c r="E251" i="14"/>
  <c r="M251" i="14"/>
  <c r="U251" i="14"/>
  <c r="G34" i="15"/>
  <c r="H251" i="15"/>
  <c r="P251" i="15"/>
  <c r="O220" i="15"/>
  <c r="O217" i="15"/>
  <c r="O213" i="15"/>
  <c r="O209" i="15"/>
  <c r="O218" i="15"/>
  <c r="O214" i="15"/>
  <c r="O210" i="15"/>
  <c r="D261" i="15"/>
  <c r="L261" i="15"/>
  <c r="T261" i="15"/>
  <c r="L251" i="15"/>
  <c r="J52" i="16"/>
  <c r="Q248" i="17"/>
  <c r="Q240" i="17" s="1"/>
  <c r="C163" i="18"/>
  <c r="B226" i="19"/>
  <c r="B5" i="19"/>
  <c r="J226" i="19"/>
  <c r="J5" i="19"/>
  <c r="J171" i="19" s="1"/>
  <c r="R226" i="19"/>
  <c r="R5" i="19"/>
  <c r="D229" i="19"/>
  <c r="D192" i="19"/>
  <c r="D188" i="19"/>
  <c r="D185" i="19"/>
  <c r="D191" i="19"/>
  <c r="D183" i="19"/>
  <c r="D187" i="19"/>
  <c r="D81" i="16"/>
  <c r="D102" i="16" s="1"/>
  <c r="D165" i="4" s="1"/>
  <c r="D77" i="16"/>
  <c r="D76" i="16" s="1"/>
  <c r="K235" i="19"/>
  <c r="S235" i="19"/>
  <c r="D181" i="14"/>
  <c r="L181" i="14"/>
  <c r="T181" i="14"/>
  <c r="F251" i="14"/>
  <c r="N251" i="14"/>
  <c r="V251" i="14"/>
  <c r="W34" i="15"/>
  <c r="W241" i="15"/>
  <c r="I251" i="15"/>
  <c r="Q251" i="15"/>
  <c r="C218" i="15"/>
  <c r="C214" i="15"/>
  <c r="C210" i="15"/>
  <c r="C253" i="15"/>
  <c r="C211" i="15"/>
  <c r="C220" i="15"/>
  <c r="E261" i="15"/>
  <c r="E115" i="15"/>
  <c r="E216" i="15"/>
  <c r="M261" i="15"/>
  <c r="M115" i="15"/>
  <c r="U261" i="15"/>
  <c r="U115" i="15"/>
  <c r="U216" i="15"/>
  <c r="O181" i="15"/>
  <c r="S209" i="15"/>
  <c r="U90" i="16"/>
  <c r="F103" i="16"/>
  <c r="F166" i="4" s="1"/>
  <c r="V175" i="17"/>
  <c r="V167" i="17"/>
  <c r="V163" i="17"/>
  <c r="V172" i="17"/>
  <c r="V168" i="17"/>
  <c r="V164" i="17"/>
  <c r="V173" i="17"/>
  <c r="V169" i="17"/>
  <c r="V165" i="17"/>
  <c r="V161" i="17"/>
  <c r="V174" i="17"/>
  <c r="V170" i="17"/>
  <c r="V166" i="17"/>
  <c r="V162" i="17"/>
  <c r="V53" i="16"/>
  <c r="H5" i="17"/>
  <c r="H217" i="19" s="1"/>
  <c r="H226" i="17"/>
  <c r="H217" i="17" s="1"/>
  <c r="P5" i="17"/>
  <c r="P226" i="17"/>
  <c r="P217" i="17" s="1"/>
  <c r="B184" i="17"/>
  <c r="B235" i="17"/>
  <c r="B229" i="17" s="1"/>
  <c r="J184" i="17"/>
  <c r="J235" i="17"/>
  <c r="J229" i="17" s="1"/>
  <c r="R184" i="17"/>
  <c r="R235" i="17"/>
  <c r="R229" i="17" s="1"/>
  <c r="D190" i="17"/>
  <c r="D237" i="17"/>
  <c r="L190" i="17"/>
  <c r="L237" i="17"/>
  <c r="T190" i="17"/>
  <c r="T237" i="17"/>
  <c r="F203" i="17"/>
  <c r="F246" i="17"/>
  <c r="F240" i="17" s="1"/>
  <c r="N203" i="17"/>
  <c r="N246" i="17"/>
  <c r="V203" i="17"/>
  <c r="V246" i="17"/>
  <c r="V240" i="17" s="1"/>
  <c r="H209" i="17"/>
  <c r="H248" i="17"/>
  <c r="H240" i="17" s="1"/>
  <c r="P209" i="17"/>
  <c r="P248" i="17"/>
  <c r="D174" i="18"/>
  <c r="D169" i="18"/>
  <c r="D168" i="18"/>
  <c r="D167" i="18"/>
  <c r="D165" i="18"/>
  <c r="D164" i="18"/>
  <c r="D163" i="18"/>
  <c r="D162" i="18"/>
  <c r="D161" i="18"/>
  <c r="D173" i="18"/>
  <c r="D171" i="18"/>
  <c r="D175" i="18"/>
  <c r="D97" i="16"/>
  <c r="D95" i="16" s="1"/>
  <c r="E216" i="14"/>
  <c r="M216" i="14"/>
  <c r="U216" i="14"/>
  <c r="G251" i="14"/>
  <c r="O251" i="14"/>
  <c r="W251" i="14"/>
  <c r="V261" i="14"/>
  <c r="B251" i="15"/>
  <c r="J251" i="15"/>
  <c r="R251" i="15"/>
  <c r="F220" i="15"/>
  <c r="F217" i="15"/>
  <c r="F213" i="15"/>
  <c r="F209" i="15"/>
  <c r="F218" i="15"/>
  <c r="F214" i="15"/>
  <c r="F210" i="15"/>
  <c r="F216" i="15"/>
  <c r="T251" i="15"/>
  <c r="L102" i="16"/>
  <c r="L165" i="4" s="1"/>
  <c r="L92" i="16"/>
  <c r="N103" i="16"/>
  <c r="N166" i="4" s="1"/>
  <c r="N93" i="16"/>
  <c r="V93" i="16"/>
  <c r="V103" i="16"/>
  <c r="V166" i="4" s="1"/>
  <c r="V90" i="16"/>
  <c r="T92" i="16"/>
  <c r="I172" i="17"/>
  <c r="I168" i="17"/>
  <c r="I164" i="17"/>
  <c r="I173" i="17"/>
  <c r="I169" i="17"/>
  <c r="I165" i="17"/>
  <c r="I161" i="17"/>
  <c r="I53" i="16"/>
  <c r="I175" i="17"/>
  <c r="I174" i="17"/>
  <c r="I170" i="17"/>
  <c r="W175" i="17"/>
  <c r="W167" i="17"/>
  <c r="W163" i="17"/>
  <c r="W172" i="17"/>
  <c r="W168" i="17"/>
  <c r="W164" i="17"/>
  <c r="W170" i="17"/>
  <c r="W169" i="17"/>
  <c r="W166" i="17"/>
  <c r="W165" i="17"/>
  <c r="W162" i="17"/>
  <c r="W161" i="17"/>
  <c r="W53" i="16"/>
  <c r="I226" i="17"/>
  <c r="I217" i="17" s="1"/>
  <c r="I171" i="17"/>
  <c r="Q226" i="17"/>
  <c r="Q217" i="17" s="1"/>
  <c r="Q5" i="17"/>
  <c r="C184" i="17"/>
  <c r="C235" i="17"/>
  <c r="C229" i="17" s="1"/>
  <c r="K184" i="17"/>
  <c r="K235" i="17"/>
  <c r="K229" i="17" s="1"/>
  <c r="S184" i="17"/>
  <c r="S235" i="17"/>
  <c r="S229" i="17" s="1"/>
  <c r="E190" i="17"/>
  <c r="E237" i="17"/>
  <c r="M237" i="17"/>
  <c r="M190" i="17"/>
  <c r="G203" i="17"/>
  <c r="G246" i="17"/>
  <c r="G240" i="17" s="1"/>
  <c r="O203" i="17"/>
  <c r="O246" i="17"/>
  <c r="O240" i="17" s="1"/>
  <c r="W246" i="19"/>
  <c r="W203" i="17"/>
  <c r="W246" i="17"/>
  <c r="W240" i="17" s="1"/>
  <c r="I209" i="17"/>
  <c r="I248" i="17"/>
  <c r="I240" i="17" s="1"/>
  <c r="I166" i="17"/>
  <c r="N216" i="14"/>
  <c r="W261" i="14"/>
  <c r="C251" i="15"/>
  <c r="K251" i="15"/>
  <c r="S251" i="15"/>
  <c r="G220" i="15"/>
  <c r="G217" i="15"/>
  <c r="G213" i="15"/>
  <c r="G209" i="15"/>
  <c r="G218" i="15"/>
  <c r="G214" i="15"/>
  <c r="G210" i="15"/>
  <c r="S218" i="15"/>
  <c r="S214" i="15"/>
  <c r="S210" i="15"/>
  <c r="S253" i="15"/>
  <c r="S211" i="15"/>
  <c r="S220" i="15"/>
  <c r="G216" i="15"/>
  <c r="O216" i="15"/>
  <c r="W216" i="15"/>
  <c r="W181" i="15"/>
  <c r="I199" i="15"/>
  <c r="O211" i="15"/>
  <c r="C217" i="15"/>
  <c r="B91" i="16"/>
  <c r="B52" i="16"/>
  <c r="E92" i="16"/>
  <c r="M52" i="16"/>
  <c r="M92" i="16"/>
  <c r="U52" i="16"/>
  <c r="U92" i="16"/>
  <c r="O103" i="16"/>
  <c r="O166" i="4" s="1"/>
  <c r="O93" i="16"/>
  <c r="W103" i="16"/>
  <c r="W166" i="4" s="1"/>
  <c r="W93" i="16"/>
  <c r="F90" i="16"/>
  <c r="F71" i="16"/>
  <c r="N90" i="16"/>
  <c r="N71" i="16"/>
  <c r="G93" i="16"/>
  <c r="J173" i="17"/>
  <c r="J169" i="17"/>
  <c r="J165" i="17"/>
  <c r="J161" i="17"/>
  <c r="J174" i="17"/>
  <c r="J170" i="17"/>
  <c r="J166" i="17"/>
  <c r="J162" i="17"/>
  <c r="J175" i="17"/>
  <c r="J167" i="17"/>
  <c r="J163" i="17"/>
  <c r="J172" i="17"/>
  <c r="J164" i="17"/>
  <c r="I261" i="14"/>
  <c r="Q261" i="14"/>
  <c r="G181" i="14"/>
  <c r="O181" i="14"/>
  <c r="W181" i="14"/>
  <c r="B181" i="15"/>
  <c r="B34" i="15"/>
  <c r="J181" i="15"/>
  <c r="J34" i="15"/>
  <c r="R181" i="15"/>
  <c r="R34" i="15"/>
  <c r="V220" i="15"/>
  <c r="V217" i="15"/>
  <c r="V213" i="15"/>
  <c r="V209" i="15"/>
  <c r="V218" i="15"/>
  <c r="V214" i="15"/>
  <c r="V210" i="15"/>
  <c r="H261" i="15"/>
  <c r="H115" i="15"/>
  <c r="P261" i="15"/>
  <c r="P115" i="15"/>
  <c r="F187" i="15"/>
  <c r="N187" i="15"/>
  <c r="V187" i="15"/>
  <c r="V211" i="15"/>
  <c r="R241" i="15"/>
  <c r="F253" i="15"/>
  <c r="J91" i="16"/>
  <c r="I167" i="17"/>
  <c r="H197" i="17"/>
  <c r="P197" i="17"/>
  <c r="D197" i="17"/>
  <c r="T197" i="17"/>
  <c r="H181" i="15"/>
  <c r="P181" i="15"/>
  <c r="B199" i="15"/>
  <c r="J199" i="15"/>
  <c r="R199" i="15"/>
  <c r="B216" i="15"/>
  <c r="J216" i="15"/>
  <c r="R216" i="15"/>
  <c r="B220" i="15"/>
  <c r="J220" i="15"/>
  <c r="R220" i="15"/>
  <c r="D241" i="15"/>
  <c r="L241" i="15"/>
  <c r="T241" i="15"/>
  <c r="F251" i="15"/>
  <c r="N251" i="15"/>
  <c r="V251" i="15"/>
  <c r="K92" i="16"/>
  <c r="K93" i="16"/>
  <c r="I103" i="16"/>
  <c r="I166" i="4" s="1"/>
  <c r="M174" i="17"/>
  <c r="M170" i="17"/>
  <c r="M166" i="17"/>
  <c r="M162" i="17"/>
  <c r="M175" i="17"/>
  <c r="M167" i="17"/>
  <c r="M163" i="17"/>
  <c r="O161" i="17"/>
  <c r="O162" i="17"/>
  <c r="M164" i="17"/>
  <c r="M165" i="17"/>
  <c r="G173" i="17"/>
  <c r="G174" i="17"/>
  <c r="N184" i="17"/>
  <c r="O237" i="19"/>
  <c r="I181" i="15"/>
  <c r="Q181" i="15"/>
  <c r="C199" i="15"/>
  <c r="K199" i="15"/>
  <c r="S199" i="15"/>
  <c r="B92" i="16"/>
  <c r="L93" i="16"/>
  <c r="N175" i="17"/>
  <c r="N167" i="17"/>
  <c r="N163" i="17"/>
  <c r="N172" i="17"/>
  <c r="N168" i="17"/>
  <c r="N164" i="17"/>
  <c r="N173" i="17"/>
  <c r="N169" i="17"/>
  <c r="N165" i="17"/>
  <c r="N161" i="17"/>
  <c r="C5" i="17"/>
  <c r="C226" i="17"/>
  <c r="C217" i="17" s="1"/>
  <c r="K5" i="17"/>
  <c r="K217" i="19" s="1"/>
  <c r="K226" i="17"/>
  <c r="K217" i="17" s="1"/>
  <c r="S5" i="17"/>
  <c r="S171" i="17" s="1"/>
  <c r="S226" i="17"/>
  <c r="S217" i="17" s="1"/>
  <c r="E184" i="17"/>
  <c r="E235" i="17"/>
  <c r="E235" i="18"/>
  <c r="M184" i="17"/>
  <c r="M235" i="17"/>
  <c r="U184" i="17"/>
  <c r="U235" i="17"/>
  <c r="U229" i="17" s="1"/>
  <c r="G190" i="17"/>
  <c r="G237" i="17"/>
  <c r="G229" i="17" s="1"/>
  <c r="O190" i="17"/>
  <c r="O237" i="17"/>
  <c r="O229" i="17" s="1"/>
  <c r="W190" i="17"/>
  <c r="W237" i="17"/>
  <c r="W229" i="17" s="1"/>
  <c r="C209" i="17"/>
  <c r="C248" i="17"/>
  <c r="C240" i="17" s="1"/>
  <c r="K209" i="17"/>
  <c r="K248" i="17"/>
  <c r="K240" i="17" s="1"/>
  <c r="S209" i="17"/>
  <c r="S248" i="17"/>
  <c r="S240" i="17" s="1"/>
  <c r="O165" i="17"/>
  <c r="M168" i="17"/>
  <c r="M169" i="17"/>
  <c r="N170" i="17"/>
  <c r="D178" i="17"/>
  <c r="L178" i="17"/>
  <c r="T178" i="17"/>
  <c r="F178" i="17"/>
  <c r="N178" i="17"/>
  <c r="V178" i="17"/>
  <c r="I197" i="17"/>
  <c r="Q197" i="17"/>
  <c r="C197" i="17"/>
  <c r="K197" i="17"/>
  <c r="S197" i="17"/>
  <c r="T209" i="17"/>
  <c r="D240" i="17"/>
  <c r="L240" i="17"/>
  <c r="T240" i="17"/>
  <c r="K175" i="18"/>
  <c r="K172" i="18"/>
  <c r="K168" i="18"/>
  <c r="K164" i="18"/>
  <c r="K173" i="18"/>
  <c r="K169" i="18"/>
  <c r="K165" i="18"/>
  <c r="K161" i="18"/>
  <c r="K217" i="18"/>
  <c r="K170" i="18"/>
  <c r="K174" i="18"/>
  <c r="K167" i="18"/>
  <c r="K166" i="18"/>
  <c r="B211" i="15"/>
  <c r="J211" i="15"/>
  <c r="R211" i="15"/>
  <c r="F241" i="15"/>
  <c r="N241" i="15"/>
  <c r="V241" i="15"/>
  <c r="B253" i="15"/>
  <c r="J253" i="15"/>
  <c r="R253" i="15"/>
  <c r="B103" i="16"/>
  <c r="B166" i="4" s="1"/>
  <c r="J103" i="16"/>
  <c r="J166" i="4" s="1"/>
  <c r="R103" i="16"/>
  <c r="R166" i="4" s="1"/>
  <c r="O91" i="16"/>
  <c r="O89" i="16" s="1"/>
  <c r="C93" i="16"/>
  <c r="M93" i="16"/>
  <c r="B173" i="17"/>
  <c r="B169" i="17"/>
  <c r="B165" i="17"/>
  <c r="B161" i="17"/>
  <c r="B174" i="17"/>
  <c r="B170" i="17"/>
  <c r="B162" i="17"/>
  <c r="B175" i="17"/>
  <c r="B167" i="17"/>
  <c r="B163" i="17"/>
  <c r="O175" i="17"/>
  <c r="O167" i="17"/>
  <c r="O163" i="17"/>
  <c r="O172" i="17"/>
  <c r="O168" i="17"/>
  <c r="O164" i="17"/>
  <c r="D5" i="17"/>
  <c r="D226" i="17"/>
  <c r="D217" i="17" s="1"/>
  <c r="L5" i="17"/>
  <c r="L226" i="17"/>
  <c r="L217" i="17" s="1"/>
  <c r="L171" i="17"/>
  <c r="T5" i="17"/>
  <c r="T171" i="17" s="1"/>
  <c r="T226" i="19"/>
  <c r="T226" i="17"/>
  <c r="T217" i="17" s="1"/>
  <c r="H190" i="17"/>
  <c r="H237" i="17"/>
  <c r="P190" i="17"/>
  <c r="P237" i="17"/>
  <c r="P237" i="19"/>
  <c r="B246" i="17"/>
  <c r="B203" i="17"/>
  <c r="J246" i="17"/>
  <c r="J203" i="17"/>
  <c r="R246" i="17"/>
  <c r="R203" i="17"/>
  <c r="U161" i="17"/>
  <c r="O169" i="17"/>
  <c r="O170" i="17"/>
  <c r="M172" i="17"/>
  <c r="M173" i="17"/>
  <c r="N174" i="17"/>
  <c r="Q184" i="17"/>
  <c r="S190" i="17"/>
  <c r="B197" i="17"/>
  <c r="J197" i="17"/>
  <c r="R197" i="17"/>
  <c r="I203" i="17"/>
  <c r="E217" i="17"/>
  <c r="M217" i="17"/>
  <c r="U217" i="17"/>
  <c r="L217" i="18"/>
  <c r="L173" i="18"/>
  <c r="L172" i="18"/>
  <c r="L170" i="18"/>
  <c r="L169" i="18"/>
  <c r="L175" i="18"/>
  <c r="L174" i="18"/>
  <c r="L168" i="18"/>
  <c r="L167" i="18"/>
  <c r="L165" i="18"/>
  <c r="L164" i="18"/>
  <c r="L163" i="18"/>
  <c r="L162" i="18"/>
  <c r="E223" i="18"/>
  <c r="E96" i="16"/>
  <c r="E5" i="18"/>
  <c r="E166" i="18" s="1"/>
  <c r="M223" i="18"/>
  <c r="M96" i="16"/>
  <c r="M5" i="18"/>
  <c r="U223" i="18"/>
  <c r="U96" i="16"/>
  <c r="U5" i="18"/>
  <c r="U171" i="18" s="1"/>
  <c r="G226" i="18"/>
  <c r="O226" i="18"/>
  <c r="W226" i="18"/>
  <c r="K163" i="18"/>
  <c r="W169" i="19"/>
  <c r="Q71" i="16"/>
  <c r="P92" i="16"/>
  <c r="D93" i="16"/>
  <c r="E174" i="17"/>
  <c r="E170" i="17"/>
  <c r="E166" i="17"/>
  <c r="E162" i="17"/>
  <c r="E167" i="17"/>
  <c r="E163" i="17"/>
  <c r="E161" i="17"/>
  <c r="B164" i="17"/>
  <c r="U164" i="17"/>
  <c r="U165" i="17"/>
  <c r="O173" i="17"/>
  <c r="O174" i="17"/>
  <c r="V184" i="17"/>
  <c r="F166" i="18"/>
  <c r="F5" i="18"/>
  <c r="F171" i="18" s="1"/>
  <c r="N5" i="18"/>
  <c r="N223" i="18"/>
  <c r="V223" i="18"/>
  <c r="V5" i="18"/>
  <c r="V171" i="18" s="1"/>
  <c r="H226" i="18"/>
  <c r="P226" i="18"/>
  <c r="B235" i="18"/>
  <c r="J235" i="18"/>
  <c r="J184" i="18"/>
  <c r="R235" i="18"/>
  <c r="R184" i="18"/>
  <c r="D190" i="18"/>
  <c r="D237" i="18"/>
  <c r="L190" i="18"/>
  <c r="L237" i="18"/>
  <c r="T190" i="18"/>
  <c r="T237" i="18"/>
  <c r="F246" i="18"/>
  <c r="F203" i="18"/>
  <c r="N246" i="18"/>
  <c r="N203" i="18"/>
  <c r="V246" i="18"/>
  <c r="V203" i="18"/>
  <c r="H248" i="18"/>
  <c r="P248" i="18"/>
  <c r="P209" i="18"/>
  <c r="H209" i="18"/>
  <c r="D115" i="15"/>
  <c r="D216" i="15" s="1"/>
  <c r="L115" i="15"/>
  <c r="T115" i="15"/>
  <c r="B210" i="15"/>
  <c r="J210" i="15"/>
  <c r="R210" i="15"/>
  <c r="R204" i="15" s="1"/>
  <c r="B214" i="15"/>
  <c r="J214" i="15"/>
  <c r="R214" i="15"/>
  <c r="N52" i="16"/>
  <c r="B71" i="16"/>
  <c r="J71" i="16"/>
  <c r="R71" i="16"/>
  <c r="G91" i="16"/>
  <c r="G89" i="16" s="1"/>
  <c r="Q92" i="16"/>
  <c r="E93" i="16"/>
  <c r="P103" i="16"/>
  <c r="P166" i="4" s="1"/>
  <c r="F164" i="17"/>
  <c r="F173" i="17"/>
  <c r="F169" i="17"/>
  <c r="F161" i="17"/>
  <c r="R173" i="17"/>
  <c r="R169" i="17"/>
  <c r="R165" i="17"/>
  <c r="R161" i="17"/>
  <c r="R174" i="17"/>
  <c r="R170" i="17"/>
  <c r="R166" i="17"/>
  <c r="R162" i="17"/>
  <c r="R175" i="17"/>
  <c r="R167" i="17"/>
  <c r="R163" i="17"/>
  <c r="F162" i="17"/>
  <c r="B168" i="17"/>
  <c r="U168" i="17"/>
  <c r="G178" i="17"/>
  <c r="O178" i="17"/>
  <c r="W178" i="17"/>
  <c r="I178" i="17"/>
  <c r="Q178" i="17"/>
  <c r="C190" i="17"/>
  <c r="E240" i="17"/>
  <c r="S175" i="18"/>
  <c r="S172" i="18"/>
  <c r="S168" i="18"/>
  <c r="S164" i="18"/>
  <c r="S173" i="18"/>
  <c r="S169" i="18"/>
  <c r="S165" i="18"/>
  <c r="S161" i="18"/>
  <c r="S174" i="18"/>
  <c r="S163" i="18"/>
  <c r="S162" i="18"/>
  <c r="S171" i="18"/>
  <c r="S170" i="18"/>
  <c r="H144" i="23"/>
  <c r="H140" i="23"/>
  <c r="H137" i="23"/>
  <c r="H143" i="23"/>
  <c r="H139" i="23"/>
  <c r="H60" i="20"/>
  <c r="B192" i="23"/>
  <c r="B5" i="23"/>
  <c r="J5" i="23"/>
  <c r="J192" i="23"/>
  <c r="R141" i="23"/>
  <c r="R5" i="23"/>
  <c r="R192" i="23"/>
  <c r="R183" i="23" s="1"/>
  <c r="L163" i="23"/>
  <c r="L155" i="23"/>
  <c r="L151" i="23"/>
  <c r="L161" i="23"/>
  <c r="L61" i="20"/>
  <c r="L78" i="20" s="1"/>
  <c r="L169" i="4" s="1"/>
  <c r="L154" i="23"/>
  <c r="L158" i="23"/>
  <c r="G52" i="16"/>
  <c r="O52" i="16"/>
  <c r="H92" i="16"/>
  <c r="R93" i="16"/>
  <c r="Q103" i="16"/>
  <c r="Q166" i="4" s="1"/>
  <c r="G175" i="17"/>
  <c r="G167" i="17"/>
  <c r="G163" i="17"/>
  <c r="G172" i="17"/>
  <c r="G168" i="17"/>
  <c r="G164" i="17"/>
  <c r="U174" i="17"/>
  <c r="U170" i="17"/>
  <c r="U166" i="17"/>
  <c r="U162" i="17"/>
  <c r="U175" i="17"/>
  <c r="U167" i="17"/>
  <c r="U163" i="17"/>
  <c r="G226" i="17"/>
  <c r="G217" i="17" s="1"/>
  <c r="G171" i="17"/>
  <c r="O226" i="17"/>
  <c r="O217" i="17" s="1"/>
  <c r="O171" i="17"/>
  <c r="W226" i="17"/>
  <c r="W217" i="17" s="1"/>
  <c r="W171" i="17"/>
  <c r="G162" i="17"/>
  <c r="E164" i="17"/>
  <c r="E165" i="17"/>
  <c r="B172" i="17"/>
  <c r="U172" i="17"/>
  <c r="U173" i="17"/>
  <c r="H178" i="17"/>
  <c r="P178" i="17"/>
  <c r="F184" i="17"/>
  <c r="Q203" i="17"/>
  <c r="D209" i="17"/>
  <c r="H229" i="17"/>
  <c r="P229" i="17"/>
  <c r="N240" i="17"/>
  <c r="T174" i="18"/>
  <c r="T175" i="18"/>
  <c r="T161" i="18"/>
  <c r="T172" i="18"/>
  <c r="T171" i="18"/>
  <c r="T167" i="18"/>
  <c r="H178" i="18"/>
  <c r="P178" i="18"/>
  <c r="J178" i="18"/>
  <c r="R178" i="18"/>
  <c r="F178" i="18"/>
  <c r="N178" i="18"/>
  <c r="B184" i="18"/>
  <c r="P237" i="18"/>
  <c r="W217" i="19"/>
  <c r="W167" i="19"/>
  <c r="W176" i="19"/>
  <c r="W172" i="19"/>
  <c r="W168" i="19"/>
  <c r="W165" i="19"/>
  <c r="I226" i="19"/>
  <c r="I5" i="19"/>
  <c r="Q226" i="19"/>
  <c r="Q5" i="19"/>
  <c r="Q171" i="19" s="1"/>
  <c r="C191" i="19"/>
  <c r="C187" i="19"/>
  <c r="C229" i="19"/>
  <c r="C192" i="19"/>
  <c r="C188" i="19"/>
  <c r="C185" i="19"/>
  <c r="D190" i="19"/>
  <c r="C183" i="19"/>
  <c r="B171" i="17"/>
  <c r="J171" i="17"/>
  <c r="R171" i="17"/>
  <c r="F209" i="17"/>
  <c r="N209" i="17"/>
  <c r="V209" i="17"/>
  <c r="F237" i="17"/>
  <c r="F229" i="17" s="1"/>
  <c r="N237" i="17"/>
  <c r="N229" i="17" s="1"/>
  <c r="V237" i="17"/>
  <c r="V229" i="17" s="1"/>
  <c r="B248" i="17"/>
  <c r="J248" i="17"/>
  <c r="R248" i="17"/>
  <c r="R240" i="17" s="1"/>
  <c r="G166" i="18"/>
  <c r="O166" i="18"/>
  <c r="I226" i="18"/>
  <c r="Q226" i="18"/>
  <c r="C235" i="18"/>
  <c r="K235" i="18"/>
  <c r="S235" i="18"/>
  <c r="E190" i="18"/>
  <c r="E237" i="18"/>
  <c r="M190" i="18"/>
  <c r="M237" i="18"/>
  <c r="U190" i="18"/>
  <c r="U237" i="18"/>
  <c r="G246" i="18"/>
  <c r="G203" i="18"/>
  <c r="O246" i="18"/>
  <c r="O203" i="18"/>
  <c r="W246" i="18"/>
  <c r="W203" i="18"/>
  <c r="I248" i="18"/>
  <c r="Q248" i="18"/>
  <c r="T166" i="18"/>
  <c r="G173" i="18"/>
  <c r="F197" i="18"/>
  <c r="N197" i="18"/>
  <c r="V197" i="18"/>
  <c r="D235" i="18"/>
  <c r="T248" i="18"/>
  <c r="C226" i="19"/>
  <c r="K226" i="19"/>
  <c r="S226" i="19"/>
  <c r="D184" i="19"/>
  <c r="L235" i="19"/>
  <c r="V77" i="20"/>
  <c r="V168" i="4" s="1"/>
  <c r="G209" i="17"/>
  <c r="O209" i="17"/>
  <c r="W209" i="17"/>
  <c r="B226" i="18"/>
  <c r="J226" i="18"/>
  <c r="R226" i="18"/>
  <c r="F237" i="18"/>
  <c r="N237" i="18"/>
  <c r="V237" i="18"/>
  <c r="B248" i="18"/>
  <c r="B209" i="18"/>
  <c r="J248" i="18"/>
  <c r="J209" i="18"/>
  <c r="R248" i="18"/>
  <c r="R209" i="18"/>
  <c r="E226" i="18"/>
  <c r="U248" i="18"/>
  <c r="O217" i="19"/>
  <c r="O167" i="19"/>
  <c r="O176" i="19"/>
  <c r="O172" i="19"/>
  <c r="O168" i="19"/>
  <c r="D226" i="19"/>
  <c r="L226" i="19"/>
  <c r="K191" i="19"/>
  <c r="K187" i="19"/>
  <c r="K229" i="19"/>
  <c r="K192" i="19"/>
  <c r="K188" i="19"/>
  <c r="K185" i="19"/>
  <c r="K178" i="19" s="1"/>
  <c r="E235" i="19"/>
  <c r="E61" i="19"/>
  <c r="E190" i="19" s="1"/>
  <c r="M235" i="19"/>
  <c r="M61" i="19"/>
  <c r="M184" i="19" s="1"/>
  <c r="U235" i="19"/>
  <c r="U61" i="19"/>
  <c r="U184" i="19" s="1"/>
  <c r="G190" i="19"/>
  <c r="G237" i="19"/>
  <c r="G61" i="19"/>
  <c r="O190" i="19"/>
  <c r="O61" i="19"/>
  <c r="W61" i="19"/>
  <c r="W184" i="19" s="1"/>
  <c r="W237" i="19"/>
  <c r="I203" i="19"/>
  <c r="I246" i="19"/>
  <c r="Q203" i="19"/>
  <c r="Q246" i="19"/>
  <c r="K209" i="19"/>
  <c r="K248" i="19"/>
  <c r="S209" i="19"/>
  <c r="S248" i="19"/>
  <c r="G69" i="20"/>
  <c r="G51" i="20"/>
  <c r="G77" i="20"/>
  <c r="G168" i="4" s="1"/>
  <c r="O69" i="20"/>
  <c r="O51" i="20"/>
  <c r="O77" i="20"/>
  <c r="O168" i="4" s="1"/>
  <c r="W69" i="20"/>
  <c r="W51" i="20"/>
  <c r="W77" i="20"/>
  <c r="W168" i="4" s="1"/>
  <c r="Q70" i="20"/>
  <c r="Q78" i="20"/>
  <c r="Q169" i="4" s="1"/>
  <c r="C71" i="20"/>
  <c r="C79" i="20"/>
  <c r="C170" i="4" s="1"/>
  <c r="K71" i="20"/>
  <c r="K79" i="20"/>
  <c r="K170" i="4" s="1"/>
  <c r="I78" i="20"/>
  <c r="I169" i="4" s="1"/>
  <c r="D235" i="17"/>
  <c r="L235" i="17"/>
  <c r="T235" i="17"/>
  <c r="T229" i="17" s="1"/>
  <c r="P246" i="17"/>
  <c r="G217" i="18"/>
  <c r="G174" i="18"/>
  <c r="G170" i="18"/>
  <c r="G162" i="18"/>
  <c r="G175" i="18"/>
  <c r="G167" i="18"/>
  <c r="G163" i="18"/>
  <c r="O217" i="18"/>
  <c r="O174" i="18"/>
  <c r="O170" i="18"/>
  <c r="O162" i="18"/>
  <c r="O175" i="18"/>
  <c r="O167" i="18"/>
  <c r="O163" i="18"/>
  <c r="C226" i="18"/>
  <c r="K226" i="18"/>
  <c r="S226" i="18"/>
  <c r="G237" i="18"/>
  <c r="O237" i="18"/>
  <c r="W237" i="18"/>
  <c r="C248" i="18"/>
  <c r="C209" i="18"/>
  <c r="K248" i="18"/>
  <c r="K209" i="18"/>
  <c r="S248" i="18"/>
  <c r="S209" i="18"/>
  <c r="L166" i="18"/>
  <c r="W173" i="18"/>
  <c r="D178" i="18"/>
  <c r="L178" i="18"/>
  <c r="T178" i="18"/>
  <c r="F190" i="18"/>
  <c r="L226" i="18"/>
  <c r="L235" i="18"/>
  <c r="H246" i="18"/>
  <c r="P167" i="19"/>
  <c r="P160" i="19" s="1"/>
  <c r="P176" i="19"/>
  <c r="P172" i="19"/>
  <c r="P168" i="19"/>
  <c r="L229" i="19"/>
  <c r="L192" i="19"/>
  <c r="L188" i="19"/>
  <c r="L185" i="19"/>
  <c r="L187" i="19"/>
  <c r="F235" i="19"/>
  <c r="F184" i="19"/>
  <c r="F61" i="19"/>
  <c r="F190" i="19" s="1"/>
  <c r="N235" i="19"/>
  <c r="N61" i="19"/>
  <c r="N190" i="19" s="1"/>
  <c r="V235" i="19"/>
  <c r="V61" i="19"/>
  <c r="V184" i="19" s="1"/>
  <c r="H237" i="19"/>
  <c r="H61" i="19"/>
  <c r="H190" i="19" s="1"/>
  <c r="P61" i="19"/>
  <c r="B203" i="19"/>
  <c r="B246" i="19"/>
  <c r="J203" i="19"/>
  <c r="J246" i="19"/>
  <c r="R203" i="19"/>
  <c r="R246" i="19"/>
  <c r="L209" i="19"/>
  <c r="L248" i="19"/>
  <c r="T209" i="19"/>
  <c r="T248" i="19"/>
  <c r="G173" i="19"/>
  <c r="E171" i="17"/>
  <c r="M171" i="17"/>
  <c r="U171" i="17"/>
  <c r="I237" i="17"/>
  <c r="I229" i="17" s="1"/>
  <c r="Q237" i="17"/>
  <c r="Q229" i="17" s="1"/>
  <c r="H5" i="18"/>
  <c r="P5" i="18"/>
  <c r="F184" i="18"/>
  <c r="F235" i="18"/>
  <c r="N184" i="18"/>
  <c r="N235" i="18"/>
  <c r="V184" i="18"/>
  <c r="V235" i="18"/>
  <c r="B203" i="18"/>
  <c r="B246" i="18"/>
  <c r="J203" i="18"/>
  <c r="J246" i="18"/>
  <c r="R203" i="18"/>
  <c r="R246" i="18"/>
  <c r="G161" i="18"/>
  <c r="O164" i="18"/>
  <c r="O165" i="18"/>
  <c r="W168" i="18"/>
  <c r="W169" i="18"/>
  <c r="K171" i="18"/>
  <c r="S184" i="18"/>
  <c r="G190" i="18"/>
  <c r="W223" i="18"/>
  <c r="M235" i="18"/>
  <c r="I246" i="18"/>
  <c r="H173" i="19"/>
  <c r="L191" i="19"/>
  <c r="F171" i="17"/>
  <c r="N171" i="17"/>
  <c r="V171" i="17"/>
  <c r="I5" i="18"/>
  <c r="Q5" i="18"/>
  <c r="Q166" i="18" s="1"/>
  <c r="G184" i="18"/>
  <c r="G235" i="18"/>
  <c r="O184" i="18"/>
  <c r="O235" i="18"/>
  <c r="W184" i="18"/>
  <c r="W235" i="18"/>
  <c r="C203" i="18"/>
  <c r="C246" i="18"/>
  <c r="K203" i="18"/>
  <c r="K246" i="18"/>
  <c r="S203" i="18"/>
  <c r="S246" i="18"/>
  <c r="D166" i="18"/>
  <c r="N190" i="18"/>
  <c r="B197" i="18"/>
  <c r="J197" i="18"/>
  <c r="R197" i="18"/>
  <c r="D197" i="18"/>
  <c r="L197" i="18"/>
  <c r="T197" i="18"/>
  <c r="T235" i="18"/>
  <c r="H237" i="18"/>
  <c r="P246" i="18"/>
  <c r="D248" i="18"/>
  <c r="G217" i="19"/>
  <c r="G167" i="19"/>
  <c r="G176" i="19"/>
  <c r="G172" i="19"/>
  <c r="G168" i="19"/>
  <c r="G171" i="19"/>
  <c r="O171" i="19"/>
  <c r="W171" i="19"/>
  <c r="S191" i="19"/>
  <c r="S187" i="19"/>
  <c r="S229" i="19"/>
  <c r="S192" i="19"/>
  <c r="S183" i="19"/>
  <c r="G165" i="19"/>
  <c r="O173" i="19"/>
  <c r="C248" i="19"/>
  <c r="S79" i="20"/>
  <c r="S170" i="4" s="1"/>
  <c r="B5" i="18"/>
  <c r="B166" i="18" s="1"/>
  <c r="J5" i="18"/>
  <c r="J166" i="18" s="1"/>
  <c r="R5" i="18"/>
  <c r="F226" i="18"/>
  <c r="N226" i="18"/>
  <c r="V226" i="18"/>
  <c r="H184" i="18"/>
  <c r="H235" i="18"/>
  <c r="P184" i="18"/>
  <c r="P235" i="18"/>
  <c r="B190" i="18"/>
  <c r="B237" i="18"/>
  <c r="J190" i="18"/>
  <c r="J237" i="18"/>
  <c r="R190" i="18"/>
  <c r="R237" i="18"/>
  <c r="D246" i="18"/>
  <c r="L246" i="18"/>
  <c r="T246" i="18"/>
  <c r="F209" i="18"/>
  <c r="F248" i="18"/>
  <c r="N209" i="18"/>
  <c r="N248" i="18"/>
  <c r="V209" i="18"/>
  <c r="V248" i="18"/>
  <c r="G164" i="18"/>
  <c r="G165" i="18"/>
  <c r="O168" i="18"/>
  <c r="O169" i="18"/>
  <c r="W172" i="18"/>
  <c r="O173" i="18"/>
  <c r="O190" i="18"/>
  <c r="U197" i="18"/>
  <c r="G197" i="18"/>
  <c r="O197" i="18"/>
  <c r="W197" i="18"/>
  <c r="U235" i="18"/>
  <c r="I237" i="18"/>
  <c r="Q246" i="18"/>
  <c r="E248" i="18"/>
  <c r="H167" i="19"/>
  <c r="H176" i="19"/>
  <c r="H172" i="19"/>
  <c r="H168" i="19"/>
  <c r="H171" i="19"/>
  <c r="P171" i="19"/>
  <c r="T229" i="19"/>
  <c r="T192" i="19"/>
  <c r="T188" i="19"/>
  <c r="T185" i="19"/>
  <c r="T191" i="19"/>
  <c r="T187" i="19"/>
  <c r="C190" i="19"/>
  <c r="H165" i="19"/>
  <c r="O169" i="19"/>
  <c r="P173" i="19"/>
  <c r="D248" i="19"/>
  <c r="G235" i="19"/>
  <c r="O235" i="19"/>
  <c r="W235" i="19"/>
  <c r="I237" i="19"/>
  <c r="Q190" i="19"/>
  <c r="Q237" i="19"/>
  <c r="C246" i="19"/>
  <c r="K246" i="19"/>
  <c r="S246" i="19"/>
  <c r="E209" i="19"/>
  <c r="E248" i="19"/>
  <c r="M209" i="19"/>
  <c r="M248" i="19"/>
  <c r="U209" i="19"/>
  <c r="U248" i="19"/>
  <c r="S184" i="19"/>
  <c r="E197" i="19"/>
  <c r="M197" i="19"/>
  <c r="U197" i="19"/>
  <c r="C235" i="19"/>
  <c r="H69" i="20"/>
  <c r="H51" i="20"/>
  <c r="P69" i="20"/>
  <c r="P51" i="20"/>
  <c r="B70" i="20"/>
  <c r="B51" i="20"/>
  <c r="J70" i="20"/>
  <c r="J51" i="20"/>
  <c r="R70" i="20"/>
  <c r="R51" i="20"/>
  <c r="D71" i="20"/>
  <c r="D51" i="20"/>
  <c r="L71" i="20"/>
  <c r="L51" i="20"/>
  <c r="T71" i="20"/>
  <c r="T51" i="20"/>
  <c r="T79" i="20"/>
  <c r="T170" i="4" s="1"/>
  <c r="V153" i="21"/>
  <c r="M171" i="21"/>
  <c r="G171" i="18"/>
  <c r="O171" i="18"/>
  <c r="C237" i="18"/>
  <c r="K237" i="18"/>
  <c r="S237" i="18"/>
  <c r="G248" i="18"/>
  <c r="O248" i="18"/>
  <c r="W248" i="18"/>
  <c r="H235" i="19"/>
  <c r="P235" i="19"/>
  <c r="B237" i="19"/>
  <c r="J237" i="19"/>
  <c r="R237" i="19"/>
  <c r="D246" i="19"/>
  <c r="L246" i="19"/>
  <c r="T246" i="19"/>
  <c r="F209" i="19"/>
  <c r="F248" i="19"/>
  <c r="N209" i="19"/>
  <c r="N248" i="19"/>
  <c r="V209" i="19"/>
  <c r="V248" i="19"/>
  <c r="K184" i="19"/>
  <c r="D235" i="19"/>
  <c r="I51" i="20"/>
  <c r="Q51" i="20"/>
  <c r="C51" i="20"/>
  <c r="K51" i="20"/>
  <c r="S51" i="20"/>
  <c r="G201" i="22"/>
  <c r="E226" i="19"/>
  <c r="M226" i="19"/>
  <c r="U226" i="19"/>
  <c r="I235" i="19"/>
  <c r="Q235" i="19"/>
  <c r="C237" i="19"/>
  <c r="K237" i="19"/>
  <c r="S237" i="19"/>
  <c r="E246" i="19"/>
  <c r="E203" i="19"/>
  <c r="M246" i="19"/>
  <c r="M203" i="19"/>
  <c r="U246" i="19"/>
  <c r="U203" i="19"/>
  <c r="G248" i="19"/>
  <c r="O248" i="19"/>
  <c r="W248" i="19"/>
  <c r="C165" i="19"/>
  <c r="K165" i="19"/>
  <c r="K160" i="19" s="1"/>
  <c r="S165" i="19"/>
  <c r="C169" i="19"/>
  <c r="K169" i="19"/>
  <c r="S169" i="19"/>
  <c r="C173" i="19"/>
  <c r="K173" i="19"/>
  <c r="S173" i="19"/>
  <c r="L184" i="19"/>
  <c r="R132" i="21"/>
  <c r="F194" i="21"/>
  <c r="N194" i="21"/>
  <c r="V194" i="21"/>
  <c r="T194" i="21"/>
  <c r="E146" i="22"/>
  <c r="M146" i="22"/>
  <c r="U146" i="22"/>
  <c r="G146" i="22"/>
  <c r="O146" i="22"/>
  <c r="I235" i="18"/>
  <c r="Q235" i="18"/>
  <c r="L217" i="19"/>
  <c r="T217" i="19"/>
  <c r="F226" i="19"/>
  <c r="N226" i="19"/>
  <c r="V226" i="19"/>
  <c r="B235" i="19"/>
  <c r="B184" i="19"/>
  <c r="J235" i="19"/>
  <c r="J184" i="19"/>
  <c r="R235" i="19"/>
  <c r="R184" i="19"/>
  <c r="D237" i="19"/>
  <c r="L237" i="19"/>
  <c r="T237" i="19"/>
  <c r="F246" i="19"/>
  <c r="F203" i="19"/>
  <c r="N246" i="19"/>
  <c r="N203" i="19"/>
  <c r="V246" i="19"/>
  <c r="V203" i="19"/>
  <c r="H248" i="19"/>
  <c r="P248" i="19"/>
  <c r="D165" i="19"/>
  <c r="L165" i="19"/>
  <c r="T165" i="19"/>
  <c r="T160" i="19" s="1"/>
  <c r="D169" i="19"/>
  <c r="L169" i="19"/>
  <c r="T169" i="19"/>
  <c r="D173" i="19"/>
  <c r="L173" i="19"/>
  <c r="T173" i="19"/>
  <c r="J190" i="19"/>
  <c r="C203" i="19"/>
  <c r="W209" i="19"/>
  <c r="G246" i="19"/>
  <c r="S132" i="21"/>
  <c r="E132" i="21"/>
  <c r="E5" i="19"/>
  <c r="E171" i="19" s="1"/>
  <c r="M5" i="19"/>
  <c r="M171" i="19" s="1"/>
  <c r="U5" i="19"/>
  <c r="G226" i="19"/>
  <c r="O226" i="19"/>
  <c r="W226" i="19"/>
  <c r="I61" i="19"/>
  <c r="I184" i="19" s="1"/>
  <c r="Q61" i="19"/>
  <c r="E237" i="19"/>
  <c r="M237" i="19"/>
  <c r="U237" i="19"/>
  <c r="I248" i="19"/>
  <c r="I209" i="19"/>
  <c r="Q248" i="19"/>
  <c r="Q209" i="19"/>
  <c r="C168" i="19"/>
  <c r="K168" i="19"/>
  <c r="S168" i="19"/>
  <c r="C172" i="19"/>
  <c r="K172" i="19"/>
  <c r="S172" i="19"/>
  <c r="C176" i="19"/>
  <c r="K176" i="19"/>
  <c r="S176" i="19"/>
  <c r="K190" i="19"/>
  <c r="D203" i="19"/>
  <c r="H246" i="19"/>
  <c r="D192" i="21"/>
  <c r="D183" i="21" s="1"/>
  <c r="D141" i="21"/>
  <c r="L192" i="21"/>
  <c r="L183" i="21" s="1"/>
  <c r="L141" i="21"/>
  <c r="L132" i="21" s="1"/>
  <c r="T192" i="21"/>
  <c r="T183" i="21" s="1"/>
  <c r="T141" i="21"/>
  <c r="T132" i="21" s="1"/>
  <c r="H202" i="21"/>
  <c r="H194" i="21" s="1"/>
  <c r="H157" i="21"/>
  <c r="P202" i="21"/>
  <c r="P194" i="21" s="1"/>
  <c r="P157" i="21"/>
  <c r="B203" i="21"/>
  <c r="B194" i="21" s="1"/>
  <c r="B160" i="21"/>
  <c r="J203" i="21"/>
  <c r="J194" i="21" s="1"/>
  <c r="J160" i="21"/>
  <c r="R203" i="21"/>
  <c r="R160" i="21"/>
  <c r="L171" i="21"/>
  <c r="L211" i="21"/>
  <c r="L205" i="21" s="1"/>
  <c r="T171" i="21"/>
  <c r="T211" i="21"/>
  <c r="T205" i="21" s="1"/>
  <c r="F213" i="21"/>
  <c r="F175" i="21"/>
  <c r="N213" i="21"/>
  <c r="N175" i="21"/>
  <c r="V213" i="21"/>
  <c r="V175" i="21"/>
  <c r="D132" i="21"/>
  <c r="F132" i="21"/>
  <c r="F153" i="21"/>
  <c r="F165" i="21"/>
  <c r="N165" i="21"/>
  <c r="B183" i="21"/>
  <c r="J183" i="21"/>
  <c r="R183" i="21"/>
  <c r="F217" i="19"/>
  <c r="N217" i="19"/>
  <c r="V217" i="19"/>
  <c r="H226" i="19"/>
  <c r="P226" i="19"/>
  <c r="B191" i="19"/>
  <c r="B187" i="19"/>
  <c r="B229" i="19"/>
  <c r="B192" i="19"/>
  <c r="B188" i="19"/>
  <c r="B178" i="19" s="1"/>
  <c r="J191" i="19"/>
  <c r="J187" i="19"/>
  <c r="J229" i="19"/>
  <c r="J192" i="19"/>
  <c r="J188" i="19"/>
  <c r="R191" i="19"/>
  <c r="R187" i="19"/>
  <c r="R229" i="19"/>
  <c r="R192" i="19"/>
  <c r="R188" i="19"/>
  <c r="T184" i="19"/>
  <c r="F237" i="19"/>
  <c r="N237" i="19"/>
  <c r="V237" i="19"/>
  <c r="V190" i="19"/>
  <c r="B248" i="19"/>
  <c r="B209" i="19"/>
  <c r="J248" i="19"/>
  <c r="J209" i="19"/>
  <c r="R248" i="19"/>
  <c r="R209" i="19"/>
  <c r="F165" i="19"/>
  <c r="N165" i="19"/>
  <c r="V165" i="19"/>
  <c r="D168" i="19"/>
  <c r="L168" i="19"/>
  <c r="T168" i="19"/>
  <c r="F169" i="19"/>
  <c r="N169" i="19"/>
  <c r="V169" i="19"/>
  <c r="D172" i="19"/>
  <c r="L172" i="19"/>
  <c r="T172" i="19"/>
  <c r="F173" i="19"/>
  <c r="N173" i="19"/>
  <c r="V173" i="19"/>
  <c r="D176" i="19"/>
  <c r="L176" i="19"/>
  <c r="T176" i="19"/>
  <c r="J183" i="19"/>
  <c r="O184" i="19"/>
  <c r="R185" i="19"/>
  <c r="L190" i="19"/>
  <c r="B197" i="19"/>
  <c r="J197" i="19"/>
  <c r="R197" i="19"/>
  <c r="D197" i="19"/>
  <c r="L197" i="19"/>
  <c r="T197" i="19"/>
  <c r="F197" i="19"/>
  <c r="N197" i="19"/>
  <c r="V197" i="19"/>
  <c r="K203" i="19"/>
  <c r="T235" i="19"/>
  <c r="O246" i="19"/>
  <c r="M77" i="20"/>
  <c r="M168" i="4" s="1"/>
  <c r="E192" i="21"/>
  <c r="E183" i="21" s="1"/>
  <c r="E141" i="21"/>
  <c r="M192" i="21"/>
  <c r="M183" i="21" s="1"/>
  <c r="M141" i="21"/>
  <c r="M132" i="21" s="1"/>
  <c r="U192" i="21"/>
  <c r="U183" i="21" s="1"/>
  <c r="U141" i="21"/>
  <c r="U132" i="21" s="1"/>
  <c r="O201" i="21"/>
  <c r="O201" i="22"/>
  <c r="W201" i="21"/>
  <c r="W194" i="21" s="1"/>
  <c r="W201" i="22"/>
  <c r="I202" i="21"/>
  <c r="I194" i="21" s="1"/>
  <c r="I202" i="22"/>
  <c r="I157" i="21"/>
  <c r="Q202" i="21"/>
  <c r="Q194" i="21" s="1"/>
  <c r="Q202" i="22"/>
  <c r="Q157" i="21"/>
  <c r="C203" i="21"/>
  <c r="C194" i="21" s="1"/>
  <c r="C160" i="21"/>
  <c r="C203" i="22"/>
  <c r="K203" i="21"/>
  <c r="K194" i="21" s="1"/>
  <c r="K203" i="22"/>
  <c r="K160" i="21"/>
  <c r="S203" i="21"/>
  <c r="S194" i="21" s="1"/>
  <c r="S160" i="21"/>
  <c r="E211" i="21"/>
  <c r="E205" i="21" s="1"/>
  <c r="E171" i="21"/>
  <c r="U211" i="21"/>
  <c r="U205" i="21" s="1"/>
  <c r="U171" i="21"/>
  <c r="G213" i="21"/>
  <c r="G205" i="21" s="1"/>
  <c r="G175" i="21"/>
  <c r="O213" i="21"/>
  <c r="O205" i="21" s="1"/>
  <c r="O175" i="21"/>
  <c r="W213" i="21"/>
  <c r="W205" i="21" s="1"/>
  <c r="W175" i="21"/>
  <c r="G153" i="21"/>
  <c r="P205" i="21"/>
  <c r="F201" i="23"/>
  <c r="F194" i="23" s="1"/>
  <c r="F48" i="23"/>
  <c r="F153" i="23" s="1"/>
  <c r="N201" i="23"/>
  <c r="N48" i="23"/>
  <c r="V201" i="23"/>
  <c r="V48" i="23"/>
  <c r="V160" i="23" s="1"/>
  <c r="H48" i="23"/>
  <c r="H157" i="23" s="1"/>
  <c r="H202" i="23"/>
  <c r="H194" i="23" s="1"/>
  <c r="P202" i="23"/>
  <c r="P157" i="23"/>
  <c r="P48" i="23"/>
  <c r="B203" i="23"/>
  <c r="J203" i="23"/>
  <c r="R203" i="23"/>
  <c r="R194" i="23" s="1"/>
  <c r="C69" i="20"/>
  <c r="K69" i="20"/>
  <c r="S69" i="20"/>
  <c r="E70" i="20"/>
  <c r="M70" i="20"/>
  <c r="U70" i="20"/>
  <c r="G71" i="20"/>
  <c r="O71" i="20"/>
  <c r="W71" i="20"/>
  <c r="I77" i="20"/>
  <c r="I168" i="4" s="1"/>
  <c r="Q77" i="20"/>
  <c r="Q168" i="4" s="1"/>
  <c r="C78" i="20"/>
  <c r="C169" i="4" s="1"/>
  <c r="K78" i="20"/>
  <c r="K169" i="4" s="1"/>
  <c r="S78" i="20"/>
  <c r="S169" i="4" s="1"/>
  <c r="F171" i="21"/>
  <c r="F211" i="21"/>
  <c r="F205" i="21" s="1"/>
  <c r="N171" i="21"/>
  <c r="N211" i="21"/>
  <c r="N205" i="21" s="1"/>
  <c r="V171" i="21"/>
  <c r="V211" i="21"/>
  <c r="V205" i="21" s="1"/>
  <c r="H153" i="21"/>
  <c r="P153" i="21"/>
  <c r="F160" i="21"/>
  <c r="J165" i="21"/>
  <c r="R165" i="21"/>
  <c r="P171" i="21"/>
  <c r="B175" i="21"/>
  <c r="R175" i="21"/>
  <c r="G194" i="21"/>
  <c r="O194" i="21"/>
  <c r="J201" i="21"/>
  <c r="F203" i="22"/>
  <c r="N203" i="22"/>
  <c r="V203" i="22"/>
  <c r="H211" i="22"/>
  <c r="P211" i="22"/>
  <c r="B213" i="22"/>
  <c r="J213" i="22"/>
  <c r="R213" i="22"/>
  <c r="I132" i="22"/>
  <c r="Q132" i="22"/>
  <c r="M175" i="22"/>
  <c r="H153" i="23"/>
  <c r="T160" i="23"/>
  <c r="T179" i="23"/>
  <c r="T176" i="23"/>
  <c r="T170" i="23"/>
  <c r="G205" i="23"/>
  <c r="D69" i="20"/>
  <c r="L69" i="20"/>
  <c r="T69" i="20"/>
  <c r="F70" i="20"/>
  <c r="N70" i="20"/>
  <c r="V70" i="20"/>
  <c r="H71" i="20"/>
  <c r="P71" i="20"/>
  <c r="I213" i="21"/>
  <c r="I205" i="21" s="1"/>
  <c r="I175" i="21"/>
  <c r="Q213" i="21"/>
  <c r="Q205" i="21" s="1"/>
  <c r="Q175" i="21"/>
  <c r="I153" i="21"/>
  <c r="Q153" i="21"/>
  <c r="G160" i="21"/>
  <c r="O160" i="21"/>
  <c r="W160" i="21"/>
  <c r="G171" i="21"/>
  <c r="Q171" i="21"/>
  <c r="D175" i="21"/>
  <c r="T175" i="21"/>
  <c r="C183" i="21"/>
  <c r="K183" i="21"/>
  <c r="S183" i="21"/>
  <c r="F192" i="21"/>
  <c r="F183" i="21" s="1"/>
  <c r="R201" i="21"/>
  <c r="H213" i="21"/>
  <c r="H205" i="21" s="1"/>
  <c r="I192" i="22"/>
  <c r="Q192" i="22"/>
  <c r="E202" i="22"/>
  <c r="M202" i="22"/>
  <c r="U202" i="22"/>
  <c r="G203" i="22"/>
  <c r="O203" i="22"/>
  <c r="W203" i="22"/>
  <c r="C213" i="22"/>
  <c r="K213" i="22"/>
  <c r="S213" i="22"/>
  <c r="U175" i="22"/>
  <c r="T163" i="23"/>
  <c r="T155" i="23"/>
  <c r="T146" i="23" s="1"/>
  <c r="T151" i="23"/>
  <c r="T161" i="23"/>
  <c r="T154" i="23"/>
  <c r="P194" i="23"/>
  <c r="E69" i="20"/>
  <c r="M69" i="20"/>
  <c r="U69" i="20"/>
  <c r="G70" i="20"/>
  <c r="O70" i="20"/>
  <c r="W70" i="20"/>
  <c r="I71" i="20"/>
  <c r="Q71" i="20"/>
  <c r="N141" i="21"/>
  <c r="N132" i="21" s="1"/>
  <c r="V141" i="21"/>
  <c r="V132" i="21" s="1"/>
  <c r="B157" i="21"/>
  <c r="J157" i="21"/>
  <c r="R157" i="21"/>
  <c r="H160" i="21"/>
  <c r="P160" i="21"/>
  <c r="H171" i="21"/>
  <c r="R171" i="21"/>
  <c r="E175" i="21"/>
  <c r="U175" i="21"/>
  <c r="D202" i="21"/>
  <c r="D194" i="21" s="1"/>
  <c r="B205" i="21"/>
  <c r="J205" i="21"/>
  <c r="R205" i="21"/>
  <c r="D205" i="21"/>
  <c r="B192" i="22"/>
  <c r="J192" i="22"/>
  <c r="R192" i="22"/>
  <c r="F202" i="22"/>
  <c r="N202" i="22"/>
  <c r="V202" i="22"/>
  <c r="H203" i="22"/>
  <c r="P203" i="22"/>
  <c r="D213" i="22"/>
  <c r="L213" i="22"/>
  <c r="T213" i="22"/>
  <c r="G192" i="22"/>
  <c r="B48" i="23"/>
  <c r="B160" i="23" s="1"/>
  <c r="J48" i="23"/>
  <c r="R48" i="23"/>
  <c r="C179" i="23"/>
  <c r="C176" i="23"/>
  <c r="C172" i="23"/>
  <c r="C170" i="23"/>
  <c r="K179" i="23"/>
  <c r="K176" i="23"/>
  <c r="K170" i="23"/>
  <c r="S172" i="23"/>
  <c r="S179" i="23"/>
  <c r="S176" i="23"/>
  <c r="S170" i="23"/>
  <c r="S165" i="23" s="1"/>
  <c r="M194" i="23"/>
  <c r="S205" i="23"/>
  <c r="F69" i="20"/>
  <c r="N69" i="20"/>
  <c r="V69" i="20"/>
  <c r="H70" i="20"/>
  <c r="P70" i="20"/>
  <c r="B71" i="20"/>
  <c r="J71" i="20"/>
  <c r="R71" i="20"/>
  <c r="C213" i="21"/>
  <c r="C175" i="21"/>
  <c r="K213" i="21"/>
  <c r="K175" i="21"/>
  <c r="S213" i="21"/>
  <c r="S175" i="21"/>
  <c r="G141" i="21"/>
  <c r="G132" i="21" s="1"/>
  <c r="O141" i="21"/>
  <c r="O132" i="21" s="1"/>
  <c r="W141" i="21"/>
  <c r="W132" i="21" s="1"/>
  <c r="C153" i="21"/>
  <c r="K153" i="21"/>
  <c r="S153" i="21"/>
  <c r="C157" i="21"/>
  <c r="K157" i="21"/>
  <c r="S157" i="21"/>
  <c r="I160" i="21"/>
  <c r="Q160" i="21"/>
  <c r="I171" i="21"/>
  <c r="L202" i="21"/>
  <c r="L194" i="21" s="1"/>
  <c r="C192" i="22"/>
  <c r="C141" i="22"/>
  <c r="C132" i="22" s="1"/>
  <c r="K192" i="22"/>
  <c r="K141" i="22"/>
  <c r="K132" i="22" s="1"/>
  <c r="S192" i="22"/>
  <c r="S141" i="22"/>
  <c r="S132" i="22" s="1"/>
  <c r="E201" i="22"/>
  <c r="M201" i="22"/>
  <c r="U201" i="22"/>
  <c r="G202" i="22"/>
  <c r="G157" i="22"/>
  <c r="O202" i="22"/>
  <c r="O157" i="22"/>
  <c r="W202" i="22"/>
  <c r="W157" i="22"/>
  <c r="I203" i="22"/>
  <c r="I160" i="22"/>
  <c r="Q203" i="22"/>
  <c r="Q160" i="22"/>
  <c r="C171" i="22"/>
  <c r="C211" i="22"/>
  <c r="K171" i="22"/>
  <c r="K211" i="22"/>
  <c r="S171" i="22"/>
  <c r="S211" i="22"/>
  <c r="O192" i="22"/>
  <c r="I211" i="22"/>
  <c r="P144" i="23"/>
  <c r="P140" i="23"/>
  <c r="P137" i="23"/>
  <c r="F143" i="23"/>
  <c r="F139" i="23"/>
  <c r="F144" i="23"/>
  <c r="F140" i="23"/>
  <c r="F137" i="23"/>
  <c r="N143" i="23"/>
  <c r="N139" i="23"/>
  <c r="N144" i="23"/>
  <c r="N140" i="23"/>
  <c r="N137" i="23"/>
  <c r="V143" i="23"/>
  <c r="V139" i="23"/>
  <c r="V144" i="23"/>
  <c r="V140" i="23"/>
  <c r="V137" i="23"/>
  <c r="C158" i="23"/>
  <c r="C154" i="23"/>
  <c r="C163" i="23"/>
  <c r="C155" i="23"/>
  <c r="C151" i="23"/>
  <c r="C161" i="23"/>
  <c r="K158" i="23"/>
  <c r="K154" i="23"/>
  <c r="K163" i="23"/>
  <c r="K155" i="23"/>
  <c r="K151" i="23"/>
  <c r="K161" i="23"/>
  <c r="S158" i="23"/>
  <c r="S154" i="23"/>
  <c r="S163" i="23"/>
  <c r="S155" i="23"/>
  <c r="S151" i="23"/>
  <c r="S161" i="23"/>
  <c r="D171" i="23"/>
  <c r="T171" i="23"/>
  <c r="H141" i="21"/>
  <c r="H132" i="21" s="1"/>
  <c r="P141" i="21"/>
  <c r="P132" i="21" s="1"/>
  <c r="D153" i="21"/>
  <c r="L153" i="21"/>
  <c r="T153" i="21"/>
  <c r="T157" i="21"/>
  <c r="J171" i="21"/>
  <c r="J175" i="21"/>
  <c r="N183" i="21"/>
  <c r="V183" i="21"/>
  <c r="E194" i="21"/>
  <c r="M194" i="21"/>
  <c r="U194" i="21"/>
  <c r="D192" i="22"/>
  <c r="L192" i="22"/>
  <c r="T192" i="22"/>
  <c r="F201" i="22"/>
  <c r="N201" i="22"/>
  <c r="V201" i="22"/>
  <c r="H202" i="22"/>
  <c r="P202" i="22"/>
  <c r="B203" i="22"/>
  <c r="J203" i="22"/>
  <c r="R203" i="22"/>
  <c r="F213" i="22"/>
  <c r="N213" i="22"/>
  <c r="V213" i="22"/>
  <c r="M132" i="22"/>
  <c r="E153" i="22"/>
  <c r="W192" i="22"/>
  <c r="Q211" i="22"/>
  <c r="G143" i="23"/>
  <c r="G139" i="23"/>
  <c r="G144" i="23"/>
  <c r="G140" i="23"/>
  <c r="G137" i="23"/>
  <c r="O143" i="23"/>
  <c r="O139" i="23"/>
  <c r="O144" i="23"/>
  <c r="O140" i="23"/>
  <c r="O137" i="23"/>
  <c r="W143" i="23"/>
  <c r="W139" i="23"/>
  <c r="W144" i="23"/>
  <c r="W140" i="23"/>
  <c r="W137" i="23"/>
  <c r="D179" i="23"/>
  <c r="D176" i="23"/>
  <c r="D172" i="23"/>
  <c r="D170" i="23"/>
  <c r="G175" i="23"/>
  <c r="P139" i="23"/>
  <c r="P143" i="23"/>
  <c r="K175" i="23"/>
  <c r="E183" i="23"/>
  <c r="U183" i="23"/>
  <c r="Q183" i="23"/>
  <c r="Q194" i="23"/>
  <c r="C211" i="21"/>
  <c r="C171" i="21"/>
  <c r="K211" i="21"/>
  <c r="K171" i="21"/>
  <c r="S211" i="21"/>
  <c r="S171" i="21"/>
  <c r="I141" i="21"/>
  <c r="I132" i="21" s="1"/>
  <c r="Q141" i="21"/>
  <c r="Q132" i="21" s="1"/>
  <c r="E153" i="21"/>
  <c r="M153" i="21"/>
  <c r="U153" i="21"/>
  <c r="E157" i="21"/>
  <c r="M157" i="21"/>
  <c r="U157" i="21"/>
  <c r="W171" i="21"/>
  <c r="L175" i="21"/>
  <c r="G183" i="21"/>
  <c r="O183" i="21"/>
  <c r="W183" i="21"/>
  <c r="I183" i="21"/>
  <c r="Q183" i="21"/>
  <c r="E192" i="22"/>
  <c r="M192" i="22"/>
  <c r="U192" i="22"/>
  <c r="E211" i="22"/>
  <c r="M211" i="22"/>
  <c r="U211" i="22"/>
  <c r="G213" i="22"/>
  <c r="O213" i="22"/>
  <c r="W213" i="22"/>
  <c r="H132" i="22"/>
  <c r="P132" i="22"/>
  <c r="M153" i="22"/>
  <c r="C165" i="22"/>
  <c r="K165" i="22"/>
  <c r="S165" i="22"/>
  <c r="G165" i="22"/>
  <c r="O165" i="22"/>
  <c r="W165" i="22"/>
  <c r="D163" i="23"/>
  <c r="D155" i="23"/>
  <c r="D151" i="23"/>
  <c r="D161" i="23"/>
  <c r="F211" i="23"/>
  <c r="F205" i="23" s="1"/>
  <c r="F99" i="23"/>
  <c r="F175" i="23" s="1"/>
  <c r="N211" i="23"/>
  <c r="N205" i="23" s="1"/>
  <c r="N99" i="23"/>
  <c r="N175" i="23" s="1"/>
  <c r="V211" i="23"/>
  <c r="V205" i="23" s="1"/>
  <c r="V171" i="23"/>
  <c r="V99" i="23"/>
  <c r="V175" i="23" s="1"/>
  <c r="H99" i="23"/>
  <c r="H175" i="23" s="1"/>
  <c r="H213" i="23"/>
  <c r="P99" i="23"/>
  <c r="P213" i="23"/>
  <c r="K172" i="23"/>
  <c r="T175" i="23"/>
  <c r="D194" i="23"/>
  <c r="L194" i="23"/>
  <c r="B141" i="22"/>
  <c r="B132" i="22" s="1"/>
  <c r="J141" i="22"/>
  <c r="J132" i="22" s="1"/>
  <c r="R141" i="22"/>
  <c r="R132" i="22" s="1"/>
  <c r="F153" i="22"/>
  <c r="N153" i="22"/>
  <c r="V153" i="22"/>
  <c r="F157" i="22"/>
  <c r="N157" i="22"/>
  <c r="V157" i="22"/>
  <c r="D160" i="22"/>
  <c r="L160" i="22"/>
  <c r="T160" i="22"/>
  <c r="F171" i="22"/>
  <c r="N171" i="22"/>
  <c r="V171" i="22"/>
  <c r="F175" i="22"/>
  <c r="N175" i="22"/>
  <c r="V175" i="22"/>
  <c r="H192" i="22"/>
  <c r="P192" i="22"/>
  <c r="H201" i="22"/>
  <c r="P201" i="22"/>
  <c r="B202" i="22"/>
  <c r="J202" i="22"/>
  <c r="R202" i="22"/>
  <c r="B211" i="22"/>
  <c r="J211" i="22"/>
  <c r="R211" i="22"/>
  <c r="E48" i="23"/>
  <c r="E153" i="23" s="1"/>
  <c r="M48" i="23"/>
  <c r="M157" i="23" s="1"/>
  <c r="U48" i="23"/>
  <c r="U153" i="23" s="1"/>
  <c r="E99" i="23"/>
  <c r="E175" i="23" s="1"/>
  <c r="M99" i="23"/>
  <c r="M171" i="23" s="1"/>
  <c r="U99" i="23"/>
  <c r="E137" i="23"/>
  <c r="M137" i="23"/>
  <c r="U137" i="23"/>
  <c r="U132" i="23" s="1"/>
  <c r="I139" i="23"/>
  <c r="Q139" i="23"/>
  <c r="E141" i="23"/>
  <c r="M141" i="23"/>
  <c r="U141" i="23"/>
  <c r="I143" i="23"/>
  <c r="Q143" i="23"/>
  <c r="C153" i="23"/>
  <c r="K153" i="23"/>
  <c r="S153" i="23"/>
  <c r="C157" i="23"/>
  <c r="K157" i="23"/>
  <c r="S157" i="23"/>
  <c r="I160" i="23"/>
  <c r="C175" i="23"/>
  <c r="Q176" i="23"/>
  <c r="I179" i="23"/>
  <c r="S192" i="23"/>
  <c r="S183" i="23" s="1"/>
  <c r="I201" i="23"/>
  <c r="I194" i="23" s="1"/>
  <c r="S201" i="23"/>
  <c r="S194" i="23" s="1"/>
  <c r="G203" i="23"/>
  <c r="G194" i="23" s="1"/>
  <c r="E205" i="23"/>
  <c r="M205" i="23"/>
  <c r="U205" i="23"/>
  <c r="T211" i="23"/>
  <c r="T205" i="23" s="1"/>
  <c r="E160" i="22"/>
  <c r="M160" i="22"/>
  <c r="U160" i="22"/>
  <c r="G171" i="22"/>
  <c r="O171" i="22"/>
  <c r="W171" i="22"/>
  <c r="G175" i="22"/>
  <c r="O175" i="22"/>
  <c r="W175" i="22"/>
  <c r="I201" i="22"/>
  <c r="Q201" i="22"/>
  <c r="C202" i="22"/>
  <c r="K202" i="22"/>
  <c r="S202" i="22"/>
  <c r="H211" i="23"/>
  <c r="H205" i="23" s="1"/>
  <c r="H171" i="23"/>
  <c r="P211" i="23"/>
  <c r="D140" i="23"/>
  <c r="L140" i="23"/>
  <c r="T140" i="23"/>
  <c r="F141" i="23"/>
  <c r="N141" i="23"/>
  <c r="V141" i="23"/>
  <c r="D144" i="23"/>
  <c r="L144" i="23"/>
  <c r="T144" i="23"/>
  <c r="D153" i="23"/>
  <c r="L153" i="23"/>
  <c r="T153" i="23"/>
  <c r="D157" i="23"/>
  <c r="L157" i="23"/>
  <c r="T157" i="23"/>
  <c r="Q171" i="23"/>
  <c r="D175" i="23"/>
  <c r="I176" i="23"/>
  <c r="B183" i="23"/>
  <c r="J183" i="23"/>
  <c r="K192" i="23"/>
  <c r="K183" i="23" s="1"/>
  <c r="J201" i="23"/>
  <c r="U201" i="23"/>
  <c r="U194" i="23" s="1"/>
  <c r="T203" i="23"/>
  <c r="T194" i="23" s="1"/>
  <c r="O213" i="23"/>
  <c r="O205" i="23" s="1"/>
  <c r="D141" i="22"/>
  <c r="D132" i="22" s="1"/>
  <c r="L141" i="22"/>
  <c r="L132" i="22" s="1"/>
  <c r="T141" i="22"/>
  <c r="T132" i="22" s="1"/>
  <c r="H157" i="22"/>
  <c r="P157" i="22"/>
  <c r="F160" i="22"/>
  <c r="N160" i="22"/>
  <c r="V160" i="22"/>
  <c r="H171" i="22"/>
  <c r="P171" i="22"/>
  <c r="H175" i="22"/>
  <c r="P175" i="22"/>
  <c r="B201" i="22"/>
  <c r="J201" i="22"/>
  <c r="R201" i="22"/>
  <c r="D202" i="22"/>
  <c r="L202" i="22"/>
  <c r="T202" i="22"/>
  <c r="D211" i="22"/>
  <c r="L211" i="22"/>
  <c r="T211" i="22"/>
  <c r="C5" i="23"/>
  <c r="K5" i="23"/>
  <c r="S5" i="23"/>
  <c r="S141" i="23" s="1"/>
  <c r="G48" i="23"/>
  <c r="O48" i="23"/>
  <c r="O153" i="23" s="1"/>
  <c r="W48" i="23"/>
  <c r="W160" i="23" s="1"/>
  <c r="G99" i="23"/>
  <c r="O99" i="23"/>
  <c r="O175" i="23" s="1"/>
  <c r="W99" i="23"/>
  <c r="W175" i="23" s="1"/>
  <c r="E140" i="23"/>
  <c r="M140" i="23"/>
  <c r="U140" i="23"/>
  <c r="G141" i="23"/>
  <c r="O141" i="23"/>
  <c r="W141" i="23"/>
  <c r="E144" i="23"/>
  <c r="M144" i="23"/>
  <c r="U144" i="23"/>
  <c r="I151" i="23"/>
  <c r="Q151" i="23"/>
  <c r="I155" i="23"/>
  <c r="Q155" i="23"/>
  <c r="U157" i="23"/>
  <c r="C160" i="23"/>
  <c r="K160" i="23"/>
  <c r="S160" i="23"/>
  <c r="I163" i="23"/>
  <c r="Q163" i="23"/>
  <c r="I171" i="23"/>
  <c r="C192" i="23"/>
  <c r="C183" i="23" s="1"/>
  <c r="V192" i="23"/>
  <c r="V183" i="23" s="1"/>
  <c r="K201" i="23"/>
  <c r="K194" i="23" s="1"/>
  <c r="C143" i="25"/>
  <c r="C136" i="25" s="1"/>
  <c r="C105" i="25"/>
  <c r="K143" i="25"/>
  <c r="K136" i="25" s="1"/>
  <c r="K105" i="25"/>
  <c r="S143" i="25"/>
  <c r="S136" i="25" s="1"/>
  <c r="S105" i="25"/>
  <c r="E152" i="25"/>
  <c r="E146" i="25" s="1"/>
  <c r="E116" i="25"/>
  <c r="M152" i="25"/>
  <c r="M116" i="25"/>
  <c r="U152" i="25"/>
  <c r="U146" i="25" s="1"/>
  <c r="U116" i="25"/>
  <c r="G153" i="25"/>
  <c r="G119" i="25"/>
  <c r="O153" i="25"/>
  <c r="O119" i="25"/>
  <c r="W153" i="25"/>
  <c r="W146" i="25" s="1"/>
  <c r="W119" i="25"/>
  <c r="I122" i="25"/>
  <c r="I154" i="25"/>
  <c r="Q122" i="25"/>
  <c r="Q154" i="25"/>
  <c r="E141" i="22"/>
  <c r="E132" i="22" s="1"/>
  <c r="M141" i="22"/>
  <c r="U141" i="22"/>
  <c r="U132" i="22" s="1"/>
  <c r="G160" i="22"/>
  <c r="O160" i="22"/>
  <c r="W160" i="22"/>
  <c r="I175" i="22"/>
  <c r="Q175" i="22"/>
  <c r="C201" i="22"/>
  <c r="K201" i="22"/>
  <c r="S201" i="22"/>
  <c r="D139" i="23"/>
  <c r="L139" i="23"/>
  <c r="L132" i="23" s="1"/>
  <c r="T139" i="23"/>
  <c r="H141" i="23"/>
  <c r="P141" i="23"/>
  <c r="N157" i="23"/>
  <c r="V157" i="23"/>
  <c r="D160" i="23"/>
  <c r="L160" i="23"/>
  <c r="S171" i="23"/>
  <c r="N192" i="23"/>
  <c r="N183" i="23" s="1"/>
  <c r="W192" i="23"/>
  <c r="W183" i="23" s="1"/>
  <c r="N194" i="23"/>
  <c r="B201" i="23"/>
  <c r="V203" i="23"/>
  <c r="V194" i="23" s="1"/>
  <c r="C211" i="23"/>
  <c r="C205" i="23" s="1"/>
  <c r="E67" i="24"/>
  <c r="E52" i="24"/>
  <c r="E75" i="24"/>
  <c r="E172" i="4" s="1"/>
  <c r="M75" i="24"/>
  <c r="M172" i="4" s="1"/>
  <c r="M67" i="24"/>
  <c r="M52" i="24"/>
  <c r="U75" i="24"/>
  <c r="U172" i="4" s="1"/>
  <c r="U67" i="24"/>
  <c r="U52" i="24"/>
  <c r="G68" i="24"/>
  <c r="G52" i="24"/>
  <c r="G76" i="24"/>
  <c r="G173" i="4" s="1"/>
  <c r="O68" i="24"/>
  <c r="O52" i="24"/>
  <c r="O76" i="24"/>
  <c r="O173" i="4" s="1"/>
  <c r="W76" i="24"/>
  <c r="W173" i="4" s="1"/>
  <c r="W68" i="24"/>
  <c r="W52" i="24"/>
  <c r="I77" i="24"/>
  <c r="I174" i="4" s="1"/>
  <c r="I69" i="24"/>
  <c r="Q69" i="24"/>
  <c r="Q77" i="24"/>
  <c r="Q174" i="4" s="1"/>
  <c r="G136" i="25"/>
  <c r="W136" i="25"/>
  <c r="H160" i="22"/>
  <c r="P160" i="22"/>
  <c r="B175" i="22"/>
  <c r="J175" i="22"/>
  <c r="R175" i="22"/>
  <c r="D201" i="22"/>
  <c r="L201" i="22"/>
  <c r="T201" i="22"/>
  <c r="E139" i="23"/>
  <c r="M139" i="23"/>
  <c r="U139" i="23"/>
  <c r="G153" i="23"/>
  <c r="I154" i="23"/>
  <c r="Q154" i="23"/>
  <c r="I158" i="23"/>
  <c r="Q158" i="23"/>
  <c r="K171" i="23"/>
  <c r="Q175" i="23"/>
  <c r="F192" i="23"/>
  <c r="F183" i="23" s="1"/>
  <c r="O192" i="23"/>
  <c r="O183" i="23" s="1"/>
  <c r="C201" i="23"/>
  <c r="C194" i="23" s="1"/>
  <c r="W203" i="23"/>
  <c r="W194" i="23" s="1"/>
  <c r="D211" i="23"/>
  <c r="D205" i="23" s="1"/>
  <c r="F67" i="24"/>
  <c r="F52" i="24"/>
  <c r="N75" i="24"/>
  <c r="N172" i="4" s="1"/>
  <c r="N67" i="24"/>
  <c r="N52" i="24"/>
  <c r="V75" i="24"/>
  <c r="V172" i="4" s="1"/>
  <c r="V67" i="24"/>
  <c r="V52" i="24"/>
  <c r="H68" i="24"/>
  <c r="H52" i="24"/>
  <c r="H76" i="24"/>
  <c r="H173" i="4" s="1"/>
  <c r="P68" i="24"/>
  <c r="P52" i="24"/>
  <c r="B77" i="24"/>
  <c r="B174" i="4" s="1"/>
  <c r="B52" i="24"/>
  <c r="B69" i="24"/>
  <c r="J52" i="24"/>
  <c r="J77" i="24"/>
  <c r="J174" i="4" s="1"/>
  <c r="J69" i="24"/>
  <c r="R52" i="24"/>
  <c r="R69" i="24"/>
  <c r="R77" i="24"/>
  <c r="R174" i="4" s="1"/>
  <c r="C175" i="22"/>
  <c r="K175" i="22"/>
  <c r="S175" i="22"/>
  <c r="B99" i="23"/>
  <c r="J99" i="23"/>
  <c r="J175" i="23" s="1"/>
  <c r="R99" i="23"/>
  <c r="R175" i="23" s="1"/>
  <c r="P153" i="23"/>
  <c r="N160" i="23"/>
  <c r="C171" i="23"/>
  <c r="U171" i="23"/>
  <c r="Q172" i="23"/>
  <c r="I175" i="23"/>
  <c r="G192" i="23"/>
  <c r="G183" i="23" s="1"/>
  <c r="B205" i="23"/>
  <c r="J205" i="23"/>
  <c r="R205" i="23"/>
  <c r="K211" i="23"/>
  <c r="K205" i="23" s="1"/>
  <c r="G57" i="24"/>
  <c r="O57" i="24"/>
  <c r="W57" i="24"/>
  <c r="B160" i="22"/>
  <c r="J160" i="22"/>
  <c r="R160" i="22"/>
  <c r="D175" i="22"/>
  <c r="L175" i="22"/>
  <c r="T175" i="22"/>
  <c r="I140" i="23"/>
  <c r="Q140" i="23"/>
  <c r="Q132" i="23" s="1"/>
  <c r="Q153" i="23"/>
  <c r="I157" i="23"/>
  <c r="Q157" i="23"/>
  <c r="I170" i="23"/>
  <c r="S175" i="23"/>
  <c r="D136" i="25"/>
  <c r="F119" i="25"/>
  <c r="F153" i="25"/>
  <c r="F146" i="25" s="1"/>
  <c r="N119" i="25"/>
  <c r="N153" i="25"/>
  <c r="N146" i="25" s="1"/>
  <c r="V119" i="25"/>
  <c r="V153" i="25"/>
  <c r="V146" i="25" s="1"/>
  <c r="G116" i="25"/>
  <c r="C119" i="25"/>
  <c r="B122" i="25"/>
  <c r="R122" i="25"/>
  <c r="B136" i="25"/>
  <c r="J136" i="25"/>
  <c r="R136" i="25"/>
  <c r="M146" i="25"/>
  <c r="E143" i="26"/>
  <c r="M143" i="26"/>
  <c r="U143" i="26"/>
  <c r="C154" i="26"/>
  <c r="I116" i="25"/>
  <c r="V116" i="25"/>
  <c r="E136" i="25"/>
  <c r="M136" i="25"/>
  <c r="U136" i="25"/>
  <c r="G75" i="24"/>
  <c r="G172" i="4" s="1"/>
  <c r="Q76" i="24"/>
  <c r="Q173" i="4" s="1"/>
  <c r="D105" i="25"/>
  <c r="D143" i="25"/>
  <c r="L105" i="25"/>
  <c r="L143" i="25"/>
  <c r="L136" i="25" s="1"/>
  <c r="T105" i="25"/>
  <c r="T143" i="25"/>
  <c r="T136" i="25" s="1"/>
  <c r="H119" i="25"/>
  <c r="H153" i="25"/>
  <c r="H146" i="25" s="1"/>
  <c r="P119" i="25"/>
  <c r="P153" i="25"/>
  <c r="I105" i="25"/>
  <c r="L116" i="25"/>
  <c r="W116" i="25"/>
  <c r="E119" i="25"/>
  <c r="U119" i="25"/>
  <c r="E122" i="25"/>
  <c r="U122" i="25"/>
  <c r="I152" i="26"/>
  <c r="Q152" i="26"/>
  <c r="E154" i="26"/>
  <c r="M154" i="26"/>
  <c r="U154" i="26"/>
  <c r="D67" i="24"/>
  <c r="L67" i="24"/>
  <c r="T67" i="24"/>
  <c r="N68" i="24"/>
  <c r="V68" i="24"/>
  <c r="H69" i="24"/>
  <c r="H75" i="24"/>
  <c r="H172" i="4" s="1"/>
  <c r="R76" i="24"/>
  <c r="R173" i="4" s="1"/>
  <c r="I119" i="25"/>
  <c r="I153" i="25"/>
  <c r="I146" i="25" s="1"/>
  <c r="Q119" i="25"/>
  <c r="Q153" i="25"/>
  <c r="J105" i="25"/>
  <c r="U105" i="25"/>
  <c r="F110" i="25"/>
  <c r="N110" i="25"/>
  <c r="V110" i="25"/>
  <c r="H122" i="25"/>
  <c r="D126" i="25"/>
  <c r="L126" i="25"/>
  <c r="T126" i="25"/>
  <c r="P146" i="25"/>
  <c r="I76" i="24"/>
  <c r="I173" i="4" s="1"/>
  <c r="S77" i="24"/>
  <c r="S174" i="4" s="1"/>
  <c r="N116" i="25"/>
  <c r="J122" i="25"/>
  <c r="C152" i="26"/>
  <c r="K152" i="26"/>
  <c r="S152" i="26"/>
  <c r="E153" i="26"/>
  <c r="M153" i="26"/>
  <c r="J76" i="24"/>
  <c r="J173" i="4" s="1"/>
  <c r="T77" i="24"/>
  <c r="T174" i="4" s="1"/>
  <c r="K119" i="25"/>
  <c r="K153" i="25"/>
  <c r="S119" i="25"/>
  <c r="S153" i="25"/>
  <c r="F98" i="25"/>
  <c r="N98" i="25"/>
  <c r="V98" i="25"/>
  <c r="B105" i="25"/>
  <c r="M105" i="25"/>
  <c r="D116" i="25"/>
  <c r="O116" i="25"/>
  <c r="K122" i="25"/>
  <c r="O143" i="25"/>
  <c r="O136" i="25" s="1"/>
  <c r="B146" i="25"/>
  <c r="J146" i="25"/>
  <c r="R146" i="25"/>
  <c r="D152" i="26"/>
  <c r="L152" i="26"/>
  <c r="T152" i="26"/>
  <c r="I52" i="24"/>
  <c r="Q52" i="24"/>
  <c r="W67" i="24"/>
  <c r="K69" i="24"/>
  <c r="Q116" i="25"/>
  <c r="M119" i="25"/>
  <c r="M122" i="25"/>
  <c r="H136" i="25"/>
  <c r="P136" i="25"/>
  <c r="C143" i="26"/>
  <c r="K143" i="26"/>
  <c r="S143" i="26"/>
  <c r="E152" i="26"/>
  <c r="M152" i="26"/>
  <c r="U152" i="26"/>
  <c r="G153" i="26"/>
  <c r="O153" i="26"/>
  <c r="W153" i="26"/>
  <c r="B68" i="24"/>
  <c r="L69" i="24"/>
  <c r="C152" i="25"/>
  <c r="C146" i="25" s="1"/>
  <c r="C116" i="25"/>
  <c r="K152" i="25"/>
  <c r="K116" i="25"/>
  <c r="S152" i="25"/>
  <c r="S146" i="25" s="1"/>
  <c r="S116" i="25"/>
  <c r="G154" i="25"/>
  <c r="G146" i="25" s="1"/>
  <c r="G122" i="25"/>
  <c r="O154" i="25"/>
  <c r="O146" i="25" s="1"/>
  <c r="O122" i="25"/>
  <c r="W154" i="25"/>
  <c r="W122" i="25"/>
  <c r="E105" i="25"/>
  <c r="F116" i="25"/>
  <c r="T116" i="25"/>
  <c r="P122" i="25"/>
  <c r="D146" i="25"/>
  <c r="L146" i="25"/>
  <c r="T146" i="25"/>
  <c r="F152" i="26"/>
  <c r="N152" i="26"/>
  <c r="V152" i="26"/>
  <c r="H153" i="26"/>
  <c r="P153" i="26"/>
  <c r="B154" i="26"/>
  <c r="B143" i="27"/>
  <c r="J143" i="27"/>
  <c r="R143" i="27"/>
  <c r="E105" i="26"/>
  <c r="M105" i="26"/>
  <c r="U105" i="26"/>
  <c r="I116" i="26"/>
  <c r="Q116" i="26"/>
  <c r="E122" i="26"/>
  <c r="M122" i="26"/>
  <c r="U122" i="26"/>
  <c r="G143" i="26"/>
  <c r="O143" i="26"/>
  <c r="W143" i="26"/>
  <c r="G152" i="26"/>
  <c r="O152" i="26"/>
  <c r="W152" i="26"/>
  <c r="I153" i="26"/>
  <c r="Q153" i="26"/>
  <c r="P154" i="26"/>
  <c r="I143" i="27"/>
  <c r="I105" i="27"/>
  <c r="Q143" i="27"/>
  <c r="Q105" i="27"/>
  <c r="C152" i="27"/>
  <c r="K152" i="27"/>
  <c r="S152" i="27"/>
  <c r="E119" i="27"/>
  <c r="E153" i="27"/>
  <c r="M119" i="27"/>
  <c r="M153" i="27"/>
  <c r="U119" i="27"/>
  <c r="U153" i="27"/>
  <c r="G122" i="27"/>
  <c r="G154" i="27"/>
  <c r="O122" i="27"/>
  <c r="O154" i="27"/>
  <c r="W122" i="27"/>
  <c r="W154" i="27"/>
  <c r="C116" i="27"/>
  <c r="B152" i="27"/>
  <c r="V154" i="27"/>
  <c r="B116" i="26"/>
  <c r="J116" i="26"/>
  <c r="R116" i="26"/>
  <c r="H119" i="26"/>
  <c r="P119" i="26"/>
  <c r="F122" i="26"/>
  <c r="N122" i="26"/>
  <c r="V122" i="26"/>
  <c r="H143" i="26"/>
  <c r="P143" i="26"/>
  <c r="H152" i="26"/>
  <c r="P152" i="26"/>
  <c r="B153" i="26"/>
  <c r="J153" i="26"/>
  <c r="R153" i="26"/>
  <c r="Q154" i="26"/>
  <c r="D152" i="27"/>
  <c r="L152" i="27"/>
  <c r="T152" i="27"/>
  <c r="F119" i="27"/>
  <c r="F153" i="27"/>
  <c r="N119" i="27"/>
  <c r="N153" i="27"/>
  <c r="V119" i="27"/>
  <c r="V153" i="27"/>
  <c r="H154" i="27"/>
  <c r="P154" i="27"/>
  <c r="R105" i="27"/>
  <c r="D116" i="27"/>
  <c r="L119" i="27"/>
  <c r="N122" i="27"/>
  <c r="J152" i="27"/>
  <c r="H116" i="25"/>
  <c r="P116" i="25"/>
  <c r="D122" i="25"/>
  <c r="L122" i="25"/>
  <c r="T122" i="25"/>
  <c r="F143" i="25"/>
  <c r="F136" i="25" s="1"/>
  <c r="N143" i="25"/>
  <c r="N136" i="25" s="1"/>
  <c r="V143" i="25"/>
  <c r="V136" i="25" s="1"/>
  <c r="U153" i="26"/>
  <c r="G154" i="26"/>
  <c r="O154" i="26"/>
  <c r="W154" i="26"/>
  <c r="C116" i="26"/>
  <c r="K116" i="26"/>
  <c r="S116" i="26"/>
  <c r="G122" i="26"/>
  <c r="O122" i="26"/>
  <c r="W122" i="26"/>
  <c r="I143" i="26"/>
  <c r="Q143" i="26"/>
  <c r="C153" i="26"/>
  <c r="K153" i="26"/>
  <c r="S153" i="26"/>
  <c r="H154" i="26"/>
  <c r="R154" i="26"/>
  <c r="C143" i="27"/>
  <c r="K143" i="27"/>
  <c r="S143" i="27"/>
  <c r="E152" i="27"/>
  <c r="M152" i="27"/>
  <c r="U152" i="27"/>
  <c r="G153" i="27"/>
  <c r="O153" i="27"/>
  <c r="W153" i="27"/>
  <c r="I154" i="27"/>
  <c r="Q154" i="27"/>
  <c r="C98" i="27"/>
  <c r="K98" i="27"/>
  <c r="S98" i="27"/>
  <c r="P122" i="27"/>
  <c r="G126" i="27"/>
  <c r="O126" i="27"/>
  <c r="W126" i="27"/>
  <c r="R152" i="27"/>
  <c r="D116" i="26"/>
  <c r="L116" i="26"/>
  <c r="T116" i="26"/>
  <c r="B143" i="26"/>
  <c r="J143" i="26"/>
  <c r="R143" i="26"/>
  <c r="D153" i="26"/>
  <c r="L153" i="26"/>
  <c r="T153" i="26"/>
  <c r="I154" i="26"/>
  <c r="S154" i="26"/>
  <c r="D105" i="27"/>
  <c r="D143" i="27"/>
  <c r="L105" i="27"/>
  <c r="L143" i="27"/>
  <c r="T105" i="27"/>
  <c r="T143" i="27"/>
  <c r="F152" i="27"/>
  <c r="N152" i="27"/>
  <c r="V152" i="27"/>
  <c r="H153" i="27"/>
  <c r="P153" i="27"/>
  <c r="B154" i="27"/>
  <c r="J154" i="27"/>
  <c r="R154" i="27"/>
  <c r="P119" i="27"/>
  <c r="B122" i="27"/>
  <c r="R122" i="27"/>
  <c r="D153" i="27"/>
  <c r="B116" i="25"/>
  <c r="J116" i="25"/>
  <c r="R116" i="25"/>
  <c r="F122" i="25"/>
  <c r="N122" i="25"/>
  <c r="V122" i="25"/>
  <c r="E116" i="26"/>
  <c r="M116" i="26"/>
  <c r="U116" i="26"/>
  <c r="V153" i="26"/>
  <c r="J154" i="26"/>
  <c r="E143" i="27"/>
  <c r="M143" i="27"/>
  <c r="U143" i="27"/>
  <c r="G152" i="27"/>
  <c r="O152" i="27"/>
  <c r="W152" i="27"/>
  <c r="I119" i="27"/>
  <c r="I153" i="27"/>
  <c r="Q119" i="27"/>
  <c r="Q153" i="27"/>
  <c r="C154" i="27"/>
  <c r="C122" i="27"/>
  <c r="K154" i="27"/>
  <c r="K122" i="27"/>
  <c r="S154" i="27"/>
  <c r="S122" i="27"/>
  <c r="S116" i="27"/>
  <c r="U113" i="29"/>
  <c r="W113" i="29"/>
  <c r="F116" i="26"/>
  <c r="N116" i="26"/>
  <c r="V116" i="26"/>
  <c r="B122" i="26"/>
  <c r="D143" i="26"/>
  <c r="L143" i="26"/>
  <c r="T143" i="26"/>
  <c r="F153" i="26"/>
  <c r="N153" i="26"/>
  <c r="K154" i="26"/>
  <c r="F143" i="27"/>
  <c r="N143" i="27"/>
  <c r="V143" i="27"/>
  <c r="H152" i="27"/>
  <c r="P152" i="27"/>
  <c r="B153" i="27"/>
  <c r="J153" i="27"/>
  <c r="R153" i="27"/>
  <c r="D154" i="27"/>
  <c r="L154" i="27"/>
  <c r="T154" i="27"/>
  <c r="F98" i="27"/>
  <c r="N98" i="27"/>
  <c r="V98" i="27"/>
  <c r="T119" i="27"/>
  <c r="F122" i="27"/>
  <c r="C122" i="26"/>
  <c r="G143" i="27"/>
  <c r="O143" i="27"/>
  <c r="W143" i="27"/>
  <c r="I152" i="27"/>
  <c r="Q152" i="27"/>
  <c r="C153" i="27"/>
  <c r="C119" i="27"/>
  <c r="K153" i="27"/>
  <c r="K119" i="27"/>
  <c r="S153" i="27"/>
  <c r="S119" i="27"/>
  <c r="E154" i="27"/>
  <c r="M154" i="27"/>
  <c r="U154" i="27"/>
  <c r="K116" i="27"/>
  <c r="V116" i="27"/>
  <c r="H122" i="27"/>
  <c r="D154" i="26"/>
  <c r="L154" i="26"/>
  <c r="T154" i="26"/>
  <c r="D122" i="26"/>
  <c r="L122" i="26"/>
  <c r="T122" i="26"/>
  <c r="H143" i="27"/>
  <c r="P143" i="27"/>
  <c r="O105" i="27"/>
  <c r="L116" i="27"/>
  <c r="W116" i="27"/>
  <c r="H119" i="27"/>
  <c r="J122" i="27"/>
  <c r="E94" i="29"/>
  <c r="M94" i="29"/>
  <c r="U94" i="29"/>
  <c r="G99" i="29"/>
  <c r="O99" i="29"/>
  <c r="W99" i="29"/>
  <c r="T105" i="29"/>
  <c r="N119" i="29"/>
  <c r="B120" i="29"/>
  <c r="K120" i="29"/>
  <c r="R122" i="29"/>
  <c r="E123" i="29"/>
  <c r="N123" i="29"/>
  <c r="C119" i="30"/>
  <c r="K119" i="30"/>
  <c r="S119" i="30"/>
  <c r="E120" i="30"/>
  <c r="M120" i="30"/>
  <c r="U120" i="30"/>
  <c r="K90" i="30"/>
  <c r="E94" i="30"/>
  <c r="T99" i="30"/>
  <c r="P119" i="30"/>
  <c r="P120" i="30"/>
  <c r="D90" i="31"/>
  <c r="D119" i="31"/>
  <c r="L119" i="31"/>
  <c r="L90" i="31"/>
  <c r="T119" i="31"/>
  <c r="T90" i="31"/>
  <c r="F94" i="31"/>
  <c r="F120" i="31"/>
  <c r="N94" i="31"/>
  <c r="N120" i="31"/>
  <c r="V94" i="31"/>
  <c r="V120" i="31"/>
  <c r="H99" i="31"/>
  <c r="H122" i="31"/>
  <c r="P122" i="31"/>
  <c r="P99" i="31"/>
  <c r="B123" i="31"/>
  <c r="B105" i="31"/>
  <c r="J123" i="31"/>
  <c r="J105" i="31"/>
  <c r="R105" i="31"/>
  <c r="R123" i="31"/>
  <c r="E116" i="27"/>
  <c r="M116" i="27"/>
  <c r="U116" i="27"/>
  <c r="I122" i="27"/>
  <c r="Q122" i="27"/>
  <c r="F90" i="29"/>
  <c r="V90" i="29"/>
  <c r="F94" i="29"/>
  <c r="N94" i="29"/>
  <c r="V94" i="29"/>
  <c r="H99" i="29"/>
  <c r="P99" i="29"/>
  <c r="D105" i="29"/>
  <c r="L105" i="29"/>
  <c r="U105" i="29"/>
  <c r="P119" i="29"/>
  <c r="C120" i="29"/>
  <c r="J122" i="29"/>
  <c r="J113" i="29" s="1"/>
  <c r="S122" i="29"/>
  <c r="F123" i="29"/>
  <c r="P123" i="29"/>
  <c r="D119" i="30"/>
  <c r="L119" i="30"/>
  <c r="T119" i="30"/>
  <c r="F120" i="30"/>
  <c r="F94" i="30"/>
  <c r="N120" i="30"/>
  <c r="N94" i="30"/>
  <c r="V120" i="30"/>
  <c r="V94" i="30"/>
  <c r="H122" i="30"/>
  <c r="H99" i="30"/>
  <c r="P122" i="30"/>
  <c r="P99" i="30"/>
  <c r="B123" i="30"/>
  <c r="J123" i="30"/>
  <c r="R123" i="30"/>
  <c r="C90" i="30"/>
  <c r="L90" i="30"/>
  <c r="L99" i="30"/>
  <c r="Q119" i="30"/>
  <c r="R120" i="30"/>
  <c r="D122" i="30"/>
  <c r="W122" i="30"/>
  <c r="W120" i="31"/>
  <c r="G90" i="29"/>
  <c r="O90" i="29"/>
  <c r="W90" i="29"/>
  <c r="M105" i="29"/>
  <c r="V105" i="29"/>
  <c r="H119" i="29"/>
  <c r="H113" i="29" s="1"/>
  <c r="Q119" i="29"/>
  <c r="B122" i="29"/>
  <c r="K122" i="29"/>
  <c r="T122" i="29"/>
  <c r="Q123" i="29"/>
  <c r="E119" i="30"/>
  <c r="M119" i="30"/>
  <c r="U119" i="30"/>
  <c r="G120" i="30"/>
  <c r="O120" i="30"/>
  <c r="W120" i="30"/>
  <c r="I122" i="30"/>
  <c r="Q122" i="30"/>
  <c r="C123" i="30"/>
  <c r="K123" i="30"/>
  <c r="S123" i="30"/>
  <c r="B84" i="30"/>
  <c r="J84" i="30"/>
  <c r="R84" i="30"/>
  <c r="M90" i="30"/>
  <c r="H94" i="30"/>
  <c r="V119" i="30"/>
  <c r="S120" i="30"/>
  <c r="F123" i="30"/>
  <c r="H120" i="31"/>
  <c r="P120" i="31"/>
  <c r="B122" i="31"/>
  <c r="J122" i="31"/>
  <c r="R122" i="31"/>
  <c r="L123" i="31"/>
  <c r="T123" i="31"/>
  <c r="H94" i="29"/>
  <c r="P94" i="29"/>
  <c r="W105" i="29"/>
  <c r="I119" i="29"/>
  <c r="C122" i="29"/>
  <c r="L122" i="29"/>
  <c r="I123" i="29"/>
  <c r="R123" i="29"/>
  <c r="B122" i="30"/>
  <c r="J122" i="30"/>
  <c r="R122" i="30"/>
  <c r="D123" i="30"/>
  <c r="D105" i="30"/>
  <c r="L123" i="30"/>
  <c r="L105" i="30"/>
  <c r="T123" i="30"/>
  <c r="T105" i="30"/>
  <c r="E90" i="30"/>
  <c r="C105" i="30"/>
  <c r="B120" i="30"/>
  <c r="G122" i="30"/>
  <c r="I123" i="30"/>
  <c r="G119" i="31"/>
  <c r="O119" i="31"/>
  <c r="W119" i="31"/>
  <c r="Q120" i="31"/>
  <c r="C122" i="31"/>
  <c r="K122" i="31"/>
  <c r="S122" i="31"/>
  <c r="E123" i="31"/>
  <c r="M123" i="31"/>
  <c r="U123" i="31"/>
  <c r="H116" i="27"/>
  <c r="P116" i="27"/>
  <c r="D122" i="27"/>
  <c r="L122" i="27"/>
  <c r="T122" i="27"/>
  <c r="I94" i="29"/>
  <c r="Q94" i="29"/>
  <c r="G105" i="29"/>
  <c r="O105" i="29"/>
  <c r="S119" i="29"/>
  <c r="O120" i="29"/>
  <c r="O113" i="29" s="1"/>
  <c r="D122" i="29"/>
  <c r="D113" i="29" s="1"/>
  <c r="N122" i="29"/>
  <c r="J123" i="29"/>
  <c r="S123" i="29"/>
  <c r="G119" i="30"/>
  <c r="O119" i="30"/>
  <c r="W119" i="30"/>
  <c r="I120" i="30"/>
  <c r="Q120" i="30"/>
  <c r="C122" i="30"/>
  <c r="K122" i="30"/>
  <c r="S122" i="30"/>
  <c r="E123" i="30"/>
  <c r="M123" i="30"/>
  <c r="U123" i="30"/>
  <c r="G90" i="30"/>
  <c r="J94" i="30"/>
  <c r="O99" i="30"/>
  <c r="E105" i="30"/>
  <c r="R105" i="30"/>
  <c r="F119" i="30"/>
  <c r="C120" i="30"/>
  <c r="N123" i="30"/>
  <c r="H119" i="31"/>
  <c r="P119" i="31"/>
  <c r="D122" i="31"/>
  <c r="L122" i="31"/>
  <c r="T122" i="31"/>
  <c r="F123" i="31"/>
  <c r="N123" i="31"/>
  <c r="V123" i="31"/>
  <c r="J94" i="29"/>
  <c r="R94" i="29"/>
  <c r="K119" i="29"/>
  <c r="T119" i="29"/>
  <c r="B123" i="29"/>
  <c r="H90" i="30"/>
  <c r="K94" i="30"/>
  <c r="Q99" i="30"/>
  <c r="S105" i="30"/>
  <c r="Q123" i="30"/>
  <c r="I119" i="31"/>
  <c r="I90" i="31"/>
  <c r="Q119" i="31"/>
  <c r="Q90" i="31"/>
  <c r="C120" i="31"/>
  <c r="C94" i="31"/>
  <c r="K120" i="31"/>
  <c r="K94" i="31"/>
  <c r="S120" i="31"/>
  <c r="S94" i="31"/>
  <c r="E122" i="31"/>
  <c r="E99" i="31"/>
  <c r="M122" i="31"/>
  <c r="M99" i="31"/>
  <c r="U122" i="31"/>
  <c r="U99" i="31"/>
  <c r="G123" i="31"/>
  <c r="G105" i="31"/>
  <c r="O123" i="31"/>
  <c r="O105" i="31"/>
  <c r="W123" i="31"/>
  <c r="W105" i="31"/>
  <c r="C90" i="29"/>
  <c r="S94" i="29"/>
  <c r="E99" i="29"/>
  <c r="M99" i="29"/>
  <c r="U99" i="29"/>
  <c r="L119" i="29"/>
  <c r="E122" i="30"/>
  <c r="M122" i="30"/>
  <c r="U122" i="30"/>
  <c r="G123" i="30"/>
  <c r="O123" i="30"/>
  <c r="W123" i="30"/>
  <c r="I90" i="30"/>
  <c r="U94" i="30"/>
  <c r="I99" i="30"/>
  <c r="R99" i="30"/>
  <c r="V123" i="30"/>
  <c r="B119" i="31"/>
  <c r="J119" i="31"/>
  <c r="R119" i="31"/>
  <c r="F122" i="31"/>
  <c r="N122" i="31"/>
  <c r="V122" i="31"/>
  <c r="H123" i="31"/>
  <c r="P123" i="31"/>
  <c r="D90" i="29"/>
  <c r="M119" i="29"/>
  <c r="M113" i="29" s="1"/>
  <c r="Q122" i="29"/>
  <c r="B119" i="30"/>
  <c r="J119" i="30"/>
  <c r="R119" i="30"/>
  <c r="D120" i="30"/>
  <c r="L120" i="30"/>
  <c r="T120" i="30"/>
  <c r="S90" i="30"/>
  <c r="M94" i="30"/>
  <c r="W94" i="30"/>
  <c r="J99" i="30"/>
  <c r="J105" i="30"/>
  <c r="W105" i="30"/>
  <c r="N119" i="30"/>
  <c r="C119" i="31"/>
  <c r="K119" i="31"/>
  <c r="S119" i="31"/>
  <c r="G122" i="31"/>
  <c r="O122" i="31"/>
  <c r="W122" i="31"/>
  <c r="I123" i="31"/>
  <c r="Q123" i="31"/>
  <c r="V105" i="31"/>
  <c r="V119" i="31"/>
  <c r="I120" i="31"/>
  <c r="R120" i="31"/>
  <c r="D123" i="31"/>
  <c r="F57" i="34"/>
  <c r="F78" i="34"/>
  <c r="N57" i="34"/>
  <c r="N78" i="34"/>
  <c r="V57" i="34"/>
  <c r="V78" i="34"/>
  <c r="H79" i="34"/>
  <c r="H60" i="34"/>
  <c r="P79" i="34"/>
  <c r="P60" i="34"/>
  <c r="B63" i="34"/>
  <c r="B80" i="34"/>
  <c r="R80" i="34"/>
  <c r="G51" i="35"/>
  <c r="B78" i="35"/>
  <c r="L51" i="37"/>
  <c r="P51" i="37"/>
  <c r="H90" i="31"/>
  <c r="P90" i="31"/>
  <c r="H94" i="31"/>
  <c r="P94" i="31"/>
  <c r="B99" i="31"/>
  <c r="J99" i="31"/>
  <c r="R99" i="31"/>
  <c r="F105" i="31"/>
  <c r="N105" i="31"/>
  <c r="N119" i="31"/>
  <c r="J120" i="31"/>
  <c r="T120" i="31"/>
  <c r="T57" i="33"/>
  <c r="T78" i="33"/>
  <c r="T72" i="33" s="1"/>
  <c r="H63" i="33"/>
  <c r="H80" i="33"/>
  <c r="P63" i="33"/>
  <c r="P80" i="33"/>
  <c r="I51" i="33"/>
  <c r="Q51" i="33"/>
  <c r="D57" i="33"/>
  <c r="B63" i="33"/>
  <c r="R63" i="33"/>
  <c r="R72" i="33"/>
  <c r="F80" i="33"/>
  <c r="F72" i="33" s="1"/>
  <c r="G78" i="34"/>
  <c r="O78" i="34"/>
  <c r="W78" i="34"/>
  <c r="I79" i="34"/>
  <c r="Q79" i="34"/>
  <c r="C80" i="34"/>
  <c r="K80" i="34"/>
  <c r="G51" i="34"/>
  <c r="O51" i="34"/>
  <c r="W51" i="34"/>
  <c r="I51" i="34"/>
  <c r="Q51" i="34"/>
  <c r="F79" i="34"/>
  <c r="S80" i="34"/>
  <c r="K80" i="35"/>
  <c r="Q94" i="31"/>
  <c r="C99" i="31"/>
  <c r="K99" i="31"/>
  <c r="S99" i="31"/>
  <c r="F119" i="31"/>
  <c r="B120" i="31"/>
  <c r="L120" i="31"/>
  <c r="U120" i="31"/>
  <c r="E57" i="33"/>
  <c r="E78" i="33"/>
  <c r="E72" i="33" s="1"/>
  <c r="M57" i="33"/>
  <c r="M78" i="33"/>
  <c r="U57" i="33"/>
  <c r="U78" i="33"/>
  <c r="G79" i="33"/>
  <c r="G72" i="33" s="1"/>
  <c r="G60" i="33"/>
  <c r="O79" i="33"/>
  <c r="O72" i="33" s="1"/>
  <c r="O60" i="33"/>
  <c r="W79" i="33"/>
  <c r="W72" i="33" s="1"/>
  <c r="W60" i="33"/>
  <c r="I63" i="33"/>
  <c r="I80" i="33"/>
  <c r="Q63" i="33"/>
  <c r="Q80" i="33"/>
  <c r="F57" i="33"/>
  <c r="T60" i="33"/>
  <c r="C63" i="33"/>
  <c r="S63" i="33"/>
  <c r="J78" i="33"/>
  <c r="J72" i="33" s="1"/>
  <c r="G78" i="35"/>
  <c r="I79" i="35"/>
  <c r="Q79" i="35"/>
  <c r="C80" i="35"/>
  <c r="S80" i="35"/>
  <c r="O78" i="35"/>
  <c r="V80" i="35"/>
  <c r="B90" i="31"/>
  <c r="J90" i="31"/>
  <c r="R90" i="31"/>
  <c r="D99" i="31"/>
  <c r="L99" i="31"/>
  <c r="T99" i="31"/>
  <c r="H105" i="31"/>
  <c r="P105" i="31"/>
  <c r="D120" i="31"/>
  <c r="M120" i="31"/>
  <c r="H79" i="33"/>
  <c r="H60" i="33"/>
  <c r="P79" i="33"/>
  <c r="P60" i="33"/>
  <c r="V57" i="33"/>
  <c r="L79" i="33"/>
  <c r="L72" i="33" s="1"/>
  <c r="M80" i="34"/>
  <c r="D78" i="34"/>
  <c r="N79" i="34"/>
  <c r="C90" i="31"/>
  <c r="K90" i="31"/>
  <c r="S90" i="31"/>
  <c r="I105" i="31"/>
  <c r="Q105" i="31"/>
  <c r="E120" i="31"/>
  <c r="I79" i="33"/>
  <c r="I60" i="33"/>
  <c r="Q79" i="33"/>
  <c r="Q60" i="33"/>
  <c r="W57" i="33"/>
  <c r="F60" i="33"/>
  <c r="V60" i="33"/>
  <c r="N80" i="33"/>
  <c r="N72" i="33" s="1"/>
  <c r="B78" i="34"/>
  <c r="J78" i="34"/>
  <c r="R78" i="34"/>
  <c r="D79" i="34"/>
  <c r="L79" i="34"/>
  <c r="T79" i="34"/>
  <c r="F80" i="34"/>
  <c r="N80" i="34"/>
  <c r="V80" i="34"/>
  <c r="B51" i="34"/>
  <c r="J51" i="34"/>
  <c r="R51" i="34"/>
  <c r="I78" i="35"/>
  <c r="I57" i="35"/>
  <c r="Q78" i="35"/>
  <c r="C79" i="35"/>
  <c r="C60" i="35"/>
  <c r="K79" i="35"/>
  <c r="K60" i="35"/>
  <c r="S79" i="35"/>
  <c r="S60" i="35"/>
  <c r="E80" i="35"/>
  <c r="E63" i="35"/>
  <c r="M80" i="35"/>
  <c r="M63" i="35"/>
  <c r="U80" i="35"/>
  <c r="U63" i="35"/>
  <c r="C51" i="35"/>
  <c r="F99" i="31"/>
  <c r="N99" i="31"/>
  <c r="V99" i="31"/>
  <c r="J63" i="33"/>
  <c r="L78" i="34"/>
  <c r="V79" i="34"/>
  <c r="J57" i="35"/>
  <c r="J78" i="35"/>
  <c r="R57" i="35"/>
  <c r="R78" i="35"/>
  <c r="D79" i="35"/>
  <c r="D60" i="35"/>
  <c r="L79" i="35"/>
  <c r="L60" i="35"/>
  <c r="F63" i="35"/>
  <c r="F80" i="35"/>
  <c r="N63" i="35"/>
  <c r="N80" i="35"/>
  <c r="F79" i="35"/>
  <c r="G99" i="31"/>
  <c r="O99" i="31"/>
  <c r="W99" i="31"/>
  <c r="T105" i="31"/>
  <c r="I78" i="33"/>
  <c r="I78" i="34"/>
  <c r="I57" i="33"/>
  <c r="Q78" i="33"/>
  <c r="Q78" i="34"/>
  <c r="Q57" i="33"/>
  <c r="C79" i="33"/>
  <c r="C72" i="33" s="1"/>
  <c r="C60" i="33"/>
  <c r="C79" i="34"/>
  <c r="K79" i="33"/>
  <c r="K72" i="33" s="1"/>
  <c r="K60" i="33"/>
  <c r="K79" i="34"/>
  <c r="S79" i="33"/>
  <c r="S72" i="33" s="1"/>
  <c r="S60" i="33"/>
  <c r="S79" i="34"/>
  <c r="E80" i="33"/>
  <c r="E80" i="34"/>
  <c r="E63" i="33"/>
  <c r="M80" i="33"/>
  <c r="M63" i="33"/>
  <c r="U80" i="33"/>
  <c r="U80" i="34"/>
  <c r="U63" i="33"/>
  <c r="L57" i="33"/>
  <c r="P80" i="34"/>
  <c r="H80" i="34"/>
  <c r="L105" i="31"/>
  <c r="U105" i="31"/>
  <c r="N57" i="33"/>
  <c r="B78" i="33"/>
  <c r="B72" i="33" s="1"/>
  <c r="V80" i="33"/>
  <c r="V72" i="33" s="1"/>
  <c r="E57" i="34"/>
  <c r="E78" i="34"/>
  <c r="M57" i="34"/>
  <c r="M78" i="34"/>
  <c r="U57" i="34"/>
  <c r="U78" i="34"/>
  <c r="G79" i="34"/>
  <c r="G60" i="34"/>
  <c r="O79" i="34"/>
  <c r="O60" i="34"/>
  <c r="W79" i="34"/>
  <c r="W60" i="34"/>
  <c r="I80" i="34"/>
  <c r="I63" i="34"/>
  <c r="Q80" i="34"/>
  <c r="Q63" i="34"/>
  <c r="E51" i="34"/>
  <c r="M51" i="34"/>
  <c r="U51" i="34"/>
  <c r="T78" i="34"/>
  <c r="J80" i="34"/>
  <c r="L78" i="35"/>
  <c r="T78" i="35"/>
  <c r="N79" i="35"/>
  <c r="P51" i="35"/>
  <c r="B51" i="35"/>
  <c r="T79" i="35"/>
  <c r="F51" i="35"/>
  <c r="N51" i="35"/>
  <c r="V51" i="35"/>
  <c r="S57" i="35"/>
  <c r="S63" i="35"/>
  <c r="D78" i="35"/>
  <c r="U79" i="35"/>
  <c r="F57" i="37"/>
  <c r="F78" i="39"/>
  <c r="F78" i="37"/>
  <c r="F78" i="38"/>
  <c r="N78" i="39"/>
  <c r="N57" i="37"/>
  <c r="N78" i="37"/>
  <c r="N78" i="38"/>
  <c r="V57" i="37"/>
  <c r="V78" i="39"/>
  <c r="V78" i="37"/>
  <c r="V78" i="38"/>
  <c r="H79" i="39"/>
  <c r="H79" i="37"/>
  <c r="H60" i="37"/>
  <c r="P79" i="39"/>
  <c r="P79" i="37"/>
  <c r="P72" i="37" s="1"/>
  <c r="P60" i="37"/>
  <c r="B80" i="39"/>
  <c r="B63" i="37"/>
  <c r="B80" i="38"/>
  <c r="B80" i="37"/>
  <c r="B72" i="37" s="1"/>
  <c r="J63" i="37"/>
  <c r="J80" i="38"/>
  <c r="J80" i="39"/>
  <c r="J80" i="37"/>
  <c r="R80" i="39"/>
  <c r="R63" i="37"/>
  <c r="R80" i="37"/>
  <c r="B51" i="37"/>
  <c r="J51" i="37"/>
  <c r="R51" i="37"/>
  <c r="H72" i="37"/>
  <c r="B57" i="34"/>
  <c r="J57" i="34"/>
  <c r="R57" i="34"/>
  <c r="F63" i="34"/>
  <c r="N63" i="34"/>
  <c r="V63" i="34"/>
  <c r="K57" i="35"/>
  <c r="T57" i="35"/>
  <c r="V79" i="35"/>
  <c r="G57" i="37"/>
  <c r="G78" i="37"/>
  <c r="O57" i="37"/>
  <c r="O78" i="37"/>
  <c r="W57" i="37"/>
  <c r="W78" i="37"/>
  <c r="I79" i="37"/>
  <c r="I72" i="37" s="1"/>
  <c r="I60" i="37"/>
  <c r="Q79" i="37"/>
  <c r="Q72" i="37" s="1"/>
  <c r="Q60" i="37"/>
  <c r="C63" i="37"/>
  <c r="C80" i="37"/>
  <c r="K63" i="37"/>
  <c r="K80" i="37"/>
  <c r="S63" i="37"/>
  <c r="S80" i="37"/>
  <c r="C51" i="37"/>
  <c r="K51" i="37"/>
  <c r="S51" i="37"/>
  <c r="W72" i="37"/>
  <c r="H79" i="38"/>
  <c r="P79" i="38"/>
  <c r="R80" i="38"/>
  <c r="K78" i="39"/>
  <c r="M79" i="39"/>
  <c r="G80" i="39"/>
  <c r="W80" i="39"/>
  <c r="I60" i="34"/>
  <c r="Q60" i="34"/>
  <c r="G63" i="34"/>
  <c r="O63" i="34"/>
  <c r="W63" i="34"/>
  <c r="E78" i="35"/>
  <c r="M78" i="35"/>
  <c r="U78" i="35"/>
  <c r="G79" i="35"/>
  <c r="O79" i="35"/>
  <c r="W79" i="35"/>
  <c r="I80" i="35"/>
  <c r="Q80" i="35"/>
  <c r="L57" i="35"/>
  <c r="U57" i="35"/>
  <c r="C63" i="35"/>
  <c r="O80" i="35"/>
  <c r="Q79" i="38"/>
  <c r="C80" i="38"/>
  <c r="B60" i="34"/>
  <c r="J60" i="34"/>
  <c r="R60" i="34"/>
  <c r="F78" i="35"/>
  <c r="N78" i="35"/>
  <c r="V78" i="35"/>
  <c r="H79" i="35"/>
  <c r="H60" i="35"/>
  <c r="P79" i="35"/>
  <c r="P60" i="35"/>
  <c r="B80" i="35"/>
  <c r="J80" i="35"/>
  <c r="R80" i="35"/>
  <c r="V57" i="35"/>
  <c r="M60" i="35"/>
  <c r="W78" i="35"/>
  <c r="P80" i="35"/>
  <c r="N57" i="35"/>
  <c r="N60" i="35"/>
  <c r="B78" i="37"/>
  <c r="B78" i="38"/>
  <c r="B57" i="37"/>
  <c r="B78" i="39"/>
  <c r="J78" i="37"/>
  <c r="J78" i="38"/>
  <c r="J78" i="39"/>
  <c r="J57" i="37"/>
  <c r="R78" i="37"/>
  <c r="R78" i="38"/>
  <c r="R57" i="37"/>
  <c r="R78" i="39"/>
  <c r="D79" i="37"/>
  <c r="D72" i="37" s="1"/>
  <c r="D60" i="37"/>
  <c r="D79" i="39"/>
  <c r="D79" i="38"/>
  <c r="L79" i="37"/>
  <c r="L72" i="37" s="1"/>
  <c r="L60" i="37"/>
  <c r="L79" i="39"/>
  <c r="T79" i="37"/>
  <c r="T72" i="37" s="1"/>
  <c r="T60" i="37"/>
  <c r="T79" i="39"/>
  <c r="F80" i="37"/>
  <c r="F63" i="37"/>
  <c r="F80" i="38"/>
  <c r="F80" i="39"/>
  <c r="N80" i="37"/>
  <c r="N80" i="39"/>
  <c r="N63" i="37"/>
  <c r="N80" i="38"/>
  <c r="V80" i="37"/>
  <c r="V63" i="37"/>
  <c r="V80" i="39"/>
  <c r="F51" i="37"/>
  <c r="N51" i="37"/>
  <c r="V51" i="37"/>
  <c r="R72" i="37"/>
  <c r="D60" i="34"/>
  <c r="L60" i="34"/>
  <c r="T60" i="34"/>
  <c r="F57" i="35"/>
  <c r="G63" i="35"/>
  <c r="C78" i="37"/>
  <c r="C72" i="37" s="1"/>
  <c r="C57" i="37"/>
  <c r="K78" i="37"/>
  <c r="K57" i="37"/>
  <c r="S78" i="37"/>
  <c r="S72" i="37" s="1"/>
  <c r="S57" i="37"/>
  <c r="E79" i="37"/>
  <c r="E72" i="37" s="1"/>
  <c r="E60" i="37"/>
  <c r="E79" i="39"/>
  <c r="M79" i="37"/>
  <c r="M72" i="37" s="1"/>
  <c r="M60" i="37"/>
  <c r="U79" i="37"/>
  <c r="U72" i="37" s="1"/>
  <c r="U60" i="37"/>
  <c r="U79" i="39"/>
  <c r="G80" i="37"/>
  <c r="G63" i="37"/>
  <c r="O80" i="37"/>
  <c r="O80" i="39"/>
  <c r="O63" i="37"/>
  <c r="W80" i="37"/>
  <c r="W63" i="37"/>
  <c r="G51" i="37"/>
  <c r="O51" i="37"/>
  <c r="W51" i="37"/>
  <c r="L79" i="38"/>
  <c r="T79" i="38"/>
  <c r="V80" i="38"/>
  <c r="G78" i="39"/>
  <c r="O78" i="39"/>
  <c r="W78" i="39"/>
  <c r="I79" i="39"/>
  <c r="Q79" i="39"/>
  <c r="C80" i="39"/>
  <c r="S80" i="39"/>
  <c r="I79" i="38"/>
  <c r="R79" i="38"/>
  <c r="M60" i="39"/>
  <c r="E90" i="43"/>
  <c r="M90" i="43"/>
  <c r="U90" i="43"/>
  <c r="W78" i="38"/>
  <c r="J79" i="38"/>
  <c r="P80" i="38"/>
  <c r="H78" i="39"/>
  <c r="H57" i="39"/>
  <c r="P78" i="39"/>
  <c r="P57" i="39"/>
  <c r="B79" i="39"/>
  <c r="B60" i="39"/>
  <c r="J79" i="39"/>
  <c r="J60" i="39"/>
  <c r="R79" i="39"/>
  <c r="R60" i="39"/>
  <c r="D80" i="39"/>
  <c r="D63" i="39"/>
  <c r="L80" i="39"/>
  <c r="L63" i="39"/>
  <c r="T80" i="39"/>
  <c r="T63" i="39"/>
  <c r="D51" i="39"/>
  <c r="L51" i="39"/>
  <c r="T51" i="39"/>
  <c r="G57" i="39"/>
  <c r="C78" i="39"/>
  <c r="S78" i="39"/>
  <c r="B63" i="41"/>
  <c r="J63" i="41"/>
  <c r="R63" i="41"/>
  <c r="B72" i="42"/>
  <c r="B90" i="42"/>
  <c r="J72" i="42"/>
  <c r="J90" i="42"/>
  <c r="R72" i="42"/>
  <c r="R90" i="42"/>
  <c r="E69" i="45"/>
  <c r="C57" i="38"/>
  <c r="K57" i="38"/>
  <c r="Q60" i="38"/>
  <c r="G78" i="38"/>
  <c r="O78" i="38"/>
  <c r="B79" i="38"/>
  <c r="H80" i="38"/>
  <c r="I78" i="39"/>
  <c r="Q78" i="39"/>
  <c r="C79" i="39"/>
  <c r="C60" i="39"/>
  <c r="K79" i="39"/>
  <c r="K60" i="39"/>
  <c r="S79" i="39"/>
  <c r="S60" i="39"/>
  <c r="E80" i="39"/>
  <c r="E63" i="39"/>
  <c r="M80" i="39"/>
  <c r="M63" i="39"/>
  <c r="U80" i="39"/>
  <c r="U63" i="39"/>
  <c r="I57" i="39"/>
  <c r="D57" i="38"/>
  <c r="L57" i="38"/>
  <c r="T57" i="38"/>
  <c r="H78" i="38"/>
  <c r="P78" i="38"/>
  <c r="V79" i="38"/>
  <c r="Q60" i="39"/>
  <c r="C63" i="39"/>
  <c r="S63" i="39"/>
  <c r="K80" i="39"/>
  <c r="B90" i="41"/>
  <c r="B81" i="41" s="1"/>
  <c r="B90" i="43"/>
  <c r="J90" i="41"/>
  <c r="J81" i="41" s="1"/>
  <c r="J90" i="43"/>
  <c r="R90" i="41"/>
  <c r="R81" i="41" s="1"/>
  <c r="R90" i="43"/>
  <c r="R72" i="41"/>
  <c r="F63" i="42"/>
  <c r="N63" i="42"/>
  <c r="V63" i="42"/>
  <c r="H63" i="42"/>
  <c r="P63" i="42"/>
  <c r="S78" i="38"/>
  <c r="E79" i="38"/>
  <c r="M79" i="38"/>
  <c r="U79" i="38"/>
  <c r="G80" i="38"/>
  <c r="O80" i="38"/>
  <c r="W80" i="38"/>
  <c r="N79" i="38"/>
  <c r="S80" i="38"/>
  <c r="K57" i="39"/>
  <c r="E63" i="41"/>
  <c r="M63" i="41"/>
  <c r="U63" i="41"/>
  <c r="G81" i="41"/>
  <c r="O81" i="41"/>
  <c r="W81" i="41"/>
  <c r="H69" i="45"/>
  <c r="F79" i="38"/>
  <c r="K80" i="38"/>
  <c r="T80" i="38"/>
  <c r="D78" i="39"/>
  <c r="L78" i="39"/>
  <c r="T78" i="39"/>
  <c r="F79" i="39"/>
  <c r="F60" i="39"/>
  <c r="N79" i="39"/>
  <c r="N60" i="39"/>
  <c r="V79" i="39"/>
  <c r="V60" i="39"/>
  <c r="H63" i="39"/>
  <c r="H80" i="39"/>
  <c r="P63" i="39"/>
  <c r="P80" i="39"/>
  <c r="L57" i="39"/>
  <c r="I69" i="45"/>
  <c r="Q69" i="45"/>
  <c r="E60" i="38"/>
  <c r="M60" i="38"/>
  <c r="U60" i="38"/>
  <c r="C63" i="38"/>
  <c r="L80" i="38"/>
  <c r="E57" i="39"/>
  <c r="E78" i="39"/>
  <c r="M57" i="39"/>
  <c r="M78" i="39"/>
  <c r="U57" i="39"/>
  <c r="U78" i="39"/>
  <c r="G79" i="39"/>
  <c r="O79" i="39"/>
  <c r="W79" i="39"/>
  <c r="W60" i="39"/>
  <c r="I63" i="39"/>
  <c r="I80" i="39"/>
  <c r="Q63" i="39"/>
  <c r="Q80" i="39"/>
  <c r="Q51" i="39"/>
  <c r="I60" i="39"/>
  <c r="E72" i="41"/>
  <c r="E90" i="42"/>
  <c r="E90" i="41"/>
  <c r="E81" i="41" s="1"/>
  <c r="M72" i="41"/>
  <c r="M90" i="42"/>
  <c r="M90" i="41"/>
  <c r="M81" i="41" s="1"/>
  <c r="U72" i="41"/>
  <c r="U90" i="42"/>
  <c r="U90" i="41"/>
  <c r="U81" i="41" s="1"/>
  <c r="J72" i="41"/>
  <c r="D63" i="38"/>
  <c r="D57" i="39"/>
  <c r="O57" i="39"/>
  <c r="F90" i="43"/>
  <c r="F90" i="41"/>
  <c r="F81" i="41" s="1"/>
  <c r="N90" i="43"/>
  <c r="N90" i="41"/>
  <c r="N81" i="41" s="1"/>
  <c r="V90" i="43"/>
  <c r="V90" i="41"/>
  <c r="V81" i="41" s="1"/>
  <c r="B63" i="42"/>
  <c r="J63" i="42"/>
  <c r="R63" i="42"/>
  <c r="G90" i="43"/>
  <c r="O90" i="43"/>
  <c r="W90" i="43"/>
  <c r="H60" i="45"/>
  <c r="P60" i="45"/>
  <c r="T77" i="45"/>
  <c r="T69" i="45" s="1"/>
  <c r="H77" i="46"/>
  <c r="P77" i="46"/>
  <c r="E52" i="46"/>
  <c r="M52" i="46"/>
  <c r="U52" i="46"/>
  <c r="D77" i="46"/>
  <c r="M77" i="47"/>
  <c r="I103" i="50"/>
  <c r="I80" i="50"/>
  <c r="Q103" i="50"/>
  <c r="Q80" i="50"/>
  <c r="E105" i="50"/>
  <c r="E87" i="50"/>
  <c r="M105" i="50"/>
  <c r="M87" i="50"/>
  <c r="U105" i="50"/>
  <c r="U87" i="50"/>
  <c r="S83" i="50"/>
  <c r="C90" i="42"/>
  <c r="K90" i="42"/>
  <c r="S90" i="42"/>
  <c r="H90" i="43"/>
  <c r="P90" i="43"/>
  <c r="I60" i="45"/>
  <c r="Q60" i="45"/>
  <c r="U77" i="45"/>
  <c r="U69" i="45" s="1"/>
  <c r="I77" i="46"/>
  <c r="Q77" i="46"/>
  <c r="J77" i="46"/>
  <c r="G77" i="47"/>
  <c r="G60" i="47"/>
  <c r="O77" i="47"/>
  <c r="O60" i="47"/>
  <c r="W77" i="47"/>
  <c r="W60" i="47"/>
  <c r="U77" i="47"/>
  <c r="I90" i="43"/>
  <c r="Q90" i="43"/>
  <c r="H77" i="47"/>
  <c r="P77" i="47"/>
  <c r="G72" i="42"/>
  <c r="O72" i="42"/>
  <c r="W72" i="42"/>
  <c r="D72" i="43"/>
  <c r="L72" i="43"/>
  <c r="T72" i="43"/>
  <c r="L77" i="45"/>
  <c r="L69" i="45" s="1"/>
  <c r="R77" i="46"/>
  <c r="I77" i="47"/>
  <c r="Q77" i="47"/>
  <c r="C52" i="47"/>
  <c r="K52" i="47"/>
  <c r="S52" i="47"/>
  <c r="D103" i="50"/>
  <c r="L103" i="50"/>
  <c r="T103" i="50"/>
  <c r="I90" i="41"/>
  <c r="I81" i="41" s="1"/>
  <c r="Q90" i="41"/>
  <c r="Q81" i="41" s="1"/>
  <c r="E72" i="43"/>
  <c r="M72" i="43"/>
  <c r="U72" i="43"/>
  <c r="D60" i="45"/>
  <c r="C77" i="45"/>
  <c r="C69" i="45" s="1"/>
  <c r="M77" i="45"/>
  <c r="M69" i="45" s="1"/>
  <c r="T77" i="46"/>
  <c r="B77" i="47"/>
  <c r="J77" i="47"/>
  <c r="R77" i="47"/>
  <c r="D103" i="49"/>
  <c r="D96" i="49" s="1"/>
  <c r="D80" i="49"/>
  <c r="L103" i="49"/>
  <c r="L96" i="49" s="1"/>
  <c r="L80" i="49"/>
  <c r="T103" i="49"/>
  <c r="T96" i="49" s="1"/>
  <c r="T80" i="49"/>
  <c r="H105" i="49"/>
  <c r="H87" i="49"/>
  <c r="P105" i="49"/>
  <c r="P87" i="49"/>
  <c r="F83" i="49"/>
  <c r="F96" i="49"/>
  <c r="N96" i="49"/>
  <c r="V96" i="49"/>
  <c r="E60" i="45"/>
  <c r="P60" i="46"/>
  <c r="E52" i="47"/>
  <c r="M52" i="47"/>
  <c r="U52" i="47"/>
  <c r="E96" i="49"/>
  <c r="M96" i="49"/>
  <c r="U96" i="49"/>
  <c r="N83" i="49"/>
  <c r="D103" i="51"/>
  <c r="L103" i="51"/>
  <c r="T103" i="51"/>
  <c r="F104" i="51"/>
  <c r="N104" i="51"/>
  <c r="V104" i="51"/>
  <c r="H105" i="51"/>
  <c r="P105" i="51"/>
  <c r="H83" i="51"/>
  <c r="F77" i="46"/>
  <c r="N77" i="46"/>
  <c r="V77" i="46"/>
  <c r="Q60" i="46"/>
  <c r="V83" i="49"/>
  <c r="F73" i="51"/>
  <c r="N73" i="51"/>
  <c r="V73" i="51"/>
  <c r="H73" i="51"/>
  <c r="P73" i="51"/>
  <c r="B73" i="51"/>
  <c r="J73" i="51"/>
  <c r="R73" i="51"/>
  <c r="P83" i="51"/>
  <c r="G77" i="46"/>
  <c r="G60" i="46"/>
  <c r="O77" i="46"/>
  <c r="O60" i="46"/>
  <c r="W77" i="46"/>
  <c r="W60" i="46"/>
  <c r="B77" i="46"/>
  <c r="E77" i="47"/>
  <c r="F103" i="51"/>
  <c r="F80" i="51"/>
  <c r="N103" i="51"/>
  <c r="N80" i="51"/>
  <c r="V103" i="51"/>
  <c r="V80" i="51"/>
  <c r="B105" i="51"/>
  <c r="B87" i="51"/>
  <c r="J105" i="51"/>
  <c r="J87" i="51"/>
  <c r="R105" i="51"/>
  <c r="R87" i="51"/>
  <c r="F80" i="49"/>
  <c r="N80" i="49"/>
  <c r="V80" i="49"/>
  <c r="D83" i="49"/>
  <c r="L83" i="49"/>
  <c r="T83" i="49"/>
  <c r="H104" i="49"/>
  <c r="P104" i="49"/>
  <c r="B105" i="49"/>
  <c r="B96" i="49" s="1"/>
  <c r="J105" i="49"/>
  <c r="J96" i="49" s="1"/>
  <c r="R105" i="49"/>
  <c r="R96" i="49" s="1"/>
  <c r="C80" i="50"/>
  <c r="K80" i="50"/>
  <c r="S80" i="50"/>
  <c r="I83" i="50"/>
  <c r="Q83" i="50"/>
  <c r="E104" i="50"/>
  <c r="M104" i="50"/>
  <c r="U104" i="50"/>
  <c r="G105" i="50"/>
  <c r="O105" i="50"/>
  <c r="W105" i="50"/>
  <c r="H80" i="51"/>
  <c r="P80" i="51"/>
  <c r="F83" i="51"/>
  <c r="N83" i="51"/>
  <c r="V83" i="51"/>
  <c r="B104" i="51"/>
  <c r="J104" i="51"/>
  <c r="R104" i="51"/>
  <c r="D105" i="51"/>
  <c r="L105" i="51"/>
  <c r="T105" i="51"/>
  <c r="C77" i="46"/>
  <c r="K77" i="46"/>
  <c r="S77" i="46"/>
  <c r="H60" i="47"/>
  <c r="P60" i="47"/>
  <c r="D77" i="47"/>
  <c r="L77" i="47"/>
  <c r="T77" i="47"/>
  <c r="G80" i="49"/>
  <c r="O80" i="49"/>
  <c r="W80" i="49"/>
  <c r="E83" i="49"/>
  <c r="M83" i="49"/>
  <c r="U83" i="49"/>
  <c r="E87" i="49"/>
  <c r="M87" i="49"/>
  <c r="U87" i="49"/>
  <c r="I104" i="49"/>
  <c r="I96" i="49" s="1"/>
  <c r="Q104" i="49"/>
  <c r="Q96" i="49" s="1"/>
  <c r="C105" i="49"/>
  <c r="K105" i="49"/>
  <c r="S105" i="49"/>
  <c r="D80" i="50"/>
  <c r="L80" i="50"/>
  <c r="T80" i="50"/>
  <c r="B83" i="50"/>
  <c r="J83" i="50"/>
  <c r="R83" i="50"/>
  <c r="B87" i="50"/>
  <c r="J87" i="50"/>
  <c r="R87" i="50"/>
  <c r="F104" i="50"/>
  <c r="N104" i="50"/>
  <c r="V104" i="50"/>
  <c r="H105" i="50"/>
  <c r="P105" i="50"/>
  <c r="I80" i="51"/>
  <c r="Q80" i="51"/>
  <c r="G83" i="51"/>
  <c r="O83" i="51"/>
  <c r="W83" i="51"/>
  <c r="G87" i="51"/>
  <c r="O87" i="51"/>
  <c r="W87" i="51"/>
  <c r="C104" i="51"/>
  <c r="K104" i="51"/>
  <c r="S104" i="51"/>
  <c r="E105" i="51"/>
  <c r="M105" i="51"/>
  <c r="U105" i="51"/>
  <c r="E77" i="46"/>
  <c r="M77" i="46"/>
  <c r="U77" i="46"/>
  <c r="B60" i="47"/>
  <c r="J60" i="47"/>
  <c r="R60" i="47"/>
  <c r="F77" i="47"/>
  <c r="N77" i="47"/>
  <c r="V77" i="47"/>
  <c r="I80" i="49"/>
  <c r="Q80" i="49"/>
  <c r="G83" i="49"/>
  <c r="O83" i="49"/>
  <c r="W83" i="49"/>
  <c r="G87" i="49"/>
  <c r="O87" i="49"/>
  <c r="W87" i="49"/>
  <c r="C104" i="49"/>
  <c r="K104" i="49"/>
  <c r="S104" i="49"/>
  <c r="F80" i="50"/>
  <c r="N80" i="50"/>
  <c r="V80" i="50"/>
  <c r="D83" i="50"/>
  <c r="L83" i="50"/>
  <c r="T83" i="50"/>
  <c r="D87" i="50"/>
  <c r="L87" i="50"/>
  <c r="T87" i="50"/>
  <c r="H104" i="50"/>
  <c r="P104" i="50"/>
  <c r="C80" i="51"/>
  <c r="K80" i="51"/>
  <c r="S80" i="51"/>
  <c r="I83" i="51"/>
  <c r="Q83" i="51"/>
  <c r="I87" i="51"/>
  <c r="Q87" i="51"/>
  <c r="E104" i="51"/>
  <c r="M104" i="51"/>
  <c r="U104" i="51"/>
  <c r="B80" i="49"/>
  <c r="J80" i="49"/>
  <c r="R80" i="49"/>
  <c r="G80" i="50"/>
  <c r="O80" i="50"/>
  <c r="W80" i="50"/>
  <c r="D80" i="51"/>
  <c r="L80" i="51"/>
  <c r="T80" i="51"/>
  <c r="C80" i="49"/>
  <c r="K80" i="49"/>
  <c r="S80" i="49"/>
  <c r="I87" i="49"/>
  <c r="Q87" i="49"/>
  <c r="H80" i="50"/>
  <c r="P80" i="50"/>
  <c r="F87" i="50"/>
  <c r="N87" i="50"/>
  <c r="V87" i="50"/>
  <c r="E80" i="51"/>
  <c r="M80" i="51"/>
  <c r="U80" i="51"/>
  <c r="C87" i="51"/>
  <c r="K87" i="51"/>
  <c r="S87" i="51"/>
  <c r="E80" i="49"/>
  <c r="M80" i="49"/>
  <c r="U80" i="49"/>
  <c r="B80" i="50"/>
  <c r="J80" i="50"/>
  <c r="R80" i="50"/>
  <c r="G80" i="51"/>
  <c r="O80" i="51"/>
  <c r="W80" i="51"/>
  <c r="S96" i="49" l="1"/>
  <c r="K96" i="49"/>
  <c r="P96" i="49"/>
  <c r="H96" i="49"/>
  <c r="C96" i="49"/>
  <c r="K72" i="37"/>
  <c r="J72" i="37"/>
  <c r="V72" i="37"/>
  <c r="N72" i="37"/>
  <c r="F72" i="37"/>
  <c r="O72" i="37"/>
  <c r="G72" i="37"/>
  <c r="Q72" i="33"/>
  <c r="I72" i="33"/>
  <c r="M72" i="33"/>
  <c r="U72" i="33"/>
  <c r="P72" i="33"/>
  <c r="H72" i="33"/>
  <c r="L113" i="29"/>
  <c r="E113" i="29"/>
  <c r="R113" i="29"/>
  <c r="F113" i="29"/>
  <c r="Q113" i="29"/>
  <c r="T113" i="29"/>
  <c r="P113" i="29"/>
  <c r="I113" i="29"/>
  <c r="S74" i="24"/>
  <c r="S171" i="4" s="1"/>
  <c r="K146" i="25"/>
  <c r="Q146" i="25"/>
  <c r="K74" i="24"/>
  <c r="K171" i="4" s="1"/>
  <c r="K69" i="4"/>
  <c r="K142" i="4" s="1"/>
  <c r="D74" i="24"/>
  <c r="D171" i="4" s="1"/>
  <c r="D69" i="4"/>
  <c r="D142" i="4" s="1"/>
  <c r="C74" i="24"/>
  <c r="C171" i="4" s="1"/>
  <c r="C69" i="4"/>
  <c r="C142" i="4" s="1"/>
  <c r="T74" i="24"/>
  <c r="T171" i="4" s="1"/>
  <c r="T69" i="4"/>
  <c r="T142" i="4" s="1"/>
  <c r="M175" i="23"/>
  <c r="F171" i="23"/>
  <c r="O160" i="23"/>
  <c r="P132" i="23"/>
  <c r="E157" i="23"/>
  <c r="U77" i="20"/>
  <c r="U168" i="4" s="1"/>
  <c r="K146" i="23"/>
  <c r="I132" i="23"/>
  <c r="I146" i="23"/>
  <c r="L57" i="20"/>
  <c r="L56" i="20" s="1"/>
  <c r="E132" i="23"/>
  <c r="C146" i="23"/>
  <c r="F157" i="23"/>
  <c r="O132" i="23"/>
  <c r="L146" i="23"/>
  <c r="H132" i="23"/>
  <c r="C165" i="23"/>
  <c r="L62" i="20"/>
  <c r="L59" i="20" s="1"/>
  <c r="L172" i="23"/>
  <c r="C5" i="7"/>
  <c r="V132" i="23"/>
  <c r="L170" i="23"/>
  <c r="L165" i="23" s="1"/>
  <c r="E143" i="23"/>
  <c r="E60" i="20"/>
  <c r="D143" i="23"/>
  <c r="D137" i="23"/>
  <c r="D132" i="23" s="1"/>
  <c r="D57" i="20"/>
  <c r="D56" i="20" s="1"/>
  <c r="D60" i="20"/>
  <c r="T132" i="23"/>
  <c r="L179" i="23"/>
  <c r="W153" i="23"/>
  <c r="M132" i="23"/>
  <c r="L176" i="23"/>
  <c r="F160" i="23"/>
  <c r="L175" i="23"/>
  <c r="T165" i="23"/>
  <c r="Q170" i="23"/>
  <c r="Q179" i="23"/>
  <c r="Q62" i="20"/>
  <c r="D61" i="20"/>
  <c r="D154" i="23"/>
  <c r="D146" i="23" s="1"/>
  <c r="D158" i="23"/>
  <c r="I172" i="23"/>
  <c r="I165" i="23" s="1"/>
  <c r="I62" i="20"/>
  <c r="F132" i="23"/>
  <c r="S146" i="23"/>
  <c r="D165" i="23"/>
  <c r="B194" i="23"/>
  <c r="R194" i="21"/>
  <c r="S205" i="21"/>
  <c r="K205" i="21"/>
  <c r="P205" i="23"/>
  <c r="C205" i="21"/>
  <c r="J194" i="23"/>
  <c r="C178" i="19"/>
  <c r="D178" i="19"/>
  <c r="S79" i="16"/>
  <c r="S108" i="4" s="1"/>
  <c r="J178" i="19"/>
  <c r="S160" i="19"/>
  <c r="L178" i="19"/>
  <c r="C160" i="19"/>
  <c r="F5" i="7"/>
  <c r="F54" i="7" s="1"/>
  <c r="L160" i="19"/>
  <c r="D160" i="19"/>
  <c r="W160" i="19"/>
  <c r="L79" i="16"/>
  <c r="L108" i="4" s="1"/>
  <c r="L109" i="4"/>
  <c r="H160" i="19"/>
  <c r="G160" i="19"/>
  <c r="O160" i="19"/>
  <c r="S178" i="19"/>
  <c r="V167" i="19"/>
  <c r="V80" i="16"/>
  <c r="V109" i="4" s="1"/>
  <c r="V172" i="19"/>
  <c r="V160" i="19" s="1"/>
  <c r="V168" i="19"/>
  <c r="V176" i="19"/>
  <c r="W190" i="19"/>
  <c r="S102" i="16"/>
  <c r="S165" i="4" s="1"/>
  <c r="N167" i="19"/>
  <c r="N160" i="19" s="1"/>
  <c r="N80" i="16"/>
  <c r="N172" i="19"/>
  <c r="N168" i="19"/>
  <c r="N176" i="19"/>
  <c r="K79" i="16"/>
  <c r="K108" i="4" s="1"/>
  <c r="K110" i="4"/>
  <c r="T79" i="16"/>
  <c r="T108" i="4" s="1"/>
  <c r="V171" i="19"/>
  <c r="W164" i="18"/>
  <c r="W165" i="18"/>
  <c r="W97" i="16"/>
  <c r="W95" i="16" s="1"/>
  <c r="T163" i="18"/>
  <c r="T97" i="16"/>
  <c r="T95" i="16" s="1"/>
  <c r="W166" i="18"/>
  <c r="S166" i="18"/>
  <c r="S97" i="16"/>
  <c r="S95" i="16" s="1"/>
  <c r="L161" i="18"/>
  <c r="L97" i="16"/>
  <c r="L95" i="16" s="1"/>
  <c r="T164" i="18"/>
  <c r="K162" i="18"/>
  <c r="K97" i="16"/>
  <c r="K95" i="16" s="1"/>
  <c r="W171" i="18"/>
  <c r="C162" i="18"/>
  <c r="C167" i="18"/>
  <c r="T162" i="18"/>
  <c r="C174" i="18"/>
  <c r="C170" i="18"/>
  <c r="W163" i="18"/>
  <c r="T165" i="18"/>
  <c r="T160" i="18" s="1"/>
  <c r="W167" i="18"/>
  <c r="W161" i="18"/>
  <c r="W160" i="18" s="1"/>
  <c r="W175" i="18"/>
  <c r="T168" i="18"/>
  <c r="W162" i="18"/>
  <c r="T169" i="18"/>
  <c r="L171" i="18"/>
  <c r="W170" i="18"/>
  <c r="T173" i="18"/>
  <c r="W174" i="18"/>
  <c r="T170" i="18"/>
  <c r="V160" i="17"/>
  <c r="V166" i="18"/>
  <c r="C161" i="18"/>
  <c r="C165" i="18"/>
  <c r="F174" i="17"/>
  <c r="F53" i="16"/>
  <c r="F170" i="17"/>
  <c r="F166" i="17"/>
  <c r="C169" i="18"/>
  <c r="F165" i="17"/>
  <c r="M229" i="17"/>
  <c r="C173" i="18"/>
  <c r="U166" i="18"/>
  <c r="C164" i="18"/>
  <c r="C168" i="18"/>
  <c r="C172" i="18"/>
  <c r="E53" i="16"/>
  <c r="E173" i="17"/>
  <c r="E172" i="17"/>
  <c r="E169" i="17"/>
  <c r="E160" i="17" s="1"/>
  <c r="E168" i="17"/>
  <c r="F168" i="17"/>
  <c r="C175" i="18"/>
  <c r="F172" i="17"/>
  <c r="O101" i="16"/>
  <c r="O164" i="4" s="1"/>
  <c r="O62" i="4"/>
  <c r="O135" i="4" s="1"/>
  <c r="F163" i="17"/>
  <c r="F160" i="17" s="1"/>
  <c r="B171" i="18"/>
  <c r="F167" i="17"/>
  <c r="F175" i="17"/>
  <c r="C166" i="18"/>
  <c r="K171" i="17"/>
  <c r="C217" i="18"/>
  <c r="C171" i="18"/>
  <c r="S217" i="19"/>
  <c r="C217" i="19"/>
  <c r="E175" i="17"/>
  <c r="B166" i="17"/>
  <c r="J240" i="17"/>
  <c r="B240" i="17"/>
  <c r="L229" i="17"/>
  <c r="D229" i="17"/>
  <c r="H233" i="15"/>
  <c r="H76" i="12"/>
  <c r="T233" i="15"/>
  <c r="T76" i="12"/>
  <c r="S204" i="15"/>
  <c r="P75" i="12"/>
  <c r="P104" i="4" s="1"/>
  <c r="P105" i="4"/>
  <c r="D233" i="15"/>
  <c r="D76" i="12"/>
  <c r="B204" i="15"/>
  <c r="U75" i="12"/>
  <c r="U105" i="4"/>
  <c r="F204" i="15"/>
  <c r="V101" i="12"/>
  <c r="V162" i="4" s="1"/>
  <c r="C204" i="15"/>
  <c r="N105" i="4"/>
  <c r="N253" i="15"/>
  <c r="N211" i="15"/>
  <c r="N78" i="12"/>
  <c r="L233" i="15"/>
  <c r="L76" i="12"/>
  <c r="J204" i="15"/>
  <c r="I233" i="15"/>
  <c r="I76" i="12"/>
  <c r="B5" i="7"/>
  <c r="B54" i="7" s="1"/>
  <c r="O101" i="12"/>
  <c r="O162" i="4" s="1"/>
  <c r="Q75" i="12"/>
  <c r="Q104" i="4" s="1"/>
  <c r="Q105" i="4"/>
  <c r="E75" i="12"/>
  <c r="E104" i="4" s="1"/>
  <c r="N216" i="15"/>
  <c r="J101" i="12"/>
  <c r="J162" i="4" s="1"/>
  <c r="V204" i="15"/>
  <c r="G204" i="15"/>
  <c r="V98" i="12"/>
  <c r="V159" i="4" s="1"/>
  <c r="V86" i="12"/>
  <c r="F63" i="12"/>
  <c r="F55" i="4" s="1"/>
  <c r="F130" i="4" s="1"/>
  <c r="K86" i="12"/>
  <c r="D63" i="12"/>
  <c r="F86" i="12"/>
  <c r="U86" i="12"/>
  <c r="F98" i="12"/>
  <c r="F159" i="4" s="1"/>
  <c r="S86" i="12"/>
  <c r="S57" i="4"/>
  <c r="S132" i="4" s="1"/>
  <c r="C86" i="12"/>
  <c r="C57" i="4"/>
  <c r="C132" i="4" s="1"/>
  <c r="S63" i="12"/>
  <c r="Q5" i="4"/>
  <c r="Q3" i="4"/>
  <c r="Q128" i="4" s="1"/>
  <c r="W63" i="12"/>
  <c r="W55" i="4" s="1"/>
  <c r="W130" i="4" s="1"/>
  <c r="P5" i="4"/>
  <c r="P3" i="4"/>
  <c r="P128" i="4" s="1"/>
  <c r="P63" i="12"/>
  <c r="P55" i="4" s="1"/>
  <c r="P130" i="4" s="1"/>
  <c r="P57" i="4"/>
  <c r="P132" i="4" s="1"/>
  <c r="N63" i="12"/>
  <c r="N55" i="4" s="1"/>
  <c r="N98" i="12"/>
  <c r="N159" i="4" s="1"/>
  <c r="N5" i="7"/>
  <c r="N52" i="7" s="1"/>
  <c r="N86" i="12"/>
  <c r="C63" i="12"/>
  <c r="C55" i="4" s="1"/>
  <c r="C130" i="4" s="1"/>
  <c r="V5" i="4"/>
  <c r="V3" i="4"/>
  <c r="V128" i="4" s="1"/>
  <c r="F96" i="12"/>
  <c r="F157" i="4" s="1"/>
  <c r="M117" i="11"/>
  <c r="E136" i="11"/>
  <c r="E55" i="8"/>
  <c r="E52" i="8"/>
  <c r="E51" i="8" s="1"/>
  <c r="P117" i="11"/>
  <c r="D136" i="11"/>
  <c r="D55" i="8"/>
  <c r="D52" i="8"/>
  <c r="D51" i="8" s="1"/>
  <c r="W136" i="11"/>
  <c r="W52" i="8"/>
  <c r="W51" i="8" s="1"/>
  <c r="W55" i="8"/>
  <c r="U100" i="4"/>
  <c r="U54" i="8"/>
  <c r="U99" i="4" s="1"/>
  <c r="K117" i="11"/>
  <c r="T54" i="8"/>
  <c r="T99" i="4" s="1"/>
  <c r="T100" i="4"/>
  <c r="S117" i="11"/>
  <c r="O117" i="11"/>
  <c r="D67" i="8"/>
  <c r="D156" i="4" s="1"/>
  <c r="G136" i="11"/>
  <c r="G52" i="8"/>
  <c r="G51" i="8" s="1"/>
  <c r="G55" i="8"/>
  <c r="F117" i="11"/>
  <c r="V54" i="8"/>
  <c r="F65" i="8"/>
  <c r="F154" i="4" s="1"/>
  <c r="U117" i="11"/>
  <c r="M54" i="8"/>
  <c r="M99" i="4" s="1"/>
  <c r="M100" i="4"/>
  <c r="T117" i="11"/>
  <c r="R67" i="8"/>
  <c r="R156" i="4" s="1"/>
  <c r="L54" i="8"/>
  <c r="L99" i="4" s="1"/>
  <c r="K67" i="8"/>
  <c r="K156" i="4" s="1"/>
  <c r="I59" i="8"/>
  <c r="I52" i="4"/>
  <c r="I129" i="4" s="1"/>
  <c r="S5" i="7"/>
  <c r="S52" i="7" s="1"/>
  <c r="J67" i="8"/>
  <c r="J156" i="4" s="1"/>
  <c r="B67" i="8"/>
  <c r="B156" i="4" s="1"/>
  <c r="K5" i="7"/>
  <c r="K55" i="7" s="1"/>
  <c r="P53" i="7"/>
  <c r="T5" i="7"/>
  <c r="T52" i="7" s="1"/>
  <c r="L5" i="7"/>
  <c r="L55" i="7" s="1"/>
  <c r="V5" i="7"/>
  <c r="V53" i="7" s="1"/>
  <c r="F52" i="7"/>
  <c r="E5" i="7"/>
  <c r="E54" i="7" s="1"/>
  <c r="D5" i="7"/>
  <c r="D54" i="7" s="1"/>
  <c r="G43" i="6"/>
  <c r="G42" i="6"/>
  <c r="G46" i="6"/>
  <c r="G45" i="6"/>
  <c r="C52" i="7"/>
  <c r="C54" i="7"/>
  <c r="O43" i="6"/>
  <c r="O42" i="6"/>
  <c r="O46" i="6"/>
  <c r="O45" i="6"/>
  <c r="E42" i="6"/>
  <c r="E45" i="6"/>
  <c r="E44" i="6"/>
  <c r="E43" i="6"/>
  <c r="U46" i="6"/>
  <c r="F5" i="5"/>
  <c r="F47" i="5" s="1"/>
  <c r="W44" i="6"/>
  <c r="U27" i="5"/>
  <c r="M27" i="5"/>
  <c r="S42" i="6"/>
  <c r="S47" i="6"/>
  <c r="K42" i="6"/>
  <c r="K47" i="6"/>
  <c r="U5" i="6"/>
  <c r="C41" i="6"/>
  <c r="L27" i="5"/>
  <c r="L5" i="5" s="1"/>
  <c r="W46" i="6"/>
  <c r="G47" i="6"/>
  <c r="S43" i="6"/>
  <c r="K43" i="6"/>
  <c r="K46" i="6"/>
  <c r="N46" i="6"/>
  <c r="S44" i="6"/>
  <c r="K45" i="6"/>
  <c r="F27" i="5"/>
  <c r="W42" i="6"/>
  <c r="B46" i="5"/>
  <c r="R27" i="5"/>
  <c r="W43" i="6"/>
  <c r="B45" i="5"/>
  <c r="R47" i="6"/>
  <c r="R54" i="7"/>
  <c r="J42" i="6"/>
  <c r="J27" i="5"/>
  <c r="J5" i="5" s="1"/>
  <c r="S137" i="23"/>
  <c r="S143" i="23"/>
  <c r="S139" i="23"/>
  <c r="S144" i="23"/>
  <c r="S140" i="23"/>
  <c r="S60" i="20"/>
  <c r="S57" i="20"/>
  <c r="S56" i="20" s="1"/>
  <c r="K165" i="23"/>
  <c r="M160" i="17"/>
  <c r="M253" i="15"/>
  <c r="M211" i="15"/>
  <c r="M220" i="15"/>
  <c r="M217" i="15"/>
  <c r="M213" i="15"/>
  <c r="M209" i="15"/>
  <c r="M218" i="15"/>
  <c r="M71" i="12"/>
  <c r="M70" i="12" s="1"/>
  <c r="M210" i="15"/>
  <c r="M214" i="15"/>
  <c r="M78" i="12"/>
  <c r="M216" i="15"/>
  <c r="O204" i="15"/>
  <c r="C233" i="15"/>
  <c r="C71" i="12"/>
  <c r="C70" i="12" s="1"/>
  <c r="C76" i="12"/>
  <c r="K136" i="11"/>
  <c r="K55" i="8"/>
  <c r="K52" i="8"/>
  <c r="K51" i="8" s="1"/>
  <c r="K233" i="15"/>
  <c r="K71" i="12"/>
  <c r="K70" i="12" s="1"/>
  <c r="K76" i="12"/>
  <c r="U55" i="4"/>
  <c r="U130" i="4" s="1"/>
  <c r="B113" i="29"/>
  <c r="G116" i="4"/>
  <c r="Q165" i="23"/>
  <c r="B176" i="23"/>
  <c r="B172" i="23"/>
  <c r="B179" i="23"/>
  <c r="B175" i="23"/>
  <c r="B62" i="20"/>
  <c r="B170" i="23"/>
  <c r="B171" i="23"/>
  <c r="H74" i="24"/>
  <c r="H171" i="4" s="1"/>
  <c r="H69" i="4"/>
  <c r="H142" i="4" s="1"/>
  <c r="F74" i="24"/>
  <c r="F171" i="4" s="1"/>
  <c r="F69" i="4"/>
  <c r="F142" i="4" s="1"/>
  <c r="K65" i="4"/>
  <c r="K138" i="4" s="1"/>
  <c r="R175" i="18"/>
  <c r="R164" i="18"/>
  <c r="R174" i="18"/>
  <c r="R163" i="18"/>
  <c r="R162" i="18"/>
  <c r="R161" i="18"/>
  <c r="R172" i="18"/>
  <c r="R173" i="18"/>
  <c r="R170" i="18"/>
  <c r="R169" i="18"/>
  <c r="R167" i="18"/>
  <c r="R165" i="18"/>
  <c r="R97" i="16"/>
  <c r="R95" i="16" s="1"/>
  <c r="R168" i="18"/>
  <c r="R166" i="18"/>
  <c r="R217" i="18"/>
  <c r="R171" i="18"/>
  <c r="D174" i="17"/>
  <c r="D170" i="17"/>
  <c r="D166" i="17"/>
  <c r="D162" i="17"/>
  <c r="D175" i="17"/>
  <c r="D167" i="17"/>
  <c r="D163" i="17"/>
  <c r="D172" i="17"/>
  <c r="D168" i="17"/>
  <c r="D164" i="17"/>
  <c r="D169" i="17"/>
  <c r="D165" i="17"/>
  <c r="D161" i="17"/>
  <c r="D53" i="16"/>
  <c r="D173" i="17"/>
  <c r="D217" i="19"/>
  <c r="D217" i="18"/>
  <c r="D171" i="17"/>
  <c r="E229" i="17"/>
  <c r="V43" i="6"/>
  <c r="V45" i="6"/>
  <c r="V47" i="6"/>
  <c r="V44" i="6"/>
  <c r="V46" i="6"/>
  <c r="V48" i="6"/>
  <c r="L117" i="11"/>
  <c r="K59" i="8"/>
  <c r="K52" i="4"/>
  <c r="Q27" i="5"/>
  <c r="J158" i="23"/>
  <c r="J154" i="23"/>
  <c r="J163" i="23"/>
  <c r="J155" i="23"/>
  <c r="J151" i="23"/>
  <c r="J153" i="23"/>
  <c r="J157" i="23"/>
  <c r="J161" i="23"/>
  <c r="J61" i="20"/>
  <c r="J160" i="23"/>
  <c r="K55" i="4"/>
  <c r="K130" i="4" s="1"/>
  <c r="E5" i="5"/>
  <c r="E47" i="5" s="1"/>
  <c r="D5" i="5"/>
  <c r="D48" i="5" s="1"/>
  <c r="M44" i="6"/>
  <c r="M47" i="6"/>
  <c r="M48" i="6"/>
  <c r="M45" i="6"/>
  <c r="M42" i="6"/>
  <c r="M43" i="6"/>
  <c r="M46" i="6"/>
  <c r="C113" i="29"/>
  <c r="N132" i="23"/>
  <c r="U217" i="19"/>
  <c r="U173" i="19"/>
  <c r="U169" i="19"/>
  <c r="U165" i="19"/>
  <c r="U167" i="19"/>
  <c r="U168" i="19"/>
  <c r="U172" i="19"/>
  <c r="U77" i="16"/>
  <c r="U76" i="16" s="1"/>
  <c r="U176" i="19"/>
  <c r="U80" i="16"/>
  <c r="U171" i="19"/>
  <c r="B61" i="4"/>
  <c r="B134" i="4" s="1"/>
  <c r="N204" i="15"/>
  <c r="C117" i="11"/>
  <c r="Q5" i="5"/>
  <c r="I47" i="6"/>
  <c r="I44" i="6"/>
  <c r="I45" i="6"/>
  <c r="I46" i="6"/>
  <c r="I42" i="6"/>
  <c r="I48" i="6"/>
  <c r="Q172" i="17"/>
  <c r="Q168" i="17"/>
  <c r="Q164" i="17"/>
  <c r="Q173" i="17"/>
  <c r="Q169" i="17"/>
  <c r="Q165" i="17"/>
  <c r="Q161" i="17"/>
  <c r="Q53" i="16"/>
  <c r="Q175" i="17"/>
  <c r="Q174" i="17"/>
  <c r="Q170" i="17"/>
  <c r="Q167" i="17"/>
  <c r="Q166" i="17"/>
  <c r="Q163" i="17"/>
  <c r="Q162" i="17"/>
  <c r="Q171" i="17"/>
  <c r="K113" i="29"/>
  <c r="E179" i="23"/>
  <c r="E176" i="23"/>
  <c r="E172" i="23"/>
  <c r="E170" i="23"/>
  <c r="E165" i="23" s="1"/>
  <c r="E171" i="23"/>
  <c r="E62" i="20"/>
  <c r="J137" i="23"/>
  <c r="J143" i="23"/>
  <c r="J139" i="23"/>
  <c r="J60" i="20"/>
  <c r="J57" i="20"/>
  <c r="J56" i="20" s="1"/>
  <c r="J140" i="23"/>
  <c r="J144" i="23"/>
  <c r="J141" i="23"/>
  <c r="H117" i="11"/>
  <c r="E117" i="11"/>
  <c r="R117" i="11"/>
  <c r="B117" i="11"/>
  <c r="B167" i="19"/>
  <c r="B217" i="19"/>
  <c r="B176" i="19"/>
  <c r="B172" i="19"/>
  <c r="B168" i="19"/>
  <c r="B173" i="19"/>
  <c r="B169" i="19"/>
  <c r="B165" i="19"/>
  <c r="B80" i="16"/>
  <c r="B77" i="16"/>
  <c r="B76" i="16" s="1"/>
  <c r="B171" i="19"/>
  <c r="E86" i="12"/>
  <c r="E98" i="12"/>
  <c r="E159" i="4" s="1"/>
  <c r="E57" i="4"/>
  <c r="E132" i="4" s="1"/>
  <c r="E63" i="12"/>
  <c r="U54" i="7"/>
  <c r="U55" i="7"/>
  <c r="U53" i="7"/>
  <c r="T59" i="8"/>
  <c r="T52" i="4"/>
  <c r="D42" i="6"/>
  <c r="D47" i="6"/>
  <c r="D48" i="6"/>
  <c r="D46" i="6"/>
  <c r="D45" i="6"/>
  <c r="D44" i="6"/>
  <c r="D43" i="6"/>
  <c r="P217" i="18"/>
  <c r="P174" i="18"/>
  <c r="P167" i="18"/>
  <c r="P175" i="18"/>
  <c r="P165" i="18"/>
  <c r="P164" i="18"/>
  <c r="P163" i="18"/>
  <c r="P162" i="18"/>
  <c r="P161" i="18"/>
  <c r="P172" i="18"/>
  <c r="P173" i="18"/>
  <c r="P169" i="18"/>
  <c r="P97" i="16"/>
  <c r="P95" i="16" s="1"/>
  <c r="P170" i="18"/>
  <c r="P168" i="18"/>
  <c r="P171" i="18"/>
  <c r="P166" i="18"/>
  <c r="N89" i="16"/>
  <c r="U61" i="4"/>
  <c r="U134" i="4" s="1"/>
  <c r="P172" i="17"/>
  <c r="P168" i="17"/>
  <c r="P164" i="17"/>
  <c r="P173" i="17"/>
  <c r="P169" i="17"/>
  <c r="P165" i="17"/>
  <c r="P161" i="17"/>
  <c r="P174" i="17"/>
  <c r="P170" i="17"/>
  <c r="P166" i="17"/>
  <c r="P162" i="17"/>
  <c r="P53" i="16"/>
  <c r="P175" i="17"/>
  <c r="P167" i="17"/>
  <c r="P163" i="17"/>
  <c r="P217" i="19"/>
  <c r="P171" i="17"/>
  <c r="Q136" i="11"/>
  <c r="Q55" i="8"/>
  <c r="Q52" i="8"/>
  <c r="Q51" i="8" s="1"/>
  <c r="L55" i="4"/>
  <c r="L130" i="4" s="1"/>
  <c r="H27" i="5"/>
  <c r="O5" i="7"/>
  <c r="O54" i="7" s="1"/>
  <c r="V42" i="6"/>
  <c r="S113" i="29"/>
  <c r="R178" i="19"/>
  <c r="T178" i="19"/>
  <c r="I217" i="18"/>
  <c r="I175" i="18"/>
  <c r="I167" i="18"/>
  <c r="I163" i="18"/>
  <c r="I172" i="18"/>
  <c r="I168" i="18"/>
  <c r="I164" i="18"/>
  <c r="I162" i="18"/>
  <c r="I161" i="18"/>
  <c r="I173" i="18"/>
  <c r="I170" i="18"/>
  <c r="I169" i="18"/>
  <c r="I97" i="16"/>
  <c r="I95" i="16" s="1"/>
  <c r="I165" i="18"/>
  <c r="I174" i="18"/>
  <c r="I166" i="18"/>
  <c r="I171" i="18"/>
  <c r="O65" i="4"/>
  <c r="O138" i="4" s="1"/>
  <c r="G160" i="17"/>
  <c r="L160" i="18"/>
  <c r="K204" i="15"/>
  <c r="I117" i="11"/>
  <c r="Q74" i="24"/>
  <c r="Q171" i="4" s="1"/>
  <c r="Q69" i="4"/>
  <c r="Q142" i="4" s="1"/>
  <c r="W116" i="4"/>
  <c r="R176" i="23"/>
  <c r="R172" i="23"/>
  <c r="R179" i="23"/>
  <c r="R170" i="23"/>
  <c r="R62" i="20"/>
  <c r="R74" i="24"/>
  <c r="R171" i="4" s="1"/>
  <c r="R69" i="4"/>
  <c r="R142" i="4" s="1"/>
  <c r="O161" i="23"/>
  <c r="O157" i="23"/>
  <c r="O158" i="23"/>
  <c r="O154" i="23"/>
  <c r="O163" i="23"/>
  <c r="O155" i="23"/>
  <c r="O151" i="23"/>
  <c r="O57" i="20"/>
  <c r="O56" i="20" s="1"/>
  <c r="O61" i="20"/>
  <c r="U179" i="23"/>
  <c r="U176" i="23"/>
  <c r="U170" i="23"/>
  <c r="U172" i="23"/>
  <c r="U62" i="20"/>
  <c r="L79" i="20"/>
  <c r="L170" i="4" s="1"/>
  <c r="L115" i="4"/>
  <c r="F160" i="19"/>
  <c r="O160" i="18"/>
  <c r="H77" i="20"/>
  <c r="H168" i="4" s="1"/>
  <c r="H113" i="4"/>
  <c r="U173" i="18"/>
  <c r="U169" i="18"/>
  <c r="U165" i="18"/>
  <c r="U161" i="18"/>
  <c r="U217" i="18"/>
  <c r="U174" i="18"/>
  <c r="U170" i="18"/>
  <c r="U162" i="18"/>
  <c r="U172" i="18"/>
  <c r="U168" i="18"/>
  <c r="U167" i="18"/>
  <c r="U163" i="18"/>
  <c r="U175" i="18"/>
  <c r="U164" i="18"/>
  <c r="U97" i="16"/>
  <c r="U95" i="16" s="1"/>
  <c r="E173" i="18"/>
  <c r="E169" i="18"/>
  <c r="E165" i="18"/>
  <c r="E161" i="18"/>
  <c r="E217" i="18"/>
  <c r="E174" i="18"/>
  <c r="E170" i="18"/>
  <c r="E162" i="18"/>
  <c r="E168" i="18"/>
  <c r="E167" i="18"/>
  <c r="E164" i="18"/>
  <c r="E163" i="18"/>
  <c r="E175" i="18"/>
  <c r="E171" i="18"/>
  <c r="E97" i="16"/>
  <c r="E172" i="18"/>
  <c r="B160" i="17"/>
  <c r="O160" i="17"/>
  <c r="B233" i="15"/>
  <c r="B71" i="12"/>
  <c r="B70" i="12" s="1"/>
  <c r="B76" i="12"/>
  <c r="W160" i="17"/>
  <c r="I160" i="17"/>
  <c r="D160" i="18"/>
  <c r="W233" i="15"/>
  <c r="W76" i="12"/>
  <c r="W71" i="12"/>
  <c r="W70" i="12" s="1"/>
  <c r="Q98" i="12"/>
  <c r="Q159" i="4" s="1"/>
  <c r="Q86" i="12"/>
  <c r="Q63" i="12"/>
  <c r="Q57" i="4"/>
  <c r="Q132" i="4" s="1"/>
  <c r="S71" i="12"/>
  <c r="S70" i="12" s="1"/>
  <c r="S233" i="15"/>
  <c r="S76" i="12"/>
  <c r="S55" i="4"/>
  <c r="O65" i="8"/>
  <c r="O154" i="4" s="1"/>
  <c r="O59" i="8"/>
  <c r="O52" i="4"/>
  <c r="G117" i="11"/>
  <c r="T42" i="6"/>
  <c r="B45" i="6"/>
  <c r="P54" i="7"/>
  <c r="N45" i="6"/>
  <c r="T48" i="5"/>
  <c r="J136" i="11"/>
  <c r="J55" i="8"/>
  <c r="J52" i="8"/>
  <c r="J51" i="8" s="1"/>
  <c r="F47" i="6"/>
  <c r="L42" i="5"/>
  <c r="C27" i="5"/>
  <c r="M54" i="7"/>
  <c r="S59" i="8"/>
  <c r="S52" i="4"/>
  <c r="R52" i="7"/>
  <c r="F46" i="6"/>
  <c r="F44" i="5"/>
  <c r="O44" i="6"/>
  <c r="K41" i="6"/>
  <c r="T47" i="6"/>
  <c r="S54" i="7"/>
  <c r="B46" i="6"/>
  <c r="H44" i="6"/>
  <c r="I74" i="24"/>
  <c r="I171" i="4" s="1"/>
  <c r="I69" i="4"/>
  <c r="I142" i="4" s="1"/>
  <c r="O116" i="4"/>
  <c r="J176" i="23"/>
  <c r="J172" i="23"/>
  <c r="J179" i="23"/>
  <c r="J170" i="23"/>
  <c r="J62" i="20"/>
  <c r="O74" i="24"/>
  <c r="O171" i="4" s="1"/>
  <c r="O69" i="4"/>
  <c r="O142" i="4" s="1"/>
  <c r="M74" i="24"/>
  <c r="M171" i="4" s="1"/>
  <c r="M69" i="4"/>
  <c r="M142" i="4" s="1"/>
  <c r="J171" i="23"/>
  <c r="Q146" i="23"/>
  <c r="G161" i="23"/>
  <c r="G157" i="23"/>
  <c r="G158" i="23"/>
  <c r="G154" i="23"/>
  <c r="G163" i="23"/>
  <c r="G155" i="23"/>
  <c r="G151" i="23"/>
  <c r="G57" i="20"/>
  <c r="G56" i="20" s="1"/>
  <c r="G61" i="20"/>
  <c r="M179" i="23"/>
  <c r="M176" i="23"/>
  <c r="M170" i="23"/>
  <c r="M172" i="23"/>
  <c r="M62" i="20"/>
  <c r="V170" i="23"/>
  <c r="V179" i="23"/>
  <c r="V176" i="23"/>
  <c r="V172" i="23"/>
  <c r="V62" i="20"/>
  <c r="G132" i="23"/>
  <c r="R158" i="23"/>
  <c r="R154" i="23"/>
  <c r="R163" i="23"/>
  <c r="R155" i="23"/>
  <c r="R151" i="23"/>
  <c r="R157" i="23"/>
  <c r="R161" i="23"/>
  <c r="R61" i="20"/>
  <c r="R153" i="23"/>
  <c r="V161" i="23"/>
  <c r="V158" i="23"/>
  <c r="V154" i="23"/>
  <c r="V151" i="23"/>
  <c r="V61" i="20"/>
  <c r="V57" i="20"/>
  <c r="V56" i="20" s="1"/>
  <c r="V163" i="23"/>
  <c r="V155" i="23"/>
  <c r="S65" i="4"/>
  <c r="S138" i="4" s="1"/>
  <c r="D65" i="4"/>
  <c r="D138" i="4" s="1"/>
  <c r="P65" i="4"/>
  <c r="P138" i="4" s="1"/>
  <c r="Q217" i="18"/>
  <c r="Q174" i="18"/>
  <c r="Q175" i="18"/>
  <c r="Q167" i="18"/>
  <c r="Q163" i="18"/>
  <c r="Q172" i="18"/>
  <c r="Q168" i="18"/>
  <c r="Q164" i="18"/>
  <c r="Q165" i="18"/>
  <c r="Q162" i="18"/>
  <c r="Q161" i="18"/>
  <c r="Q97" i="16"/>
  <c r="Q95" i="16" s="1"/>
  <c r="Q170" i="18"/>
  <c r="Q169" i="18"/>
  <c r="Q173" i="18"/>
  <c r="V229" i="19"/>
  <c r="V185" i="19"/>
  <c r="V191" i="19"/>
  <c r="V192" i="19"/>
  <c r="V187" i="19"/>
  <c r="V183" i="19"/>
  <c r="V188" i="19"/>
  <c r="V81" i="16"/>
  <c r="V77" i="16"/>
  <c r="V76" i="16" s="1"/>
  <c r="O185" i="19"/>
  <c r="O188" i="19"/>
  <c r="O192" i="19"/>
  <c r="O191" i="19"/>
  <c r="O183" i="19"/>
  <c r="O229" i="19"/>
  <c r="O187" i="19"/>
  <c r="O81" i="16"/>
  <c r="O77" i="16"/>
  <c r="O76" i="16" s="1"/>
  <c r="M229" i="19"/>
  <c r="M192" i="19"/>
  <c r="M188" i="19"/>
  <c r="M187" i="19"/>
  <c r="M185" i="19"/>
  <c r="M191" i="19"/>
  <c r="M183" i="19"/>
  <c r="M190" i="19"/>
  <c r="M81" i="16"/>
  <c r="Q167" i="19"/>
  <c r="Q176" i="19"/>
  <c r="Q172" i="19"/>
  <c r="Q168" i="19"/>
  <c r="Q173" i="19"/>
  <c r="Q169" i="19"/>
  <c r="Q165" i="19"/>
  <c r="Q217" i="19"/>
  <c r="Q80" i="16"/>
  <c r="Q77" i="16"/>
  <c r="Q76" i="16" s="1"/>
  <c r="T217" i="18"/>
  <c r="L114" i="4"/>
  <c r="V173" i="18"/>
  <c r="V217" i="18"/>
  <c r="V175" i="18"/>
  <c r="V172" i="18"/>
  <c r="V170" i="18"/>
  <c r="V97" i="16"/>
  <c r="V95" i="16" s="1"/>
  <c r="V169" i="18"/>
  <c r="V168" i="18"/>
  <c r="V167" i="18"/>
  <c r="V165" i="18"/>
  <c r="V164" i="18"/>
  <c r="V163" i="18"/>
  <c r="V161" i="18"/>
  <c r="V174" i="18"/>
  <c r="V162" i="18"/>
  <c r="E95" i="16"/>
  <c r="S173" i="17"/>
  <c r="S169" i="17"/>
  <c r="S165" i="17"/>
  <c r="S161" i="17"/>
  <c r="S174" i="17"/>
  <c r="S170" i="17"/>
  <c r="S166" i="17"/>
  <c r="S162" i="17"/>
  <c r="S175" i="17"/>
  <c r="S172" i="17"/>
  <c r="S168" i="17"/>
  <c r="S167" i="17"/>
  <c r="S164" i="17"/>
  <c r="S163" i="17"/>
  <c r="S217" i="18"/>
  <c r="S53" i="16"/>
  <c r="P217" i="15"/>
  <c r="P213" i="15"/>
  <c r="P209" i="15"/>
  <c r="P218" i="15"/>
  <c r="P214" i="15"/>
  <c r="P210" i="15"/>
  <c r="P253" i="15"/>
  <c r="P211" i="15"/>
  <c r="P216" i="15"/>
  <c r="P220" i="15"/>
  <c r="P78" i="12"/>
  <c r="P71" i="12"/>
  <c r="P70" i="12" s="1"/>
  <c r="G233" i="15"/>
  <c r="G71" i="12"/>
  <c r="G70" i="12" s="1"/>
  <c r="G76" i="12"/>
  <c r="I86" i="12"/>
  <c r="I63" i="12"/>
  <c r="I57" i="4"/>
  <c r="I132" i="4" s="1"/>
  <c r="T86" i="12"/>
  <c r="T57" i="4"/>
  <c r="T132" i="4" s="1"/>
  <c r="S136" i="11"/>
  <c r="S55" i="8"/>
  <c r="S52" i="8"/>
  <c r="S51" i="8" s="1"/>
  <c r="J86" i="12"/>
  <c r="J63" i="12"/>
  <c r="J57" i="4"/>
  <c r="J132" i="4" s="1"/>
  <c r="G59" i="8"/>
  <c r="G52" i="4"/>
  <c r="V96" i="12"/>
  <c r="V157" i="4" s="1"/>
  <c r="V55" i="4"/>
  <c r="L42" i="6"/>
  <c r="L46" i="6"/>
  <c r="I217" i="15"/>
  <c r="I213" i="15"/>
  <c r="I209" i="15"/>
  <c r="I218" i="15"/>
  <c r="I214" i="15"/>
  <c r="I210" i="15"/>
  <c r="I253" i="15"/>
  <c r="I211" i="15"/>
  <c r="I78" i="12"/>
  <c r="I220" i="15"/>
  <c r="I71" i="12"/>
  <c r="I70" i="12" s="1"/>
  <c r="R3" i="4"/>
  <c r="R5" i="4"/>
  <c r="H54" i="7"/>
  <c r="F45" i="6"/>
  <c r="W5" i="7"/>
  <c r="W54" i="7" s="1"/>
  <c r="I5" i="7"/>
  <c r="Q43" i="6"/>
  <c r="M5" i="5"/>
  <c r="M47" i="5" s="1"/>
  <c r="L48" i="5"/>
  <c r="R46" i="6"/>
  <c r="J44" i="5"/>
  <c r="J52" i="7"/>
  <c r="J46" i="6"/>
  <c r="J47" i="5"/>
  <c r="T43" i="5"/>
  <c r="G44" i="6"/>
  <c r="L47" i="6"/>
  <c r="G27" i="5"/>
  <c r="P45" i="6"/>
  <c r="R42" i="6"/>
  <c r="N113" i="29"/>
  <c r="J74" i="24"/>
  <c r="J171" i="4" s="1"/>
  <c r="J69" i="4"/>
  <c r="J142" i="4" s="1"/>
  <c r="R171" i="23"/>
  <c r="K137" i="23"/>
  <c r="K143" i="23"/>
  <c r="K139" i="23"/>
  <c r="K144" i="23"/>
  <c r="K140" i="23"/>
  <c r="K60" i="20"/>
  <c r="K57" i="20"/>
  <c r="K56" i="20" s="1"/>
  <c r="U175" i="23"/>
  <c r="U163" i="23"/>
  <c r="U155" i="23"/>
  <c r="U151" i="23"/>
  <c r="U160" i="23"/>
  <c r="U161" i="23"/>
  <c r="U158" i="23"/>
  <c r="U154" i="23"/>
  <c r="U61" i="20"/>
  <c r="U57" i="20"/>
  <c r="U56" i="20" s="1"/>
  <c r="B158" i="23"/>
  <c r="B154" i="23"/>
  <c r="B163" i="23"/>
  <c r="B155" i="23"/>
  <c r="B151" i="23"/>
  <c r="B153" i="23"/>
  <c r="B157" i="23"/>
  <c r="B161" i="23"/>
  <c r="B61" i="20"/>
  <c r="K141" i="23"/>
  <c r="P161" i="23"/>
  <c r="P158" i="23"/>
  <c r="P154" i="23"/>
  <c r="P163" i="23"/>
  <c r="P155" i="23"/>
  <c r="P151" i="23"/>
  <c r="P160" i="23"/>
  <c r="P57" i="20"/>
  <c r="P56" i="20" s="1"/>
  <c r="P61" i="20"/>
  <c r="V153" i="23"/>
  <c r="M217" i="19"/>
  <c r="M173" i="19"/>
  <c r="M169" i="19"/>
  <c r="M165" i="19"/>
  <c r="M167" i="19"/>
  <c r="M176" i="19"/>
  <c r="M77" i="16"/>
  <c r="M76" i="16" s="1"/>
  <c r="M172" i="19"/>
  <c r="M80" i="16"/>
  <c r="M168" i="19"/>
  <c r="C65" i="4"/>
  <c r="C138" i="4" s="1"/>
  <c r="R65" i="4"/>
  <c r="R138" i="4" s="1"/>
  <c r="H65" i="4"/>
  <c r="H138" i="4" s="1"/>
  <c r="J175" i="18"/>
  <c r="J217" i="18"/>
  <c r="J173" i="18"/>
  <c r="J172" i="18"/>
  <c r="J170" i="18"/>
  <c r="J169" i="18"/>
  <c r="J168" i="18"/>
  <c r="J174" i="18"/>
  <c r="J167" i="18"/>
  <c r="J165" i="18"/>
  <c r="J162" i="18"/>
  <c r="J97" i="16"/>
  <c r="J95" i="16" s="1"/>
  <c r="J163" i="18"/>
  <c r="J161" i="18"/>
  <c r="J164" i="18"/>
  <c r="H217" i="18"/>
  <c r="H174" i="18"/>
  <c r="H163" i="18"/>
  <c r="H162" i="18"/>
  <c r="H161" i="18"/>
  <c r="H172" i="18"/>
  <c r="H175" i="18"/>
  <c r="H173" i="18"/>
  <c r="H170" i="18"/>
  <c r="H169" i="18"/>
  <c r="H168" i="18"/>
  <c r="H164" i="18"/>
  <c r="H167" i="18"/>
  <c r="H97" i="16"/>
  <c r="H95" i="16" s="1"/>
  <c r="H165" i="18"/>
  <c r="H166" i="18"/>
  <c r="P240" i="17"/>
  <c r="G185" i="19"/>
  <c r="G229" i="19"/>
  <c r="G183" i="19"/>
  <c r="G187" i="19"/>
  <c r="G192" i="19"/>
  <c r="G188" i="19"/>
  <c r="G184" i="19"/>
  <c r="G191" i="19"/>
  <c r="G81" i="16"/>
  <c r="G77" i="16"/>
  <c r="G76" i="16" s="1"/>
  <c r="Q171" i="18"/>
  <c r="K160" i="18"/>
  <c r="K173" i="17"/>
  <c r="K169" i="17"/>
  <c r="K165" i="17"/>
  <c r="K161" i="17"/>
  <c r="K174" i="17"/>
  <c r="K170" i="17"/>
  <c r="K166" i="17"/>
  <c r="K162" i="17"/>
  <c r="K175" i="17"/>
  <c r="K172" i="17"/>
  <c r="K168" i="17"/>
  <c r="K167" i="17"/>
  <c r="K164" i="17"/>
  <c r="K163" i="17"/>
  <c r="K53" i="16"/>
  <c r="H217" i="15"/>
  <c r="H213" i="15"/>
  <c r="H209" i="15"/>
  <c r="H218" i="15"/>
  <c r="H214" i="15"/>
  <c r="H210" i="15"/>
  <c r="H253" i="15"/>
  <c r="H211" i="15"/>
  <c r="H220" i="15"/>
  <c r="H78" i="12"/>
  <c r="H71" i="12"/>
  <c r="H70" i="12" s="1"/>
  <c r="B89" i="16"/>
  <c r="M86" i="12"/>
  <c r="M57" i="4"/>
  <c r="M132" i="4" s="1"/>
  <c r="M75" i="12"/>
  <c r="M98" i="12" s="1"/>
  <c r="M159" i="4" s="1"/>
  <c r="M105" i="4"/>
  <c r="C115" i="11"/>
  <c r="C107" i="11"/>
  <c r="C136" i="11"/>
  <c r="C112" i="11"/>
  <c r="C108" i="11"/>
  <c r="C113" i="11"/>
  <c r="C109" i="11"/>
  <c r="C105" i="11"/>
  <c r="C55" i="8"/>
  <c r="C52" i="8"/>
  <c r="C51" i="8" s="1"/>
  <c r="C106" i="11"/>
  <c r="L86" i="12"/>
  <c r="L57" i="4"/>
  <c r="L132" i="4" s="1"/>
  <c r="N43" i="6"/>
  <c r="L59" i="8"/>
  <c r="L65" i="8"/>
  <c r="L154" i="4" s="1"/>
  <c r="L52" i="4"/>
  <c r="D55" i="4"/>
  <c r="D130" i="4" s="1"/>
  <c r="J3" i="4"/>
  <c r="J5" i="4"/>
  <c r="R59" i="8"/>
  <c r="R52" i="4"/>
  <c r="V27" i="5"/>
  <c r="L44" i="6"/>
  <c r="G5" i="7"/>
  <c r="G54" i="7" s="1"/>
  <c r="W41" i="6"/>
  <c r="B106" i="11"/>
  <c r="B115" i="11"/>
  <c r="B107" i="11"/>
  <c r="B136" i="11"/>
  <c r="B112" i="11"/>
  <c r="B108" i="11"/>
  <c r="B109" i="11"/>
  <c r="B113" i="11"/>
  <c r="B105" i="11"/>
  <c r="B55" i="8"/>
  <c r="B52" i="8"/>
  <c r="B51" i="8" s="1"/>
  <c r="L45" i="6"/>
  <c r="N42" i="6"/>
  <c r="B44" i="5"/>
  <c r="H53" i="7"/>
  <c r="O48" i="6"/>
  <c r="E46" i="6"/>
  <c r="I27" i="5"/>
  <c r="J47" i="6"/>
  <c r="J43" i="5"/>
  <c r="B42" i="6"/>
  <c r="T46" i="6"/>
  <c r="V74" i="24"/>
  <c r="V171" i="4" s="1"/>
  <c r="V69" i="4"/>
  <c r="V142" i="4" s="1"/>
  <c r="G74" i="24"/>
  <c r="G171" i="4" s="1"/>
  <c r="G69" i="4"/>
  <c r="G142" i="4" s="1"/>
  <c r="W179" i="23"/>
  <c r="W176" i="23"/>
  <c r="W170" i="23"/>
  <c r="W172" i="23"/>
  <c r="W171" i="23"/>
  <c r="W62" i="20"/>
  <c r="C137" i="23"/>
  <c r="C143" i="23"/>
  <c r="C139" i="23"/>
  <c r="C144" i="23"/>
  <c r="C140" i="23"/>
  <c r="C60" i="20"/>
  <c r="C57" i="20"/>
  <c r="C56" i="20" s="1"/>
  <c r="M163" i="23"/>
  <c r="M155" i="23"/>
  <c r="M151" i="23"/>
  <c r="M160" i="23"/>
  <c r="M161" i="23"/>
  <c r="M158" i="23"/>
  <c r="M154" i="23"/>
  <c r="M61" i="20"/>
  <c r="M57" i="20"/>
  <c r="M56" i="20" s="1"/>
  <c r="P179" i="23"/>
  <c r="P170" i="23"/>
  <c r="P172" i="23"/>
  <c r="P62" i="20"/>
  <c r="P176" i="23"/>
  <c r="N179" i="23"/>
  <c r="N176" i="23"/>
  <c r="N170" i="23"/>
  <c r="N172" i="23"/>
  <c r="N62" i="20"/>
  <c r="C141" i="23"/>
  <c r="N161" i="23"/>
  <c r="N158" i="23"/>
  <c r="N154" i="23"/>
  <c r="N61" i="20"/>
  <c r="N57" i="20"/>
  <c r="N56" i="20" s="1"/>
  <c r="N151" i="23"/>
  <c r="N163" i="23"/>
  <c r="N155" i="23"/>
  <c r="N171" i="23"/>
  <c r="E217" i="19"/>
  <c r="E173" i="19"/>
  <c r="E169" i="19"/>
  <c r="E165" i="19"/>
  <c r="E167" i="19"/>
  <c r="E168" i="19"/>
  <c r="E172" i="19"/>
  <c r="E176" i="19"/>
  <c r="E77" i="16"/>
  <c r="E76" i="16" s="1"/>
  <c r="E80" i="16"/>
  <c r="Q65" i="4"/>
  <c r="Q138" i="4" s="1"/>
  <c r="B175" i="18"/>
  <c r="B172" i="18"/>
  <c r="B170" i="18"/>
  <c r="B169" i="18"/>
  <c r="B174" i="18"/>
  <c r="B168" i="18"/>
  <c r="B217" i="18"/>
  <c r="B167" i="18"/>
  <c r="B165" i="18"/>
  <c r="B164" i="18"/>
  <c r="B163" i="18"/>
  <c r="B162" i="18"/>
  <c r="B161" i="18"/>
  <c r="B173" i="18"/>
  <c r="B97" i="16"/>
  <c r="B95" i="16" s="1"/>
  <c r="P191" i="19"/>
  <c r="P187" i="19"/>
  <c r="P183" i="19"/>
  <c r="P188" i="19"/>
  <c r="P192" i="19"/>
  <c r="P185" i="19"/>
  <c r="P229" i="19"/>
  <c r="P184" i="19"/>
  <c r="P81" i="16"/>
  <c r="P77" i="16"/>
  <c r="P76" i="16" s="1"/>
  <c r="N229" i="19"/>
  <c r="N185" i="19"/>
  <c r="N187" i="19"/>
  <c r="N188" i="19"/>
  <c r="N192" i="19"/>
  <c r="N191" i="19"/>
  <c r="N183" i="19"/>
  <c r="N81" i="16"/>
  <c r="N77" i="16"/>
  <c r="N76" i="16" s="1"/>
  <c r="E229" i="19"/>
  <c r="E192" i="19"/>
  <c r="E188" i="19"/>
  <c r="E185" i="19"/>
  <c r="E191" i="19"/>
  <c r="E183" i="19"/>
  <c r="E187" i="19"/>
  <c r="E81" i="16"/>
  <c r="I217" i="19"/>
  <c r="I167" i="19"/>
  <c r="I176" i="19"/>
  <c r="I172" i="19"/>
  <c r="I168" i="19"/>
  <c r="I173" i="19"/>
  <c r="I169" i="19"/>
  <c r="I165" i="19"/>
  <c r="I80" i="16"/>
  <c r="I101" i="16" s="1"/>
  <c r="I164" i="4" s="1"/>
  <c r="I77" i="16"/>
  <c r="I76" i="16" s="1"/>
  <c r="O61" i="4"/>
  <c r="O134" i="4" s="1"/>
  <c r="B137" i="23"/>
  <c r="B143" i="23"/>
  <c r="B139" i="23"/>
  <c r="B144" i="23"/>
  <c r="B140" i="23"/>
  <c r="B60" i="20"/>
  <c r="B57" i="20"/>
  <c r="B56" i="20" s="1"/>
  <c r="M173" i="18"/>
  <c r="M169" i="18"/>
  <c r="M165" i="18"/>
  <c r="M161" i="18"/>
  <c r="M217" i="18"/>
  <c r="M174" i="18"/>
  <c r="M170" i="18"/>
  <c r="M162" i="18"/>
  <c r="M172" i="18"/>
  <c r="M171" i="18"/>
  <c r="M175" i="18"/>
  <c r="M168" i="18"/>
  <c r="M167" i="18"/>
  <c r="M164" i="18"/>
  <c r="M163" i="18"/>
  <c r="M97" i="16"/>
  <c r="M95" i="16" s="1"/>
  <c r="T174" i="17"/>
  <c r="T170" i="17"/>
  <c r="T166" i="17"/>
  <c r="T162" i="17"/>
  <c r="T175" i="17"/>
  <c r="T167" i="17"/>
  <c r="T163" i="17"/>
  <c r="T172" i="17"/>
  <c r="T168" i="17"/>
  <c r="T164" i="17"/>
  <c r="T173" i="17"/>
  <c r="T169" i="17"/>
  <c r="T165" i="17"/>
  <c r="T161" i="17"/>
  <c r="T53" i="16"/>
  <c r="R233" i="15"/>
  <c r="R71" i="12"/>
  <c r="R70" i="12" s="1"/>
  <c r="R76" i="12"/>
  <c r="J160" i="17"/>
  <c r="H172" i="17"/>
  <c r="H168" i="17"/>
  <c r="H164" i="17"/>
  <c r="H173" i="17"/>
  <c r="H169" i="17"/>
  <c r="H165" i="17"/>
  <c r="H174" i="17"/>
  <c r="H170" i="17"/>
  <c r="H166" i="17"/>
  <c r="H162" i="17"/>
  <c r="H163" i="17"/>
  <c r="H161" i="17"/>
  <c r="H53" i="16"/>
  <c r="H175" i="17"/>
  <c r="H167" i="17"/>
  <c r="H171" i="17"/>
  <c r="D79" i="16"/>
  <c r="D108" i="4" s="1"/>
  <c r="D110" i="4"/>
  <c r="R167" i="19"/>
  <c r="R176" i="19"/>
  <c r="R172" i="19"/>
  <c r="R168" i="19"/>
  <c r="R173" i="19"/>
  <c r="R169" i="19"/>
  <c r="R165" i="19"/>
  <c r="R217" i="19"/>
  <c r="R80" i="16"/>
  <c r="R77" i="16"/>
  <c r="R76" i="16" s="1"/>
  <c r="J89" i="16"/>
  <c r="O233" i="15"/>
  <c r="O76" i="12"/>
  <c r="O71" i="12"/>
  <c r="O70" i="12" s="1"/>
  <c r="I136" i="11"/>
  <c r="I55" i="8"/>
  <c r="I52" i="8"/>
  <c r="I51" i="8" s="1"/>
  <c r="B86" i="12"/>
  <c r="B63" i="12"/>
  <c r="B57" i="4"/>
  <c r="B132" i="4" s="1"/>
  <c r="W117" i="11"/>
  <c r="F43" i="6"/>
  <c r="U65" i="8"/>
  <c r="U154" i="4" s="1"/>
  <c r="U52" i="4"/>
  <c r="U59" i="8"/>
  <c r="D59" i="8"/>
  <c r="D52" i="4"/>
  <c r="O55" i="4"/>
  <c r="O130" i="4" s="1"/>
  <c r="J59" i="8"/>
  <c r="J52" i="4"/>
  <c r="Q42" i="6"/>
  <c r="N48" i="5"/>
  <c r="J53" i="7"/>
  <c r="U52" i="7"/>
  <c r="R48" i="6"/>
  <c r="F42" i="6"/>
  <c r="H216" i="15"/>
  <c r="C59" i="8"/>
  <c r="C52" i="4"/>
  <c r="G48" i="6"/>
  <c r="B43" i="5"/>
  <c r="N44" i="6"/>
  <c r="B74" i="24"/>
  <c r="B171" i="4" s="1"/>
  <c r="B69" i="4"/>
  <c r="B142" i="4" s="1"/>
  <c r="W74" i="24"/>
  <c r="W171" i="4" s="1"/>
  <c r="W69" i="4"/>
  <c r="W142" i="4" s="1"/>
  <c r="E74" i="24"/>
  <c r="E171" i="4" s="1"/>
  <c r="E69" i="4"/>
  <c r="E142" i="4" s="1"/>
  <c r="O179" i="23"/>
  <c r="O176" i="23"/>
  <c r="O170" i="23"/>
  <c r="O172" i="23"/>
  <c r="O62" i="20"/>
  <c r="E163" i="23"/>
  <c r="E155" i="23"/>
  <c r="E151" i="23"/>
  <c r="E160" i="23"/>
  <c r="E161" i="23"/>
  <c r="E158" i="23"/>
  <c r="E154" i="23"/>
  <c r="E61" i="20"/>
  <c r="E57" i="20"/>
  <c r="E56" i="20" s="1"/>
  <c r="P175" i="23"/>
  <c r="N153" i="23"/>
  <c r="Q191" i="19"/>
  <c r="Q229" i="19"/>
  <c r="Q192" i="19"/>
  <c r="Q188" i="19"/>
  <c r="Q185" i="19"/>
  <c r="Q183" i="19"/>
  <c r="Q187" i="19"/>
  <c r="Q184" i="19"/>
  <c r="Q81" i="16"/>
  <c r="I65" i="4"/>
  <c r="I138" i="4" s="1"/>
  <c r="T76" i="20"/>
  <c r="T167" i="4" s="1"/>
  <c r="T65" i="4"/>
  <c r="T138" i="4" s="1"/>
  <c r="J65" i="4"/>
  <c r="J138" i="4" s="1"/>
  <c r="G160" i="18"/>
  <c r="P190" i="19"/>
  <c r="N184" i="19"/>
  <c r="G65" i="4"/>
  <c r="G138" i="4" s="1"/>
  <c r="E184" i="19"/>
  <c r="I171" i="19"/>
  <c r="G61" i="4"/>
  <c r="G134" i="4" s="1"/>
  <c r="N61" i="4"/>
  <c r="N134" i="4" s="1"/>
  <c r="T253" i="15"/>
  <c r="T211" i="15"/>
  <c r="T220" i="15"/>
  <c r="T217" i="15"/>
  <c r="T213" i="15"/>
  <c r="T209" i="15"/>
  <c r="T218" i="15"/>
  <c r="T214" i="15"/>
  <c r="T210" i="15"/>
  <c r="T78" i="12"/>
  <c r="T71" i="12"/>
  <c r="T70" i="12" s="1"/>
  <c r="N173" i="18"/>
  <c r="N217" i="18"/>
  <c r="N175" i="18"/>
  <c r="N170" i="18"/>
  <c r="N169" i="18"/>
  <c r="N168" i="18"/>
  <c r="N167" i="18"/>
  <c r="N174" i="18"/>
  <c r="N97" i="16"/>
  <c r="N95" i="16" s="1"/>
  <c r="N165" i="18"/>
  <c r="N164" i="18"/>
  <c r="N163" i="18"/>
  <c r="N162" i="18"/>
  <c r="N161" i="18"/>
  <c r="N171" i="18"/>
  <c r="N172" i="18"/>
  <c r="U160" i="17"/>
  <c r="C173" i="17"/>
  <c r="C169" i="17"/>
  <c r="C165" i="17"/>
  <c r="C161" i="17"/>
  <c r="C174" i="17"/>
  <c r="C170" i="17"/>
  <c r="C166" i="17"/>
  <c r="C162" i="17"/>
  <c r="C168" i="17"/>
  <c r="C167" i="17"/>
  <c r="C164" i="17"/>
  <c r="C163" i="17"/>
  <c r="C171" i="17"/>
  <c r="C53" i="16"/>
  <c r="C175" i="17"/>
  <c r="C172" i="17"/>
  <c r="M61" i="4"/>
  <c r="M134" i="4" s="1"/>
  <c r="V52" i="16"/>
  <c r="V91" i="16"/>
  <c r="V62" i="4"/>
  <c r="V135" i="4" s="1"/>
  <c r="E253" i="15"/>
  <c r="E211" i="15"/>
  <c r="E220" i="15"/>
  <c r="E217" i="15"/>
  <c r="E213" i="15"/>
  <c r="E209" i="15"/>
  <c r="E214" i="15"/>
  <c r="E210" i="15"/>
  <c r="E218" i="15"/>
  <c r="E71" i="12"/>
  <c r="E70" i="12" s="1"/>
  <c r="E78" i="12"/>
  <c r="R171" i="19"/>
  <c r="M52" i="4"/>
  <c r="M59" i="8"/>
  <c r="M63" i="12"/>
  <c r="N42" i="5"/>
  <c r="S5" i="4"/>
  <c r="S3" i="4"/>
  <c r="Q217" i="15"/>
  <c r="Q213" i="15"/>
  <c r="Q209" i="15"/>
  <c r="Q218" i="15"/>
  <c r="Q214" i="15"/>
  <c r="Q210" i="15"/>
  <c r="Q253" i="15"/>
  <c r="Q211" i="15"/>
  <c r="Q220" i="15"/>
  <c r="Q78" i="12"/>
  <c r="Q71" i="12"/>
  <c r="Q70" i="12" s="1"/>
  <c r="B59" i="8"/>
  <c r="B52" i="4"/>
  <c r="T45" i="5"/>
  <c r="F48" i="5"/>
  <c r="R43" i="6"/>
  <c r="M52" i="7"/>
  <c r="G41" i="6"/>
  <c r="R136" i="11"/>
  <c r="R55" i="8"/>
  <c r="R52" i="8"/>
  <c r="R51" i="8" s="1"/>
  <c r="H54" i="8"/>
  <c r="H100" i="4"/>
  <c r="J48" i="6"/>
  <c r="N43" i="5"/>
  <c r="M55" i="7"/>
  <c r="Q46" i="6"/>
  <c r="J42" i="5"/>
  <c r="W27" i="5"/>
  <c r="N45" i="5"/>
  <c r="R55" i="7"/>
  <c r="F44" i="6"/>
  <c r="U74" i="24"/>
  <c r="U171" i="4" s="1"/>
  <c r="U69" i="4"/>
  <c r="U142" i="4" s="1"/>
  <c r="G172" i="23"/>
  <c r="G170" i="23"/>
  <c r="G179" i="23"/>
  <c r="G62" i="20"/>
  <c r="G176" i="23"/>
  <c r="O171" i="23"/>
  <c r="R160" i="23"/>
  <c r="I191" i="19"/>
  <c r="I229" i="19"/>
  <c r="I192" i="19"/>
  <c r="I183" i="19"/>
  <c r="I187" i="19"/>
  <c r="I188" i="19"/>
  <c r="I185" i="19"/>
  <c r="I81" i="16"/>
  <c r="I190" i="19"/>
  <c r="H191" i="19"/>
  <c r="H187" i="19"/>
  <c r="H183" i="19"/>
  <c r="H192" i="19"/>
  <c r="H184" i="19"/>
  <c r="H229" i="19"/>
  <c r="H188" i="19"/>
  <c r="H185" i="19"/>
  <c r="H81" i="16"/>
  <c r="H77" i="16"/>
  <c r="H76" i="16" s="1"/>
  <c r="U229" i="19"/>
  <c r="U192" i="19"/>
  <c r="U188" i="19"/>
  <c r="U191" i="19"/>
  <c r="U187" i="19"/>
  <c r="U185" i="19"/>
  <c r="U183" i="19"/>
  <c r="U81" i="16"/>
  <c r="B141" i="23"/>
  <c r="R160" i="17"/>
  <c r="L253" i="15"/>
  <c r="L211" i="15"/>
  <c r="L220" i="15"/>
  <c r="L217" i="15"/>
  <c r="L213" i="15"/>
  <c r="L209" i="15"/>
  <c r="L214" i="15"/>
  <c r="L210" i="15"/>
  <c r="L218" i="15"/>
  <c r="L78" i="12"/>
  <c r="L71" i="12"/>
  <c r="L70" i="12" s="1"/>
  <c r="N166" i="18"/>
  <c r="M166" i="18"/>
  <c r="T216" i="15"/>
  <c r="N160" i="17"/>
  <c r="J233" i="15"/>
  <c r="J71" i="12"/>
  <c r="J70" i="12" s="1"/>
  <c r="J76" i="12"/>
  <c r="U89" i="16"/>
  <c r="R86" i="12"/>
  <c r="R63" i="12"/>
  <c r="R57" i="4"/>
  <c r="R132" i="4" s="1"/>
  <c r="E52" i="4"/>
  <c r="E59" i="8"/>
  <c r="T63" i="12"/>
  <c r="P55" i="7"/>
  <c r="R45" i="6"/>
  <c r="L45" i="5"/>
  <c r="N47" i="6"/>
  <c r="C53" i="7"/>
  <c r="F55" i="7"/>
  <c r="B48" i="6"/>
  <c r="L46" i="5"/>
  <c r="F43" i="5"/>
  <c r="S27" i="5"/>
  <c r="Q44" i="6"/>
  <c r="F53" i="7"/>
  <c r="T48" i="6"/>
  <c r="T47" i="5"/>
  <c r="G55" i="4"/>
  <c r="G130" i="4" s="1"/>
  <c r="C55" i="7"/>
  <c r="Q47" i="6"/>
  <c r="P27" i="5"/>
  <c r="O47" i="6"/>
  <c r="E47" i="6"/>
  <c r="E41" i="6" s="1"/>
  <c r="T43" i="6"/>
  <c r="P44" i="6"/>
  <c r="P74" i="24"/>
  <c r="P171" i="4" s="1"/>
  <c r="P69" i="4"/>
  <c r="P142" i="4" s="1"/>
  <c r="N74" i="24"/>
  <c r="N171" i="4" s="1"/>
  <c r="N69" i="4"/>
  <c r="N142" i="4" s="1"/>
  <c r="M153" i="23"/>
  <c r="W161" i="23"/>
  <c r="W157" i="23"/>
  <c r="W158" i="23"/>
  <c r="W154" i="23"/>
  <c r="W163" i="23"/>
  <c r="W155" i="23"/>
  <c r="W151" i="23"/>
  <c r="W57" i="20"/>
  <c r="W56" i="20" s="1"/>
  <c r="W61" i="20"/>
  <c r="G171" i="23"/>
  <c r="P171" i="23"/>
  <c r="H179" i="23"/>
  <c r="H172" i="23"/>
  <c r="H170" i="23"/>
  <c r="H176" i="23"/>
  <c r="H62" i="20"/>
  <c r="F179" i="23"/>
  <c r="F176" i="23"/>
  <c r="F172" i="23"/>
  <c r="F170" i="23"/>
  <c r="F62" i="20"/>
  <c r="W132" i="23"/>
  <c r="G160" i="23"/>
  <c r="H161" i="23"/>
  <c r="H158" i="23"/>
  <c r="H154" i="23"/>
  <c r="H163" i="23"/>
  <c r="H155" i="23"/>
  <c r="H151" i="23"/>
  <c r="H61" i="20"/>
  <c r="H160" i="23"/>
  <c r="F161" i="23"/>
  <c r="F158" i="23"/>
  <c r="F154" i="23"/>
  <c r="F61" i="20"/>
  <c r="F57" i="20"/>
  <c r="F56" i="20" s="1"/>
  <c r="F151" i="23"/>
  <c r="F163" i="23"/>
  <c r="F155" i="23"/>
  <c r="L65" i="4"/>
  <c r="L138" i="4" s="1"/>
  <c r="B65" i="4"/>
  <c r="B138" i="4" s="1"/>
  <c r="F229" i="19"/>
  <c r="F185" i="19"/>
  <c r="F191" i="19"/>
  <c r="F188" i="19"/>
  <c r="F183" i="19"/>
  <c r="F187" i="19"/>
  <c r="F192" i="19"/>
  <c r="F81" i="16"/>
  <c r="F77" i="16"/>
  <c r="F76" i="16" s="1"/>
  <c r="J171" i="18"/>
  <c r="W65" i="4"/>
  <c r="W138" i="4" s="1"/>
  <c r="W185" i="19"/>
  <c r="W191" i="19"/>
  <c r="W192" i="19"/>
  <c r="W187" i="19"/>
  <c r="W229" i="19"/>
  <c r="W183" i="19"/>
  <c r="W188" i="19"/>
  <c r="W81" i="16"/>
  <c r="W77" i="16"/>
  <c r="W76" i="16" s="1"/>
  <c r="R137" i="23"/>
  <c r="R143" i="23"/>
  <c r="R139" i="23"/>
  <c r="R60" i="20"/>
  <c r="R57" i="20"/>
  <c r="R56" i="20" s="1"/>
  <c r="R140" i="23"/>
  <c r="R144" i="23"/>
  <c r="H57" i="20"/>
  <c r="H56" i="20" s="1"/>
  <c r="S160" i="18"/>
  <c r="D253" i="15"/>
  <c r="D211" i="15"/>
  <c r="D220" i="15"/>
  <c r="D217" i="15"/>
  <c r="D213" i="15"/>
  <c r="D209" i="15"/>
  <c r="D214" i="15"/>
  <c r="D210" i="15"/>
  <c r="D218" i="15"/>
  <c r="D71" i="12"/>
  <c r="D70" i="12" s="1"/>
  <c r="D78" i="12"/>
  <c r="H171" i="18"/>
  <c r="F173" i="18"/>
  <c r="F217" i="18"/>
  <c r="F175" i="18"/>
  <c r="F165" i="18"/>
  <c r="F164" i="18"/>
  <c r="F163" i="18"/>
  <c r="F162" i="18"/>
  <c r="F97" i="16"/>
  <c r="F95" i="16" s="1"/>
  <c r="F161" i="18"/>
  <c r="F172" i="18"/>
  <c r="F169" i="18"/>
  <c r="F167" i="18"/>
  <c r="F170" i="18"/>
  <c r="F174" i="18"/>
  <c r="F168" i="18"/>
  <c r="L174" i="17"/>
  <c r="L170" i="17"/>
  <c r="L166" i="17"/>
  <c r="L162" i="17"/>
  <c r="L175" i="17"/>
  <c r="L167" i="17"/>
  <c r="L163" i="17"/>
  <c r="L172" i="17"/>
  <c r="L168" i="17"/>
  <c r="L164" i="17"/>
  <c r="L173" i="17"/>
  <c r="L169" i="17"/>
  <c r="L53" i="16"/>
  <c r="L165" i="17"/>
  <c r="L161" i="17"/>
  <c r="L216" i="15"/>
  <c r="W101" i="16"/>
  <c r="W164" i="4" s="1"/>
  <c r="W52" i="16"/>
  <c r="W91" i="16"/>
  <c r="W89" i="16" s="1"/>
  <c r="W62" i="4"/>
  <c r="W135" i="4" s="1"/>
  <c r="I91" i="16"/>
  <c r="I89" i="16" s="1"/>
  <c r="I52" i="16"/>
  <c r="I62" i="4"/>
  <c r="I135" i="4" s="1"/>
  <c r="U253" i="15"/>
  <c r="U211" i="15"/>
  <c r="U220" i="15"/>
  <c r="U217" i="15"/>
  <c r="U213" i="15"/>
  <c r="U209" i="15"/>
  <c r="U214" i="15"/>
  <c r="U210" i="15"/>
  <c r="U78" i="12"/>
  <c r="U71" i="12"/>
  <c r="U70" i="12" s="1"/>
  <c r="U218" i="15"/>
  <c r="U190" i="19"/>
  <c r="J167" i="19"/>
  <c r="J176" i="19"/>
  <c r="J172" i="19"/>
  <c r="J168" i="19"/>
  <c r="J173" i="19"/>
  <c r="J169" i="19"/>
  <c r="J165" i="19"/>
  <c r="J217" i="19"/>
  <c r="J80" i="16"/>
  <c r="J77" i="16"/>
  <c r="J76" i="16" s="1"/>
  <c r="J61" i="4"/>
  <c r="J134" i="4" s="1"/>
  <c r="R61" i="4"/>
  <c r="R134" i="4" s="1"/>
  <c r="W59" i="8"/>
  <c r="W52" i="4"/>
  <c r="H55" i="7"/>
  <c r="J45" i="6"/>
  <c r="J41" i="6" s="1"/>
  <c r="B43" i="6"/>
  <c r="Q5" i="7"/>
  <c r="Q54" i="7" s="1"/>
  <c r="U5" i="5"/>
  <c r="U48" i="5" s="1"/>
  <c r="J54" i="7"/>
  <c r="B44" i="6"/>
  <c r="T42" i="5"/>
  <c r="K27" i="5"/>
  <c r="Q48" i="6"/>
  <c r="J48" i="5"/>
  <c r="L54" i="7"/>
  <c r="B47" i="6"/>
  <c r="L47" i="5"/>
  <c r="N44" i="5"/>
  <c r="I5" i="5"/>
  <c r="I46" i="5" s="1"/>
  <c r="E48" i="6"/>
  <c r="N46" i="5"/>
  <c r="O27" i="5"/>
  <c r="T44" i="5"/>
  <c r="S46" i="6"/>
  <c r="L43" i="6"/>
  <c r="H46" i="6"/>
  <c r="H41" i="6" s="1"/>
  <c r="L112" i="4" l="1"/>
  <c r="L76" i="20"/>
  <c r="L167" i="4" s="1"/>
  <c r="E113" i="4"/>
  <c r="E77" i="20"/>
  <c r="E168" i="4" s="1"/>
  <c r="N146" i="23"/>
  <c r="I115" i="4"/>
  <c r="I79" i="20"/>
  <c r="I170" i="4" s="1"/>
  <c r="I59" i="20"/>
  <c r="D114" i="4"/>
  <c r="D78" i="20"/>
  <c r="D169" i="4" s="1"/>
  <c r="Q115" i="4"/>
  <c r="Q79" i="20"/>
  <c r="Q170" i="4" s="1"/>
  <c r="Q59" i="20"/>
  <c r="W165" i="23"/>
  <c r="H165" i="23"/>
  <c r="S132" i="23"/>
  <c r="P165" i="23"/>
  <c r="D59" i="20"/>
  <c r="D77" i="20"/>
  <c r="D168" i="4" s="1"/>
  <c r="D113" i="4"/>
  <c r="N109" i="4"/>
  <c r="N101" i="16"/>
  <c r="N164" i="4" s="1"/>
  <c r="B52" i="7"/>
  <c r="B53" i="7"/>
  <c r="M160" i="19"/>
  <c r="V101" i="16"/>
  <c r="V164" i="4" s="1"/>
  <c r="C160" i="18"/>
  <c r="P160" i="17"/>
  <c r="E91" i="16"/>
  <c r="E89" i="16" s="1"/>
  <c r="E62" i="4"/>
  <c r="E135" i="4" s="1"/>
  <c r="E52" i="16"/>
  <c r="E61" i="4" s="1"/>
  <c r="E134" i="4" s="1"/>
  <c r="F62" i="4"/>
  <c r="F135" i="4" s="1"/>
  <c r="F101" i="16"/>
  <c r="F164" i="4" s="1"/>
  <c r="F52" i="16"/>
  <c r="F61" i="4" s="1"/>
  <c r="F91" i="16"/>
  <c r="F89" i="16" s="1"/>
  <c r="K52" i="7"/>
  <c r="E53" i="7"/>
  <c r="S55" i="7"/>
  <c r="K53" i="7"/>
  <c r="S53" i="7"/>
  <c r="S47" i="7" s="1"/>
  <c r="I75" i="12"/>
  <c r="I105" i="4"/>
  <c r="L75" i="12"/>
  <c r="L105" i="4"/>
  <c r="N107" i="4"/>
  <c r="N101" i="12"/>
  <c r="N162" i="4" s="1"/>
  <c r="N73" i="12"/>
  <c r="N102" i="4" s="1"/>
  <c r="B55" i="7"/>
  <c r="K54" i="7"/>
  <c r="U104" i="4"/>
  <c r="U98" i="12"/>
  <c r="U159" i="4" s="1"/>
  <c r="D75" i="12"/>
  <c r="D105" i="4"/>
  <c r="T55" i="7"/>
  <c r="P204" i="15"/>
  <c r="D53" i="7"/>
  <c r="D52" i="7"/>
  <c r="T105" i="4"/>
  <c r="T75" i="12"/>
  <c r="P98" i="12"/>
  <c r="P159" i="4" s="1"/>
  <c r="H75" i="12"/>
  <c r="H105" i="4"/>
  <c r="L53" i="7"/>
  <c r="N96" i="12"/>
  <c r="N157" i="4" s="1"/>
  <c r="N55" i="7"/>
  <c r="N53" i="7"/>
  <c r="N54" i="7"/>
  <c r="E52" i="7"/>
  <c r="D55" i="7"/>
  <c r="V55" i="7"/>
  <c r="V54" i="7"/>
  <c r="V99" i="4"/>
  <c r="V65" i="8"/>
  <c r="V154" i="4" s="1"/>
  <c r="G54" i="8"/>
  <c r="G100" i="4"/>
  <c r="M65" i="8"/>
  <c r="M154" i="4" s="1"/>
  <c r="V52" i="7"/>
  <c r="W100" i="4"/>
  <c r="W54" i="8"/>
  <c r="D100" i="4"/>
  <c r="D54" i="8"/>
  <c r="T65" i="8"/>
  <c r="T154" i="4" s="1"/>
  <c r="T54" i="7"/>
  <c r="E100" i="4"/>
  <c r="E54" i="8"/>
  <c r="T53" i="7"/>
  <c r="E55" i="7"/>
  <c r="L52" i="7"/>
  <c r="C47" i="7"/>
  <c r="G52" i="7"/>
  <c r="M47" i="7"/>
  <c r="T41" i="6"/>
  <c r="L41" i="6"/>
  <c r="S41" i="6"/>
  <c r="R5" i="5"/>
  <c r="P41" i="6"/>
  <c r="F45" i="5"/>
  <c r="O41" i="6"/>
  <c r="F42" i="5"/>
  <c r="F46" i="5"/>
  <c r="L44" i="5"/>
  <c r="L43" i="5"/>
  <c r="L41" i="5" s="1"/>
  <c r="H47" i="7"/>
  <c r="F47" i="7"/>
  <c r="B41" i="5"/>
  <c r="U42" i="6"/>
  <c r="U45" i="6"/>
  <c r="U44" i="6"/>
  <c r="U48" i="6"/>
  <c r="U43" i="6"/>
  <c r="P47" i="7"/>
  <c r="J45" i="5"/>
  <c r="J41" i="5" s="1"/>
  <c r="J46" i="5"/>
  <c r="O52" i="7"/>
  <c r="U47" i="6"/>
  <c r="I110" i="4"/>
  <c r="I102" i="16"/>
  <c r="I165" i="4" s="1"/>
  <c r="N115" i="4"/>
  <c r="N79" i="20"/>
  <c r="N170" i="4" s="1"/>
  <c r="O5" i="5"/>
  <c r="D107" i="4"/>
  <c r="D101" i="12"/>
  <c r="D162" i="4" s="1"/>
  <c r="F178" i="19"/>
  <c r="H115" i="4"/>
  <c r="H79" i="20"/>
  <c r="H170" i="4" s="1"/>
  <c r="L107" i="4"/>
  <c r="L101" i="12"/>
  <c r="L162" i="4" s="1"/>
  <c r="L73" i="12"/>
  <c r="E204" i="15"/>
  <c r="Q178" i="19"/>
  <c r="E79" i="16"/>
  <c r="E109" i="4"/>
  <c r="E101" i="16"/>
  <c r="E164" i="4" s="1"/>
  <c r="I48" i="5"/>
  <c r="N41" i="6"/>
  <c r="G53" i="7"/>
  <c r="G55" i="7"/>
  <c r="U114" i="4"/>
  <c r="U59" i="20"/>
  <c r="U78" i="20"/>
  <c r="U169" i="4" s="1"/>
  <c r="K132" i="23"/>
  <c r="R41" i="6"/>
  <c r="W53" i="7"/>
  <c r="W55" i="7"/>
  <c r="M110" i="4"/>
  <c r="M102" i="16"/>
  <c r="M165" i="4" s="1"/>
  <c r="V178" i="19"/>
  <c r="O146" i="23"/>
  <c r="J59" i="20"/>
  <c r="J113" i="4"/>
  <c r="J77" i="20"/>
  <c r="J168" i="4" s="1"/>
  <c r="K129" i="4"/>
  <c r="D91" i="16"/>
  <c r="D52" i="16"/>
  <c r="D101" i="16"/>
  <c r="D164" i="4" s="1"/>
  <c r="D62" i="4"/>
  <c r="D135" i="4" s="1"/>
  <c r="C75" i="12"/>
  <c r="C105" i="4"/>
  <c r="B129" i="4"/>
  <c r="K101" i="16"/>
  <c r="K164" i="4" s="1"/>
  <c r="K52" i="16"/>
  <c r="K91" i="16"/>
  <c r="K62" i="4"/>
  <c r="K135" i="4" s="1"/>
  <c r="I55" i="7"/>
  <c r="I52" i="7"/>
  <c r="B115" i="4"/>
  <c r="B79" i="20"/>
  <c r="B170" i="4" s="1"/>
  <c r="U107" i="4"/>
  <c r="U101" i="12"/>
  <c r="U162" i="4" s="1"/>
  <c r="U73" i="12"/>
  <c r="R59" i="20"/>
  <c r="R113" i="4"/>
  <c r="R77" i="20"/>
  <c r="R168" i="4" s="1"/>
  <c r="W178" i="19"/>
  <c r="F146" i="23"/>
  <c r="H114" i="4"/>
  <c r="H78" i="20"/>
  <c r="H169" i="4" s="1"/>
  <c r="W114" i="4"/>
  <c r="W59" i="20"/>
  <c r="W78" i="20"/>
  <c r="W169" i="4" s="1"/>
  <c r="T55" i="4"/>
  <c r="T130" i="4" s="1"/>
  <c r="M129" i="4"/>
  <c r="V61" i="4"/>
  <c r="V134" i="4" s="1"/>
  <c r="E114" i="4"/>
  <c r="E78" i="20"/>
  <c r="E169" i="4" s="1"/>
  <c r="E59" i="20"/>
  <c r="O115" i="4"/>
  <c r="O79" i="20"/>
  <c r="O170" i="4" s="1"/>
  <c r="F41" i="6"/>
  <c r="M160" i="18"/>
  <c r="N114" i="4"/>
  <c r="N59" i="20"/>
  <c r="N78" i="20"/>
  <c r="N169" i="4" s="1"/>
  <c r="N165" i="23"/>
  <c r="M146" i="23"/>
  <c r="J128" i="4"/>
  <c r="H204" i="15"/>
  <c r="B146" i="23"/>
  <c r="W52" i="7"/>
  <c r="I204" i="15"/>
  <c r="S54" i="8"/>
  <c r="S100" i="4"/>
  <c r="Q160" i="19"/>
  <c r="V165" i="23"/>
  <c r="G114" i="4"/>
  <c r="G59" i="20"/>
  <c r="G78" i="20"/>
  <c r="G169" i="4" s="1"/>
  <c r="J54" i="8"/>
  <c r="J100" i="4"/>
  <c r="S5" i="5"/>
  <c r="S48" i="5" s="1"/>
  <c r="W75" i="12"/>
  <c r="W105" i="4"/>
  <c r="U165" i="23"/>
  <c r="D41" i="6"/>
  <c r="D160" i="17"/>
  <c r="R128" i="4"/>
  <c r="G75" i="12"/>
  <c r="G105" i="4"/>
  <c r="Q79" i="16"/>
  <c r="Q108" i="4" s="1"/>
  <c r="Q109" i="4"/>
  <c r="H5" i="5"/>
  <c r="H48" i="5" s="1"/>
  <c r="T41" i="5"/>
  <c r="W61" i="4"/>
  <c r="W134" i="4" s="1"/>
  <c r="H146" i="23"/>
  <c r="R55" i="4"/>
  <c r="R130" i="4" s="1"/>
  <c r="U110" i="4"/>
  <c r="U102" i="16"/>
  <c r="U165" i="4" s="1"/>
  <c r="H178" i="19"/>
  <c r="H99" i="4"/>
  <c r="H65" i="8"/>
  <c r="N160" i="18"/>
  <c r="T107" i="4"/>
  <c r="T101" i="12"/>
  <c r="T162" i="4" s="1"/>
  <c r="R79" i="16"/>
  <c r="R109" i="4"/>
  <c r="R101" i="16"/>
  <c r="R164" i="4" s="1"/>
  <c r="H91" i="16"/>
  <c r="H101" i="16"/>
  <c r="H164" i="4" s="1"/>
  <c r="H52" i="16"/>
  <c r="H62" i="4"/>
  <c r="H135" i="4" s="1"/>
  <c r="T91" i="16"/>
  <c r="T101" i="16"/>
  <c r="T164" i="4" s="1"/>
  <c r="T52" i="16"/>
  <c r="T62" i="4"/>
  <c r="T135" i="4" s="1"/>
  <c r="I79" i="16"/>
  <c r="I108" i="4" s="1"/>
  <c r="I109" i="4"/>
  <c r="C54" i="8"/>
  <c r="C100" i="4"/>
  <c r="C66" i="8"/>
  <c r="C155" i="4" s="1"/>
  <c r="H107" i="4"/>
  <c r="H101" i="12"/>
  <c r="H162" i="4" s="1"/>
  <c r="H73" i="12"/>
  <c r="K160" i="17"/>
  <c r="P59" i="20"/>
  <c r="P114" i="4"/>
  <c r="P78" i="20"/>
  <c r="P169" i="4" s="1"/>
  <c r="K5" i="5"/>
  <c r="K48" i="5" s="1"/>
  <c r="I55" i="4"/>
  <c r="M178" i="19"/>
  <c r="M115" i="4"/>
  <c r="M79" i="20"/>
  <c r="M170" i="4" s="1"/>
  <c r="S130" i="4"/>
  <c r="H59" i="20"/>
  <c r="R115" i="4"/>
  <c r="R79" i="20"/>
  <c r="R170" i="4" s="1"/>
  <c r="P91" i="16"/>
  <c r="P101" i="16"/>
  <c r="P164" i="4" s="1"/>
  <c r="P52" i="16"/>
  <c r="P62" i="4"/>
  <c r="P135" i="4" s="1"/>
  <c r="Q91" i="16"/>
  <c r="Q101" i="16"/>
  <c r="Q164" i="4" s="1"/>
  <c r="Q52" i="16"/>
  <c r="Q62" i="4"/>
  <c r="Q135" i="4" s="1"/>
  <c r="Q42" i="5"/>
  <c r="Q43" i="5"/>
  <c r="Q45" i="5"/>
  <c r="Q47" i="5"/>
  <c r="Q44" i="5"/>
  <c r="D45" i="5"/>
  <c r="D47" i="5"/>
  <c r="D43" i="5"/>
  <c r="D46" i="5"/>
  <c r="D44" i="5"/>
  <c r="D42" i="5"/>
  <c r="J114" i="4"/>
  <c r="J78" i="20"/>
  <c r="J169" i="4" s="1"/>
  <c r="B75" i="12"/>
  <c r="B105" i="4"/>
  <c r="U115" i="4"/>
  <c r="U79" i="20"/>
  <c r="U170" i="4" s="1"/>
  <c r="W129" i="4"/>
  <c r="F114" i="4"/>
  <c r="F59" i="20"/>
  <c r="F78" i="20"/>
  <c r="F169" i="4" s="1"/>
  <c r="F115" i="4"/>
  <c r="F79" i="20"/>
  <c r="F170" i="4" s="1"/>
  <c r="W146" i="23"/>
  <c r="P5" i="5"/>
  <c r="P48" i="5" s="1"/>
  <c r="F41" i="5"/>
  <c r="F134" i="4"/>
  <c r="F51" i="4"/>
  <c r="U178" i="19"/>
  <c r="I178" i="19"/>
  <c r="G115" i="4"/>
  <c r="G79" i="20"/>
  <c r="G170" i="4" s="1"/>
  <c r="Q204" i="15"/>
  <c r="N41" i="5"/>
  <c r="E101" i="12"/>
  <c r="E162" i="4" s="1"/>
  <c r="E107" i="4"/>
  <c r="E73" i="12"/>
  <c r="E102" i="4" s="1"/>
  <c r="C91" i="16"/>
  <c r="C52" i="16"/>
  <c r="C101" i="16"/>
  <c r="C164" i="4" s="1"/>
  <c r="C62" i="4"/>
  <c r="C135" i="4" s="1"/>
  <c r="O165" i="23"/>
  <c r="U129" i="4"/>
  <c r="U51" i="4"/>
  <c r="I54" i="8"/>
  <c r="I100" i="4"/>
  <c r="H160" i="17"/>
  <c r="R75" i="12"/>
  <c r="R105" i="4"/>
  <c r="T160" i="17"/>
  <c r="I160" i="19"/>
  <c r="E110" i="4"/>
  <c r="E102" i="16"/>
  <c r="E165" i="4" s="1"/>
  <c r="C132" i="23"/>
  <c r="R129" i="4"/>
  <c r="C100" i="11"/>
  <c r="G178" i="19"/>
  <c r="K59" i="20"/>
  <c r="K113" i="4"/>
  <c r="K77" i="20"/>
  <c r="K168" i="4" s="1"/>
  <c r="I107" i="4"/>
  <c r="I101" i="12"/>
  <c r="I162" i="4" s="1"/>
  <c r="I73" i="12"/>
  <c r="I102" i="4" s="1"/>
  <c r="V130" i="4"/>
  <c r="J55" i="4"/>
  <c r="J130" i="4" s="1"/>
  <c r="S160" i="17"/>
  <c r="O79" i="16"/>
  <c r="O102" i="16"/>
  <c r="O165" i="4" s="1"/>
  <c r="O110" i="4"/>
  <c r="R78" i="20"/>
  <c r="R169" i="4" s="1"/>
  <c r="R114" i="4"/>
  <c r="G146" i="23"/>
  <c r="J115" i="4"/>
  <c r="J79" i="20"/>
  <c r="J170" i="4" s="1"/>
  <c r="Q55" i="4"/>
  <c r="E160" i="18"/>
  <c r="R165" i="23"/>
  <c r="I160" i="18"/>
  <c r="V41" i="6"/>
  <c r="T129" i="4"/>
  <c r="B79" i="16"/>
  <c r="B109" i="4"/>
  <c r="B101" i="16"/>
  <c r="B164" i="4" s="1"/>
  <c r="J132" i="23"/>
  <c r="Q160" i="17"/>
  <c r="M41" i="6"/>
  <c r="R160" i="18"/>
  <c r="K54" i="8"/>
  <c r="K100" i="4"/>
  <c r="M204" i="15"/>
  <c r="S59" i="20"/>
  <c r="S113" i="4"/>
  <c r="S77" i="20"/>
  <c r="S168" i="4" s="1"/>
  <c r="W79" i="16"/>
  <c r="W108" i="4" s="1"/>
  <c r="W110" i="4"/>
  <c r="W102" i="16"/>
  <c r="W165" i="4" s="1"/>
  <c r="S128" i="4"/>
  <c r="V5" i="5"/>
  <c r="V48" i="5" s="1"/>
  <c r="S101" i="16"/>
  <c r="S164" i="4" s="1"/>
  <c r="S52" i="16"/>
  <c r="S91" i="16"/>
  <c r="S62" i="4"/>
  <c r="S135" i="4" s="1"/>
  <c r="S75" i="12"/>
  <c r="S105" i="4"/>
  <c r="Q54" i="8"/>
  <c r="Q100" i="4"/>
  <c r="I47" i="5"/>
  <c r="I44" i="5"/>
  <c r="I43" i="5"/>
  <c r="I42" i="5"/>
  <c r="I45" i="5"/>
  <c r="U46" i="5"/>
  <c r="U43" i="5"/>
  <c r="U45" i="5"/>
  <c r="U44" i="5"/>
  <c r="U42" i="5"/>
  <c r="J79" i="16"/>
  <c r="J109" i="4"/>
  <c r="J101" i="16"/>
  <c r="J164" i="4" s="1"/>
  <c r="U204" i="15"/>
  <c r="I61" i="4"/>
  <c r="I134" i="4" s="1"/>
  <c r="L160" i="17"/>
  <c r="R132" i="23"/>
  <c r="F165" i="23"/>
  <c r="J75" i="12"/>
  <c r="J105" i="4"/>
  <c r="L204" i="15"/>
  <c r="H79" i="16"/>
  <c r="H108" i="4" s="1"/>
  <c r="H110" i="4"/>
  <c r="H102" i="16"/>
  <c r="H165" i="4" s="1"/>
  <c r="W5" i="5"/>
  <c r="W48" i="5" s="1"/>
  <c r="Q107" i="4"/>
  <c r="Q73" i="12"/>
  <c r="Q102" i="4" s="1"/>
  <c r="Q101" i="12"/>
  <c r="Q162" i="4" s="1"/>
  <c r="Q41" i="6"/>
  <c r="O75" i="12"/>
  <c r="O105" i="4"/>
  <c r="R160" i="19"/>
  <c r="B132" i="23"/>
  <c r="B160" i="18"/>
  <c r="M114" i="4"/>
  <c r="M59" i="20"/>
  <c r="M78" i="20"/>
  <c r="M169" i="4" s="1"/>
  <c r="W115" i="4"/>
  <c r="W79" i="20"/>
  <c r="W170" i="4" s="1"/>
  <c r="B54" i="8"/>
  <c r="B100" i="4"/>
  <c r="B66" i="8"/>
  <c r="B155" i="4" s="1"/>
  <c r="H160" i="18"/>
  <c r="J160" i="18"/>
  <c r="J47" i="7"/>
  <c r="M43" i="5"/>
  <c r="M46" i="5"/>
  <c r="M45" i="5"/>
  <c r="M44" i="5"/>
  <c r="M42" i="5"/>
  <c r="M48" i="5"/>
  <c r="V89" i="16"/>
  <c r="Q160" i="18"/>
  <c r="V114" i="4"/>
  <c r="V78" i="20"/>
  <c r="V169" i="4" s="1"/>
  <c r="V59" i="20"/>
  <c r="M165" i="23"/>
  <c r="J165" i="23"/>
  <c r="R47" i="7"/>
  <c r="C5" i="5"/>
  <c r="C48" i="5" s="1"/>
  <c r="U47" i="5"/>
  <c r="O129" i="4"/>
  <c r="O51" i="4"/>
  <c r="U160" i="18"/>
  <c r="O53" i="7"/>
  <c r="O55" i="7"/>
  <c r="E55" i="4"/>
  <c r="E130" i="4" s="1"/>
  <c r="B160" i="19"/>
  <c r="I41" i="6"/>
  <c r="U160" i="19"/>
  <c r="E43" i="5"/>
  <c r="E46" i="5"/>
  <c r="E45" i="5"/>
  <c r="E42" i="5"/>
  <c r="E44" i="5"/>
  <c r="E48" i="5"/>
  <c r="P79" i="16"/>
  <c r="P108" i="4" s="1"/>
  <c r="P110" i="4"/>
  <c r="P102" i="16"/>
  <c r="P165" i="4" s="1"/>
  <c r="P101" i="12"/>
  <c r="P162" i="4" s="1"/>
  <c r="P107" i="4"/>
  <c r="P73" i="12"/>
  <c r="F160" i="18"/>
  <c r="D204" i="15"/>
  <c r="F110" i="4"/>
  <c r="F79" i="16"/>
  <c r="F102" i="16"/>
  <c r="F165" i="4" s="1"/>
  <c r="E129" i="4"/>
  <c r="G165" i="23"/>
  <c r="R54" i="8"/>
  <c r="R100" i="4"/>
  <c r="C160" i="17"/>
  <c r="Q110" i="4"/>
  <c r="Q102" i="16"/>
  <c r="Q165" i="4" s="1"/>
  <c r="C129" i="4"/>
  <c r="D129" i="4"/>
  <c r="E178" i="19"/>
  <c r="N110" i="4"/>
  <c r="N102" i="16"/>
  <c r="N165" i="4" s="1"/>
  <c r="N79" i="16"/>
  <c r="P178" i="19"/>
  <c r="P115" i="4"/>
  <c r="P79" i="20"/>
  <c r="P170" i="4" s="1"/>
  <c r="B41" i="6"/>
  <c r="B100" i="11"/>
  <c r="G79" i="16"/>
  <c r="G110" i="4"/>
  <c r="G102" i="16"/>
  <c r="G165" i="4" s="1"/>
  <c r="M79" i="16"/>
  <c r="M101" i="16"/>
  <c r="M164" i="4" s="1"/>
  <c r="M109" i="4"/>
  <c r="P146" i="23"/>
  <c r="B78" i="20"/>
  <c r="B169" i="4" s="1"/>
  <c r="B114" i="4"/>
  <c r="U146" i="23"/>
  <c r="G5" i="5"/>
  <c r="G48" i="5" s="1"/>
  <c r="V160" i="18"/>
  <c r="V146" i="23"/>
  <c r="V115" i="4"/>
  <c r="V79" i="20"/>
  <c r="V170" i="4" s="1"/>
  <c r="E115" i="4"/>
  <c r="E79" i="20"/>
  <c r="E170" i="4" s="1"/>
  <c r="Q46" i="5"/>
  <c r="B59" i="20"/>
  <c r="B113" i="4"/>
  <c r="B77" i="20"/>
  <c r="B168" i="4" s="1"/>
  <c r="I54" i="7"/>
  <c r="N130" i="4"/>
  <c r="N51" i="4"/>
  <c r="Q52" i="7"/>
  <c r="Q55" i="7"/>
  <c r="Q53" i="7"/>
  <c r="J160" i="19"/>
  <c r="L91" i="16"/>
  <c r="L101" i="16"/>
  <c r="L164" i="4" s="1"/>
  <c r="L52" i="16"/>
  <c r="L62" i="4"/>
  <c r="L135" i="4" s="1"/>
  <c r="M55" i="4"/>
  <c r="M130" i="4" s="1"/>
  <c r="T204" i="15"/>
  <c r="E146" i="23"/>
  <c r="U47" i="7"/>
  <c r="J129" i="4"/>
  <c r="J51" i="4"/>
  <c r="B55" i="4"/>
  <c r="B130" i="4" s="1"/>
  <c r="N178" i="19"/>
  <c r="E160" i="19"/>
  <c r="C59" i="20"/>
  <c r="C113" i="4"/>
  <c r="C77" i="20"/>
  <c r="C168" i="4" s="1"/>
  <c r="L129" i="4"/>
  <c r="M73" i="12"/>
  <c r="M102" i="4" s="1"/>
  <c r="M104" i="4"/>
  <c r="G129" i="4"/>
  <c r="G51" i="4"/>
  <c r="O178" i="19"/>
  <c r="V110" i="4"/>
  <c r="V102" i="16"/>
  <c r="V165" i="4" s="1"/>
  <c r="V79" i="16"/>
  <c r="V108" i="4" s="1"/>
  <c r="R146" i="23"/>
  <c r="S129" i="4"/>
  <c r="I53" i="7"/>
  <c r="O114" i="4"/>
  <c r="O59" i="20"/>
  <c r="O78" i="20"/>
  <c r="O169" i="4" s="1"/>
  <c r="P160" i="18"/>
  <c r="U79" i="16"/>
  <c r="U109" i="4"/>
  <c r="U101" i="16"/>
  <c r="U164" i="4" s="1"/>
  <c r="J146" i="23"/>
  <c r="Q48" i="5"/>
  <c r="B165" i="23"/>
  <c r="K75" i="12"/>
  <c r="K105" i="4"/>
  <c r="M107" i="4"/>
  <c r="M101" i="12"/>
  <c r="M162" i="4" s="1"/>
  <c r="B47" i="7" l="1"/>
  <c r="D112" i="4"/>
  <c r="D76" i="20"/>
  <c r="D167" i="4" s="1"/>
  <c r="Q112" i="4"/>
  <c r="Q76" i="20"/>
  <c r="Q167" i="4" s="1"/>
  <c r="I112" i="4"/>
  <c r="I76" i="20"/>
  <c r="I167" i="4" s="1"/>
  <c r="D47" i="7"/>
  <c r="K47" i="7"/>
  <c r="T47" i="7"/>
  <c r="V47" i="7"/>
  <c r="V51" i="4"/>
  <c r="W51" i="4"/>
  <c r="E47" i="7"/>
  <c r="N47" i="7"/>
  <c r="I100" i="16"/>
  <c r="I163" i="4" s="1"/>
  <c r="H104" i="4"/>
  <c r="H98" i="12"/>
  <c r="H159" i="4" s="1"/>
  <c r="L47" i="7"/>
  <c r="T104" i="4"/>
  <c r="T98" i="12"/>
  <c r="T159" i="4" s="1"/>
  <c r="D104" i="4"/>
  <c r="D98" i="12"/>
  <c r="D159" i="4" s="1"/>
  <c r="E96" i="12"/>
  <c r="E157" i="4" s="1"/>
  <c r="T73" i="12"/>
  <c r="T102" i="4" s="1"/>
  <c r="T98" i="4" s="1"/>
  <c r="D73" i="12"/>
  <c r="L104" i="4"/>
  <c r="L98" i="12"/>
  <c r="L159" i="4" s="1"/>
  <c r="I104" i="4"/>
  <c r="I98" i="12"/>
  <c r="I159" i="4" s="1"/>
  <c r="R51" i="4"/>
  <c r="Q96" i="12"/>
  <c r="Q157" i="4" s="1"/>
  <c r="E99" i="4"/>
  <c r="E65" i="8"/>
  <c r="E154" i="4" s="1"/>
  <c r="W99" i="4"/>
  <c r="W65" i="8"/>
  <c r="W154" i="4" s="1"/>
  <c r="G99" i="4"/>
  <c r="G65" i="8"/>
  <c r="G154" i="4" s="1"/>
  <c r="D99" i="4"/>
  <c r="D65" i="8"/>
  <c r="D154" i="4" s="1"/>
  <c r="W47" i="7"/>
  <c r="G47" i="7"/>
  <c r="O47" i="7"/>
  <c r="U41" i="6"/>
  <c r="R42" i="5"/>
  <c r="R43" i="5"/>
  <c r="R46" i="5"/>
  <c r="R45" i="5"/>
  <c r="R44" i="5"/>
  <c r="R47" i="5"/>
  <c r="R48" i="5"/>
  <c r="D41" i="5"/>
  <c r="L100" i="16"/>
  <c r="L163" i="4" s="1"/>
  <c r="L61" i="4"/>
  <c r="R99" i="4"/>
  <c r="R65" i="8"/>
  <c r="R154" i="4" s="1"/>
  <c r="C47" i="5"/>
  <c r="C43" i="5"/>
  <c r="C46" i="5"/>
  <c r="C45" i="5"/>
  <c r="C44" i="5"/>
  <c r="C42" i="5"/>
  <c r="S112" i="4"/>
  <c r="S76" i="20"/>
  <c r="S167" i="4" s="1"/>
  <c r="Q100" i="16"/>
  <c r="Q163" i="4" s="1"/>
  <c r="Q61" i="4"/>
  <c r="Q134" i="4" s="1"/>
  <c r="P89" i="16"/>
  <c r="W104" i="4"/>
  <c r="W98" i="12"/>
  <c r="W159" i="4" s="1"/>
  <c r="W73" i="12"/>
  <c r="L102" i="4"/>
  <c r="L98" i="4" s="1"/>
  <c r="L96" i="12"/>
  <c r="S104" i="4"/>
  <c r="S73" i="12"/>
  <c r="S98" i="12"/>
  <c r="S159" i="4" s="1"/>
  <c r="C99" i="4"/>
  <c r="C65" i="8"/>
  <c r="C154" i="4" s="1"/>
  <c r="T89" i="16"/>
  <c r="R108" i="4"/>
  <c r="R100" i="16"/>
  <c r="R163" i="4" s="1"/>
  <c r="V100" i="16"/>
  <c r="V163" i="4" s="1"/>
  <c r="K89" i="16"/>
  <c r="C73" i="12"/>
  <c r="C104" i="4"/>
  <c r="C98" i="12"/>
  <c r="C159" i="4" s="1"/>
  <c r="E108" i="4"/>
  <c r="E100" i="16"/>
  <c r="E163" i="4" s="1"/>
  <c r="Q47" i="7"/>
  <c r="L89" i="16"/>
  <c r="P102" i="4"/>
  <c r="P96" i="12"/>
  <c r="B99" i="4"/>
  <c r="B65" i="8"/>
  <c r="B154" i="4" s="1"/>
  <c r="B108" i="4"/>
  <c r="B100" i="16"/>
  <c r="B163" i="4" s="1"/>
  <c r="K112" i="4"/>
  <c r="K76" i="20"/>
  <c r="K167" i="4" s="1"/>
  <c r="R73" i="12"/>
  <c r="R104" i="4"/>
  <c r="R98" i="12"/>
  <c r="R159" i="4" s="1"/>
  <c r="Q89" i="16"/>
  <c r="P112" i="4"/>
  <c r="P76" i="20"/>
  <c r="P167" i="4" s="1"/>
  <c r="S45" i="5"/>
  <c r="S44" i="5"/>
  <c r="S47" i="5"/>
  <c r="S43" i="5"/>
  <c r="S42" i="5"/>
  <c r="S46" i="5"/>
  <c r="N112" i="4"/>
  <c r="N76" i="20"/>
  <c r="M51" i="4"/>
  <c r="W112" i="4"/>
  <c r="W76" i="20"/>
  <c r="W167" i="4" s="1"/>
  <c r="R112" i="4"/>
  <c r="R76" i="20"/>
  <c r="K100" i="16"/>
  <c r="K163" i="4" s="1"/>
  <c r="K61" i="4"/>
  <c r="C112" i="4"/>
  <c r="C76" i="20"/>
  <c r="C167" i="4" s="1"/>
  <c r="M96" i="12"/>
  <c r="M157" i="4" s="1"/>
  <c r="G108" i="4"/>
  <c r="G100" i="16"/>
  <c r="G163" i="4" s="1"/>
  <c r="N108" i="4"/>
  <c r="N100" i="16"/>
  <c r="N163" i="4" s="1"/>
  <c r="E51" i="4"/>
  <c r="E41" i="5"/>
  <c r="J108" i="4"/>
  <c r="J100" i="16"/>
  <c r="J163" i="4" s="1"/>
  <c r="K99" i="4"/>
  <c r="K65" i="8"/>
  <c r="K154" i="4" s="1"/>
  <c r="Q130" i="4"/>
  <c r="Q41" i="5"/>
  <c r="W100" i="16"/>
  <c r="W163" i="4" s="1"/>
  <c r="S99" i="4"/>
  <c r="S65" i="8"/>
  <c r="E112" i="4"/>
  <c r="E76" i="20"/>
  <c r="E167" i="4" s="1"/>
  <c r="D102" i="4"/>
  <c r="D98" i="4" s="1"/>
  <c r="D96" i="12"/>
  <c r="M41" i="5"/>
  <c r="S89" i="16"/>
  <c r="H112" i="4"/>
  <c r="H76" i="20"/>
  <c r="H167" i="4" s="1"/>
  <c r="I130" i="4"/>
  <c r="I51" i="4"/>
  <c r="H102" i="4"/>
  <c r="H98" i="4" s="1"/>
  <c r="H96" i="12"/>
  <c r="H157" i="4" s="1"/>
  <c r="H100" i="16"/>
  <c r="H163" i="4" s="1"/>
  <c r="H61" i="4"/>
  <c r="G104" i="4"/>
  <c r="G73" i="12"/>
  <c r="G98" i="12"/>
  <c r="G159" i="4" s="1"/>
  <c r="J99" i="4"/>
  <c r="J65" i="8"/>
  <c r="J154" i="4" s="1"/>
  <c r="U102" i="4"/>
  <c r="U96" i="12"/>
  <c r="U157" i="4" s="1"/>
  <c r="I47" i="7"/>
  <c r="U41" i="5"/>
  <c r="I41" i="5"/>
  <c r="S100" i="16"/>
  <c r="S163" i="4" s="1"/>
  <c r="S61" i="4"/>
  <c r="C100" i="16"/>
  <c r="C163" i="4" s="1"/>
  <c r="C61" i="4"/>
  <c r="F76" i="20"/>
  <c r="F112" i="4"/>
  <c r="I96" i="12"/>
  <c r="I157" i="4" s="1"/>
  <c r="B51" i="4"/>
  <c r="J112" i="4"/>
  <c r="J76" i="20"/>
  <c r="J167" i="4" s="1"/>
  <c r="O112" i="4"/>
  <c r="O76" i="20"/>
  <c r="O167" i="4" s="1"/>
  <c r="U108" i="4"/>
  <c r="U100" i="16"/>
  <c r="U163" i="4" s="1"/>
  <c r="F108" i="4"/>
  <c r="F100" i="16"/>
  <c r="F163" i="4" s="1"/>
  <c r="M112" i="4"/>
  <c r="M76" i="20"/>
  <c r="M167" i="4" s="1"/>
  <c r="O104" i="4"/>
  <c r="O73" i="12"/>
  <c r="O98" i="12"/>
  <c r="O159" i="4" s="1"/>
  <c r="J104" i="4"/>
  <c r="J73" i="12"/>
  <c r="J98" i="12"/>
  <c r="J159" i="4" s="1"/>
  <c r="O108" i="4"/>
  <c r="O100" i="16"/>
  <c r="O163" i="4" s="1"/>
  <c r="I99" i="4"/>
  <c r="I98" i="4" s="1"/>
  <c r="I65" i="8"/>
  <c r="I154" i="4" s="1"/>
  <c r="C89" i="16"/>
  <c r="P100" i="16"/>
  <c r="P163" i="4" s="1"/>
  <c r="P61" i="4"/>
  <c r="K47" i="5"/>
  <c r="K43" i="5"/>
  <c r="K42" i="5"/>
  <c r="K45" i="5"/>
  <c r="K44" i="5"/>
  <c r="K46" i="5"/>
  <c r="H89" i="16"/>
  <c r="G112" i="4"/>
  <c r="G76" i="20"/>
  <c r="G167" i="4" s="1"/>
  <c r="D100" i="16"/>
  <c r="D163" i="4" s="1"/>
  <c r="D61" i="4"/>
  <c r="U76" i="20"/>
  <c r="U112" i="4"/>
  <c r="O45" i="5"/>
  <c r="O43" i="5"/>
  <c r="O46" i="5"/>
  <c r="O44" i="5"/>
  <c r="O42" i="5"/>
  <c r="O47" i="5"/>
  <c r="V112" i="4"/>
  <c r="V98" i="4" s="1"/>
  <c r="V76" i="20"/>
  <c r="V167" i="4" s="1"/>
  <c r="Q99" i="4"/>
  <c r="Q98" i="4" s="1"/>
  <c r="Q65" i="8"/>
  <c r="Q154" i="4" s="1"/>
  <c r="K104" i="4"/>
  <c r="K98" i="12"/>
  <c r="K159" i="4" s="1"/>
  <c r="K73" i="12"/>
  <c r="B112" i="4"/>
  <c r="B76" i="20"/>
  <c r="B167" i="4" s="1"/>
  <c r="G45" i="5"/>
  <c r="G43" i="5"/>
  <c r="G46" i="5"/>
  <c r="G44" i="5"/>
  <c r="G42" i="5"/>
  <c r="G41" i="5" s="1"/>
  <c r="G47" i="5"/>
  <c r="M108" i="4"/>
  <c r="M100" i="16"/>
  <c r="M163" i="4" s="1"/>
  <c r="W45" i="5"/>
  <c r="W43" i="5"/>
  <c r="W46" i="5"/>
  <c r="W44" i="5"/>
  <c r="W42" i="5"/>
  <c r="W47" i="5"/>
  <c r="V46" i="5"/>
  <c r="V42" i="5"/>
  <c r="V44" i="5"/>
  <c r="V45" i="5"/>
  <c r="V43" i="5"/>
  <c r="V47" i="5"/>
  <c r="P43" i="5"/>
  <c r="P42" i="5"/>
  <c r="P47" i="5"/>
  <c r="P45" i="5"/>
  <c r="P46" i="5"/>
  <c r="P44" i="5"/>
  <c r="B104" i="4"/>
  <c r="B73" i="12"/>
  <c r="B98" i="12"/>
  <c r="B159" i="4" s="1"/>
  <c r="T100" i="16"/>
  <c r="T163" i="4" s="1"/>
  <c r="T61" i="4"/>
  <c r="H154" i="4"/>
  <c r="H43" i="5"/>
  <c r="H42" i="5"/>
  <c r="H45" i="5"/>
  <c r="H46" i="5"/>
  <c r="H44" i="5"/>
  <c r="H47" i="5"/>
  <c r="T96" i="12"/>
  <c r="T157" i="4" s="1"/>
  <c r="D89" i="16"/>
  <c r="O48" i="5"/>
  <c r="F98" i="4" l="1"/>
  <c r="F153" i="4" s="1"/>
  <c r="E98" i="4"/>
  <c r="M98" i="4"/>
  <c r="M153" i="4" s="1"/>
  <c r="N98" i="4"/>
  <c r="N153" i="4" s="1"/>
  <c r="Q51" i="4"/>
  <c r="P41" i="5"/>
  <c r="R41" i="5"/>
  <c r="S41" i="5"/>
  <c r="V153" i="4"/>
  <c r="K102" i="4"/>
  <c r="K96" i="12"/>
  <c r="K157" i="4" s="1"/>
  <c r="P134" i="4"/>
  <c r="P51" i="4"/>
  <c r="Q153" i="4"/>
  <c r="T134" i="4"/>
  <c r="T51" i="4"/>
  <c r="C134" i="4"/>
  <c r="C51" i="4"/>
  <c r="U98" i="4"/>
  <c r="H134" i="4"/>
  <c r="H51" i="4"/>
  <c r="E153" i="4"/>
  <c r="C102" i="4"/>
  <c r="C98" i="4" s="1"/>
  <c r="C96" i="12"/>
  <c r="C157" i="4" s="1"/>
  <c r="H41" i="5"/>
  <c r="K41" i="5"/>
  <c r="S154" i="4"/>
  <c r="P157" i="4"/>
  <c r="S102" i="4"/>
  <c r="S98" i="4" s="1"/>
  <c r="S96" i="12"/>
  <c r="S157" i="4" s="1"/>
  <c r="W41" i="5"/>
  <c r="J102" i="4"/>
  <c r="J98" i="4" s="1"/>
  <c r="J96" i="12"/>
  <c r="J157" i="4" s="1"/>
  <c r="P98" i="4"/>
  <c r="O41" i="5"/>
  <c r="U167" i="4"/>
  <c r="S134" i="4"/>
  <c r="S51" i="4"/>
  <c r="D157" i="4"/>
  <c r="K98" i="4"/>
  <c r="L157" i="4"/>
  <c r="F167" i="4"/>
  <c r="I153" i="4"/>
  <c r="K134" i="4"/>
  <c r="K51" i="4"/>
  <c r="N167" i="4"/>
  <c r="L134" i="4"/>
  <c r="L51" i="4"/>
  <c r="G102" i="4"/>
  <c r="G98" i="4" s="1"/>
  <c r="G96" i="12"/>
  <c r="G157" i="4" s="1"/>
  <c r="R102" i="4"/>
  <c r="R98" i="4" s="1"/>
  <c r="R96" i="12"/>
  <c r="R157" i="4" s="1"/>
  <c r="W102" i="4"/>
  <c r="W98" i="4" s="1"/>
  <c r="W96" i="12"/>
  <c r="W157" i="4" s="1"/>
  <c r="B102" i="4"/>
  <c r="B98" i="4" s="1"/>
  <c r="B96" i="12"/>
  <c r="B157" i="4" s="1"/>
  <c r="O102" i="4"/>
  <c r="O98" i="4" s="1"/>
  <c r="O96" i="12"/>
  <c r="O157" i="4" s="1"/>
  <c r="V41" i="5"/>
  <c r="D134" i="4"/>
  <c r="D51" i="4"/>
  <c r="R167" i="4"/>
  <c r="C41" i="5"/>
  <c r="B153" i="4" l="1"/>
  <c r="R153" i="4"/>
  <c r="T153" i="4"/>
  <c r="O153" i="4"/>
  <c r="W153" i="4"/>
  <c r="J153" i="4"/>
  <c r="P153" i="4"/>
  <c r="C153" i="4"/>
  <c r="L153" i="4"/>
  <c r="H153" i="4"/>
  <c r="S153" i="4"/>
  <c r="D153" i="4"/>
  <c r="G153" i="4"/>
  <c r="U153" i="4"/>
  <c r="K153" i="4"/>
</calcChain>
</file>

<file path=xl/sharedStrings.xml><?xml version="1.0" encoding="utf-8"?>
<sst xmlns="http://schemas.openxmlformats.org/spreadsheetml/2006/main" count="8364" uniqueCount="3249">
  <si>
    <t>JRC-IDEES-2021 - Integrated Database of the European Energy System</t>
  </si>
  <si>
    <t>Industrial sectors</t>
  </si>
  <si>
    <t>Prepared by JRC C.6</t>
  </si>
  <si>
    <t>v2021-1.00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</si>
  <si>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</si>
  <si>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</si>
  <si>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</si>
  <si>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</si>
  <si>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</si>
  <si>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</si>
  <si>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PT</t>
  </si>
  <si>
    <t>Portugal</t>
  </si>
  <si>
    <t>Click on the link to jump to the sheet</t>
  </si>
  <si>
    <t>Industrial sectors summary</t>
  </si>
  <si>
    <t>split of final energy consumption</t>
  </si>
  <si>
    <t>split of useful energy demand</t>
  </si>
  <si>
    <t>Iron and steel</t>
  </si>
  <si>
    <t>detailed split of final energy consumption</t>
  </si>
  <si>
    <t>detailed split of useful energy demand</t>
  </si>
  <si>
    <t>detailed split of CO2 emissions</t>
  </si>
  <si>
    <t>Non-ferrous metals</t>
  </si>
  <si>
    <t>Chemical industry</t>
  </si>
  <si>
    <t>Non-metallic mineral products</t>
  </si>
  <si>
    <t>Pulp, paper and printing</t>
  </si>
  <si>
    <t>Food, beverages and tobacco</t>
  </si>
  <si>
    <t>Transport equipment</t>
  </si>
  <si>
    <t>Machinery equipment</t>
  </si>
  <si>
    <t>Textiles and leather</t>
  </si>
  <si>
    <t>Wood and wood products</t>
  </si>
  <si>
    <t>Other industrial sectors</t>
  </si>
  <si>
    <t>Solids</t>
  </si>
  <si>
    <t>Liquids</t>
  </si>
  <si>
    <t>Refinery gas</t>
  </si>
  <si>
    <t>LPG</t>
  </si>
  <si>
    <t>Other liquids</t>
  </si>
  <si>
    <t>Gas</t>
  </si>
  <si>
    <t>Derived gases</t>
  </si>
  <si>
    <t>RES and wastes</t>
  </si>
  <si>
    <t>Electricity</t>
  </si>
  <si>
    <t>Hard coal and others</t>
  </si>
  <si>
    <t>Coke</t>
  </si>
  <si>
    <t>Integrated steelworks</t>
  </si>
  <si>
    <t>Electric arc</t>
  </si>
  <si>
    <t>Alumina production</t>
  </si>
  <si>
    <t>Aluminium - primary production</t>
  </si>
  <si>
    <t>Other non-ferrous metals</t>
  </si>
  <si>
    <t>Basic chemicals</t>
  </si>
  <si>
    <t>Other chemicals</t>
  </si>
  <si>
    <t>Pharmaceutical products etc.</t>
  </si>
  <si>
    <t>Cement</t>
  </si>
  <si>
    <t>Ceramics &amp; other NMM</t>
  </si>
  <si>
    <t>Glass production</t>
  </si>
  <si>
    <t>Pulp production</t>
  </si>
  <si>
    <t>Paper production</t>
  </si>
  <si>
    <t>Energy intensity (toe/physical output index)</t>
  </si>
  <si>
    <t>Value added (M€2015)</t>
  </si>
  <si>
    <t>Aluminium production</t>
  </si>
  <si>
    <t xml:space="preserve">Basic chemicals </t>
  </si>
  <si>
    <t xml:space="preserve">Glass production </t>
  </si>
  <si>
    <t xml:space="preserve">Paper production </t>
  </si>
  <si>
    <t>Printing and media reproduction</t>
  </si>
  <si>
    <t xml:space="preserve"> Food, beverages and tobacco</t>
  </si>
  <si>
    <t xml:space="preserve"> Transport equipment</t>
  </si>
  <si>
    <t xml:space="preserve"> Machinery equipment</t>
  </si>
  <si>
    <t xml:space="preserve"> Textiles and leather</t>
  </si>
  <si>
    <t xml:space="preserve"> Wood and wood products</t>
  </si>
  <si>
    <t xml:space="preserve"> Other industrial sectors</t>
  </si>
  <si>
    <t>Energy consumption (ktoe)</t>
  </si>
  <si>
    <t>by fuel (EUROSTAT DATA)</t>
  </si>
  <si>
    <t>Diesel oil (without biofuels)</t>
  </si>
  <si>
    <t>Fuel oil</t>
  </si>
  <si>
    <t>Gases</t>
  </si>
  <si>
    <t>Natural gas</t>
  </si>
  <si>
    <t>Biomass and waste</t>
  </si>
  <si>
    <t>Biogas</t>
  </si>
  <si>
    <t>Liquid biofuels</t>
  </si>
  <si>
    <t>Solar</t>
  </si>
  <si>
    <t>Geothermal</t>
  </si>
  <si>
    <t>Ambient heat</t>
  </si>
  <si>
    <t>Distributed steam</t>
  </si>
  <si>
    <t>by sector</t>
  </si>
  <si>
    <t>Aluminium - secondary production</t>
  </si>
  <si>
    <t>Non-energy use (ktoe)</t>
  </si>
  <si>
    <t>Diesel oil</t>
  </si>
  <si>
    <t>Naphtha</t>
  </si>
  <si>
    <t>CO2 emissions (kt CO2)</t>
  </si>
  <si>
    <t>Solvent use and other process emissions</t>
  </si>
  <si>
    <t>Value added intensity (toe / M€2015)</t>
  </si>
  <si>
    <t>Emission intensity (kt of CO2 / ktoe)</t>
  </si>
  <si>
    <t>Basic chemicals  (kt of CO2 / ktoe energy)</t>
  </si>
  <si>
    <t>Detailed split of energy consumption (ktoe)</t>
  </si>
  <si>
    <t>All industrial sectors</t>
  </si>
  <si>
    <t>Lighting</t>
  </si>
  <si>
    <t>Air compressors</t>
  </si>
  <si>
    <t>Motor drives</t>
  </si>
  <si>
    <t>Fans and pumps</t>
  </si>
  <si>
    <t>Low-enthalpy heat</t>
  </si>
  <si>
    <t>Solar and geothermal</t>
  </si>
  <si>
    <t>Steam processes</t>
  </si>
  <si>
    <t>Other processes</t>
  </si>
  <si>
    <t>Market shares of energy uses (%)</t>
  </si>
  <si>
    <t>Detailed split of useful energy demand (ktoe)</t>
  </si>
  <si>
    <t>Market shares of useful energy demand (%)</t>
  </si>
  <si>
    <t>Code</t>
  </si>
  <si>
    <t>Detailed split of CO2 emissions (kt of CO2)</t>
  </si>
  <si>
    <t>Other energy use related</t>
  </si>
  <si>
    <t>Process emissions</t>
  </si>
  <si>
    <t>Iron and Steel</t>
  </si>
  <si>
    <t>Non-Ferrous Metals</t>
  </si>
  <si>
    <t>Chemical and Petrochemical</t>
  </si>
  <si>
    <t>Non-Metallic Minerals</t>
  </si>
  <si>
    <t>Solvent use and other process</t>
  </si>
  <si>
    <t>PROCESS_EMI.ktCO2.PT.NSI.TOTAL</t>
  </si>
  <si>
    <t>Market shares of CO2 emissions (%)</t>
  </si>
  <si>
    <t>VA.Meuro2015.PT.ISI.BF_BOF</t>
  </si>
  <si>
    <t>VA.Meuro2015.PT.ISI.EAF</t>
  </si>
  <si>
    <t>Physical output (kt steel)</t>
  </si>
  <si>
    <t>OUTPUT.kt.PT.ISI.BF_BOF</t>
  </si>
  <si>
    <t>OUTPUT.kt.PT.ISI.EAF</t>
  </si>
  <si>
    <t>Installed capacity (kt steel production)</t>
  </si>
  <si>
    <t>CAP.kt.PT.ISI.BF_BOF</t>
  </si>
  <si>
    <t>CAP.kt.PT.ISI.EAF</t>
  </si>
  <si>
    <t>Capacity investment (kt steel production)</t>
  </si>
  <si>
    <t>NEWCAP.kt.PT.ISI.BF_BOF</t>
  </si>
  <si>
    <t>NEWCAP.kt.PT.ISI.EAF</t>
  </si>
  <si>
    <t>Decommissioned capacity (kt steel production)</t>
  </si>
  <si>
    <t>Idle capacity (kt steel production)</t>
  </si>
  <si>
    <t>FEC.ktoe.PT.ISI.TOTAL.TOTAL.TOTAL.TOTAL</t>
  </si>
  <si>
    <t>FEC.ktoe.PT.ISI.TOTAL.TOTAL.TOTAL.NONCOKE_SOLIDS</t>
  </si>
  <si>
    <t>FEC.ktoe.PT.ISI.TOTAL.TOTAL.TOTAL.COKE</t>
  </si>
  <si>
    <t>FEC.ktoe.PT.ISI.TOTAL.TOTAL.TOTAL.RFG</t>
  </si>
  <si>
    <t>FEC.ktoe.PT.ISI.TOTAL.TOTAL.TOTAL.LPG</t>
  </si>
  <si>
    <t>FEC.ktoe.PT.ISI.TOTAL.TOTAL.TOTAL.DIESEL</t>
  </si>
  <si>
    <t>FEC.ktoe.PT.ISI.TOTAL.TOTAL.TOTAL.RFO</t>
  </si>
  <si>
    <t>FEC.ktoe.PT.ISI.TOTAL.TOTAL.TOTAL.OTHER</t>
  </si>
  <si>
    <t>FEC.ktoe.PT.ISI.TOTAL.TOTAL.TOTAL.NG</t>
  </si>
  <si>
    <t>FEC.ktoe.PT.ISI.TOTAL.TOTAL.TOTAL.DERIVED</t>
  </si>
  <si>
    <t>FEC.ktoe.PT.ISI.TOTAL.TOTAL.TOTAL.BIOMASS_WASTE</t>
  </si>
  <si>
    <t>FEC.ktoe.PT.ISI.TOTAL.TOTAL.TOTAL.BIOGAS</t>
  </si>
  <si>
    <t>FEC.ktoe.PT.ISI.TOTAL.TOTAL.TOTAL.LIQBIO</t>
  </si>
  <si>
    <t>FEC.ktoe.PT.ISI.TOTAL.TOTAL.TOTAL.SOLAR</t>
  </si>
  <si>
    <t>FEC.ktoe.PT.ISI.TOTAL.TOTAL.TOTAL.GEO</t>
  </si>
  <si>
    <t>FEC.ktoe.PT.ISI.TOTAL.TOTAL.TOTAL.AMBIENT</t>
  </si>
  <si>
    <t>FEC.ktoe.PT.ISI.TOTAL.TOTAL.TOTAL.STEAM_DISTR</t>
  </si>
  <si>
    <t>FEC.ktoe.PT.ISI.TOTAL.TOTAL.TOTAL.ELEC</t>
  </si>
  <si>
    <t>by subsector (calibration output)</t>
  </si>
  <si>
    <t>energy use related</t>
  </si>
  <si>
    <t>process emissions</t>
  </si>
  <si>
    <t>Value added intensity (VA in €2015/t of output)</t>
  </si>
  <si>
    <t>Energy intensity (toe/t of output)</t>
  </si>
  <si>
    <t>Useful energy demand intensity (toe useful/t of output)</t>
  </si>
  <si>
    <t>Integrated steelworks (including process emissions)</t>
  </si>
  <si>
    <t>Electric arc (including process emissions)</t>
  </si>
  <si>
    <t>Detailed split of energy consumption by subsector (ktoe)</t>
  </si>
  <si>
    <t>FEC.ktoe.PT.ISI.BF_BOF.TOTAL.TOTAL.TOTAL</t>
  </si>
  <si>
    <t>FEC.ktoe.PT.ISI.BF_BOF.LIGHT.GENERIC.ELEC</t>
  </si>
  <si>
    <t>FEC.ktoe.PT.ISI.BF_BOF.AIRCOMP.GENERIC.ELEC</t>
  </si>
  <si>
    <t>FEC.ktoe.PT.ISI.BF_BOF.MOTOR.GENERIC.ELEC</t>
  </si>
  <si>
    <t>FEC.ktoe.PT.ISI.BF_BOF.FANS.GENERIC.ELEC</t>
  </si>
  <si>
    <t>FEC.ktoe.PT.ISI.BF_BOF.LOW_ENTH.TOTAL.TOTAL</t>
  </si>
  <si>
    <t>Diesel oil and liquid biofuels</t>
  </si>
  <si>
    <t>FEC.ktoe.PT.ISI.BF_BOF.LOW_ENTH.THERM.DIESEL_LIQBIO</t>
  </si>
  <si>
    <t>Natural gas and biogas</t>
  </si>
  <si>
    <t>FEC.ktoe.PT.ISI.BF_BOF.LOW_ENTH.THERM.NG_BIOGAS</t>
  </si>
  <si>
    <t>FEC.ktoe.PT.ISI.BF_BOF.LOW_ENTH.THERM.SOLAR_GEO</t>
  </si>
  <si>
    <t>FEC.ktoe.PT.ISI.BF_BOF.LOW_ENTH.HP.AMBIENT</t>
  </si>
  <si>
    <t>FEC.ktoe.PT.ISI.BF_BOF.LOW_ENTH.THERM.ELEC</t>
  </si>
  <si>
    <t>Steel: Sinter/Pellet-making</t>
  </si>
  <si>
    <t>FEC.ktoe.PT.ISI.BF_BOF.SINTERING.TOTAL.TOTAL</t>
  </si>
  <si>
    <t>FEC.ktoe.PT.ISI.BF_BOF.SINTERING.THERM.NONCOKE_SOLIDS</t>
  </si>
  <si>
    <t>FEC.ktoe.PT.ISI.BF_BOF.SINTERING.THERM.RFO</t>
  </si>
  <si>
    <t>FEC.ktoe.PT.ISI.BF_BOF.SINTERING.THERM.NG_BIOGAS</t>
  </si>
  <si>
    <t>FEC.ktoe.PT.ISI.BF_BOF.SINTERING.THERM.DERIVED</t>
  </si>
  <si>
    <t>FEC.ktoe.PT.ISI.BF_BOF.SINTERING.THERM.ELEC</t>
  </si>
  <si>
    <t>Steel: Blast /Basic oxygen furnace</t>
  </si>
  <si>
    <t>FEC.ktoe.PT.ISI.BF_BOF.BLAST_FURNACE.TOTAL.TOTAL</t>
  </si>
  <si>
    <t>FEC.ktoe.PT.ISI.BF_BOF.BLAST_FURNACE.THERM.NONCOKE_SOLIDS</t>
  </si>
  <si>
    <t>FEC.ktoe.PT.ISI.BF_BOF.BLAST_FURNACE.THERM.COKE</t>
  </si>
  <si>
    <t>FEC.ktoe.PT.ISI.BF_BOF.BLAST_FURNACE.THERM.RFO</t>
  </si>
  <si>
    <t>FEC.ktoe.PT.ISI.BF_BOF.BLAST_FURNACE.THERM.NG_BIOGAS</t>
  </si>
  <si>
    <t>FEC.ktoe.PT.ISI.BF_BOF.BLAST_FURNACE.THERM.DERIVED</t>
  </si>
  <si>
    <t>Steel: Furnaces, refining and rolling</t>
  </si>
  <si>
    <t>FEC.ktoe.PT.ISI.BF_BOF.REFINING.TOTAL.TOTAL</t>
  </si>
  <si>
    <t>Steel: Furnaces, refining and rolling - Thermal</t>
  </si>
  <si>
    <t>FEC.ktoe.PT.ISI.BF_BOF.REFINING.THERM.TOTAL</t>
  </si>
  <si>
    <t>FEC.ktoe.PT.ISI.BF_BOF.REFINING.THERM.LPG</t>
  </si>
  <si>
    <t>FEC.ktoe.PT.ISI.BF_BOF.REFINING.THERM.DIESEL_LIQBIO</t>
  </si>
  <si>
    <t>FEC.ktoe.PT.ISI.BF_BOF.REFINING.THERM.RFO</t>
  </si>
  <si>
    <t>FEC.ktoe.PT.ISI.BF_BOF.REFINING.THERM.NG_BIOGAS</t>
  </si>
  <si>
    <t>Steel: Furnaces, refining and rolling - Electric</t>
  </si>
  <si>
    <t>FEC.ktoe.PT.ISI.BF_BOF.REFINING.ELEC.ELEC</t>
  </si>
  <si>
    <t>Steel: Product finishing</t>
  </si>
  <si>
    <t>Steel: Product finishing - Thermal</t>
  </si>
  <si>
    <t>FEC.ktoe.PT.ISI.BF_BOF.FINISHING.THERM.TOTAL</t>
  </si>
  <si>
    <t>FEC.ktoe.PT.ISI.BF_BOF.FINISHING.THERM.LPG</t>
  </si>
  <si>
    <t>FEC.ktoe.PT.ISI.BF_BOF.FINISHING.THERM.DIESEL_LIQBIO</t>
  </si>
  <si>
    <t>FEC.ktoe.PT.ISI.BF_BOF.FINISHING.THERM.NG_BIOGAS</t>
  </si>
  <si>
    <t>Steel: Product finishing - Steam</t>
  </si>
  <si>
    <t>FEC.ktoe.PT.ISI.BF_BOF.FINISHING_STEAM.TOTAL.TOTAL</t>
  </si>
  <si>
    <t>FEC.ktoe.PT.ISI.BF_BOF.FINISHING_STEAM.STEAM.NONCOKE_SOLIDS</t>
  </si>
  <si>
    <t>FEC.ktoe.PT.ISI.BF_BOF.FINISHING_STEAM.STEAM.RFG</t>
  </si>
  <si>
    <t>FEC.ktoe.PT.ISI.BF_BOF.FINISHING_STEAM.STEAM.LPG</t>
  </si>
  <si>
    <t>FEC.ktoe.PT.ISI.BF_BOF.FINISHING_STEAM.STEAM.DIESEL_LIQBIO</t>
  </si>
  <si>
    <t>FEC.ktoe.PT.ISI.BF_BOF.FINISHING_STEAM.STEAM.RFO</t>
  </si>
  <si>
    <t>FEC.ktoe.PT.ISI.BF_BOF.FINISHING_STEAM.STEAM.OTHER</t>
  </si>
  <si>
    <t>FEC.ktoe.PT.ISI.BF_BOF.FINISHING_STEAM.STEAM.NG_BIOGAS</t>
  </si>
  <si>
    <t>FEC.ktoe.PT.ISI.BF_BOF.FINISHING_STEAM.STEAM.DERIVED</t>
  </si>
  <si>
    <t>FEC.ktoe.PT.ISI.BF_BOF.FINISHING_STEAM.STEAM.BIOMASS_WASTE</t>
  </si>
  <si>
    <t>FEC.ktoe.PT.ISI.BF_BOF.FINISHING_STEAM.STEAM.STEAM_DISTR</t>
  </si>
  <si>
    <t>Steel: Product finishing - Electric</t>
  </si>
  <si>
    <t>FEC.ktoe.PT.ISI.BF_BOF.FINISHING.ELEC.ELEC</t>
  </si>
  <si>
    <t>FEC.ktoe.PT.ISI.EAF.TOTAL.TOTAL.TOTAL</t>
  </si>
  <si>
    <t>FEC.ktoe.PT.ISI.EAF.LIGHT.GENERIC.ELEC</t>
  </si>
  <si>
    <t>FEC.ktoe.PT.ISI.EAF.AIRCOMP.GENERIC.ELEC</t>
  </si>
  <si>
    <t>FEC.ktoe.PT.ISI.EAF.MOTOR.GENERIC.ELEC</t>
  </si>
  <si>
    <t>FEC.ktoe.PT.ISI.EAF.FANS.GENERIC.ELEC</t>
  </si>
  <si>
    <t>FEC.ktoe.PT.ISI.EAF.LOW_ENTH.TOTAL.TOTAL</t>
  </si>
  <si>
    <t>FEC.ktoe.PT.ISI.EAF.LOW_ENTH.THERM.DIESEL_LIQBIO</t>
  </si>
  <si>
    <t>FEC.ktoe.PT.ISI.EAF.LOW_ENTH.THERM.NG_BIOGAS</t>
  </si>
  <si>
    <t>FEC.ktoe.PT.ISI.EAF.LOW_ENTH.THERM.SOLAR_GEO</t>
  </si>
  <si>
    <t>FEC.ktoe.PT.ISI.EAF.LOW_ENTH.HP.AMBIENT</t>
  </si>
  <si>
    <t>FEC.ktoe.PT.ISI.EAF.LOW_ENTH.THERM.ELEC</t>
  </si>
  <si>
    <t>Steel: Smelters</t>
  </si>
  <si>
    <t>FEC.ktoe.PT.ISI.EAF.SMELTING.TOTAL.TOTAL</t>
  </si>
  <si>
    <t>FEC.ktoe.PT.ISI.EAF.SMELTING.THERM.NONCOKE_SOLIDS</t>
  </si>
  <si>
    <t>FEC.ktoe.PT.ISI.EAF.SMELTING.THERM.RFO</t>
  </si>
  <si>
    <t>FEC.ktoe.PT.ISI.EAF.SMELTING.THERM.NG_BIOGAS</t>
  </si>
  <si>
    <t>FEC.ktoe.PT.ISI.EAF.SMELTING.THERM.DERIVED</t>
  </si>
  <si>
    <t>Steel: Electric arc</t>
  </si>
  <si>
    <t>FEC.ktoe.PT.ISI.EAF.ARC_FURNACE.ELEC.ELEC</t>
  </si>
  <si>
    <t>FEC.ktoe.PT.ISI.EAF.REFINING.TOTAL.TOTAL</t>
  </si>
  <si>
    <t>FEC.ktoe.PT.ISI.EAF.REFINING.THERM.TOTAL</t>
  </si>
  <si>
    <t>FEC.ktoe.PT.ISI.EAF.REFINING.THERM.LPG</t>
  </si>
  <si>
    <t>FEC.ktoe.PT.ISI.EAF.REFINING.THERM.DIESEL_LIQBIO</t>
  </si>
  <si>
    <t>FEC.ktoe.PT.ISI.EAF.REFINING.THERM.RFO</t>
  </si>
  <si>
    <t>FEC.ktoe.PT.ISI.EAF.REFINING.THERM.NG_BIOGAS</t>
  </si>
  <si>
    <t>FEC.ktoe.PT.ISI.EAF.REFINING.ELEC.ELEC</t>
  </si>
  <si>
    <t>FEC.ktoe.PT.ISI.EAF.FINISHING.THERM.TOTAL</t>
  </si>
  <si>
    <t>FEC.ktoe.PT.ISI.EAF.FINISHING.THERM.LPG</t>
  </si>
  <si>
    <t>FEC.ktoe.PT.ISI.EAF.FINISHING.THERM.DIESEL_LIQBIO</t>
  </si>
  <si>
    <t>FEC.ktoe.PT.ISI.EAF.FINISHING.THERM.NG_BIOGAS</t>
  </si>
  <si>
    <t>FEC.ktoe.PT.ISI.EAF.FINISHING_STEAM.TOTAL.TOTAL</t>
  </si>
  <si>
    <t>FEC.ktoe.PT.ISI.EAF.FINISHING_STEAM.STEAM.NONCOKE_SOLIDS</t>
  </si>
  <si>
    <t>FEC.ktoe.PT.ISI.EAF.FINISHING_STEAM.STEAM.RFG</t>
  </si>
  <si>
    <t>FEC.ktoe.PT.ISI.EAF.FINISHING_STEAM.STEAM.LPG</t>
  </si>
  <si>
    <t>FEC.ktoe.PT.ISI.EAF.FINISHING_STEAM.STEAM.DIESEL_LIQBIO</t>
  </si>
  <si>
    <t>FEC.ktoe.PT.ISI.EAF.FINISHING_STEAM.STEAM.RFO</t>
  </si>
  <si>
    <t>FEC.ktoe.PT.ISI.EAF.FINISHING_STEAM.STEAM.OTHER</t>
  </si>
  <si>
    <t>FEC.ktoe.PT.ISI.EAF.FINISHING_STEAM.STEAM.NG_BIOGAS</t>
  </si>
  <si>
    <t>FEC.ktoe.PT.ISI.EAF.FINISHING_STEAM.STEAM.DERIVED</t>
  </si>
  <si>
    <t>FEC.ktoe.PT.ISI.EAF.FINISHING_STEAM.STEAM.BIOMASS_WASTE</t>
  </si>
  <si>
    <t>FEC.ktoe.PT.ISI.EAF.FINISHING_STEAM.STEAM.STEAM_DISTR</t>
  </si>
  <si>
    <t>FEC.ktoe.PT.ISI.EAF.FINISHING.ELEC.ELEC</t>
  </si>
  <si>
    <t>Market shares of energy uses by subsector (%)</t>
  </si>
  <si>
    <t>Energy intensity (kgoe per t of output)</t>
  </si>
  <si>
    <t>Detailed split of useful energy demand by subsector (ktoe)</t>
  </si>
  <si>
    <t>UED.ktoe.PT.ISI.BF_BOF.TOTAL.TOTAL.TOTAL</t>
  </si>
  <si>
    <t>UED.ktoe.PT.ISI.BF_BOF.LIGHT.GENERIC.ELEC</t>
  </si>
  <si>
    <t>UED.ktoe.PT.ISI.BF_BOF.AIRCOMP.GENERIC.ELEC</t>
  </si>
  <si>
    <t>UED.ktoe.PT.ISI.BF_BOF.MOTOR.GENERIC.ELEC</t>
  </si>
  <si>
    <t>UED.ktoe.PT.ISI.BF_BOF.FANS.GENERIC.ELEC</t>
  </si>
  <si>
    <t>UED.ktoe.PT.ISI.BF_BOF.LOW_ENTH.TOTAL.TOTAL</t>
  </si>
  <si>
    <t>UED.ktoe.PT.ISI.BF_BOF.LOW_ENTH.THERM.DIESEL_LIQBIO</t>
  </si>
  <si>
    <t>UED.ktoe.PT.ISI.BF_BOF.LOW_ENTH.THERM.NG_BIOGAS</t>
  </si>
  <si>
    <t>UED.ktoe.PT.ISI.BF_BOF.LOW_ENTH.THERM.SOLAR_GEO</t>
  </si>
  <si>
    <t>UED.ktoe.PT.ISI.BF_BOF.LOW_ENTH.HP.AMBIENT</t>
  </si>
  <si>
    <t>UED.ktoe.PT.ISI.BF_BOF.LOW_ENTH.THERM.ELEC</t>
  </si>
  <si>
    <t>UED.ktoe.PT.ISI.BF_BOF.SINTERING.TOTAL.TOTAL</t>
  </si>
  <si>
    <t>UED.ktoe.PT.ISI.BF_BOF.SINTERING.THERM.NONCOKE_SOLIDS</t>
  </si>
  <si>
    <t>UED.ktoe.PT.ISI.BF_BOF.SINTERING.THERM.RFO</t>
  </si>
  <si>
    <t>UED.ktoe.PT.ISI.BF_BOF.SINTERING.THERM.NG_BIOGAS</t>
  </si>
  <si>
    <t>UED.ktoe.PT.ISI.BF_BOF.SINTERING.THERM.DERIVED</t>
  </si>
  <si>
    <t>UED.ktoe.PT.ISI.BF_BOF.SINTERING.THERM.ELEC</t>
  </si>
  <si>
    <t>UED.ktoe.PT.ISI.BF_BOF.BLAST_FURNACE.TOTAL.TOTAL</t>
  </si>
  <si>
    <t>UED.ktoe.PT.ISI.BF_BOF.BLAST_FURNACE.THERM.NONCOKE_SOLIDS</t>
  </si>
  <si>
    <t>UED.ktoe.PT.ISI.BF_BOF.BLAST_FURNACE.THERM.COKE</t>
  </si>
  <si>
    <t>UED.ktoe.PT.ISI.BF_BOF.BLAST_FURNACE.THERM.RFO</t>
  </si>
  <si>
    <t>UED.ktoe.PT.ISI.BF_BOF.BLAST_FURNACE.THERM.NG_BIOGAS</t>
  </si>
  <si>
    <t>UED.ktoe.PT.ISI.BF_BOF.BLAST_FURNACE.THERM.DERIVED</t>
  </si>
  <si>
    <t>UED.ktoe.PT.ISI.BF_BOF.REFINING.TOTAL.TOTAL</t>
  </si>
  <si>
    <t>UED.ktoe.PT.ISI.BF_BOF.REFINING.THERM.TOTAL</t>
  </si>
  <si>
    <t>UED.ktoe.PT.ISI.BF_BOF.REFINING.THERM.LPG</t>
  </si>
  <si>
    <t>UED.ktoe.PT.ISI.BF_BOF.REFINING.THERM.DIESEL_LIQBIO</t>
  </si>
  <si>
    <t>UED.ktoe.PT.ISI.BF_BOF.REFINING.THERM.RFO</t>
  </si>
  <si>
    <t>UED.ktoe.PT.ISI.BF_BOF.REFINING.THERM.NG_BIOGAS</t>
  </si>
  <si>
    <t>UED.ktoe.PT.ISI.BF_BOF.REFINING.ELEC.ELEC</t>
  </si>
  <si>
    <t>UED.ktoe.PT.ISI.BF_BOF.FINISHING.THERM.TOTAL</t>
  </si>
  <si>
    <t>UED.ktoe.PT.ISI.BF_BOF.FINISHING.THERM.LPG</t>
  </si>
  <si>
    <t>UED.ktoe.PT.ISI.BF_BOF.FINISHING.THERM.DIESEL_LIQBIO</t>
  </si>
  <si>
    <t>UED.ktoe.PT.ISI.BF_BOF.FINISHING.THERM.NG_BIOGAS</t>
  </si>
  <si>
    <t>UED.ktoe.PT.ISI.BF_BOF.FINISHING_STEAM.TOTAL.TOTAL</t>
  </si>
  <si>
    <t>UED.ktoe.PT.ISI.BF_BOF.FINISHING_STEAM.STEAM.NONCOKE_SOLIDS</t>
  </si>
  <si>
    <t>UED.ktoe.PT.ISI.BF_BOF.FINISHING_STEAM.STEAM.RFG</t>
  </si>
  <si>
    <t>UED.ktoe.PT.ISI.BF_BOF.FINISHING_STEAM.STEAM.LPG</t>
  </si>
  <si>
    <t>UED.ktoe.PT.ISI.BF_BOF.FINISHING_STEAM.STEAM.DIESEL_LIQBIO</t>
  </si>
  <si>
    <t>UED.ktoe.PT.ISI.BF_BOF.FINISHING_STEAM.STEAM.RFO</t>
  </si>
  <si>
    <t>UED.ktoe.PT.ISI.BF_BOF.FINISHING_STEAM.STEAM.OTHER</t>
  </si>
  <si>
    <t>UED.ktoe.PT.ISI.BF_BOF.FINISHING_STEAM.STEAM.NG_BIOGAS</t>
  </si>
  <si>
    <t>UED.ktoe.PT.ISI.BF_BOF.FINISHING_STEAM.STEAM.DERIVED</t>
  </si>
  <si>
    <t>UED.ktoe.PT.ISI.BF_BOF.FINISHING_STEAM.STEAM.BIOMASS_WASTE</t>
  </si>
  <si>
    <t>UED.ktoe.PT.ISI.BF_BOF.FINISHING_STEAM.STEAM.STEAM_DISTR</t>
  </si>
  <si>
    <t>UED.ktoe.PT.ISI.BF_BOF.FINISHING.ELEC.ELEC</t>
  </si>
  <si>
    <t>UED.ktoe.PT.ISI.EAF.TOTAL.TOTAL.TOTAL</t>
  </si>
  <si>
    <t>UED.ktoe.PT.ISI.EAF.LIGHT.GENERIC.ELEC</t>
  </si>
  <si>
    <t>UED.ktoe.PT.ISI.EAF.AIRCOMP.GENERIC.ELEC</t>
  </si>
  <si>
    <t>UED.ktoe.PT.ISI.EAF.MOTOR.GENERIC.ELEC</t>
  </si>
  <si>
    <t>UED.ktoe.PT.ISI.EAF.FANS.GENERIC.ELEC</t>
  </si>
  <si>
    <t>UED.ktoe.PT.ISI.EAF.LOW_ENTH.TOTAL.TOTAL</t>
  </si>
  <si>
    <t>UED.ktoe.PT.ISI.EAF.LOW_ENTH.THERM.DIESEL_LIQBIO</t>
  </si>
  <si>
    <t>UED.ktoe.PT.ISI.EAF.LOW_ENTH.THERM.NG_BIOGAS</t>
  </si>
  <si>
    <t>UED.ktoe.PT.ISI.EAF.LOW_ENTH.THERM.SOLAR_GEO</t>
  </si>
  <si>
    <t>UED.ktoe.PT.ISI.EAF.LOW_ENTH.HP.AMBIENT</t>
  </si>
  <si>
    <t>UED.ktoe.PT.ISI.EAF.LOW_ENTH.THERM.ELEC</t>
  </si>
  <si>
    <t>UED.ktoe.PT.ISI.EAF.SMELTING.TOTAL.TOTAL</t>
  </si>
  <si>
    <t>UED.ktoe.PT.ISI.EAF.SMELTING.THERM.NONCOKE_SOLIDS</t>
  </si>
  <si>
    <t>UED.ktoe.PT.ISI.EAF.SMELTING.THERM.RFO</t>
  </si>
  <si>
    <t>UED.ktoe.PT.ISI.EAF.SMELTING.THERM.NG_BIOGAS</t>
  </si>
  <si>
    <t>UED.ktoe.PT.ISI.EAF.SMELTING.THERM.DERIVED</t>
  </si>
  <si>
    <t>UED.ktoe.PT.ISI.EAF.ARC_FURNACE.ELEC.ELEC</t>
  </si>
  <si>
    <t>UED.ktoe.PT.ISI.EAF.REFINING.TOTAL.TOTAL</t>
  </si>
  <si>
    <t>UED.ktoe.PT.ISI.EAF.REFINING.THERM.TOTAL</t>
  </si>
  <si>
    <t>UED.ktoe.PT.ISI.EAF.REFINING.THERM.LPG</t>
  </si>
  <si>
    <t>UED.ktoe.PT.ISI.EAF.REFINING.THERM.DIESEL_LIQBIO</t>
  </si>
  <si>
    <t>UED.ktoe.PT.ISI.EAF.REFINING.THERM.RFO</t>
  </si>
  <si>
    <t>UED.ktoe.PT.ISI.EAF.REFINING.THERM.NG_BIOGAS</t>
  </si>
  <si>
    <t>UED.ktoe.PT.ISI.EAF.REFINING.ELEC.ELEC</t>
  </si>
  <si>
    <t>UED.ktoe.PT.ISI.EAF.FINISHING.THERM.TOTAL</t>
  </si>
  <si>
    <t>UED.ktoe.PT.ISI.EAF.FINISHING.THERM.LPG</t>
  </si>
  <si>
    <t>UED.ktoe.PT.ISI.EAF.FINISHING.THERM.DIESEL_LIQBIO</t>
  </si>
  <si>
    <t>UED.ktoe.PT.ISI.EAF.FINISHING.THERM.NG_BIOGAS</t>
  </si>
  <si>
    <t>UED.ktoe.PT.ISI.EAF.FINISHING_STEAM.TOTAL.TOTAL</t>
  </si>
  <si>
    <t>UED.ktoe.PT.ISI.EAF.FINISHING_STEAM.STEAM.NONCOKE_SOLIDS</t>
  </si>
  <si>
    <t>UED.ktoe.PT.ISI.EAF.FINISHING_STEAM.STEAM.RFG</t>
  </si>
  <si>
    <t>UED.ktoe.PT.ISI.EAF.FINISHING_STEAM.STEAM.LPG</t>
  </si>
  <si>
    <t>UED.ktoe.PT.ISI.EAF.FINISHING_STEAM.STEAM.DIESEL_LIQBIO</t>
  </si>
  <si>
    <t>UED.ktoe.PT.ISI.EAF.FINISHING_STEAM.STEAM.RFO</t>
  </si>
  <si>
    <t>UED.ktoe.PT.ISI.EAF.FINISHING_STEAM.STEAM.OTHER</t>
  </si>
  <si>
    <t>UED.ktoe.PT.ISI.EAF.FINISHING_STEAM.STEAM.NG_BIOGAS</t>
  </si>
  <si>
    <t>UED.ktoe.PT.ISI.EAF.FINISHING_STEAM.STEAM.DERIVED</t>
  </si>
  <si>
    <t>UED.ktoe.PT.ISI.EAF.FINISHING_STEAM.STEAM.BIOMASS_WASTE</t>
  </si>
  <si>
    <t>UED.ktoe.PT.ISI.EAF.FINISHING_STEAM.STEAM.STEAM_DISTR</t>
  </si>
  <si>
    <t>UED.ktoe.PT.ISI.EAF.FINISHING.ELEC.ELEC</t>
  </si>
  <si>
    <t>Market shares of useful energy demand by subsector (%)</t>
  </si>
  <si>
    <t>Ratio of useful energy demand to final energy consumption (system efficiency indicator)</t>
  </si>
  <si>
    <t>Detailed split of CO2 emissions by subsector (kt of CO2)</t>
  </si>
  <si>
    <t>FUEL_EMI.ktCO2.PT.ISI.BF_BOF.LIGHT.GENERIC.ELEC</t>
  </si>
  <si>
    <t>FUEL_EMI.ktCO2.PT.ISI.BF_BOF.AIRCOMP.GENERIC.ELEC</t>
  </si>
  <si>
    <t>FUEL_EMI.ktCO2.PT.ISI.BF_BOF.MOTOR.GENERIC.ELEC</t>
  </si>
  <si>
    <t>FUEL_EMI.ktCO2.PT.ISI.BF_BOF.FANS.GENERIC.ELEC</t>
  </si>
  <si>
    <t>FUEL_EMI.ktCO2.PT.ISI.BF_BOF.LOW_ENTH.TOTAL.TOTAL</t>
  </si>
  <si>
    <t>FUEL_EMI.ktCO2.PT.ISI.BF_BOF.LOW_ENTH.THERM.DIESEL_LIQBIO</t>
  </si>
  <si>
    <t>FUEL_EMI.ktCO2.PT.ISI.BF_BOF.LOW_ENTH.THERM.NG_BIOGAS</t>
  </si>
  <si>
    <t>FUEL_EMI.ktCO2.PT.ISI.BF_BOF.LOW_ENTH.THERM.SOLAR_GEO</t>
  </si>
  <si>
    <t>FUEL_EMI.ktCO2.PT.ISI.BF_BOF.LOW_ENTH.HP.AMBIENT</t>
  </si>
  <si>
    <t>FUEL_EMI.ktCO2.PT.ISI.BF_BOF.LOW_ENTH.THERM.ELEC</t>
  </si>
  <si>
    <t>FUEL_EMI.ktCO2.PT.ISI.BF_BOF.SINTERING.TOTAL.TOTAL</t>
  </si>
  <si>
    <t>FUEL_EMI.ktCO2.PT.ISI.BF_BOF.SINTERING.THERM.NONCOKE_SOLIDS</t>
  </si>
  <si>
    <t>FUEL_EMI.ktCO2.PT.ISI.BF_BOF.SINTERING.THERM.RFO</t>
  </si>
  <si>
    <t>FUEL_EMI.ktCO2.PT.ISI.BF_BOF.SINTERING.THERM.NG_BIOGAS</t>
  </si>
  <si>
    <t>FUEL_EMI.ktCO2.PT.ISI.BF_BOF.SINTERING.THERM.DERIVED</t>
  </si>
  <si>
    <t>FUEL_EMI.ktCO2.PT.ISI.BF_BOF.SINTERING.THERM.ELEC</t>
  </si>
  <si>
    <t>FUEL_EMI.ktCO2.PT.ISI.BF_BOF.BLAST_FURNACE.TOTAL.TOTAL</t>
  </si>
  <si>
    <t>FUEL_EMI.ktCO2.PT.ISI.BF_BOF.BLAST_FURNACE.THERM.NONCOKE_SOLIDS</t>
  </si>
  <si>
    <t>FUEL_EMI.ktCO2.PT.ISI.BF_BOF.BLAST_FURNACE.THERM.COKE</t>
  </si>
  <si>
    <t>FUEL_EMI.ktCO2.PT.ISI.BF_BOF.BLAST_FURNACE.THERM.RFO</t>
  </si>
  <si>
    <t>FUEL_EMI.ktCO2.PT.ISI.BF_BOF.BLAST_FURNACE.THERM.NG_BIOGAS</t>
  </si>
  <si>
    <t>FUEL_EMI.ktCO2.PT.ISI.BF_BOF.BLAST_FURNACE.THERM.DERIVED</t>
  </si>
  <si>
    <t>FUEL_EMI.ktCO2.PT.ISI.BF_BOF.REFINING.TOTAL.TOTAL</t>
  </si>
  <si>
    <t>FUEL_EMI.ktCO2.PT.ISI.BF_BOF.REFINING.THERM.TOTAL</t>
  </si>
  <si>
    <t>FUEL_EMI.ktCO2.PT.ISI.BF_BOF.REFINING.THERM.LPG</t>
  </si>
  <si>
    <t>FUEL_EMI.ktCO2.PT.ISI.BF_BOF.REFINING.THERM.DIESEL_LIQBIO</t>
  </si>
  <si>
    <t>FUEL_EMI.ktCO2.PT.ISI.BF_BOF.REFINING.THERM.RFO</t>
  </si>
  <si>
    <t>FUEL_EMI.ktCO2.PT.ISI.BF_BOF.REFINING.THERM.NG_BIOGAS</t>
  </si>
  <si>
    <t>FUEL_EMI.ktCO2.PT.ISI.BF_BOF.REFINING.ELEC.ELEC</t>
  </si>
  <si>
    <t>FUEL_EMI.ktCO2.PT.ISI.BF_BOF.FINISHING.THERM.TOTAL</t>
  </si>
  <si>
    <t>FUEL_EMI.ktCO2.PT.ISI.BF_BOF.FINISHING.THERM.LPG</t>
  </si>
  <si>
    <t>FUEL_EMI.ktCO2.PT.ISI.BF_BOF.FINISHING.THERM.DIESEL_LIQBIO</t>
  </si>
  <si>
    <t>FUEL_EMI.ktCO2.PT.ISI.BF_BOF.FINISHING.THERM.NG_BIOGAS</t>
  </si>
  <si>
    <t>FUEL_EMI.ktCO2.PT.ISI.BF_BOF.FINISHING_STEAM.TOTAL.TOTAL</t>
  </si>
  <si>
    <t>FUEL_EMI.ktCO2.PT.ISI.BF_BOF.FINISHING_STEAM.STEAM.NONCOKE_SOLIDS</t>
  </si>
  <si>
    <t>FUEL_EMI.ktCO2.PT.ISI.BF_BOF.FINISHING_STEAM.STEAM.RFG</t>
  </si>
  <si>
    <t>FUEL_EMI.ktCO2.PT.ISI.BF_BOF.FINISHING_STEAM.STEAM.LPG</t>
  </si>
  <si>
    <t>FUEL_EMI.ktCO2.PT.ISI.BF_BOF.FINISHING_STEAM.STEAM.DIESEL_LIQBIO</t>
  </si>
  <si>
    <t>FUEL_EMI.ktCO2.PT.ISI.BF_BOF.FINISHING_STEAM.STEAM.RFO</t>
  </si>
  <si>
    <t>FUEL_EMI.ktCO2.PT.ISI.BF_BOF.FINISHING_STEAM.STEAM.OTHER</t>
  </si>
  <si>
    <t>FUEL_EMI.ktCO2.PT.ISI.BF_BOF.FINISHING_STEAM.STEAM.NG_BIOGAS</t>
  </si>
  <si>
    <t>FUEL_EMI.ktCO2.PT.ISI.BF_BOF.FINISHING_STEAM.STEAM.DERIVED</t>
  </si>
  <si>
    <t>FUEL_EMI.ktCO2.PT.ISI.BF_BOF.FINISHING_STEAM.STEAM.BIOMASS_WASTE</t>
  </si>
  <si>
    <t>FUEL_EMI.ktCO2.PT.ISI.BF_BOF.FINISHING_STEAM.STEAM.STEAM_DISTR</t>
  </si>
  <si>
    <t>FUEL_EMI.ktCO2.PT.ISI.BF_BOF.FINISHING.ELEC.ELEC</t>
  </si>
  <si>
    <t>PROCESS_EMI.ktCO2.PT.ISI.BF_BOF</t>
  </si>
  <si>
    <t>FUEL_EMI.ktCO2.PT.ISI.EAF.LIGHT.GENERIC.ELEC</t>
  </si>
  <si>
    <t>FUEL_EMI.ktCO2.PT.ISI.EAF.AIRCOMP.GENERIC.ELEC</t>
  </si>
  <si>
    <t>FUEL_EMI.ktCO2.PT.ISI.EAF.MOTOR.GENERIC.ELEC</t>
  </si>
  <si>
    <t>FUEL_EMI.ktCO2.PT.ISI.EAF.FANS.GENERIC.ELEC</t>
  </si>
  <si>
    <t>FUEL_EMI.ktCO2.PT.ISI.EAF.LOW_ENTH.TOTAL.TOTAL</t>
  </si>
  <si>
    <t>FUEL_EMI.ktCO2.PT.ISI.EAF.LOW_ENTH.THERM.DIESEL_LIQBIO</t>
  </si>
  <si>
    <t>FUEL_EMI.ktCO2.PT.ISI.EAF.LOW_ENTH.THERM.NG_BIOGAS</t>
  </si>
  <si>
    <t>FUEL_EMI.ktCO2.PT.ISI.EAF.LOW_ENTH.THERM.SOLAR_GEO</t>
  </si>
  <si>
    <t>FUEL_EMI.ktCO2.PT.ISI.EAF.LOW_ENTH.HP.AMBIENT</t>
  </si>
  <si>
    <t>FUEL_EMI.ktCO2.PT.ISI.EAF.LOW_ENTH.THERM.ELEC</t>
  </si>
  <si>
    <t>FUEL_EMI.ktCO2.PT.ISI.EAF.SMELTING.TOTAL.TOTAL</t>
  </si>
  <si>
    <t>FUEL_EMI.ktCO2.PT.ISI.EAF.SMELTING.THERM.NONCOKE_SOLIDS</t>
  </si>
  <si>
    <t>FUEL_EMI.ktCO2.PT.ISI.EAF.SMELTING.THERM.RFO</t>
  </si>
  <si>
    <t>FUEL_EMI.ktCO2.PT.ISI.EAF.SMELTING.THERM.NG_BIOGAS</t>
  </si>
  <si>
    <t>FUEL_EMI.ktCO2.PT.ISI.EAF.SMELTING.THERM.DERIVED</t>
  </si>
  <si>
    <t>FUEL_EMI.ktCO2.PT.ISI.EAF.ARC_FURNACE.ELEC.ELEC</t>
  </si>
  <si>
    <t>FUEL_EMI.ktCO2.PT.ISI.EAF.REFINING.TOTAL.TOTAL</t>
  </si>
  <si>
    <t>FUEL_EMI.ktCO2.PT.ISI.EAF.REFINING.THERM.TOTAL</t>
  </si>
  <si>
    <t>FUEL_EMI.ktCO2.PT.ISI.EAF.REFINING.THERM.LPG</t>
  </si>
  <si>
    <t>FUEL_EMI.ktCO2.PT.ISI.EAF.REFINING.THERM.DIESEL_LIQBIO</t>
  </si>
  <si>
    <t>FUEL_EMI.ktCO2.PT.ISI.EAF.REFINING.THERM.RFO</t>
  </si>
  <si>
    <t>FUEL_EMI.ktCO2.PT.ISI.EAF.REFINING.THERM.NG_BIOGAS</t>
  </si>
  <si>
    <t>FUEL_EMI.ktCO2.PT.ISI.EAF.REFINING.ELEC.ELEC</t>
  </si>
  <si>
    <t>FUEL_EMI.ktCO2.PT.ISI.EAF.FINISHING.THERM.TOTAL</t>
  </si>
  <si>
    <t>FUEL_EMI.ktCO2.PT.ISI.EAF.FINISHING.THERM.LPG</t>
  </si>
  <si>
    <t>FUEL_EMI.ktCO2.PT.ISI.EAF.FINISHING.THERM.DIESEL_LIQBIO</t>
  </si>
  <si>
    <t>FUEL_EMI.ktCO2.PT.ISI.EAF.FINISHING.THERM.NG_BIOGAS</t>
  </si>
  <si>
    <t>FUEL_EMI.ktCO2.PT.ISI.EAF.FINISHING_STEAM.TOTAL.TOTAL</t>
  </si>
  <si>
    <t>FUEL_EMI.ktCO2.PT.ISI.EAF.FINISHING_STEAM.STEAM.NONCOKE_SOLIDS</t>
  </si>
  <si>
    <t>FUEL_EMI.ktCO2.PT.ISI.EAF.FINISHING_STEAM.STEAM.RFG</t>
  </si>
  <si>
    <t>FUEL_EMI.ktCO2.PT.ISI.EAF.FINISHING_STEAM.STEAM.LPG</t>
  </si>
  <si>
    <t>FUEL_EMI.ktCO2.PT.ISI.EAF.FINISHING_STEAM.STEAM.DIESEL_LIQBIO</t>
  </si>
  <si>
    <t>FUEL_EMI.ktCO2.PT.ISI.EAF.FINISHING_STEAM.STEAM.RFO</t>
  </si>
  <si>
    <t>FUEL_EMI.ktCO2.PT.ISI.EAF.FINISHING_STEAM.STEAM.OTHER</t>
  </si>
  <si>
    <t>FUEL_EMI.ktCO2.PT.ISI.EAF.FINISHING_STEAM.STEAM.NG_BIOGAS</t>
  </si>
  <si>
    <t>FUEL_EMI.ktCO2.PT.ISI.EAF.FINISHING_STEAM.STEAM.DERIVED</t>
  </si>
  <si>
    <t>FUEL_EMI.ktCO2.PT.ISI.EAF.FINISHING_STEAM.STEAM.BIOMASS_WASTE</t>
  </si>
  <si>
    <t>FUEL_EMI.ktCO2.PT.ISI.EAF.FINISHING_STEAM.STEAM.STEAM_DISTR</t>
  </si>
  <si>
    <t>FUEL_EMI.ktCO2.PT.ISI.EAF.FINISHING.ELEC.ELEC</t>
  </si>
  <si>
    <t>PROCESS_EMI.ktCO2.PT.ISI.EAF</t>
  </si>
  <si>
    <t>Market shares of CO2 emissions by subsector (%)</t>
  </si>
  <si>
    <t>Emission intensity (kt of CO2 per ktoe)</t>
  </si>
  <si>
    <t>Integrated steelworks (without process emissions)</t>
  </si>
  <si>
    <t>Electric arc (without process emissions)</t>
  </si>
  <si>
    <t>VA.Meuro2015.PT.NFM.ALUMINA</t>
  </si>
  <si>
    <t>VA.Meuro2015.PT.NFM.PRIM_ALU</t>
  </si>
  <si>
    <t>VA.Meuro2015.PT.NFM.SEC_ALU</t>
  </si>
  <si>
    <t>VA.Meuro2015.PT.NFM.OTHER_NFM</t>
  </si>
  <si>
    <t>Physical output (kt)</t>
  </si>
  <si>
    <t>Alumina production (kt)</t>
  </si>
  <si>
    <t>OUTPUT.kt.PT.NFM.ALUMINA</t>
  </si>
  <si>
    <t>Aluminium production (kt)</t>
  </si>
  <si>
    <t>OUTPUT.kt.PT.NFM.PRIM_ALU</t>
  </si>
  <si>
    <t>OUTPUT.kt.PT.NFM.SEC_ALU</t>
  </si>
  <si>
    <t>Other non-ferrous metals (kt lead eq.)</t>
  </si>
  <si>
    <t>OUTPUT.kt.PT.NFM.OTHER_NFM</t>
  </si>
  <si>
    <t>Installed capacity (kt production)</t>
  </si>
  <si>
    <t>CAP.kt.PT.NFM.ALUMINA</t>
  </si>
  <si>
    <t>CAP.kt.PT.NFM.PRIM_ALU</t>
  </si>
  <si>
    <t>CAP.kt.PT.NFM.SEC_ALU</t>
  </si>
  <si>
    <t>CAP.kt.PT.NFM.OTHER_NFM</t>
  </si>
  <si>
    <t>Capacity investment (kt production)</t>
  </si>
  <si>
    <t>NEWCAP.kt.PT.NFM.ALUMINA</t>
  </si>
  <si>
    <t>NEWCAP.kt.PT.NFM.PRIM_ALU</t>
  </si>
  <si>
    <t>NEWCAP.kt.PT.NFM.SEC_ALU</t>
  </si>
  <si>
    <t>NEWCAP.kt.PT.NFM.OTHER_NFM</t>
  </si>
  <si>
    <t>Decommissioned capacity (kt production)</t>
  </si>
  <si>
    <t>Idle capacity (kt production)</t>
  </si>
  <si>
    <t>FEC.ktoe.PT.NFM.TOTAL.TOTAL.TOTAL.TOTAL</t>
  </si>
  <si>
    <t>FEC.ktoe.PT.NFM.TOTAL.TOTAL.TOTAL.SOLIDS</t>
  </si>
  <si>
    <t>FEC.ktoe.PT.NFM.TOTAL.TOTAL.TOTAL.RFG</t>
  </si>
  <si>
    <t>FEC.ktoe.PT.NFM.TOTAL.TOTAL.TOTAL.LPG</t>
  </si>
  <si>
    <t>FEC.ktoe.PT.NFM.TOTAL.TOTAL.TOTAL.DIESEL</t>
  </si>
  <si>
    <t>FEC.ktoe.PT.NFM.TOTAL.TOTAL.TOTAL.RFO</t>
  </si>
  <si>
    <t>FEC.ktoe.PT.NFM.TOTAL.TOTAL.TOTAL.OTHER</t>
  </si>
  <si>
    <t>FEC.ktoe.PT.NFM.TOTAL.TOTAL.TOTAL.NG</t>
  </si>
  <si>
    <t>FEC.ktoe.PT.NFM.TOTAL.TOTAL.TOTAL.DERIVED</t>
  </si>
  <si>
    <t>FEC.ktoe.PT.NFM.TOTAL.TOTAL.TOTAL.BIOMASS_WASTE</t>
  </si>
  <si>
    <t>FEC.ktoe.PT.NFM.TOTAL.TOTAL.TOTAL.BIOGAS</t>
  </si>
  <si>
    <t>FEC.ktoe.PT.NFM.TOTAL.TOTAL.TOTAL.LIQBIO</t>
  </si>
  <si>
    <t>FEC.ktoe.PT.NFM.TOTAL.TOTAL.TOTAL.SOLAR</t>
  </si>
  <si>
    <t>FEC.ktoe.PT.NFM.TOTAL.TOTAL.TOTAL.GEO</t>
  </si>
  <si>
    <t>FEC.ktoe.PT.NFM.TOTAL.TOTAL.TOTAL.AMBIENT</t>
  </si>
  <si>
    <t>FEC.ktoe.PT.NFM.TOTAL.TOTAL.TOTAL.STEAM_DISTR</t>
  </si>
  <si>
    <t>FEC.ktoe.PT.NFM.TOTAL.TOTAL.TOTAL.ELEC</t>
  </si>
  <si>
    <t>FEC.ktoe.PT.NFM.ALUMINA.TOTAL.TOTAL.TOTAL</t>
  </si>
  <si>
    <t>FEC.ktoe.PT.NFM.ALUMINA.LIGHT.GENERIC.ELEC</t>
  </si>
  <si>
    <t>FEC.ktoe.PT.NFM.ALUMINA.AIRCOMP.GENERIC.ELEC</t>
  </si>
  <si>
    <t>FEC.ktoe.PT.NFM.ALUMINA.MOTOR.GENERIC.ELEC</t>
  </si>
  <si>
    <t>FEC.ktoe.PT.NFM.ALUMINA.FANS.GENERIC.ELEC</t>
  </si>
  <si>
    <t>FEC.ktoe.PT.NFM.ALUMINA.LOW_ENTH.TOTAL.TOTAL</t>
  </si>
  <si>
    <t>FEC.ktoe.PT.NFM.ALUMINA.LOW_ENTH.THERM.DIESEL_LIQBIO</t>
  </si>
  <si>
    <t>FEC.ktoe.PT.NFM.ALUMINA.LOW_ENTH.THERM.NG_BIOGAS</t>
  </si>
  <si>
    <t>FEC.ktoe.PT.NFM.ALUMINA.LOW_ENTH.THERM.SOLAR_GEO</t>
  </si>
  <si>
    <t>FEC.ktoe.PT.NFM.ALUMINA.LOW_ENTH.HP.AMBIENT</t>
  </si>
  <si>
    <t>FEC.ktoe.PT.NFM.ALUMINA.LOW_ENTH.THERM.ELEC</t>
  </si>
  <si>
    <t>Alumina production: High-enthalpy heat</t>
  </si>
  <si>
    <t>FEC.ktoe.PT.NFM.ALUMINA.A_PRODUCTION.TOTAL.TOTAL</t>
  </si>
  <si>
    <t>FEC.ktoe.PT.NFM.ALUMINA.A_PRODUCTION.STEAM.SOLIDS</t>
  </si>
  <si>
    <t>FEC.ktoe.PT.NFM.ALUMINA.A_PRODUCTION.STEAM.RFG</t>
  </si>
  <si>
    <t>FEC.ktoe.PT.NFM.ALUMINA.A_PRODUCTION.STEAM.LPG</t>
  </si>
  <si>
    <t>FEC.ktoe.PT.NFM.ALUMINA.A_PRODUCTION.STEAM.DIESEL_LIQBIO</t>
  </si>
  <si>
    <t>FEC.ktoe.PT.NFM.ALUMINA.A_PRODUCTION.STEAM.RFO</t>
  </si>
  <si>
    <t>FEC.ktoe.PT.NFM.ALUMINA.A_PRODUCTION.STEAM.OTHER</t>
  </si>
  <si>
    <t>FEC.ktoe.PT.NFM.ALUMINA.A_PRODUCTION.STEAM.NG_BIOGAS</t>
  </si>
  <si>
    <t>FEC.ktoe.PT.NFM.ALUMINA.A_PRODUCTION.STEAM.DERIVED</t>
  </si>
  <si>
    <t>FEC.ktoe.PT.NFM.ALUMINA.A_PRODUCTION.STEAM.BIOMASS_WASTE</t>
  </si>
  <si>
    <t>FEC.ktoe.PT.NFM.ALUMINA.A_PRODUCTION.STEAM.STEAM_DISTR</t>
  </si>
  <si>
    <t>Alumina production: Refining</t>
  </si>
  <si>
    <t>FEC.ktoe.PT.NFM.ALUMINA.A_REFINING.TOTAL.TOTAL</t>
  </si>
  <si>
    <t>FEC.ktoe.PT.NFM.ALUMINA.A_REFINING.THERM.LPG</t>
  </si>
  <si>
    <t>FEC.ktoe.PT.NFM.ALUMINA.A_REFINING.THERM.DIESEL_LIQBIO</t>
  </si>
  <si>
    <t>FEC.ktoe.PT.NFM.ALUMINA.A_REFINING.THERM.RFO</t>
  </si>
  <si>
    <t>FEC.ktoe.PT.NFM.ALUMINA.A_REFINING.THERM.NG_BIOGAS</t>
  </si>
  <si>
    <t>FEC.ktoe.PT.NFM.ALUMINA.A_REFINING.THERM.ELEC</t>
  </si>
  <si>
    <t>FEC.ktoe.PT.NFM.PRIM_ALU.TOTAL.TOTAL.TOTAL</t>
  </si>
  <si>
    <t>FEC.ktoe.PT.NFM.PRIM_ALU.LIGHT.GENERIC.ELEC</t>
  </si>
  <si>
    <t>FEC.ktoe.PT.NFM.PRIM_ALU.AIRCOMP.GENERIC.ELEC</t>
  </si>
  <si>
    <t>FEC.ktoe.PT.NFM.PRIM_ALU.MOTOR.GENERIC.ELEC</t>
  </si>
  <si>
    <t>FEC.ktoe.PT.NFM.PRIM_ALU.FANS.GENERIC.ELEC</t>
  </si>
  <si>
    <t>FEC.ktoe.PT.NFM.PRIM_ALU.LOW_ENTH.TOTAL.TOTAL</t>
  </si>
  <si>
    <t>FEC.ktoe.PT.NFM.PRIM_ALU.LOW_ENTH.THERM.DIESEL_LIQBIO</t>
  </si>
  <si>
    <t>FEC.ktoe.PT.NFM.PRIM_ALU.LOW_ENTH.THERM.NG_BIOGAS</t>
  </si>
  <si>
    <t>FEC.ktoe.PT.NFM.PRIM_ALU.LOW_ENTH.THERM.SOLAR_GEO</t>
  </si>
  <si>
    <t>FEC.ktoe.PT.NFM.PRIM_ALU.LOW_ENTH.HP.AMBIENT</t>
  </si>
  <si>
    <t>FEC.ktoe.PT.NFM.PRIM_ALU.LOW_ENTH.THERM.ELEC</t>
  </si>
  <si>
    <t>Aluminium electrolysis (smelting)</t>
  </si>
  <si>
    <t>FEC.ktoe.PT.NFM.PRIM_ALU.SMELTING.ELEC.ELEC</t>
  </si>
  <si>
    <t>Aluminium processing  (metallurgy e.g. cast house, reheating)</t>
  </si>
  <si>
    <t>FEC.ktoe.PT.NFM.PRIM_ALU.PROCESSING.TOTAL.TOTAL</t>
  </si>
  <si>
    <t>Aluminium processing - Thermal</t>
  </si>
  <si>
    <t>FEC.ktoe.PT.NFM.PRIM_ALU.PROCESSING.THERM.TOTAL</t>
  </si>
  <si>
    <t>FEC.ktoe.PT.NFM.PRIM_ALU.PROCESSING.THERM.LPG</t>
  </si>
  <si>
    <t>FEC.ktoe.PT.NFM.PRIM_ALU.PROCESSING.THERM.DIESEL_LIQBIO</t>
  </si>
  <si>
    <t>FEC.ktoe.PT.NFM.PRIM_ALU.PROCESSING.THERM.RFO</t>
  </si>
  <si>
    <t>FEC.ktoe.PT.NFM.PRIM_ALU.PROCESSING.THERM.NG_BIOGAS</t>
  </si>
  <si>
    <t>Aluminium processing - Electric</t>
  </si>
  <si>
    <t>FEC.ktoe.PT.NFM.PRIM_ALU.PROCESSING.ELEC.ELEC</t>
  </si>
  <si>
    <t>Aluminium finishing</t>
  </si>
  <si>
    <t>Aluminium finishing - Thermal</t>
  </si>
  <si>
    <t>FEC.ktoe.PT.NFM.PRIM_ALU.FINISHING.THERM.TOTAL</t>
  </si>
  <si>
    <t>FEC.ktoe.PT.NFM.PRIM_ALU.FINISHING.THERM.LPG</t>
  </si>
  <si>
    <t>FEC.ktoe.PT.NFM.PRIM_ALU.FINISHING.THERM.DIESEL_LIQBIO</t>
  </si>
  <si>
    <t>FEC.ktoe.PT.NFM.PRIM_ALU.FINISHING.THERM.NG_BIOGAS</t>
  </si>
  <si>
    <t>Aluminium finishing - Steam</t>
  </si>
  <si>
    <t>FEC.ktoe.PT.NFM.PRIM_ALU.FINISHING_STEAM.TOTAL.TOTAL</t>
  </si>
  <si>
    <t>FEC.ktoe.PT.NFM.PRIM_ALU.FINISHING_STEAM.STEAM.SOLIDS</t>
  </si>
  <si>
    <t>FEC.ktoe.PT.NFM.PRIM_ALU.FINISHING_STEAM.STEAM.RFG</t>
  </si>
  <si>
    <t>FEC.ktoe.PT.NFM.PRIM_ALU.FINISHING_STEAM.STEAM.LPG</t>
  </si>
  <si>
    <t>FEC.ktoe.PT.NFM.PRIM_ALU.FINISHING_STEAM.STEAM.DIESEL_LIQBIO</t>
  </si>
  <si>
    <t>FEC.ktoe.PT.NFM.PRIM_ALU.FINISHING_STEAM.STEAM.RFO</t>
  </si>
  <si>
    <t>FEC.ktoe.PT.NFM.PRIM_ALU.FINISHING_STEAM.STEAM.OTHER</t>
  </si>
  <si>
    <t>FEC.ktoe.PT.NFM.PRIM_ALU.FINISHING_STEAM.STEAM.NG_BIOGAS</t>
  </si>
  <si>
    <t>FEC.ktoe.PT.NFM.PRIM_ALU.FINISHING_STEAM.STEAM.DERIVED</t>
  </si>
  <si>
    <t>FEC.ktoe.PT.NFM.PRIM_ALU.FINISHING_STEAM.STEAM.BIOMASS_WASTE</t>
  </si>
  <si>
    <t>FEC.ktoe.PT.NFM.PRIM_ALU.FINISHING_STEAM.STEAM.STEAM_DISTR</t>
  </si>
  <si>
    <t>Aluminium finishing - Electric</t>
  </si>
  <si>
    <t>FEC.ktoe.PT.NFM.PRIM_ALU.FINISHING.ELEC.ELEC</t>
  </si>
  <si>
    <t>FEC.ktoe.PT.NFM.SEC_ALU.TOTAL.TOTAL.TOTAL</t>
  </si>
  <si>
    <t>FEC.ktoe.PT.NFM.SEC_ALU.LIGHT.GENERIC.ELEC</t>
  </si>
  <si>
    <t>FEC.ktoe.PT.NFM.SEC_ALU.AIRCOMP.GENERIC.ELEC</t>
  </si>
  <si>
    <t>FEC.ktoe.PT.NFM.SEC_ALU.MOTOR.GENERIC.ELEC</t>
  </si>
  <si>
    <t>FEC.ktoe.PT.NFM.SEC_ALU.FANS.GENERIC.ELEC</t>
  </si>
  <si>
    <t>FEC.ktoe.PT.NFM.SEC_ALU.LOW_ENTH.TOTAL.TOTAL</t>
  </si>
  <si>
    <t>FEC.ktoe.PT.NFM.SEC_ALU.LOW_ENTH.THERM.DIESEL_LIQBIO</t>
  </si>
  <si>
    <t>FEC.ktoe.PT.NFM.SEC_ALU.LOW_ENTH.THERM.NG_BIOGAS</t>
  </si>
  <si>
    <t>FEC.ktoe.PT.NFM.SEC_ALU.LOW_ENTH.THERM.SOLAR_GEO</t>
  </si>
  <si>
    <t>FEC.ktoe.PT.NFM.SEC_ALU.LOW_ENTH.HP.AMBIENT</t>
  </si>
  <si>
    <t>FEC.ktoe.PT.NFM.SEC_ALU.LOW_ENTH.THERM.ELEC</t>
  </si>
  <si>
    <t>Secondary aluminium (incl. pre-treatment, remelting)</t>
  </si>
  <si>
    <t>FEC.ktoe.PT.NFM.SEC_ALU.SEC_REMELTING.TOTAL.TOTAL</t>
  </si>
  <si>
    <t>Secondary aluminium - Thermal</t>
  </si>
  <si>
    <t>FEC.ktoe.PT.NFM.SEC_ALU.SEC_REMELTING.THERM.TOTAL</t>
  </si>
  <si>
    <t>FEC.ktoe.PT.NFM.SEC_ALU.SEC_REMELTING.THERM.LPG</t>
  </si>
  <si>
    <t>FEC.ktoe.PT.NFM.SEC_ALU.SEC_REMELTING.THERM.DIESEL_LIQBIO</t>
  </si>
  <si>
    <t>FEC.ktoe.PT.NFM.SEC_ALU.SEC_REMELTING.THERM.RFO</t>
  </si>
  <si>
    <t>FEC.ktoe.PT.NFM.SEC_ALU.SEC_REMELTING.THERM.NG_BIOGAS</t>
  </si>
  <si>
    <t>Secondary aluminium - Electric</t>
  </si>
  <si>
    <t>FEC.ktoe.PT.NFM.SEC_ALU.SEC_REMELTING.ELEC.ELEC</t>
  </si>
  <si>
    <t>FEC.ktoe.PT.NFM.SEC_ALU.SEC_PROCESSING.TOTAL.TOTAL</t>
  </si>
  <si>
    <t>FEC.ktoe.PT.NFM.SEC_ALU.SEC_PROCESSING.THERM.TOTAL</t>
  </si>
  <si>
    <t>FEC.ktoe.PT.NFM.SEC_ALU.SEC_PROCESSING.THERM.LPG</t>
  </si>
  <si>
    <t>FEC.ktoe.PT.NFM.SEC_ALU.SEC_PROCESSING.THERM.DIESEL_LIQBIO</t>
  </si>
  <si>
    <t>FEC.ktoe.PT.NFM.SEC_ALU.SEC_PROCESSING.THERM.RFO</t>
  </si>
  <si>
    <t>FEC.ktoe.PT.NFM.SEC_ALU.SEC_PROCESSING.THERM.NG_BIOGAS</t>
  </si>
  <si>
    <t>FEC.ktoe.PT.NFM.SEC_ALU.SEC_PROCESSING.ELEC.ELEC</t>
  </si>
  <si>
    <t>FEC.ktoe.PT.NFM.SEC_ALU.SEC_FINISHING.THERM.TOTAL</t>
  </si>
  <si>
    <t>FEC.ktoe.PT.NFM.SEC_ALU.SEC_FINISHING.THERM.LPG</t>
  </si>
  <si>
    <t>FEC.ktoe.PT.NFM.SEC_ALU.SEC_FINISHING.THERM.DIESEL_LIQBIO</t>
  </si>
  <si>
    <t>FEC.ktoe.PT.NFM.SEC_ALU.SEC_FINISHING.THERM.NG_BIOGAS</t>
  </si>
  <si>
    <t>FEC.ktoe.PT.NFM.SEC_ALU.SEC_FINISHING_STEAM.TOTAL.TOTAL</t>
  </si>
  <si>
    <t>FEC.ktoe.PT.NFM.SEC_ALU.SEC_FINISHING_STEAM.STEAM.SOLIDS</t>
  </si>
  <si>
    <t>FEC.ktoe.PT.NFM.SEC_ALU.SEC_FINISHING_STEAM.STEAM.RFG</t>
  </si>
  <si>
    <t>FEC.ktoe.PT.NFM.SEC_ALU.SEC_FINISHING_STEAM.STEAM.LPG</t>
  </si>
  <si>
    <t>FEC.ktoe.PT.NFM.SEC_ALU.SEC_FINISHING_STEAM.STEAM.DIESEL_LIQBIO</t>
  </si>
  <si>
    <t>FEC.ktoe.PT.NFM.SEC_ALU.SEC_FINISHING_STEAM.STEAM.RFO</t>
  </si>
  <si>
    <t>FEC.ktoe.PT.NFM.SEC_ALU.SEC_FINISHING_STEAM.STEAM.OTHER</t>
  </si>
  <si>
    <t>FEC.ktoe.PT.NFM.SEC_ALU.SEC_FINISHING_STEAM.STEAM.NG_BIOGAS</t>
  </si>
  <si>
    <t>FEC.ktoe.PT.NFM.SEC_ALU.SEC_FINISHING_STEAM.STEAM.DERIVED</t>
  </si>
  <si>
    <t>FEC.ktoe.PT.NFM.SEC_ALU.SEC_FINISHING_STEAM.STEAM.BIOMASS_WASTE</t>
  </si>
  <si>
    <t>FEC.ktoe.PT.NFM.SEC_ALU.SEC_FINISHING_STEAM.STEAM.STEAM_DISTR</t>
  </si>
  <si>
    <t>FEC.ktoe.PT.NFM.SEC_ALU.SEC_FINISHING.ELEC.ELEC</t>
  </si>
  <si>
    <t>FEC.ktoe.PT.NFM.OTHER_NFM.TOTAL.TOTAL.TOTAL</t>
  </si>
  <si>
    <t>FEC.ktoe.PT.NFM.OTHER_NFM.LIGHT.GENERIC.ELEC</t>
  </si>
  <si>
    <t>FEC.ktoe.PT.NFM.OTHER_NFM.AIRCOMP.GENERIC.ELEC</t>
  </si>
  <si>
    <t>FEC.ktoe.PT.NFM.OTHER_NFM.MOTOR.GENERIC.ELEC</t>
  </si>
  <si>
    <t>FEC.ktoe.PT.NFM.OTHER_NFM.FANS.GENERIC.ELEC</t>
  </si>
  <si>
    <t>FEC.ktoe.PT.NFM.OTHER_NFM.LOW_ENTH.TOTAL.TOTAL</t>
  </si>
  <si>
    <t>FEC.ktoe.PT.NFM.OTHER_NFM.LOW_ENTH.THERM.DIESEL_LIQBIO</t>
  </si>
  <si>
    <t>FEC.ktoe.PT.NFM.OTHER_NFM.LOW_ENTH.THERM.NG_BIOGAS</t>
  </si>
  <si>
    <t>FEC.ktoe.PT.NFM.OTHER_NFM.LOW_ENTH.THERM.SOLAR_GEO</t>
  </si>
  <si>
    <t>FEC.ktoe.PT.NFM.OTHER_NFM.LOW_ENTH.HP.AMBIENT</t>
  </si>
  <si>
    <t>FEC.ktoe.PT.NFM.OTHER_NFM.LOW_ENTH.THERM.ELEC</t>
  </si>
  <si>
    <t>Other Metals: production</t>
  </si>
  <si>
    <t>FEC.ktoe.PT.NFM.OTHER_NFM.OTH_PRODUCTION.TOTAL.TOTAL</t>
  </si>
  <si>
    <t>Metal production - Thermal</t>
  </si>
  <si>
    <t>FEC.ktoe.PT.NFM.OTHER_NFM.OTH_PRODUCTION.THERM.TOTAL</t>
  </si>
  <si>
    <t>FEC.ktoe.PT.NFM.OTHER_NFM.OTH_PRODUCTION.THERM.SOLIDS</t>
  </si>
  <si>
    <t>FEC.ktoe.PT.NFM.OTHER_NFM.OTH_PRODUCTION.THERM.LPG</t>
  </si>
  <si>
    <t>FEC.ktoe.PT.NFM.OTHER_NFM.OTH_PRODUCTION.THERM.DIESEL_LIQBIO</t>
  </si>
  <si>
    <t>FEC.ktoe.PT.NFM.OTHER_NFM.OTH_PRODUCTION.THERM.RFO</t>
  </si>
  <si>
    <t>FEC.ktoe.PT.NFM.OTHER_NFM.OTH_PRODUCTION.THERM.NG_BIOGAS</t>
  </si>
  <si>
    <t>Metal production - Electric</t>
  </si>
  <si>
    <t>FEC.ktoe.PT.NFM.OTHER_NFM.OTH_PRODUCTION.ELEC.ELEC</t>
  </si>
  <si>
    <t>Metal processing  (metallurgy e.g. cast house, reheating)</t>
  </si>
  <si>
    <t>FEC.ktoe.PT.NFM.OTHER_NFM.OTH_PROCESSING.TOTAL.TOTAL</t>
  </si>
  <si>
    <t>Metal processing - Thermal</t>
  </si>
  <si>
    <t>FEC.ktoe.PT.NFM.OTHER_NFM.OTH_PROCESSING.THERM.TOTAL</t>
  </si>
  <si>
    <t>FEC.ktoe.PT.NFM.OTHER_NFM.OTH_PROCESSING.THERM.LPG</t>
  </si>
  <si>
    <t>FEC.ktoe.PT.NFM.OTHER_NFM.OTH_PROCESSING.THERM.DIESEL_LIQBIO</t>
  </si>
  <si>
    <t>FEC.ktoe.PT.NFM.OTHER_NFM.OTH_PROCESSING.THERM.RFO</t>
  </si>
  <si>
    <t>FEC.ktoe.PT.NFM.OTHER_NFM.OTH_PROCESSING.THERM.NG_BIOGAS</t>
  </si>
  <si>
    <t>Metal processing - Electric</t>
  </si>
  <si>
    <t>FEC.ktoe.PT.NFM.OTHER_NFM.OTH_PROCESSING.ELEC.ELEC</t>
  </si>
  <si>
    <t>Metal finishing</t>
  </si>
  <si>
    <t>Metal finishing - Thermal</t>
  </si>
  <si>
    <t>FEC.ktoe.PT.NFM.OTHER_NFM.OTH_FINISHING.THERM.TOTAL</t>
  </si>
  <si>
    <t>FEC.ktoe.PT.NFM.OTHER_NFM.OTH_FINISHING.THERM.LPG</t>
  </si>
  <si>
    <t>FEC.ktoe.PT.NFM.OTHER_NFM.OTH_FINISHING.THERM.DIESEL_LIQBIO</t>
  </si>
  <si>
    <t>FEC.ktoe.PT.NFM.OTHER_NFM.OTH_FINISHING.THERM.NG_BIOGAS</t>
  </si>
  <si>
    <t>Metal finishing - Steam</t>
  </si>
  <si>
    <t>FEC.ktoe.PT.NFM.OTHER_NFM.OTH_FINISHING_STEAM.TOTAL.TOTAL</t>
  </si>
  <si>
    <t>FEC.ktoe.PT.NFM.OTHER_NFM.OTH_FINISHING_STEAM.STEAM.SOLIDS</t>
  </si>
  <si>
    <t>FEC.ktoe.PT.NFM.OTHER_NFM.OTH_FINISHING_STEAM.STEAM.RFG</t>
  </si>
  <si>
    <t>FEC.ktoe.PT.NFM.OTHER_NFM.OTH_FINISHING_STEAM.STEAM.LPG</t>
  </si>
  <si>
    <t>FEC.ktoe.PT.NFM.OTHER_NFM.OTH_FINISHING_STEAM.STEAM.DIESEL_LIQBIO</t>
  </si>
  <si>
    <t>FEC.ktoe.PT.NFM.OTHER_NFM.OTH_FINISHING_STEAM.STEAM.RFO</t>
  </si>
  <si>
    <t>FEC.ktoe.PT.NFM.OTHER_NFM.OTH_FINISHING_STEAM.STEAM.OTHER</t>
  </si>
  <si>
    <t>FEC.ktoe.PT.NFM.OTHER_NFM.OTH_FINISHING_STEAM.STEAM.NG_BIOGAS</t>
  </si>
  <si>
    <t>FEC.ktoe.PT.NFM.OTHER_NFM.OTH_FINISHING_STEAM.STEAM.DERIVED</t>
  </si>
  <si>
    <t>FEC.ktoe.PT.NFM.OTHER_NFM.OTH_FINISHING_STEAM.STEAM.BIOMASS_WASTE</t>
  </si>
  <si>
    <t>FEC.ktoe.PT.NFM.OTHER_NFM.OTH_FINISHING_STEAM.STEAM.STEAM_DISTR</t>
  </si>
  <si>
    <t>Metal finishing - Electric</t>
  </si>
  <si>
    <t>FEC.ktoe.PT.NFM.OTHER_NFM.OTH_FINISHING.ELEC.ELEC</t>
  </si>
  <si>
    <t>UED.ktoe.PT.NFM.ALUMINA.TOTAL.TOTAL.TOTAL</t>
  </si>
  <si>
    <t>UED.ktoe.PT.NFM.ALUMINA.LIGHT.GENERIC.ELEC</t>
  </si>
  <si>
    <t>UED.ktoe.PT.NFM.ALUMINA.AIRCOMP.GENERIC.ELEC</t>
  </si>
  <si>
    <t>UED.ktoe.PT.NFM.ALUMINA.MOTOR.GENERIC.ELEC</t>
  </si>
  <si>
    <t>UED.ktoe.PT.NFM.ALUMINA.FANS.GENERIC.ELEC</t>
  </si>
  <si>
    <t>UED.ktoe.PT.NFM.ALUMINA.LOW_ENTH.TOTAL.TOTAL</t>
  </si>
  <si>
    <t>UED.ktoe.PT.NFM.ALUMINA.LOW_ENTH.THERM.DIESEL_LIQBIO</t>
  </si>
  <si>
    <t>UED.ktoe.PT.NFM.ALUMINA.LOW_ENTH.THERM.NG_BIOGAS</t>
  </si>
  <si>
    <t>UED.ktoe.PT.NFM.ALUMINA.LOW_ENTH.THERM.SOLAR_GEO</t>
  </si>
  <si>
    <t>UED.ktoe.PT.NFM.ALUMINA.LOW_ENTH.HP.AMBIENT</t>
  </si>
  <si>
    <t>UED.ktoe.PT.NFM.ALUMINA.LOW_ENTH.THERM.ELEC</t>
  </si>
  <si>
    <t>UED.ktoe.PT.NFM.ALUMINA.A_PRODUCTION.TOTAL.TOTAL</t>
  </si>
  <si>
    <t>UED.ktoe.PT.NFM.ALUMINA.A_PRODUCTION.STEAM.SOLIDS</t>
  </si>
  <si>
    <t>UED.ktoe.PT.NFM.ALUMINA.A_PRODUCTION.STEAM.RFG</t>
  </si>
  <si>
    <t>UED.ktoe.PT.NFM.ALUMINA.A_PRODUCTION.STEAM.LPG</t>
  </si>
  <si>
    <t>UED.ktoe.PT.NFM.ALUMINA.A_PRODUCTION.STEAM.DIESEL_LIQBIO</t>
  </si>
  <si>
    <t>UED.ktoe.PT.NFM.ALUMINA.A_PRODUCTION.STEAM.RFO</t>
  </si>
  <si>
    <t>UED.ktoe.PT.NFM.ALUMINA.A_PRODUCTION.STEAM.OTHER</t>
  </si>
  <si>
    <t>UED.ktoe.PT.NFM.ALUMINA.A_PRODUCTION.STEAM.NG_BIOGAS</t>
  </si>
  <si>
    <t>UED.ktoe.PT.NFM.ALUMINA.A_PRODUCTION.STEAM.DERIVED</t>
  </si>
  <si>
    <t>UED.ktoe.PT.NFM.ALUMINA.A_PRODUCTION.STEAM.BIOMASS_WASTE</t>
  </si>
  <si>
    <t>UED.ktoe.PT.NFM.ALUMINA.A_PRODUCTION.STEAM.STEAM_DISTR</t>
  </si>
  <si>
    <t>UED.ktoe.PT.NFM.ALUMINA.A_REFINING.TOTAL.TOTAL</t>
  </si>
  <si>
    <t>UED.ktoe.PT.NFM.ALUMINA.A_REFINING.THERM.LPG</t>
  </si>
  <si>
    <t>UED.ktoe.PT.NFM.ALUMINA.A_REFINING.THERM.DIESEL_LIQBIO</t>
  </si>
  <si>
    <t>UED.ktoe.PT.NFM.ALUMINA.A_REFINING.THERM.RFO</t>
  </si>
  <si>
    <t>UED.ktoe.PT.NFM.ALUMINA.A_REFINING.THERM.NG_BIOGAS</t>
  </si>
  <si>
    <t>UED.ktoe.PT.NFM.ALUMINA.A_REFINING.THERM.ELEC</t>
  </si>
  <si>
    <t>UED.ktoe.PT.NFM.PRIM_ALU.TOTAL.TOTAL.TOTAL</t>
  </si>
  <si>
    <t>UED.ktoe.PT.NFM.PRIM_ALU.LIGHT.GENERIC.ELEC</t>
  </si>
  <si>
    <t>UED.ktoe.PT.NFM.PRIM_ALU.AIRCOMP.GENERIC.ELEC</t>
  </si>
  <si>
    <t>UED.ktoe.PT.NFM.PRIM_ALU.MOTOR.GENERIC.ELEC</t>
  </si>
  <si>
    <t>UED.ktoe.PT.NFM.PRIM_ALU.FANS.GENERIC.ELEC</t>
  </si>
  <si>
    <t>UED.ktoe.PT.NFM.PRIM_ALU.LOW_ENTH.TOTAL.TOTAL</t>
  </si>
  <si>
    <t>UED.ktoe.PT.NFM.PRIM_ALU.LOW_ENTH.THERM.DIESEL_LIQBIO</t>
  </si>
  <si>
    <t>UED.ktoe.PT.NFM.PRIM_ALU.LOW_ENTH.THERM.NG_BIOGAS</t>
  </si>
  <si>
    <t>UED.ktoe.PT.NFM.PRIM_ALU.LOW_ENTH.THERM.SOLAR_GEO</t>
  </si>
  <si>
    <t>UED.ktoe.PT.NFM.PRIM_ALU.LOW_ENTH.HP.AMBIENT</t>
  </si>
  <si>
    <t>UED.ktoe.PT.NFM.PRIM_ALU.LOW_ENTH.THERM.ELEC</t>
  </si>
  <si>
    <t>UED.ktoe.PT.NFM.PRIM_ALU.SMELTING.ELEC.ELEC</t>
  </si>
  <si>
    <t>UED.ktoe.PT.NFM.PRIM_ALU.PROCESSING.TOTAL.TOTAL</t>
  </si>
  <si>
    <t>UED.ktoe.PT.NFM.PRIM_ALU.PROCESSING.THERM.TOTAL</t>
  </si>
  <si>
    <t>UED.ktoe.PT.NFM.PRIM_ALU.PROCESSING.THERM.LPG</t>
  </si>
  <si>
    <t>UED.ktoe.PT.NFM.PRIM_ALU.PROCESSING.THERM.DIESEL_LIQBIO</t>
  </si>
  <si>
    <t>UED.ktoe.PT.NFM.PRIM_ALU.PROCESSING.THERM.RFO</t>
  </si>
  <si>
    <t>UED.ktoe.PT.NFM.PRIM_ALU.PROCESSING.THERM.NG_BIOGAS</t>
  </si>
  <si>
    <t>UED.ktoe.PT.NFM.PRIM_ALU.PROCESSING.ELEC.ELEC</t>
  </si>
  <si>
    <t>UED.ktoe.PT.NFM.PRIM_ALU.FINISHING.THERM.TOTAL</t>
  </si>
  <si>
    <t>UED.ktoe.PT.NFM.PRIM_ALU.FINISHING.THERM.LPG</t>
  </si>
  <si>
    <t>UED.ktoe.PT.NFM.PRIM_ALU.FINISHING.THERM.DIESEL_LIQBIO</t>
  </si>
  <si>
    <t>UED.ktoe.PT.NFM.PRIM_ALU.FINISHING.THERM.NG_BIOGAS</t>
  </si>
  <si>
    <t>UED.ktoe.PT.NFM.PRIM_ALU.FINISHING_STEAM.TOTAL.TOTAL</t>
  </si>
  <si>
    <t>UED.ktoe.PT.NFM.PRIM_ALU.FINISHING_STEAM.STEAM.SOLIDS</t>
  </si>
  <si>
    <t>UED.ktoe.PT.NFM.PRIM_ALU.FINISHING_STEAM.STEAM.RFG</t>
  </si>
  <si>
    <t>UED.ktoe.PT.NFM.PRIM_ALU.FINISHING_STEAM.STEAM.LPG</t>
  </si>
  <si>
    <t>UED.ktoe.PT.NFM.PRIM_ALU.FINISHING_STEAM.STEAM.DIESEL_LIQBIO</t>
  </si>
  <si>
    <t>UED.ktoe.PT.NFM.PRIM_ALU.FINISHING_STEAM.STEAM.RFO</t>
  </si>
  <si>
    <t>UED.ktoe.PT.NFM.PRIM_ALU.FINISHING_STEAM.STEAM.OTHER</t>
  </si>
  <si>
    <t>UED.ktoe.PT.NFM.PRIM_ALU.FINISHING_STEAM.STEAM.NG_BIOGAS</t>
  </si>
  <si>
    <t>UED.ktoe.PT.NFM.PRIM_ALU.FINISHING_STEAM.STEAM.DERIVED</t>
  </si>
  <si>
    <t>UED.ktoe.PT.NFM.PRIM_ALU.FINISHING_STEAM.STEAM.BIOMASS_WASTE</t>
  </si>
  <si>
    <t>UED.ktoe.PT.NFM.PRIM_ALU.FINISHING_STEAM.STEAM.STEAM_DISTR</t>
  </si>
  <si>
    <t>UED.ktoe.PT.NFM.PRIM_ALU.FINISHING.ELEC.ELEC</t>
  </si>
  <si>
    <t>UED.ktoe.PT.NFM.SEC_ALU.TOTAL.TOTAL.TOTAL</t>
  </si>
  <si>
    <t>UED.ktoe.PT.NFM.SEC_ALU.LIGHT.GENERIC.ELEC</t>
  </si>
  <si>
    <t>UED.ktoe.PT.NFM.SEC_ALU.AIRCOMP.GENERIC.ELEC</t>
  </si>
  <si>
    <t>UED.ktoe.PT.NFM.SEC_ALU.MOTOR.GENERIC.ELEC</t>
  </si>
  <si>
    <t>UED.ktoe.PT.NFM.SEC_ALU.FANS.GENERIC.ELEC</t>
  </si>
  <si>
    <t>UED.ktoe.PT.NFM.SEC_ALU.LOW_ENTH.TOTAL.TOTAL</t>
  </si>
  <si>
    <t>UED.ktoe.PT.NFM.SEC_ALU.LOW_ENTH.THERM.DIESEL_LIQBIO</t>
  </si>
  <si>
    <t>UED.ktoe.PT.NFM.SEC_ALU.LOW_ENTH.THERM.NG_BIOGAS</t>
  </si>
  <si>
    <t>UED.ktoe.PT.NFM.SEC_ALU.LOW_ENTH.THERM.SOLAR_GEO</t>
  </si>
  <si>
    <t>UED.ktoe.PT.NFM.SEC_ALU.LOW_ENTH.HP.AMBIENT</t>
  </si>
  <si>
    <t>UED.ktoe.PT.NFM.SEC_ALU.LOW_ENTH.THERM.ELEC</t>
  </si>
  <si>
    <t>UED.ktoe.PT.NFM.SEC_ALU.SEC_REMELTING.TOTAL.TOTAL</t>
  </si>
  <si>
    <t>UED.ktoe.PT.NFM.SEC_ALU.SEC_REMELTING.THERM.TOTAL</t>
  </si>
  <si>
    <t>UED.ktoe.PT.NFM.SEC_ALU.SEC_REMELTING.THERM.LPG</t>
  </si>
  <si>
    <t>UED.ktoe.PT.NFM.SEC_ALU.SEC_REMELTING.THERM.DIESEL_LIQBIO</t>
  </si>
  <si>
    <t>UED.ktoe.PT.NFM.SEC_ALU.SEC_REMELTING.THERM.RFO</t>
  </si>
  <si>
    <t>UED.ktoe.PT.NFM.SEC_ALU.SEC_REMELTING.THERM.NG_BIOGAS</t>
  </si>
  <si>
    <t>UED.ktoe.PT.NFM.SEC_ALU.SEC_REMELTING.ELEC.ELEC</t>
  </si>
  <si>
    <t>UED.ktoe.PT.NFM.SEC_ALU.SEC_PROCESSING.TOTAL.TOTAL</t>
  </si>
  <si>
    <t>UED.ktoe.PT.NFM.SEC_ALU.SEC_PROCESSING.THERM.TOTAL</t>
  </si>
  <si>
    <t>UED.ktoe.PT.NFM.SEC_ALU.SEC_PROCESSING.THERM.LPG</t>
  </si>
  <si>
    <t>UED.ktoe.PT.NFM.SEC_ALU.SEC_PROCESSING.THERM.DIESEL_LIQBIO</t>
  </si>
  <si>
    <t>UED.ktoe.PT.NFM.SEC_ALU.SEC_PROCESSING.THERM.RFO</t>
  </si>
  <si>
    <t>UED.ktoe.PT.NFM.SEC_ALU.SEC_PROCESSING.THERM.NG_BIOGAS</t>
  </si>
  <si>
    <t>UED.ktoe.PT.NFM.SEC_ALU.SEC_PROCESSING.ELEC.ELEC</t>
  </si>
  <si>
    <t>UED.ktoe.PT.NFM.SEC_ALU.SEC_FINISHING.THERM.TOTAL</t>
  </si>
  <si>
    <t>UED.ktoe.PT.NFM.SEC_ALU.SEC_FINISHING.THERM.LPG</t>
  </si>
  <si>
    <t>UED.ktoe.PT.NFM.SEC_ALU.SEC_FINISHING.THERM.DIESEL_LIQBIO</t>
  </si>
  <si>
    <t>UED.ktoe.PT.NFM.SEC_ALU.SEC_FINISHING.THERM.NG_BIOGAS</t>
  </si>
  <si>
    <t>UED.ktoe.PT.NFM.SEC_ALU.SEC_FINISHING_STEAM.TOTAL.TOTAL</t>
  </si>
  <si>
    <t>UED.ktoe.PT.NFM.SEC_ALU.SEC_FINISHING_STEAM.STEAM.SOLIDS</t>
  </si>
  <si>
    <t>UED.ktoe.PT.NFM.SEC_ALU.SEC_FINISHING_STEAM.STEAM.RFG</t>
  </si>
  <si>
    <t>UED.ktoe.PT.NFM.SEC_ALU.SEC_FINISHING_STEAM.STEAM.LPG</t>
  </si>
  <si>
    <t>UED.ktoe.PT.NFM.SEC_ALU.SEC_FINISHING_STEAM.STEAM.DIESEL_LIQBIO</t>
  </si>
  <si>
    <t>UED.ktoe.PT.NFM.SEC_ALU.SEC_FINISHING_STEAM.STEAM.RFO</t>
  </si>
  <si>
    <t>UED.ktoe.PT.NFM.SEC_ALU.SEC_FINISHING_STEAM.STEAM.OTHER</t>
  </si>
  <si>
    <t>UED.ktoe.PT.NFM.SEC_ALU.SEC_FINISHING_STEAM.STEAM.NG_BIOGAS</t>
  </si>
  <si>
    <t>UED.ktoe.PT.NFM.SEC_ALU.SEC_FINISHING_STEAM.STEAM.DERIVED</t>
  </si>
  <si>
    <t>UED.ktoe.PT.NFM.SEC_ALU.SEC_FINISHING_STEAM.STEAM.BIOMASS_WASTE</t>
  </si>
  <si>
    <t>UED.ktoe.PT.NFM.SEC_ALU.SEC_FINISHING_STEAM.STEAM.STEAM_DISTR</t>
  </si>
  <si>
    <t>UED.ktoe.PT.NFM.SEC_ALU.SEC_FINISHING.ELEC.ELEC</t>
  </si>
  <si>
    <t>UED.ktoe.PT.NFM.OTHER_NFM.TOTAL.TOTAL.TOTAL</t>
  </si>
  <si>
    <t>UED.ktoe.PT.NFM.OTHER_NFM.LIGHT.GENERIC.ELEC</t>
  </si>
  <si>
    <t>UED.ktoe.PT.NFM.OTHER_NFM.AIRCOMP.GENERIC.ELEC</t>
  </si>
  <si>
    <t>UED.ktoe.PT.NFM.OTHER_NFM.MOTOR.GENERIC.ELEC</t>
  </si>
  <si>
    <t>UED.ktoe.PT.NFM.OTHER_NFM.FANS.GENERIC.ELEC</t>
  </si>
  <si>
    <t>UED.ktoe.PT.NFM.OTHER_NFM.LOW_ENTH.TOTAL.TOTAL</t>
  </si>
  <si>
    <t>UED.ktoe.PT.NFM.OTHER_NFM.LOW_ENTH.THERM.DIESEL_LIQBIO</t>
  </si>
  <si>
    <t>UED.ktoe.PT.NFM.OTHER_NFM.LOW_ENTH.THERM.NG_BIOGAS</t>
  </si>
  <si>
    <t>UED.ktoe.PT.NFM.OTHER_NFM.LOW_ENTH.THERM.SOLAR_GEO</t>
  </si>
  <si>
    <t>UED.ktoe.PT.NFM.OTHER_NFM.LOW_ENTH.HP.AMBIENT</t>
  </si>
  <si>
    <t>UED.ktoe.PT.NFM.OTHER_NFM.LOW_ENTH.THERM.ELEC</t>
  </si>
  <si>
    <t>UED.ktoe.PT.NFM.OTHER_NFM.OTH_PRODUCTION.TOTAL.TOTAL</t>
  </si>
  <si>
    <t>UED.ktoe.PT.NFM.OTHER_NFM.OTH_PRODUCTION.THERM.TOTAL</t>
  </si>
  <si>
    <t>UED.ktoe.PT.NFM.OTHER_NFM.OTH_PRODUCTION.THERM.SOLIDS</t>
  </si>
  <si>
    <t>UED.ktoe.PT.NFM.OTHER_NFM.OTH_PRODUCTION.THERM.LPG</t>
  </si>
  <si>
    <t>UED.ktoe.PT.NFM.OTHER_NFM.OTH_PRODUCTION.THERM.DIESEL_LIQBIO</t>
  </si>
  <si>
    <t>UED.ktoe.PT.NFM.OTHER_NFM.OTH_PRODUCTION.THERM.RFO</t>
  </si>
  <si>
    <t>UED.ktoe.PT.NFM.OTHER_NFM.OTH_PRODUCTION.THERM.NG_BIOGAS</t>
  </si>
  <si>
    <t>UED.ktoe.PT.NFM.OTHER_NFM.OTH_PRODUCTION.ELEC.ELEC</t>
  </si>
  <si>
    <t>UED.ktoe.PT.NFM.OTHER_NFM.OTH_PROCESSING.TOTAL.TOTAL</t>
  </si>
  <si>
    <t>UED.ktoe.PT.NFM.OTHER_NFM.OTH_PROCESSING.THERM.TOTAL</t>
  </si>
  <si>
    <t>UED.ktoe.PT.NFM.OTHER_NFM.OTH_PROCESSING.THERM.LPG</t>
  </si>
  <si>
    <t>UED.ktoe.PT.NFM.OTHER_NFM.OTH_PROCESSING.THERM.DIESEL_LIQBIO</t>
  </si>
  <si>
    <t>UED.ktoe.PT.NFM.OTHER_NFM.OTH_PROCESSING.THERM.RFO</t>
  </si>
  <si>
    <t>UED.ktoe.PT.NFM.OTHER_NFM.OTH_PROCESSING.THERM.NG_BIOGAS</t>
  </si>
  <si>
    <t>UED.ktoe.PT.NFM.OTHER_NFM.OTH_PROCESSING.ELEC.ELEC</t>
  </si>
  <si>
    <t>UED.ktoe.PT.NFM.OTHER_NFM.OTH_FINISHING.THERM.TOTAL</t>
  </si>
  <si>
    <t>UED.ktoe.PT.NFM.OTHER_NFM.OTH_FINISHING.THERM.LPG</t>
  </si>
  <si>
    <t>UED.ktoe.PT.NFM.OTHER_NFM.OTH_FINISHING.THERM.DIESEL_LIQBIO</t>
  </si>
  <si>
    <t>UED.ktoe.PT.NFM.OTHER_NFM.OTH_FINISHING.THERM.NG_BIOGAS</t>
  </si>
  <si>
    <t>UED.ktoe.PT.NFM.OTHER_NFM.OTH_FINISHING_STEAM.TOTAL.TOTAL</t>
  </si>
  <si>
    <t>UED.ktoe.PT.NFM.OTHER_NFM.OTH_FINISHING_STEAM.STEAM.SOLIDS</t>
  </si>
  <si>
    <t>UED.ktoe.PT.NFM.OTHER_NFM.OTH_FINISHING_STEAM.STEAM.RFG</t>
  </si>
  <si>
    <t>UED.ktoe.PT.NFM.OTHER_NFM.OTH_FINISHING_STEAM.STEAM.LPG</t>
  </si>
  <si>
    <t>UED.ktoe.PT.NFM.OTHER_NFM.OTH_FINISHING_STEAM.STEAM.DIESEL_LIQBIO</t>
  </si>
  <si>
    <t>UED.ktoe.PT.NFM.OTHER_NFM.OTH_FINISHING_STEAM.STEAM.RFO</t>
  </si>
  <si>
    <t>UED.ktoe.PT.NFM.OTHER_NFM.OTH_FINISHING_STEAM.STEAM.OTHER</t>
  </si>
  <si>
    <t>UED.ktoe.PT.NFM.OTHER_NFM.OTH_FINISHING_STEAM.STEAM.NG_BIOGAS</t>
  </si>
  <si>
    <t>UED.ktoe.PT.NFM.OTHER_NFM.OTH_FINISHING_STEAM.STEAM.DERIVED</t>
  </si>
  <si>
    <t>UED.ktoe.PT.NFM.OTHER_NFM.OTH_FINISHING_STEAM.STEAM.BIOMASS_WASTE</t>
  </si>
  <si>
    <t>UED.ktoe.PT.NFM.OTHER_NFM.OTH_FINISHING_STEAM.STEAM.STEAM_DISTR</t>
  </si>
  <si>
    <t>UED.ktoe.PT.NFM.OTHER_NFM.OTH_FINISHING.ELEC.ELEC</t>
  </si>
  <si>
    <t>FUEL_EMI.ktCO2.PT.NFM.ALUMINA.TOTAL.TOTAL.TOTAL</t>
  </si>
  <si>
    <t>FUEL_EMI.ktCO2.PT.NFM.ALUMINA.LIGHT.GENERIC.ELEC</t>
  </si>
  <si>
    <t>FUEL_EMI.ktCO2.PT.NFM.ALUMINA.AIRCOMP.GENERIC.ELEC</t>
  </si>
  <si>
    <t>FUEL_EMI.ktCO2.PT.NFM.ALUMINA.MOTOR.GENERIC.ELEC</t>
  </si>
  <si>
    <t>FUEL_EMI.ktCO2.PT.NFM.ALUMINA.FANS.GENERIC.ELEC</t>
  </si>
  <si>
    <t>FUEL_EMI.ktCO2.PT.NFM.ALUMINA.LOW_ENTH.TOTAL.TOTAL</t>
  </si>
  <si>
    <t>FUEL_EMI.ktCO2.PT.NFM.ALUMINA.LOW_ENTH.THERM.DIESEL_LIQBIO</t>
  </si>
  <si>
    <t>FUEL_EMI.ktCO2.PT.NFM.ALUMINA.LOW_ENTH.THERM.NG_BIOGAS</t>
  </si>
  <si>
    <t>FUEL_EMI.ktCO2.PT.NFM.ALUMINA.LOW_ENTH.THERM.SOLAR_GEO</t>
  </si>
  <si>
    <t>FUEL_EMI.ktCO2.PT.NFM.ALUMINA.LOW_ENTH.HP.AMBIENT</t>
  </si>
  <si>
    <t>FUEL_EMI.ktCO2.PT.NFM.ALUMINA.LOW_ENTH.THERM.ELEC</t>
  </si>
  <si>
    <t>FUEL_EMI.ktCO2.PT.NFM.ALUMINA.A_PRODUCTION.TOTAL.TOTAL</t>
  </si>
  <si>
    <t>FUEL_EMI.ktCO2.PT.NFM.ALUMINA.A_PRODUCTION.STEAM.SOLIDS</t>
  </si>
  <si>
    <t>FUEL_EMI.ktCO2.PT.NFM.ALUMINA.A_PRODUCTION.STEAM.RFG</t>
  </si>
  <si>
    <t>FUEL_EMI.ktCO2.PT.NFM.ALUMINA.A_PRODUCTION.STEAM.LPG</t>
  </si>
  <si>
    <t>FUEL_EMI.ktCO2.PT.NFM.ALUMINA.A_PRODUCTION.STEAM.DIESEL_LIQBIO</t>
  </si>
  <si>
    <t>FUEL_EMI.ktCO2.PT.NFM.ALUMINA.A_PRODUCTION.STEAM.RFO</t>
  </si>
  <si>
    <t>FUEL_EMI.ktCO2.PT.NFM.ALUMINA.A_PRODUCTION.STEAM.OTHER</t>
  </si>
  <si>
    <t>FUEL_EMI.ktCO2.PT.NFM.ALUMINA.A_PRODUCTION.STEAM.NG_BIOGAS</t>
  </si>
  <si>
    <t>FUEL_EMI.ktCO2.PT.NFM.ALUMINA.A_PRODUCTION.STEAM.DERIVED</t>
  </si>
  <si>
    <t>FUEL_EMI.ktCO2.PT.NFM.ALUMINA.A_PRODUCTION.STEAM.BIOMASS_WASTE</t>
  </si>
  <si>
    <t>FUEL_EMI.ktCO2.PT.NFM.ALUMINA.A_PRODUCTION.STEAM.STEAM_DISTR</t>
  </si>
  <si>
    <t>FUEL_EMI.ktCO2.PT.NFM.ALUMINA.A_REFINING.TOTAL.TOTAL</t>
  </si>
  <si>
    <t>FUEL_EMI.ktCO2.PT.NFM.ALUMINA.A_REFINING.THERM.LPG</t>
  </si>
  <si>
    <t>FUEL_EMI.ktCO2.PT.NFM.ALUMINA.A_REFINING.THERM.DIESEL_LIQBIO</t>
  </si>
  <si>
    <t>FUEL_EMI.ktCO2.PT.NFM.ALUMINA.A_REFINING.THERM.RFO</t>
  </si>
  <si>
    <t>FUEL_EMI.ktCO2.PT.NFM.ALUMINA.A_REFINING.THERM.NG_BIOGAS</t>
  </si>
  <si>
    <t>FUEL_EMI.ktCO2.PT.NFM.ALUMINA.A_REFINING.THERM.ELEC</t>
  </si>
  <si>
    <t>FUEL_EMI.ktCO2.PT.NFM.PRIM_ALU.LIGHT.GENERIC.ELEC</t>
  </si>
  <si>
    <t>FUEL_EMI.ktCO2.PT.NFM.PRIM_ALU.AIRCOMP.GENERIC.ELEC</t>
  </si>
  <si>
    <t>FUEL_EMI.ktCO2.PT.NFM.PRIM_ALU.MOTOR.GENERIC.ELEC</t>
  </si>
  <si>
    <t>FUEL_EMI.ktCO2.PT.NFM.PRIM_ALU.FANS.GENERIC.ELEC</t>
  </si>
  <si>
    <t>FUEL_EMI.ktCO2.PT.NFM.PRIM_ALU.LOW_ENTH.TOTAL.TOTAL</t>
  </si>
  <si>
    <t>FUEL_EMI.ktCO2.PT.NFM.PRIM_ALU.LOW_ENTH.THERM.DIESEL_LIQBIO</t>
  </si>
  <si>
    <t>FUEL_EMI.ktCO2.PT.NFM.PRIM_ALU.LOW_ENTH.THERM.NG_BIOGAS</t>
  </si>
  <si>
    <t>FUEL_EMI.ktCO2.PT.NFM.PRIM_ALU.LOW_ENTH.THERM.SOLAR_GEO</t>
  </si>
  <si>
    <t>FUEL_EMI.ktCO2.PT.NFM.PRIM_ALU.LOW_ENTH.HP.AMBIENT</t>
  </si>
  <si>
    <t>FUEL_EMI.ktCO2.PT.NFM.PRIM_ALU.LOW_ENTH.THERM.ELEC</t>
  </si>
  <si>
    <t>FUEL_EMI.ktCO2.PT.NFM.PRIM_ALU.SMELTING.ELEC.ELEC</t>
  </si>
  <si>
    <t>FUEL_EMI.ktCO2.PT.NFM.PRIM_ALU.PROCESSING.TOTAL.TOTAL</t>
  </si>
  <si>
    <t>FUEL_EMI.ktCO2.PT.NFM.PRIM_ALU.PROCESSING.THERM.TOTAL</t>
  </si>
  <si>
    <t>FUEL_EMI.ktCO2.PT.NFM.PRIM_ALU.PROCESSING.THERM.LPG</t>
  </si>
  <si>
    <t>FUEL_EMI.ktCO2.PT.NFM.PRIM_ALU.PROCESSING.THERM.DIESEL_LIQBIO</t>
  </si>
  <si>
    <t>FUEL_EMI.ktCO2.PT.NFM.PRIM_ALU.PROCESSING.THERM.RFO</t>
  </si>
  <si>
    <t>FUEL_EMI.ktCO2.PT.NFM.PRIM_ALU.PROCESSING.THERM.NG_BIOGAS</t>
  </si>
  <si>
    <t>FUEL_EMI.ktCO2.PT.NFM.PRIM_ALU.PROCESSING.ELEC.ELEC</t>
  </si>
  <si>
    <t>FUEL_EMI.ktCO2.PT.NFM.PRIM_ALU.FINISHING.THERM.TOTAL</t>
  </si>
  <si>
    <t>FUEL_EMI.ktCO2.PT.NFM.PRIM_ALU.FINISHING.THERM.LPG</t>
  </si>
  <si>
    <t>FUEL_EMI.ktCO2.PT.NFM.PRIM_ALU.FINISHING.THERM.DIESEL_LIQBIO</t>
  </si>
  <si>
    <t>FUEL_EMI.ktCO2.PT.NFM.PRIM_ALU.FINISHING.THERM.NG_BIOGAS</t>
  </si>
  <si>
    <t>FUEL_EMI.ktCO2.PT.NFM.PRIM_ALU.FINISHING_STEAM.TOTAL.TOTAL</t>
  </si>
  <si>
    <t>FUEL_EMI.ktCO2.PT.NFM.PRIM_ALU.FINISHING_STEAM.STEAM.SOLIDS</t>
  </si>
  <si>
    <t>FUEL_EMI.ktCO2.PT.NFM.PRIM_ALU.FINISHING_STEAM.STEAM.RFG</t>
  </si>
  <si>
    <t>FUEL_EMI.ktCO2.PT.NFM.PRIM_ALU.FINISHING_STEAM.STEAM.LPG</t>
  </si>
  <si>
    <t>FUEL_EMI.ktCO2.PT.NFM.PRIM_ALU.FINISHING_STEAM.STEAM.DIESEL_LIQBIO</t>
  </si>
  <si>
    <t>FUEL_EMI.ktCO2.PT.NFM.PRIM_ALU.FINISHING_STEAM.STEAM.RFO</t>
  </si>
  <si>
    <t>FUEL_EMI.ktCO2.PT.NFM.PRIM_ALU.FINISHING_STEAM.STEAM.OTHER</t>
  </si>
  <si>
    <t>FUEL_EMI.ktCO2.PT.NFM.PRIM_ALU.FINISHING_STEAM.STEAM.NG_BIOGAS</t>
  </si>
  <si>
    <t>FUEL_EMI.ktCO2.PT.NFM.PRIM_ALU.FINISHING_STEAM.STEAM.DERIVED</t>
  </si>
  <si>
    <t>FUEL_EMI.ktCO2.PT.NFM.PRIM_ALU.FINISHING_STEAM.STEAM.BIOMASS_WASTE</t>
  </si>
  <si>
    <t>FUEL_EMI.ktCO2.PT.NFM.PRIM_ALU.FINISHING_STEAM.STEAM.STEAM_DISTR</t>
  </si>
  <si>
    <t>FUEL_EMI.ktCO2.PT.NFM.PRIM_ALU.FINISHING.ELEC.ELEC</t>
  </si>
  <si>
    <t>PROCESS_EMI.ktCO2.PT.NFM.PRIM_ALU</t>
  </si>
  <si>
    <t>FUEL_EMI.ktCO2.PT.NFM.SEC_ALU.TOTAL.TOTAL.TOTAL</t>
  </si>
  <si>
    <t>FUEL_EMI.ktCO2.PT.NFM.SEC_ALU.LIGHT.GENERIC.ELEC</t>
  </si>
  <si>
    <t>FUEL_EMI.ktCO2.PT.NFM.SEC_ALU.AIRCOMP.GENERIC.ELEC</t>
  </si>
  <si>
    <t>FUEL_EMI.ktCO2.PT.NFM.SEC_ALU.MOTOR.GENERIC.ELEC</t>
  </si>
  <si>
    <t>FUEL_EMI.ktCO2.PT.NFM.SEC_ALU.FANS.GENERIC.ELEC</t>
  </si>
  <si>
    <t>FUEL_EMI.ktCO2.PT.NFM.SEC_ALU.LOW_ENTH.TOTAL.TOTAL</t>
  </si>
  <si>
    <t>FUEL_EMI.ktCO2.PT.NFM.SEC_ALU.LOW_ENTH.THERM.DIESEL_LIQBIO</t>
  </si>
  <si>
    <t>FUEL_EMI.ktCO2.PT.NFM.SEC_ALU.LOW_ENTH.THERM.NG_BIOGAS</t>
  </si>
  <si>
    <t>FUEL_EMI.ktCO2.PT.NFM.SEC_ALU.LOW_ENTH.THERM.SOLAR_GEO</t>
  </si>
  <si>
    <t>FUEL_EMI.ktCO2.PT.NFM.SEC_ALU.LOW_ENTH.HP.AMBIENT</t>
  </si>
  <si>
    <t>FUEL_EMI.ktCO2.PT.NFM.SEC_ALU.LOW_ENTH.THERM.ELEC</t>
  </si>
  <si>
    <t>FUEL_EMI.ktCO2.PT.NFM.SEC_ALU.SEC_REMELTING.TOTAL.TOTAL</t>
  </si>
  <si>
    <t>FUEL_EMI.ktCO2.PT.NFM.SEC_ALU.SEC_REMELTING.THERM.TOTAL</t>
  </si>
  <si>
    <t>FUEL_EMI.ktCO2.PT.NFM.SEC_ALU.SEC_REMELTING.THERM.LPG</t>
  </si>
  <si>
    <t>FUEL_EMI.ktCO2.PT.NFM.SEC_ALU.SEC_REMELTING.THERM.DIESEL_LIQBIO</t>
  </si>
  <si>
    <t>FUEL_EMI.ktCO2.PT.NFM.SEC_ALU.SEC_REMELTING.THERM.RFO</t>
  </si>
  <si>
    <t>FUEL_EMI.ktCO2.PT.NFM.SEC_ALU.SEC_REMELTING.THERM.NG_BIOGAS</t>
  </si>
  <si>
    <t>FUEL_EMI.ktCO2.PT.NFM.SEC_ALU.SEC_REMELTING.ELEC.ELEC</t>
  </si>
  <si>
    <t>FUEL_EMI.ktCO2.PT.NFM.SEC_ALU.SEC_PROCESSING.TOTAL.TOTAL</t>
  </si>
  <si>
    <t>FUEL_EMI.ktCO2.PT.NFM.SEC_ALU.SEC_PROCESSING.THERM.TOTAL</t>
  </si>
  <si>
    <t>FUEL_EMI.ktCO2.PT.NFM.SEC_ALU.SEC_PROCESSING.THERM.LPG</t>
  </si>
  <si>
    <t>FUEL_EMI.ktCO2.PT.NFM.SEC_ALU.SEC_PROCESSING.THERM.DIESEL_LIQBIO</t>
  </si>
  <si>
    <t>FUEL_EMI.ktCO2.PT.NFM.SEC_ALU.SEC_PROCESSING.THERM.RFO</t>
  </si>
  <si>
    <t>FUEL_EMI.ktCO2.PT.NFM.SEC_ALU.SEC_PROCESSING.THERM.NG_BIOGAS</t>
  </si>
  <si>
    <t>FUEL_EMI.ktCO2.PT.NFM.SEC_ALU.SEC_PROCESSING.ELEC.ELEC</t>
  </si>
  <si>
    <t>FUEL_EMI.ktCO2.PT.NFM.SEC_ALU.SEC_FINISHING.THERM.TOTAL</t>
  </si>
  <si>
    <t>FUEL_EMI.ktCO2.PT.NFM.SEC_ALU.SEC_FINISHING.THERM.LPG</t>
  </si>
  <si>
    <t>FUEL_EMI.ktCO2.PT.NFM.SEC_ALU.SEC_FINISHING.THERM.DIESEL_LIQBIO</t>
  </si>
  <si>
    <t>FUEL_EMI.ktCO2.PT.NFM.SEC_ALU.SEC_FINISHING.THERM.NG_BIOGAS</t>
  </si>
  <si>
    <t>FUEL_EMI.ktCO2.PT.NFM.SEC_ALU.SEC_FINISHING_STEAM.TOTAL.TOTAL</t>
  </si>
  <si>
    <t>FUEL_EMI.ktCO2.PT.NFM.SEC_ALU.SEC_FINISHING_STEAM.STEAM.SOLIDS</t>
  </si>
  <si>
    <t>FUEL_EMI.ktCO2.PT.NFM.SEC_ALU.SEC_FINISHING_STEAM.STEAM.RFG</t>
  </si>
  <si>
    <t>FUEL_EMI.ktCO2.PT.NFM.SEC_ALU.SEC_FINISHING_STEAM.STEAM.LPG</t>
  </si>
  <si>
    <t>FUEL_EMI.ktCO2.PT.NFM.SEC_ALU.SEC_FINISHING_STEAM.STEAM.DIESEL_LIQBIO</t>
  </si>
  <si>
    <t>FUEL_EMI.ktCO2.PT.NFM.SEC_ALU.SEC_FINISHING_STEAM.STEAM.RFO</t>
  </si>
  <si>
    <t>FUEL_EMI.ktCO2.PT.NFM.SEC_ALU.SEC_FINISHING_STEAM.STEAM.OTHER</t>
  </si>
  <si>
    <t>FUEL_EMI.ktCO2.PT.NFM.SEC_ALU.SEC_FINISHING_STEAM.STEAM.NG_BIOGAS</t>
  </si>
  <si>
    <t>FUEL_EMI.ktCO2.PT.NFM.SEC_ALU.SEC_FINISHING_STEAM.STEAM.DERIVED</t>
  </si>
  <si>
    <t>FUEL_EMI.ktCO2.PT.NFM.SEC_ALU.SEC_FINISHING_STEAM.STEAM.BIOMASS_WASTE</t>
  </si>
  <si>
    <t>FUEL_EMI.ktCO2.PT.NFM.SEC_ALU.SEC_FINISHING_STEAM.STEAM.STEAM_DISTR</t>
  </si>
  <si>
    <t>FUEL_EMI.ktCO2.PT.NFM.SEC_ALU.SEC_FINISHING.ELEC.ELEC</t>
  </si>
  <si>
    <t>FUEL_EMI.ktCO2.PT.NFM.OTHER_NFM.LIGHT.GENERIC.ELEC</t>
  </si>
  <si>
    <t>FUEL_EMI.ktCO2.PT.NFM.OTHER_NFM.AIRCOMP.GENERIC.ELEC</t>
  </si>
  <si>
    <t>FUEL_EMI.ktCO2.PT.NFM.OTHER_NFM.MOTOR.GENERIC.ELEC</t>
  </si>
  <si>
    <t>FUEL_EMI.ktCO2.PT.NFM.OTHER_NFM.FANS.GENERIC.ELEC</t>
  </si>
  <si>
    <t>FUEL_EMI.ktCO2.PT.NFM.OTHER_NFM.LOW_ENTH.TOTAL.TOTAL</t>
  </si>
  <si>
    <t>FUEL_EMI.ktCO2.PT.NFM.OTHER_NFM.LOW_ENTH.THERM.DIESEL_LIQBIO</t>
  </si>
  <si>
    <t>FUEL_EMI.ktCO2.PT.NFM.OTHER_NFM.LOW_ENTH.THERM.NG_BIOGAS</t>
  </si>
  <si>
    <t>FUEL_EMI.ktCO2.PT.NFM.OTHER_NFM.LOW_ENTH.THERM.SOLAR_GEO</t>
  </si>
  <si>
    <t>FUEL_EMI.ktCO2.PT.NFM.OTHER_NFM.LOW_ENTH.HP.AMBIENT</t>
  </si>
  <si>
    <t>FUEL_EMI.ktCO2.PT.NFM.OTHER_NFM.LOW_ENTH.THERM.ELEC</t>
  </si>
  <si>
    <t>FUEL_EMI.ktCO2.PT.NFM.OTHER_NFM.OTH_PRODUCTION.TOTAL.TOTAL</t>
  </si>
  <si>
    <t>FUEL_EMI.ktCO2.PT.NFM.OTHER_NFM.OTH_PRODUCTION.THERM.TOTAL</t>
  </si>
  <si>
    <t>FUEL_EMI.ktCO2.PT.NFM.OTHER_NFM.OTH_PRODUCTION.THERM.SOLIDS</t>
  </si>
  <si>
    <t>FUEL_EMI.ktCO2.PT.NFM.OTHER_NFM.OTH_PRODUCTION.THERM.LPG</t>
  </si>
  <si>
    <t>FUEL_EMI.ktCO2.PT.NFM.OTHER_NFM.OTH_PRODUCTION.THERM.DIESEL_LIQBIO</t>
  </si>
  <si>
    <t>FUEL_EMI.ktCO2.PT.NFM.OTHER_NFM.OTH_PRODUCTION.THERM.RFO</t>
  </si>
  <si>
    <t>FUEL_EMI.ktCO2.PT.NFM.OTHER_NFM.OTH_PRODUCTION.THERM.NG_BIOGAS</t>
  </si>
  <si>
    <t>FUEL_EMI.ktCO2.PT.NFM.OTHER_NFM.OTH_PRODUCTION.ELEC.ELEC</t>
  </si>
  <si>
    <t>FUEL_EMI.ktCO2.PT.NFM.OTHER_NFM.OTH_PROCESSING.TOTAL.TOTAL</t>
  </si>
  <si>
    <t>FUEL_EMI.ktCO2.PT.NFM.OTHER_NFM.OTH_PROCESSING.THERM.TOTAL</t>
  </si>
  <si>
    <t>FUEL_EMI.ktCO2.PT.NFM.OTHER_NFM.OTH_PROCESSING.THERM.LPG</t>
  </si>
  <si>
    <t>FUEL_EMI.ktCO2.PT.NFM.OTHER_NFM.OTH_PROCESSING.THERM.DIESEL_LIQBIO</t>
  </si>
  <si>
    <t>FUEL_EMI.ktCO2.PT.NFM.OTHER_NFM.OTH_PROCESSING.THERM.RFO</t>
  </si>
  <si>
    <t>FUEL_EMI.ktCO2.PT.NFM.OTHER_NFM.OTH_PROCESSING.THERM.NG_BIOGAS</t>
  </si>
  <si>
    <t>FUEL_EMI.ktCO2.PT.NFM.OTHER_NFM.OTH_PROCESSING.ELEC.ELEC</t>
  </si>
  <si>
    <t>FUEL_EMI.ktCO2.PT.NFM.OTHER_NFM.OTH_FINISHING.THERM.TOTAL</t>
  </si>
  <si>
    <t>FUEL_EMI.ktCO2.PT.NFM.OTHER_NFM.OTH_FINISHING.THERM.LPG</t>
  </si>
  <si>
    <t>FUEL_EMI.ktCO2.PT.NFM.OTHER_NFM.OTH_FINISHING.THERM.DIESEL_LIQBIO</t>
  </si>
  <si>
    <t>FUEL_EMI.ktCO2.PT.NFM.OTHER_NFM.OTH_FINISHING.THERM.NG_BIOGAS</t>
  </si>
  <si>
    <t>FUEL_EMI.ktCO2.PT.NFM.OTHER_NFM.OTH_FINISHING_STEAM.TOTAL.TOTAL</t>
  </si>
  <si>
    <t>FUEL_EMI.ktCO2.PT.NFM.OTHER_NFM.OTH_FINISHING_STEAM.STEAM.SOLIDS</t>
  </si>
  <si>
    <t>FUEL_EMI.ktCO2.PT.NFM.OTHER_NFM.OTH_FINISHING_STEAM.STEAM.RFG</t>
  </si>
  <si>
    <t>FUEL_EMI.ktCO2.PT.NFM.OTHER_NFM.OTH_FINISHING_STEAM.STEAM.LPG</t>
  </si>
  <si>
    <t>FUEL_EMI.ktCO2.PT.NFM.OTHER_NFM.OTH_FINISHING_STEAM.STEAM.DIESEL_LIQBIO</t>
  </si>
  <si>
    <t>FUEL_EMI.ktCO2.PT.NFM.OTHER_NFM.OTH_FINISHING_STEAM.STEAM.RFO</t>
  </si>
  <si>
    <t>FUEL_EMI.ktCO2.PT.NFM.OTHER_NFM.OTH_FINISHING_STEAM.STEAM.OTHER</t>
  </si>
  <si>
    <t>FUEL_EMI.ktCO2.PT.NFM.OTHER_NFM.OTH_FINISHING_STEAM.STEAM.NG_BIOGAS</t>
  </si>
  <si>
    <t>FUEL_EMI.ktCO2.PT.NFM.OTHER_NFM.OTH_FINISHING_STEAM.STEAM.DERIVED</t>
  </si>
  <si>
    <t>FUEL_EMI.ktCO2.PT.NFM.OTHER_NFM.OTH_FINISHING_STEAM.STEAM.BIOMASS_WASTE</t>
  </si>
  <si>
    <t>FUEL_EMI.ktCO2.PT.NFM.OTHER_NFM.OTH_FINISHING_STEAM.STEAM.STEAM_DISTR</t>
  </si>
  <si>
    <t>FUEL_EMI.ktCO2.PT.NFM.OTHER_NFM.OTH_FINISHING.ELEC.ELEC</t>
  </si>
  <si>
    <t>PROCESS_EMI.ktCO2.PT.NFM.OTHER_NFM</t>
  </si>
  <si>
    <t>Aluminium - primary production (without process emissions)</t>
  </si>
  <si>
    <t>Other non-ferrous metals (without process emissions)</t>
  </si>
  <si>
    <t>Basic and other chemicals</t>
  </si>
  <si>
    <t>VA.Meuro2015.PT.CHI.BASIC_CHEM</t>
  </si>
  <si>
    <t>VA.Meuro2015.PT.CHI.OTHER_CHEM</t>
  </si>
  <si>
    <t>VA.Meuro2015.PT.CHI.PHARM</t>
  </si>
  <si>
    <t>Basic chemicals (kt ethylene eq.)</t>
  </si>
  <si>
    <t>OUTPUT.kt.PT.CHI.BASIC_CHEM</t>
  </si>
  <si>
    <t>Other chemicals (kt ethylene eq.)</t>
  </si>
  <si>
    <t>OUTPUT.kt.PT.CHI.OTHER_CHEM</t>
  </si>
  <si>
    <t>Pharmaceutical products etc. (kt ethylene eq.)</t>
  </si>
  <si>
    <t>OUTPUT.kt.PT.CHI.PHARM</t>
  </si>
  <si>
    <t>CAP.kt.PT.CHI.BASIC_CHEM</t>
  </si>
  <si>
    <t>CAP.kt.PT.CHI.OTHER_CHEM</t>
  </si>
  <si>
    <t>CAP.kt.PT.CHI.PHARM</t>
  </si>
  <si>
    <t>NEWCAP.kt.PT.CHI.BASIC_CHEM</t>
  </si>
  <si>
    <t>NEWCAP.kt.PT.CHI.OTHER_CHEM</t>
  </si>
  <si>
    <t>NEWCAP.kt.PT.CHI.PHARM</t>
  </si>
  <si>
    <t>FEC.ktoe.PT.CHI.TOTAL.TOTAL.TOTAL.TOTAL</t>
  </si>
  <si>
    <t>FEC.ktoe.PT.CHI.TOTAL.TOTAL.TOTAL.SOLIDS</t>
  </si>
  <si>
    <t>FEC.ktoe.PT.CHI.TOTAL.TOTAL.TOTAL.RFG</t>
  </si>
  <si>
    <t>FEC.ktoe.PT.CHI.TOTAL.TOTAL.TOTAL.LPG</t>
  </si>
  <si>
    <t>FEC.ktoe.PT.CHI.TOTAL.TOTAL.TOTAL.DIESEL</t>
  </si>
  <si>
    <t>FEC.ktoe.PT.CHI.TOTAL.TOTAL.TOTAL.RFO</t>
  </si>
  <si>
    <t>FEC.ktoe.PT.CHI.TOTAL.TOTAL.TOTAL.OTHER</t>
  </si>
  <si>
    <t>FEC.ktoe.PT.CHI.TOTAL.TOTAL.TOTAL.NG</t>
  </si>
  <si>
    <t>FEC.ktoe.PT.CHI.TOTAL.TOTAL.TOTAL.DERIVED</t>
  </si>
  <si>
    <t>FEC.ktoe.PT.CHI.TOTAL.TOTAL.TOTAL.BIOMASS_WASTE</t>
  </si>
  <si>
    <t>FEC.ktoe.PT.CHI.TOTAL.TOTAL.TOTAL.BIOGAS</t>
  </si>
  <si>
    <t>FEC.ktoe.PT.CHI.TOTAL.TOTAL.TOTAL.LIQBIO</t>
  </si>
  <si>
    <t>FEC.ktoe.PT.CHI.TOTAL.TOTAL.TOTAL.SOLAR</t>
  </si>
  <si>
    <t>FEC.ktoe.PT.CHI.TOTAL.TOTAL.TOTAL.GEO</t>
  </si>
  <si>
    <t>FEC.ktoe.PT.CHI.TOTAL.TOTAL.TOTAL.AMBIENT</t>
  </si>
  <si>
    <t>FEC.ktoe.PT.CHI.TOTAL.TOTAL.TOTAL.STEAM_DISTR</t>
  </si>
  <si>
    <t>FEC.ktoe.PT.CHI.TOTAL.TOTAL.TOTAL.ELEC</t>
  </si>
  <si>
    <t>Non-energy use in the Chemical industry (ktoe)</t>
  </si>
  <si>
    <t>NONENERGY.ktoe.PT.CHI.TOTAL.TOTAL.TOTAL.TOTAL</t>
  </si>
  <si>
    <t>NONENERGY.ktoe.PT.CHI.TOTAL.TOTAL.TOTAL.SOLIDS</t>
  </si>
  <si>
    <t>NONENERGY.ktoe.PT.CHI.TOTAL.TOTAL.TOTAL.RFG</t>
  </si>
  <si>
    <t>NONENERGY.ktoe.PT.CHI.TOTAL.TOTAL.TOTAL.LPG</t>
  </si>
  <si>
    <t>NONENERGY.ktoe.PT.CHI.TOTAL.TOTAL.TOTAL.DIESEL</t>
  </si>
  <si>
    <t>NONENERGY.ktoe.PT.CHI.TOTAL.TOTAL.TOTAL.RFO</t>
  </si>
  <si>
    <t>NONENERGY.ktoe.PT.CHI.TOTAL.TOTAL.TOTAL.OTHER</t>
  </si>
  <si>
    <t>NONENERGY.ktoe.PT.CHI.TOTAL.TOTAL.TOTAL.NAPHTHA</t>
  </si>
  <si>
    <t>NONENERGY.ktoe.PT.CHI.TOTAL.TOTAL.TOTAL.NG_BIOGAS</t>
  </si>
  <si>
    <t>NONENERGY.ktoe.PT.CHI.TOTAL.TOTAL.TOTAL.DERIVED</t>
  </si>
  <si>
    <t>NONENERGY.ktoe.PT.CHI.TOTAL.TOTAL.TOTAL.BIOMASS_WASTE</t>
  </si>
  <si>
    <t>Basic chemicals - non energy</t>
  </si>
  <si>
    <t>Basic chemicals - energy</t>
  </si>
  <si>
    <t>Emission intensity (kt of CO2 / ktoe energy)</t>
  </si>
  <si>
    <t>Basic chemicals (including process emissions)</t>
  </si>
  <si>
    <t>Other chemicals (including process emissions)</t>
  </si>
  <si>
    <t>FEC.ktoe.PT.CHI.BASIC_CHEM.LIGHT.GENERIC.ELEC</t>
  </si>
  <si>
    <t>FEC.ktoe.PT.CHI.BASIC_CHEM.AIRCOMP.GENERIC.ELEC</t>
  </si>
  <si>
    <t>FEC.ktoe.PT.CHI.BASIC_CHEM.MOTOR.GENERIC.ELEC</t>
  </si>
  <si>
    <t>FEC.ktoe.PT.CHI.BASIC_CHEM.FANS.GENERIC.ELEC</t>
  </si>
  <si>
    <t>FEC.ktoe.PT.CHI.BASIC_CHEM.LOW_ENTH.TOTAL.TOTAL</t>
  </si>
  <si>
    <t>FEC.ktoe.PT.CHI.BASIC_CHEM.LOW_ENTH.THERM.DIESEL_LIQBIO</t>
  </si>
  <si>
    <t>FEC.ktoe.PT.CHI.BASIC_CHEM.LOW_ENTH.THERM.NG_BIOGAS</t>
  </si>
  <si>
    <t>FEC.ktoe.PT.CHI.BASIC_CHEM.LOW_ENTH.THERM.SOLAR_GEO</t>
  </si>
  <si>
    <t>FEC.ktoe.PT.CHI.BASIC_CHEM.LOW_ENTH.HP.AMBIENT</t>
  </si>
  <si>
    <t>FEC.ktoe.PT.CHI.BASIC_CHEM.LOW_ENTH.THERM.ELEC</t>
  </si>
  <si>
    <t>Chemicals: Feedstock (energy used as raw material)</t>
  </si>
  <si>
    <t>Chemicals: Steam processing</t>
  </si>
  <si>
    <t>FEC.ktoe.PT.CHI.BASIC_CHEM.PROCESSING.TOTAL.TOTAL</t>
  </si>
  <si>
    <t>FEC.ktoe.PT.CHI.BASIC_CHEM.PROCESSING.STEAM.SOLIDS</t>
  </si>
  <si>
    <t>FEC.ktoe.PT.CHI.BASIC_CHEM.PROCESSING.STEAM.RFG</t>
  </si>
  <si>
    <t>FEC.ktoe.PT.CHI.BASIC_CHEM.PROCESSING.STEAM.LPG</t>
  </si>
  <si>
    <t>FEC.ktoe.PT.CHI.BASIC_CHEM.PROCESSING.STEAM.DIESEL_LIQBIO</t>
  </si>
  <si>
    <t>FEC.ktoe.PT.CHI.BASIC_CHEM.PROCESSING.STEAM.RFO</t>
  </si>
  <si>
    <t>FEC.ktoe.PT.CHI.BASIC_CHEM.PROCESSING.STEAM.OTHER</t>
  </si>
  <si>
    <t>FEC.ktoe.PT.CHI.BASIC_CHEM.PROCESSING.STEAM.NG_BIOGAS</t>
  </si>
  <si>
    <t>FEC.ktoe.PT.CHI.BASIC_CHEM.PROCESSING.STEAM.DERIVED</t>
  </si>
  <si>
    <t>FEC.ktoe.PT.CHI.BASIC_CHEM.PROCESSING.STEAM.BIOMASS_WASTE</t>
  </si>
  <si>
    <t>FEC.ktoe.PT.CHI.BASIC_CHEM.PROCESSING.STEAM.STEAM_DISTR</t>
  </si>
  <si>
    <t>Chemicals: Furnaces</t>
  </si>
  <si>
    <t>FEC.ktoe.PT.CHI.BASIC_CHEM.PROC_HEAT.TOTAL.TOTAL</t>
  </si>
  <si>
    <t>Chemicals: Furnaces - Thermal</t>
  </si>
  <si>
    <t>FEC.ktoe.PT.CHI.BASIC_CHEM.PROC_HEAT.THERM.TOTAL</t>
  </si>
  <si>
    <t>FEC.ktoe.PT.CHI.BASIC_CHEM.PROC_HEAT.THERM.SOLIDS</t>
  </si>
  <si>
    <t>FEC.ktoe.PT.CHI.BASIC_CHEM.PROC_HEAT.THERM.LPG</t>
  </si>
  <si>
    <t>FEC.ktoe.PT.CHI.BASIC_CHEM.PROC_HEAT.THERM.DIESEL_LIQBIO</t>
  </si>
  <si>
    <t>FEC.ktoe.PT.CHI.BASIC_CHEM.PROC_HEAT.THERM.RFO</t>
  </si>
  <si>
    <t>FEC.ktoe.PT.CHI.BASIC_CHEM.PROC_HEAT.THERM.NG_BIOGAS</t>
  </si>
  <si>
    <t>Chemicals: Furnaces - Electric</t>
  </si>
  <si>
    <t>FEC.ktoe.PT.CHI.BASIC_CHEM.PROC_HEAT.ELEC.ELEC</t>
  </si>
  <si>
    <t>Chemicals: Process cooling</t>
  </si>
  <si>
    <t>Chemicals: Process cooling - Natural gas and biogas</t>
  </si>
  <si>
    <t>FEC.ktoe.PT.CHI.BASIC_CHEM.PROC_COOL.THERM.NG_BIOGAS</t>
  </si>
  <si>
    <t>Chemicals: Process cooling - Steam</t>
  </si>
  <si>
    <t>FEC.ktoe.PT.CHI.BASIC_CHEM.PROC_COOL_STEAM.TOTAL.TOTAL</t>
  </si>
  <si>
    <t>FEC.ktoe.PT.CHI.BASIC_CHEM.PROC_COOL_STEAM.STEAM.SOLIDS</t>
  </si>
  <si>
    <t>FEC.ktoe.PT.CHI.BASIC_CHEM.PROC_COOL_STEAM.STEAM.RFG</t>
  </si>
  <si>
    <t>FEC.ktoe.PT.CHI.BASIC_CHEM.PROC_COOL_STEAM.STEAM.LPG</t>
  </si>
  <si>
    <t>FEC.ktoe.PT.CHI.BASIC_CHEM.PROC_COOL_STEAM.STEAM.DIESEL_LIQBIO</t>
  </si>
  <si>
    <t>FEC.ktoe.PT.CHI.BASIC_CHEM.PROC_COOL_STEAM.STEAM.RFO</t>
  </si>
  <si>
    <t>FEC.ktoe.PT.CHI.BASIC_CHEM.PROC_COOL_STEAM.STEAM.OTHER</t>
  </si>
  <si>
    <t>FEC.ktoe.PT.CHI.BASIC_CHEM.PROC_COOL_STEAM.STEAM.NG_BIOGAS</t>
  </si>
  <si>
    <t>FEC.ktoe.PT.CHI.BASIC_CHEM.PROC_COOL_STEAM.STEAM.DERIVED</t>
  </si>
  <si>
    <t>FEC.ktoe.PT.CHI.BASIC_CHEM.PROC_COOL_STEAM.STEAM.BIOMASS_WASTE</t>
  </si>
  <si>
    <t>FEC.ktoe.PT.CHI.BASIC_CHEM.PROC_COOL_STEAM.STEAM.STEAM_DISTR</t>
  </si>
  <si>
    <t>Chemicals: Process cooling - Electric</t>
  </si>
  <si>
    <t>FEC.ktoe.PT.CHI.BASIC_CHEM.PROC_COOL.ELEC.ELEC</t>
  </si>
  <si>
    <t>Chemicals: Generic electric process</t>
  </si>
  <si>
    <t>FEC.ktoe.PT.CHI.BASIC_CHEM.GENERIC.MECH.ELEC</t>
  </si>
  <si>
    <t>FEC.ktoe.PT.CHI.OTHER_CHEM.TOTAL.TOTAL.TOTAL</t>
  </si>
  <si>
    <t>FEC.ktoe.PT.CHI.OTHER_CHEM.LIGHT.GENERIC.ELEC</t>
  </si>
  <si>
    <t>FEC.ktoe.PT.CHI.OTHER_CHEM.AIRCOMP.GENERIC.ELEC</t>
  </si>
  <si>
    <t>FEC.ktoe.PT.CHI.OTHER_CHEM.MOTOR.GENERIC.ELEC</t>
  </si>
  <si>
    <t>FEC.ktoe.PT.CHI.OTHER_CHEM.FANS.GENERIC.ELEC</t>
  </si>
  <si>
    <t>FEC.ktoe.PT.CHI.OTHER_CHEM.LOW_ENTH.TOTAL.TOTAL</t>
  </si>
  <si>
    <t>FEC.ktoe.PT.CHI.OTHER_CHEM.LOW_ENTH.THERM.DIESEL_LIQBIO</t>
  </si>
  <si>
    <t>FEC.ktoe.PT.CHI.OTHER_CHEM.LOW_ENTH.THERM.NG_BIOGAS</t>
  </si>
  <si>
    <t>FEC.ktoe.PT.CHI.OTHER_CHEM.LOW_ENTH.THERM.SOLAR_GEO</t>
  </si>
  <si>
    <t>FEC.ktoe.PT.CHI.OTHER_CHEM.LOW_ENTH.HP.AMBIENT</t>
  </si>
  <si>
    <t>FEC.ktoe.PT.CHI.OTHER_CHEM.LOW_ENTH.THERM.ELEC</t>
  </si>
  <si>
    <t>Chemicals: High-enthalpy heat processing</t>
  </si>
  <si>
    <t>High-enthalpy heat processing - Steam</t>
  </si>
  <si>
    <t>FEC.ktoe.PT.CHI.OTHER_CHEM.PROCESSING_STEAM.TOTAL.TOTAL</t>
  </si>
  <si>
    <t>FEC.ktoe.PT.CHI.OTHER_CHEM.PROCESSING_STEAM.STEAM.SOLIDS</t>
  </si>
  <si>
    <t>FEC.ktoe.PT.CHI.OTHER_CHEM.PROCESSING_STEAM.STEAM.RFG</t>
  </si>
  <si>
    <t>FEC.ktoe.PT.CHI.OTHER_CHEM.PROCESSING_STEAM.STEAM.LPG</t>
  </si>
  <si>
    <t>FEC.ktoe.PT.CHI.OTHER_CHEM.PROCESSING_STEAM.STEAM.DIESEL_LIQBIO</t>
  </si>
  <si>
    <t>FEC.ktoe.PT.CHI.OTHER_CHEM.PROCESSING_STEAM.STEAM.RFO</t>
  </si>
  <si>
    <t>FEC.ktoe.PT.CHI.OTHER_CHEM.PROCESSING_STEAM.STEAM.OTHER</t>
  </si>
  <si>
    <t>FEC.ktoe.PT.CHI.OTHER_CHEM.PROCESSING_STEAM.STEAM.NG_BIOGAS</t>
  </si>
  <si>
    <t>FEC.ktoe.PT.CHI.OTHER_CHEM.PROCESSING_STEAM.STEAM.DERIVED</t>
  </si>
  <si>
    <t>FEC.ktoe.PT.CHI.OTHER_CHEM.PROCESSING_STEAM.STEAM.BIOMASS_WASTE</t>
  </si>
  <si>
    <t>FEC.ktoe.PT.CHI.OTHER_CHEM.PROCESSING_STEAM.STEAM.STEAM_DISTR</t>
  </si>
  <si>
    <t>High-enthalpy heat processing - Electric (microwave)</t>
  </si>
  <si>
    <t>FEC.ktoe.PT.CHI.OTHER_CHEM.PROCESSING.MICROW.ELEC</t>
  </si>
  <si>
    <t>FEC.ktoe.PT.CHI.OTHER_CHEM.PROC_HEAT.TOTAL.TOTAL</t>
  </si>
  <si>
    <t>FEC.ktoe.PT.CHI.OTHER_CHEM.PROC_HEAT.THERM.TOTAL</t>
  </si>
  <si>
    <t>FEC.ktoe.PT.CHI.OTHER_CHEM.PROC_HEAT.THERM.SOLIDS</t>
  </si>
  <si>
    <t>FEC.ktoe.PT.CHI.OTHER_CHEM.PROC_HEAT.THERM.LPG</t>
  </si>
  <si>
    <t>FEC.ktoe.PT.CHI.OTHER_CHEM.PROC_HEAT.THERM.DIESEL_LIQBIO</t>
  </si>
  <si>
    <t>FEC.ktoe.PT.CHI.OTHER_CHEM.PROC_HEAT.THERM.RFO</t>
  </si>
  <si>
    <t>FEC.ktoe.PT.CHI.OTHER_CHEM.PROC_HEAT.THERM.NG_BIOGAS</t>
  </si>
  <si>
    <t>FEC.ktoe.PT.CHI.OTHER_CHEM.PROC_HEAT.ELEC.ELEC</t>
  </si>
  <si>
    <t>FEC.ktoe.PT.CHI.OTHER_CHEM.PROC_COOL.THERM.NG_BIOGAS</t>
  </si>
  <si>
    <t>FEC.ktoe.PT.CHI.OTHER_CHEM.PROC_COOL_STEAM.TOTAL.TOTAL</t>
  </si>
  <si>
    <t>FEC.ktoe.PT.CHI.OTHER_CHEM.PROC_COOL_STEAM.STEAM.SOLIDS</t>
  </si>
  <si>
    <t>FEC.ktoe.PT.CHI.OTHER_CHEM.PROC_COOL_STEAM.STEAM.RFG</t>
  </si>
  <si>
    <t>FEC.ktoe.PT.CHI.OTHER_CHEM.PROC_COOL_STEAM.STEAM.LPG</t>
  </si>
  <si>
    <t>FEC.ktoe.PT.CHI.OTHER_CHEM.PROC_COOL_STEAM.STEAM.DIESEL_LIQBIO</t>
  </si>
  <si>
    <t>FEC.ktoe.PT.CHI.OTHER_CHEM.PROC_COOL_STEAM.STEAM.RFO</t>
  </si>
  <si>
    <t>FEC.ktoe.PT.CHI.OTHER_CHEM.PROC_COOL_STEAM.STEAM.OTHER</t>
  </si>
  <si>
    <t>FEC.ktoe.PT.CHI.OTHER_CHEM.PROC_COOL_STEAM.STEAM.NG_BIOGAS</t>
  </si>
  <si>
    <t>FEC.ktoe.PT.CHI.OTHER_CHEM.PROC_COOL_STEAM.STEAM.DERIVED</t>
  </si>
  <si>
    <t>FEC.ktoe.PT.CHI.OTHER_CHEM.PROC_COOL_STEAM.STEAM.BIOMASS_WASTE</t>
  </si>
  <si>
    <t>FEC.ktoe.PT.CHI.OTHER_CHEM.PROC_COOL_STEAM.STEAM.STEAM_DISTR</t>
  </si>
  <si>
    <t>FEC.ktoe.PT.CHI.OTHER_CHEM.PROC_COOL.ELEC.ELEC</t>
  </si>
  <si>
    <t>FEC.ktoe.PT.CHI.OTHER_CHEM.GENERIC.MECH.ELEC</t>
  </si>
  <si>
    <t>FEC.ktoe.PT.CHI.PHARM.TOTAL.TOTAL.TOTAL</t>
  </si>
  <si>
    <t>FEC.ktoe.PT.CHI.PHARM.LIGHT.GENERIC.ELEC</t>
  </si>
  <si>
    <t>FEC.ktoe.PT.CHI.PHARM.AIRCOMP.GENERIC.ELEC</t>
  </si>
  <si>
    <t>FEC.ktoe.PT.CHI.PHARM.MOTOR.GENERIC.ELEC</t>
  </si>
  <si>
    <t>FEC.ktoe.PT.CHI.PHARM.FANS.GENERIC.ELEC</t>
  </si>
  <si>
    <t>FEC.ktoe.PT.CHI.PHARM.LOW_ENTH.TOTAL.TOTAL</t>
  </si>
  <si>
    <t>FEC.ktoe.PT.CHI.PHARM.LOW_ENTH.THERM.DIESEL_LIQBIO</t>
  </si>
  <si>
    <t>FEC.ktoe.PT.CHI.PHARM.LOW_ENTH.THERM.NG_BIOGAS</t>
  </si>
  <si>
    <t>FEC.ktoe.PT.CHI.PHARM.LOW_ENTH.THERM.SOLAR_GEO</t>
  </si>
  <si>
    <t>FEC.ktoe.PT.CHI.PHARM.LOW_ENTH.HP.AMBIENT</t>
  </si>
  <si>
    <t>FEC.ktoe.PT.CHI.PHARM.LOW_ENTH.THERM.ELEC</t>
  </si>
  <si>
    <t>FEC.ktoe.PT.CHI.PHARM.PROCESSING_STEAM.TOTAL.TOTAL</t>
  </si>
  <si>
    <t>FEC.ktoe.PT.CHI.PHARM.PROCESSING_STEAM.STEAM.SOLIDS</t>
  </si>
  <si>
    <t>FEC.ktoe.PT.CHI.PHARM.PROCESSING_STEAM.STEAM.RFG</t>
  </si>
  <si>
    <t>FEC.ktoe.PT.CHI.PHARM.PROCESSING_STEAM.STEAM.LPG</t>
  </si>
  <si>
    <t>FEC.ktoe.PT.CHI.PHARM.PROCESSING_STEAM.STEAM.DIESEL_LIQBIO</t>
  </si>
  <si>
    <t>FEC.ktoe.PT.CHI.PHARM.PROCESSING_STEAM.STEAM.RFO</t>
  </si>
  <si>
    <t>FEC.ktoe.PT.CHI.PHARM.PROCESSING_STEAM.STEAM.OTHER</t>
  </si>
  <si>
    <t>FEC.ktoe.PT.CHI.PHARM.PROCESSING_STEAM.STEAM.NG_BIOGAS</t>
  </si>
  <si>
    <t>FEC.ktoe.PT.CHI.PHARM.PROCESSING_STEAM.STEAM.DERIVED</t>
  </si>
  <si>
    <t>FEC.ktoe.PT.CHI.PHARM.PROCESSING_STEAM.STEAM.BIOMASS_WASTE</t>
  </si>
  <si>
    <t>FEC.ktoe.PT.CHI.PHARM.PROCESSING_STEAM.STEAM.STEAM_DISTR</t>
  </si>
  <si>
    <t>FEC.ktoe.PT.CHI.PHARM.PROCESSING.MICROW.ELEC</t>
  </si>
  <si>
    <t>FEC.ktoe.PT.CHI.PHARM.PROC_HEAT.TOTAL.TOTAL</t>
  </si>
  <si>
    <t>FEC.ktoe.PT.CHI.PHARM.PROC_HEAT.THERM.TOTAL</t>
  </si>
  <si>
    <t>FEC.ktoe.PT.CHI.PHARM.PROC_HEAT.THERM.SOLIDS</t>
  </si>
  <si>
    <t>FEC.ktoe.PT.CHI.PHARM.PROC_HEAT.THERM.LPG</t>
  </si>
  <si>
    <t>FEC.ktoe.PT.CHI.PHARM.PROC_HEAT.THERM.DIESEL_LIQBIO</t>
  </si>
  <si>
    <t>FEC.ktoe.PT.CHI.PHARM.PROC_HEAT.THERM.RFO</t>
  </si>
  <si>
    <t>FEC.ktoe.PT.CHI.PHARM.PROC_HEAT.THERM.NG_BIOGAS</t>
  </si>
  <si>
    <t>FEC.ktoe.PT.CHI.PHARM.PROC_HEAT.ELEC.ELEC</t>
  </si>
  <si>
    <t>FEC.ktoe.PT.CHI.PHARM.PROC_COOL.THERM.NG_BIOGAS</t>
  </si>
  <si>
    <t>FEC.ktoe.PT.CHI.PHARM.PROC_COOL_STEAM.TOTAL.TOTAL</t>
  </si>
  <si>
    <t>FEC.ktoe.PT.CHI.PHARM.PROC_COOL_STEAM.STEAM.SOLIDS</t>
  </si>
  <si>
    <t>FEC.ktoe.PT.CHI.PHARM.PROC_COOL_STEAM.STEAM.RFG</t>
  </si>
  <si>
    <t>FEC.ktoe.PT.CHI.PHARM.PROC_COOL_STEAM.STEAM.LPG</t>
  </si>
  <si>
    <t>FEC.ktoe.PT.CHI.PHARM.PROC_COOL_STEAM.STEAM.DIESEL_LIQBIO</t>
  </si>
  <si>
    <t>FEC.ktoe.PT.CHI.PHARM.PROC_COOL_STEAM.STEAM.RFO</t>
  </si>
  <si>
    <t>FEC.ktoe.PT.CHI.PHARM.PROC_COOL_STEAM.STEAM.OTHER</t>
  </si>
  <si>
    <t>FEC.ktoe.PT.CHI.PHARM.PROC_COOL_STEAM.STEAM.NG_BIOGAS</t>
  </si>
  <si>
    <t>FEC.ktoe.PT.CHI.PHARM.PROC_COOL_STEAM.STEAM.DERIVED</t>
  </si>
  <si>
    <t>FEC.ktoe.PT.CHI.PHARM.PROC_COOL_STEAM.STEAM.BIOMASS_WASTE</t>
  </si>
  <si>
    <t>FEC.ktoe.PT.CHI.PHARM.PROC_COOL_STEAM.STEAM.STEAM_DISTR</t>
  </si>
  <si>
    <t>FEC.ktoe.PT.CHI.PHARM.PROC_COOL.ELEC.ELEC</t>
  </si>
  <si>
    <t>FEC.ktoe.PT.CHI.PHARM.GENERIC.MECH.ELEC</t>
  </si>
  <si>
    <t>Chemicals: Process cooling - Natural gas</t>
  </si>
  <si>
    <t>UED.ktoe.PT.CHI.BASIC_CHEM.LIGHT.GENERIC.ELEC</t>
  </si>
  <si>
    <t>UED.ktoe.PT.CHI.BASIC_CHEM.AIRCOMP.GENERIC.ELEC</t>
  </si>
  <si>
    <t>UED.ktoe.PT.CHI.BASIC_CHEM.MOTOR.GENERIC.ELEC</t>
  </si>
  <si>
    <t>UED.ktoe.PT.CHI.BASIC_CHEM.FANS.GENERIC.ELEC</t>
  </si>
  <si>
    <t>UED.ktoe.PT.CHI.BASIC_CHEM.LOW_ENTH.TOTAL.TOTAL</t>
  </si>
  <si>
    <t>UED.ktoe.PT.CHI.BASIC_CHEM.LOW_ENTH.THERM.DIESEL_LIQBIO</t>
  </si>
  <si>
    <t>UED.ktoe.PT.CHI.BASIC_CHEM.LOW_ENTH.THERM.NG_BIOGAS</t>
  </si>
  <si>
    <t>UED.ktoe.PT.CHI.BASIC_CHEM.LOW_ENTH.THERM.SOLAR_GEO</t>
  </si>
  <si>
    <t>UED.ktoe.PT.CHI.BASIC_CHEM.LOW_ENTH.HP.AMBIENT</t>
  </si>
  <si>
    <t>UED.ktoe.PT.CHI.BASIC_CHEM.LOW_ENTH.THERM.ELEC</t>
  </si>
  <si>
    <t>UED.ktoe.PT.CHI.BASIC_CHEM.PROCESSING.TOTAL.TOTAL</t>
  </si>
  <si>
    <t>UED.ktoe.PT.CHI.BASIC_CHEM.PROCESSING.STEAM.SOLIDS</t>
  </si>
  <si>
    <t>UED.ktoe.PT.CHI.BASIC_CHEM.PROCESSING.STEAM.RFG</t>
  </si>
  <si>
    <t>UED.ktoe.PT.CHI.BASIC_CHEM.PROCESSING.STEAM.LPG</t>
  </si>
  <si>
    <t>UED.ktoe.PT.CHI.BASIC_CHEM.PROCESSING.STEAM.DIESEL_LIQBIO</t>
  </si>
  <si>
    <t>UED.ktoe.PT.CHI.BASIC_CHEM.PROCESSING.STEAM.RFO</t>
  </si>
  <si>
    <t>UED.ktoe.PT.CHI.BASIC_CHEM.PROCESSING.STEAM.OTHER</t>
  </si>
  <si>
    <t>UED.ktoe.PT.CHI.BASIC_CHEM.PROCESSING.STEAM.NG_BIOGAS</t>
  </si>
  <si>
    <t>UED.ktoe.PT.CHI.BASIC_CHEM.PROCESSING.STEAM.DERIVED</t>
  </si>
  <si>
    <t>UED.ktoe.PT.CHI.BASIC_CHEM.PROCESSING.STEAM.BIOMASS_WASTE</t>
  </si>
  <si>
    <t>UED.ktoe.PT.CHI.BASIC_CHEM.PROCESSING.STEAM.STEAM_DISTR</t>
  </si>
  <si>
    <t>UED.ktoe.PT.CHI.BASIC_CHEM.PROC_HEAT.TOTAL.TOTAL</t>
  </si>
  <si>
    <t>UED.ktoe.PT.CHI.BASIC_CHEM.PROC_HEAT.THERM.TOTAL</t>
  </si>
  <si>
    <t>UED.ktoe.PT.CHI.BASIC_CHEM.PROC_HEAT.THERM.SOLIDS</t>
  </si>
  <si>
    <t>UED.ktoe.PT.CHI.BASIC_CHEM.PROC_HEAT.THERM.LPG</t>
  </si>
  <si>
    <t>UED.ktoe.PT.CHI.BASIC_CHEM.PROC_HEAT.THERM.DIESEL_LIQBIO</t>
  </si>
  <si>
    <t>UED.ktoe.PT.CHI.BASIC_CHEM.PROC_HEAT.THERM.RFO</t>
  </si>
  <si>
    <t>UED.ktoe.PT.CHI.BASIC_CHEM.PROC_HEAT.THERM.NG_BIOGAS</t>
  </si>
  <si>
    <t>UED.ktoe.PT.CHI.BASIC_CHEM.PROC_HEAT.ELEC.ELEC</t>
  </si>
  <si>
    <t>UED.ktoe.PT.CHI.BASIC_CHEM.PROC_COOL.THERM.NG_BIOGAS</t>
  </si>
  <si>
    <t>UED.ktoe.PT.CHI.BASIC_CHEM.PROC_COOL_STEAM.TOTAL.TOTAL</t>
  </si>
  <si>
    <t>UED.ktoe.PT.CHI.BASIC_CHEM.PROC_COOL_STEAM.STEAM.SOLIDS</t>
  </si>
  <si>
    <t>UED.ktoe.PT.CHI.BASIC_CHEM.PROC_COOL_STEAM.STEAM.RFG</t>
  </si>
  <si>
    <t>UED.ktoe.PT.CHI.BASIC_CHEM.PROC_COOL_STEAM.STEAM.LPG</t>
  </si>
  <si>
    <t>UED.ktoe.PT.CHI.BASIC_CHEM.PROC_COOL_STEAM.STEAM.DIESEL_LIQBIO</t>
  </si>
  <si>
    <t>UED.ktoe.PT.CHI.BASIC_CHEM.PROC_COOL_STEAM.STEAM.RFO</t>
  </si>
  <si>
    <t>UED.ktoe.PT.CHI.BASIC_CHEM.PROC_COOL_STEAM.STEAM.OTHER</t>
  </si>
  <si>
    <t>UED.ktoe.PT.CHI.BASIC_CHEM.PROC_COOL_STEAM.STEAM.NG_BIOGAS</t>
  </si>
  <si>
    <t>UED.ktoe.PT.CHI.BASIC_CHEM.PROC_COOL_STEAM.STEAM.DERIVED</t>
  </si>
  <si>
    <t>UED.ktoe.PT.CHI.BASIC_CHEM.PROC_COOL_STEAM.STEAM.BIOMASS_WASTE</t>
  </si>
  <si>
    <t>UED.ktoe.PT.CHI.BASIC_CHEM.PROC_COOL_STEAM.STEAM.STEAM_DISTR</t>
  </si>
  <si>
    <t>UED.ktoe.PT.CHI.BASIC_CHEM.PROC_COOL.ELEC.ELEC</t>
  </si>
  <si>
    <t>UED.ktoe.PT.CHI.BASIC_CHEM.GENERIC.MECH.ELEC</t>
  </si>
  <si>
    <t>UED.ktoe.PT.CHI.OTHER_CHEM.TOTAL.TOTAL.TOTAL</t>
  </si>
  <si>
    <t>UED.ktoe.PT.CHI.OTHER_CHEM.LIGHT.GENERIC.ELEC</t>
  </si>
  <si>
    <t>UED.ktoe.PT.CHI.OTHER_CHEM.AIRCOMP.GENERIC.ELEC</t>
  </si>
  <si>
    <t>UED.ktoe.PT.CHI.OTHER_CHEM.MOTOR.GENERIC.ELEC</t>
  </si>
  <si>
    <t>UED.ktoe.PT.CHI.OTHER_CHEM.FANS.GENERIC.ELEC</t>
  </si>
  <si>
    <t>UED.ktoe.PT.CHI.OTHER_CHEM.LOW_ENTH.TOTAL.TOTAL</t>
  </si>
  <si>
    <t>UED.ktoe.PT.CHI.OTHER_CHEM.LOW_ENTH.THERM.DIESEL_LIQBIO</t>
  </si>
  <si>
    <t>UED.ktoe.PT.CHI.OTHER_CHEM.LOW_ENTH.THERM.NG_BIOGAS</t>
  </si>
  <si>
    <t>UED.ktoe.PT.CHI.OTHER_CHEM.LOW_ENTH.THERM.SOLAR_GEO</t>
  </si>
  <si>
    <t>UED.ktoe.PT.CHI.OTHER_CHEM.LOW_ENTH.HP.AMBIENT</t>
  </si>
  <si>
    <t>UED.ktoe.PT.CHI.OTHER_CHEM.LOW_ENTH.THERM.ELEC</t>
  </si>
  <si>
    <t>UED.ktoe.PT.CHI.OTHER_CHEM.PROCESSING_STEAM.TOTAL.TOTAL</t>
  </si>
  <si>
    <t>UED.ktoe.PT.CHI.OTHER_CHEM.PROCESSING_STEAM.STEAM.SOLIDS</t>
  </si>
  <si>
    <t>UED.ktoe.PT.CHI.OTHER_CHEM.PROCESSING_STEAM.STEAM.RFG</t>
  </si>
  <si>
    <t>UED.ktoe.PT.CHI.OTHER_CHEM.PROCESSING_STEAM.STEAM.LPG</t>
  </si>
  <si>
    <t>UED.ktoe.PT.CHI.OTHER_CHEM.PROCESSING_STEAM.STEAM.DIESEL_LIQBIO</t>
  </si>
  <si>
    <t>UED.ktoe.PT.CHI.OTHER_CHEM.PROCESSING_STEAM.STEAM.RFO</t>
  </si>
  <si>
    <t>UED.ktoe.PT.CHI.OTHER_CHEM.PROCESSING_STEAM.STEAM.OTHER</t>
  </si>
  <si>
    <t>UED.ktoe.PT.CHI.OTHER_CHEM.PROCESSING_STEAM.STEAM.NG_BIOGAS</t>
  </si>
  <si>
    <t>UED.ktoe.PT.CHI.OTHER_CHEM.PROCESSING_STEAM.STEAM.DERIVED</t>
  </si>
  <si>
    <t>UED.ktoe.PT.CHI.OTHER_CHEM.PROCESSING_STEAM.STEAM.BIOMASS_WASTE</t>
  </si>
  <si>
    <t>UED.ktoe.PT.CHI.OTHER_CHEM.PROCESSING_STEAM.STEAM.STEAM_DISTR</t>
  </si>
  <si>
    <t>UED.ktoe.PT.CHI.OTHER_CHEM.PROCESSING.MICROW.ELEC</t>
  </si>
  <si>
    <t>UED.ktoe.PT.CHI.OTHER_CHEM.PROC_HEAT.TOTAL.TOTAL</t>
  </si>
  <si>
    <t>UED.ktoe.PT.CHI.OTHER_CHEM.PROC_HEAT.THERM.TOTAL</t>
  </si>
  <si>
    <t>UED.ktoe.PT.CHI.OTHER_CHEM.PROC_HEAT.THERM.SOLIDS</t>
  </si>
  <si>
    <t>UED.ktoe.PT.CHI.OTHER_CHEM.PROC_HEAT.THERM.LPG</t>
  </si>
  <si>
    <t>UED.ktoe.PT.CHI.OTHER_CHEM.PROC_HEAT.THERM.DIESEL_LIQBIO</t>
  </si>
  <si>
    <t>UED.ktoe.PT.CHI.OTHER_CHEM.PROC_HEAT.THERM.RFO</t>
  </si>
  <si>
    <t>UED.ktoe.PT.CHI.OTHER_CHEM.PROC_HEAT.THERM.NG_BIOGAS</t>
  </si>
  <si>
    <t>UED.ktoe.PT.CHI.OTHER_CHEM.PROC_HEAT.ELEC.ELEC</t>
  </si>
  <si>
    <t>UED.ktoe.PT.CHI.OTHER_CHEM.PROC_COOL.THERM.NG_BIOGAS</t>
  </si>
  <si>
    <t>UED.ktoe.PT.CHI.OTHER_CHEM.PROC_COOL_STEAM.TOTAL.TOTAL</t>
  </si>
  <si>
    <t>UED.ktoe.PT.CHI.OTHER_CHEM.PROC_COOL_STEAM.STEAM.SOLIDS</t>
  </si>
  <si>
    <t>UED.ktoe.PT.CHI.OTHER_CHEM.PROC_COOL_STEAM.STEAM.RFG</t>
  </si>
  <si>
    <t>UED.ktoe.PT.CHI.OTHER_CHEM.PROC_COOL_STEAM.STEAM.LPG</t>
  </si>
  <si>
    <t>UED.ktoe.PT.CHI.OTHER_CHEM.PROC_COOL_STEAM.STEAM.DIESEL_LIQBIO</t>
  </si>
  <si>
    <t>UED.ktoe.PT.CHI.OTHER_CHEM.PROC_COOL_STEAM.STEAM.RFO</t>
  </si>
  <si>
    <t>UED.ktoe.PT.CHI.OTHER_CHEM.PROC_COOL_STEAM.STEAM.OTHER</t>
  </si>
  <si>
    <t>UED.ktoe.PT.CHI.OTHER_CHEM.PROC_COOL_STEAM.STEAM.NG_BIOGAS</t>
  </si>
  <si>
    <t>UED.ktoe.PT.CHI.OTHER_CHEM.PROC_COOL_STEAM.STEAM.DERIVED</t>
  </si>
  <si>
    <t>UED.ktoe.PT.CHI.OTHER_CHEM.PROC_COOL_STEAM.STEAM.BIOMASS_WASTE</t>
  </si>
  <si>
    <t>UED.ktoe.PT.CHI.OTHER_CHEM.PROC_COOL_STEAM.STEAM.STEAM_DISTR</t>
  </si>
  <si>
    <t>UED.ktoe.PT.CHI.OTHER_CHEM.PROC_COOL.ELEC.ELEC</t>
  </si>
  <si>
    <t>UED.ktoe.PT.CHI.OTHER_CHEM.GENERIC.MECH.ELEC</t>
  </si>
  <si>
    <t>UED.ktoe.PT.CHI.PHARM.TOTAL.TOTAL.TOTAL</t>
  </si>
  <si>
    <t>UED.ktoe.PT.CHI.PHARM.LIGHT.GENERIC.ELEC</t>
  </si>
  <si>
    <t>UED.ktoe.PT.CHI.PHARM.AIRCOMP.GENERIC.ELEC</t>
  </si>
  <si>
    <t>UED.ktoe.PT.CHI.PHARM.MOTOR.GENERIC.ELEC</t>
  </si>
  <si>
    <t>UED.ktoe.PT.CHI.PHARM.FANS.GENERIC.ELEC</t>
  </si>
  <si>
    <t>UED.ktoe.PT.CHI.PHARM.LOW_ENTH.TOTAL.TOTAL</t>
  </si>
  <si>
    <t>UED.ktoe.PT.CHI.PHARM.LOW_ENTH.THERM.DIESEL_LIQBIO</t>
  </si>
  <si>
    <t>UED.ktoe.PT.CHI.PHARM.LOW_ENTH.THERM.NG_BIOGAS</t>
  </si>
  <si>
    <t>UED.ktoe.PT.CHI.PHARM.LOW_ENTH.THERM.SOLAR_GEO</t>
  </si>
  <si>
    <t>UED.ktoe.PT.CHI.PHARM.LOW_ENTH.HP.AMBIENT</t>
  </si>
  <si>
    <t>UED.ktoe.PT.CHI.PHARM.LOW_ENTH.THERM.ELEC</t>
  </si>
  <si>
    <t>UED.ktoe.PT.CHI.PHARM.PROCESSING_STEAM.TOTAL.TOTAL</t>
  </si>
  <si>
    <t>UED.ktoe.PT.CHI.PHARM.PROCESSING_STEAM.STEAM.SOLIDS</t>
  </si>
  <si>
    <t>UED.ktoe.PT.CHI.PHARM.PROCESSING_STEAM.STEAM.RFG</t>
  </si>
  <si>
    <t>UED.ktoe.PT.CHI.PHARM.PROCESSING_STEAM.STEAM.LPG</t>
  </si>
  <si>
    <t>UED.ktoe.PT.CHI.PHARM.PROCESSING_STEAM.STEAM.DIESEL_LIQBIO</t>
  </si>
  <si>
    <t>UED.ktoe.PT.CHI.PHARM.PROCESSING_STEAM.STEAM.RFO</t>
  </si>
  <si>
    <t>UED.ktoe.PT.CHI.PHARM.PROCESSING_STEAM.STEAM.OTHER</t>
  </si>
  <si>
    <t>UED.ktoe.PT.CHI.PHARM.PROCESSING_STEAM.STEAM.NG_BIOGAS</t>
  </si>
  <si>
    <t>UED.ktoe.PT.CHI.PHARM.PROCESSING_STEAM.STEAM.DERIVED</t>
  </si>
  <si>
    <t>UED.ktoe.PT.CHI.PHARM.PROCESSING_STEAM.STEAM.BIOMASS_WASTE</t>
  </si>
  <si>
    <t>UED.ktoe.PT.CHI.PHARM.PROCESSING_STEAM.STEAM.STEAM_DISTR</t>
  </si>
  <si>
    <t>UED.ktoe.PT.CHI.PHARM.PROCESSING.MICROW.ELEC</t>
  </si>
  <si>
    <t>UED.ktoe.PT.CHI.PHARM.PROC_HEAT.TOTAL.TOTAL</t>
  </si>
  <si>
    <t>UED.ktoe.PT.CHI.PHARM.PROC_HEAT.THERM.TOTAL</t>
  </si>
  <si>
    <t>UED.ktoe.PT.CHI.PHARM.PROC_HEAT.THERM.SOLIDS</t>
  </si>
  <si>
    <t>UED.ktoe.PT.CHI.PHARM.PROC_HEAT.THERM.LPG</t>
  </si>
  <si>
    <t>UED.ktoe.PT.CHI.PHARM.PROC_HEAT.THERM.DIESEL_LIQBIO</t>
  </si>
  <si>
    <t>UED.ktoe.PT.CHI.PHARM.PROC_HEAT.THERM.RFO</t>
  </si>
  <si>
    <t>UED.ktoe.PT.CHI.PHARM.PROC_HEAT.THERM.NG_BIOGAS</t>
  </si>
  <si>
    <t>UED.ktoe.PT.CHI.PHARM.PROC_HEAT.ELEC.ELEC</t>
  </si>
  <si>
    <t>UED.ktoe.PT.CHI.PHARM.PROC_COOL.THERM.NG_BIOGAS</t>
  </si>
  <si>
    <t>UED.ktoe.PT.CHI.PHARM.PROC_COOL_STEAM.TOTAL.TOTAL</t>
  </si>
  <si>
    <t>UED.ktoe.PT.CHI.PHARM.PROC_COOL_STEAM.STEAM.SOLIDS</t>
  </si>
  <si>
    <t>UED.ktoe.PT.CHI.PHARM.PROC_COOL_STEAM.STEAM.RFG</t>
  </si>
  <si>
    <t>UED.ktoe.PT.CHI.PHARM.PROC_COOL_STEAM.STEAM.LPG</t>
  </si>
  <si>
    <t>UED.ktoe.PT.CHI.PHARM.PROC_COOL_STEAM.STEAM.DIESEL_LIQBIO</t>
  </si>
  <si>
    <t>UED.ktoe.PT.CHI.PHARM.PROC_COOL_STEAM.STEAM.RFO</t>
  </si>
  <si>
    <t>UED.ktoe.PT.CHI.PHARM.PROC_COOL_STEAM.STEAM.OTHER</t>
  </si>
  <si>
    <t>UED.ktoe.PT.CHI.PHARM.PROC_COOL_STEAM.STEAM.NG_BIOGAS</t>
  </si>
  <si>
    <t>UED.ktoe.PT.CHI.PHARM.PROC_COOL_STEAM.STEAM.DERIVED</t>
  </si>
  <si>
    <t>UED.ktoe.PT.CHI.PHARM.PROC_COOL_STEAM.STEAM.BIOMASS_WASTE</t>
  </si>
  <si>
    <t>UED.ktoe.PT.CHI.PHARM.PROC_COOL_STEAM.STEAM.STEAM_DISTR</t>
  </si>
  <si>
    <t>UED.ktoe.PT.CHI.PHARM.PROC_COOL.ELEC.ELEC</t>
  </si>
  <si>
    <t>UED.ktoe.PT.CHI.PHARM.GENERIC.MECH.ELEC</t>
  </si>
  <si>
    <t>Basic chemicals (energy consumption)</t>
  </si>
  <si>
    <t>FUEL_EMI.ktCO2.PT.CHI.BASIC_CHEM.LIGHT.GENERIC.ELEC</t>
  </si>
  <si>
    <t>FUEL_EMI.ktCO2.PT.CHI.BASIC_CHEM.AIRCOMP.GENERIC.ELEC</t>
  </si>
  <si>
    <t>FUEL_EMI.ktCO2.PT.CHI.BASIC_CHEM.MOTOR.GENERIC.ELEC</t>
  </si>
  <si>
    <t>FUEL_EMI.ktCO2.PT.CHI.BASIC_CHEM.FANS.GENERIC.ELEC</t>
  </si>
  <si>
    <t>FUEL_EMI.ktCO2.PT.CHI.BASIC_CHEM.LOW_ENTH.TOTAL.TOTAL</t>
  </si>
  <si>
    <t>FUEL_EMI.ktCO2.PT.CHI.BASIC_CHEM.LOW_ENTH.THERM.DIESEL_LIQBIO</t>
  </si>
  <si>
    <t>FUEL_EMI.ktCO2.PT.CHI.BASIC_CHEM.LOW_ENTH.THERM.NG_BIOGAS</t>
  </si>
  <si>
    <t>FUEL_EMI.ktCO2.PT.CHI.BASIC_CHEM.LOW_ENTH.THERM.SOLAR_GEO</t>
  </si>
  <si>
    <t>FUEL_EMI.ktCO2.PT.CHI.BASIC_CHEM.LOW_ENTH.HP.AMBIENT</t>
  </si>
  <si>
    <t>FUEL_EMI.ktCO2.PT.CHI.BASIC_CHEM.LOW_ENTH.THERM.ELEC</t>
  </si>
  <si>
    <t>FUEL_EMI.ktCO2.PT.CHI.BASIC_CHEM.PROCESSING.TOTAL.TOTAL</t>
  </si>
  <si>
    <t>FUEL_EMI.ktCO2.PT.CHI.BASIC_CHEM.PROCESSING.STEAM.SOLIDS</t>
  </si>
  <si>
    <t>FUEL_EMI.ktCO2.PT.CHI.BASIC_CHEM.PROCESSING.STEAM.RFG</t>
  </si>
  <si>
    <t>FUEL_EMI.ktCO2.PT.CHI.BASIC_CHEM.PROCESSING.STEAM.LPG</t>
  </si>
  <si>
    <t>FUEL_EMI.ktCO2.PT.CHI.BASIC_CHEM.PROCESSING.STEAM.DIESEL_LIQBIO</t>
  </si>
  <si>
    <t>FUEL_EMI.ktCO2.PT.CHI.BASIC_CHEM.PROCESSING.STEAM.RFO</t>
  </si>
  <si>
    <t>FUEL_EMI.ktCO2.PT.CHI.BASIC_CHEM.PROCESSING.STEAM.OTHER</t>
  </si>
  <si>
    <t>FUEL_EMI.ktCO2.PT.CHI.BASIC_CHEM.PROCESSING.STEAM.NG_BIOGAS</t>
  </si>
  <si>
    <t>FUEL_EMI.ktCO2.PT.CHI.BASIC_CHEM.PROCESSING.STEAM.DERIVED</t>
  </si>
  <si>
    <t>FUEL_EMI.ktCO2.PT.CHI.BASIC_CHEM.PROCESSING.STEAM.BIOMASS_WASTE</t>
  </si>
  <si>
    <t>FUEL_EMI.ktCO2.PT.CHI.BASIC_CHEM.PROCESSING.STEAM.STEAM_DISTR</t>
  </si>
  <si>
    <t>FUEL_EMI.ktCO2.PT.CHI.BASIC_CHEM.PROC_HEAT.TOTAL.TOTAL</t>
  </si>
  <si>
    <t>FUEL_EMI.ktCO2.PT.CHI.BASIC_CHEM.PROC_HEAT.THERM.TOTAL</t>
  </si>
  <si>
    <t>FUEL_EMI.ktCO2.PT.CHI.BASIC_CHEM.PROC_HEAT.THERM.SOLIDS</t>
  </si>
  <si>
    <t>FUEL_EMI.ktCO2.PT.CHI.BASIC_CHEM.PROC_HEAT.THERM.LPG</t>
  </si>
  <si>
    <t>FUEL_EMI.ktCO2.PT.CHI.BASIC_CHEM.PROC_HEAT.THERM.DIESEL_LIQBIO</t>
  </si>
  <si>
    <t>FUEL_EMI.ktCO2.PT.CHI.BASIC_CHEM.PROC_HEAT.THERM.RFO</t>
  </si>
  <si>
    <t>FUEL_EMI.ktCO2.PT.CHI.BASIC_CHEM.PROC_HEAT.THERM.NG_BIOGAS</t>
  </si>
  <si>
    <t>FUEL_EMI.ktCO2.PT.CHI.BASIC_CHEM.PROC_HEAT.ELEC.ELEC</t>
  </si>
  <si>
    <t>FUEL_EMI.ktCO2.PT.CHI.BASIC_CHEM.PROC_COOL.THERM.NG_BIOGAS</t>
  </si>
  <si>
    <t>FUEL_EMI.ktCO2.PT.CHI.BASIC_CHEM.PROC_COOL_STEAM.TOTAL.TOTAL</t>
  </si>
  <si>
    <t>FUEL_EMI.ktCO2.PT.CHI.BASIC_CHEM.PROC_COOL_STEAM.STEAM.SOLIDS</t>
  </si>
  <si>
    <t>FUEL_EMI.ktCO2.PT.CHI.BASIC_CHEM.PROC_COOL_STEAM.STEAM.RFG</t>
  </si>
  <si>
    <t>FUEL_EMI.ktCO2.PT.CHI.BASIC_CHEM.PROC_COOL_STEAM.STEAM.LPG</t>
  </si>
  <si>
    <t>FUEL_EMI.ktCO2.PT.CHI.BASIC_CHEM.PROC_COOL_STEAM.STEAM.DIESEL_LIQBIO</t>
  </si>
  <si>
    <t>FUEL_EMI.ktCO2.PT.CHI.BASIC_CHEM.PROC_COOL_STEAM.STEAM.RFO</t>
  </si>
  <si>
    <t>FUEL_EMI.ktCO2.PT.CHI.BASIC_CHEM.PROC_COOL_STEAM.STEAM.OTHER</t>
  </si>
  <si>
    <t>FUEL_EMI.ktCO2.PT.CHI.BASIC_CHEM.PROC_COOL_STEAM.STEAM.NG_BIOGAS</t>
  </si>
  <si>
    <t>FUEL_EMI.ktCO2.PT.CHI.BASIC_CHEM.PROC_COOL_STEAM.STEAM.DERIVED</t>
  </si>
  <si>
    <t>FUEL_EMI.ktCO2.PT.CHI.BASIC_CHEM.PROC_COOL_STEAM.STEAM.BIOMASS_WASTE</t>
  </si>
  <si>
    <t>FUEL_EMI.ktCO2.PT.CHI.BASIC_CHEM.PROC_COOL_STEAM.STEAM.STEAM_DISTR</t>
  </si>
  <si>
    <t>FUEL_EMI.ktCO2.PT.CHI.BASIC_CHEM.PROC_COOL.ELEC.ELEC</t>
  </si>
  <si>
    <t>FUEL_EMI.ktCO2.PT.CHI.BASIC_CHEM.GENERIC.MECH.ELEC</t>
  </si>
  <si>
    <t>PROCESS_EMI.ktCO2.PT.CHI.BASIC_CHEM</t>
  </si>
  <si>
    <t>FUEL_EMI.ktCO2.PT.CHI.OTHER_CHEM.LIGHT.GENERIC.ELEC</t>
  </si>
  <si>
    <t>FUEL_EMI.ktCO2.PT.CHI.OTHER_CHEM.AIRCOMP.GENERIC.ELEC</t>
  </si>
  <si>
    <t>FUEL_EMI.ktCO2.PT.CHI.OTHER_CHEM.MOTOR.GENERIC.ELEC</t>
  </si>
  <si>
    <t>FUEL_EMI.ktCO2.PT.CHI.OTHER_CHEM.FANS.GENERIC.ELEC</t>
  </si>
  <si>
    <t>FUEL_EMI.ktCO2.PT.CHI.OTHER_CHEM.LOW_ENTH.TOTAL.TOTAL</t>
  </si>
  <si>
    <t>FUEL_EMI.ktCO2.PT.CHI.OTHER_CHEM.LOW_ENTH.THERM.DIESEL_LIQBIO</t>
  </si>
  <si>
    <t>FUEL_EMI.ktCO2.PT.CHI.OTHER_CHEM.LOW_ENTH.THERM.NG_BIOGAS</t>
  </si>
  <si>
    <t>FUEL_EMI.ktCO2.PT.CHI.OTHER_CHEM.LOW_ENTH.THERM.SOLAR_GEO</t>
  </si>
  <si>
    <t>FUEL_EMI.ktCO2.PT.CHI.OTHER_CHEM.LOW_ENTH.HP.AMBIENT</t>
  </si>
  <si>
    <t>FUEL_EMI.ktCO2.PT.CHI.OTHER_CHEM.LOW_ENTH.THERM.ELEC</t>
  </si>
  <si>
    <t>FUEL_EMI.ktCO2.PT.CHI.OTHER_CHEM.PROCESSING_STEAM.TOTAL.TOTAL</t>
  </si>
  <si>
    <t>FUEL_EMI.ktCO2.PT.CHI.OTHER_CHEM.PROCESSING_STEAM.STEAM.SOLIDS</t>
  </si>
  <si>
    <t>FUEL_EMI.ktCO2.PT.CHI.OTHER_CHEM.PROCESSING_STEAM.STEAM.RFG</t>
  </si>
  <si>
    <t>FUEL_EMI.ktCO2.PT.CHI.OTHER_CHEM.PROCESSING_STEAM.STEAM.LPG</t>
  </si>
  <si>
    <t>FUEL_EMI.ktCO2.PT.CHI.OTHER_CHEM.PROCESSING_STEAM.STEAM.DIESEL_LIQBIO</t>
  </si>
  <si>
    <t>FUEL_EMI.ktCO2.PT.CHI.OTHER_CHEM.PROCESSING_STEAM.STEAM.RFO</t>
  </si>
  <si>
    <t>FUEL_EMI.ktCO2.PT.CHI.OTHER_CHEM.PROCESSING_STEAM.STEAM.OTHER</t>
  </si>
  <si>
    <t>FUEL_EMI.ktCO2.PT.CHI.OTHER_CHEM.PROCESSING_STEAM.STEAM.NG_BIOGAS</t>
  </si>
  <si>
    <t>FUEL_EMI.ktCO2.PT.CHI.OTHER_CHEM.PROCESSING_STEAM.STEAM.DERIVED</t>
  </si>
  <si>
    <t>FUEL_EMI.ktCO2.PT.CHI.OTHER_CHEM.PROCESSING_STEAM.STEAM.BIOMASS_WASTE</t>
  </si>
  <si>
    <t>FUEL_EMI.ktCO2.PT.CHI.OTHER_CHEM.PROCESSING_STEAM.STEAM.STEAM_DISTR</t>
  </si>
  <si>
    <t>FUEL_EMI.ktCO2.PT.CHI.OTHER_CHEM.PROCESSING.MICROW.ELEC</t>
  </si>
  <si>
    <t>FUEL_EMI.ktCO2.PT.CHI.OTHER_CHEM.PROC_HEAT.TOTAL.TOTAL</t>
  </si>
  <si>
    <t>FUEL_EMI.ktCO2.PT.CHI.OTHER_CHEM.PROC_HEAT.THERM.TOTAL</t>
  </si>
  <si>
    <t>FUEL_EMI.ktCO2.PT.CHI.OTHER_CHEM.PROC_HEAT.THERM.SOLIDS</t>
  </si>
  <si>
    <t>FUEL_EMI.ktCO2.PT.CHI.OTHER_CHEM.PROC_HEAT.THERM.LPG</t>
  </si>
  <si>
    <t>FUEL_EMI.ktCO2.PT.CHI.OTHER_CHEM.PROC_HEAT.THERM.DIESEL_LIQBIO</t>
  </si>
  <si>
    <t>FUEL_EMI.ktCO2.PT.CHI.OTHER_CHEM.PROC_HEAT.THERM.RFO</t>
  </si>
  <si>
    <t>FUEL_EMI.ktCO2.PT.CHI.OTHER_CHEM.PROC_HEAT.THERM.NG_BIOGAS</t>
  </si>
  <si>
    <t>FUEL_EMI.ktCO2.PT.CHI.OTHER_CHEM.PROC_HEAT.ELEC.ELEC</t>
  </si>
  <si>
    <t>FUEL_EMI.ktCO2.PT.CHI.OTHER_CHEM.PROC_COOL.THERM.NG_BIOGAS</t>
  </si>
  <si>
    <t>FUEL_EMI.ktCO2.PT.CHI.OTHER_CHEM.PROC_COOL_STEAM.TOTAL.TOTAL</t>
  </si>
  <si>
    <t>FUEL_EMI.ktCO2.PT.CHI.OTHER_CHEM.PROC_COOL_STEAM.STEAM.SOLIDS</t>
  </si>
  <si>
    <t>FUEL_EMI.ktCO2.PT.CHI.OTHER_CHEM.PROC_COOL_STEAM.STEAM.RFG</t>
  </si>
  <si>
    <t>FUEL_EMI.ktCO2.PT.CHI.OTHER_CHEM.PROC_COOL_STEAM.STEAM.LPG</t>
  </si>
  <si>
    <t>FUEL_EMI.ktCO2.PT.CHI.OTHER_CHEM.PROC_COOL_STEAM.STEAM.DIESEL_LIQBIO</t>
  </si>
  <si>
    <t>FUEL_EMI.ktCO2.PT.CHI.OTHER_CHEM.PROC_COOL_STEAM.STEAM.RFO</t>
  </si>
  <si>
    <t>FUEL_EMI.ktCO2.PT.CHI.OTHER_CHEM.PROC_COOL_STEAM.STEAM.OTHER</t>
  </si>
  <si>
    <t>FUEL_EMI.ktCO2.PT.CHI.OTHER_CHEM.PROC_COOL_STEAM.STEAM.NG_BIOGAS</t>
  </si>
  <si>
    <t>FUEL_EMI.ktCO2.PT.CHI.OTHER_CHEM.PROC_COOL_STEAM.STEAM.DERIVED</t>
  </si>
  <si>
    <t>FUEL_EMI.ktCO2.PT.CHI.OTHER_CHEM.PROC_COOL_STEAM.STEAM.BIOMASS_WASTE</t>
  </si>
  <si>
    <t>FUEL_EMI.ktCO2.PT.CHI.OTHER_CHEM.PROC_COOL_STEAM.STEAM.STEAM_DISTR</t>
  </si>
  <si>
    <t>FUEL_EMI.ktCO2.PT.CHI.OTHER_CHEM.PROC_COOL.ELEC.ELEC</t>
  </si>
  <si>
    <t>FUEL_EMI.ktCO2.PT.CHI.OTHER_CHEM.GENERIC.MECH.ELEC</t>
  </si>
  <si>
    <t>PROCESS_EMI.ktCO2.PT.CHI.OTHER_CHEM</t>
  </si>
  <si>
    <t>FUEL_EMI.ktCO2.PT.CHI.PHARM.TOTAL.TOTAL.TOTAL</t>
  </si>
  <si>
    <t>FUEL_EMI.ktCO2.PT.CHI.PHARM.LIGHT.GENERIC.ELEC</t>
  </si>
  <si>
    <t>FUEL_EMI.ktCO2.PT.CHI.PHARM.AIRCOMP.GENERIC.ELEC</t>
  </si>
  <si>
    <t>FUEL_EMI.ktCO2.PT.CHI.PHARM.MOTOR.GENERIC.ELEC</t>
  </si>
  <si>
    <t>FUEL_EMI.ktCO2.PT.CHI.PHARM.FANS.GENERIC.ELEC</t>
  </si>
  <si>
    <t>FUEL_EMI.ktCO2.PT.CHI.PHARM.LOW_ENTH.TOTAL.TOTAL</t>
  </si>
  <si>
    <t>FUEL_EMI.ktCO2.PT.CHI.PHARM.LOW_ENTH.THERM.DIESEL_LIQBIO</t>
  </si>
  <si>
    <t>FUEL_EMI.ktCO2.PT.CHI.PHARM.LOW_ENTH.THERM.NG_BIOGAS</t>
  </si>
  <si>
    <t>FUEL_EMI.ktCO2.PT.CHI.PHARM.LOW_ENTH.THERM.SOLAR_GEO</t>
  </si>
  <si>
    <t>FUEL_EMI.ktCO2.PT.CHI.PHARM.LOW_ENTH.HP.AMBIENT</t>
  </si>
  <si>
    <t>FUEL_EMI.ktCO2.PT.CHI.PHARM.LOW_ENTH.THERM.ELEC</t>
  </si>
  <si>
    <t>FUEL_EMI.ktCO2.PT.CHI.PHARM.PROCESSING_STEAM.TOTAL.TOTAL</t>
  </si>
  <si>
    <t>FUEL_EMI.ktCO2.PT.CHI.PHARM.PROCESSING_STEAM.STEAM.SOLIDS</t>
  </si>
  <si>
    <t>FUEL_EMI.ktCO2.PT.CHI.PHARM.PROCESSING_STEAM.STEAM.RFG</t>
  </si>
  <si>
    <t>FUEL_EMI.ktCO2.PT.CHI.PHARM.PROCESSING_STEAM.STEAM.LPG</t>
  </si>
  <si>
    <t>FUEL_EMI.ktCO2.PT.CHI.PHARM.PROCESSING_STEAM.STEAM.DIESEL_LIQBIO</t>
  </si>
  <si>
    <t>FUEL_EMI.ktCO2.PT.CHI.PHARM.PROCESSING_STEAM.STEAM.RFO</t>
  </si>
  <si>
    <t>FUEL_EMI.ktCO2.PT.CHI.PHARM.PROCESSING_STEAM.STEAM.OTHER</t>
  </si>
  <si>
    <t>FUEL_EMI.ktCO2.PT.CHI.PHARM.PROCESSING_STEAM.STEAM.NG_BIOGAS</t>
  </si>
  <si>
    <t>FUEL_EMI.ktCO2.PT.CHI.PHARM.PROCESSING_STEAM.STEAM.DERIVED</t>
  </si>
  <si>
    <t>FUEL_EMI.ktCO2.PT.CHI.PHARM.PROCESSING_STEAM.STEAM.BIOMASS_WASTE</t>
  </si>
  <si>
    <t>FUEL_EMI.ktCO2.PT.CHI.PHARM.PROCESSING_STEAM.STEAM.STEAM_DISTR</t>
  </si>
  <si>
    <t>FUEL_EMI.ktCO2.PT.CHI.PHARM.PROCESSING.MICROW.ELEC</t>
  </si>
  <si>
    <t>FUEL_EMI.ktCO2.PT.CHI.PHARM.PROC_HEAT.TOTAL.TOTAL</t>
  </si>
  <si>
    <t>FUEL_EMI.ktCO2.PT.CHI.PHARM.PROC_HEAT.THERM.TOTAL</t>
  </si>
  <si>
    <t>FUEL_EMI.ktCO2.PT.CHI.PHARM.PROC_HEAT.THERM.SOLIDS</t>
  </si>
  <si>
    <t>FUEL_EMI.ktCO2.PT.CHI.PHARM.PROC_HEAT.THERM.LPG</t>
  </si>
  <si>
    <t>FUEL_EMI.ktCO2.PT.CHI.PHARM.PROC_HEAT.THERM.DIESEL_LIQBIO</t>
  </si>
  <si>
    <t>FUEL_EMI.ktCO2.PT.CHI.PHARM.PROC_HEAT.THERM.RFO</t>
  </si>
  <si>
    <t>FUEL_EMI.ktCO2.PT.CHI.PHARM.PROC_HEAT.THERM.NG_BIOGAS</t>
  </si>
  <si>
    <t>FUEL_EMI.ktCO2.PT.CHI.PHARM.PROC_HEAT.ELEC.ELEC</t>
  </si>
  <si>
    <t>FUEL_EMI.ktCO2.PT.CHI.PHARM.PROC_COOL.THERM.NG_BIOGAS</t>
  </si>
  <si>
    <t>FUEL_EMI.ktCO2.PT.CHI.PHARM.PROC_COOL_STEAM.TOTAL.TOTAL</t>
  </si>
  <si>
    <t>FUEL_EMI.ktCO2.PT.CHI.PHARM.PROC_COOL_STEAM.STEAM.SOLIDS</t>
  </si>
  <si>
    <t>FUEL_EMI.ktCO2.PT.CHI.PHARM.PROC_COOL_STEAM.STEAM.RFG</t>
  </si>
  <si>
    <t>FUEL_EMI.ktCO2.PT.CHI.PHARM.PROC_COOL_STEAM.STEAM.LPG</t>
  </si>
  <si>
    <t>FUEL_EMI.ktCO2.PT.CHI.PHARM.PROC_COOL_STEAM.STEAM.DIESEL_LIQBIO</t>
  </si>
  <si>
    <t>FUEL_EMI.ktCO2.PT.CHI.PHARM.PROC_COOL_STEAM.STEAM.RFO</t>
  </si>
  <si>
    <t>FUEL_EMI.ktCO2.PT.CHI.PHARM.PROC_COOL_STEAM.STEAM.OTHER</t>
  </si>
  <si>
    <t>FUEL_EMI.ktCO2.PT.CHI.PHARM.PROC_COOL_STEAM.STEAM.NG_BIOGAS</t>
  </si>
  <si>
    <t>FUEL_EMI.ktCO2.PT.CHI.PHARM.PROC_COOL_STEAM.STEAM.DERIVED</t>
  </si>
  <si>
    <t>FUEL_EMI.ktCO2.PT.CHI.PHARM.PROC_COOL_STEAM.STEAM.BIOMASS_WASTE</t>
  </si>
  <si>
    <t>FUEL_EMI.ktCO2.PT.CHI.PHARM.PROC_COOL_STEAM.STEAM.STEAM_DISTR</t>
  </si>
  <si>
    <t>FUEL_EMI.ktCO2.PT.CHI.PHARM.PROC_COOL.ELEC.ELEC</t>
  </si>
  <si>
    <t>FUEL_EMI.ktCO2.PT.CHI.PHARM.GENERIC.MECH.ELEC</t>
  </si>
  <si>
    <t>Basic chemicals (over energy consumption, without process emissions)</t>
  </si>
  <si>
    <t>Other chemicals (without process emissions)</t>
  </si>
  <si>
    <t>VA.Meuro2015.PT.NMM.CEM</t>
  </si>
  <si>
    <t>VA.Meuro2015.PT.NMM.CER</t>
  </si>
  <si>
    <t>VA.Meuro2015.PT.NMM.GLASS</t>
  </si>
  <si>
    <t>Cement (kt)</t>
  </si>
  <si>
    <t>OUTPUT.kt.PT.NMM.CEM</t>
  </si>
  <si>
    <t>Ceramics &amp; other NMM (kt bricks eq.)</t>
  </si>
  <si>
    <t>OUTPUT.kt.PT.NMM.CER</t>
  </si>
  <si>
    <t>Glass production  (kt)</t>
  </si>
  <si>
    <t>OUTPUT.kt.PT.NMM.GLASS</t>
  </si>
  <si>
    <t>CAP.kt.PT.NMM.CEM</t>
  </si>
  <si>
    <t>CAP.kt.PT.NMM.CER</t>
  </si>
  <si>
    <t>CAP.kt.PT.NMM.GLASS</t>
  </si>
  <si>
    <t>NEWCAP.kt.PT.NMM.CEM</t>
  </si>
  <si>
    <t>NEWCAP.kt.PT.NMM.CER</t>
  </si>
  <si>
    <t>NEWCAP.kt.PT.NMM.GLASS</t>
  </si>
  <si>
    <t>FEC.ktoe.PT.NMM.TOTAL.TOTAL.TOTAL.TOTAL</t>
  </si>
  <si>
    <t>FEC.ktoe.PT.NMM.TOTAL.TOTAL.TOTAL.SOLIDS</t>
  </si>
  <si>
    <t>FEC.ktoe.PT.NMM.TOTAL.TOTAL.TOTAL.RFG</t>
  </si>
  <si>
    <t>FEC.ktoe.PT.NMM.TOTAL.TOTAL.TOTAL.LPG</t>
  </si>
  <si>
    <t>FEC.ktoe.PT.NMM.TOTAL.TOTAL.TOTAL.DIESEL</t>
  </si>
  <si>
    <t>FEC.ktoe.PT.NMM.TOTAL.TOTAL.TOTAL.RFO</t>
  </si>
  <si>
    <t>FEC.ktoe.PT.NMM.TOTAL.TOTAL.TOTAL.OTHER</t>
  </si>
  <si>
    <t>FEC.ktoe.PT.NMM.TOTAL.TOTAL.TOTAL.NG</t>
  </si>
  <si>
    <t>FEC.ktoe.PT.NMM.TOTAL.TOTAL.TOTAL.DERIVED</t>
  </si>
  <si>
    <t>FEC.ktoe.PT.NMM.TOTAL.TOTAL.TOTAL.BIOMASS_WASTE</t>
  </si>
  <si>
    <t>FEC.ktoe.PT.NMM.TOTAL.TOTAL.TOTAL.BIOGAS</t>
  </si>
  <si>
    <t>FEC.ktoe.PT.NMM.TOTAL.TOTAL.TOTAL.LIQBIO</t>
  </si>
  <si>
    <t>FEC.ktoe.PT.NMM.TOTAL.TOTAL.TOTAL.SOLAR</t>
  </si>
  <si>
    <t>FEC.ktoe.PT.NMM.TOTAL.TOTAL.TOTAL.GEO</t>
  </si>
  <si>
    <t>FEC.ktoe.PT.NMM.TOTAL.TOTAL.TOTAL.AMBIENT</t>
  </si>
  <si>
    <t>FEC.ktoe.PT.NMM.TOTAL.TOTAL.TOTAL.STEAM_DISTR</t>
  </si>
  <si>
    <t>FEC.ktoe.PT.NMM.TOTAL.TOTAL.TOTAL.ELEC</t>
  </si>
  <si>
    <t>Cement (including process emissions)</t>
  </si>
  <si>
    <t>Ceramics &amp; other NMM (including process emissions)</t>
  </si>
  <si>
    <t>Glass production (including process emissions)</t>
  </si>
  <si>
    <t>FEC.ktoe.PT.NMM.CEM.TOTAL.TOTAL.TOTAL</t>
  </si>
  <si>
    <t>FEC.ktoe.PT.NMM.CEM.LIGHT.GENERIC.ELEC</t>
  </si>
  <si>
    <t>FEC.ktoe.PT.NMM.CEM.AIRCOMP.GENERIC.ELEC</t>
  </si>
  <si>
    <t>FEC.ktoe.PT.NMM.CEM.MOTOR.GENERIC.ELEC</t>
  </si>
  <si>
    <t>FEC.ktoe.PT.NMM.CEM.FANS.GENERIC.ELEC</t>
  </si>
  <si>
    <t>FEC.ktoe.PT.NMM.CEM.LOW_ENTH.TOTAL.TOTAL</t>
  </si>
  <si>
    <t>FEC.ktoe.PT.NMM.CEM.LOW_ENTH.THERM.DIESEL_LIQBIO</t>
  </si>
  <si>
    <t>FEC.ktoe.PT.NMM.CEM.LOW_ENTH.THERM.NG_BIOGAS</t>
  </si>
  <si>
    <t>FEC.ktoe.PT.NMM.CEM.LOW_ENTH.THERM.SOLAR_GEO</t>
  </si>
  <si>
    <t>FEC.ktoe.PT.NMM.CEM.LOW_ENTH.HP.AMBIENT</t>
  </si>
  <si>
    <t>FEC.ktoe.PT.NMM.CEM.LOW_ENTH.THERM.ELEC</t>
  </si>
  <si>
    <t>Cement: Grinding, milling of raw material</t>
  </si>
  <si>
    <t>FEC.ktoe.PT.NMM.CEM.GRINDING_RAW.MECH.ELEC</t>
  </si>
  <si>
    <t>Cement: Pre-heating and pre-calcination</t>
  </si>
  <si>
    <t>FEC.ktoe.PT.NMM.CEM.PREHEAT.TOTAL.TOTAL</t>
  </si>
  <si>
    <t>FEC.ktoe.PT.NMM.CEM.PREHEAT.THERM.SOLIDS</t>
  </si>
  <si>
    <t>FEC.ktoe.PT.NMM.CEM.PREHEAT.THERM.LPG</t>
  </si>
  <si>
    <t>FEC.ktoe.PT.NMM.CEM.PREHEAT.THERM.DIESEL_LIQBIO</t>
  </si>
  <si>
    <t>FEC.ktoe.PT.NMM.CEM.PREHEAT.THERM.RFO</t>
  </si>
  <si>
    <t>FEC.ktoe.PT.NMM.CEM.PREHEAT.THERM.OTHER</t>
  </si>
  <si>
    <t>FEC.ktoe.PT.NMM.CEM.PREHEAT.THERM.NG_BIOGAS</t>
  </si>
  <si>
    <t>FEC.ktoe.PT.NMM.CEM.PREHEAT.THERM.BIOMASS_WASTE</t>
  </si>
  <si>
    <t>Cement: Clinker production (kilns)</t>
  </si>
  <si>
    <t>FEC.ktoe.PT.NMM.CEM.KILN.TOTAL.TOTAL</t>
  </si>
  <si>
    <t>FEC.ktoe.PT.NMM.CEM.KILN.THERM.SOLIDS</t>
  </si>
  <si>
    <t>FEC.ktoe.PT.NMM.CEM.KILN.THERM.LPG</t>
  </si>
  <si>
    <t>FEC.ktoe.PT.NMM.CEM.KILN.THERM.DIESEL_LIQBIO</t>
  </si>
  <si>
    <t>FEC.ktoe.PT.NMM.CEM.KILN.THERM.RFO</t>
  </si>
  <si>
    <t>FEC.ktoe.PT.NMM.CEM.KILN.THERM.OTHER</t>
  </si>
  <si>
    <t>FEC.ktoe.PT.NMM.CEM.KILN.THERM.NG_BIOGAS</t>
  </si>
  <si>
    <t>FEC.ktoe.PT.NMM.CEM.KILN.THERM.BIOMASS_WASTE</t>
  </si>
  <si>
    <t>Cement: Grinding, packaging and precasting</t>
  </si>
  <si>
    <t>Cement: Grinding, packaging and precasting (electricity)</t>
  </si>
  <si>
    <t>FEC.ktoe.PT.NMM.CEM.PRECAST.MECH.ELEC</t>
  </si>
  <si>
    <t>Cement: Precasting - Steam</t>
  </si>
  <si>
    <t>FEC.ktoe.PT.NMM.CEM.PRECAST_STEAM.TOTAL.TOTAL</t>
  </si>
  <si>
    <t>FEC.ktoe.PT.NMM.CEM.PRECAST_STEAM.STEAM.SOLIDS</t>
  </si>
  <si>
    <t>FEC.ktoe.PT.NMM.CEM.PRECAST_STEAM.STEAM.RFG</t>
  </si>
  <si>
    <t>FEC.ktoe.PT.NMM.CEM.PRECAST_STEAM.STEAM.LPG</t>
  </si>
  <si>
    <t>FEC.ktoe.PT.NMM.CEM.PRECAST_STEAM.STEAM.DIESEL_LIQBIO</t>
  </si>
  <si>
    <t>FEC.ktoe.PT.NMM.CEM.PRECAST_STEAM.STEAM.RFO</t>
  </si>
  <si>
    <t>FEC.ktoe.PT.NMM.CEM.PRECAST_STEAM.STEAM.OTHER</t>
  </si>
  <si>
    <t>FEC.ktoe.PT.NMM.CEM.PRECAST_STEAM.STEAM.NG_BIOGAS</t>
  </si>
  <si>
    <t>FEC.ktoe.PT.NMM.CEM.PRECAST_STEAM.STEAM.DERIVED</t>
  </si>
  <si>
    <t>FEC.ktoe.PT.NMM.CEM.PRECAST_STEAM.STEAM.BIOMASS_WASTE</t>
  </si>
  <si>
    <t>FEC.ktoe.PT.NMM.CEM.PRECAST_STEAM.STEAM.STEAM_DISTR</t>
  </si>
  <si>
    <t>FEC.ktoe.PT.NMM.CER.TOTAL.TOTAL.TOTAL</t>
  </si>
  <si>
    <t>FEC.ktoe.PT.NMM.CER.LIGHT.GENERIC.ELEC</t>
  </si>
  <si>
    <t>FEC.ktoe.PT.NMM.CER.AIRCOMP.GENERIC.ELEC</t>
  </si>
  <si>
    <t>FEC.ktoe.PT.NMM.CER.MOTOR.GENERIC.ELEC</t>
  </si>
  <si>
    <t>FEC.ktoe.PT.NMM.CER.FANS.GENERIC.ELEC</t>
  </si>
  <si>
    <t>FEC.ktoe.PT.NMM.CER.LOW_ENTH.TOTAL.TOTAL</t>
  </si>
  <si>
    <t>FEC.ktoe.PT.NMM.CER.LOW_ENTH.THERM.DIESEL_LIQBIO</t>
  </si>
  <si>
    <t>FEC.ktoe.PT.NMM.CER.LOW_ENTH.THERM.NG_BIOGAS</t>
  </si>
  <si>
    <t>FEC.ktoe.PT.NMM.CER.LOW_ENTH.THERM.SOLAR_GEO</t>
  </si>
  <si>
    <t>FEC.ktoe.PT.NMM.CER.LOW_ENTH.HP.AMBIENT</t>
  </si>
  <si>
    <t>FEC.ktoe.PT.NMM.CER.LOW_ENTH.THERM.ELEC</t>
  </si>
  <si>
    <t>Ceramics: Mixing of raw material</t>
  </si>
  <si>
    <t>FEC.ktoe.PT.NMM.CER.MIXING.MECH.ELEC</t>
  </si>
  <si>
    <t>Ceramics: Drying and sintering of raw material</t>
  </si>
  <si>
    <t>Ceramics: Thermal drying and sintering</t>
  </si>
  <si>
    <t>FEC.ktoe.PT.NMM.CER.DRYING.TOTAL.TOTAL</t>
  </si>
  <si>
    <t>FEC.ktoe.PT.NMM.CER.DRYING.THERM.SOLIDS</t>
  </si>
  <si>
    <t>FEC.ktoe.PT.NMM.CER.DRYING.THERM.LPG</t>
  </si>
  <si>
    <t>FEC.ktoe.PT.NMM.CER.DRYING.THERM.DIESEL_LIQBIO</t>
  </si>
  <si>
    <t>FEC.ktoe.PT.NMM.CER.DRYING.THERM.RFO</t>
  </si>
  <si>
    <t>FEC.ktoe.PT.NMM.CER.DRYING.THERM.NG_BIOGAS</t>
  </si>
  <si>
    <t>Ceramics: Steam drying and sintering</t>
  </si>
  <si>
    <t>FEC.ktoe.PT.NMM.CER.DRYING_STEAM.TOTAL.TOTAL</t>
  </si>
  <si>
    <t>FEC.ktoe.PT.NMM.CER.DRYING_STEAM.STEAM.SOLIDS</t>
  </si>
  <si>
    <t>FEC.ktoe.PT.NMM.CER.DRYING_STEAM.STEAM.RFG</t>
  </si>
  <si>
    <t>FEC.ktoe.PT.NMM.CER.DRYING_STEAM.STEAM.LPG</t>
  </si>
  <si>
    <t>FEC.ktoe.PT.NMM.CER.DRYING_STEAM.STEAM.DIESEL_LIQBIO</t>
  </si>
  <si>
    <t>FEC.ktoe.PT.NMM.CER.DRYING_STEAM.STEAM.RFO</t>
  </si>
  <si>
    <t>FEC.ktoe.PT.NMM.CER.DRYING_STEAM.STEAM.OTHER</t>
  </si>
  <si>
    <t>FEC.ktoe.PT.NMM.CER.DRYING_STEAM.STEAM.NG_BIOGAS</t>
  </si>
  <si>
    <t>FEC.ktoe.PT.NMM.CER.DRYING_STEAM.STEAM.DERIVED</t>
  </si>
  <si>
    <t>FEC.ktoe.PT.NMM.CER.DRYING_STEAM.STEAM.BIOMASS_WASTE</t>
  </si>
  <si>
    <t>FEC.ktoe.PT.NMM.CER.DRYING_STEAM.STEAM.STEAM_DISTR</t>
  </si>
  <si>
    <t>Ceramics: Microwave drying and sintering</t>
  </si>
  <si>
    <t>FEC.ktoe.PT.NMM.CER.DRYING_MICROW.MICROW.ELEC</t>
  </si>
  <si>
    <t>Ceramics: Primary production process</t>
  </si>
  <si>
    <t>Ceramics: Thermal kiln</t>
  </si>
  <si>
    <t>FEC.ktoe.PT.NMM.CER.KILN_THERM.TOTAL.TOTAL</t>
  </si>
  <si>
    <t>FEC.ktoe.PT.NMM.CER.KILN_THERM.THERM.SOLIDS</t>
  </si>
  <si>
    <t>FEC.ktoe.PT.NMM.CER.KILN_THERM.THERM.LPG</t>
  </si>
  <si>
    <t>FEC.ktoe.PT.NMM.CER.KILN_THERM.THERM.DIESEL_LIQBIO</t>
  </si>
  <si>
    <t>FEC.ktoe.PT.NMM.CER.KILN_THERM.THERM.RFO</t>
  </si>
  <si>
    <t>FEC.ktoe.PT.NMM.CER.KILN_THERM.THERM.OTHER</t>
  </si>
  <si>
    <t>FEC.ktoe.PT.NMM.CER.KILN_THERM.THERM.NG_BIOGAS</t>
  </si>
  <si>
    <t>FEC.ktoe.PT.NMM.CER.KILN_THERM.THERM.BIOMASS_WASTE</t>
  </si>
  <si>
    <t>Ceramics: Electric kiln</t>
  </si>
  <si>
    <t>FEC.ktoe.PT.NMM.CER.KILN_ELEC.ELEC.ELEC</t>
  </si>
  <si>
    <t>Ceramics: Product finishing</t>
  </si>
  <si>
    <t>Ceramics: Thermal furnace</t>
  </si>
  <si>
    <t>FEC.ktoe.PT.NMM.CER.FINISHING.TOTAL.TOTAL</t>
  </si>
  <si>
    <t>FEC.ktoe.PT.NMM.CER.FINISHING.THERM.SOLIDS</t>
  </si>
  <si>
    <t>FEC.ktoe.PT.NMM.CER.FINISHING.THERM.LPG</t>
  </si>
  <si>
    <t>FEC.ktoe.PT.NMM.CER.FINISHING.THERM.DIESEL_LIQBIO</t>
  </si>
  <si>
    <t>FEC.ktoe.PT.NMM.CER.FINISHING.THERM.RFO</t>
  </si>
  <si>
    <t>FEC.ktoe.PT.NMM.CER.FINISHING.THERM.NG_BIOGAS</t>
  </si>
  <si>
    <t>Ceramics: Electric furnace</t>
  </si>
  <si>
    <t>FEC.ktoe.PT.NMM.CER.FINISHING_ELEC.ELEC.ELEC</t>
  </si>
  <si>
    <t>FEC.ktoe.PT.NMM.GLASS.TOTAL.TOTAL.TOTAL</t>
  </si>
  <si>
    <t>FEC.ktoe.PT.NMM.GLASS.LIGHT.GENERIC.ELEC</t>
  </si>
  <si>
    <t>FEC.ktoe.PT.NMM.GLASS.AIRCOMP.GENERIC.ELEC</t>
  </si>
  <si>
    <t>FEC.ktoe.PT.NMM.GLASS.MOTOR.GENERIC.ELEC</t>
  </si>
  <si>
    <t>FEC.ktoe.PT.NMM.GLASS.FANS.GENERIC.ELEC</t>
  </si>
  <si>
    <t>FEC.ktoe.PT.NMM.GLASS.LOW_ENTH.TOTAL.TOTAL</t>
  </si>
  <si>
    <t>FEC.ktoe.PT.NMM.GLASS.LOW_ENTH.THERM.DIESEL_LIQBIO</t>
  </si>
  <si>
    <t>FEC.ktoe.PT.NMM.GLASS.LOW_ENTH.THERM.NG_BIOGAS</t>
  </si>
  <si>
    <t>FEC.ktoe.PT.NMM.GLASS.LOW_ENTH.THERM.SOLAR_GEO</t>
  </si>
  <si>
    <t>FEC.ktoe.PT.NMM.GLASS.LOW_ENTH.HP.AMBIENT</t>
  </si>
  <si>
    <t>FEC.ktoe.PT.NMM.GLASS.LOW_ENTH.THERM.ELEC</t>
  </si>
  <si>
    <t>Glass: Melting tank</t>
  </si>
  <si>
    <t>Glass: Thermal melting tank</t>
  </si>
  <si>
    <t>FEC.ktoe.PT.NMM.GLASS.MELTING.TOTAL.TOTAL</t>
  </si>
  <si>
    <t>FEC.ktoe.PT.NMM.GLASS.MELTING.THERM.SOLIDS</t>
  </si>
  <si>
    <t>FEC.ktoe.PT.NMM.GLASS.MELTING.THERM.LPG</t>
  </si>
  <si>
    <t>FEC.ktoe.PT.NMM.GLASS.MELTING.THERM.DIESEL_LIQBIO</t>
  </si>
  <si>
    <t>FEC.ktoe.PT.NMM.GLASS.MELTING.THERM.RFO</t>
  </si>
  <si>
    <t>FEC.ktoe.PT.NMM.GLASS.MELTING.THERM.NG_BIOGAS</t>
  </si>
  <si>
    <t>Glass: Electric melting tank</t>
  </si>
  <si>
    <t>FEC.ktoe.PT.NMM.GLASS.MELTING_ELEC.ELEC.ELEC</t>
  </si>
  <si>
    <t>Glass: Forming</t>
  </si>
  <si>
    <t>FEC.ktoe.PT.NMM.GLASS.FORMING.ELEC.ELEC</t>
  </si>
  <si>
    <t>Glass: Annealing</t>
  </si>
  <si>
    <t>Glass: Annealing - thermal</t>
  </si>
  <si>
    <t>FEC.ktoe.PT.NMM.GLASS.ANNEALING.TOTAL.TOTAL</t>
  </si>
  <si>
    <t>FEC.ktoe.PT.NMM.GLASS.ANNEALING.THERM.SOLIDS</t>
  </si>
  <si>
    <t>FEC.ktoe.PT.NMM.GLASS.ANNEALING.THERM.LPG</t>
  </si>
  <si>
    <t>FEC.ktoe.PT.NMM.GLASS.ANNEALING.THERM.DIESEL_LIQBIO</t>
  </si>
  <si>
    <t>FEC.ktoe.PT.NMM.GLASS.ANNEALING.THERM.RFO</t>
  </si>
  <si>
    <t>FEC.ktoe.PT.NMM.GLASS.ANNEALING.THERM.NG_BIOGAS</t>
  </si>
  <si>
    <t>Glass: Annealing - electric</t>
  </si>
  <si>
    <t>FEC.ktoe.PT.NMM.GLASS.ANNEALING_ELEC.ELEC.ELEC</t>
  </si>
  <si>
    <t>Glass: Finishing processes</t>
  </si>
  <si>
    <t>FEC.ktoe.PT.NMM.GLASS.FINISHING.ELEC.ELEC</t>
  </si>
  <si>
    <t>Cement: Grinding, packaging - electric</t>
  </si>
  <si>
    <t>Cement: Precasting - steam</t>
  </si>
  <si>
    <t>UED.ktoe.PT.NMM.CEM.TOTAL.TOTAL.TOTAL</t>
  </si>
  <si>
    <t>UED.ktoe.PT.NMM.CEM.LIGHT.GENERIC.ELEC</t>
  </si>
  <si>
    <t>UED.ktoe.PT.NMM.CEM.AIRCOMP.GENERIC.ELEC</t>
  </si>
  <si>
    <t>UED.ktoe.PT.NMM.CEM.MOTOR.GENERIC.ELEC</t>
  </si>
  <si>
    <t>UED.ktoe.PT.NMM.CEM.FANS.GENERIC.ELEC</t>
  </si>
  <si>
    <t>UED.ktoe.PT.NMM.CEM.LOW_ENTH.TOTAL.TOTAL</t>
  </si>
  <si>
    <t>UED.ktoe.PT.NMM.CEM.LOW_ENTH.THERM.DIESEL_LIQBIO</t>
  </si>
  <si>
    <t>UED.ktoe.PT.NMM.CEM.LOW_ENTH.THERM.NG_BIOGAS</t>
  </si>
  <si>
    <t>UED.ktoe.PT.NMM.CEM.LOW_ENTH.THERM.SOLAR_GEO</t>
  </si>
  <si>
    <t>UED.ktoe.PT.NMM.CEM.LOW_ENTH.HP.AMBIENT</t>
  </si>
  <si>
    <t>UED.ktoe.PT.NMM.CEM.LOW_ENTH.THERM.ELEC</t>
  </si>
  <si>
    <t>UED.ktoe.PT.NMM.CEM.GRINDING_RAW.MECH.ELEC</t>
  </si>
  <si>
    <t>UED.ktoe.PT.NMM.CEM.PREHEAT.TOTAL.TOTAL</t>
  </si>
  <si>
    <t>UED.ktoe.PT.NMM.CEM.PREHEAT.THERM.SOLIDS</t>
  </si>
  <si>
    <t>UED.ktoe.PT.NMM.CEM.PREHEAT.THERM.LPG</t>
  </si>
  <si>
    <t>UED.ktoe.PT.NMM.CEM.PREHEAT.THERM.DIESEL_LIQBIO</t>
  </si>
  <si>
    <t>UED.ktoe.PT.NMM.CEM.PREHEAT.THERM.RFO</t>
  </si>
  <si>
    <t>UED.ktoe.PT.NMM.CEM.PREHEAT.THERM.OTHER</t>
  </si>
  <si>
    <t>UED.ktoe.PT.NMM.CEM.PREHEAT.THERM.NG_BIOGAS</t>
  </si>
  <si>
    <t>UED.ktoe.PT.NMM.CEM.PREHEAT.THERM.BIOMASS_WASTE</t>
  </si>
  <si>
    <t>UED.ktoe.PT.NMM.CEM.KILN.TOTAL.TOTAL</t>
  </si>
  <si>
    <t>UED.ktoe.PT.NMM.CEM.KILN.THERM.SOLIDS</t>
  </si>
  <si>
    <t>UED.ktoe.PT.NMM.CEM.KILN.THERM.LPG</t>
  </si>
  <si>
    <t>UED.ktoe.PT.NMM.CEM.KILN.THERM.DIESEL_LIQBIO</t>
  </si>
  <si>
    <t>UED.ktoe.PT.NMM.CEM.KILN.THERM.RFO</t>
  </si>
  <si>
    <t>UED.ktoe.PT.NMM.CEM.KILN.THERM.OTHER</t>
  </si>
  <si>
    <t>UED.ktoe.PT.NMM.CEM.KILN.THERM.NG_BIOGAS</t>
  </si>
  <si>
    <t>UED.ktoe.PT.NMM.CEM.KILN.THERM.BIOMASS_WASTE</t>
  </si>
  <si>
    <t>UED.ktoe.PT.NMM.CEM.PRECAST.MECH.ELEC</t>
  </si>
  <si>
    <t>UED.ktoe.PT.NMM.CEM.PRECAST_STEAM.TOTAL.TOTAL</t>
  </si>
  <si>
    <t>UED.ktoe.PT.NMM.CEM.PRECAST_STEAM.STEAM.SOLIDS</t>
  </si>
  <si>
    <t>UED.ktoe.PT.NMM.CEM.PRECAST_STEAM.STEAM.RFG</t>
  </si>
  <si>
    <t>UED.ktoe.PT.NMM.CEM.PRECAST_STEAM.STEAM.LPG</t>
  </si>
  <si>
    <t>UED.ktoe.PT.NMM.CEM.PRECAST_STEAM.STEAM.DIESEL_LIQBIO</t>
  </si>
  <si>
    <t>UED.ktoe.PT.NMM.CEM.PRECAST_STEAM.STEAM.RFO</t>
  </si>
  <si>
    <t>UED.ktoe.PT.NMM.CEM.PRECAST_STEAM.STEAM.OTHER</t>
  </si>
  <si>
    <t>UED.ktoe.PT.NMM.CEM.PRECAST_STEAM.STEAM.NG_BIOGAS</t>
  </si>
  <si>
    <t>UED.ktoe.PT.NMM.CEM.PRECAST_STEAM.STEAM.DERIVED</t>
  </si>
  <si>
    <t>UED.ktoe.PT.NMM.CEM.PRECAST_STEAM.STEAM.BIOMASS_WASTE</t>
  </si>
  <si>
    <t>UED.ktoe.PT.NMM.CEM.PRECAST_STEAM.STEAM.STEAM_DISTR</t>
  </si>
  <si>
    <t>UED.ktoe.PT.NMM.CER.TOTAL.TOTAL.TOTAL</t>
  </si>
  <si>
    <t>UED.ktoe.PT.NMM.CER.LIGHT.GENERIC.ELEC</t>
  </si>
  <si>
    <t>UED.ktoe.PT.NMM.CER.AIRCOMP.GENERIC.ELEC</t>
  </si>
  <si>
    <t>UED.ktoe.PT.NMM.CER.MOTOR.GENERIC.ELEC</t>
  </si>
  <si>
    <t>UED.ktoe.PT.NMM.CER.FANS.GENERIC.ELEC</t>
  </si>
  <si>
    <t>UED.ktoe.PT.NMM.CER.LOW_ENTH.TOTAL.TOTAL</t>
  </si>
  <si>
    <t>UED.ktoe.PT.NMM.CER.LOW_ENTH.THERM.DIESEL_LIQBIO</t>
  </si>
  <si>
    <t>UED.ktoe.PT.NMM.CER.LOW_ENTH.THERM.NG_BIOGAS</t>
  </si>
  <si>
    <t>UED.ktoe.PT.NMM.CER.LOW_ENTH.THERM.SOLAR_GEO</t>
  </si>
  <si>
    <t>UED.ktoe.PT.NMM.CER.LOW_ENTH.HP.AMBIENT</t>
  </si>
  <si>
    <t>UED.ktoe.PT.NMM.CER.LOW_ENTH.THERM.ELEC</t>
  </si>
  <si>
    <t>UED.ktoe.PT.NMM.CER.MIXING.MECH.ELEC</t>
  </si>
  <si>
    <t>UED.ktoe.PT.NMM.CER.DRYING.TOTAL.TOTAL</t>
  </si>
  <si>
    <t>UED.ktoe.PT.NMM.CER.DRYING.THERM.SOLIDS</t>
  </si>
  <si>
    <t>UED.ktoe.PT.NMM.CER.DRYING.THERM.LPG</t>
  </si>
  <si>
    <t>UED.ktoe.PT.NMM.CER.DRYING.THERM.DIESEL_LIQBIO</t>
  </si>
  <si>
    <t>UED.ktoe.PT.NMM.CER.DRYING.THERM.RFO</t>
  </si>
  <si>
    <t>UED.ktoe.PT.NMM.CER.DRYING.THERM.NG_BIOGAS</t>
  </si>
  <si>
    <t>UED.ktoe.PT.NMM.CER.DRYING_STEAM.TOTAL.TOTAL</t>
  </si>
  <si>
    <t>UED.ktoe.PT.NMM.CER.DRYING_STEAM.STEAM.SOLIDS</t>
  </si>
  <si>
    <t>UED.ktoe.PT.NMM.CER.DRYING_STEAM.STEAM.RFG</t>
  </si>
  <si>
    <t>UED.ktoe.PT.NMM.CER.DRYING_STEAM.STEAM.LPG</t>
  </si>
  <si>
    <t>UED.ktoe.PT.NMM.CER.DRYING_STEAM.STEAM.DIESEL_LIQBIO</t>
  </si>
  <si>
    <t>UED.ktoe.PT.NMM.CER.DRYING_STEAM.STEAM.RFO</t>
  </si>
  <si>
    <t>UED.ktoe.PT.NMM.CER.DRYING_STEAM.STEAM.OTHER</t>
  </si>
  <si>
    <t>UED.ktoe.PT.NMM.CER.DRYING_STEAM.STEAM.NG_BIOGAS</t>
  </si>
  <si>
    <t>UED.ktoe.PT.NMM.CER.DRYING_STEAM.STEAM.DERIVED</t>
  </si>
  <si>
    <t>UED.ktoe.PT.NMM.CER.DRYING_STEAM.STEAM.BIOMASS_WASTE</t>
  </si>
  <si>
    <t>UED.ktoe.PT.NMM.CER.DRYING_STEAM.STEAM.STEAM_DISTR</t>
  </si>
  <si>
    <t>UED.ktoe.PT.NMM.CER.DRYING_MICROW.MICROW.ELEC</t>
  </si>
  <si>
    <t>UED.ktoe.PT.NMM.CER.KILN_THERM.TOTAL.TOTAL</t>
  </si>
  <si>
    <t>UED.ktoe.PT.NMM.CER.KILN_THERM.THERM.SOLIDS</t>
  </si>
  <si>
    <t>UED.ktoe.PT.NMM.CER.KILN_THERM.THERM.LPG</t>
  </si>
  <si>
    <t>UED.ktoe.PT.NMM.CER.KILN_THERM.THERM.DIESEL_LIQBIO</t>
  </si>
  <si>
    <t>UED.ktoe.PT.NMM.CER.KILN_THERM.THERM.RFO</t>
  </si>
  <si>
    <t>UED.ktoe.PT.NMM.CER.KILN_THERM.THERM.OTHER</t>
  </si>
  <si>
    <t>UED.ktoe.PT.NMM.CER.KILN_THERM.THERM.NG_BIOGAS</t>
  </si>
  <si>
    <t>UED.ktoe.PT.NMM.CER.KILN_THERM.THERM.BIOMASS_WASTE</t>
  </si>
  <si>
    <t>UED.ktoe.PT.NMM.CER.KILN_ELEC.ELEC.ELEC</t>
  </si>
  <si>
    <t>UED.ktoe.PT.NMM.CER.FINISHING.TOTAL.TOTAL</t>
  </si>
  <si>
    <t>UED.ktoe.PT.NMM.CER.FINISHING.THERM.SOLIDS</t>
  </si>
  <si>
    <t>UED.ktoe.PT.NMM.CER.FINISHING.THERM.LPG</t>
  </si>
  <si>
    <t>UED.ktoe.PT.NMM.CER.FINISHING.THERM.DIESEL_LIQBIO</t>
  </si>
  <si>
    <t>UED.ktoe.PT.NMM.CER.FINISHING.THERM.RFO</t>
  </si>
  <si>
    <t>UED.ktoe.PT.NMM.CER.FINISHING.THERM.NG_BIOGAS</t>
  </si>
  <si>
    <t>UED.ktoe.PT.NMM.CER.FINISHING_ELEC.ELEC.ELEC</t>
  </si>
  <si>
    <t>UED.ktoe.PT.NMM.GLASS.TOTAL.TOTAL.TOTAL</t>
  </si>
  <si>
    <t>UED.ktoe.PT.NMM.GLASS.LIGHT.GENERIC.ELEC</t>
  </si>
  <si>
    <t>UED.ktoe.PT.NMM.GLASS.AIRCOMP.GENERIC.ELEC</t>
  </si>
  <si>
    <t>UED.ktoe.PT.NMM.GLASS.MOTOR.GENERIC.ELEC</t>
  </si>
  <si>
    <t>UED.ktoe.PT.NMM.GLASS.FANS.GENERIC.ELEC</t>
  </si>
  <si>
    <t>UED.ktoe.PT.NMM.GLASS.LOW_ENTH.TOTAL.TOTAL</t>
  </si>
  <si>
    <t>UED.ktoe.PT.NMM.GLASS.LOW_ENTH.THERM.DIESEL_LIQBIO</t>
  </si>
  <si>
    <t>UED.ktoe.PT.NMM.GLASS.LOW_ENTH.THERM.NG_BIOGAS</t>
  </si>
  <si>
    <t>UED.ktoe.PT.NMM.GLASS.LOW_ENTH.THERM.SOLAR_GEO</t>
  </si>
  <si>
    <t>UED.ktoe.PT.NMM.GLASS.LOW_ENTH.HP.AMBIENT</t>
  </si>
  <si>
    <t>UED.ktoe.PT.NMM.GLASS.LOW_ENTH.THERM.ELEC</t>
  </si>
  <si>
    <t>UED.ktoe.PT.NMM.GLASS.MELTING.TOTAL.TOTAL</t>
  </si>
  <si>
    <t>UED.ktoe.PT.NMM.GLASS.MELTING.THERM.SOLIDS</t>
  </si>
  <si>
    <t>UED.ktoe.PT.NMM.GLASS.MELTING.THERM.LPG</t>
  </si>
  <si>
    <t>UED.ktoe.PT.NMM.GLASS.MELTING.THERM.DIESEL_LIQBIO</t>
  </si>
  <si>
    <t>UED.ktoe.PT.NMM.GLASS.MELTING.THERM.RFO</t>
  </si>
  <si>
    <t>UED.ktoe.PT.NMM.GLASS.MELTING.THERM.NG_BIOGAS</t>
  </si>
  <si>
    <t>UED.ktoe.PT.NMM.GLASS.MELTING_ELEC.ELEC.ELEC</t>
  </si>
  <si>
    <t>UED.ktoe.PT.NMM.GLASS.FORMING.ELEC.ELEC</t>
  </si>
  <si>
    <t>UED.ktoe.PT.NMM.GLASS.ANNEALING.TOTAL.TOTAL</t>
  </si>
  <si>
    <t>UED.ktoe.PT.NMM.GLASS.ANNEALING.THERM.SOLIDS</t>
  </si>
  <si>
    <t>UED.ktoe.PT.NMM.GLASS.ANNEALING.THERM.LPG</t>
  </si>
  <si>
    <t>UED.ktoe.PT.NMM.GLASS.ANNEALING.THERM.DIESEL_LIQBIO</t>
  </si>
  <si>
    <t>UED.ktoe.PT.NMM.GLASS.ANNEALING.THERM.RFO</t>
  </si>
  <si>
    <t>UED.ktoe.PT.NMM.GLASS.ANNEALING.THERM.NG_BIOGAS</t>
  </si>
  <si>
    <t>UED.ktoe.PT.NMM.GLASS.ANNEALING_ELEC.ELEC.ELEC</t>
  </si>
  <si>
    <t>UED.ktoe.PT.NMM.GLASS.FINISHING.ELEC.ELEC</t>
  </si>
  <si>
    <t>FUEL_EMI.ktCO2.PT.NMM.CEM.LIGHT.GENERIC.ELEC</t>
  </si>
  <si>
    <t>FUEL_EMI.ktCO2.PT.NMM.CEM.AIRCOMP.GENERIC.ELEC</t>
  </si>
  <si>
    <t>FUEL_EMI.ktCO2.PT.NMM.CEM.MOTOR.GENERIC.ELEC</t>
  </si>
  <si>
    <t>FUEL_EMI.ktCO2.PT.NMM.CEM.FANS.GENERIC.ELEC</t>
  </si>
  <si>
    <t>FUEL_EMI.ktCO2.PT.NMM.CEM.LOW_ENTH.TOTAL.TOTAL</t>
  </si>
  <si>
    <t>FUEL_EMI.ktCO2.PT.NMM.CEM.LOW_ENTH.THERM.DIESEL_LIQBIO</t>
  </si>
  <si>
    <t>FUEL_EMI.ktCO2.PT.NMM.CEM.LOW_ENTH.THERM.NG_BIOGAS</t>
  </si>
  <si>
    <t>FUEL_EMI.ktCO2.PT.NMM.CEM.LOW_ENTH.THERM.SOLAR_GEO</t>
  </si>
  <si>
    <t>FUEL_EMI.ktCO2.PT.NMM.CEM.LOW_ENTH.HP.AMBIENT</t>
  </si>
  <si>
    <t>FUEL_EMI.ktCO2.PT.NMM.CEM.LOW_ENTH.THERM.ELEC</t>
  </si>
  <si>
    <t>FUEL_EMI.ktCO2.PT.NMM.CEM.GRINDING_RAW.MECH.ELEC</t>
  </si>
  <si>
    <t>FUEL_EMI.ktCO2.PT.NMM.CEM.PREHEAT.TOTAL.TOTAL</t>
  </si>
  <si>
    <t>FUEL_EMI.ktCO2.PT.NMM.CEM.PREHEAT.THERM.SOLIDS</t>
  </si>
  <si>
    <t>FUEL_EMI.ktCO2.PT.NMM.CEM.PREHEAT.THERM.LPG</t>
  </si>
  <si>
    <t>FUEL_EMI.ktCO2.PT.NMM.CEM.PREHEAT.THERM.DIESEL_LIQBIO</t>
  </si>
  <si>
    <t>FUEL_EMI.ktCO2.PT.NMM.CEM.PREHEAT.THERM.RFO</t>
  </si>
  <si>
    <t>FUEL_EMI.ktCO2.PT.NMM.CEM.PREHEAT.THERM.OTHER</t>
  </si>
  <si>
    <t>FUEL_EMI.ktCO2.PT.NMM.CEM.PREHEAT.THERM.NG_BIOGAS</t>
  </si>
  <si>
    <t>FUEL_EMI.ktCO2.PT.NMM.CEM.PREHEAT.THERM.BIOMASS_WASTE</t>
  </si>
  <si>
    <t>FUEL_EMI.ktCO2.PT.NMM.CEM.KILN.TOTAL.TOTAL</t>
  </si>
  <si>
    <t>FUEL_EMI.ktCO2.PT.NMM.CEM.KILN.THERM.SOLIDS</t>
  </si>
  <si>
    <t>FUEL_EMI.ktCO2.PT.NMM.CEM.KILN.THERM.LPG</t>
  </si>
  <si>
    <t>FUEL_EMI.ktCO2.PT.NMM.CEM.KILN.THERM.DIESEL_LIQBIO</t>
  </si>
  <si>
    <t>FUEL_EMI.ktCO2.PT.NMM.CEM.KILN.THERM.RFO</t>
  </si>
  <si>
    <t>FUEL_EMI.ktCO2.PT.NMM.CEM.KILN.THERM.OTHER</t>
  </si>
  <si>
    <t>FUEL_EMI.ktCO2.PT.NMM.CEM.KILN.THERM.NG_BIOGAS</t>
  </si>
  <si>
    <t>FUEL_EMI.ktCO2.PT.NMM.CEM.KILN.THERM.BIOMASS_WASTE</t>
  </si>
  <si>
    <t>FUEL_EMI.ktCO2.PT.NMM.CEM.PRECAST.MECH.ELEC</t>
  </si>
  <si>
    <t>FUEL_EMI.ktCO2.PT.NMM.CEM.PRECAST_STEAM.TOTAL.TOTAL</t>
  </si>
  <si>
    <t>FUEL_EMI.ktCO2.PT.NMM.CEM.PRECAST_STEAM.STEAM.SOLIDS</t>
  </si>
  <si>
    <t>FUEL_EMI.ktCO2.PT.NMM.CEM.PRECAST_STEAM.STEAM.RFG</t>
  </si>
  <si>
    <t>FUEL_EMI.ktCO2.PT.NMM.CEM.PRECAST_STEAM.STEAM.LPG</t>
  </si>
  <si>
    <t>FUEL_EMI.ktCO2.PT.NMM.CEM.PRECAST_STEAM.STEAM.DIESEL_LIQBIO</t>
  </si>
  <si>
    <t>FUEL_EMI.ktCO2.PT.NMM.CEM.PRECAST_STEAM.STEAM.RFO</t>
  </si>
  <si>
    <t>FUEL_EMI.ktCO2.PT.NMM.CEM.PRECAST_STEAM.STEAM.OTHER</t>
  </si>
  <si>
    <t>FUEL_EMI.ktCO2.PT.NMM.CEM.PRECAST_STEAM.STEAM.NG_BIOGAS</t>
  </si>
  <si>
    <t>FUEL_EMI.ktCO2.PT.NMM.CEM.PRECAST_STEAM.STEAM.DERIVED</t>
  </si>
  <si>
    <t>FUEL_EMI.ktCO2.PT.NMM.CEM.PRECAST_STEAM.STEAM.BIOMASS_WASTE</t>
  </si>
  <si>
    <t>FUEL_EMI.ktCO2.PT.NMM.CEM.PRECAST_STEAM.STEAM.STEAM_DISTR</t>
  </si>
  <si>
    <t>PROCESS_EMI.ktCO2.PT.NMM.CEM</t>
  </si>
  <si>
    <t>FUEL_EMI.ktCO2.PT.NMM.CER.LIGHT.GENERIC.ELEC</t>
  </si>
  <si>
    <t>FUEL_EMI.ktCO2.PT.NMM.CER.AIRCOMP.GENERIC.ELEC</t>
  </si>
  <si>
    <t>FUEL_EMI.ktCO2.PT.NMM.CER.MOTOR.GENERIC.ELEC</t>
  </si>
  <si>
    <t>FUEL_EMI.ktCO2.PT.NMM.CER.FANS.GENERIC.ELEC</t>
  </si>
  <si>
    <t>FUEL_EMI.ktCO2.PT.NMM.CER.LOW_ENTH.TOTAL.TOTAL</t>
  </si>
  <si>
    <t>FUEL_EMI.ktCO2.PT.NMM.CER.LOW_ENTH.THERM.DIESEL_LIQBIO</t>
  </si>
  <si>
    <t>FUEL_EMI.ktCO2.PT.NMM.CER.LOW_ENTH.THERM.NG_BIOGAS</t>
  </si>
  <si>
    <t>FUEL_EMI.ktCO2.PT.NMM.CER.LOW_ENTH.THERM.SOLAR_GEO</t>
  </si>
  <si>
    <t>FUEL_EMI.ktCO2.PT.NMM.CER.LOW_ENTH.HP.AMBIENT</t>
  </si>
  <si>
    <t>FUEL_EMI.ktCO2.PT.NMM.CER.LOW_ENTH.THERM.ELEC</t>
  </si>
  <si>
    <t>FUEL_EMI.ktCO2.PT.NMM.CER.MIXING.MECH.ELEC</t>
  </si>
  <si>
    <t>FUEL_EMI.ktCO2.PT.NMM.CER.DRYING.TOTAL.TOTAL</t>
  </si>
  <si>
    <t>FUEL_EMI.ktCO2.PT.NMM.CER.DRYING.THERM.SOLIDS</t>
  </si>
  <si>
    <t>FUEL_EMI.ktCO2.PT.NMM.CER.DRYING.THERM.LPG</t>
  </si>
  <si>
    <t>FUEL_EMI.ktCO2.PT.NMM.CER.DRYING.THERM.DIESEL_LIQBIO</t>
  </si>
  <si>
    <t>FUEL_EMI.ktCO2.PT.NMM.CER.DRYING.THERM.RFO</t>
  </si>
  <si>
    <t>FUEL_EMI.ktCO2.PT.NMM.CER.DRYING.THERM.NG_BIOGAS</t>
  </si>
  <si>
    <t>FUEL_EMI.ktCO2.PT.NMM.CER.DRYING_STEAM.TOTAL.TOTAL</t>
  </si>
  <si>
    <t>FUEL_EMI.ktCO2.PT.NMM.CER.DRYING_STEAM.STEAM.SOLIDS</t>
  </si>
  <si>
    <t>FUEL_EMI.ktCO2.PT.NMM.CER.DRYING_STEAM.STEAM.RFG</t>
  </si>
  <si>
    <t>FUEL_EMI.ktCO2.PT.NMM.CER.DRYING_STEAM.STEAM.LPG</t>
  </si>
  <si>
    <t>FUEL_EMI.ktCO2.PT.NMM.CER.DRYING_STEAM.STEAM.DIESEL_LIQBIO</t>
  </si>
  <si>
    <t>FUEL_EMI.ktCO2.PT.NMM.CER.DRYING_STEAM.STEAM.RFO</t>
  </si>
  <si>
    <t>FUEL_EMI.ktCO2.PT.NMM.CER.DRYING_STEAM.STEAM.OTHER</t>
  </si>
  <si>
    <t>FUEL_EMI.ktCO2.PT.NMM.CER.DRYING_STEAM.STEAM.NG_BIOGAS</t>
  </si>
  <si>
    <t>FUEL_EMI.ktCO2.PT.NMM.CER.DRYING_STEAM.STEAM.DERIVED</t>
  </si>
  <si>
    <t>FUEL_EMI.ktCO2.PT.NMM.CER.DRYING_STEAM.STEAM.BIOMASS_WASTE</t>
  </si>
  <si>
    <t>FUEL_EMI.ktCO2.PT.NMM.CER.DRYING_STEAM.STEAM.STEAM_DISTR</t>
  </si>
  <si>
    <t>FUEL_EMI.ktCO2.PT.NMM.CER.DRYING_MICROW.MICROW.ELEC</t>
  </si>
  <si>
    <t>FUEL_EMI.ktCO2.PT.NMM.CER.KILN_THERM.TOTAL.TOTAL</t>
  </si>
  <si>
    <t>FUEL_EMI.ktCO2.PT.NMM.CER.KILN_THERM.THERM.SOLIDS</t>
  </si>
  <si>
    <t>FUEL_EMI.ktCO2.PT.NMM.CER.KILN_THERM.THERM.LPG</t>
  </si>
  <si>
    <t>FUEL_EMI.ktCO2.PT.NMM.CER.KILN_THERM.THERM.DIESEL_LIQBIO</t>
  </si>
  <si>
    <t>FUEL_EMI.ktCO2.PT.NMM.CER.KILN_THERM.THERM.RFO</t>
  </si>
  <si>
    <t>FUEL_EMI.ktCO2.PT.NMM.CER.KILN_THERM.THERM.OTHER</t>
  </si>
  <si>
    <t>FUEL_EMI.ktCO2.PT.NMM.CER.KILN_THERM.THERM.NG_BIOGAS</t>
  </si>
  <si>
    <t>FUEL_EMI.ktCO2.PT.NMM.CER.KILN_THERM.THERM.BIOMASS_WASTE</t>
  </si>
  <si>
    <t>FUEL_EMI.ktCO2.PT.NMM.CER.KILN_ELEC.ELEC.ELEC</t>
  </si>
  <si>
    <t>FUEL_EMI.ktCO2.PT.NMM.CER.FINISHING.TOTAL.TOTAL</t>
  </si>
  <si>
    <t>FUEL_EMI.ktCO2.PT.NMM.CER.FINISHING.THERM.SOLIDS</t>
  </si>
  <si>
    <t>FUEL_EMI.ktCO2.PT.NMM.CER.FINISHING.THERM.LPG</t>
  </si>
  <si>
    <t>FUEL_EMI.ktCO2.PT.NMM.CER.FINISHING.THERM.DIESEL_LIQBIO</t>
  </si>
  <si>
    <t>FUEL_EMI.ktCO2.PT.NMM.CER.FINISHING.THERM.RFO</t>
  </si>
  <si>
    <t>FUEL_EMI.ktCO2.PT.NMM.CER.FINISHING.THERM.NG_BIOGAS</t>
  </si>
  <si>
    <t>FUEL_EMI.ktCO2.PT.NMM.CER.FINISHING_ELEC.ELEC.ELEC</t>
  </si>
  <si>
    <t>PROCESS_EMI.ktCO2.PT.NMM.CER</t>
  </si>
  <si>
    <t>FUEL_EMI.ktCO2.PT.NMM.GLASS.LIGHT.GENERIC.ELEC</t>
  </si>
  <si>
    <t>FUEL_EMI.ktCO2.PT.NMM.GLASS.AIRCOMP.GENERIC.ELEC</t>
  </si>
  <si>
    <t>FUEL_EMI.ktCO2.PT.NMM.GLASS.MOTOR.GENERIC.ELEC</t>
  </si>
  <si>
    <t>FUEL_EMI.ktCO2.PT.NMM.GLASS.FANS.GENERIC.ELEC</t>
  </si>
  <si>
    <t>FUEL_EMI.ktCO2.PT.NMM.GLASS.LOW_ENTH.TOTAL.TOTAL</t>
  </si>
  <si>
    <t>FUEL_EMI.ktCO2.PT.NMM.GLASS.LOW_ENTH.THERM.DIESEL_LIQBIO</t>
  </si>
  <si>
    <t>FUEL_EMI.ktCO2.PT.NMM.GLASS.LOW_ENTH.THERM.NG_BIOGAS</t>
  </si>
  <si>
    <t>FUEL_EMI.ktCO2.PT.NMM.GLASS.LOW_ENTH.THERM.SOLAR_GEO</t>
  </si>
  <si>
    <t>FUEL_EMI.ktCO2.PT.NMM.GLASS.LOW_ENTH.HP.AMBIENT</t>
  </si>
  <si>
    <t>FUEL_EMI.ktCO2.PT.NMM.GLASS.LOW_ENTH.THERM.ELEC</t>
  </si>
  <si>
    <t>FUEL_EMI.ktCO2.PT.NMM.GLASS.MELTING.TOTAL.TOTAL</t>
  </si>
  <si>
    <t>FUEL_EMI.ktCO2.PT.NMM.GLASS.MELTING.THERM.SOLIDS</t>
  </si>
  <si>
    <t>FUEL_EMI.ktCO2.PT.NMM.GLASS.MELTING.THERM.LPG</t>
  </si>
  <si>
    <t>FUEL_EMI.ktCO2.PT.NMM.GLASS.MELTING.THERM.DIESEL_LIQBIO</t>
  </si>
  <si>
    <t>FUEL_EMI.ktCO2.PT.NMM.GLASS.MELTING.THERM.RFO</t>
  </si>
  <si>
    <t>FUEL_EMI.ktCO2.PT.NMM.GLASS.MELTING.THERM.NG_BIOGAS</t>
  </si>
  <si>
    <t>FUEL_EMI.ktCO2.PT.NMM.GLASS.MELTING_ELEC.ELEC.ELEC</t>
  </si>
  <si>
    <t>FUEL_EMI.ktCO2.PT.NMM.GLASS.FORMING.ELEC.ELEC</t>
  </si>
  <si>
    <t>FUEL_EMI.ktCO2.PT.NMM.GLASS.ANNEALING.TOTAL.TOTAL</t>
  </si>
  <si>
    <t>FUEL_EMI.ktCO2.PT.NMM.GLASS.ANNEALING.THERM.SOLIDS</t>
  </si>
  <si>
    <t>FUEL_EMI.ktCO2.PT.NMM.GLASS.ANNEALING.THERM.LPG</t>
  </si>
  <si>
    <t>FUEL_EMI.ktCO2.PT.NMM.GLASS.ANNEALING.THERM.DIESEL_LIQBIO</t>
  </si>
  <si>
    <t>FUEL_EMI.ktCO2.PT.NMM.GLASS.ANNEALING.THERM.RFO</t>
  </si>
  <si>
    <t>FUEL_EMI.ktCO2.PT.NMM.GLASS.ANNEALING.THERM.NG_BIOGAS</t>
  </si>
  <si>
    <t>FUEL_EMI.ktCO2.PT.NMM.GLASS.ANNEALING_ELEC.ELEC.ELEC</t>
  </si>
  <si>
    <t>FUEL_EMI.ktCO2.PT.NMM.GLASS.FINISHING.ELEC.ELEC</t>
  </si>
  <si>
    <t>PROCESS_EMI.ktCO2.PT.NMM.GLASS</t>
  </si>
  <si>
    <t>Cement (without process emissions)</t>
  </si>
  <si>
    <t>Cement: Grinding, packaging</t>
  </si>
  <si>
    <t>Ceramics &amp; other NMM (without process emissions)</t>
  </si>
  <si>
    <t>Glass production (without process emissions)</t>
  </si>
  <si>
    <t>Paper and paper products</t>
  </si>
  <si>
    <t>VA.Meuro2015.PT.PPA.PULP</t>
  </si>
  <si>
    <t>VA.Meuro2015.PT.PPA.PAPER</t>
  </si>
  <si>
    <t>VA.Meuro2015.PT.PPA.PRINT</t>
  </si>
  <si>
    <t>Pulp production (kt)</t>
  </si>
  <si>
    <t>OUTPUT.kt.PT.PPA.PULP</t>
  </si>
  <si>
    <t>Paper production  (kt)</t>
  </si>
  <si>
    <t>OUTPUT.kt.PT.PPA.PAPER</t>
  </si>
  <si>
    <t>Printing and media reproduction (kt paper eq.)</t>
  </si>
  <si>
    <t>OUTPUT.kt.PT.PPA.PRINT</t>
  </si>
  <si>
    <t>CAP.kt.PT.PPA.PULP</t>
  </si>
  <si>
    <t>CAP.kt.PT.PPA.PAPER</t>
  </si>
  <si>
    <t>CAP.kt.PT.PPA.PRINT</t>
  </si>
  <si>
    <t>NEWCAP.kt.PT.PPA.PULP</t>
  </si>
  <si>
    <t>NEWCAP.kt.PT.PPA.PAPER</t>
  </si>
  <si>
    <t>NEWCAP.kt.PT.PPA.PRINT</t>
  </si>
  <si>
    <t>FEC.ktoe.PT.PPA.TOTAL.TOTAL.TOTAL.TOTAL</t>
  </si>
  <si>
    <t>FEC.ktoe.PT.PPA.TOTAL.TOTAL.TOTAL.SOLIDS</t>
  </si>
  <si>
    <t>FEC.ktoe.PT.PPA.TOTAL.TOTAL.TOTAL.RFG</t>
  </si>
  <si>
    <t>FEC.ktoe.PT.PPA.TOTAL.TOTAL.TOTAL.LPG</t>
  </si>
  <si>
    <t>FEC.ktoe.PT.PPA.TOTAL.TOTAL.TOTAL.DIESEL</t>
  </si>
  <si>
    <t>FEC.ktoe.PT.PPA.TOTAL.TOTAL.TOTAL.RFO</t>
  </si>
  <si>
    <t>FEC.ktoe.PT.PPA.TOTAL.TOTAL.TOTAL.OTHER</t>
  </si>
  <si>
    <t>FEC.ktoe.PT.PPA.TOTAL.TOTAL.TOTAL.NG</t>
  </si>
  <si>
    <t>FEC.ktoe.PT.PPA.TOTAL.TOTAL.TOTAL.DERIVED</t>
  </si>
  <si>
    <t>FEC.ktoe.PT.PPA.TOTAL.TOTAL.TOTAL.BIOMASS_WASTE</t>
  </si>
  <si>
    <t>FEC.ktoe.PT.PPA.TOTAL.TOTAL.TOTAL.BIOGAS</t>
  </si>
  <si>
    <t>FEC.ktoe.PT.PPA.TOTAL.TOTAL.TOTAL.LIQBIO</t>
  </si>
  <si>
    <t>FEC.ktoe.PT.PPA.TOTAL.TOTAL.TOTAL.SOLAR</t>
  </si>
  <si>
    <t>FEC.ktoe.PT.PPA.TOTAL.TOTAL.TOTAL.GEO</t>
  </si>
  <si>
    <t>FEC.ktoe.PT.PPA.TOTAL.TOTAL.TOTAL.AMBIENT</t>
  </si>
  <si>
    <t>FEC.ktoe.PT.PPA.TOTAL.TOTAL.TOTAL.STEAM_DISTR</t>
  </si>
  <si>
    <t>FEC.ktoe.PT.PPA.TOTAL.TOTAL.TOTAL.ELEC</t>
  </si>
  <si>
    <t>FEC.ktoe.PT.PPA.PULP.TOTAL.TOTAL.TOTAL</t>
  </si>
  <si>
    <t>FEC.ktoe.PT.PPA.PULP.LIGHT.GENERIC.ELEC</t>
  </si>
  <si>
    <t>FEC.ktoe.PT.PPA.PULP.AIRCOMP.GENERIC.ELEC</t>
  </si>
  <si>
    <t>FEC.ktoe.PT.PPA.PULP.MOTOR.GENERIC.ELEC</t>
  </si>
  <si>
    <t>FEC.ktoe.PT.PPA.PULP.FANS.GENERIC.ELEC</t>
  </si>
  <si>
    <t>FEC.ktoe.PT.PPA.PULP.LOW_ENTH.TOTAL.TOTAL</t>
  </si>
  <si>
    <t>FEC.ktoe.PT.PPA.PULP.LOW_ENTH.THERM.DIESEL_LIQBIO</t>
  </si>
  <si>
    <t>FEC.ktoe.PT.PPA.PULP.LOW_ENTH.THERM.NG_BIOGAS</t>
  </si>
  <si>
    <t>FEC.ktoe.PT.PPA.PULP.LOW_ENTH.THERM.SOLAR_GEO</t>
  </si>
  <si>
    <t>FEC.ktoe.PT.PPA.PULP.LOW_ENTH.HP.AMBIENT</t>
  </si>
  <si>
    <t>FEC.ktoe.PT.PPA.PULP.LOW_ENTH.THERM.ELEC</t>
  </si>
  <si>
    <t>Pulp: Wood preparation, grinding</t>
  </si>
  <si>
    <t>FEC.ktoe.PT.PPA.PULP.PREPARATION.MECH.ELEC</t>
  </si>
  <si>
    <t>Pulp: Pulping</t>
  </si>
  <si>
    <t>Pulp: Pulping thermal</t>
  </si>
  <si>
    <t>FEC.ktoe.PT.PPA.PULP.PULPING.TOTAL.TOTAL</t>
  </si>
  <si>
    <t>FEC.ktoe.PT.PPA.PULP.PULPING.STEAM.SOLIDS</t>
  </si>
  <si>
    <t>FEC.ktoe.PT.PPA.PULP.PULPING.STEAM.RFG</t>
  </si>
  <si>
    <t>FEC.ktoe.PT.PPA.PULP.PULPING.STEAM.LPG</t>
  </si>
  <si>
    <t>FEC.ktoe.PT.PPA.PULP.PULPING.STEAM.DIESEL_LIQBIO</t>
  </si>
  <si>
    <t>FEC.ktoe.PT.PPA.PULP.PULPING.STEAM.RFO</t>
  </si>
  <si>
    <t>FEC.ktoe.PT.PPA.PULP.PULPING.STEAM.OTHER</t>
  </si>
  <si>
    <t>FEC.ktoe.PT.PPA.PULP.PULPING.STEAM.NG_BIOGAS</t>
  </si>
  <si>
    <t>FEC.ktoe.PT.PPA.PULP.PULPING.STEAM.DERIVED</t>
  </si>
  <si>
    <t>FEC.ktoe.PT.PPA.PULP.PULPING.STEAM.BIOMASS_WASTE</t>
  </si>
  <si>
    <t>FEC.ktoe.PT.PPA.PULP.PULPING.STEAM.STEAM_DISTR</t>
  </si>
  <si>
    <t>Pulp: Pulping electric</t>
  </si>
  <si>
    <t>FEC.ktoe.PT.PPA.PULP.PULPING_MECH.MECH.ELEC</t>
  </si>
  <si>
    <t>Pulp: Cleaning</t>
  </si>
  <si>
    <t>FEC.ktoe.PT.PPA.PULP.BLEACHING.THERM.ELEC</t>
  </si>
  <si>
    <t>FEC.ktoe.PT.PPA.PAPER.TOTAL.TOTAL.TOTAL</t>
  </si>
  <si>
    <t>FEC.ktoe.PT.PPA.PAPER.LIGHT.GENERIC.ELEC</t>
  </si>
  <si>
    <t>FEC.ktoe.PT.PPA.PAPER.AIRCOMP.GENERIC.ELEC</t>
  </si>
  <si>
    <t>FEC.ktoe.PT.PPA.PAPER.MOTOR.GENERIC.ELEC</t>
  </si>
  <si>
    <t>FEC.ktoe.PT.PPA.PAPER.FANS.GENERIC.ELEC</t>
  </si>
  <si>
    <t>FEC.ktoe.PT.PPA.PAPER.LOW_ENTH.TOTAL.TOTAL</t>
  </si>
  <si>
    <t>FEC.ktoe.PT.PPA.PAPER.LOW_ENTH.THERM.DIESEL_LIQBIO</t>
  </si>
  <si>
    <t>FEC.ktoe.PT.PPA.PAPER.LOW_ENTH.THERM.NG_BIOGAS</t>
  </si>
  <si>
    <t>FEC.ktoe.PT.PPA.PAPER.LOW_ENTH.THERM.SOLAR_GEO</t>
  </si>
  <si>
    <t>FEC.ktoe.PT.PPA.PAPER.LOW_ENTH.HP.AMBIENT</t>
  </si>
  <si>
    <t>FEC.ktoe.PT.PPA.PAPER.LOW_ENTH.THERM.ELEC</t>
  </si>
  <si>
    <t>Paper: Stock preparation</t>
  </si>
  <si>
    <t>Paper: Stock preparation - Thermal</t>
  </si>
  <si>
    <t>FEC.ktoe.PT.PPA.PAPER.PREPARATION.TOTAL.TOTAL</t>
  </si>
  <si>
    <t>FEC.ktoe.PT.PPA.PAPER.PREPARATION.THERM.SOLIDS</t>
  </si>
  <si>
    <t>FEC.ktoe.PT.PPA.PAPER.PREPARATION.THERM.RFG</t>
  </si>
  <si>
    <t>FEC.ktoe.PT.PPA.PAPER.PREPARATION.THERM.LPG</t>
  </si>
  <si>
    <t>FEC.ktoe.PT.PPA.PAPER.PREPARATION.THERM.DIESEL_LIQBIO</t>
  </si>
  <si>
    <t>FEC.ktoe.PT.PPA.PAPER.PREPARATION.THERM.RFO</t>
  </si>
  <si>
    <t>FEC.ktoe.PT.PPA.PAPER.PREPARATION.THERM.OTHER</t>
  </si>
  <si>
    <t>FEC.ktoe.PT.PPA.PAPER.PREPARATION.THERM.NG_BIOGAS</t>
  </si>
  <si>
    <t>FEC.ktoe.PT.PPA.PAPER.PREPARATION.THERM.DERIVED</t>
  </si>
  <si>
    <t>FEC.ktoe.PT.PPA.PAPER.PREPARATION.THERM.BIOMASS_WASTE</t>
  </si>
  <si>
    <t>FEC.ktoe.PT.PPA.PAPER.PREPARATION.THERM.STEAM_DISTR</t>
  </si>
  <si>
    <t>Paper: Stock preparation - Mechanical</t>
  </si>
  <si>
    <t>FEC.ktoe.PT.PPA.PAPER.PREPARATION_ELEC.MECH.ELEC</t>
  </si>
  <si>
    <t>Paper: Paper machine</t>
  </si>
  <si>
    <t>Paper: Paper machine - Steam use</t>
  </si>
  <si>
    <t>FEC.ktoe.PT.PPA.PAPER.PAPER_MACHINE.TOTAL.TOTAL</t>
  </si>
  <si>
    <t>FEC.ktoe.PT.PPA.PAPER.PAPER_MACHINE.STEAM.SOLIDS</t>
  </si>
  <si>
    <t>FEC.ktoe.PT.PPA.PAPER.PAPER_MACHINE.STEAM.RFG</t>
  </si>
  <si>
    <t>FEC.ktoe.PT.PPA.PAPER.PAPER_MACHINE.STEAM.LPG</t>
  </si>
  <si>
    <t>FEC.ktoe.PT.PPA.PAPER.PAPER_MACHINE.STEAM.DIESEL_LIQBIO</t>
  </si>
  <si>
    <t>FEC.ktoe.PT.PPA.PAPER.PAPER_MACHINE.STEAM.RFO</t>
  </si>
  <si>
    <t>FEC.ktoe.PT.PPA.PAPER.PAPER_MACHINE.STEAM.OTHER</t>
  </si>
  <si>
    <t>FEC.ktoe.PT.PPA.PAPER.PAPER_MACHINE.STEAM.NG_BIOGAS</t>
  </si>
  <si>
    <t>FEC.ktoe.PT.PPA.PAPER.PAPER_MACHINE.STEAM.DERIVED</t>
  </si>
  <si>
    <t>FEC.ktoe.PT.PPA.PAPER.PAPER_MACHINE.STEAM.BIOMASS_WASTE</t>
  </si>
  <si>
    <t>FEC.ktoe.PT.PPA.PAPER.PAPER_MACHINE.STEAM.STEAM_DISTR</t>
  </si>
  <si>
    <t>Paper: Paper machine - Electricity</t>
  </si>
  <si>
    <t>FEC.ktoe.PT.PPA.PAPER.PAPER_MACHINE_ELEC.ELEC.ELEC</t>
  </si>
  <si>
    <t>Paper: Product finishing</t>
  </si>
  <si>
    <t>Paper: Product finishing - Steam use</t>
  </si>
  <si>
    <t>FEC.ktoe.PT.PPA.PAPER.FINISHING.TOTAL.TOTAL</t>
  </si>
  <si>
    <t>FEC.ktoe.PT.PPA.PAPER.FINISHING.STEAM.SOLIDS</t>
  </si>
  <si>
    <t>FEC.ktoe.PT.PPA.PAPER.FINISHING.STEAM.RFG</t>
  </si>
  <si>
    <t>FEC.ktoe.PT.PPA.PAPER.FINISHING.STEAM.LPG</t>
  </si>
  <si>
    <t>FEC.ktoe.PT.PPA.PAPER.FINISHING.STEAM.DIESEL_LIQBIO</t>
  </si>
  <si>
    <t>FEC.ktoe.PT.PPA.PAPER.FINISHING.STEAM.RFO</t>
  </si>
  <si>
    <t>FEC.ktoe.PT.PPA.PAPER.FINISHING.STEAM.OTHER</t>
  </si>
  <si>
    <t>FEC.ktoe.PT.PPA.PAPER.FINISHING.STEAM.NG_BIOGAS</t>
  </si>
  <si>
    <t>FEC.ktoe.PT.PPA.PAPER.FINISHING.STEAM.DERIVED</t>
  </si>
  <si>
    <t>FEC.ktoe.PT.PPA.PAPER.FINISHING.STEAM.BIOMASS_WASTE</t>
  </si>
  <si>
    <t>FEC.ktoe.PT.PPA.PAPER.FINISHING.STEAM.STEAM_DISTR</t>
  </si>
  <si>
    <t>Paper: Product finishing - Electricity</t>
  </si>
  <si>
    <t>FEC.ktoe.PT.PPA.PAPER.FINISHING_ELEC.ELEC.ELEC</t>
  </si>
  <si>
    <t>FEC.ktoe.PT.PPA.PRINT.TOTAL.TOTAL.TOTAL</t>
  </si>
  <si>
    <t>FEC.ktoe.PT.PPA.PRINT.LIGHT.GENERIC.ELEC</t>
  </si>
  <si>
    <t>FEC.ktoe.PT.PPA.PRINT.AIRCOMP.GENERIC.ELEC</t>
  </si>
  <si>
    <t>FEC.ktoe.PT.PPA.PRINT.MOTOR.GENERIC.ELEC</t>
  </si>
  <si>
    <t>FEC.ktoe.PT.PPA.PRINT.FANS.GENERIC.ELEC</t>
  </si>
  <si>
    <t>FEC.ktoe.PT.PPA.PRINT.LOW_ENTH.TOTAL.TOTAL</t>
  </si>
  <si>
    <t>FEC.ktoe.PT.PPA.PRINT.LOW_ENTH.THERM.DIESEL_LIQBIO</t>
  </si>
  <si>
    <t>FEC.ktoe.PT.PPA.PRINT.LOW_ENTH.THERM.NG_BIOGAS</t>
  </si>
  <si>
    <t>FEC.ktoe.PT.PPA.PRINT.LOW_ENTH.THERM.SOLAR_GEO</t>
  </si>
  <si>
    <t>FEC.ktoe.PT.PPA.PRINT.LOW_ENTH.HP.AMBIENT</t>
  </si>
  <si>
    <t>FEC.ktoe.PT.PPA.PRINT.LOW_ENTH.THERM.ELEC</t>
  </si>
  <si>
    <t>Printing and publishing</t>
  </si>
  <si>
    <t>FEC.ktoe.PT.PPA.PRINT.PRINTING.MECH.ELEC</t>
  </si>
  <si>
    <t>UED.ktoe.PT.PPA.PULP.TOTAL.TOTAL.TOTAL</t>
  </si>
  <si>
    <t>UED.ktoe.PT.PPA.PULP.LIGHT.GENERIC.ELEC</t>
  </si>
  <si>
    <t>UED.ktoe.PT.PPA.PULP.AIRCOMP.GENERIC.ELEC</t>
  </si>
  <si>
    <t>UED.ktoe.PT.PPA.PULP.MOTOR.GENERIC.ELEC</t>
  </si>
  <si>
    <t>UED.ktoe.PT.PPA.PULP.FANS.GENERIC.ELEC</t>
  </si>
  <si>
    <t>UED.ktoe.PT.PPA.PULP.LOW_ENTH.TOTAL.TOTAL</t>
  </si>
  <si>
    <t>UED.ktoe.PT.PPA.PULP.LOW_ENTH.THERM.DIESEL_LIQBIO</t>
  </si>
  <si>
    <t>UED.ktoe.PT.PPA.PULP.LOW_ENTH.THERM.NG_BIOGAS</t>
  </si>
  <si>
    <t>UED.ktoe.PT.PPA.PULP.LOW_ENTH.THERM.SOLAR_GEO</t>
  </si>
  <si>
    <t>UED.ktoe.PT.PPA.PULP.LOW_ENTH.HP.AMBIENT</t>
  </si>
  <si>
    <t>UED.ktoe.PT.PPA.PULP.LOW_ENTH.THERM.ELEC</t>
  </si>
  <si>
    <t>UED.ktoe.PT.PPA.PULP.PREPARATION.MECH.ELEC</t>
  </si>
  <si>
    <t>UED.ktoe.PT.PPA.PULP.PULPING.TOTAL.TOTAL</t>
  </si>
  <si>
    <t>UED.ktoe.PT.PPA.PULP.PULPING.STEAM.SOLIDS</t>
  </si>
  <si>
    <t>UED.ktoe.PT.PPA.PULP.PULPING.STEAM.RFG</t>
  </si>
  <si>
    <t>UED.ktoe.PT.PPA.PULP.PULPING.STEAM.LPG</t>
  </si>
  <si>
    <t>UED.ktoe.PT.PPA.PULP.PULPING.STEAM.DIESEL_LIQBIO</t>
  </si>
  <si>
    <t>UED.ktoe.PT.PPA.PULP.PULPING.STEAM.RFO</t>
  </si>
  <si>
    <t>UED.ktoe.PT.PPA.PULP.PULPING.STEAM.OTHER</t>
  </si>
  <si>
    <t>UED.ktoe.PT.PPA.PULP.PULPING.STEAM.NG_BIOGAS</t>
  </si>
  <si>
    <t>UED.ktoe.PT.PPA.PULP.PULPING.STEAM.DERIVED</t>
  </si>
  <si>
    <t>UED.ktoe.PT.PPA.PULP.PULPING.STEAM.BIOMASS_WASTE</t>
  </si>
  <si>
    <t>UED.ktoe.PT.PPA.PULP.PULPING.STEAM.STEAM_DISTR</t>
  </si>
  <si>
    <t>UED.ktoe.PT.PPA.PULP.PULPING_MECH.MECH.ELEC</t>
  </si>
  <si>
    <t>UED.ktoe.PT.PPA.PULP.BLEACHING.THERM.ELEC</t>
  </si>
  <si>
    <t>UED.ktoe.PT.PPA.PAPER.TOTAL.TOTAL.TOTAL</t>
  </si>
  <si>
    <t>UED.ktoe.PT.PPA.PAPER.LIGHT.GENERIC.ELEC</t>
  </si>
  <si>
    <t>UED.ktoe.PT.PPA.PAPER.AIRCOMP.GENERIC.ELEC</t>
  </si>
  <si>
    <t>UED.ktoe.PT.PPA.PAPER.MOTOR.GENERIC.ELEC</t>
  </si>
  <si>
    <t>UED.ktoe.PT.PPA.PAPER.FANS.GENERIC.ELEC</t>
  </si>
  <si>
    <t>UED.ktoe.PT.PPA.PAPER.LOW_ENTH.TOTAL.TOTAL</t>
  </si>
  <si>
    <t>UED.ktoe.PT.PPA.PAPER.LOW_ENTH.THERM.DIESEL_LIQBIO</t>
  </si>
  <si>
    <t>UED.ktoe.PT.PPA.PAPER.LOW_ENTH.THERM.NG_BIOGAS</t>
  </si>
  <si>
    <t>UED.ktoe.PT.PPA.PAPER.LOW_ENTH.THERM.SOLAR_GEO</t>
  </si>
  <si>
    <t>UED.ktoe.PT.PPA.PAPER.LOW_ENTH.HP.AMBIENT</t>
  </si>
  <si>
    <t>UED.ktoe.PT.PPA.PAPER.LOW_ENTH.THERM.ELEC</t>
  </si>
  <si>
    <t>UED.ktoe.PT.PPA.PAPER.PREPARATION.TOTAL.TOTAL</t>
  </si>
  <si>
    <t>UED.ktoe.PT.PPA.PAPER.PREPARATION.THERM.SOLIDS</t>
  </si>
  <si>
    <t>UED.ktoe.PT.PPA.PAPER.PREPARATION.THERM.RFG</t>
  </si>
  <si>
    <t>UED.ktoe.PT.PPA.PAPER.PREPARATION.THERM.LPG</t>
  </si>
  <si>
    <t>UED.ktoe.PT.PPA.PAPER.PREPARATION.THERM.DIESEL_LIQBIO</t>
  </si>
  <si>
    <t>UED.ktoe.PT.PPA.PAPER.PREPARATION.THERM.RFO</t>
  </si>
  <si>
    <t>UED.ktoe.PT.PPA.PAPER.PREPARATION.THERM.OTHER</t>
  </si>
  <si>
    <t>UED.ktoe.PT.PPA.PAPER.PREPARATION.THERM.NG_BIOGAS</t>
  </si>
  <si>
    <t>UED.ktoe.PT.PPA.PAPER.PREPARATION.THERM.DERIVED</t>
  </si>
  <si>
    <t>UED.ktoe.PT.PPA.PAPER.PREPARATION.THERM.BIOMASS_WASTE</t>
  </si>
  <si>
    <t>UED.ktoe.PT.PPA.PAPER.PREPARATION.THERM.STEAM_DISTR</t>
  </si>
  <si>
    <t>UED.ktoe.PT.PPA.PAPER.PREPARATION_ELEC.MECH.ELEC</t>
  </si>
  <si>
    <t>UED.ktoe.PT.PPA.PAPER.PAPER_MACHINE.TOTAL.TOTAL</t>
  </si>
  <si>
    <t>UED.ktoe.PT.PPA.PAPER.PAPER_MACHINE.STEAM.SOLIDS</t>
  </si>
  <si>
    <t>UED.ktoe.PT.PPA.PAPER.PAPER_MACHINE.STEAM.RFG</t>
  </si>
  <si>
    <t>UED.ktoe.PT.PPA.PAPER.PAPER_MACHINE.STEAM.LPG</t>
  </si>
  <si>
    <t>UED.ktoe.PT.PPA.PAPER.PAPER_MACHINE.STEAM.DIESEL_LIQBIO</t>
  </si>
  <si>
    <t>UED.ktoe.PT.PPA.PAPER.PAPER_MACHINE.STEAM.RFO</t>
  </si>
  <si>
    <t>UED.ktoe.PT.PPA.PAPER.PAPER_MACHINE.STEAM.OTHER</t>
  </si>
  <si>
    <t>UED.ktoe.PT.PPA.PAPER.PAPER_MACHINE.STEAM.NG_BIOGAS</t>
  </si>
  <si>
    <t>UED.ktoe.PT.PPA.PAPER.PAPER_MACHINE.STEAM.DERIVED</t>
  </si>
  <si>
    <t>UED.ktoe.PT.PPA.PAPER.PAPER_MACHINE.STEAM.BIOMASS_WASTE</t>
  </si>
  <si>
    <t>UED.ktoe.PT.PPA.PAPER.PAPER_MACHINE.STEAM.STEAM_DISTR</t>
  </si>
  <si>
    <t>UED.ktoe.PT.PPA.PAPER.PAPER_MACHINE_ELEC.ELEC.ELEC</t>
  </si>
  <si>
    <t>UED.ktoe.PT.PPA.PAPER.FINISHING.TOTAL.TOTAL</t>
  </si>
  <si>
    <t>UED.ktoe.PT.PPA.PAPER.FINISHING.STEAM.SOLIDS</t>
  </si>
  <si>
    <t>UED.ktoe.PT.PPA.PAPER.FINISHING.STEAM.RFG</t>
  </si>
  <si>
    <t>UED.ktoe.PT.PPA.PAPER.FINISHING.STEAM.LPG</t>
  </si>
  <si>
    <t>UED.ktoe.PT.PPA.PAPER.FINISHING.STEAM.DIESEL_LIQBIO</t>
  </si>
  <si>
    <t>UED.ktoe.PT.PPA.PAPER.FINISHING.STEAM.RFO</t>
  </si>
  <si>
    <t>UED.ktoe.PT.PPA.PAPER.FINISHING.STEAM.OTHER</t>
  </si>
  <si>
    <t>UED.ktoe.PT.PPA.PAPER.FINISHING.STEAM.NG_BIOGAS</t>
  </si>
  <si>
    <t>UED.ktoe.PT.PPA.PAPER.FINISHING.STEAM.DERIVED</t>
  </si>
  <si>
    <t>UED.ktoe.PT.PPA.PAPER.FINISHING.STEAM.BIOMASS_WASTE</t>
  </si>
  <si>
    <t>UED.ktoe.PT.PPA.PAPER.FINISHING.STEAM.STEAM_DISTR</t>
  </si>
  <si>
    <t>UED.ktoe.PT.PPA.PAPER.FINISHING_ELEC.ELEC.ELEC</t>
  </si>
  <si>
    <t>UED.ktoe.PT.PPA.PRINT.TOTAL.TOTAL.TOTAL</t>
  </si>
  <si>
    <t>UED.ktoe.PT.PPA.PRINT.LIGHT.GENERIC.ELEC</t>
  </si>
  <si>
    <t>UED.ktoe.PT.PPA.PRINT.AIRCOMP.GENERIC.ELEC</t>
  </si>
  <si>
    <t>UED.ktoe.PT.PPA.PRINT.MOTOR.GENERIC.ELEC</t>
  </si>
  <si>
    <t>UED.ktoe.PT.PPA.PRINT.FANS.GENERIC.ELEC</t>
  </si>
  <si>
    <t>UED.ktoe.PT.PPA.PRINT.LOW_ENTH.TOTAL.TOTAL</t>
  </si>
  <si>
    <t>UED.ktoe.PT.PPA.PRINT.LOW_ENTH.THERM.DIESEL_LIQBIO</t>
  </si>
  <si>
    <t>UED.ktoe.PT.PPA.PRINT.LOW_ENTH.THERM.NG_BIOGAS</t>
  </si>
  <si>
    <t>UED.ktoe.PT.PPA.PRINT.LOW_ENTH.THERM.SOLAR_GEO</t>
  </si>
  <si>
    <t>UED.ktoe.PT.PPA.PRINT.LOW_ENTH.HP.AMBIENT</t>
  </si>
  <si>
    <t>UED.ktoe.PT.PPA.PRINT.LOW_ENTH.THERM.ELEC</t>
  </si>
  <si>
    <t>UED.ktoe.PT.PPA.PRINT.PRINTING.MECH.ELEC</t>
  </si>
  <si>
    <t>FUEL_EMI.ktCO2.PT.PPA.PULP.TOTAL.TOTAL.TOTAL</t>
  </si>
  <si>
    <t>FUEL_EMI.ktCO2.PT.PPA.PULP.LIGHT.GENERIC.ELEC</t>
  </si>
  <si>
    <t>FUEL_EMI.ktCO2.PT.PPA.PULP.AIRCOMP.GENERIC.ELEC</t>
  </si>
  <si>
    <t>FUEL_EMI.ktCO2.PT.PPA.PULP.MOTOR.GENERIC.ELEC</t>
  </si>
  <si>
    <t>FUEL_EMI.ktCO2.PT.PPA.PULP.FANS.GENERIC.ELEC</t>
  </si>
  <si>
    <t>FUEL_EMI.ktCO2.PT.PPA.PULP.LOW_ENTH.TOTAL.TOTAL</t>
  </si>
  <si>
    <t>FUEL_EMI.ktCO2.PT.PPA.PULP.LOW_ENTH.THERM.DIESEL_LIQBIO</t>
  </si>
  <si>
    <t>FUEL_EMI.ktCO2.PT.PPA.PULP.LOW_ENTH.THERM.NG_BIOGAS</t>
  </si>
  <si>
    <t>FUEL_EMI.ktCO2.PT.PPA.PULP.LOW_ENTH.THERM.SOLAR_GEO</t>
  </si>
  <si>
    <t>FUEL_EMI.ktCO2.PT.PPA.PULP.LOW_ENTH.HP.AMBIENT</t>
  </si>
  <si>
    <t>FUEL_EMI.ktCO2.PT.PPA.PULP.LOW_ENTH.THERM.ELEC</t>
  </si>
  <si>
    <t>FUEL_EMI.ktCO2.PT.PPA.PULP.PREPARATION.MECH.ELEC</t>
  </si>
  <si>
    <t>FUEL_EMI.ktCO2.PT.PPA.PULP.PULPING.TOTAL.TOTAL</t>
  </si>
  <si>
    <t>FUEL_EMI.ktCO2.PT.PPA.PULP.PULPING.STEAM.SOLIDS</t>
  </si>
  <si>
    <t>FUEL_EMI.ktCO2.PT.PPA.PULP.PULPING.STEAM.RFG</t>
  </si>
  <si>
    <t>FUEL_EMI.ktCO2.PT.PPA.PULP.PULPING.STEAM.LPG</t>
  </si>
  <si>
    <t>FUEL_EMI.ktCO2.PT.PPA.PULP.PULPING.STEAM.DIESEL_LIQBIO</t>
  </si>
  <si>
    <t>FUEL_EMI.ktCO2.PT.PPA.PULP.PULPING.STEAM.RFO</t>
  </si>
  <si>
    <t>FUEL_EMI.ktCO2.PT.PPA.PULP.PULPING.STEAM.OTHER</t>
  </si>
  <si>
    <t>FUEL_EMI.ktCO2.PT.PPA.PULP.PULPING.STEAM.NG_BIOGAS</t>
  </si>
  <si>
    <t>FUEL_EMI.ktCO2.PT.PPA.PULP.PULPING.STEAM.DERIVED</t>
  </si>
  <si>
    <t>FUEL_EMI.ktCO2.PT.PPA.PULP.PULPING.STEAM.BIOMASS_WASTE</t>
  </si>
  <si>
    <t>FUEL_EMI.ktCO2.PT.PPA.PULP.PULPING.STEAM.STEAM_DISTR</t>
  </si>
  <si>
    <t>FUEL_EMI.ktCO2.PT.PPA.PULP.PULPING_MECH.MECH.ELEC</t>
  </si>
  <si>
    <t>FUEL_EMI.ktCO2.PT.PPA.PULP.BLEACHING.THERM.ELEC</t>
  </si>
  <si>
    <t>FUEL_EMI.ktCO2.PT.PPA.PAPER.TOTAL.TOTAL.TOTAL</t>
  </si>
  <si>
    <t>FUEL_EMI.ktCO2.PT.PPA.PAPER.LIGHT.GENERIC.ELEC</t>
  </si>
  <si>
    <t>FUEL_EMI.ktCO2.PT.PPA.PAPER.AIRCOMP.GENERIC.ELEC</t>
  </si>
  <si>
    <t>FUEL_EMI.ktCO2.PT.PPA.PAPER.MOTOR.GENERIC.ELEC</t>
  </si>
  <si>
    <t>FUEL_EMI.ktCO2.PT.PPA.PAPER.FANS.GENERIC.ELEC</t>
  </si>
  <si>
    <t>FUEL_EMI.ktCO2.PT.PPA.PAPER.LOW_ENTH.TOTAL.TOTAL</t>
  </si>
  <si>
    <t>FUEL_EMI.ktCO2.PT.PPA.PAPER.LOW_ENTH.THERM.DIESEL_LIQBIO</t>
  </si>
  <si>
    <t>FUEL_EMI.ktCO2.PT.PPA.PAPER.LOW_ENTH.THERM.NG_BIOGAS</t>
  </si>
  <si>
    <t>FUEL_EMI.ktCO2.PT.PPA.PAPER.LOW_ENTH.THERM.SOLAR_GEO</t>
  </si>
  <si>
    <t>FUEL_EMI.ktCO2.PT.PPA.PAPER.LOW_ENTH.HP.AMBIENT</t>
  </si>
  <si>
    <t>FUEL_EMI.ktCO2.PT.PPA.PAPER.LOW_ENTH.THERM.ELEC</t>
  </si>
  <si>
    <t>FUEL_EMI.ktCO2.PT.PPA.PAPER.PREPARATION.TOTAL.TOTAL</t>
  </si>
  <si>
    <t>FUEL_EMI.ktCO2.PT.PPA.PAPER.PREPARATION.THERM.SOLIDS</t>
  </si>
  <si>
    <t>FUEL_EMI.ktCO2.PT.PPA.PAPER.PREPARATION.THERM.RFG</t>
  </si>
  <si>
    <t>FUEL_EMI.ktCO2.PT.PPA.PAPER.PREPARATION.THERM.LPG</t>
  </si>
  <si>
    <t>FUEL_EMI.ktCO2.PT.PPA.PAPER.PREPARATION.THERM.DIESEL_LIQBIO</t>
  </si>
  <si>
    <t>FUEL_EMI.ktCO2.PT.PPA.PAPER.PREPARATION.THERM.RFO</t>
  </si>
  <si>
    <t>FUEL_EMI.ktCO2.PT.PPA.PAPER.PREPARATION.THERM.OTHER</t>
  </si>
  <si>
    <t>FUEL_EMI.ktCO2.PT.PPA.PAPER.PREPARATION.THERM.NG_BIOGAS</t>
  </si>
  <si>
    <t>FUEL_EMI.ktCO2.PT.PPA.PAPER.PREPARATION.THERM.DERIVED</t>
  </si>
  <si>
    <t>FUEL_EMI.ktCO2.PT.PPA.PAPER.PREPARATION.THERM.BIOMASS_WASTE</t>
  </si>
  <si>
    <t>FUEL_EMI.ktCO2.PT.PPA.PAPER.PREPARATION.THERM.STEAM_DISTR</t>
  </si>
  <si>
    <t>FUEL_EMI.ktCO2.PT.PPA.PAPER.PREPARATION_ELEC.MECH.ELEC</t>
  </si>
  <si>
    <t>FUEL_EMI.ktCO2.PT.PPA.PAPER.PAPER_MACHINE.TOTAL.TOTAL</t>
  </si>
  <si>
    <t>FUEL_EMI.ktCO2.PT.PPA.PAPER.PAPER_MACHINE.STEAM.SOLIDS</t>
  </si>
  <si>
    <t>FUEL_EMI.ktCO2.PT.PPA.PAPER.PAPER_MACHINE.STEAM.RFG</t>
  </si>
  <si>
    <t>FUEL_EMI.ktCO2.PT.PPA.PAPER.PAPER_MACHINE.STEAM.LPG</t>
  </si>
  <si>
    <t>FUEL_EMI.ktCO2.PT.PPA.PAPER.PAPER_MACHINE.STEAM.DIESEL_LIQBIO</t>
  </si>
  <si>
    <t>FUEL_EMI.ktCO2.PT.PPA.PAPER.PAPER_MACHINE.STEAM.RFO</t>
  </si>
  <si>
    <t>FUEL_EMI.ktCO2.PT.PPA.PAPER.PAPER_MACHINE.STEAM.OTHER</t>
  </si>
  <si>
    <t>FUEL_EMI.ktCO2.PT.PPA.PAPER.PAPER_MACHINE.STEAM.NG_BIOGAS</t>
  </si>
  <si>
    <t>FUEL_EMI.ktCO2.PT.PPA.PAPER.PAPER_MACHINE.STEAM.DERIVED</t>
  </si>
  <si>
    <t>FUEL_EMI.ktCO2.PT.PPA.PAPER.PAPER_MACHINE.STEAM.BIOMASS_WASTE</t>
  </si>
  <si>
    <t>FUEL_EMI.ktCO2.PT.PPA.PAPER.PAPER_MACHINE.STEAM.STEAM_DISTR</t>
  </si>
  <si>
    <t>FUEL_EMI.ktCO2.PT.PPA.PAPER.PAPER_MACHINE_ELEC.ELEC.ELEC</t>
  </si>
  <si>
    <t>FUEL_EMI.ktCO2.PT.PPA.PAPER.FINISHING.TOTAL.TOTAL</t>
  </si>
  <si>
    <t>FUEL_EMI.ktCO2.PT.PPA.PAPER.FINISHING.STEAM.SOLIDS</t>
  </si>
  <si>
    <t>FUEL_EMI.ktCO2.PT.PPA.PAPER.FINISHING.STEAM.RFG</t>
  </si>
  <si>
    <t>FUEL_EMI.ktCO2.PT.PPA.PAPER.FINISHING.STEAM.LPG</t>
  </si>
  <si>
    <t>FUEL_EMI.ktCO2.PT.PPA.PAPER.FINISHING.STEAM.DIESEL_LIQBIO</t>
  </si>
  <si>
    <t>FUEL_EMI.ktCO2.PT.PPA.PAPER.FINISHING.STEAM.RFO</t>
  </si>
  <si>
    <t>FUEL_EMI.ktCO2.PT.PPA.PAPER.FINISHING.STEAM.OTHER</t>
  </si>
  <si>
    <t>FUEL_EMI.ktCO2.PT.PPA.PAPER.FINISHING.STEAM.NG_BIOGAS</t>
  </si>
  <si>
    <t>FUEL_EMI.ktCO2.PT.PPA.PAPER.FINISHING.STEAM.DERIVED</t>
  </si>
  <si>
    <t>FUEL_EMI.ktCO2.PT.PPA.PAPER.FINISHING.STEAM.BIOMASS_WASTE</t>
  </si>
  <si>
    <t>FUEL_EMI.ktCO2.PT.PPA.PAPER.FINISHING.STEAM.STEAM_DISTR</t>
  </si>
  <si>
    <t>FUEL_EMI.ktCO2.PT.PPA.PAPER.FINISHING_ELEC.ELEC.ELEC</t>
  </si>
  <si>
    <t>FUEL_EMI.ktCO2.PT.PPA.PRINT.TOTAL.TOTAL.TOTAL</t>
  </si>
  <si>
    <t>FUEL_EMI.ktCO2.PT.PPA.PRINT.LIGHT.GENERIC.ELEC</t>
  </si>
  <si>
    <t>FUEL_EMI.ktCO2.PT.PPA.PRINT.AIRCOMP.GENERIC.ELEC</t>
  </si>
  <si>
    <t>FUEL_EMI.ktCO2.PT.PPA.PRINT.MOTOR.GENERIC.ELEC</t>
  </si>
  <si>
    <t>FUEL_EMI.ktCO2.PT.PPA.PRINT.FANS.GENERIC.ELEC</t>
  </si>
  <si>
    <t>FUEL_EMI.ktCO2.PT.PPA.PRINT.LOW_ENTH.TOTAL.TOTAL</t>
  </si>
  <si>
    <t>FUEL_EMI.ktCO2.PT.PPA.PRINT.LOW_ENTH.THERM.DIESEL_LIQBIO</t>
  </si>
  <si>
    <t>FUEL_EMI.ktCO2.PT.PPA.PRINT.LOW_ENTH.THERM.NG_BIOGAS</t>
  </si>
  <si>
    <t>FUEL_EMI.ktCO2.PT.PPA.PRINT.LOW_ENTH.THERM.SOLAR_GEO</t>
  </si>
  <si>
    <t>FUEL_EMI.ktCO2.PT.PPA.PRINT.LOW_ENTH.HP.AMBIENT</t>
  </si>
  <si>
    <t>FUEL_EMI.ktCO2.PT.PPA.PRINT.LOW_ENTH.THERM.ELEC</t>
  </si>
  <si>
    <t>FUEL_EMI.ktCO2.PT.PPA.PRINT.PRINTING.MECH.ELEC</t>
  </si>
  <si>
    <t>VA.Meuro2015.PT.FBT.FBT</t>
  </si>
  <si>
    <t>Physical output (index)</t>
  </si>
  <si>
    <t>OUTPUT.index.PT.FBT.FBT</t>
  </si>
  <si>
    <t>Installed capacity (production index)</t>
  </si>
  <si>
    <t>CAP.index.PT.FBT.FBT</t>
  </si>
  <si>
    <t>Capacity investment (production index)</t>
  </si>
  <si>
    <t>NEWCAP.index.PT.FBT.FBT</t>
  </si>
  <si>
    <t>Decommissioned capacity (production index)</t>
  </si>
  <si>
    <t>Idle capacity (production index)</t>
  </si>
  <si>
    <t>FEC.ktoe.PT.FBT.FBT.TOTAL.TOTAL.TOTAL</t>
  </si>
  <si>
    <t>FEC.ktoe.PT.FBT.FBT.TOTAL.TOTAL.SOLIDS</t>
  </si>
  <si>
    <t>FEC.ktoe.PT.FBT.FBT.TOTAL.TOTAL.RFG</t>
  </si>
  <si>
    <t>FEC.ktoe.PT.FBT.FBT.TOTAL.TOTAL.LPG</t>
  </si>
  <si>
    <t>FEC.ktoe.PT.FBT.FBT.TOTAL.TOTAL.DIESEL</t>
  </si>
  <si>
    <t>FEC.ktoe.PT.FBT.FBT.TOTAL.TOTAL.RFO</t>
  </si>
  <si>
    <t>FEC.ktoe.PT.FBT.FBT.TOTAL.TOTAL.OTHER</t>
  </si>
  <si>
    <t>FEC.ktoe.PT.FBT.FBT.TOTAL.TOTAL.NG</t>
  </si>
  <si>
    <t>FEC.ktoe.PT.FBT.FBT.TOTAL.TOTAL.DERIVED</t>
  </si>
  <si>
    <t>FEC.ktoe.PT.FBT.FBT.TOTAL.TOTAL.BIOMASS_WASTE</t>
  </si>
  <si>
    <t>FEC.ktoe.PT.FBT.FBT.TOTAL.TOTAL.BIOGAS</t>
  </si>
  <si>
    <t>FEC.ktoe.PT.FBT.FBT.TOTAL.TOTAL.LIQBIO</t>
  </si>
  <si>
    <t>FEC.ktoe.PT.FBT.FBT.TOTAL.TOTAL.SOLAR</t>
  </si>
  <si>
    <t>FEC.ktoe.PT.FBT.FBT.TOTAL.TOTAL.GEO</t>
  </si>
  <si>
    <t>FEC.ktoe.PT.FBT.FBT.TOTAL.TOTAL.AMBIENT</t>
  </si>
  <si>
    <t>FEC.ktoe.PT.FBT.FBT.TOTAL.TOTAL.STEAM_DISTR</t>
  </si>
  <si>
    <t>FEC.ktoe.PT.FBT.FBT.TOTAL.TOTAL.ELEC</t>
  </si>
  <si>
    <t>Energy intensity (toe / physical output index)</t>
  </si>
  <si>
    <t>Useful energy demand intensity (toe useful / physical output index)</t>
  </si>
  <si>
    <t>FEC.ktoe.PT.FBT.FBT.LIGHT.GENERIC.ELEC</t>
  </si>
  <si>
    <t>FEC.ktoe.PT.FBT.FBT.AIRCOMP.GENERIC.ELEC</t>
  </si>
  <si>
    <t>FEC.ktoe.PT.FBT.FBT.MOTOR.GENERIC.ELEC</t>
  </si>
  <si>
    <t>FEC.ktoe.PT.FBT.FBT.FANS.GENERIC.ELEC</t>
  </si>
  <si>
    <t>FEC.ktoe.PT.FBT.FBT.LOW_ENTH.TOTAL.TOTAL</t>
  </si>
  <si>
    <t>FEC.ktoe.PT.FBT.FBT.LOW_ENTH.THERM.DIESEL_LIQBIO</t>
  </si>
  <si>
    <t>FEC.ktoe.PT.FBT.FBT.LOW_ENTH.THERM.NG_BIOGAS</t>
  </si>
  <si>
    <t>FEC.ktoe.PT.FBT.FBT.LOW_ENTH.THERM.SOLAR_GEO</t>
  </si>
  <si>
    <t>FEC.ktoe.PT.FBT.FBT.LOW_ENTH.HP.AMBIENT</t>
  </si>
  <si>
    <t>FEC.ktoe.PT.FBT.FBT.LOW_ENTH.THERM.ELEC</t>
  </si>
  <si>
    <t>Food: Oven (direct heat)</t>
  </si>
  <si>
    <t>Food: Direct Heat - Thermal</t>
  </si>
  <si>
    <t>FEC.ktoe.PT.FBT.FBT.OVEN.THERM.TOTAL</t>
  </si>
  <si>
    <t>FEC.ktoe.PT.FBT.FBT.OVEN.THERM.SOLIDS</t>
  </si>
  <si>
    <t>FEC.ktoe.PT.FBT.FBT.OVEN.THERM.LPG</t>
  </si>
  <si>
    <t>FEC.ktoe.PT.FBT.FBT.OVEN.THERM.DIESEL_LIQBIO</t>
  </si>
  <si>
    <t>FEC.ktoe.PT.FBT.FBT.OVEN.THERM.RFO</t>
  </si>
  <si>
    <t>FEC.ktoe.PT.FBT.FBT.OVEN.THERM.NG_BIOGAS</t>
  </si>
  <si>
    <t>Food: Direct Heat - Electric</t>
  </si>
  <si>
    <t>FEC.ktoe.PT.FBT.FBT.OVEN.ELEC.ELEC</t>
  </si>
  <si>
    <t>Food: Direct Heat - Microwave</t>
  </si>
  <si>
    <t>FEC.ktoe.PT.FBT.FBT.OVEN_MICROW.MICROW.ELEC</t>
  </si>
  <si>
    <t>Food: Specific process heat</t>
  </si>
  <si>
    <t>Food: Process Heat - Thermal</t>
  </si>
  <si>
    <t>FEC.ktoe.PT.FBT.FBT.PROC_HEAT.THERM.TOTAL</t>
  </si>
  <si>
    <t>FEC.ktoe.PT.FBT.FBT.PROC_HEAT.THERM.SOLIDS</t>
  </si>
  <si>
    <t>FEC.ktoe.PT.FBT.FBT.PROC_HEAT.THERM.LPG</t>
  </si>
  <si>
    <t>FEC.ktoe.PT.FBT.FBT.PROC_HEAT.THERM.DIESEL_LIQBIO</t>
  </si>
  <si>
    <t>FEC.ktoe.PT.FBT.FBT.PROC_HEAT.THERM.RFO</t>
  </si>
  <si>
    <t>FEC.ktoe.PT.FBT.FBT.PROC_HEAT.THERM.NG_BIOGAS</t>
  </si>
  <si>
    <t>Food: Process Heat - Electric</t>
  </si>
  <si>
    <t>FEC.ktoe.PT.FBT.FBT.PROC_HEAT.ELEC.ELEC</t>
  </si>
  <si>
    <t>Food: Process Heat - Microwave</t>
  </si>
  <si>
    <t>FEC.ktoe.PT.FBT.FBT.PROC_HEAT_MICROW.MICROW.ELEC</t>
  </si>
  <si>
    <t>Food: Steam processing</t>
  </si>
  <si>
    <t>FEC.ktoe.PT.FBT.FBT.PROCESSING.TOTAL.TOTAL</t>
  </si>
  <si>
    <t>FEC.ktoe.PT.FBT.FBT.PROCESSING.STEAM.SOLIDS</t>
  </si>
  <si>
    <t>FEC.ktoe.PT.FBT.FBT.PROCESSING.STEAM.RFG</t>
  </si>
  <si>
    <t>FEC.ktoe.PT.FBT.FBT.PROCESSING.STEAM.LPG</t>
  </si>
  <si>
    <t>FEC.ktoe.PT.FBT.FBT.PROCESSING.STEAM.DIESEL_LIQBIO</t>
  </si>
  <si>
    <t>FEC.ktoe.PT.FBT.FBT.PROCESSING.STEAM.RFO</t>
  </si>
  <si>
    <t>FEC.ktoe.PT.FBT.FBT.PROCESSING.STEAM.OTHER</t>
  </si>
  <si>
    <t>FEC.ktoe.PT.FBT.FBT.PROCESSING.STEAM.NG_BIOGAS</t>
  </si>
  <si>
    <t>FEC.ktoe.PT.FBT.FBT.PROCESSING.STEAM.DERIVED</t>
  </si>
  <si>
    <t>FEC.ktoe.PT.FBT.FBT.PROCESSING.STEAM.BIOMASS_WASTE</t>
  </si>
  <si>
    <t>FEC.ktoe.PT.FBT.FBT.PROCESSING.STEAM.STEAM_DISTR</t>
  </si>
  <si>
    <t>Food: Drying</t>
  </si>
  <si>
    <t>Food: Thermal drying</t>
  </si>
  <si>
    <t>FEC.ktoe.PT.FBT.FBT.DRYING.TOTAL.TOTAL</t>
  </si>
  <si>
    <t>FEC.ktoe.PT.FBT.FBT.DRYING.THERM.SOLIDS</t>
  </si>
  <si>
    <t>FEC.ktoe.PT.FBT.FBT.DRYING.THERM.LPG</t>
  </si>
  <si>
    <t>FEC.ktoe.PT.FBT.FBT.DRYING.THERM.DIESEL_LIQBIO</t>
  </si>
  <si>
    <t>FEC.ktoe.PT.FBT.FBT.DRYING.THERM.RFO</t>
  </si>
  <si>
    <t>FEC.ktoe.PT.FBT.FBT.DRYING.THERM.NG_BIOGAS</t>
  </si>
  <si>
    <t>Food: Steam drying</t>
  </si>
  <si>
    <t>FEC.ktoe.PT.FBT.FBT.DRYING_STEAM.TOTAL.TOTAL</t>
  </si>
  <si>
    <t>FEC.ktoe.PT.FBT.FBT.DRYING_STEAM.STEAM.SOLIDS</t>
  </si>
  <si>
    <t>FEC.ktoe.PT.FBT.FBT.DRYING_STEAM.STEAM.RFG</t>
  </si>
  <si>
    <t>FEC.ktoe.PT.FBT.FBT.DRYING_STEAM.STEAM.LPG</t>
  </si>
  <si>
    <t>FEC.ktoe.PT.FBT.FBT.DRYING_STEAM.STEAM.DIESEL_LIQBIO</t>
  </si>
  <si>
    <t>FEC.ktoe.PT.FBT.FBT.DRYING_STEAM.STEAM.RFO</t>
  </si>
  <si>
    <t>FEC.ktoe.PT.FBT.FBT.DRYING_STEAM.STEAM.OTHER</t>
  </si>
  <si>
    <t>FEC.ktoe.PT.FBT.FBT.DRYING_STEAM.STEAM.NG_BIOGAS</t>
  </si>
  <si>
    <t>FEC.ktoe.PT.FBT.FBT.DRYING_STEAM.STEAM.DERIVED</t>
  </si>
  <si>
    <t>FEC.ktoe.PT.FBT.FBT.DRYING_STEAM.STEAM.BIOMASS_WASTE</t>
  </si>
  <si>
    <t>FEC.ktoe.PT.FBT.FBT.DRYING_STEAM.STEAM.STEAM_DISTR</t>
  </si>
  <si>
    <t>Food: Electric drying</t>
  </si>
  <si>
    <t>FEC.ktoe.PT.FBT.FBT.DRYING_ELEC.ELEC.ELEC</t>
  </si>
  <si>
    <t>Food: Freeze drying</t>
  </si>
  <si>
    <t>FEC.ktoe.PT.FBT.FBT.DRYING_FREEZE.FREEZE_DRY.ELEC</t>
  </si>
  <si>
    <t>Food: Microwave drying</t>
  </si>
  <si>
    <t>FEC.ktoe.PT.FBT.FBT.DRYING_MICROW.MICROW.ELEC</t>
  </si>
  <si>
    <t>Food: Process cooling and refrigeration</t>
  </si>
  <si>
    <t>Food: Thermal cooling</t>
  </si>
  <si>
    <t>FEC.ktoe.PT.FBT.FBT.PROC_COOL_THERM.THERM.NG_BIOGAS</t>
  </si>
  <si>
    <t>Food: Steam cooling</t>
  </si>
  <si>
    <t>FEC.ktoe.PT.FBT.FBT.PROC_COOL.TOTAL.TOTAL</t>
  </si>
  <si>
    <t>FEC.ktoe.PT.FBT.FBT.PROC_COOL.STEAM.SOLIDS</t>
  </si>
  <si>
    <t>FEC.ktoe.PT.FBT.FBT.PROC_COOL.STEAM.RFG</t>
  </si>
  <si>
    <t>FEC.ktoe.PT.FBT.FBT.PROC_COOL.STEAM.LPG</t>
  </si>
  <si>
    <t>FEC.ktoe.PT.FBT.FBT.PROC_COOL.STEAM.DIESEL_LIQBIO</t>
  </si>
  <si>
    <t>FEC.ktoe.PT.FBT.FBT.PROC_COOL.STEAM.RFO</t>
  </si>
  <si>
    <t>FEC.ktoe.PT.FBT.FBT.PROC_COOL.STEAM.OTHER</t>
  </si>
  <si>
    <t>FEC.ktoe.PT.FBT.FBT.PROC_COOL.STEAM.NG_BIOGAS</t>
  </si>
  <si>
    <t>FEC.ktoe.PT.FBT.FBT.PROC_COOL.STEAM.DERIVED</t>
  </si>
  <si>
    <t>FEC.ktoe.PT.FBT.FBT.PROC_COOL.STEAM.BIOMASS_WASTE</t>
  </si>
  <si>
    <t>FEC.ktoe.PT.FBT.FBT.PROC_COOL.STEAM.STEAM_DISTR</t>
  </si>
  <si>
    <t>Food: Electric cooling</t>
  </si>
  <si>
    <t>FEC.ktoe.PT.FBT.FBT.PROC_COOL_ELEC.ELEC.ELEC</t>
  </si>
  <si>
    <t>Food: Electric machinery</t>
  </si>
  <si>
    <t>FEC.ktoe.PT.FBT.FBT.GENERIC.MECH.ELEC</t>
  </si>
  <si>
    <t>UED.ktoe.PT.FBT.FBT.TOTAL.TOTAL.TOTAL</t>
  </si>
  <si>
    <t>UED.ktoe.PT.FBT.FBT.LIGHT.GENERIC.ELEC</t>
  </si>
  <si>
    <t>UED.ktoe.PT.FBT.FBT.AIRCOMP.GENERIC.ELEC</t>
  </si>
  <si>
    <t>UED.ktoe.PT.FBT.FBT.MOTOR.GENERIC.ELEC</t>
  </si>
  <si>
    <t>UED.ktoe.PT.FBT.FBT.FANS.GENERIC.ELEC</t>
  </si>
  <si>
    <t>UED.ktoe.PT.FBT.FBT.LOW_ENTH.TOTAL.TOTAL</t>
  </si>
  <si>
    <t>UED.ktoe.PT.FBT.FBT.LOW_ENTH.THERM.DIESEL_LIQBIO</t>
  </si>
  <si>
    <t>UED.ktoe.PT.FBT.FBT.LOW_ENTH.THERM.NG_BIOGAS</t>
  </si>
  <si>
    <t>UED.ktoe.PT.FBT.FBT.LOW_ENTH.THERM.SOLAR_GEO</t>
  </si>
  <si>
    <t>UED.ktoe.PT.FBT.FBT.LOW_ENTH.HP.AMBIENT</t>
  </si>
  <si>
    <t>UED.ktoe.PT.FBT.FBT.LOW_ENTH.THERM.ELEC</t>
  </si>
  <si>
    <t>UED.ktoe.PT.FBT.FBT.OVEN.THERM.TOTAL</t>
  </si>
  <si>
    <t>UED.ktoe.PT.FBT.FBT.OVEN.THERM.SOLIDS</t>
  </si>
  <si>
    <t>UED.ktoe.PT.FBT.FBT.OVEN.THERM.LPG</t>
  </si>
  <si>
    <t>UED.ktoe.PT.FBT.FBT.OVEN.THERM.DIESEL_LIQBIO</t>
  </si>
  <si>
    <t>UED.ktoe.PT.FBT.FBT.OVEN.THERM.RFO</t>
  </si>
  <si>
    <t>UED.ktoe.PT.FBT.FBT.OVEN.THERM.NG_BIOGAS</t>
  </si>
  <si>
    <t>UED.ktoe.PT.FBT.FBT.OVEN.ELEC.ELEC</t>
  </si>
  <si>
    <t>UED.ktoe.PT.FBT.FBT.OVEN_MICROW.MICROW.ELEC</t>
  </si>
  <si>
    <t>UED.ktoe.PT.FBT.FBT.PROC_HEAT.THERM.TOTAL</t>
  </si>
  <si>
    <t>UED.ktoe.PT.FBT.FBT.PROC_HEAT.THERM.SOLIDS</t>
  </si>
  <si>
    <t>UED.ktoe.PT.FBT.FBT.PROC_HEAT.THERM.LPG</t>
  </si>
  <si>
    <t>UED.ktoe.PT.FBT.FBT.PROC_HEAT.THERM.DIESEL_LIQBIO</t>
  </si>
  <si>
    <t>UED.ktoe.PT.FBT.FBT.PROC_HEAT.THERM.RFO</t>
  </si>
  <si>
    <t>UED.ktoe.PT.FBT.FBT.PROC_HEAT.THERM.NG_BIOGAS</t>
  </si>
  <si>
    <t>UED.ktoe.PT.FBT.FBT.PROC_HEAT.ELEC.ELEC</t>
  </si>
  <si>
    <t>UED.ktoe.PT.FBT.FBT.PROC_HEAT_MICROW.MICROW.ELEC</t>
  </si>
  <si>
    <t>UED.ktoe.PT.FBT.FBT.PROCESSING.TOTAL.TOTAL</t>
  </si>
  <si>
    <t>UED.ktoe.PT.FBT.FBT.PROCESSING.STEAM.SOLIDS</t>
  </si>
  <si>
    <t>UED.ktoe.PT.FBT.FBT.PROCESSING.STEAM.RFG</t>
  </si>
  <si>
    <t>UED.ktoe.PT.FBT.FBT.PROCESSING.STEAM.LPG</t>
  </si>
  <si>
    <t>UED.ktoe.PT.FBT.FBT.PROCESSING.STEAM.DIESEL_LIQBIO</t>
  </si>
  <si>
    <t>UED.ktoe.PT.FBT.FBT.PROCESSING.STEAM.RFO</t>
  </si>
  <si>
    <t>UED.ktoe.PT.FBT.FBT.PROCESSING.STEAM.OTHER</t>
  </si>
  <si>
    <t>UED.ktoe.PT.FBT.FBT.PROCESSING.STEAM.NG_BIOGAS</t>
  </si>
  <si>
    <t>UED.ktoe.PT.FBT.FBT.PROCESSING.STEAM.DERIVED</t>
  </si>
  <si>
    <t>UED.ktoe.PT.FBT.FBT.PROCESSING.STEAM.BIOMASS_WASTE</t>
  </si>
  <si>
    <t>UED.ktoe.PT.FBT.FBT.PROCESSING.STEAM.STEAM_DISTR</t>
  </si>
  <si>
    <t>UED.ktoe.PT.FBT.FBT.DRYING.TOTAL.TOTAL</t>
  </si>
  <si>
    <t>UED.ktoe.PT.FBT.FBT.DRYING.THERM.SOLIDS</t>
  </si>
  <si>
    <t>UED.ktoe.PT.FBT.FBT.DRYING.THERM.LPG</t>
  </si>
  <si>
    <t>UED.ktoe.PT.FBT.FBT.DRYING.THERM.DIESEL_LIQBIO</t>
  </si>
  <si>
    <t>UED.ktoe.PT.FBT.FBT.DRYING.THERM.RFO</t>
  </si>
  <si>
    <t>UED.ktoe.PT.FBT.FBT.DRYING.THERM.NG_BIOGAS</t>
  </si>
  <si>
    <t>UED.ktoe.PT.FBT.FBT.DRYING_STEAM.TOTAL.TOTAL</t>
  </si>
  <si>
    <t>UED.ktoe.PT.FBT.FBT.DRYING_STEAM.STEAM.SOLIDS</t>
  </si>
  <si>
    <t>UED.ktoe.PT.FBT.FBT.DRYING_STEAM.STEAM.RFG</t>
  </si>
  <si>
    <t>UED.ktoe.PT.FBT.FBT.DRYING_STEAM.STEAM.LPG</t>
  </si>
  <si>
    <t>UED.ktoe.PT.FBT.FBT.DRYING_STEAM.STEAM.DIESEL_LIQBIO</t>
  </si>
  <si>
    <t>UED.ktoe.PT.FBT.FBT.DRYING_STEAM.STEAM.RFO</t>
  </si>
  <si>
    <t>UED.ktoe.PT.FBT.FBT.DRYING_STEAM.STEAM.OTHER</t>
  </si>
  <si>
    <t>UED.ktoe.PT.FBT.FBT.DRYING_STEAM.STEAM.NG_BIOGAS</t>
  </si>
  <si>
    <t>UED.ktoe.PT.FBT.FBT.DRYING_STEAM.STEAM.DERIVED</t>
  </si>
  <si>
    <t>UED.ktoe.PT.FBT.FBT.DRYING_STEAM.STEAM.BIOMASS_WASTE</t>
  </si>
  <si>
    <t>UED.ktoe.PT.FBT.FBT.DRYING_STEAM.STEAM.STEAM_DISTR</t>
  </si>
  <si>
    <t>UED.ktoe.PT.FBT.FBT.DRYING_ELEC.ELEC.ELEC</t>
  </si>
  <si>
    <t>UED.ktoe.PT.FBT.FBT.DRYING_FREEZE.FREEZE_DRY.ELEC</t>
  </si>
  <si>
    <t>UED.ktoe.PT.FBT.FBT.DRYING_MICROW.MICROW.ELEC</t>
  </si>
  <si>
    <t>UED.ktoe.PT.FBT.FBT.PROC_COOL_THERM.THERM.NG_BIOGAS</t>
  </si>
  <si>
    <t>UED.ktoe.PT.FBT.FBT.PROC_COOL.TOTAL.TOTAL</t>
  </si>
  <si>
    <t>UED.ktoe.PT.FBT.FBT.PROC_COOL.STEAM.SOLIDS</t>
  </si>
  <si>
    <t>UED.ktoe.PT.FBT.FBT.PROC_COOL.STEAM.RFG</t>
  </si>
  <si>
    <t>UED.ktoe.PT.FBT.FBT.PROC_COOL.STEAM.LPG</t>
  </si>
  <si>
    <t>UED.ktoe.PT.FBT.FBT.PROC_COOL.STEAM.DIESEL_LIQBIO</t>
  </si>
  <si>
    <t>UED.ktoe.PT.FBT.FBT.PROC_COOL.STEAM.RFO</t>
  </si>
  <si>
    <t>UED.ktoe.PT.FBT.FBT.PROC_COOL.STEAM.OTHER</t>
  </si>
  <si>
    <t>UED.ktoe.PT.FBT.FBT.PROC_COOL.STEAM.NG_BIOGAS</t>
  </si>
  <si>
    <t>UED.ktoe.PT.FBT.FBT.PROC_COOL.STEAM.DERIVED</t>
  </si>
  <si>
    <t>UED.ktoe.PT.FBT.FBT.PROC_COOL.STEAM.BIOMASS_WASTE</t>
  </si>
  <si>
    <t>UED.ktoe.PT.FBT.FBT.PROC_COOL.STEAM.STEAM_DISTR</t>
  </si>
  <si>
    <t>UED.ktoe.PT.FBT.FBT.PROC_COOL_ELEC.ELEC.ELEC</t>
  </si>
  <si>
    <t>UED.ktoe.PT.FBT.FBT.GENERIC.MECH.ELEC</t>
  </si>
  <si>
    <t>FUEL_EMI.ktCO2.PT.FBT.FBT.TOTAL.TOTAL.TOTAL</t>
  </si>
  <si>
    <t>FUEL_EMI.ktCO2.PT.FBT.FBT.LIGHT.GENERIC.ELEC</t>
  </si>
  <si>
    <t>FUEL_EMI.ktCO2.PT.FBT.FBT.AIRCOMP.GENERIC.ELEC</t>
  </si>
  <si>
    <t>FUEL_EMI.ktCO2.PT.FBT.FBT.MOTOR.GENERIC.ELEC</t>
  </si>
  <si>
    <t>FUEL_EMI.ktCO2.PT.FBT.FBT.FANS.GENERIC.ELEC</t>
  </si>
  <si>
    <t>FUEL_EMI.ktCO2.PT.FBT.FBT.LOW_ENTH.TOTAL.TOTAL</t>
  </si>
  <si>
    <t>FUEL_EMI.ktCO2.PT.FBT.FBT.LOW_ENTH.THERM.DIESEL_LIQBIO</t>
  </si>
  <si>
    <t>FUEL_EMI.ktCO2.PT.FBT.FBT.LOW_ENTH.THERM.NG_BIOGAS</t>
  </si>
  <si>
    <t>FUEL_EMI.ktCO2.PT.FBT.FBT.LOW_ENTH.THERM.SOLAR_GEO</t>
  </si>
  <si>
    <t>FUEL_EMI.ktCO2.PT.FBT.FBT.LOW_ENTH.HP.AMBIENT</t>
  </si>
  <si>
    <t>FUEL_EMI.ktCO2.PT.FBT.FBT.LOW_ENTH.THERM.ELEC</t>
  </si>
  <si>
    <t>FUEL_EMI.ktCO2.PT.FBT.FBT.OVEN.THERM.TOTAL</t>
  </si>
  <si>
    <t>FUEL_EMI.ktCO2.PT.FBT.FBT.OVEN.THERM.SOLIDS</t>
  </si>
  <si>
    <t>FUEL_EMI.ktCO2.PT.FBT.FBT.OVEN.THERM.LPG</t>
  </si>
  <si>
    <t>FUEL_EMI.ktCO2.PT.FBT.FBT.OVEN.THERM.DIESEL_LIQBIO</t>
  </si>
  <si>
    <t>FUEL_EMI.ktCO2.PT.FBT.FBT.OVEN.THERM.RFO</t>
  </si>
  <si>
    <t>FUEL_EMI.ktCO2.PT.FBT.FBT.OVEN.THERM.NG_BIOGAS</t>
  </si>
  <si>
    <t>FUEL_EMI.ktCO2.PT.FBT.FBT.OVEN.ELEC.ELEC</t>
  </si>
  <si>
    <t>FUEL_EMI.ktCO2.PT.FBT.FBT.OVEN_MICROW.MICROW.ELEC</t>
  </si>
  <si>
    <t>FUEL_EMI.ktCO2.PT.FBT.FBT.PROC_HEAT.THERM.TOTAL</t>
  </si>
  <si>
    <t>FUEL_EMI.ktCO2.PT.FBT.FBT.PROC_HEAT.THERM.SOLIDS</t>
  </si>
  <si>
    <t>FUEL_EMI.ktCO2.PT.FBT.FBT.PROC_HEAT.THERM.LPG</t>
  </si>
  <si>
    <t>FUEL_EMI.ktCO2.PT.FBT.FBT.PROC_HEAT.THERM.DIESEL_LIQBIO</t>
  </si>
  <si>
    <t>FUEL_EMI.ktCO2.PT.FBT.FBT.PROC_HEAT.THERM.RFO</t>
  </si>
  <si>
    <t>FUEL_EMI.ktCO2.PT.FBT.FBT.PROC_HEAT.THERM.NG_BIOGAS</t>
  </si>
  <si>
    <t>FUEL_EMI.ktCO2.PT.FBT.FBT.PROC_HEAT.ELEC.ELEC</t>
  </si>
  <si>
    <t>FUEL_EMI.ktCO2.PT.FBT.FBT.PROC_HEAT_MICROW.MICROW.ELEC</t>
  </si>
  <si>
    <t>FUEL_EMI.ktCO2.PT.FBT.FBT.PROCESSING.TOTAL.TOTAL</t>
  </si>
  <si>
    <t>FUEL_EMI.ktCO2.PT.FBT.FBT.PROCESSING.STEAM.SOLIDS</t>
  </si>
  <si>
    <t>FUEL_EMI.ktCO2.PT.FBT.FBT.PROCESSING.STEAM.RFG</t>
  </si>
  <si>
    <t>FUEL_EMI.ktCO2.PT.FBT.FBT.PROCESSING.STEAM.LPG</t>
  </si>
  <si>
    <t>FUEL_EMI.ktCO2.PT.FBT.FBT.PROCESSING.STEAM.DIESEL_LIQBIO</t>
  </si>
  <si>
    <t>FUEL_EMI.ktCO2.PT.FBT.FBT.PROCESSING.STEAM.RFO</t>
  </si>
  <si>
    <t>FUEL_EMI.ktCO2.PT.FBT.FBT.PROCESSING.STEAM.OTHER</t>
  </si>
  <si>
    <t>FUEL_EMI.ktCO2.PT.FBT.FBT.PROCESSING.STEAM.NG_BIOGAS</t>
  </si>
  <si>
    <t>FUEL_EMI.ktCO2.PT.FBT.FBT.PROCESSING.STEAM.DERIVED</t>
  </si>
  <si>
    <t>FUEL_EMI.ktCO2.PT.FBT.FBT.PROCESSING.STEAM.BIOMASS_WASTE</t>
  </si>
  <si>
    <t>FUEL_EMI.ktCO2.PT.FBT.FBT.PROCESSING.STEAM.STEAM_DISTR</t>
  </si>
  <si>
    <t>FUEL_EMI.ktCO2.PT.FBT.FBT.DRYING.TOTAL.TOTAL</t>
  </si>
  <si>
    <t>FUEL_EMI.ktCO2.PT.FBT.FBT.DRYING.THERM.SOLIDS</t>
  </si>
  <si>
    <t>FUEL_EMI.ktCO2.PT.FBT.FBT.DRYING.THERM.LPG</t>
  </si>
  <si>
    <t>FUEL_EMI.ktCO2.PT.FBT.FBT.DRYING.THERM.DIESEL_LIQBIO</t>
  </si>
  <si>
    <t>FUEL_EMI.ktCO2.PT.FBT.FBT.DRYING.THERM.RFO</t>
  </si>
  <si>
    <t>FUEL_EMI.ktCO2.PT.FBT.FBT.DRYING.THERM.NG_BIOGAS</t>
  </si>
  <si>
    <t>FUEL_EMI.ktCO2.PT.FBT.FBT.DRYING_STEAM.TOTAL.TOTAL</t>
  </si>
  <si>
    <t>FUEL_EMI.ktCO2.PT.FBT.FBT.DRYING_STEAM.STEAM.SOLIDS</t>
  </si>
  <si>
    <t>FUEL_EMI.ktCO2.PT.FBT.FBT.DRYING_STEAM.STEAM.RFG</t>
  </si>
  <si>
    <t>FUEL_EMI.ktCO2.PT.FBT.FBT.DRYING_STEAM.STEAM.LPG</t>
  </si>
  <si>
    <t>FUEL_EMI.ktCO2.PT.FBT.FBT.DRYING_STEAM.STEAM.DIESEL_LIQBIO</t>
  </si>
  <si>
    <t>FUEL_EMI.ktCO2.PT.FBT.FBT.DRYING_STEAM.STEAM.RFO</t>
  </si>
  <si>
    <t>FUEL_EMI.ktCO2.PT.FBT.FBT.DRYING_STEAM.STEAM.OTHER</t>
  </si>
  <si>
    <t>FUEL_EMI.ktCO2.PT.FBT.FBT.DRYING_STEAM.STEAM.NG_BIOGAS</t>
  </si>
  <si>
    <t>FUEL_EMI.ktCO2.PT.FBT.FBT.DRYING_STEAM.STEAM.DERIVED</t>
  </si>
  <si>
    <t>FUEL_EMI.ktCO2.PT.FBT.FBT.DRYING_STEAM.STEAM.BIOMASS_WASTE</t>
  </si>
  <si>
    <t>FUEL_EMI.ktCO2.PT.FBT.FBT.DRYING_STEAM.STEAM.STEAM_DISTR</t>
  </si>
  <si>
    <t>FUEL_EMI.ktCO2.PT.FBT.FBT.DRYING_ELEC.ELEC.ELEC</t>
  </si>
  <si>
    <t>FUEL_EMI.ktCO2.PT.FBT.FBT.DRYING_FREEZE.FREEZE_DRY.ELEC</t>
  </si>
  <si>
    <t>FUEL_EMI.ktCO2.PT.FBT.FBT.DRYING_MICROW.MICROW.ELEC</t>
  </si>
  <si>
    <t>FUEL_EMI.ktCO2.PT.FBT.FBT.PROC_COOL_THERM.THERM.NG_BIOGAS</t>
  </si>
  <si>
    <t>FUEL_EMI.ktCO2.PT.FBT.FBT.PROC_COOL.TOTAL.TOTAL</t>
  </si>
  <si>
    <t>FUEL_EMI.ktCO2.PT.FBT.FBT.PROC_COOL.STEAM.SOLIDS</t>
  </si>
  <si>
    <t>FUEL_EMI.ktCO2.PT.FBT.FBT.PROC_COOL.STEAM.RFG</t>
  </si>
  <si>
    <t>FUEL_EMI.ktCO2.PT.FBT.FBT.PROC_COOL.STEAM.LPG</t>
  </si>
  <si>
    <t>FUEL_EMI.ktCO2.PT.FBT.FBT.PROC_COOL.STEAM.DIESEL_LIQBIO</t>
  </si>
  <si>
    <t>FUEL_EMI.ktCO2.PT.FBT.FBT.PROC_COOL.STEAM.RFO</t>
  </si>
  <si>
    <t>FUEL_EMI.ktCO2.PT.FBT.FBT.PROC_COOL.STEAM.OTHER</t>
  </si>
  <si>
    <t>FUEL_EMI.ktCO2.PT.FBT.FBT.PROC_COOL.STEAM.NG_BIOGAS</t>
  </si>
  <si>
    <t>FUEL_EMI.ktCO2.PT.FBT.FBT.PROC_COOL.STEAM.DERIVED</t>
  </si>
  <si>
    <t>FUEL_EMI.ktCO2.PT.FBT.FBT.PROC_COOL.STEAM.BIOMASS_WASTE</t>
  </si>
  <si>
    <t>FUEL_EMI.ktCO2.PT.FBT.FBT.PROC_COOL.STEAM.STEAM_DISTR</t>
  </si>
  <si>
    <t>FUEL_EMI.ktCO2.PT.FBT.FBT.PROC_COOL_ELEC.ELEC.ELEC</t>
  </si>
  <si>
    <t>FUEL_EMI.ktCO2.PT.FBT.FBT.GENERIC.MECH.ELEC</t>
  </si>
  <si>
    <t>VA.Meuro2015.PT.TRE.TRE</t>
  </si>
  <si>
    <t>OUTPUT.index.PT.TRE.TRE</t>
  </si>
  <si>
    <t>CAP.index.PT.TRE.TRE</t>
  </si>
  <si>
    <t>NEWCAP.index.PT.TRE.TRE</t>
  </si>
  <si>
    <t>FEC.ktoe.PT.TRE.TRE.TOTAL.TOTAL.TOTAL</t>
  </si>
  <si>
    <t>FEC.ktoe.PT.TRE.TRE.TOTAL.TOTAL.SOLIDS</t>
  </si>
  <si>
    <t>FEC.ktoe.PT.TRE.TRE.TOTAL.TOTAL.RFG</t>
  </si>
  <si>
    <t>FEC.ktoe.PT.TRE.TRE.TOTAL.TOTAL.LPG</t>
  </si>
  <si>
    <t>FEC.ktoe.PT.TRE.TRE.TOTAL.TOTAL.DIESEL</t>
  </si>
  <si>
    <t>FEC.ktoe.PT.TRE.TRE.TOTAL.TOTAL.RFO</t>
  </si>
  <si>
    <t>FEC.ktoe.PT.TRE.TRE.TOTAL.TOTAL.OTHER</t>
  </si>
  <si>
    <t>FEC.ktoe.PT.TRE.TRE.TOTAL.TOTAL.NG</t>
  </si>
  <si>
    <t>FEC.ktoe.PT.TRE.TRE.TOTAL.TOTAL.DERIVED</t>
  </si>
  <si>
    <t>FEC.ktoe.PT.TRE.TRE.TOTAL.TOTAL.BIOMASS_WASTE</t>
  </si>
  <si>
    <t>FEC.ktoe.PT.TRE.TRE.TOTAL.TOTAL.BIOGAS</t>
  </si>
  <si>
    <t>FEC.ktoe.PT.TRE.TRE.TOTAL.TOTAL.LIQBIO</t>
  </si>
  <si>
    <t>FEC.ktoe.PT.TRE.TRE.TOTAL.TOTAL.SOLAR</t>
  </si>
  <si>
    <t>FEC.ktoe.PT.TRE.TRE.TOTAL.TOTAL.GEO</t>
  </si>
  <si>
    <t>FEC.ktoe.PT.TRE.TRE.TOTAL.TOTAL.AMBIENT</t>
  </si>
  <si>
    <t>FEC.ktoe.PT.TRE.TRE.TOTAL.TOTAL.STEAM_DISTR</t>
  </si>
  <si>
    <t>FEC.ktoe.PT.TRE.TRE.TOTAL.TOTAL.ELEC</t>
  </si>
  <si>
    <t>FEC.ktoe.PT.TRE.TRE.LIGHT.GENERIC.ELEC</t>
  </si>
  <si>
    <t>FEC.ktoe.PT.TRE.TRE.AIRCOMP.GENERIC.ELEC</t>
  </si>
  <si>
    <t>FEC.ktoe.PT.TRE.TRE.MOTOR.GENERIC.ELEC</t>
  </si>
  <si>
    <t>FEC.ktoe.PT.TRE.TRE.FANS.GENERIC.ELEC</t>
  </si>
  <si>
    <t>FEC.ktoe.PT.TRE.TRE.LOW_ENTH.TOTAL.TOTAL</t>
  </si>
  <si>
    <t>FEC.ktoe.PT.TRE.TRE.LOW_ENTH.THERM.DIESEL_LIQBIO</t>
  </si>
  <si>
    <t>FEC.ktoe.PT.TRE.TRE.LOW_ENTH.THERM.NG_BIOGAS</t>
  </si>
  <si>
    <t>FEC.ktoe.PT.TRE.TRE.LOW_ENTH.THERM.SOLAR_GEO</t>
  </si>
  <si>
    <t>FEC.ktoe.PT.TRE.TRE.LOW_ENTH.HP.AMBIENT</t>
  </si>
  <si>
    <t>FEC.ktoe.PT.TRE.TRE.LOW_ENTH.THERM.ELEC</t>
  </si>
  <si>
    <t>Trans. Eq.: Foundries</t>
  </si>
  <si>
    <t>Trans. Eq.: Thermal Foundries</t>
  </si>
  <si>
    <t>FEC.ktoe.PT.TRE.TRE.FOUNDRY.THERM.TOTAL</t>
  </si>
  <si>
    <t>FEC.ktoe.PT.TRE.TRE.FOUNDRY.THERM.SOLIDS</t>
  </si>
  <si>
    <t>FEC.ktoe.PT.TRE.TRE.FOUNDRY.THERM.LPG</t>
  </si>
  <si>
    <t>FEC.ktoe.PT.TRE.TRE.FOUNDRY.THERM.DIESEL_LIQBIO</t>
  </si>
  <si>
    <t>FEC.ktoe.PT.TRE.TRE.FOUNDRY.THERM.RFO</t>
  </si>
  <si>
    <t>FEC.ktoe.PT.TRE.TRE.FOUNDRY.THERM.NG_BIOGAS</t>
  </si>
  <si>
    <t>Trans. Eq.: Electric Foundries</t>
  </si>
  <si>
    <t>FEC.ktoe.PT.TRE.TRE.FOUNDRY.ELEC.ELEC</t>
  </si>
  <si>
    <t>Trans. Eq.: Connection techniques</t>
  </si>
  <si>
    <t>Trans. Eq.: Thermal connection</t>
  </si>
  <si>
    <t>FEC.ktoe.PT.TRE.TRE.CONNECTION_THERM.THERM.NG_BIOGAS</t>
  </si>
  <si>
    <t>Trans. Eq.: Electric connection</t>
  </si>
  <si>
    <t>FEC.ktoe.PT.TRE.TRE.CONNECTION_ELEC.ELEC.ELEC</t>
  </si>
  <si>
    <t>Trans. Eq.: Heat treatment</t>
  </si>
  <si>
    <t>Trans. Eq.: Heat treatment - Thermal</t>
  </si>
  <si>
    <t>FEC.ktoe.PT.TRE.TRE.HEAT_TREAT.THERM.TOTAL</t>
  </si>
  <si>
    <t>FEC.ktoe.PT.TRE.TRE.HEAT_TREAT.THERM.SOLIDS</t>
  </si>
  <si>
    <t>FEC.ktoe.PT.TRE.TRE.HEAT_TREAT.THERM.LPG</t>
  </si>
  <si>
    <t>FEC.ktoe.PT.TRE.TRE.HEAT_TREAT.THERM.DIESEL_LIQBIO</t>
  </si>
  <si>
    <t>FEC.ktoe.PT.TRE.TRE.HEAT_TREAT.THERM.RFO</t>
  </si>
  <si>
    <t>FEC.ktoe.PT.TRE.TRE.HEAT_TREAT.THERM.NG_BIOGAS</t>
  </si>
  <si>
    <t>Trans. Eq.: Heat treatment - Electric</t>
  </si>
  <si>
    <t>FEC.ktoe.PT.TRE.TRE.HEAT_TREAT.ELEC.ELEC</t>
  </si>
  <si>
    <t>Trans. Eq.: Steam processing</t>
  </si>
  <si>
    <t>FEC.ktoe.PT.TRE.TRE.PROCESSING.TOTAL.TOTAL</t>
  </si>
  <si>
    <t>FEC.ktoe.PT.TRE.TRE.PROCESSING.STEAM.SOLIDS</t>
  </si>
  <si>
    <t>FEC.ktoe.PT.TRE.TRE.PROCESSING.STEAM.RFG</t>
  </si>
  <si>
    <t>FEC.ktoe.PT.TRE.TRE.PROCESSING.STEAM.LPG</t>
  </si>
  <si>
    <t>FEC.ktoe.PT.TRE.TRE.PROCESSING.STEAM.DIESEL_LIQBIO</t>
  </si>
  <si>
    <t>FEC.ktoe.PT.TRE.TRE.PROCESSING.STEAM.RFO</t>
  </si>
  <si>
    <t>FEC.ktoe.PT.TRE.TRE.PROCESSING.STEAM.OTHER</t>
  </si>
  <si>
    <t>FEC.ktoe.PT.TRE.TRE.PROCESSING.STEAM.NG_BIOGAS</t>
  </si>
  <si>
    <t>FEC.ktoe.PT.TRE.TRE.PROCESSING.STEAM.DERIVED</t>
  </si>
  <si>
    <t>FEC.ktoe.PT.TRE.TRE.PROCESSING.STEAM.BIOMASS_WASTE</t>
  </si>
  <si>
    <t>FEC.ktoe.PT.TRE.TRE.PROCESSING.STEAM.STEAM_DISTR</t>
  </si>
  <si>
    <t>Trans. Eq.: General machinery</t>
  </si>
  <si>
    <t>FEC.ktoe.PT.TRE.TRE.GENERIC.MECH.ELEC</t>
  </si>
  <si>
    <t>Trans. Eq.: Product finishing</t>
  </si>
  <si>
    <t>FEC.ktoe.PT.TRE.TRE.FINISHING.THERM.ELEC</t>
  </si>
  <si>
    <t>UED.ktoe.PT.TRE.TRE.TOTAL.TOTAL.TOTAL</t>
  </si>
  <si>
    <t>UED.ktoe.PT.TRE.TRE.LIGHT.GENERIC.ELEC</t>
  </si>
  <si>
    <t>UED.ktoe.PT.TRE.TRE.AIRCOMP.GENERIC.ELEC</t>
  </si>
  <si>
    <t>UED.ktoe.PT.TRE.TRE.MOTOR.GENERIC.ELEC</t>
  </si>
  <si>
    <t>UED.ktoe.PT.TRE.TRE.FANS.GENERIC.ELEC</t>
  </si>
  <si>
    <t>UED.ktoe.PT.TRE.TRE.LOW_ENTH.TOTAL.TOTAL</t>
  </si>
  <si>
    <t>UED.ktoe.PT.TRE.TRE.LOW_ENTH.THERM.DIESEL_LIQBIO</t>
  </si>
  <si>
    <t>UED.ktoe.PT.TRE.TRE.LOW_ENTH.THERM.NG_BIOGAS</t>
  </si>
  <si>
    <t>UED.ktoe.PT.TRE.TRE.LOW_ENTH.THERM.SOLAR_GEO</t>
  </si>
  <si>
    <t>UED.ktoe.PT.TRE.TRE.LOW_ENTH.HP.AMBIENT</t>
  </si>
  <si>
    <t>UED.ktoe.PT.TRE.TRE.LOW_ENTH.THERM.ELEC</t>
  </si>
  <si>
    <t>UED.ktoe.PT.TRE.TRE.FOUNDRY.THERM.TOTAL</t>
  </si>
  <si>
    <t>UED.ktoe.PT.TRE.TRE.FOUNDRY.THERM.SOLIDS</t>
  </si>
  <si>
    <t>UED.ktoe.PT.TRE.TRE.FOUNDRY.THERM.LPG</t>
  </si>
  <si>
    <t>UED.ktoe.PT.TRE.TRE.FOUNDRY.THERM.DIESEL_LIQBIO</t>
  </si>
  <si>
    <t>UED.ktoe.PT.TRE.TRE.FOUNDRY.THERM.RFO</t>
  </si>
  <si>
    <t>UED.ktoe.PT.TRE.TRE.FOUNDRY.THERM.NG_BIOGAS</t>
  </si>
  <si>
    <t>UED.ktoe.PT.TRE.TRE.FOUNDRY.ELEC.ELEC</t>
  </si>
  <si>
    <t>UED.ktoe.PT.TRE.TRE.CONNECTION_THERM.THERM.NG_BIOGAS</t>
  </si>
  <si>
    <t>UED.ktoe.PT.TRE.TRE.CONNECTION_ELEC.ELEC.ELEC</t>
  </si>
  <si>
    <t>UED.ktoe.PT.TRE.TRE.HEAT_TREAT.THERM.TOTAL</t>
  </si>
  <si>
    <t>UED.ktoe.PT.TRE.TRE.HEAT_TREAT.THERM.SOLIDS</t>
  </si>
  <si>
    <t>UED.ktoe.PT.TRE.TRE.HEAT_TREAT.THERM.LPG</t>
  </si>
  <si>
    <t>UED.ktoe.PT.TRE.TRE.HEAT_TREAT.THERM.DIESEL_LIQBIO</t>
  </si>
  <si>
    <t>UED.ktoe.PT.TRE.TRE.HEAT_TREAT.THERM.RFO</t>
  </si>
  <si>
    <t>UED.ktoe.PT.TRE.TRE.HEAT_TREAT.THERM.NG_BIOGAS</t>
  </si>
  <si>
    <t>UED.ktoe.PT.TRE.TRE.HEAT_TREAT.ELEC.ELEC</t>
  </si>
  <si>
    <t>UED.ktoe.PT.TRE.TRE.PROCESSING.TOTAL.TOTAL</t>
  </si>
  <si>
    <t>UED.ktoe.PT.TRE.TRE.PROCESSING.STEAM.SOLIDS</t>
  </si>
  <si>
    <t>UED.ktoe.PT.TRE.TRE.PROCESSING.STEAM.RFG</t>
  </si>
  <si>
    <t>UED.ktoe.PT.TRE.TRE.PROCESSING.STEAM.LPG</t>
  </si>
  <si>
    <t>UED.ktoe.PT.TRE.TRE.PROCESSING.STEAM.DIESEL_LIQBIO</t>
  </si>
  <si>
    <t>UED.ktoe.PT.TRE.TRE.PROCESSING.STEAM.RFO</t>
  </si>
  <si>
    <t>UED.ktoe.PT.TRE.TRE.PROCESSING.STEAM.OTHER</t>
  </si>
  <si>
    <t>UED.ktoe.PT.TRE.TRE.PROCESSING.STEAM.NG_BIOGAS</t>
  </si>
  <si>
    <t>UED.ktoe.PT.TRE.TRE.PROCESSING.STEAM.DERIVED</t>
  </si>
  <si>
    <t>UED.ktoe.PT.TRE.TRE.PROCESSING.STEAM.BIOMASS_WASTE</t>
  </si>
  <si>
    <t>UED.ktoe.PT.TRE.TRE.PROCESSING.STEAM.STEAM_DISTR</t>
  </si>
  <si>
    <t>UED.ktoe.PT.TRE.TRE.GENERIC.MECH.ELEC</t>
  </si>
  <si>
    <t>UED.ktoe.PT.TRE.TRE.FINISHING.THERM.ELEC</t>
  </si>
  <si>
    <t>FUEL_EMI.ktCO2.PT.TRE.TRE.TOTAL.TOTAL.TOTAL</t>
  </si>
  <si>
    <t>FUEL_EMI.ktCO2.PT.TRE.TRE.LIGHT.GENERIC.ELEC</t>
  </si>
  <si>
    <t>FUEL_EMI.ktCO2.PT.TRE.TRE.AIRCOMP.GENERIC.ELEC</t>
  </si>
  <si>
    <t>FUEL_EMI.ktCO2.PT.TRE.TRE.MOTOR.GENERIC.ELEC</t>
  </si>
  <si>
    <t>FUEL_EMI.ktCO2.PT.TRE.TRE.FANS.GENERIC.ELEC</t>
  </si>
  <si>
    <t>FUEL_EMI.ktCO2.PT.TRE.TRE.LOW_ENTH.TOTAL.TOTAL</t>
  </si>
  <si>
    <t>FUEL_EMI.ktCO2.PT.TRE.TRE.LOW_ENTH.THERM.DIESEL_LIQBIO</t>
  </si>
  <si>
    <t>FUEL_EMI.ktCO2.PT.TRE.TRE.LOW_ENTH.THERM.NG_BIOGAS</t>
  </si>
  <si>
    <t>FUEL_EMI.ktCO2.PT.TRE.TRE.LOW_ENTH.THERM.SOLAR_GEO</t>
  </si>
  <si>
    <t>FUEL_EMI.ktCO2.PT.TRE.TRE.LOW_ENTH.HP.AMBIENT</t>
  </si>
  <si>
    <t>FUEL_EMI.ktCO2.PT.TRE.TRE.LOW_ENTH.THERM.ELEC</t>
  </si>
  <si>
    <t>FUEL_EMI.ktCO2.PT.TRE.TRE.FOUNDRY.THERM.TOTAL</t>
  </si>
  <si>
    <t>FUEL_EMI.ktCO2.PT.TRE.TRE.FOUNDRY.THERM.SOLIDS</t>
  </si>
  <si>
    <t>FUEL_EMI.ktCO2.PT.TRE.TRE.FOUNDRY.THERM.LPG</t>
  </si>
  <si>
    <t>FUEL_EMI.ktCO2.PT.TRE.TRE.FOUNDRY.THERM.DIESEL_LIQBIO</t>
  </si>
  <si>
    <t>FUEL_EMI.ktCO2.PT.TRE.TRE.FOUNDRY.THERM.RFO</t>
  </si>
  <si>
    <t>FUEL_EMI.ktCO2.PT.TRE.TRE.FOUNDRY.THERM.NG_BIOGAS</t>
  </si>
  <si>
    <t>FUEL_EMI.ktCO2.PT.TRE.TRE.FOUNDRY.ELEC.ELEC</t>
  </si>
  <si>
    <t>FUEL_EMI.ktCO2.PT.TRE.TRE.CONNECTION_THERM.THERM.NG_BIOGAS</t>
  </si>
  <si>
    <t>FUEL_EMI.ktCO2.PT.TRE.TRE.CONNECTION_ELEC.ELEC.ELEC</t>
  </si>
  <si>
    <t>FUEL_EMI.ktCO2.PT.TRE.TRE.HEAT_TREAT.THERM.TOTAL</t>
  </si>
  <si>
    <t>FUEL_EMI.ktCO2.PT.TRE.TRE.HEAT_TREAT.THERM.SOLIDS</t>
  </si>
  <si>
    <t>FUEL_EMI.ktCO2.PT.TRE.TRE.HEAT_TREAT.THERM.LPG</t>
  </si>
  <si>
    <t>FUEL_EMI.ktCO2.PT.TRE.TRE.HEAT_TREAT.THERM.DIESEL_LIQBIO</t>
  </si>
  <si>
    <t>FUEL_EMI.ktCO2.PT.TRE.TRE.HEAT_TREAT.THERM.RFO</t>
  </si>
  <si>
    <t>FUEL_EMI.ktCO2.PT.TRE.TRE.HEAT_TREAT.THERM.NG_BIOGAS</t>
  </si>
  <si>
    <t>FUEL_EMI.ktCO2.PT.TRE.TRE.HEAT_TREAT.ELEC.ELEC</t>
  </si>
  <si>
    <t>FUEL_EMI.ktCO2.PT.TRE.TRE.PROCESSING.TOTAL.TOTAL</t>
  </si>
  <si>
    <t>FUEL_EMI.ktCO2.PT.TRE.TRE.PROCESSING.STEAM.SOLIDS</t>
  </si>
  <si>
    <t>FUEL_EMI.ktCO2.PT.TRE.TRE.PROCESSING.STEAM.RFG</t>
  </si>
  <si>
    <t>FUEL_EMI.ktCO2.PT.TRE.TRE.PROCESSING.STEAM.LPG</t>
  </si>
  <si>
    <t>FUEL_EMI.ktCO2.PT.TRE.TRE.PROCESSING.STEAM.DIESEL_LIQBIO</t>
  </si>
  <si>
    <t>FUEL_EMI.ktCO2.PT.TRE.TRE.PROCESSING.STEAM.RFO</t>
  </si>
  <si>
    <t>FUEL_EMI.ktCO2.PT.TRE.TRE.PROCESSING.STEAM.OTHER</t>
  </si>
  <si>
    <t>FUEL_EMI.ktCO2.PT.TRE.TRE.PROCESSING.STEAM.NG_BIOGAS</t>
  </si>
  <si>
    <t>FUEL_EMI.ktCO2.PT.TRE.TRE.PROCESSING.STEAM.DERIVED</t>
  </si>
  <si>
    <t>FUEL_EMI.ktCO2.PT.TRE.TRE.PROCESSING.STEAM.BIOMASS_WASTE</t>
  </si>
  <si>
    <t>FUEL_EMI.ktCO2.PT.TRE.TRE.PROCESSING.STEAM.STEAM_DISTR</t>
  </si>
  <si>
    <t>FUEL_EMI.ktCO2.PT.TRE.TRE.GENERIC.MECH.ELEC</t>
  </si>
  <si>
    <t>FUEL_EMI.ktCO2.PT.TRE.TRE.FINISHING.THERM.ELEC</t>
  </si>
  <si>
    <t>VA.Meuro2015.PT.MAE.MAE</t>
  </si>
  <si>
    <t>OUTPUT.index.PT.MAE.MAE</t>
  </si>
  <si>
    <t>CAP.index.PT.MAE.MAE</t>
  </si>
  <si>
    <t>NEWCAP.index.PT.MAE.MAE</t>
  </si>
  <si>
    <t>FEC.ktoe.PT.MAE.MAE.TOTAL.TOTAL.TOTAL</t>
  </si>
  <si>
    <t>FEC.ktoe.PT.MAE.MAE.TOTAL.TOTAL.SOLIDS</t>
  </si>
  <si>
    <t>FEC.ktoe.PT.MAE.MAE.TOTAL.TOTAL.RFG</t>
  </si>
  <si>
    <t>FEC.ktoe.PT.MAE.MAE.TOTAL.TOTAL.LPG</t>
  </si>
  <si>
    <t>FEC.ktoe.PT.MAE.MAE.TOTAL.TOTAL.DIESEL</t>
  </si>
  <si>
    <t>FEC.ktoe.PT.MAE.MAE.TOTAL.TOTAL.RFO</t>
  </si>
  <si>
    <t>FEC.ktoe.PT.MAE.MAE.TOTAL.TOTAL.OTHER</t>
  </si>
  <si>
    <t>FEC.ktoe.PT.MAE.MAE.TOTAL.TOTAL.NG</t>
  </si>
  <si>
    <t>FEC.ktoe.PT.MAE.MAE.TOTAL.TOTAL.DERIVED</t>
  </si>
  <si>
    <t>FEC.ktoe.PT.MAE.MAE.TOTAL.TOTAL.BIOMASS_WASTE</t>
  </si>
  <si>
    <t>FEC.ktoe.PT.MAE.MAE.TOTAL.TOTAL.BIOGAS</t>
  </si>
  <si>
    <t>FEC.ktoe.PT.MAE.MAE.TOTAL.TOTAL.LIQBIO</t>
  </si>
  <si>
    <t>FEC.ktoe.PT.MAE.MAE.TOTAL.TOTAL.SOLAR</t>
  </si>
  <si>
    <t>FEC.ktoe.PT.MAE.MAE.TOTAL.TOTAL.GEO</t>
  </si>
  <si>
    <t>FEC.ktoe.PT.MAE.MAE.TOTAL.TOTAL.AMBIENT</t>
  </si>
  <si>
    <t>FEC.ktoe.PT.MAE.MAE.TOTAL.TOTAL.STEAM_DISTR</t>
  </si>
  <si>
    <t>FEC.ktoe.PT.MAE.MAE.TOTAL.TOTAL.ELEC</t>
  </si>
  <si>
    <t>FEC.ktoe.PT.MAE.MAE.LIGHT.GENERIC.ELEC</t>
  </si>
  <si>
    <t>FEC.ktoe.PT.MAE.MAE.AIRCOMP.GENERIC.ELEC</t>
  </si>
  <si>
    <t>FEC.ktoe.PT.MAE.MAE.MOTOR.GENERIC.ELEC</t>
  </si>
  <si>
    <t>FEC.ktoe.PT.MAE.MAE.FANS.GENERIC.ELEC</t>
  </si>
  <si>
    <t>FEC.ktoe.PT.MAE.MAE.LOW_ENTH.TOTAL.TOTAL</t>
  </si>
  <si>
    <t>FEC.ktoe.PT.MAE.MAE.LOW_ENTH.THERM.DIESEL_LIQBIO</t>
  </si>
  <si>
    <t>FEC.ktoe.PT.MAE.MAE.LOW_ENTH.THERM.NG_BIOGAS</t>
  </si>
  <si>
    <t>FEC.ktoe.PT.MAE.MAE.LOW_ENTH.THERM.SOLAR_GEO</t>
  </si>
  <si>
    <t>FEC.ktoe.PT.MAE.MAE.LOW_ENTH.HP.AMBIENT</t>
  </si>
  <si>
    <t>FEC.ktoe.PT.MAE.MAE.LOW_ENTH.THERM.ELEC</t>
  </si>
  <si>
    <t>Mach. Eq.: Foundries</t>
  </si>
  <si>
    <t>Mach. Eq.: Thermal Foundries</t>
  </si>
  <si>
    <t>FEC.ktoe.PT.MAE.MAE.FOUNDRY.THERM.TOTAL</t>
  </si>
  <si>
    <t>FEC.ktoe.PT.MAE.MAE.FOUNDRY.THERM.SOLIDS</t>
  </si>
  <si>
    <t>FEC.ktoe.PT.MAE.MAE.FOUNDRY.THERM.LPG</t>
  </si>
  <si>
    <t>FEC.ktoe.PT.MAE.MAE.FOUNDRY.THERM.DIESEL_LIQBIO</t>
  </si>
  <si>
    <t>FEC.ktoe.PT.MAE.MAE.FOUNDRY.THERM.RFO</t>
  </si>
  <si>
    <t>FEC.ktoe.PT.MAE.MAE.FOUNDRY.THERM.NG_BIOGAS</t>
  </si>
  <si>
    <t>Mach. Eq.: Electric Foundries</t>
  </si>
  <si>
    <t>FEC.ktoe.PT.MAE.MAE.FOUNDRY.ELEC.ELEC</t>
  </si>
  <si>
    <t>Mach. Eq.: Connection techniques</t>
  </si>
  <si>
    <t>Mach. Eq.: Thermal connection</t>
  </si>
  <si>
    <t>FEC.ktoe.PT.MAE.MAE.CONNECTION_THERM.THERM.NG_BIOGAS</t>
  </si>
  <si>
    <t>Mach. Eq.: Electric connection</t>
  </si>
  <si>
    <t>FEC.ktoe.PT.MAE.MAE.CONNECTION_ELEC.ELEC.ELEC</t>
  </si>
  <si>
    <t>Mach. Eq.: Heat treatment</t>
  </si>
  <si>
    <t>Mach. Eq.: Heat treatment - Thermal</t>
  </si>
  <si>
    <t>FEC.ktoe.PT.MAE.MAE.HEAT_TREAT.THERM.TOTAL</t>
  </si>
  <si>
    <t>FEC.ktoe.PT.MAE.MAE.HEAT_TREAT.THERM.SOLIDS</t>
  </si>
  <si>
    <t>FEC.ktoe.PT.MAE.MAE.HEAT_TREAT.THERM.LPG</t>
  </si>
  <si>
    <t>FEC.ktoe.PT.MAE.MAE.HEAT_TREAT.THERM.DIESEL_LIQBIO</t>
  </si>
  <si>
    <t>FEC.ktoe.PT.MAE.MAE.HEAT_TREAT.THERM.RFO</t>
  </si>
  <si>
    <t>FEC.ktoe.PT.MAE.MAE.HEAT_TREAT.THERM.NG_BIOGAS</t>
  </si>
  <si>
    <t>Mach. Eq.: Heat treatment - Electric</t>
  </si>
  <si>
    <t>FEC.ktoe.PT.MAE.MAE.HEAT_TREAT.ELEC.ELEC</t>
  </si>
  <si>
    <t>Mach. Eq.: Steam processing</t>
  </si>
  <si>
    <t>FEC.ktoe.PT.MAE.MAE.PROCESSING.TOTAL.TOTAL</t>
  </si>
  <si>
    <t>FEC.ktoe.PT.MAE.MAE.PROCESSING.STEAM.SOLIDS</t>
  </si>
  <si>
    <t>FEC.ktoe.PT.MAE.MAE.PROCESSING.STEAM.RFG</t>
  </si>
  <si>
    <t>FEC.ktoe.PT.MAE.MAE.PROCESSING.STEAM.LPG</t>
  </si>
  <si>
    <t>FEC.ktoe.PT.MAE.MAE.PROCESSING.STEAM.DIESEL_LIQBIO</t>
  </si>
  <si>
    <t>FEC.ktoe.PT.MAE.MAE.PROCESSING.STEAM.RFO</t>
  </si>
  <si>
    <t>FEC.ktoe.PT.MAE.MAE.PROCESSING.STEAM.OTHER</t>
  </si>
  <si>
    <t>FEC.ktoe.PT.MAE.MAE.PROCESSING.STEAM.NG_BIOGAS</t>
  </si>
  <si>
    <t>FEC.ktoe.PT.MAE.MAE.PROCESSING.STEAM.DERIVED</t>
  </si>
  <si>
    <t>FEC.ktoe.PT.MAE.MAE.PROCESSING.STEAM.BIOMASS_WASTE</t>
  </si>
  <si>
    <t>FEC.ktoe.PT.MAE.MAE.PROCESSING.STEAM.STEAM_DISTR</t>
  </si>
  <si>
    <t>Mach. Eq.: General machinery</t>
  </si>
  <si>
    <t>FEC.ktoe.PT.MAE.MAE.GENERIC.MECH.ELEC</t>
  </si>
  <si>
    <t>Mach. Eq.: Product finishing</t>
  </si>
  <si>
    <t>FEC.ktoe.PT.MAE.MAE.FINISHING.THERM.ELEC</t>
  </si>
  <si>
    <t>UED.ktoe.PT.MAE.MAE.TOTAL.TOTAL.TOTAL</t>
  </si>
  <si>
    <t>UED.ktoe.PT.MAE.MAE.LIGHT.GENERIC.ELEC</t>
  </si>
  <si>
    <t>UED.ktoe.PT.MAE.MAE.AIRCOMP.GENERIC.ELEC</t>
  </si>
  <si>
    <t>UED.ktoe.PT.MAE.MAE.MOTOR.GENERIC.ELEC</t>
  </si>
  <si>
    <t>UED.ktoe.PT.MAE.MAE.FANS.GENERIC.ELEC</t>
  </si>
  <si>
    <t>UED.ktoe.PT.MAE.MAE.LOW_ENTH.TOTAL.TOTAL</t>
  </si>
  <si>
    <t>UED.ktoe.PT.MAE.MAE.LOW_ENTH.THERM.DIESEL_LIQBIO</t>
  </si>
  <si>
    <t>UED.ktoe.PT.MAE.MAE.LOW_ENTH.THERM.NG_BIOGAS</t>
  </si>
  <si>
    <t>UED.ktoe.PT.MAE.MAE.LOW_ENTH.THERM.SOLAR_GEO</t>
  </si>
  <si>
    <t>UED.ktoe.PT.MAE.MAE.LOW_ENTH.HP.AMBIENT</t>
  </si>
  <si>
    <t>UED.ktoe.PT.MAE.MAE.LOW_ENTH.THERM.ELEC</t>
  </si>
  <si>
    <t>UED.ktoe.PT.MAE.MAE.FOUNDRY.THERM.TOTAL</t>
  </si>
  <si>
    <t>UED.ktoe.PT.MAE.MAE.FOUNDRY.THERM.SOLIDS</t>
  </si>
  <si>
    <t>UED.ktoe.PT.MAE.MAE.FOUNDRY.THERM.LPG</t>
  </si>
  <si>
    <t>UED.ktoe.PT.MAE.MAE.FOUNDRY.THERM.DIESEL_LIQBIO</t>
  </si>
  <si>
    <t>UED.ktoe.PT.MAE.MAE.FOUNDRY.THERM.RFO</t>
  </si>
  <si>
    <t>UED.ktoe.PT.MAE.MAE.FOUNDRY.THERM.NG_BIOGAS</t>
  </si>
  <si>
    <t>UED.ktoe.PT.MAE.MAE.FOUNDRY.ELEC.ELEC</t>
  </si>
  <si>
    <t>UED.ktoe.PT.MAE.MAE.CONNECTION_THERM.THERM.NG_BIOGAS</t>
  </si>
  <si>
    <t>UED.ktoe.PT.MAE.MAE.CONNECTION_ELEC.ELEC.ELEC</t>
  </si>
  <si>
    <t>UED.ktoe.PT.MAE.MAE.HEAT_TREAT.THERM.TOTAL</t>
  </si>
  <si>
    <t>UED.ktoe.PT.MAE.MAE.HEAT_TREAT.THERM.SOLIDS</t>
  </si>
  <si>
    <t>UED.ktoe.PT.MAE.MAE.HEAT_TREAT.THERM.LPG</t>
  </si>
  <si>
    <t>UED.ktoe.PT.MAE.MAE.HEAT_TREAT.THERM.DIESEL_LIQBIO</t>
  </si>
  <si>
    <t>UED.ktoe.PT.MAE.MAE.HEAT_TREAT.THERM.RFO</t>
  </si>
  <si>
    <t>UED.ktoe.PT.MAE.MAE.HEAT_TREAT.THERM.NG_BIOGAS</t>
  </si>
  <si>
    <t>UED.ktoe.PT.MAE.MAE.HEAT_TREAT.ELEC.ELEC</t>
  </si>
  <si>
    <t>UED.ktoe.PT.MAE.MAE.PROCESSING.TOTAL.TOTAL</t>
  </si>
  <si>
    <t>UED.ktoe.PT.MAE.MAE.PROCESSING.STEAM.SOLIDS</t>
  </si>
  <si>
    <t>UED.ktoe.PT.MAE.MAE.PROCESSING.STEAM.RFG</t>
  </si>
  <si>
    <t>UED.ktoe.PT.MAE.MAE.PROCESSING.STEAM.LPG</t>
  </si>
  <si>
    <t>UED.ktoe.PT.MAE.MAE.PROCESSING.STEAM.DIESEL_LIQBIO</t>
  </si>
  <si>
    <t>UED.ktoe.PT.MAE.MAE.PROCESSING.STEAM.RFO</t>
  </si>
  <si>
    <t>UED.ktoe.PT.MAE.MAE.PROCESSING.STEAM.OTHER</t>
  </si>
  <si>
    <t>UED.ktoe.PT.MAE.MAE.PROCESSING.STEAM.NG_BIOGAS</t>
  </si>
  <si>
    <t>UED.ktoe.PT.MAE.MAE.PROCESSING.STEAM.DERIVED</t>
  </si>
  <si>
    <t>UED.ktoe.PT.MAE.MAE.PROCESSING.STEAM.BIOMASS_WASTE</t>
  </si>
  <si>
    <t>UED.ktoe.PT.MAE.MAE.PROCESSING.STEAM.STEAM_DISTR</t>
  </si>
  <si>
    <t>UED.ktoe.PT.MAE.MAE.GENERIC.MECH.ELEC</t>
  </si>
  <si>
    <t>UED.ktoe.PT.MAE.MAE.FINISHING.THERM.ELEC</t>
  </si>
  <si>
    <t>FUEL_EMI.ktCO2.PT.MAE.MAE.TOTAL.TOTAL.TOTAL</t>
  </si>
  <si>
    <t>FUEL_EMI.ktCO2.PT.MAE.MAE.LIGHT.GENERIC.ELEC</t>
  </si>
  <si>
    <t>FUEL_EMI.ktCO2.PT.MAE.MAE.AIRCOMP.GENERIC.ELEC</t>
  </si>
  <si>
    <t>FUEL_EMI.ktCO2.PT.MAE.MAE.MOTOR.GENERIC.ELEC</t>
  </si>
  <si>
    <t>FUEL_EMI.ktCO2.PT.MAE.MAE.FANS.GENERIC.ELEC</t>
  </si>
  <si>
    <t>FUEL_EMI.ktCO2.PT.MAE.MAE.LOW_ENTH.TOTAL.TOTAL</t>
  </si>
  <si>
    <t>FUEL_EMI.ktCO2.PT.MAE.MAE.LOW_ENTH.THERM.DIESEL_LIQBIO</t>
  </si>
  <si>
    <t>FUEL_EMI.ktCO2.PT.MAE.MAE.LOW_ENTH.THERM.NG_BIOGAS</t>
  </si>
  <si>
    <t>FUEL_EMI.ktCO2.PT.MAE.MAE.LOW_ENTH.THERM.SOLAR_GEO</t>
  </si>
  <si>
    <t>FUEL_EMI.ktCO2.PT.MAE.MAE.LOW_ENTH.HP.AMBIENT</t>
  </si>
  <si>
    <t>FUEL_EMI.ktCO2.PT.MAE.MAE.LOW_ENTH.THERM.ELEC</t>
  </si>
  <si>
    <t>FUEL_EMI.ktCO2.PT.MAE.MAE.FOUNDRY.THERM.TOTAL</t>
  </si>
  <si>
    <t>FUEL_EMI.ktCO2.PT.MAE.MAE.FOUNDRY.THERM.SOLIDS</t>
  </si>
  <si>
    <t>FUEL_EMI.ktCO2.PT.MAE.MAE.FOUNDRY.THERM.LPG</t>
  </si>
  <si>
    <t>FUEL_EMI.ktCO2.PT.MAE.MAE.FOUNDRY.THERM.DIESEL_LIQBIO</t>
  </si>
  <si>
    <t>FUEL_EMI.ktCO2.PT.MAE.MAE.FOUNDRY.THERM.RFO</t>
  </si>
  <si>
    <t>FUEL_EMI.ktCO2.PT.MAE.MAE.FOUNDRY.THERM.NG_BIOGAS</t>
  </si>
  <si>
    <t>FUEL_EMI.ktCO2.PT.MAE.MAE.FOUNDRY.ELEC.ELEC</t>
  </si>
  <si>
    <t>FUEL_EMI.ktCO2.PT.MAE.MAE.CONNECTION_THERM.THERM.NG_BIOGAS</t>
  </si>
  <si>
    <t>FUEL_EMI.ktCO2.PT.MAE.MAE.CONNECTION_ELEC.ELEC.ELEC</t>
  </si>
  <si>
    <t>FUEL_EMI.ktCO2.PT.MAE.MAE.HEAT_TREAT.THERM.TOTAL</t>
  </si>
  <si>
    <t>FUEL_EMI.ktCO2.PT.MAE.MAE.HEAT_TREAT.THERM.SOLIDS</t>
  </si>
  <si>
    <t>FUEL_EMI.ktCO2.PT.MAE.MAE.HEAT_TREAT.THERM.LPG</t>
  </si>
  <si>
    <t>FUEL_EMI.ktCO2.PT.MAE.MAE.HEAT_TREAT.THERM.DIESEL_LIQBIO</t>
  </si>
  <si>
    <t>FUEL_EMI.ktCO2.PT.MAE.MAE.HEAT_TREAT.THERM.RFO</t>
  </si>
  <si>
    <t>FUEL_EMI.ktCO2.PT.MAE.MAE.HEAT_TREAT.THERM.NG_BIOGAS</t>
  </si>
  <si>
    <t>FUEL_EMI.ktCO2.PT.MAE.MAE.HEAT_TREAT.ELEC.ELEC</t>
  </si>
  <si>
    <t>FUEL_EMI.ktCO2.PT.MAE.MAE.PROCESSING.TOTAL.TOTAL</t>
  </si>
  <si>
    <t>FUEL_EMI.ktCO2.PT.MAE.MAE.PROCESSING.STEAM.SOLIDS</t>
  </si>
  <si>
    <t>FUEL_EMI.ktCO2.PT.MAE.MAE.PROCESSING.STEAM.RFG</t>
  </si>
  <si>
    <t>FUEL_EMI.ktCO2.PT.MAE.MAE.PROCESSING.STEAM.LPG</t>
  </si>
  <si>
    <t>FUEL_EMI.ktCO2.PT.MAE.MAE.PROCESSING.STEAM.DIESEL_LIQBIO</t>
  </si>
  <si>
    <t>FUEL_EMI.ktCO2.PT.MAE.MAE.PROCESSING.STEAM.RFO</t>
  </si>
  <si>
    <t>FUEL_EMI.ktCO2.PT.MAE.MAE.PROCESSING.STEAM.OTHER</t>
  </si>
  <si>
    <t>FUEL_EMI.ktCO2.PT.MAE.MAE.PROCESSING.STEAM.NG_BIOGAS</t>
  </si>
  <si>
    <t>FUEL_EMI.ktCO2.PT.MAE.MAE.PROCESSING.STEAM.DERIVED</t>
  </si>
  <si>
    <t>FUEL_EMI.ktCO2.PT.MAE.MAE.PROCESSING.STEAM.BIOMASS_WASTE</t>
  </si>
  <si>
    <t>FUEL_EMI.ktCO2.PT.MAE.MAE.PROCESSING.STEAM.STEAM_DISTR</t>
  </si>
  <si>
    <t>FUEL_EMI.ktCO2.PT.MAE.MAE.GENERIC.MECH.ELEC</t>
  </si>
  <si>
    <t>FUEL_EMI.ktCO2.PT.MAE.MAE.FINISHING.THERM.ELEC</t>
  </si>
  <si>
    <t>VA.Meuro2015.PT.TEL.TEL</t>
  </si>
  <si>
    <t>OUTPUT.index.PT.TEL.TEL</t>
  </si>
  <si>
    <t>CAP.index.PT.TEL.TEL</t>
  </si>
  <si>
    <t>NEWCAP.index.PT.TEL.TEL</t>
  </si>
  <si>
    <t>FEC.ktoe.PT.TEL.TEL.TOTAL.TOTAL.TOTAL</t>
  </si>
  <si>
    <t>FEC.ktoe.PT.TEL.TEL.TOTAL.TOTAL.SOLIDS</t>
  </si>
  <si>
    <t>FEC.ktoe.PT.TEL.TEL.TOTAL.TOTAL.RFG</t>
  </si>
  <si>
    <t>FEC.ktoe.PT.TEL.TEL.TOTAL.TOTAL.LPG</t>
  </si>
  <si>
    <t>FEC.ktoe.PT.TEL.TEL.TOTAL.TOTAL.DIESEL</t>
  </si>
  <si>
    <t>FEC.ktoe.PT.TEL.TEL.TOTAL.TOTAL.RFO</t>
  </si>
  <si>
    <t>FEC.ktoe.PT.TEL.TEL.TOTAL.TOTAL.OTHER</t>
  </si>
  <si>
    <t>FEC.ktoe.PT.TEL.TEL.TOTAL.TOTAL.NG</t>
  </si>
  <si>
    <t>FEC.ktoe.PT.TEL.TEL.TOTAL.TOTAL.DERIVED</t>
  </si>
  <si>
    <t>FEC.ktoe.PT.TEL.TEL.TOTAL.TOTAL.BIOMASS_WASTE</t>
  </si>
  <si>
    <t>FEC.ktoe.PT.TEL.TEL.TOTAL.TOTAL.BIOGAS</t>
  </si>
  <si>
    <t>FEC.ktoe.PT.TEL.TEL.TOTAL.TOTAL.LIQBIO</t>
  </si>
  <si>
    <t>FEC.ktoe.PT.TEL.TEL.TOTAL.TOTAL.SOLAR</t>
  </si>
  <si>
    <t>FEC.ktoe.PT.TEL.TEL.TOTAL.TOTAL.GEO</t>
  </si>
  <si>
    <t>FEC.ktoe.PT.TEL.TEL.TOTAL.TOTAL.AMBIENT</t>
  </si>
  <si>
    <t>FEC.ktoe.PT.TEL.TEL.TOTAL.TOTAL.STEAM_DISTR</t>
  </si>
  <si>
    <t>FEC.ktoe.PT.TEL.TEL.TOTAL.TOTAL.ELEC</t>
  </si>
  <si>
    <t>FEC.ktoe.PT.TEL.TEL.LIGHT.GENERIC.ELEC</t>
  </si>
  <si>
    <t>FEC.ktoe.PT.TEL.TEL.AIRCOMP.GENERIC.ELEC</t>
  </si>
  <si>
    <t>FEC.ktoe.PT.TEL.TEL.MOTOR.GENERIC.ELEC</t>
  </si>
  <si>
    <t>FEC.ktoe.PT.TEL.TEL.FANS.GENERIC.ELEC</t>
  </si>
  <si>
    <t>FEC.ktoe.PT.TEL.TEL.LOW_ENTH.TOTAL.TOTAL</t>
  </si>
  <si>
    <t>FEC.ktoe.PT.TEL.TEL.LOW_ENTH.THERM.DIESEL_LIQBIO</t>
  </si>
  <si>
    <t>FEC.ktoe.PT.TEL.TEL.LOW_ENTH.THERM.NG_BIOGAS</t>
  </si>
  <si>
    <t>FEC.ktoe.PT.TEL.TEL.LOW_ENTH.THERM.SOLAR_GEO</t>
  </si>
  <si>
    <t>FEC.ktoe.PT.TEL.TEL.LOW_ENTH.HP.AMBIENT</t>
  </si>
  <si>
    <t>FEC.ktoe.PT.TEL.TEL.LOW_ENTH.THERM.ELEC</t>
  </si>
  <si>
    <t>Textiles: Pretreatment with steam</t>
  </si>
  <si>
    <t>FEC.ktoe.PT.TEL.TEL.PRETREAT.TOTAL.TOTAL</t>
  </si>
  <si>
    <t>FEC.ktoe.PT.TEL.TEL.PRETREAT.STEAM.SOLIDS</t>
  </si>
  <si>
    <t>FEC.ktoe.PT.TEL.TEL.PRETREAT.STEAM.RFG</t>
  </si>
  <si>
    <t>FEC.ktoe.PT.TEL.TEL.PRETREAT.STEAM.LPG</t>
  </si>
  <si>
    <t>FEC.ktoe.PT.TEL.TEL.PRETREAT.STEAM.DIESEL_LIQBIO</t>
  </si>
  <si>
    <t>FEC.ktoe.PT.TEL.TEL.PRETREAT.STEAM.RFO</t>
  </si>
  <si>
    <t>FEC.ktoe.PT.TEL.TEL.PRETREAT.STEAM.OTHER</t>
  </si>
  <si>
    <t>FEC.ktoe.PT.TEL.TEL.PRETREAT.STEAM.NG_BIOGAS</t>
  </si>
  <si>
    <t>FEC.ktoe.PT.TEL.TEL.PRETREAT.STEAM.DERIVED</t>
  </si>
  <si>
    <t>FEC.ktoe.PT.TEL.TEL.PRETREAT.STEAM.BIOMASS_WASTE</t>
  </si>
  <si>
    <t>FEC.ktoe.PT.TEL.TEL.PRETREAT.STEAM.STEAM_DISTR</t>
  </si>
  <si>
    <t>Textiles: Wet processing with steam</t>
  </si>
  <si>
    <t>FEC.ktoe.PT.TEL.TEL.PROCESSING.TOTAL.TOTAL</t>
  </si>
  <si>
    <t>FEC.ktoe.PT.TEL.TEL.PROCESSING.STEAM.SOLIDS</t>
  </si>
  <si>
    <t>FEC.ktoe.PT.TEL.TEL.PROCESSING.STEAM.RFG</t>
  </si>
  <si>
    <t>FEC.ktoe.PT.TEL.TEL.PROCESSING.STEAM.LPG</t>
  </si>
  <si>
    <t>FEC.ktoe.PT.TEL.TEL.PROCESSING.STEAM.DIESEL_LIQBIO</t>
  </si>
  <si>
    <t>FEC.ktoe.PT.TEL.TEL.PROCESSING.STEAM.RFO</t>
  </si>
  <si>
    <t>FEC.ktoe.PT.TEL.TEL.PROCESSING.STEAM.OTHER</t>
  </si>
  <si>
    <t>FEC.ktoe.PT.TEL.TEL.PROCESSING.STEAM.NG_BIOGAS</t>
  </si>
  <si>
    <t>FEC.ktoe.PT.TEL.TEL.PROCESSING.STEAM.DERIVED</t>
  </si>
  <si>
    <t>FEC.ktoe.PT.TEL.TEL.PROCESSING.STEAM.BIOMASS_WASTE</t>
  </si>
  <si>
    <t>FEC.ktoe.PT.TEL.TEL.PROCESSING.STEAM.STEAM_DISTR</t>
  </si>
  <si>
    <t>Textiles: Electric general machinery</t>
  </si>
  <si>
    <t>FEC.ktoe.PT.TEL.TEL.GENERIC.MECH.ELEC</t>
  </si>
  <si>
    <t>Textiles: Drying</t>
  </si>
  <si>
    <t>Textiles: Thermal drying</t>
  </si>
  <si>
    <t>FEC.ktoe.PT.TEL.TEL.DRYING.TOTAL.TOTAL</t>
  </si>
  <si>
    <t>FEC.ktoe.PT.TEL.TEL.DRYING.THERM.SOLIDS</t>
  </si>
  <si>
    <t>FEC.ktoe.PT.TEL.TEL.DRYING.THERM.LPG</t>
  </si>
  <si>
    <t>FEC.ktoe.PT.TEL.TEL.DRYING.THERM.DIESEL_LIQBIO</t>
  </si>
  <si>
    <t>FEC.ktoe.PT.TEL.TEL.DRYING.THERM.RFO</t>
  </si>
  <si>
    <t>FEC.ktoe.PT.TEL.TEL.DRYING.THERM.NG_BIOGAS</t>
  </si>
  <si>
    <t>Textiles: Steam drying</t>
  </si>
  <si>
    <t>FEC.ktoe.PT.TEL.TEL.DRYING_STEAM.TOTAL.TOTAL</t>
  </si>
  <si>
    <t>FEC.ktoe.PT.TEL.TEL.DRYING_STEAM.STEAM.SOLIDS</t>
  </si>
  <si>
    <t>FEC.ktoe.PT.TEL.TEL.DRYING_STEAM.STEAM.RFG</t>
  </si>
  <si>
    <t>FEC.ktoe.PT.TEL.TEL.DRYING_STEAM.STEAM.LPG</t>
  </si>
  <si>
    <t>FEC.ktoe.PT.TEL.TEL.DRYING_STEAM.STEAM.DIESEL_LIQBIO</t>
  </si>
  <si>
    <t>FEC.ktoe.PT.TEL.TEL.DRYING_STEAM.STEAM.RFO</t>
  </si>
  <si>
    <t>FEC.ktoe.PT.TEL.TEL.DRYING_STEAM.STEAM.OTHER</t>
  </si>
  <si>
    <t>FEC.ktoe.PT.TEL.TEL.DRYING_STEAM.STEAM.NG_BIOGAS</t>
  </si>
  <si>
    <t>FEC.ktoe.PT.TEL.TEL.DRYING_STEAM.STEAM.DERIVED</t>
  </si>
  <si>
    <t>FEC.ktoe.PT.TEL.TEL.DRYING_STEAM.STEAM.BIOMASS_WASTE</t>
  </si>
  <si>
    <t>FEC.ktoe.PT.TEL.TEL.DRYING_STEAM.STEAM.STEAM_DISTR</t>
  </si>
  <si>
    <t>Textiles: Electric drying</t>
  </si>
  <si>
    <t>FEC.ktoe.PT.TEL.TEL.DRYING_ELEC.ELEC.ELEC</t>
  </si>
  <si>
    <t>Textiles: Microwave drying</t>
  </si>
  <si>
    <t>FEC.ktoe.PT.TEL.TEL.DRYING_MICROW.MICROW.ELEC</t>
  </si>
  <si>
    <t>Textiles: Finishing Electric</t>
  </si>
  <si>
    <t>FEC.ktoe.PT.TEL.TEL.FINISHING.THERM.ELEC</t>
  </si>
  <si>
    <t>UED.ktoe.PT.TEL.TEL.TOTAL.TOTAL.TOTAL</t>
  </si>
  <si>
    <t>UED.ktoe.PT.TEL.TEL.LIGHT.GENERIC.ELEC</t>
  </si>
  <si>
    <t>UED.ktoe.PT.TEL.TEL.AIRCOMP.GENERIC.ELEC</t>
  </si>
  <si>
    <t>UED.ktoe.PT.TEL.TEL.MOTOR.GENERIC.ELEC</t>
  </si>
  <si>
    <t>UED.ktoe.PT.TEL.TEL.FANS.GENERIC.ELEC</t>
  </si>
  <si>
    <t>UED.ktoe.PT.TEL.TEL.LOW_ENTH.TOTAL.TOTAL</t>
  </si>
  <si>
    <t>UED.ktoe.PT.TEL.TEL.LOW_ENTH.THERM.DIESEL_LIQBIO</t>
  </si>
  <si>
    <t>UED.ktoe.PT.TEL.TEL.LOW_ENTH.THERM.NG_BIOGAS</t>
  </si>
  <si>
    <t>UED.ktoe.PT.TEL.TEL.LOW_ENTH.THERM.SOLAR_GEO</t>
  </si>
  <si>
    <t>UED.ktoe.PT.TEL.TEL.LOW_ENTH.HP.AMBIENT</t>
  </si>
  <si>
    <t>UED.ktoe.PT.TEL.TEL.LOW_ENTH.THERM.ELEC</t>
  </si>
  <si>
    <t>UED.ktoe.PT.TEL.TEL.PRETREAT.TOTAL.TOTAL</t>
  </si>
  <si>
    <t>UED.ktoe.PT.TEL.TEL.PRETREAT.STEAM.SOLIDS</t>
  </si>
  <si>
    <t>UED.ktoe.PT.TEL.TEL.PRETREAT.STEAM.RFG</t>
  </si>
  <si>
    <t>UED.ktoe.PT.TEL.TEL.PRETREAT.STEAM.LPG</t>
  </si>
  <si>
    <t>UED.ktoe.PT.TEL.TEL.PRETREAT.STEAM.DIESEL_LIQBIO</t>
  </si>
  <si>
    <t>UED.ktoe.PT.TEL.TEL.PRETREAT.STEAM.RFO</t>
  </si>
  <si>
    <t>UED.ktoe.PT.TEL.TEL.PRETREAT.STEAM.OTHER</t>
  </si>
  <si>
    <t>UED.ktoe.PT.TEL.TEL.PRETREAT.STEAM.NG_BIOGAS</t>
  </si>
  <si>
    <t>UED.ktoe.PT.TEL.TEL.PRETREAT.STEAM.DERIVED</t>
  </si>
  <si>
    <t>UED.ktoe.PT.TEL.TEL.PRETREAT.STEAM.BIOMASS_WASTE</t>
  </si>
  <si>
    <t>UED.ktoe.PT.TEL.TEL.PRETREAT.STEAM.STEAM_DISTR</t>
  </si>
  <si>
    <t>UED.ktoe.PT.TEL.TEL.PROCESSING.TOTAL.TOTAL</t>
  </si>
  <si>
    <t>UED.ktoe.PT.TEL.TEL.PROCESSING.STEAM.SOLIDS</t>
  </si>
  <si>
    <t>UED.ktoe.PT.TEL.TEL.PROCESSING.STEAM.RFG</t>
  </si>
  <si>
    <t>UED.ktoe.PT.TEL.TEL.PROCESSING.STEAM.LPG</t>
  </si>
  <si>
    <t>UED.ktoe.PT.TEL.TEL.PROCESSING.STEAM.DIESEL_LIQBIO</t>
  </si>
  <si>
    <t>UED.ktoe.PT.TEL.TEL.PROCESSING.STEAM.RFO</t>
  </si>
  <si>
    <t>UED.ktoe.PT.TEL.TEL.PROCESSING.STEAM.OTHER</t>
  </si>
  <si>
    <t>UED.ktoe.PT.TEL.TEL.PROCESSING.STEAM.NG_BIOGAS</t>
  </si>
  <si>
    <t>UED.ktoe.PT.TEL.TEL.PROCESSING.STEAM.DERIVED</t>
  </si>
  <si>
    <t>UED.ktoe.PT.TEL.TEL.PROCESSING.STEAM.BIOMASS_WASTE</t>
  </si>
  <si>
    <t>UED.ktoe.PT.TEL.TEL.PROCESSING.STEAM.STEAM_DISTR</t>
  </si>
  <si>
    <t>UED.ktoe.PT.TEL.TEL.GENERIC.MECH.ELEC</t>
  </si>
  <si>
    <t>UED.ktoe.PT.TEL.TEL.DRYING.TOTAL.TOTAL</t>
  </si>
  <si>
    <t>UED.ktoe.PT.TEL.TEL.DRYING.THERM.SOLIDS</t>
  </si>
  <si>
    <t>UED.ktoe.PT.TEL.TEL.DRYING.THERM.LPG</t>
  </si>
  <si>
    <t>UED.ktoe.PT.TEL.TEL.DRYING.THERM.DIESEL_LIQBIO</t>
  </si>
  <si>
    <t>UED.ktoe.PT.TEL.TEL.DRYING.THERM.RFO</t>
  </si>
  <si>
    <t>UED.ktoe.PT.TEL.TEL.DRYING.THERM.NG_BIOGAS</t>
  </si>
  <si>
    <t>UED.ktoe.PT.TEL.TEL.DRYING_STEAM.TOTAL.TOTAL</t>
  </si>
  <si>
    <t>UED.ktoe.PT.TEL.TEL.DRYING_STEAM.STEAM.SOLIDS</t>
  </si>
  <si>
    <t>UED.ktoe.PT.TEL.TEL.DRYING_STEAM.STEAM.RFG</t>
  </si>
  <si>
    <t>UED.ktoe.PT.TEL.TEL.DRYING_STEAM.STEAM.LPG</t>
  </si>
  <si>
    <t>UED.ktoe.PT.TEL.TEL.DRYING_STEAM.STEAM.DIESEL_LIQBIO</t>
  </si>
  <si>
    <t>UED.ktoe.PT.TEL.TEL.DRYING_STEAM.STEAM.RFO</t>
  </si>
  <si>
    <t>UED.ktoe.PT.TEL.TEL.DRYING_STEAM.STEAM.OTHER</t>
  </si>
  <si>
    <t>UED.ktoe.PT.TEL.TEL.DRYING_STEAM.STEAM.NG_BIOGAS</t>
  </si>
  <si>
    <t>UED.ktoe.PT.TEL.TEL.DRYING_STEAM.STEAM.DERIVED</t>
  </si>
  <si>
    <t>UED.ktoe.PT.TEL.TEL.DRYING_STEAM.STEAM.BIOMASS_WASTE</t>
  </si>
  <si>
    <t>UED.ktoe.PT.TEL.TEL.DRYING_STEAM.STEAM.STEAM_DISTR</t>
  </si>
  <si>
    <t>UED.ktoe.PT.TEL.TEL.DRYING_ELEC.ELEC.ELEC</t>
  </si>
  <si>
    <t>UED.ktoe.PT.TEL.TEL.DRYING_MICROW.MICROW.ELEC</t>
  </si>
  <si>
    <t>UED.ktoe.PT.TEL.TEL.FINISHING.THERM.ELEC</t>
  </si>
  <si>
    <t>FUEL_EMI.ktCO2.PT.TEL.TEL.TOTAL.TOTAL.TOTAL</t>
  </si>
  <si>
    <t>FUEL_EMI.ktCO2.PT.TEL.TEL.LIGHT.GENERIC.ELEC</t>
  </si>
  <si>
    <t>FUEL_EMI.ktCO2.PT.TEL.TEL.AIRCOMP.GENERIC.ELEC</t>
  </si>
  <si>
    <t>FUEL_EMI.ktCO2.PT.TEL.TEL.MOTOR.GENERIC.ELEC</t>
  </si>
  <si>
    <t>FUEL_EMI.ktCO2.PT.TEL.TEL.FANS.GENERIC.ELEC</t>
  </si>
  <si>
    <t>FUEL_EMI.ktCO2.PT.TEL.TEL.LOW_ENTH.TOTAL.TOTAL</t>
  </si>
  <si>
    <t>FUEL_EMI.ktCO2.PT.TEL.TEL.LOW_ENTH.THERM.DIESEL_LIQBIO</t>
  </si>
  <si>
    <t>FUEL_EMI.ktCO2.PT.TEL.TEL.LOW_ENTH.THERM.NG_BIOGAS</t>
  </si>
  <si>
    <t>FUEL_EMI.ktCO2.PT.TEL.TEL.LOW_ENTH.THERM.SOLAR_GEO</t>
  </si>
  <si>
    <t>FUEL_EMI.ktCO2.PT.TEL.TEL.LOW_ENTH.HP.AMBIENT</t>
  </si>
  <si>
    <t>FUEL_EMI.ktCO2.PT.TEL.TEL.LOW_ENTH.THERM.ELEC</t>
  </si>
  <si>
    <t>FUEL_EMI.ktCO2.PT.TEL.TEL.PRETREAT.TOTAL.TOTAL</t>
  </si>
  <si>
    <t>FUEL_EMI.ktCO2.PT.TEL.TEL.PRETREAT.STEAM.SOLIDS</t>
  </si>
  <si>
    <t>FUEL_EMI.ktCO2.PT.TEL.TEL.PRETREAT.STEAM.RFG</t>
  </si>
  <si>
    <t>FUEL_EMI.ktCO2.PT.TEL.TEL.PRETREAT.STEAM.LPG</t>
  </si>
  <si>
    <t>FUEL_EMI.ktCO2.PT.TEL.TEL.PRETREAT.STEAM.DIESEL_LIQBIO</t>
  </si>
  <si>
    <t>FUEL_EMI.ktCO2.PT.TEL.TEL.PRETREAT.STEAM.RFO</t>
  </si>
  <si>
    <t>FUEL_EMI.ktCO2.PT.TEL.TEL.PRETREAT.STEAM.OTHER</t>
  </si>
  <si>
    <t>FUEL_EMI.ktCO2.PT.TEL.TEL.PRETREAT.STEAM.NG_BIOGAS</t>
  </si>
  <si>
    <t>FUEL_EMI.ktCO2.PT.TEL.TEL.PRETREAT.STEAM.DERIVED</t>
  </si>
  <si>
    <t>FUEL_EMI.ktCO2.PT.TEL.TEL.PRETREAT.STEAM.BIOMASS_WASTE</t>
  </si>
  <si>
    <t>FUEL_EMI.ktCO2.PT.TEL.TEL.PRETREAT.STEAM.STEAM_DISTR</t>
  </si>
  <si>
    <t>FUEL_EMI.ktCO2.PT.TEL.TEL.PROCESSING.TOTAL.TOTAL</t>
  </si>
  <si>
    <t>FUEL_EMI.ktCO2.PT.TEL.TEL.PROCESSING.STEAM.SOLIDS</t>
  </si>
  <si>
    <t>FUEL_EMI.ktCO2.PT.TEL.TEL.PROCESSING.STEAM.RFG</t>
  </si>
  <si>
    <t>FUEL_EMI.ktCO2.PT.TEL.TEL.PROCESSING.STEAM.LPG</t>
  </si>
  <si>
    <t>FUEL_EMI.ktCO2.PT.TEL.TEL.PROCESSING.STEAM.DIESEL_LIQBIO</t>
  </si>
  <si>
    <t>FUEL_EMI.ktCO2.PT.TEL.TEL.PROCESSING.STEAM.RFO</t>
  </si>
  <si>
    <t>FUEL_EMI.ktCO2.PT.TEL.TEL.PROCESSING.STEAM.OTHER</t>
  </si>
  <si>
    <t>FUEL_EMI.ktCO2.PT.TEL.TEL.PROCESSING.STEAM.NG_BIOGAS</t>
  </si>
  <si>
    <t>FUEL_EMI.ktCO2.PT.TEL.TEL.PROCESSING.STEAM.DERIVED</t>
  </si>
  <si>
    <t>FUEL_EMI.ktCO2.PT.TEL.TEL.PROCESSING.STEAM.BIOMASS_WASTE</t>
  </si>
  <si>
    <t>FUEL_EMI.ktCO2.PT.TEL.TEL.PROCESSING.STEAM.STEAM_DISTR</t>
  </si>
  <si>
    <t>FUEL_EMI.ktCO2.PT.TEL.TEL.GENERIC.MECH.ELEC</t>
  </si>
  <si>
    <t>FUEL_EMI.ktCO2.PT.TEL.TEL.DRYING.TOTAL.TOTAL</t>
  </si>
  <si>
    <t>FUEL_EMI.ktCO2.PT.TEL.TEL.DRYING.THERM.SOLIDS</t>
  </si>
  <si>
    <t>FUEL_EMI.ktCO2.PT.TEL.TEL.DRYING.THERM.LPG</t>
  </si>
  <si>
    <t>FUEL_EMI.ktCO2.PT.TEL.TEL.DRYING.THERM.DIESEL_LIQBIO</t>
  </si>
  <si>
    <t>FUEL_EMI.ktCO2.PT.TEL.TEL.DRYING.THERM.RFO</t>
  </si>
  <si>
    <t>FUEL_EMI.ktCO2.PT.TEL.TEL.DRYING.THERM.NG_BIOGAS</t>
  </si>
  <si>
    <t>FUEL_EMI.ktCO2.PT.TEL.TEL.DRYING_STEAM.TOTAL.TOTAL</t>
  </si>
  <si>
    <t>FUEL_EMI.ktCO2.PT.TEL.TEL.DRYING_STEAM.STEAM.SOLIDS</t>
  </si>
  <si>
    <t>FUEL_EMI.ktCO2.PT.TEL.TEL.DRYING_STEAM.STEAM.RFG</t>
  </si>
  <si>
    <t>FUEL_EMI.ktCO2.PT.TEL.TEL.DRYING_STEAM.STEAM.LPG</t>
  </si>
  <si>
    <t>FUEL_EMI.ktCO2.PT.TEL.TEL.DRYING_STEAM.STEAM.DIESEL_LIQBIO</t>
  </si>
  <si>
    <t>FUEL_EMI.ktCO2.PT.TEL.TEL.DRYING_STEAM.STEAM.RFO</t>
  </si>
  <si>
    <t>FUEL_EMI.ktCO2.PT.TEL.TEL.DRYING_STEAM.STEAM.OTHER</t>
  </si>
  <si>
    <t>FUEL_EMI.ktCO2.PT.TEL.TEL.DRYING_STEAM.STEAM.NG_BIOGAS</t>
  </si>
  <si>
    <t>FUEL_EMI.ktCO2.PT.TEL.TEL.DRYING_STEAM.STEAM.DERIVED</t>
  </si>
  <si>
    <t>FUEL_EMI.ktCO2.PT.TEL.TEL.DRYING_STEAM.STEAM.BIOMASS_WASTE</t>
  </si>
  <si>
    <t>FUEL_EMI.ktCO2.PT.TEL.TEL.DRYING_STEAM.STEAM.STEAM_DISTR</t>
  </si>
  <si>
    <t>FUEL_EMI.ktCO2.PT.TEL.TEL.DRYING_ELEC.ELEC.ELEC</t>
  </si>
  <si>
    <t>FUEL_EMI.ktCO2.PT.TEL.TEL.DRYING_MICROW.MICROW.ELEC</t>
  </si>
  <si>
    <t>FUEL_EMI.ktCO2.PT.TEL.TEL.FINISHING.THERM.ELEC</t>
  </si>
  <si>
    <t>VA.Meuro2015.PT.WWP.WWP</t>
  </si>
  <si>
    <t>OUTPUT.index.PT.WWP.WWP</t>
  </si>
  <si>
    <t>CAP.index.PT.WWP.WWP</t>
  </si>
  <si>
    <t>NEWCAP.index.PT.WWP.WWP</t>
  </si>
  <si>
    <t>FEC.ktoe.PT.WWP.WWP.TOTAL.TOTAL.TOTAL</t>
  </si>
  <si>
    <t>FEC.ktoe.PT.WWP.WWP.TOTAL.TOTAL.SOLIDS</t>
  </si>
  <si>
    <t>FEC.ktoe.PT.WWP.WWP.TOTAL.TOTAL.RFG</t>
  </si>
  <si>
    <t>FEC.ktoe.PT.WWP.WWP.TOTAL.TOTAL.LPG</t>
  </si>
  <si>
    <t>FEC.ktoe.PT.WWP.WWP.TOTAL.TOTAL.DIESEL</t>
  </si>
  <si>
    <t>FEC.ktoe.PT.WWP.WWP.TOTAL.TOTAL.RFO</t>
  </si>
  <si>
    <t>FEC.ktoe.PT.WWP.WWP.TOTAL.TOTAL.OTHER</t>
  </si>
  <si>
    <t>FEC.ktoe.PT.WWP.WWP.TOTAL.TOTAL.NG</t>
  </si>
  <si>
    <t>FEC.ktoe.PT.WWP.WWP.TOTAL.TOTAL.DERIVED</t>
  </si>
  <si>
    <t>FEC.ktoe.PT.WWP.WWP.TOTAL.TOTAL.BIOMASS_WASTE</t>
  </si>
  <si>
    <t>FEC.ktoe.PT.WWP.WWP.TOTAL.TOTAL.BIOGAS</t>
  </si>
  <si>
    <t>FEC.ktoe.PT.WWP.WWP.TOTAL.TOTAL.LIQBIO</t>
  </si>
  <si>
    <t>FEC.ktoe.PT.WWP.WWP.TOTAL.TOTAL.SOLAR</t>
  </si>
  <si>
    <t>FEC.ktoe.PT.WWP.WWP.TOTAL.TOTAL.GEO</t>
  </si>
  <si>
    <t>FEC.ktoe.PT.WWP.WWP.TOTAL.TOTAL.AMBIENT</t>
  </si>
  <si>
    <t>FEC.ktoe.PT.WWP.WWP.TOTAL.TOTAL.STEAM_DISTR</t>
  </si>
  <si>
    <t>FEC.ktoe.PT.WWP.WWP.TOTAL.TOTAL.ELEC</t>
  </si>
  <si>
    <t>FEC.ktoe.PT.WWP.WWP.LIGHT.GENERIC.ELEC</t>
  </si>
  <si>
    <t>FEC.ktoe.PT.WWP.WWP.AIRCOMP.GENERIC.ELEC</t>
  </si>
  <si>
    <t>FEC.ktoe.PT.WWP.WWP.MOTOR.GENERIC.ELEC</t>
  </si>
  <si>
    <t>FEC.ktoe.PT.WWP.WWP.FANS.GENERIC.ELEC</t>
  </si>
  <si>
    <t>FEC.ktoe.PT.WWP.WWP.LOW_ENTH.TOTAL.TOTAL</t>
  </si>
  <si>
    <t>FEC.ktoe.PT.WWP.WWP.LOW_ENTH.THERM.DIESEL_LIQBIO</t>
  </si>
  <si>
    <t>FEC.ktoe.PT.WWP.WWP.LOW_ENTH.THERM.NG_BIOGAS</t>
  </si>
  <si>
    <t>FEC.ktoe.PT.WWP.WWP.LOW_ENTH.THERM.SOLAR_GEO</t>
  </si>
  <si>
    <t>FEC.ktoe.PT.WWP.WWP.LOW_ENTH.HP.AMBIENT</t>
  </si>
  <si>
    <t>FEC.ktoe.PT.WWP.WWP.LOW_ENTH.THERM.ELEC</t>
  </si>
  <si>
    <t>Wood: Specific processes with steam</t>
  </si>
  <si>
    <t>FEC.ktoe.PT.WWP.WWP.PROCESSING.TOTAL.TOTAL</t>
  </si>
  <si>
    <t>FEC.ktoe.PT.WWP.WWP.PROCESSING.STEAM.SOLIDS</t>
  </si>
  <si>
    <t>FEC.ktoe.PT.WWP.WWP.PROCESSING.STEAM.RFG</t>
  </si>
  <si>
    <t>FEC.ktoe.PT.WWP.WWP.PROCESSING.STEAM.LPG</t>
  </si>
  <si>
    <t>FEC.ktoe.PT.WWP.WWP.PROCESSING.STEAM.DIESEL_LIQBIO</t>
  </si>
  <si>
    <t>FEC.ktoe.PT.WWP.WWP.PROCESSING.STEAM.RFO</t>
  </si>
  <si>
    <t>FEC.ktoe.PT.WWP.WWP.PROCESSING.STEAM.OTHER</t>
  </si>
  <si>
    <t>FEC.ktoe.PT.WWP.WWP.PROCESSING.STEAM.NG_BIOGAS</t>
  </si>
  <si>
    <t>FEC.ktoe.PT.WWP.WWP.PROCESSING.STEAM.DERIVED</t>
  </si>
  <si>
    <t>FEC.ktoe.PT.WWP.WWP.PROCESSING.STEAM.BIOMASS_WASTE</t>
  </si>
  <si>
    <t>FEC.ktoe.PT.WWP.WWP.PROCESSING.STEAM.STEAM_DISTR</t>
  </si>
  <si>
    <t>Wood: Electric mechanical processes</t>
  </si>
  <si>
    <t>FEC.ktoe.PT.WWP.WWP.GENERIC.MECH.ELEC</t>
  </si>
  <si>
    <t>Wood: Drying</t>
  </si>
  <si>
    <t>Wood: Thermal drying</t>
  </si>
  <si>
    <t>FEC.ktoe.PT.WWP.WWP.DRYING.TOTAL.TOTAL</t>
  </si>
  <si>
    <t>FEC.ktoe.PT.WWP.WWP.DRYING.THERM.SOLIDS</t>
  </si>
  <si>
    <t>FEC.ktoe.PT.WWP.WWP.DRYING.THERM.LPG</t>
  </si>
  <si>
    <t>FEC.ktoe.PT.WWP.WWP.DRYING.THERM.DIESEL_LIQBIO</t>
  </si>
  <si>
    <t>FEC.ktoe.PT.WWP.WWP.DRYING.THERM.RFO</t>
  </si>
  <si>
    <t>FEC.ktoe.PT.WWP.WWP.DRYING.THERM.NG_BIOGAS</t>
  </si>
  <si>
    <t>Wood: Steam drying</t>
  </si>
  <si>
    <t>FEC.ktoe.PT.WWP.WWP.DRYING_STEAM.TOTAL.TOTAL</t>
  </si>
  <si>
    <t>FEC.ktoe.PT.WWP.WWP.DRYING_STEAM.STEAM.SOLIDS</t>
  </si>
  <si>
    <t>FEC.ktoe.PT.WWP.WWP.DRYING_STEAM.STEAM.RFG</t>
  </si>
  <si>
    <t>FEC.ktoe.PT.WWP.WWP.DRYING_STEAM.STEAM.LPG</t>
  </si>
  <si>
    <t>FEC.ktoe.PT.WWP.WWP.DRYING_STEAM.STEAM.DIESEL_LIQBIO</t>
  </si>
  <si>
    <t>FEC.ktoe.PT.WWP.WWP.DRYING_STEAM.STEAM.RFO</t>
  </si>
  <si>
    <t>FEC.ktoe.PT.WWP.WWP.DRYING_STEAM.STEAM.OTHER</t>
  </si>
  <si>
    <t>FEC.ktoe.PT.WWP.WWP.DRYING_STEAM.STEAM.NG_BIOGAS</t>
  </si>
  <si>
    <t>FEC.ktoe.PT.WWP.WWP.DRYING_STEAM.STEAM.DERIVED</t>
  </si>
  <si>
    <t>FEC.ktoe.PT.WWP.WWP.DRYING_STEAM.STEAM.BIOMASS_WASTE</t>
  </si>
  <si>
    <t>FEC.ktoe.PT.WWP.WWP.DRYING_STEAM.STEAM.STEAM_DISTR</t>
  </si>
  <si>
    <t>Wood: Electric drying</t>
  </si>
  <si>
    <t>FEC.ktoe.PT.WWP.WWP.DRYING_ELEC.ELEC.ELEC</t>
  </si>
  <si>
    <t>Wood: Microwave drying</t>
  </si>
  <si>
    <t>FEC.ktoe.PT.WWP.WWP.DRYING_MICROW.MICROW.ELEC</t>
  </si>
  <si>
    <t>Wood: Finishing Electric</t>
  </si>
  <si>
    <t>FEC.ktoe.PT.WWP.WWP.FINISHING.ELEC.ELEC</t>
  </si>
  <si>
    <t>UED.ktoe.PT.WWP.WWP.TOTAL.TOTAL.TOTAL</t>
  </si>
  <si>
    <t>UED.ktoe.PT.WWP.WWP.LIGHT.GENERIC.ELEC</t>
  </si>
  <si>
    <t>UED.ktoe.PT.WWP.WWP.AIRCOMP.GENERIC.ELEC</t>
  </si>
  <si>
    <t>UED.ktoe.PT.WWP.WWP.MOTOR.GENERIC.ELEC</t>
  </si>
  <si>
    <t>UED.ktoe.PT.WWP.WWP.FANS.GENERIC.ELEC</t>
  </si>
  <si>
    <t>UED.ktoe.PT.WWP.WWP.LOW_ENTH.TOTAL.TOTAL</t>
  </si>
  <si>
    <t>UED.ktoe.PT.WWP.WWP.LOW_ENTH.THERM.DIESEL_LIQBIO</t>
  </si>
  <si>
    <t>UED.ktoe.PT.WWP.WWP.LOW_ENTH.THERM.NG_BIOGAS</t>
  </si>
  <si>
    <t>UED.ktoe.PT.WWP.WWP.LOW_ENTH.THERM.SOLAR_GEO</t>
  </si>
  <si>
    <t>UED.ktoe.PT.WWP.WWP.LOW_ENTH.HP.AMBIENT</t>
  </si>
  <si>
    <t>UED.ktoe.PT.WWP.WWP.LOW_ENTH.THERM.ELEC</t>
  </si>
  <si>
    <t>UED.ktoe.PT.WWP.WWP.PROCESSING.TOTAL.TOTAL</t>
  </si>
  <si>
    <t>UED.ktoe.PT.WWP.WWP.PROCESSING.STEAM.SOLIDS</t>
  </si>
  <si>
    <t>UED.ktoe.PT.WWP.WWP.PROCESSING.STEAM.RFG</t>
  </si>
  <si>
    <t>UED.ktoe.PT.WWP.WWP.PROCESSING.STEAM.LPG</t>
  </si>
  <si>
    <t>UED.ktoe.PT.WWP.WWP.PROCESSING.STEAM.DIESEL_LIQBIO</t>
  </si>
  <si>
    <t>UED.ktoe.PT.WWP.WWP.PROCESSING.STEAM.RFO</t>
  </si>
  <si>
    <t>UED.ktoe.PT.WWP.WWP.PROCESSING.STEAM.OTHER</t>
  </si>
  <si>
    <t>UED.ktoe.PT.WWP.WWP.PROCESSING.STEAM.NG_BIOGAS</t>
  </si>
  <si>
    <t>UED.ktoe.PT.WWP.WWP.PROCESSING.STEAM.DERIVED</t>
  </si>
  <si>
    <t>UED.ktoe.PT.WWP.WWP.PROCESSING.STEAM.BIOMASS_WASTE</t>
  </si>
  <si>
    <t>UED.ktoe.PT.WWP.WWP.PROCESSING.STEAM.STEAM_DISTR</t>
  </si>
  <si>
    <t>UED.ktoe.PT.WWP.WWP.GENERIC.MECH.ELEC</t>
  </si>
  <si>
    <t>UED.ktoe.PT.WWP.WWP.DRYING.TOTAL.TOTAL</t>
  </si>
  <si>
    <t>UED.ktoe.PT.WWP.WWP.DRYING.THERM.SOLIDS</t>
  </si>
  <si>
    <t>UED.ktoe.PT.WWP.WWP.DRYING.THERM.LPG</t>
  </si>
  <si>
    <t>UED.ktoe.PT.WWP.WWP.DRYING.THERM.DIESEL_LIQBIO</t>
  </si>
  <si>
    <t>UED.ktoe.PT.WWP.WWP.DRYING.THERM.RFO</t>
  </si>
  <si>
    <t>UED.ktoe.PT.WWP.WWP.DRYING.THERM.NG_BIOGAS</t>
  </si>
  <si>
    <t>UED.ktoe.PT.WWP.WWP.DRYING_STEAM.TOTAL.TOTAL</t>
  </si>
  <si>
    <t>UED.ktoe.PT.WWP.WWP.DRYING_STEAM.STEAM.SOLIDS</t>
  </si>
  <si>
    <t>UED.ktoe.PT.WWP.WWP.DRYING_STEAM.STEAM.RFG</t>
  </si>
  <si>
    <t>UED.ktoe.PT.WWP.WWP.DRYING_STEAM.STEAM.LPG</t>
  </si>
  <si>
    <t>UED.ktoe.PT.WWP.WWP.DRYING_STEAM.STEAM.DIESEL_LIQBIO</t>
  </si>
  <si>
    <t>UED.ktoe.PT.WWP.WWP.DRYING_STEAM.STEAM.RFO</t>
  </si>
  <si>
    <t>UED.ktoe.PT.WWP.WWP.DRYING_STEAM.STEAM.OTHER</t>
  </si>
  <si>
    <t>UED.ktoe.PT.WWP.WWP.DRYING_STEAM.STEAM.NG_BIOGAS</t>
  </si>
  <si>
    <t>UED.ktoe.PT.WWP.WWP.DRYING_STEAM.STEAM.DERIVED</t>
  </si>
  <si>
    <t>UED.ktoe.PT.WWP.WWP.DRYING_STEAM.STEAM.BIOMASS_WASTE</t>
  </si>
  <si>
    <t>UED.ktoe.PT.WWP.WWP.DRYING_STEAM.STEAM.STEAM_DISTR</t>
  </si>
  <si>
    <t>UED.ktoe.PT.WWP.WWP.DRYING_ELEC.ELEC.ELEC</t>
  </si>
  <si>
    <t>UED.ktoe.PT.WWP.WWP.DRYING_MICROW.MICROW.ELEC</t>
  </si>
  <si>
    <t>UED.ktoe.PT.WWP.WWP.FINISHING.ELEC.ELEC</t>
  </si>
  <si>
    <t>FUEL_EMI.ktCO2.PT.WWP.WWP.TOTAL.TOTAL.TOTAL</t>
  </si>
  <si>
    <t>FUEL_EMI.ktCO2.PT.WWP.WWP.LIGHT.GENERIC.ELEC</t>
  </si>
  <si>
    <t>FUEL_EMI.ktCO2.PT.WWP.WWP.AIRCOMP.GENERIC.ELEC</t>
  </si>
  <si>
    <t>FUEL_EMI.ktCO2.PT.WWP.WWP.MOTOR.GENERIC.ELEC</t>
  </si>
  <si>
    <t>FUEL_EMI.ktCO2.PT.WWP.WWP.FANS.GENERIC.ELEC</t>
  </si>
  <si>
    <t>FUEL_EMI.ktCO2.PT.WWP.WWP.LOW_ENTH.TOTAL.TOTAL</t>
  </si>
  <si>
    <t>FUEL_EMI.ktCO2.PT.WWP.WWP.LOW_ENTH.THERM.DIESEL_LIQBIO</t>
  </si>
  <si>
    <t>FUEL_EMI.ktCO2.PT.WWP.WWP.LOW_ENTH.THERM.NG_BIOGAS</t>
  </si>
  <si>
    <t>FUEL_EMI.ktCO2.PT.WWP.WWP.LOW_ENTH.THERM.SOLAR_GEO</t>
  </si>
  <si>
    <t>FUEL_EMI.ktCO2.PT.WWP.WWP.LOW_ENTH.HP.AMBIENT</t>
  </si>
  <si>
    <t>FUEL_EMI.ktCO2.PT.WWP.WWP.LOW_ENTH.THERM.ELEC</t>
  </si>
  <si>
    <t>FUEL_EMI.ktCO2.PT.WWP.WWP.PROCESSING.TOTAL.TOTAL</t>
  </si>
  <si>
    <t>FUEL_EMI.ktCO2.PT.WWP.WWP.PROCESSING.STEAM.SOLIDS</t>
  </si>
  <si>
    <t>FUEL_EMI.ktCO2.PT.WWP.WWP.PROCESSING.STEAM.RFG</t>
  </si>
  <si>
    <t>FUEL_EMI.ktCO2.PT.WWP.WWP.PROCESSING.STEAM.LPG</t>
  </si>
  <si>
    <t>FUEL_EMI.ktCO2.PT.WWP.WWP.PROCESSING.STEAM.DIESEL_LIQBIO</t>
  </si>
  <si>
    <t>FUEL_EMI.ktCO2.PT.WWP.WWP.PROCESSING.STEAM.RFO</t>
  </si>
  <si>
    <t>FUEL_EMI.ktCO2.PT.WWP.WWP.PROCESSING.STEAM.OTHER</t>
  </si>
  <si>
    <t>FUEL_EMI.ktCO2.PT.WWP.WWP.PROCESSING.STEAM.NG_BIOGAS</t>
  </si>
  <si>
    <t>FUEL_EMI.ktCO2.PT.WWP.WWP.PROCESSING.STEAM.DERIVED</t>
  </si>
  <si>
    <t>FUEL_EMI.ktCO2.PT.WWP.WWP.PROCESSING.STEAM.BIOMASS_WASTE</t>
  </si>
  <si>
    <t>FUEL_EMI.ktCO2.PT.WWP.WWP.PROCESSING.STEAM.STEAM_DISTR</t>
  </si>
  <si>
    <t>FUEL_EMI.ktCO2.PT.WWP.WWP.GENERIC.MECH.ELEC</t>
  </si>
  <si>
    <t>FUEL_EMI.ktCO2.PT.WWP.WWP.DRYING.TOTAL.TOTAL</t>
  </si>
  <si>
    <t>FUEL_EMI.ktCO2.PT.WWP.WWP.DRYING.THERM.SOLIDS</t>
  </si>
  <si>
    <t>FUEL_EMI.ktCO2.PT.WWP.WWP.DRYING.THERM.LPG</t>
  </si>
  <si>
    <t>FUEL_EMI.ktCO2.PT.WWP.WWP.DRYING.THERM.DIESEL_LIQBIO</t>
  </si>
  <si>
    <t>FUEL_EMI.ktCO2.PT.WWP.WWP.DRYING.THERM.RFO</t>
  </si>
  <si>
    <t>FUEL_EMI.ktCO2.PT.WWP.WWP.DRYING.THERM.NG_BIOGAS</t>
  </si>
  <si>
    <t>FUEL_EMI.ktCO2.PT.WWP.WWP.DRYING_STEAM.TOTAL.TOTAL</t>
  </si>
  <si>
    <t>FUEL_EMI.ktCO2.PT.WWP.WWP.DRYING_STEAM.STEAM.SOLIDS</t>
  </si>
  <si>
    <t>FUEL_EMI.ktCO2.PT.WWP.WWP.DRYING_STEAM.STEAM.RFG</t>
  </si>
  <si>
    <t>FUEL_EMI.ktCO2.PT.WWP.WWP.DRYING_STEAM.STEAM.LPG</t>
  </si>
  <si>
    <t>FUEL_EMI.ktCO2.PT.WWP.WWP.DRYING_STEAM.STEAM.DIESEL_LIQBIO</t>
  </si>
  <si>
    <t>FUEL_EMI.ktCO2.PT.WWP.WWP.DRYING_STEAM.STEAM.RFO</t>
  </si>
  <si>
    <t>FUEL_EMI.ktCO2.PT.WWP.WWP.DRYING_STEAM.STEAM.OTHER</t>
  </si>
  <si>
    <t>FUEL_EMI.ktCO2.PT.WWP.WWP.DRYING_STEAM.STEAM.NG_BIOGAS</t>
  </si>
  <si>
    <t>FUEL_EMI.ktCO2.PT.WWP.WWP.DRYING_STEAM.STEAM.DERIVED</t>
  </si>
  <si>
    <t>FUEL_EMI.ktCO2.PT.WWP.WWP.DRYING_STEAM.STEAM.BIOMASS_WASTE</t>
  </si>
  <si>
    <t>FUEL_EMI.ktCO2.PT.WWP.WWP.DRYING_STEAM.STEAM.STEAM_DISTR</t>
  </si>
  <si>
    <t>FUEL_EMI.ktCO2.PT.WWP.WWP.DRYING_ELEC.ELEC.ELEC</t>
  </si>
  <si>
    <t>FUEL_EMI.ktCO2.PT.WWP.WWP.DRYING_MICROW.MICROW.ELEC</t>
  </si>
  <si>
    <t>FUEL_EMI.ktCO2.PT.WWP.WWP.FINISHING.ELEC.ELEC</t>
  </si>
  <si>
    <t>VA.Meuro2015.PT.OIS.OIS</t>
  </si>
  <si>
    <t>OUTPUT.index.PT.OIS.OIS</t>
  </si>
  <si>
    <t>CAP.index.PT.OIS.OIS</t>
  </si>
  <si>
    <t>NEWCAP.index.PT.OIS.OIS</t>
  </si>
  <si>
    <t>Energy consumption (ktoe)*</t>
  </si>
  <si>
    <t>FEC.ktoe.PT.OIS.OIS.TOTAL.TOTAL.TOTAL</t>
  </si>
  <si>
    <t>FEC.ktoe.PT.OIS.OIS.TOTAL.TOTAL.SOLIDS</t>
  </si>
  <si>
    <t>FEC.ktoe.PT.OIS.OIS.TOTAL.TOTAL.RFG</t>
  </si>
  <si>
    <t>FEC.ktoe.PT.OIS.OIS.TOTAL.TOTAL.LPG</t>
  </si>
  <si>
    <t>FEC.ktoe.PT.OIS.OIS.TOTAL.TOTAL.DIESEL</t>
  </si>
  <si>
    <t>FEC.ktoe.PT.OIS.OIS.TOTAL.TOTAL.RFO</t>
  </si>
  <si>
    <t>FEC.ktoe.PT.OIS.OIS.TOTAL.TOTAL.OTHER</t>
  </si>
  <si>
    <t>FEC.ktoe.PT.OIS.OIS.TOTAL.TOTAL.NG</t>
  </si>
  <si>
    <t>FEC.ktoe.PT.OIS.OIS.TOTAL.TOTAL.DERIVED</t>
  </si>
  <si>
    <t>FEC.ktoe.PT.OIS.OIS.TOTAL.TOTAL.BIOMASS_WASTE</t>
  </si>
  <si>
    <t>FEC.ktoe.PT.OIS.OIS.TOTAL.TOTAL.BIOGAS</t>
  </si>
  <si>
    <t>FEC.ktoe.PT.OIS.OIS.TOTAL.TOTAL.LIQBIO</t>
  </si>
  <si>
    <t>FEC.ktoe.PT.OIS.OIS.TOTAL.TOTAL.SOLAR</t>
  </si>
  <si>
    <t>FEC.ktoe.PT.OIS.OIS.TOTAL.TOTAL.GEO</t>
  </si>
  <si>
    <t>FEC.ktoe.PT.OIS.OIS.TOTAL.TOTAL.AMBIENT</t>
  </si>
  <si>
    <t>FEC.ktoe.PT.OIS.OIS.TOTAL.TOTAL.STEAM_DISTR</t>
  </si>
  <si>
    <t>FEC.ktoe.PT.OIS.OIS.TOTAL.TOTAL.ELEC</t>
  </si>
  <si>
    <t>*Energy consumption includes consumption in Mining and Quarrying and Construction sectors</t>
  </si>
  <si>
    <t>FEC.ktoe.PT.OIS.OIS.LIGHT.GENERIC.ELEC</t>
  </si>
  <si>
    <t>FEC.ktoe.PT.OIS.OIS.AIRCOMP.GENERIC.ELEC</t>
  </si>
  <si>
    <t>FEC.ktoe.PT.OIS.OIS.MOTOR.GENERIC.ELEC</t>
  </si>
  <si>
    <t>FEC.ktoe.PT.OIS.OIS.FANS.GENERIC.ELEC</t>
  </si>
  <si>
    <t>FEC.ktoe.PT.OIS.OIS.LOW_ENTH.TOTAL.TOTAL</t>
  </si>
  <si>
    <t>FEC.ktoe.PT.OIS.OIS.LOW_ENTH.THERM.DIESEL_LIQBIO</t>
  </si>
  <si>
    <t>FEC.ktoe.PT.OIS.OIS.LOW_ENTH.THERM.NG_BIOGAS</t>
  </si>
  <si>
    <t>FEC.ktoe.PT.OIS.OIS.LOW_ENTH.THERM.SOLAR_GEO</t>
  </si>
  <si>
    <t>FEC.ktoe.PT.OIS.OIS.LOW_ENTH.HP.AMBIENT</t>
  </si>
  <si>
    <t>FEC.ktoe.PT.OIS.OIS.LOW_ENTH.THERM.ELEC</t>
  </si>
  <si>
    <t>Other Industrial sectors: Steam processing</t>
  </si>
  <si>
    <t>FEC.ktoe.PT.OIS.OIS.PROCESSING.TOTAL.TOTAL</t>
  </si>
  <si>
    <t>FEC.ktoe.PT.OIS.OIS.PROCESSING.STEAM.SOLIDS</t>
  </si>
  <si>
    <t>FEC.ktoe.PT.OIS.OIS.PROCESSING.STEAM.RFG</t>
  </si>
  <si>
    <t>FEC.ktoe.PT.OIS.OIS.PROCESSING.STEAM.LPG</t>
  </si>
  <si>
    <t>FEC.ktoe.PT.OIS.OIS.PROCESSING.STEAM.DIESEL_LIQBIO</t>
  </si>
  <si>
    <t>FEC.ktoe.PT.OIS.OIS.PROCESSING.STEAM.RFO</t>
  </si>
  <si>
    <t>FEC.ktoe.PT.OIS.OIS.PROCESSING.STEAM.OTHER</t>
  </si>
  <si>
    <t>FEC.ktoe.PT.OIS.OIS.PROCESSING.STEAM.NG_BIOGAS</t>
  </si>
  <si>
    <t>FEC.ktoe.PT.OIS.OIS.PROCESSING.STEAM.DERIVED</t>
  </si>
  <si>
    <t>FEC.ktoe.PT.OIS.OIS.PROCESSING.STEAM.BIOMASS_WASTE</t>
  </si>
  <si>
    <t>FEC.ktoe.PT.OIS.OIS.PROCESSING.STEAM.STEAM_DISTR</t>
  </si>
  <si>
    <t>Other Industrial sectors: Process heating</t>
  </si>
  <si>
    <t>Other Industrial sectors: Thermal processing</t>
  </si>
  <si>
    <t>FEC.ktoe.PT.OIS.OIS.PROC_HEAT.TOTAL.TOTAL</t>
  </si>
  <si>
    <t>FEC.ktoe.PT.OIS.OIS.PROC_HEAT.THERM.SOLIDS</t>
  </si>
  <si>
    <t>FEC.ktoe.PT.OIS.OIS.PROC_HEAT.THERM.LPG</t>
  </si>
  <si>
    <t>FEC.ktoe.PT.OIS.OIS.PROC_HEAT.THERM.DIESEL_LIQBIO</t>
  </si>
  <si>
    <t>FEC.ktoe.PT.OIS.OIS.PROC_HEAT.THERM.RFO</t>
  </si>
  <si>
    <t>FEC.ktoe.PT.OIS.OIS.PROC_HEAT.THERM.NG_BIOGAS</t>
  </si>
  <si>
    <t>Other Industrial sectors: Electric processing</t>
  </si>
  <si>
    <t>FEC.ktoe.PT.OIS.OIS.PROC_HEAT_ELEC.ELEC.ELEC</t>
  </si>
  <si>
    <t>Other Industrial sectors: Drying</t>
  </si>
  <si>
    <t>Other Industries: Thermal drying</t>
  </si>
  <si>
    <t>FEC.ktoe.PT.OIS.OIS.DRYING.TOTAL.TOTAL</t>
  </si>
  <si>
    <t>FEC.ktoe.PT.OIS.OIS.DRYING.THERM.SOLIDS</t>
  </si>
  <si>
    <t>FEC.ktoe.PT.OIS.OIS.DRYING.THERM.LPG</t>
  </si>
  <si>
    <t>FEC.ktoe.PT.OIS.OIS.DRYING.THERM.DIESEL_LIQBIO</t>
  </si>
  <si>
    <t>FEC.ktoe.PT.OIS.OIS.DRYING.THERM.RFO</t>
  </si>
  <si>
    <t>FEC.ktoe.PT.OIS.OIS.DRYING.THERM.NG_BIOGAS</t>
  </si>
  <si>
    <t>Other Industries: Steam drying</t>
  </si>
  <si>
    <t>FEC.ktoe.PT.OIS.OIS.DRYING_STEAM.TOTAL.TOTAL</t>
  </si>
  <si>
    <t>FEC.ktoe.PT.OIS.OIS.DRYING_STEAM.STEAM.SOLIDS</t>
  </si>
  <si>
    <t>FEC.ktoe.PT.OIS.OIS.DRYING_STEAM.STEAM.RFG</t>
  </si>
  <si>
    <t>FEC.ktoe.PT.OIS.OIS.DRYING_STEAM.STEAM.LPG</t>
  </si>
  <si>
    <t>FEC.ktoe.PT.OIS.OIS.DRYING_STEAM.STEAM.DIESEL_LIQBIO</t>
  </si>
  <si>
    <t>FEC.ktoe.PT.OIS.OIS.DRYING_STEAM.STEAM.RFO</t>
  </si>
  <si>
    <t>FEC.ktoe.PT.OIS.OIS.DRYING_STEAM.STEAM.OTHER</t>
  </si>
  <si>
    <t>FEC.ktoe.PT.OIS.OIS.DRYING_STEAM.STEAM.NG_BIOGAS</t>
  </si>
  <si>
    <t>FEC.ktoe.PT.OIS.OIS.DRYING_STEAM.STEAM.DERIVED</t>
  </si>
  <si>
    <t>FEC.ktoe.PT.OIS.OIS.DRYING_STEAM.STEAM.BIOMASS_WASTE</t>
  </si>
  <si>
    <t>FEC.ktoe.PT.OIS.OIS.DRYING_STEAM.STEAM.STEAM_DISTR</t>
  </si>
  <si>
    <t>Other Industries: Electric drying</t>
  </si>
  <si>
    <t>FEC.ktoe.PT.OIS.OIS.DRYING_ELEC.ELEC.ELEC</t>
  </si>
  <si>
    <t>Other Industrial sectors: Process Cooling</t>
  </si>
  <si>
    <t>Other Industries: Thermal cooling</t>
  </si>
  <si>
    <t>FEC.ktoe.PT.OIS.OIS.PROC_COOL_THERM.THERM.NG_BIOGAS</t>
  </si>
  <si>
    <t>Other Industries: Steam cooling</t>
  </si>
  <si>
    <t>FEC.ktoe.PT.OIS.OIS.PROC_COOL_STEAM.TOTAL.TOTAL</t>
  </si>
  <si>
    <t>FEC.ktoe.PT.OIS.OIS.PROC_COOL_STEAM.STEAM.SOLIDS</t>
  </si>
  <si>
    <t>FEC.ktoe.PT.OIS.OIS.PROC_COOL_STEAM.STEAM.RFG</t>
  </si>
  <si>
    <t>FEC.ktoe.PT.OIS.OIS.PROC_COOL_STEAM.STEAM.LPG</t>
  </si>
  <si>
    <t>FEC.ktoe.PT.OIS.OIS.PROC_COOL_STEAM.STEAM.DIESEL_LIQBIO</t>
  </si>
  <si>
    <t>FEC.ktoe.PT.OIS.OIS.PROC_COOL_STEAM.STEAM.RFO</t>
  </si>
  <si>
    <t>FEC.ktoe.PT.OIS.OIS.PROC_COOL_STEAM.STEAM.OTHER</t>
  </si>
  <si>
    <t>FEC.ktoe.PT.OIS.OIS.PROC_COOL_STEAM.STEAM.NG_BIOGAS</t>
  </si>
  <si>
    <t>FEC.ktoe.PT.OIS.OIS.PROC_COOL_STEAM.STEAM.DERIVED</t>
  </si>
  <si>
    <t>FEC.ktoe.PT.OIS.OIS.PROC_COOL_STEAM.STEAM.BIOMASS_WASTE</t>
  </si>
  <si>
    <t>FEC.ktoe.PT.OIS.OIS.PROC_COOL_STEAM.STEAM.STEAM_DISTR</t>
  </si>
  <si>
    <t>Other Industries: Electric cooling</t>
  </si>
  <si>
    <t>FEC.ktoe.PT.OIS.OIS.PROC_COOL_ELEC.ELEC.ELEC</t>
  </si>
  <si>
    <t>Other Industrial sectors: Diesel motors (incl. biofuels)</t>
  </si>
  <si>
    <t>FEC.ktoe.PT.OIS.OIS.MOTOR.MECH.DIESEL_LIQBIO</t>
  </si>
  <si>
    <t>Other Industrial sectors: Electric machinery</t>
  </si>
  <si>
    <t>FEC.ktoe.PT.OIS.OIS.GENERIC.MECH.ELEC</t>
  </si>
  <si>
    <t>Other Industrial sectors: Diesel motors</t>
  </si>
  <si>
    <t>UED.ktoe.PT.OIS.OIS.TOTAL.TOTAL.TOTAL</t>
  </si>
  <si>
    <t>UED.ktoe.PT.OIS.OIS.LIGHT.GENERIC.ELEC</t>
  </si>
  <si>
    <t>UED.ktoe.PT.OIS.OIS.AIRCOMP.GENERIC.ELEC</t>
  </si>
  <si>
    <t>UED.ktoe.PT.OIS.OIS.MOTOR.GENERIC.ELEC</t>
  </si>
  <si>
    <t>UED.ktoe.PT.OIS.OIS.FANS.GENERIC.ELEC</t>
  </si>
  <si>
    <t>UED.ktoe.PT.OIS.OIS.LOW_ENTH.TOTAL.TOTAL</t>
  </si>
  <si>
    <t>UED.ktoe.PT.OIS.OIS.LOW_ENTH.THERM.DIESEL_LIQBIO</t>
  </si>
  <si>
    <t>UED.ktoe.PT.OIS.OIS.LOW_ENTH.THERM.NG_BIOGAS</t>
  </si>
  <si>
    <t>UED.ktoe.PT.OIS.OIS.LOW_ENTH.THERM.SOLAR_GEO</t>
  </si>
  <si>
    <t>UED.ktoe.PT.OIS.OIS.LOW_ENTH.HP.AMBIENT</t>
  </si>
  <si>
    <t>UED.ktoe.PT.OIS.OIS.LOW_ENTH.THERM.ELEC</t>
  </si>
  <si>
    <t>UED.ktoe.PT.OIS.OIS.PROCESSING.TOTAL.TOTAL</t>
  </si>
  <si>
    <t>UED.ktoe.PT.OIS.OIS.PROCESSING.STEAM.SOLIDS</t>
  </si>
  <si>
    <t>UED.ktoe.PT.OIS.OIS.PROCESSING.STEAM.RFG</t>
  </si>
  <si>
    <t>UED.ktoe.PT.OIS.OIS.PROCESSING.STEAM.LPG</t>
  </si>
  <si>
    <t>UED.ktoe.PT.OIS.OIS.PROCESSING.STEAM.DIESEL_LIQBIO</t>
  </si>
  <si>
    <t>UED.ktoe.PT.OIS.OIS.PROCESSING.STEAM.RFO</t>
  </si>
  <si>
    <t>UED.ktoe.PT.OIS.OIS.PROCESSING.STEAM.OTHER</t>
  </si>
  <si>
    <t>UED.ktoe.PT.OIS.OIS.PROCESSING.STEAM.NG_BIOGAS</t>
  </si>
  <si>
    <t>UED.ktoe.PT.OIS.OIS.PROCESSING.STEAM.DERIVED</t>
  </si>
  <si>
    <t>UED.ktoe.PT.OIS.OIS.PROCESSING.STEAM.BIOMASS_WASTE</t>
  </si>
  <si>
    <t>UED.ktoe.PT.OIS.OIS.PROCESSING.STEAM.STEAM_DISTR</t>
  </si>
  <si>
    <t>UED.ktoe.PT.OIS.OIS.PROC_HEAT.TOTAL.TOTAL</t>
  </si>
  <si>
    <t>UED.ktoe.PT.OIS.OIS.PROC_HEAT.THERM.SOLIDS</t>
  </si>
  <si>
    <t>UED.ktoe.PT.OIS.OIS.PROC_HEAT.THERM.LPG</t>
  </si>
  <si>
    <t>UED.ktoe.PT.OIS.OIS.PROC_HEAT.THERM.DIESEL_LIQBIO</t>
  </si>
  <si>
    <t>UED.ktoe.PT.OIS.OIS.PROC_HEAT.THERM.RFO</t>
  </si>
  <si>
    <t>UED.ktoe.PT.OIS.OIS.PROC_HEAT.THERM.NG_BIOGAS</t>
  </si>
  <si>
    <t>UED.ktoe.PT.OIS.OIS.PROC_HEAT_ELEC.ELEC.ELEC</t>
  </si>
  <si>
    <t>UED.ktoe.PT.OIS.OIS.DRYING.TOTAL.TOTAL</t>
  </si>
  <si>
    <t>UED.ktoe.PT.OIS.OIS.DRYING.THERM.SOLIDS</t>
  </si>
  <si>
    <t>UED.ktoe.PT.OIS.OIS.DRYING.THERM.LPG</t>
  </si>
  <si>
    <t>UED.ktoe.PT.OIS.OIS.DRYING.THERM.DIESEL_LIQBIO</t>
  </si>
  <si>
    <t>UED.ktoe.PT.OIS.OIS.DRYING.THERM.RFO</t>
  </si>
  <si>
    <t>UED.ktoe.PT.OIS.OIS.DRYING.THERM.NG_BIOGAS</t>
  </si>
  <si>
    <t>UED.ktoe.PT.OIS.OIS.DRYING_STEAM.TOTAL.TOTAL</t>
  </si>
  <si>
    <t>UED.ktoe.PT.OIS.OIS.DRYING_STEAM.STEAM.SOLIDS</t>
  </si>
  <si>
    <t>UED.ktoe.PT.OIS.OIS.DRYING_STEAM.STEAM.RFG</t>
  </si>
  <si>
    <t>UED.ktoe.PT.OIS.OIS.DRYING_STEAM.STEAM.LPG</t>
  </si>
  <si>
    <t>UED.ktoe.PT.OIS.OIS.DRYING_STEAM.STEAM.DIESEL_LIQBIO</t>
  </si>
  <si>
    <t>UED.ktoe.PT.OIS.OIS.DRYING_STEAM.STEAM.RFO</t>
  </si>
  <si>
    <t>UED.ktoe.PT.OIS.OIS.DRYING_STEAM.STEAM.OTHER</t>
  </si>
  <si>
    <t>UED.ktoe.PT.OIS.OIS.DRYING_STEAM.STEAM.NG_BIOGAS</t>
  </si>
  <si>
    <t>UED.ktoe.PT.OIS.OIS.DRYING_STEAM.STEAM.DERIVED</t>
  </si>
  <si>
    <t>UED.ktoe.PT.OIS.OIS.DRYING_STEAM.STEAM.BIOMASS_WASTE</t>
  </si>
  <si>
    <t>UED.ktoe.PT.OIS.OIS.DRYING_STEAM.STEAM.STEAM_DISTR</t>
  </si>
  <si>
    <t>UED.ktoe.PT.OIS.OIS.DRYING_ELEC.ELEC.ELEC</t>
  </si>
  <si>
    <t>UED.ktoe.PT.OIS.OIS.PROC_COOL_THERM.THERM.NG_BIOGAS</t>
  </si>
  <si>
    <t>UED.ktoe.PT.OIS.OIS.PROC_COOL_STEAM.TOTAL.TOTAL</t>
  </si>
  <si>
    <t>UED.ktoe.PT.OIS.OIS.PROC_COOL_STEAM.STEAM.SOLIDS</t>
  </si>
  <si>
    <t>UED.ktoe.PT.OIS.OIS.PROC_COOL_STEAM.STEAM.RFG</t>
  </si>
  <si>
    <t>UED.ktoe.PT.OIS.OIS.PROC_COOL_STEAM.STEAM.LPG</t>
  </si>
  <si>
    <t>UED.ktoe.PT.OIS.OIS.PROC_COOL_STEAM.STEAM.DIESEL_LIQBIO</t>
  </si>
  <si>
    <t>UED.ktoe.PT.OIS.OIS.PROC_COOL_STEAM.STEAM.RFO</t>
  </si>
  <si>
    <t>UED.ktoe.PT.OIS.OIS.PROC_COOL_STEAM.STEAM.OTHER</t>
  </si>
  <si>
    <t>UED.ktoe.PT.OIS.OIS.PROC_COOL_STEAM.STEAM.NG_BIOGAS</t>
  </si>
  <si>
    <t>UED.ktoe.PT.OIS.OIS.PROC_COOL_STEAM.STEAM.DERIVED</t>
  </si>
  <si>
    <t>UED.ktoe.PT.OIS.OIS.PROC_COOL_STEAM.STEAM.BIOMASS_WASTE</t>
  </si>
  <si>
    <t>UED.ktoe.PT.OIS.OIS.PROC_COOL_STEAM.STEAM.STEAM_DISTR</t>
  </si>
  <si>
    <t>UED.ktoe.PT.OIS.OIS.PROC_COOL_ELEC.ELEC.ELEC</t>
  </si>
  <si>
    <t>UED.ktoe.PT.OIS.OIS.MOTOR.MECH.DIESEL_LIQBIO</t>
  </si>
  <si>
    <t>UED.ktoe.PT.OIS.OIS.GENERIC.MECH.ELEC</t>
  </si>
  <si>
    <t>FUEL_EMI.ktCO2.PT.OIS.OIS.TOTAL.TOTAL.TOTAL</t>
  </si>
  <si>
    <t>FUEL_EMI.ktCO2.PT.OIS.OIS.LIGHT.GENERIC.ELEC</t>
  </si>
  <si>
    <t>FUEL_EMI.ktCO2.PT.OIS.OIS.AIRCOMP.GENERIC.ELEC</t>
  </si>
  <si>
    <t>FUEL_EMI.ktCO2.PT.OIS.OIS.MOTOR.GENERIC.ELEC</t>
  </si>
  <si>
    <t>FUEL_EMI.ktCO2.PT.OIS.OIS.FANS.GENERIC.ELEC</t>
  </si>
  <si>
    <t>FUEL_EMI.ktCO2.PT.OIS.OIS.LOW_ENTH.TOTAL.TOTAL</t>
  </si>
  <si>
    <t>FUEL_EMI.ktCO2.PT.OIS.OIS.LOW_ENTH.THERM.DIESEL_LIQBIO</t>
  </si>
  <si>
    <t>FUEL_EMI.ktCO2.PT.OIS.OIS.LOW_ENTH.THERM.NG_BIOGAS</t>
  </si>
  <si>
    <t>FUEL_EMI.ktCO2.PT.OIS.OIS.LOW_ENTH.THERM.SOLAR_GEO</t>
  </si>
  <si>
    <t>FUEL_EMI.ktCO2.PT.OIS.OIS.LOW_ENTH.HP.AMBIENT</t>
  </si>
  <si>
    <t>FUEL_EMI.ktCO2.PT.OIS.OIS.LOW_ENTH.THERM.ELEC</t>
  </si>
  <si>
    <t>FUEL_EMI.ktCO2.PT.OIS.OIS.PROCESSING.TOTAL.TOTAL</t>
  </si>
  <si>
    <t>FUEL_EMI.ktCO2.PT.OIS.OIS.PROCESSING.STEAM.SOLIDS</t>
  </si>
  <si>
    <t>FUEL_EMI.ktCO2.PT.OIS.OIS.PROCESSING.STEAM.RFG</t>
  </si>
  <si>
    <t>FUEL_EMI.ktCO2.PT.OIS.OIS.PROCESSING.STEAM.LPG</t>
  </si>
  <si>
    <t>FUEL_EMI.ktCO2.PT.OIS.OIS.PROCESSING.STEAM.DIESEL_LIQBIO</t>
  </si>
  <si>
    <t>FUEL_EMI.ktCO2.PT.OIS.OIS.PROCESSING.STEAM.RFO</t>
  </si>
  <si>
    <t>FUEL_EMI.ktCO2.PT.OIS.OIS.PROCESSING.STEAM.OTHER</t>
  </si>
  <si>
    <t>FUEL_EMI.ktCO2.PT.OIS.OIS.PROCESSING.STEAM.NG_BIOGAS</t>
  </si>
  <si>
    <t>FUEL_EMI.ktCO2.PT.OIS.OIS.PROCESSING.STEAM.DERIVED</t>
  </si>
  <si>
    <t>FUEL_EMI.ktCO2.PT.OIS.OIS.PROCESSING.STEAM.BIOMASS_WASTE</t>
  </si>
  <si>
    <t>FUEL_EMI.ktCO2.PT.OIS.OIS.PROCESSING.STEAM.STEAM_DISTR</t>
  </si>
  <si>
    <t>FUEL_EMI.ktCO2.PT.OIS.OIS.PROC_HEAT.TOTAL.TOTAL</t>
  </si>
  <si>
    <t>FUEL_EMI.ktCO2.PT.OIS.OIS.PROC_HEAT.THERM.SOLIDS</t>
  </si>
  <si>
    <t>FUEL_EMI.ktCO2.PT.OIS.OIS.PROC_HEAT.THERM.LPG</t>
  </si>
  <si>
    <t>FUEL_EMI.ktCO2.PT.OIS.OIS.PROC_HEAT.THERM.DIESEL_LIQBIO</t>
  </si>
  <si>
    <t>FUEL_EMI.ktCO2.PT.OIS.OIS.PROC_HEAT.THERM.RFO</t>
  </si>
  <si>
    <t>FUEL_EMI.ktCO2.PT.OIS.OIS.PROC_HEAT.THERM.NG_BIOGAS</t>
  </si>
  <si>
    <t>FUEL_EMI.ktCO2.PT.OIS.OIS.PROC_HEAT_ELEC.ELEC.ELEC</t>
  </si>
  <si>
    <t>FUEL_EMI.ktCO2.PT.OIS.OIS.DRYING.TOTAL.TOTAL</t>
  </si>
  <si>
    <t>FUEL_EMI.ktCO2.PT.OIS.OIS.DRYING.THERM.SOLIDS</t>
  </si>
  <si>
    <t>FUEL_EMI.ktCO2.PT.OIS.OIS.DRYING.THERM.LPG</t>
  </si>
  <si>
    <t>FUEL_EMI.ktCO2.PT.OIS.OIS.DRYING.THERM.DIESEL_LIQBIO</t>
  </si>
  <si>
    <t>FUEL_EMI.ktCO2.PT.OIS.OIS.DRYING.THERM.RFO</t>
  </si>
  <si>
    <t>FUEL_EMI.ktCO2.PT.OIS.OIS.DRYING.THERM.NG_BIOGAS</t>
  </si>
  <si>
    <t>FUEL_EMI.ktCO2.PT.OIS.OIS.DRYING_STEAM.TOTAL.TOTAL</t>
  </si>
  <si>
    <t>FUEL_EMI.ktCO2.PT.OIS.OIS.DRYING_STEAM.STEAM.SOLIDS</t>
  </si>
  <si>
    <t>FUEL_EMI.ktCO2.PT.OIS.OIS.DRYING_STEAM.STEAM.RFG</t>
  </si>
  <si>
    <t>FUEL_EMI.ktCO2.PT.OIS.OIS.DRYING_STEAM.STEAM.LPG</t>
  </si>
  <si>
    <t>FUEL_EMI.ktCO2.PT.OIS.OIS.DRYING_STEAM.STEAM.DIESEL_LIQBIO</t>
  </si>
  <si>
    <t>FUEL_EMI.ktCO2.PT.OIS.OIS.DRYING_STEAM.STEAM.RFO</t>
  </si>
  <si>
    <t>FUEL_EMI.ktCO2.PT.OIS.OIS.DRYING_STEAM.STEAM.OTHER</t>
  </si>
  <si>
    <t>FUEL_EMI.ktCO2.PT.OIS.OIS.DRYING_STEAM.STEAM.NG_BIOGAS</t>
  </si>
  <si>
    <t>FUEL_EMI.ktCO2.PT.OIS.OIS.DRYING_STEAM.STEAM.DERIVED</t>
  </si>
  <si>
    <t>FUEL_EMI.ktCO2.PT.OIS.OIS.DRYING_STEAM.STEAM.BIOMASS_WASTE</t>
  </si>
  <si>
    <t>FUEL_EMI.ktCO2.PT.OIS.OIS.DRYING_STEAM.STEAM.STEAM_DISTR</t>
  </si>
  <si>
    <t>FUEL_EMI.ktCO2.PT.OIS.OIS.DRYING_ELEC.ELEC.ELEC</t>
  </si>
  <si>
    <t>FUEL_EMI.ktCO2.PT.OIS.OIS.PROC_COOL_THERM.THERM.NG_BIOGAS</t>
  </si>
  <si>
    <t>FUEL_EMI.ktCO2.PT.OIS.OIS.PROC_COOL_STEAM.TOTAL.TOTAL</t>
  </si>
  <si>
    <t>FUEL_EMI.ktCO2.PT.OIS.OIS.PROC_COOL_STEAM.STEAM.SOLIDS</t>
  </si>
  <si>
    <t>FUEL_EMI.ktCO2.PT.OIS.OIS.PROC_COOL_STEAM.STEAM.RFG</t>
  </si>
  <si>
    <t>FUEL_EMI.ktCO2.PT.OIS.OIS.PROC_COOL_STEAM.STEAM.LPG</t>
  </si>
  <si>
    <t>FUEL_EMI.ktCO2.PT.OIS.OIS.PROC_COOL_STEAM.STEAM.DIESEL_LIQBIO</t>
  </si>
  <si>
    <t>FUEL_EMI.ktCO2.PT.OIS.OIS.PROC_COOL_STEAM.STEAM.RFO</t>
  </si>
  <si>
    <t>FUEL_EMI.ktCO2.PT.OIS.OIS.PROC_COOL_STEAM.STEAM.OTHER</t>
  </si>
  <si>
    <t>FUEL_EMI.ktCO2.PT.OIS.OIS.PROC_COOL_STEAM.STEAM.NG_BIOGAS</t>
  </si>
  <si>
    <t>FUEL_EMI.ktCO2.PT.OIS.OIS.PROC_COOL_STEAM.STEAM.DERIVED</t>
  </si>
  <si>
    <t>FUEL_EMI.ktCO2.PT.OIS.OIS.PROC_COOL_STEAM.STEAM.BIOMASS_WASTE</t>
  </si>
  <si>
    <t>FUEL_EMI.ktCO2.PT.OIS.OIS.PROC_COOL_STEAM.STEAM.STEAM_DISTR</t>
  </si>
  <si>
    <t>FUEL_EMI.ktCO2.PT.OIS.OIS.PROC_COOL_ELEC.ELEC.ELEC</t>
  </si>
  <si>
    <t>FUEL_EMI.ktCO2.PT.OIS.OIS.MOTOR.MECH.DIESEL_LIQBIO</t>
  </si>
  <si>
    <t>FUEL_EMI.ktCO2.PT.OIS.OIS.GENERIC.MECH.ELEC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</si>
</sst>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;\-#,##0.00;&quot;-&quot;"/>
    <numFmt numFmtId="166" formatCode="#,##0.0"/>
    <numFmt numFmtId="167" formatCode="0.000"/>
    <numFmt numFmtId="168" formatCode="#,##0;\-#,##0;&quot;-&quot;"/>
    <numFmt numFmtId="169" formatCode="#,##0.000"/>
    <numFmt numFmtId="170" formatCode="#,##0.000;\-#,##0.000;&quot;-&quot;"/>
    <numFmt numFmtId="171" formatCode="#,##0.0;\-#,##0.0;&quot;-&quot;"/>
    <numFmt numFmtId="172" formatCode="0.00%;\-0.00%;&quot;-&quot;"/>
    <numFmt numFmtId="173" formatCode="0.0"/>
    <numFmt numFmtId="174" formatCode="#,##0.0;\-#,##0.0;&quot;&quot;"/>
    <numFmt numFmtId="175" formatCode="0.00000"/>
    <numFmt numFmtId="176" formatCode="#,##0.000000"/>
    <numFmt numFmtId="177" formatCode="mmmm\ yyyy"/>
  </numFmts>
  <fonts count="5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color theme="3" tint="-0.499984740745262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color rgb="FF0070C0"/>
      <name val="Calibri"/>
      <family val="2"/>
      <scheme val="minor"/>
    </font>
    <font>
      <sz val="8"/>
      <color rgb="FFC00000"/>
      <name val="Calibri"/>
      <family val="2"/>
      <scheme val="minor"/>
    </font>
    <font>
      <sz val="8"/>
      <name val="Calibri"/>
      <family val="2"/>
      <scheme val="minor"/>
    </font>
    <font>
      <i/>
      <sz val="8"/>
      <color theme="3" tint="-0.499984740745262"/>
      <name val="Calibri"/>
      <family val="2"/>
      <scheme val="minor"/>
    </font>
    <font>
      <sz val="8"/>
      <color theme="9" tint="-0.49998474074526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i/>
      <sz val="8"/>
      <color rgb="FF00143C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10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963732"/>
      <name val="Calibri"/>
      <family val="2"/>
      <scheme val="minor"/>
    </font>
    <font>
      <sz val="8"/>
      <color rgb="FFE1690A"/>
      <name val="Calibri"/>
      <family val="2"/>
      <scheme val="minor"/>
    </font>
    <font>
      <i/>
      <sz val="8"/>
      <name val="Calibri"/>
      <family val="2"/>
      <scheme val="minor"/>
    </font>
    <font>
      <sz val="8"/>
      <color rgb="FF964605"/>
      <name val="Calibri"/>
      <family val="2"/>
      <scheme val="minor"/>
    </font>
    <font>
      <i/>
      <sz val="8"/>
      <color rgb="FF964605"/>
      <name val="Calibri"/>
      <family val="2"/>
      <scheme val="minor"/>
    </font>
    <font>
      <i/>
      <sz val="8"/>
      <color rgb="FF963732"/>
      <name val="Calibri"/>
      <family val="2"/>
      <scheme val="minor"/>
    </font>
    <font>
      <sz val="8"/>
      <color rgb="FF00B050"/>
      <name val="Calibri"/>
      <family val="2"/>
      <scheme val="minor"/>
    </font>
    <font>
      <sz val="8"/>
      <color rgb="FFDC9696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auto="1"/>
      </bottom>
      <diagonal/>
    </border>
  </borders>
  <cellStyleXfs count="9">
    <xf numFmtId="0" fontId="0" fillId="0" borderId="0"/>
    <xf numFmtId="9" fontId="1" fillId="0" borderId="0"/>
    <xf numFmtId="0" fontId="3" fillId="0" borderId="0"/>
    <xf numFmtId="164" fontId="1" fillId="0" borderId="0"/>
    <xf numFmtId="0" fontId="8" fillId="0" borderId="0"/>
    <xf numFmtId="0" fontId="9" fillId="0" borderId="0"/>
    <xf numFmtId="9" fontId="8" fillId="0" borderId="0"/>
    <xf numFmtId="9" fontId="9" fillId="0" borderId="0"/>
    <xf numFmtId="0" fontId="1" fillId="0" borderId="0"/>
  </cellStyleXfs>
  <cellXfs count="359">
    <xf numFmtId="0" fontId="0" fillId="0" borderId="0" xfId="0"/>
    <xf numFmtId="0" fontId="10" fillId="2" borderId="0" xfId="4" applyFont="1" applyFill="1" applyAlignment="1">
      <alignment vertical="center"/>
    </xf>
    <xf numFmtId="0" fontId="10" fillId="2" borderId="0" xfId="4" applyFont="1" applyFill="1" applyAlignment="1">
      <alignment horizontal="left" vertical="center" indent="3"/>
    </xf>
    <xf numFmtId="0" fontId="15" fillId="2" borderId="0" xfId="4" applyFont="1" applyFill="1" applyAlignment="1">
      <alignment horizontal="right" vertical="center"/>
    </xf>
    <xf numFmtId="0" fontId="10" fillId="2" borderId="0" xfId="4" applyFont="1" applyFill="1" applyAlignment="1">
      <alignment horizontal="left" vertical="center" indent="1"/>
    </xf>
    <xf numFmtId="10" fontId="14" fillId="2" borderId="0" xfId="4" applyNumberFormat="1" applyFont="1" applyFill="1" applyAlignment="1">
      <alignment vertical="center"/>
    </xf>
    <xf numFmtId="0" fontId="11" fillId="2" borderId="0" xfId="4" applyFont="1" applyFill="1" applyAlignment="1">
      <alignment vertical="center"/>
    </xf>
    <xf numFmtId="10" fontId="10" fillId="2" borderId="0" xfId="4" applyNumberFormat="1" applyFont="1" applyFill="1" applyAlignment="1">
      <alignment vertical="center"/>
    </xf>
    <xf numFmtId="0" fontId="15" fillId="2" borderId="0" xfId="4" applyFont="1" applyFill="1" applyAlignment="1">
      <alignment vertical="center"/>
    </xf>
    <xf numFmtId="0" fontId="18" fillId="3" borderId="2" xfId="4" applyFont="1" applyFill="1" applyBorder="1" applyAlignment="1">
      <alignment horizontal="left" vertical="center"/>
    </xf>
    <xf numFmtId="1" fontId="19" fillId="3" borderId="2" xfId="4" applyNumberFormat="1" applyFont="1" applyFill="1" applyBorder="1" applyAlignment="1">
      <alignment horizontal="center" vertical="center"/>
    </xf>
    <xf numFmtId="0" fontId="10" fillId="2" borderId="0" xfId="4" applyFont="1" applyFill="1" applyAlignment="1">
      <alignment horizontal="left" vertical="center" indent="4"/>
    </xf>
    <xf numFmtId="0" fontId="20" fillId="2" borderId="0" xfId="4" applyFont="1" applyFill="1" applyAlignment="1">
      <alignment horizontal="left" vertical="center" indent="1"/>
    </xf>
    <xf numFmtId="0" fontId="20" fillId="2" borderId="4" xfId="4" applyFont="1" applyFill="1" applyBorder="1" applyAlignment="1">
      <alignment horizontal="left" vertical="center" indent="1"/>
    </xf>
    <xf numFmtId="0" fontId="20" fillId="2" borderId="0" xfId="4" applyFont="1" applyFill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1"/>
    </xf>
    <xf numFmtId="0" fontId="20" fillId="2" borderId="1" xfId="4" applyFont="1" applyFill="1" applyBorder="1" applyAlignment="1">
      <alignment horizontal="left" vertical="center" indent="1"/>
    </xf>
    <xf numFmtId="0" fontId="20" fillId="2" borderId="7" xfId="4" applyFont="1" applyFill="1" applyBorder="1" applyAlignment="1">
      <alignment horizontal="left" vertical="center" indent="2"/>
    </xf>
    <xf numFmtId="0" fontId="20" fillId="2" borderId="0" xfId="4" applyFont="1" applyFill="1" applyAlignment="1">
      <alignment horizontal="left" vertical="center" indent="3"/>
    </xf>
    <xf numFmtId="0" fontId="20" fillId="2" borderId="4" xfId="4" applyFont="1" applyFill="1" applyBorder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2"/>
    </xf>
    <xf numFmtId="0" fontId="20" fillId="2" borderId="1" xfId="4" applyFont="1" applyFill="1" applyBorder="1" applyAlignment="1">
      <alignment horizontal="left" vertical="center" indent="2"/>
    </xf>
    <xf numFmtId="0" fontId="21" fillId="2" borderId="6" xfId="4" applyFont="1" applyFill="1" applyBorder="1" applyAlignment="1">
      <alignment horizontal="left" vertical="center" indent="4"/>
    </xf>
    <xf numFmtId="0" fontId="21" fillId="2" borderId="5" xfId="4" applyFont="1" applyFill="1" applyBorder="1" applyAlignment="1">
      <alignment horizontal="left" vertical="center" indent="4"/>
    </xf>
    <xf numFmtId="0" fontId="20" fillId="2" borderId="9" xfId="4" applyFont="1" applyFill="1" applyBorder="1" applyAlignment="1">
      <alignment horizontal="left" vertical="center" indent="2"/>
    </xf>
    <xf numFmtId="0" fontId="20" fillId="2" borderId="7" xfId="4" applyFont="1" applyFill="1" applyBorder="1" applyAlignment="1">
      <alignment horizontal="left" vertical="center" indent="1"/>
    </xf>
    <xf numFmtId="0" fontId="21" fillId="2" borderId="6" xfId="4" applyFont="1" applyFill="1" applyBorder="1" applyAlignment="1">
      <alignment horizontal="left" vertical="center" indent="3"/>
    </xf>
    <xf numFmtId="0" fontId="21" fillId="2" borderId="5" xfId="4" applyFont="1" applyFill="1" applyBorder="1" applyAlignment="1">
      <alignment horizontal="left" vertical="center" indent="3"/>
    </xf>
    <xf numFmtId="0" fontId="20" fillId="2" borderId="8" xfId="4" applyFont="1" applyFill="1" applyBorder="1" applyAlignment="1">
      <alignment horizontal="left" vertical="center" indent="1"/>
    </xf>
    <xf numFmtId="0" fontId="24" fillId="2" borderId="2" xfId="4" applyFont="1" applyFill="1" applyBorder="1" applyAlignment="1">
      <alignment horizontal="left" vertical="center" indent="1"/>
    </xf>
    <xf numFmtId="0" fontId="22" fillId="4" borderId="2" xfId="4" applyFont="1" applyFill="1" applyBorder="1" applyAlignment="1">
      <alignment horizontal="left" vertical="center"/>
    </xf>
    <xf numFmtId="0" fontId="24" fillId="5" borderId="2" xfId="4" applyFont="1" applyFill="1" applyBorder="1" applyAlignment="1">
      <alignment horizontal="left" vertical="center" indent="1"/>
    </xf>
    <xf numFmtId="0" fontId="26" fillId="4" borderId="2" xfId="4" applyFont="1" applyFill="1" applyBorder="1" applyAlignment="1">
      <alignment horizontal="left" vertical="center"/>
    </xf>
    <xf numFmtId="0" fontId="27" fillId="4" borderId="2" xfId="4" applyFont="1" applyFill="1" applyBorder="1" applyAlignment="1">
      <alignment vertical="center"/>
    </xf>
    <xf numFmtId="0" fontId="28" fillId="5" borderId="2" xfId="4" applyFont="1" applyFill="1" applyBorder="1" applyAlignment="1">
      <alignment horizontal="left" vertical="center" indent="1"/>
    </xf>
    <xf numFmtId="0" fontId="30" fillId="5" borderId="2" xfId="4" applyFont="1" applyFill="1" applyBorder="1" applyAlignment="1">
      <alignment horizontal="left" vertical="center" indent="1"/>
    </xf>
    <xf numFmtId="0" fontId="31" fillId="2" borderId="2" xfId="4" applyFont="1" applyFill="1" applyBorder="1" applyAlignment="1">
      <alignment horizontal="left" vertical="center" indent="2"/>
    </xf>
    <xf numFmtId="0" fontId="32" fillId="2" borderId="0" xfId="4" applyFont="1" applyFill="1" applyAlignment="1">
      <alignment horizontal="left" vertical="center" indent="3"/>
    </xf>
    <xf numFmtId="0" fontId="32" fillId="2" borderId="1" xfId="4" applyFont="1" applyFill="1" applyBorder="1" applyAlignment="1">
      <alignment horizontal="left" vertical="center" indent="3"/>
    </xf>
    <xf numFmtId="0" fontId="33" fillId="2" borderId="2" xfId="4" applyFont="1" applyFill="1" applyBorder="1" applyAlignment="1">
      <alignment horizontal="left" vertical="center" indent="2"/>
    </xf>
    <xf numFmtId="0" fontId="33" fillId="2" borderId="9" xfId="4" applyFont="1" applyFill="1" applyBorder="1" applyAlignment="1">
      <alignment horizontal="left" vertical="center" indent="2"/>
    </xf>
    <xf numFmtId="0" fontId="33" fillId="2" borderId="1" xfId="4" applyFont="1" applyFill="1" applyBorder="1" applyAlignment="1">
      <alignment horizontal="left" vertical="center" indent="2"/>
    </xf>
    <xf numFmtId="0" fontId="34" fillId="2" borderId="2" xfId="4" applyFont="1" applyFill="1" applyBorder="1" applyAlignment="1">
      <alignment horizontal="left" vertical="center" indent="2"/>
    </xf>
    <xf numFmtId="0" fontId="34" fillId="2" borderId="9" xfId="4" applyFont="1" applyFill="1" applyBorder="1" applyAlignment="1">
      <alignment horizontal="left" vertical="center" indent="3"/>
    </xf>
    <xf numFmtId="0" fontId="34" fillId="2" borderId="0" xfId="4" applyFont="1" applyFill="1" applyAlignment="1">
      <alignment horizontal="left" vertical="center" indent="3"/>
    </xf>
    <xf numFmtId="0" fontId="34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3"/>
    </xf>
    <xf numFmtId="0" fontId="20" fillId="2" borderId="1" xfId="4" applyFont="1" applyFill="1" applyBorder="1" applyAlignment="1">
      <alignment horizontal="left" vertical="center" indent="3"/>
    </xf>
    <xf numFmtId="0" fontId="0" fillId="2" borderId="0" xfId="0" applyFill="1"/>
    <xf numFmtId="0" fontId="34" fillId="2" borderId="1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2"/>
    </xf>
    <xf numFmtId="0" fontId="34" fillId="2" borderId="1" xfId="4" applyFont="1" applyFill="1" applyBorder="1" applyAlignment="1">
      <alignment horizontal="left" vertical="center" indent="2"/>
    </xf>
    <xf numFmtId="0" fontId="16" fillId="2" borderId="0" xfId="4" applyFont="1" applyFill="1" applyAlignment="1">
      <alignment horizontal="left" vertical="center" indent="3"/>
    </xf>
    <xf numFmtId="0" fontId="13" fillId="2" borderId="0" xfId="4" applyFont="1" applyFill="1" applyAlignment="1">
      <alignment horizontal="left" vertical="center" indent="3"/>
    </xf>
    <xf numFmtId="0" fontId="31" fillId="2" borderId="9" xfId="4" applyFont="1" applyFill="1" applyBorder="1" applyAlignment="1">
      <alignment horizontal="left" vertical="center" indent="2"/>
    </xf>
    <xf numFmtId="0" fontId="31" fillId="2" borderId="10" xfId="4" applyFont="1" applyFill="1" applyBorder="1" applyAlignment="1">
      <alignment horizontal="left" vertical="center" indent="2"/>
    </xf>
    <xf numFmtId="0" fontId="33" fillId="2" borderId="4" xfId="4" applyFont="1" applyFill="1" applyBorder="1" applyAlignment="1">
      <alignment horizontal="left" vertical="center" indent="2"/>
    </xf>
    <xf numFmtId="0" fontId="14" fillId="2" borderId="0" xfId="4" applyFont="1" applyFill="1" applyAlignment="1">
      <alignment horizontal="left" vertical="center" indent="3"/>
    </xf>
    <xf numFmtId="0" fontId="20" fillId="2" borderId="0" xfId="4" applyFont="1" applyFill="1" applyAlignment="1">
      <alignment horizontal="left" vertical="center" indent="4"/>
    </xf>
    <xf numFmtId="0" fontId="37" fillId="2" borderId="0" xfId="4" applyFont="1" applyFill="1" applyAlignment="1">
      <alignment horizontal="left" vertical="center" indent="3"/>
    </xf>
    <xf numFmtId="0" fontId="37" fillId="2" borderId="1" xfId="4" applyFont="1" applyFill="1" applyBorder="1" applyAlignment="1">
      <alignment horizontal="left" vertical="center" indent="3"/>
    </xf>
    <xf numFmtId="0" fontId="38" fillId="2" borderId="0" xfId="4" applyFont="1" applyFill="1" applyAlignment="1">
      <alignment horizontal="left" vertical="center" indent="3"/>
    </xf>
    <xf numFmtId="0" fontId="38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4"/>
    </xf>
    <xf numFmtId="0" fontId="19" fillId="3" borderId="2" xfId="4" applyFont="1" applyFill="1" applyBorder="1" applyAlignment="1">
      <alignment horizontal="center" vertical="center" shrinkToFit="1"/>
    </xf>
    <xf numFmtId="0" fontId="10" fillId="2" borderId="0" xfId="4" applyFont="1" applyFill="1" applyAlignment="1">
      <alignment vertical="center" shrinkToFit="1"/>
    </xf>
    <xf numFmtId="0" fontId="31" fillId="2" borderId="9" xfId="4" applyFont="1" applyFill="1" applyBorder="1" applyAlignment="1">
      <alignment vertical="center" shrinkToFit="1"/>
    </xf>
    <xf numFmtId="0" fontId="31" fillId="2" borderId="10" xfId="4" applyFont="1" applyFill="1" applyBorder="1" applyAlignment="1">
      <alignment vertical="center" shrinkToFit="1"/>
    </xf>
    <xf numFmtId="0" fontId="32" fillId="2" borderId="0" xfId="4" applyFont="1" applyFill="1" applyAlignment="1">
      <alignment vertical="center" shrinkToFit="1"/>
    </xf>
    <xf numFmtId="0" fontId="33" fillId="2" borderId="4" xfId="4" applyFont="1" applyFill="1" applyBorder="1" applyAlignment="1">
      <alignment vertical="center" shrinkToFit="1"/>
    </xf>
    <xf numFmtId="0" fontId="20" fillId="2" borderId="0" xfId="4" applyFont="1" applyFill="1" applyAlignment="1">
      <alignment vertical="center" shrinkToFit="1"/>
    </xf>
    <xf numFmtId="0" fontId="37" fillId="2" borderId="0" xfId="4" applyFont="1" applyFill="1" applyAlignment="1">
      <alignment vertical="center" shrinkToFit="1"/>
    </xf>
    <xf numFmtId="0" fontId="35" fillId="2" borderId="0" xfId="4" applyFont="1" applyFill="1" applyAlignment="1">
      <alignment vertical="center" shrinkToFit="1"/>
    </xf>
    <xf numFmtId="0" fontId="37" fillId="2" borderId="1" xfId="4" applyFont="1" applyFill="1" applyBorder="1" applyAlignment="1">
      <alignment vertical="center" shrinkToFit="1"/>
    </xf>
    <xf numFmtId="0" fontId="16" fillId="2" borderId="0" xfId="4" applyFont="1" applyFill="1" applyAlignment="1">
      <alignment vertical="center" shrinkToFit="1"/>
    </xf>
    <xf numFmtId="0" fontId="31" fillId="2" borderId="9" xfId="1" applyNumberFormat="1" applyFont="1" applyFill="1" applyBorder="1" applyAlignment="1">
      <alignment vertical="center" shrinkToFit="1"/>
    </xf>
    <xf numFmtId="0" fontId="31" fillId="2" borderId="0" xfId="1" applyNumberFormat="1" applyFont="1" applyFill="1" applyAlignment="1">
      <alignment vertical="center" shrinkToFit="1"/>
    </xf>
    <xf numFmtId="0" fontId="31" fillId="2" borderId="10" xfId="1" applyNumberFormat="1" applyFont="1" applyFill="1" applyBorder="1" applyAlignment="1">
      <alignment vertical="center" shrinkToFit="1"/>
    </xf>
    <xf numFmtId="0" fontId="33" fillId="2" borderId="0" xfId="1" applyNumberFormat="1" applyFont="1" applyFill="1" applyAlignment="1">
      <alignment vertical="center" shrinkToFit="1"/>
    </xf>
    <xf numFmtId="0" fontId="38" fillId="2" borderId="0" xfId="1" applyNumberFormat="1" applyFont="1" applyFill="1" applyAlignment="1">
      <alignment vertical="center" shrinkToFit="1"/>
    </xf>
    <xf numFmtId="0" fontId="38" fillId="2" borderId="1" xfId="1" applyNumberFormat="1" applyFont="1" applyFill="1" applyBorder="1" applyAlignment="1">
      <alignment vertical="center" shrinkToFit="1"/>
    </xf>
    <xf numFmtId="0" fontId="33" fillId="2" borderId="1" xfId="1" applyNumberFormat="1" applyFont="1" applyFill="1" applyBorder="1" applyAlignment="1">
      <alignment vertical="center" shrinkToFit="1"/>
    </xf>
    <xf numFmtId="0" fontId="34" fillId="2" borderId="9" xfId="4" applyFont="1" applyFill="1" applyBorder="1" applyAlignment="1">
      <alignment vertical="center" shrinkToFit="1"/>
    </xf>
    <xf numFmtId="0" fontId="34" fillId="2" borderId="1" xfId="4" applyFont="1" applyFill="1" applyBorder="1" applyAlignment="1">
      <alignment vertical="center" shrinkToFit="1"/>
    </xf>
    <xf numFmtId="0" fontId="20" fillId="2" borderId="9" xfId="4" applyFont="1" applyFill="1" applyBorder="1" applyAlignment="1">
      <alignment vertical="center" shrinkToFit="1"/>
    </xf>
    <xf numFmtId="0" fontId="20" fillId="2" borderId="1" xfId="4" applyFont="1" applyFill="1" applyBorder="1" applyAlignment="1">
      <alignment vertical="center" shrinkToFit="1"/>
    </xf>
    <xf numFmtId="0" fontId="15" fillId="2" borderId="0" xfId="4" applyFont="1" applyFill="1" applyAlignment="1">
      <alignment vertical="center" shrinkToFit="1"/>
    </xf>
    <xf numFmtId="0" fontId="27" fillId="4" borderId="2" xfId="4" applyFont="1" applyFill="1" applyBorder="1" applyAlignment="1">
      <alignment vertical="center" shrinkToFit="1"/>
    </xf>
    <xf numFmtId="0" fontId="29" fillId="5" borderId="2" xfId="4" applyFont="1" applyFill="1" applyBorder="1" applyAlignment="1">
      <alignment vertical="center" shrinkToFit="1"/>
    </xf>
    <xf numFmtId="0" fontId="31" fillId="2" borderId="2" xfId="4" applyFont="1" applyFill="1" applyBorder="1" applyAlignment="1">
      <alignment vertical="center" shrinkToFit="1"/>
    </xf>
    <xf numFmtId="0" fontId="32" fillId="2" borderId="1" xfId="4" applyFont="1" applyFill="1" applyBorder="1" applyAlignment="1">
      <alignment vertical="center" shrinkToFit="1"/>
    </xf>
    <xf numFmtId="0" fontId="33" fillId="2" borderId="2" xfId="4" applyFont="1" applyFill="1" applyBorder="1" applyAlignment="1">
      <alignment vertical="center" shrinkToFit="1"/>
    </xf>
    <xf numFmtId="0" fontId="34" fillId="2" borderId="2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 shrinkToFit="1"/>
    </xf>
    <xf numFmtId="0" fontId="30" fillId="5" borderId="2" xfId="1" applyNumberFormat="1" applyFont="1" applyFill="1" applyBorder="1" applyAlignment="1">
      <alignment vertical="center" shrinkToFit="1"/>
    </xf>
    <xf numFmtId="0" fontId="33" fillId="2" borderId="9" xfId="4" applyFont="1" applyFill="1" applyBorder="1" applyAlignment="1">
      <alignment vertical="center" shrinkToFit="1"/>
    </xf>
    <xf numFmtId="0" fontId="33" fillId="2" borderId="1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/>
    </xf>
    <xf numFmtId="0" fontId="34" fillId="2" borderId="0" xfId="4" applyFont="1" applyFill="1" applyAlignment="1">
      <alignment horizontal="left" vertical="center" indent="2"/>
    </xf>
    <xf numFmtId="0" fontId="34" fillId="2" borderId="8" xfId="4" applyFont="1" applyFill="1" applyBorder="1" applyAlignment="1">
      <alignment horizontal="left" vertical="center" indent="2"/>
    </xf>
    <xf numFmtId="0" fontId="37" fillId="2" borderId="10" xfId="4" applyFont="1" applyFill="1" applyBorder="1" applyAlignment="1">
      <alignment horizontal="left" vertical="center" indent="3"/>
    </xf>
    <xf numFmtId="0" fontId="37" fillId="2" borderId="10" xfId="4" applyFont="1" applyFill="1" applyBorder="1" applyAlignment="1">
      <alignment vertical="center" shrinkToFit="1"/>
    </xf>
    <xf numFmtId="0" fontId="38" fillId="2" borderId="10" xfId="4" applyFont="1" applyFill="1" applyBorder="1" applyAlignment="1">
      <alignment horizontal="left" vertical="center" indent="3"/>
    </xf>
    <xf numFmtId="0" fontId="38" fillId="2" borderId="10" xfId="1" applyNumberFormat="1" applyFont="1" applyFill="1" applyBorder="1" applyAlignment="1">
      <alignment vertical="center" shrinkToFit="1"/>
    </xf>
    <xf numFmtId="0" fontId="34" fillId="2" borderId="8" xfId="4" applyFont="1" applyFill="1" applyBorder="1" applyAlignment="1">
      <alignment vertical="center" shrinkToFit="1"/>
    </xf>
    <xf numFmtId="0" fontId="34" fillId="2" borderId="8" xfId="1" applyNumberFormat="1" applyFont="1" applyFill="1" applyBorder="1" applyAlignment="1">
      <alignment vertical="center" shrinkToFit="1"/>
    </xf>
    <xf numFmtId="0" fontId="34" fillId="2" borderId="0" xfId="4" applyFont="1" applyFill="1" applyAlignment="1">
      <alignment horizontal="left" vertical="center" indent="1"/>
    </xf>
    <xf numFmtId="0" fontId="22" fillId="5" borderId="2" xfId="4" applyFont="1" applyFill="1" applyBorder="1" applyAlignment="1">
      <alignment horizontal="left" vertical="center" indent="1"/>
    </xf>
    <xf numFmtId="0" fontId="23" fillId="5" borderId="2" xfId="4" applyFont="1" applyFill="1" applyBorder="1" applyAlignment="1">
      <alignment vertical="center" shrinkToFit="1"/>
    </xf>
    <xf numFmtId="0" fontId="22" fillId="5" borderId="2" xfId="4" applyFont="1" applyFill="1" applyBorder="1" applyAlignment="1">
      <alignment horizontal="left" vertical="center"/>
    </xf>
    <xf numFmtId="0" fontId="30" fillId="5" borderId="9" xfId="1" applyNumberFormat="1" applyFont="1" applyFill="1" applyBorder="1" applyAlignment="1">
      <alignment vertical="center" shrinkToFit="1"/>
    </xf>
    <xf numFmtId="0" fontId="23" fillId="4" borderId="2" xfId="4" applyFont="1" applyFill="1" applyBorder="1" applyAlignment="1">
      <alignment vertical="center" shrinkToFit="1"/>
    </xf>
    <xf numFmtId="3" fontId="23" fillId="4" borderId="2" xfId="4" applyNumberFormat="1" applyFont="1" applyFill="1" applyBorder="1" applyAlignment="1">
      <alignment vertical="center"/>
    </xf>
    <xf numFmtId="0" fontId="24" fillId="5" borderId="9" xfId="4" applyFont="1" applyFill="1" applyBorder="1" applyAlignment="1">
      <alignment horizontal="left" vertical="center" indent="1"/>
    </xf>
    <xf numFmtId="0" fontId="22" fillId="5" borderId="9" xfId="4" applyFont="1" applyFill="1" applyBorder="1" applyAlignment="1">
      <alignment horizontal="left" vertical="center"/>
    </xf>
    <xf numFmtId="0" fontId="34" fillId="2" borderId="0" xfId="1" applyNumberFormat="1" applyFont="1" applyFill="1" applyAlignment="1">
      <alignment horizontal="center" vertical="center"/>
    </xf>
    <xf numFmtId="0" fontId="34" fillId="2" borderId="0" xfId="4" applyFont="1" applyFill="1" applyAlignment="1">
      <alignment horizontal="left" vertical="center" indent="5"/>
    </xf>
    <xf numFmtId="0" fontId="23" fillId="5" borderId="9" xfId="4" applyFont="1" applyFill="1" applyBorder="1" applyAlignment="1">
      <alignment vertical="center" shrinkToFit="1"/>
    </xf>
    <xf numFmtId="0" fontId="23" fillId="5" borderId="0" xfId="4" applyFont="1" applyFill="1" applyAlignment="1">
      <alignment vertical="center" shrinkToFit="1"/>
    </xf>
    <xf numFmtId="0" fontId="10" fillId="2" borderId="0" xfId="1" applyNumberFormat="1" applyFont="1" applyFill="1" applyAlignment="1">
      <alignment horizontal="center" vertical="center" shrinkToFit="1"/>
    </xf>
    <xf numFmtId="0" fontId="34" fillId="2" borderId="0" xfId="1" applyNumberFormat="1" applyFont="1" applyFill="1" applyAlignment="1">
      <alignment horizontal="center" vertical="center" shrinkToFit="1"/>
    </xf>
    <xf numFmtId="0" fontId="20" fillId="2" borderId="0" xfId="1" applyNumberFormat="1" applyFont="1" applyFill="1" applyAlignment="1">
      <alignment vertical="center" shrinkToFit="1"/>
    </xf>
    <xf numFmtId="0" fontId="20" fillId="2" borderId="1" xfId="1" applyNumberFormat="1" applyFont="1" applyFill="1" applyBorder="1" applyAlignment="1">
      <alignment vertical="center" shrinkToFit="1"/>
    </xf>
    <xf numFmtId="0" fontId="10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/>
    </xf>
    <xf numFmtId="0" fontId="39" fillId="2" borderId="8" xfId="1" applyNumberFormat="1" applyFont="1" applyFill="1" applyBorder="1" applyAlignment="1">
      <alignment vertical="center" shrinkToFit="1"/>
    </xf>
    <xf numFmtId="0" fontId="14" fillId="2" borderId="0" xfId="1" applyNumberFormat="1" applyFont="1" applyFill="1" applyAlignment="1">
      <alignment horizontal="center" vertical="center"/>
    </xf>
    <xf numFmtId="0" fontId="14" fillId="2" borderId="0" xfId="1" applyNumberFormat="1" applyFont="1" applyFill="1" applyAlignment="1">
      <alignment vertical="center"/>
    </xf>
    <xf numFmtId="0" fontId="14" fillId="2" borderId="0" xfId="4" applyFont="1" applyFill="1" applyAlignment="1">
      <alignment horizontal="left" vertical="center" indent="5"/>
    </xf>
    <xf numFmtId="0" fontId="40" fillId="2" borderId="0" xfId="4" applyFont="1" applyFill="1" applyAlignment="1">
      <alignment vertical="center"/>
    </xf>
    <xf numFmtId="0" fontId="33" fillId="2" borderId="8" xfId="4" applyFont="1" applyFill="1" applyBorder="1" applyAlignment="1">
      <alignment horizontal="left" vertical="center" indent="2"/>
    </xf>
    <xf numFmtId="0" fontId="33" fillId="2" borderId="3" xfId="4" applyFont="1" applyFill="1" applyBorder="1" applyAlignment="1">
      <alignment horizontal="left" vertical="center" indent="2"/>
    </xf>
    <xf numFmtId="0" fontId="34" fillId="2" borderId="4" xfId="4" applyFont="1" applyFill="1" applyBorder="1" applyAlignment="1">
      <alignment horizontal="left" vertical="center" indent="2"/>
    </xf>
    <xf numFmtId="0" fontId="41" fillId="2" borderId="0" xfId="4" applyFont="1" applyFill="1" applyAlignment="1">
      <alignment horizontal="left" vertical="center" indent="3"/>
    </xf>
    <xf numFmtId="0" fontId="34" fillId="2" borderId="4" xfId="4" applyFont="1" applyFill="1" applyBorder="1" applyAlignment="1">
      <alignment vertical="center" shrinkToFit="1"/>
    </xf>
    <xf numFmtId="0" fontId="41" fillId="2" borderId="0" xfId="4" applyFont="1" applyFill="1" applyAlignment="1">
      <alignment vertical="center" shrinkToFit="1"/>
    </xf>
    <xf numFmtId="0" fontId="33" fillId="2" borderId="3" xfId="4" applyFont="1" applyFill="1" applyBorder="1" applyAlignment="1">
      <alignment vertical="center" shrinkToFit="1"/>
    </xf>
    <xf numFmtId="0" fontId="33" fillId="2" borderId="8" xfId="4" applyFont="1" applyFill="1" applyBorder="1" applyAlignment="1">
      <alignment vertical="center" shrinkToFit="1"/>
    </xf>
    <xf numFmtId="0" fontId="34" fillId="2" borderId="4" xfId="1" applyNumberFormat="1" applyFont="1" applyFill="1" applyBorder="1" applyAlignment="1">
      <alignment vertical="center" shrinkToFit="1"/>
    </xf>
    <xf numFmtId="0" fontId="37" fillId="2" borderId="0" xfId="1" applyNumberFormat="1" applyFont="1" applyFill="1" applyAlignment="1">
      <alignment vertical="center" shrinkToFit="1"/>
    </xf>
    <xf numFmtId="0" fontId="14" fillId="2" borderId="0" xfId="4" applyFont="1" applyFill="1" applyAlignment="1">
      <alignment horizontal="left" vertical="center" indent="1"/>
    </xf>
    <xf numFmtId="0" fontId="36" fillId="2" borderId="0" xfId="4" applyFont="1" applyFill="1" applyAlignment="1">
      <alignment horizontal="right" vertical="center"/>
    </xf>
    <xf numFmtId="0" fontId="34" fillId="2" borderId="0" xfId="4" applyFont="1" applyFill="1" applyAlignment="1">
      <alignment horizontal="left" vertical="center" wrapText="1" indent="1"/>
    </xf>
    <xf numFmtId="0" fontId="36" fillId="2" borderId="0" xfId="4" applyFont="1" applyFill="1" applyAlignment="1">
      <alignment vertical="center" shrinkToFit="1"/>
    </xf>
    <xf numFmtId="0" fontId="35" fillId="2" borderId="1" xfId="4" applyFont="1" applyFill="1" applyBorder="1" applyAlignment="1">
      <alignment horizontal="left" vertical="center" indent="4"/>
    </xf>
    <xf numFmtId="0" fontId="35" fillId="2" borderId="0" xfId="4" applyFont="1" applyFill="1" applyAlignment="1">
      <alignment horizontal="left" vertical="center" indent="5"/>
    </xf>
    <xf numFmtId="0" fontId="35" fillId="2" borderId="1" xfId="4" applyFont="1" applyFill="1" applyBorder="1" applyAlignment="1">
      <alignment vertical="center" shrinkToFit="1"/>
    </xf>
    <xf numFmtId="0" fontId="37" fillId="2" borderId="1" xfId="1" applyNumberFormat="1" applyFont="1" applyFill="1" applyBorder="1" applyAlignment="1">
      <alignment vertical="center" shrinkToFit="1"/>
    </xf>
    <xf numFmtId="0" fontId="12" fillId="2" borderId="0" xfId="1" applyNumberFormat="1" applyFont="1" applyFill="1" applyAlignment="1">
      <alignment vertical="center" shrinkToFit="1"/>
    </xf>
    <xf numFmtId="0" fontId="37" fillId="2" borderId="10" xfId="1" applyNumberFormat="1" applyFont="1" applyFill="1" applyBorder="1" applyAlignment="1">
      <alignment vertical="center" shrinkToFit="1"/>
    </xf>
    <xf numFmtId="0" fontId="14" fillId="2" borderId="1" xfId="4" applyFont="1" applyFill="1" applyBorder="1" applyAlignment="1">
      <alignment horizontal="left" vertical="center" indent="2"/>
    </xf>
    <xf numFmtId="0" fontId="14" fillId="2" borderId="1" xfId="4" applyFont="1" applyFill="1" applyBorder="1" applyAlignment="1">
      <alignment vertical="center" shrinkToFit="1"/>
    </xf>
    <xf numFmtId="0" fontId="22" fillId="4" borderId="9" xfId="4" applyFont="1" applyFill="1" applyBorder="1" applyAlignment="1">
      <alignment horizontal="left" vertical="center"/>
    </xf>
    <xf numFmtId="0" fontId="22" fillId="4" borderId="1" xfId="4" applyFont="1" applyFill="1" applyBorder="1" applyAlignment="1">
      <alignment horizontal="left" vertical="center"/>
    </xf>
    <xf numFmtId="0" fontId="22" fillId="5" borderId="3" xfId="4" applyFont="1" applyFill="1" applyBorder="1" applyAlignment="1">
      <alignment horizontal="left" vertical="center" indent="1"/>
    </xf>
    <xf numFmtId="0" fontId="22" fillId="5" borderId="10" xfId="4" applyFont="1" applyFill="1" applyBorder="1" applyAlignment="1">
      <alignment horizontal="left" vertical="center" indent="1"/>
    </xf>
    <xf numFmtId="0" fontId="22" fillId="5" borderId="0" xfId="4" applyFont="1" applyFill="1" applyAlignment="1">
      <alignment horizontal="left" vertical="center"/>
    </xf>
    <xf numFmtId="0" fontId="22" fillId="5" borderId="1" xfId="4" applyFont="1" applyFill="1" applyBorder="1" applyAlignment="1">
      <alignment horizontal="left" vertical="center"/>
    </xf>
    <xf numFmtId="0" fontId="23" fillId="4" borderId="9" xfId="4" applyFont="1" applyFill="1" applyBorder="1" applyAlignment="1">
      <alignment vertical="center" shrinkToFit="1"/>
    </xf>
    <xf numFmtId="0" fontId="23" fillId="5" borderId="3" xfId="4" applyFont="1" applyFill="1" applyBorder="1" applyAlignment="1">
      <alignment vertical="center" shrinkToFit="1"/>
    </xf>
    <xf numFmtId="0" fontId="23" fillId="5" borderId="10" xfId="4" applyFont="1" applyFill="1" applyBorder="1" applyAlignment="1">
      <alignment vertical="center" shrinkToFit="1"/>
    </xf>
    <xf numFmtId="0" fontId="23" fillId="4" borderId="1" xfId="4" applyFont="1" applyFill="1" applyBorder="1" applyAlignment="1">
      <alignment vertical="center" shrinkToFit="1"/>
    </xf>
    <xf numFmtId="0" fontId="23" fillId="5" borderId="1" xfId="4" applyFont="1" applyFill="1" applyBorder="1" applyAlignment="1">
      <alignment vertical="center" shrinkToFit="1"/>
    </xf>
    <xf numFmtId="0" fontId="37" fillId="2" borderId="4" xfId="4" applyFont="1" applyFill="1" applyBorder="1" applyAlignment="1">
      <alignment horizontal="left" vertical="center" indent="3"/>
    </xf>
    <xf numFmtId="0" fontId="37" fillId="2" borderId="3" xfId="4" applyFont="1" applyFill="1" applyBorder="1" applyAlignment="1">
      <alignment horizontal="left" vertical="center" indent="3"/>
    </xf>
    <xf numFmtId="0" fontId="37" fillId="2" borderId="4" xfId="4" applyFont="1" applyFill="1" applyBorder="1" applyAlignment="1">
      <alignment vertical="center" shrinkToFit="1"/>
    </xf>
    <xf numFmtId="0" fontId="37" fillId="2" borderId="3" xfId="4" applyFont="1" applyFill="1" applyBorder="1" applyAlignment="1">
      <alignment vertical="center" shrinkToFit="1"/>
    </xf>
    <xf numFmtId="0" fontId="37" fillId="2" borderId="9" xfId="4" applyFont="1" applyFill="1" applyBorder="1" applyAlignment="1">
      <alignment horizontal="left" vertical="center" indent="3"/>
    </xf>
    <xf numFmtId="0" fontId="37" fillId="2" borderId="9" xfId="4" applyFont="1" applyFill="1" applyBorder="1" applyAlignment="1">
      <alignment vertical="center" shrinkToFit="1"/>
    </xf>
    <xf numFmtId="0" fontId="14" fillId="2" borderId="9" xfId="4" applyFont="1" applyFill="1" applyBorder="1" applyAlignment="1">
      <alignment vertical="center"/>
    </xf>
    <xf numFmtId="0" fontId="14" fillId="2" borderId="9" xfId="4" applyFont="1" applyFill="1" applyBorder="1" applyAlignment="1">
      <alignment vertical="center" shrinkToFit="1"/>
    </xf>
    <xf numFmtId="0" fontId="14" fillId="2" borderId="0" xfId="4" applyFont="1" applyFill="1" applyAlignment="1">
      <alignment vertical="center" shrinkToFit="1"/>
    </xf>
    <xf numFmtId="0" fontId="31" fillId="2" borderId="0" xfId="4" applyFont="1" applyFill="1" applyAlignment="1">
      <alignment vertical="center" shrinkToFit="1"/>
    </xf>
    <xf numFmtId="0" fontId="33" fillId="2" borderId="0" xfId="4" applyFont="1" applyFill="1" applyAlignment="1">
      <alignment vertical="center" shrinkToFit="1"/>
    </xf>
    <xf numFmtId="0" fontId="7" fillId="2" borderId="0" xfId="0" applyFont="1" applyFill="1"/>
    <xf numFmtId="0" fontId="1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6" fillId="2" borderId="1" xfId="0" applyFont="1" applyFill="1" applyBorder="1"/>
    <xf numFmtId="0" fontId="5" fillId="2" borderId="0" xfId="0" applyFont="1" applyFill="1"/>
    <xf numFmtId="0" fontId="25" fillId="2" borderId="0" xfId="2" applyFont="1" applyFill="1"/>
    <xf numFmtId="0" fontId="25" fillId="2" borderId="0" xfId="2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4" fillId="2" borderId="0" xfId="2" applyFont="1" applyFill="1"/>
    <xf numFmtId="0" fontId="3" fillId="2" borderId="0" xfId="2" applyFill="1"/>
    <xf numFmtId="0" fontId="4" fillId="2" borderId="0" xfId="2" applyFont="1" applyFill="1" applyAlignment="1">
      <alignment horizontal="left" indent="1"/>
    </xf>
    <xf numFmtId="0" fontId="42" fillId="2" borderId="1" xfId="0" applyFont="1" applyFill="1" applyBorder="1"/>
    <xf numFmtId="0" fontId="43" fillId="2" borderId="0" xfId="0" applyFont="1" applyFill="1"/>
    <xf numFmtId="0" fontId="43" fillId="2" borderId="0" xfId="0" applyFont="1" applyFill="1" applyAlignment="1">
      <alignment horizontal="left" indent="1"/>
    </xf>
    <xf numFmtId="0" fontId="44" fillId="2" borderId="0" xfId="5" applyFont="1" applyFill="1"/>
    <xf numFmtId="0" fontId="20" fillId="2" borderId="0" xfId="5" applyFont="1" applyFill="1" applyAlignment="1">
      <alignment horizontal="center" vertical="center"/>
    </xf>
    <xf numFmtId="0" fontId="45" fillId="2" borderId="2" xfId="5" applyFont="1" applyFill="1" applyBorder="1" applyAlignment="1">
      <alignment vertical="center"/>
    </xf>
    <xf numFmtId="0" fontId="46" fillId="2" borderId="2" xfId="5" applyFont="1" applyFill="1" applyBorder="1" applyAlignment="1">
      <alignment vertical="center"/>
    </xf>
    <xf numFmtId="0" fontId="47" fillId="2" borderId="0" xfId="5" applyFont="1" applyFill="1" applyAlignment="1">
      <alignment vertical="center"/>
    </xf>
    <xf numFmtId="0" fontId="46" fillId="2" borderId="0" xfId="5" applyFont="1" applyFill="1" applyAlignment="1">
      <alignment vertical="center"/>
    </xf>
    <xf numFmtId="0" fontId="18" fillId="2" borderId="0" xfId="5" applyFont="1" applyFill="1" applyAlignment="1">
      <alignment horizontal="left"/>
    </xf>
    <xf numFmtId="0" fontId="50" fillId="2" borderId="0" xfId="5" applyFont="1" applyFill="1" applyAlignment="1">
      <alignment vertical="center"/>
    </xf>
    <xf numFmtId="0" fontId="51" fillId="2" borderId="0" xfId="8" applyFont="1" applyFill="1" applyAlignment="1">
      <alignment vertical="center"/>
    </xf>
    <xf numFmtId="0" fontId="52" fillId="2" borderId="0" xfId="2" applyFont="1" applyFill="1" applyAlignment="1">
      <alignment horizontal="left" vertical="center" indent="1"/>
    </xf>
    <xf numFmtId="0" fontId="14" fillId="2" borderId="0" xfId="4" applyFont="1" applyFill="1" applyAlignment="1">
      <alignment vertical="center"/>
    </xf>
    <xf numFmtId="0" fontId="31" fillId="2" borderId="0" xfId="4" applyFont="1" applyFill="1" applyAlignment="1">
      <alignment horizontal="left" vertical="center" indent="2"/>
    </xf>
    <xf numFmtId="0" fontId="33" fillId="2" borderId="0" xfId="4" applyFont="1" applyFill="1" applyAlignment="1">
      <alignment horizontal="left" vertical="center" indent="2"/>
    </xf>
    <xf numFmtId="0" fontId="20" fillId="2" borderId="0" xfId="5" applyFont="1" applyFill="1" applyAlignment="1">
      <alignment vertical="center"/>
    </xf>
    <xf numFmtId="171" fontId="23" fillId="4" borderId="2" xfId="4" applyNumberFormat="1" applyFont="1" applyFill="1" applyBorder="1" applyAlignment="1">
      <alignment vertical="center"/>
    </xf>
    <xf numFmtId="171" fontId="20" fillId="2" borderId="0" xfId="4" applyNumberFormat="1" applyFont="1" applyFill="1" applyAlignment="1">
      <alignment vertical="center"/>
    </xf>
    <xf numFmtId="171" fontId="20" fillId="2" borderId="4" xfId="4" applyNumberFormat="1" applyFont="1" applyFill="1" applyBorder="1" applyAlignment="1">
      <alignment vertical="center"/>
    </xf>
    <xf numFmtId="171" fontId="20" fillId="2" borderId="3" xfId="4" applyNumberFormat="1" applyFont="1" applyFill="1" applyBorder="1" applyAlignment="1">
      <alignment vertical="center"/>
    </xf>
    <xf numFmtId="171" fontId="20" fillId="2" borderId="1" xfId="4" applyNumberFormat="1" applyFont="1" applyFill="1" applyBorder="1" applyAlignment="1">
      <alignment vertical="center"/>
    </xf>
    <xf numFmtId="171" fontId="23" fillId="2" borderId="2" xfId="4" applyNumberFormat="1" applyFont="1" applyFill="1" applyBorder="1" applyAlignment="1">
      <alignment vertical="center"/>
    </xf>
    <xf numFmtId="171" fontId="20" fillId="2" borderId="7" xfId="4" applyNumberFormat="1" applyFont="1" applyFill="1" applyBorder="1" applyAlignment="1">
      <alignment vertical="center"/>
    </xf>
    <xf numFmtId="171" fontId="23" fillId="5" borderId="2" xfId="4" applyNumberFormat="1" applyFont="1" applyFill="1" applyBorder="1" applyAlignment="1">
      <alignment vertical="center"/>
    </xf>
    <xf numFmtId="171" fontId="21" fillId="2" borderId="6" xfId="4" applyNumberFormat="1" applyFont="1" applyFill="1" applyBorder="1" applyAlignment="1">
      <alignment vertical="center"/>
    </xf>
    <xf numFmtId="171" fontId="21" fillId="2" borderId="5" xfId="4" applyNumberFormat="1" applyFont="1" applyFill="1" applyBorder="1" applyAlignment="1">
      <alignment vertical="center"/>
    </xf>
    <xf numFmtId="171" fontId="20" fillId="2" borderId="9" xfId="4" applyNumberFormat="1" applyFont="1" applyFill="1" applyBorder="1" applyAlignment="1">
      <alignment vertical="center"/>
    </xf>
    <xf numFmtId="171" fontId="20" fillId="2" borderId="8" xfId="4" applyNumberFormat="1" applyFont="1" applyFill="1" applyBorder="1" applyAlignment="1">
      <alignment vertical="center"/>
    </xf>
    <xf numFmtId="165" fontId="23" fillId="4" borderId="2" xfId="4" applyNumberFormat="1" applyFont="1" applyFill="1" applyBorder="1" applyAlignment="1">
      <alignment vertical="center"/>
    </xf>
    <xf numFmtId="165" fontId="20" fillId="2" borderId="7" xfId="4" applyNumberFormat="1" applyFont="1" applyFill="1" applyBorder="1" applyAlignment="1">
      <alignment vertical="center"/>
    </xf>
    <xf numFmtId="165" fontId="20" fillId="2" borderId="0" xfId="4" applyNumberFormat="1" applyFont="1" applyFill="1" applyAlignment="1">
      <alignment vertical="center"/>
    </xf>
    <xf numFmtId="165" fontId="20" fillId="2" borderId="4" xfId="4" applyNumberFormat="1" applyFont="1" applyFill="1" applyBorder="1" applyAlignment="1">
      <alignment vertical="center"/>
    </xf>
    <xf numFmtId="165" fontId="21" fillId="2" borderId="6" xfId="4" applyNumberFormat="1" applyFont="1" applyFill="1" applyBorder="1" applyAlignment="1">
      <alignment vertical="center"/>
    </xf>
    <xf numFmtId="165" fontId="21" fillId="2" borderId="5" xfId="4" applyNumberFormat="1" applyFont="1" applyFill="1" applyBorder="1" applyAlignment="1">
      <alignment vertical="center"/>
    </xf>
    <xf numFmtId="165" fontId="20" fillId="2" borderId="3" xfId="4" applyNumberFormat="1" applyFont="1" applyFill="1" applyBorder="1" applyAlignment="1">
      <alignment vertical="center"/>
    </xf>
    <xf numFmtId="165" fontId="20" fillId="2" borderId="1" xfId="4" applyNumberFormat="1" applyFont="1" applyFill="1" applyBorder="1" applyAlignment="1">
      <alignment vertical="center"/>
    </xf>
    <xf numFmtId="166" fontId="29" fillId="5" borderId="2" xfId="4" applyNumberFormat="1" applyFont="1" applyFill="1" applyBorder="1" applyAlignment="1">
      <alignment vertical="center"/>
    </xf>
    <xf numFmtId="166" fontId="31" fillId="2" borderId="0" xfId="4" applyNumberFormat="1" applyFont="1" applyFill="1" applyAlignment="1">
      <alignment vertical="center"/>
    </xf>
    <xf numFmtId="166" fontId="31" fillId="2" borderId="2" xfId="4" applyNumberFormat="1" applyFont="1" applyFill="1" applyBorder="1" applyAlignment="1">
      <alignment vertical="center"/>
    </xf>
    <xf numFmtId="166" fontId="32" fillId="2" borderId="0" xfId="4" applyNumberFormat="1" applyFont="1" applyFill="1" applyAlignment="1">
      <alignment vertical="center"/>
    </xf>
    <xf numFmtId="166" fontId="32" fillId="2" borderId="1" xfId="4" applyNumberFormat="1" applyFont="1" applyFill="1" applyBorder="1" applyAlignment="1">
      <alignment vertical="center"/>
    </xf>
    <xf numFmtId="166" fontId="33" fillId="2" borderId="2" xfId="4" applyNumberFormat="1" applyFont="1" applyFill="1" applyBorder="1" applyAlignment="1">
      <alignment vertical="center"/>
    </xf>
    <xf numFmtId="166" fontId="35" fillId="2" borderId="0" xfId="4" applyNumberFormat="1" applyFont="1" applyFill="1" applyAlignment="1">
      <alignment vertical="center"/>
    </xf>
    <xf numFmtId="166" fontId="20" fillId="2" borderId="0" xfId="4" applyNumberFormat="1" applyFont="1" applyFill="1" applyAlignment="1">
      <alignment vertical="center"/>
    </xf>
    <xf numFmtId="166" fontId="20" fillId="2" borderId="1" xfId="4" applyNumberFormat="1" applyFont="1" applyFill="1" applyBorder="1" applyAlignment="1">
      <alignment vertical="center"/>
    </xf>
    <xf numFmtId="172" fontId="30" fillId="5" borderId="2" xfId="1" applyNumberFormat="1" applyFont="1" applyFill="1" applyBorder="1" applyAlignment="1">
      <alignment vertical="center"/>
    </xf>
    <xf numFmtId="172" fontId="31" fillId="2" borderId="0" xfId="4" applyNumberFormat="1" applyFont="1" applyFill="1" applyAlignment="1">
      <alignment vertical="center"/>
    </xf>
    <xf numFmtId="172" fontId="33" fillId="2" borderId="9" xfId="4" applyNumberFormat="1" applyFont="1" applyFill="1" applyBorder="1" applyAlignment="1">
      <alignment vertical="center"/>
    </xf>
    <xf numFmtId="172" fontId="33" fillId="2" borderId="1" xfId="4" applyNumberFormat="1" applyFont="1" applyFill="1" applyBorder="1" applyAlignment="1">
      <alignment vertical="center"/>
    </xf>
    <xf numFmtId="166" fontId="34" fillId="2" borderId="2" xfId="4" applyNumberFormat="1" applyFont="1" applyFill="1" applyBorder="1" applyAlignment="1">
      <alignment vertical="center"/>
    </xf>
    <xf numFmtId="166" fontId="34" fillId="2" borderId="9" xfId="4" applyNumberFormat="1" applyFont="1" applyFill="1" applyBorder="1" applyAlignment="1">
      <alignment vertical="center"/>
    </xf>
    <xf numFmtId="166" fontId="34" fillId="2" borderId="0" xfId="4" applyNumberFormat="1" applyFont="1" applyFill="1" applyAlignment="1">
      <alignment vertical="center"/>
    </xf>
    <xf numFmtId="166" fontId="34" fillId="2" borderId="1" xfId="4" applyNumberFormat="1" applyFont="1" applyFill="1" applyBorder="1" applyAlignment="1">
      <alignment vertical="center"/>
    </xf>
    <xf numFmtId="172" fontId="34" fillId="2" borderId="2" xfId="4" applyNumberFormat="1" applyFont="1" applyFill="1" applyBorder="1" applyAlignment="1">
      <alignment vertical="center"/>
    </xf>
    <xf numFmtId="171" fontId="34" fillId="2" borderId="9" xfId="4" applyNumberFormat="1" applyFont="1" applyFill="1" applyBorder="1" applyAlignment="1">
      <alignment vertical="center"/>
    </xf>
    <xf numFmtId="171" fontId="34" fillId="2" borderId="1" xfId="4" applyNumberFormat="1" applyFont="1" applyFill="1" applyBorder="1" applyAlignment="1">
      <alignment vertical="center"/>
    </xf>
    <xf numFmtId="173" fontId="10" fillId="2" borderId="0" xfId="4" applyNumberFormat="1" applyFont="1" applyFill="1" applyAlignment="1">
      <alignment vertical="center"/>
    </xf>
    <xf numFmtId="173" fontId="14" fillId="2" borderId="0" xfId="4" applyNumberFormat="1" applyFont="1" applyFill="1" applyAlignment="1">
      <alignment vertical="center"/>
    </xf>
    <xf numFmtId="174" fontId="23" fillId="5" borderId="2" xfId="4" applyNumberFormat="1" applyFont="1" applyFill="1" applyBorder="1" applyAlignment="1">
      <alignment vertical="center"/>
    </xf>
    <xf numFmtId="174" fontId="34" fillId="2" borderId="9" xfId="4" applyNumberFormat="1" applyFont="1" applyFill="1" applyBorder="1" applyAlignment="1">
      <alignment vertical="center"/>
    </xf>
    <xf numFmtId="174" fontId="34" fillId="2" borderId="1" xfId="4" applyNumberFormat="1" applyFont="1" applyFill="1" applyBorder="1" applyAlignment="1">
      <alignment vertical="center"/>
    </xf>
    <xf numFmtId="167" fontId="15" fillId="2" borderId="0" xfId="4" applyNumberFormat="1" applyFont="1" applyFill="1" applyAlignment="1">
      <alignment vertical="center"/>
    </xf>
    <xf numFmtId="167" fontId="36" fillId="2" borderId="0" xfId="4" applyNumberFormat="1" applyFont="1" applyFill="1" applyAlignment="1">
      <alignment vertical="center"/>
    </xf>
    <xf numFmtId="168" fontId="23" fillId="5" borderId="2" xfId="4" applyNumberFormat="1" applyFont="1" applyFill="1" applyBorder="1" applyAlignment="1">
      <alignment vertical="center"/>
    </xf>
    <xf numFmtId="170" fontId="23" fillId="5" borderId="2" xfId="4" applyNumberFormat="1" applyFont="1" applyFill="1" applyBorder="1" applyAlignment="1">
      <alignment vertical="center"/>
    </xf>
    <xf numFmtId="170" fontId="34" fillId="2" borderId="9" xfId="4" applyNumberFormat="1" applyFont="1" applyFill="1" applyBorder="1" applyAlignment="1">
      <alignment vertical="center"/>
    </xf>
    <xf numFmtId="170" fontId="34" fillId="2" borderId="1" xfId="4" applyNumberFormat="1" applyFont="1" applyFill="1" applyBorder="1" applyAlignment="1">
      <alignment vertical="center"/>
    </xf>
    <xf numFmtId="165" fontId="23" fillId="5" borderId="2" xfId="4" applyNumberFormat="1" applyFont="1" applyFill="1" applyBorder="1" applyAlignment="1">
      <alignment vertical="center"/>
    </xf>
    <xf numFmtId="165" fontId="34" fillId="2" borderId="9" xfId="4" applyNumberFormat="1" applyFont="1" applyFill="1" applyBorder="1" applyAlignment="1">
      <alignment vertical="center"/>
    </xf>
    <xf numFmtId="165" fontId="34" fillId="2" borderId="1" xfId="4" applyNumberFormat="1" applyFont="1" applyFill="1" applyBorder="1" applyAlignment="1">
      <alignment vertical="center"/>
    </xf>
    <xf numFmtId="170" fontId="27" fillId="4" borderId="2" xfId="4" applyNumberFormat="1" applyFont="1" applyFill="1" applyBorder="1" applyAlignment="1">
      <alignment vertical="center"/>
    </xf>
    <xf numFmtId="169" fontId="10" fillId="2" borderId="0" xfId="4" applyNumberFormat="1" applyFont="1" applyFill="1" applyAlignment="1">
      <alignment vertical="center"/>
    </xf>
    <xf numFmtId="166" fontId="31" fillId="2" borderId="9" xfId="4" applyNumberFormat="1" applyFont="1" applyFill="1" applyBorder="1" applyAlignment="1">
      <alignment vertical="center"/>
    </xf>
    <xf numFmtId="166" fontId="31" fillId="2" borderId="10" xfId="4" applyNumberFormat="1" applyFont="1" applyFill="1" applyBorder="1" applyAlignment="1">
      <alignment vertical="center"/>
    </xf>
    <xf numFmtId="166" fontId="33" fillId="2" borderId="4" xfId="4" applyNumberFormat="1" applyFont="1" applyFill="1" applyBorder="1" applyAlignment="1">
      <alignment vertical="center"/>
    </xf>
    <xf numFmtId="166" fontId="37" fillId="2" borderId="0" xfId="4" applyNumberFormat="1" applyFont="1" applyFill="1" applyAlignment="1">
      <alignment vertical="center"/>
    </xf>
    <xf numFmtId="166" fontId="37" fillId="2" borderId="1" xfId="4" applyNumberFormat="1" applyFont="1" applyFill="1" applyBorder="1" applyAlignment="1">
      <alignment vertical="center"/>
    </xf>
    <xf numFmtId="166" fontId="16" fillId="2" borderId="0" xfId="4" applyNumberFormat="1" applyFont="1" applyFill="1" applyAlignment="1">
      <alignment vertical="center"/>
    </xf>
    <xf numFmtId="166" fontId="14" fillId="2" borderId="0" xfId="4" applyNumberFormat="1" applyFont="1" applyFill="1" applyAlignment="1">
      <alignment vertical="center"/>
    </xf>
    <xf numFmtId="172" fontId="31" fillId="2" borderId="9" xfId="1" applyNumberFormat="1" applyFont="1" applyFill="1" applyBorder="1" applyAlignment="1">
      <alignment vertical="center"/>
    </xf>
    <xf numFmtId="172" fontId="31" fillId="2" borderId="0" xfId="1" applyNumberFormat="1" applyFont="1" applyFill="1" applyAlignment="1">
      <alignment vertical="center"/>
    </xf>
    <xf numFmtId="172" fontId="31" fillId="2" borderId="10" xfId="1" applyNumberFormat="1" applyFont="1" applyFill="1" applyBorder="1" applyAlignment="1">
      <alignment vertical="center"/>
    </xf>
    <xf numFmtId="172" fontId="33" fillId="2" borderId="0" xfId="1" applyNumberFormat="1" applyFont="1" applyFill="1" applyAlignment="1">
      <alignment vertical="center"/>
    </xf>
    <xf numFmtId="172" fontId="38" fillId="2" borderId="0" xfId="1" applyNumberFormat="1" applyFont="1" applyFill="1" applyAlignment="1">
      <alignment vertical="center"/>
    </xf>
    <xf numFmtId="172" fontId="38" fillId="2" borderId="1" xfId="1" applyNumberFormat="1" applyFont="1" applyFill="1" applyBorder="1" applyAlignment="1">
      <alignment vertical="center"/>
    </xf>
    <xf numFmtId="165" fontId="30" fillId="5" borderId="9" xfId="1" applyNumberFormat="1" applyFont="1" applyFill="1" applyBorder="1" applyAlignment="1">
      <alignment vertical="center"/>
    </xf>
    <xf numFmtId="165" fontId="31" fillId="2" borderId="9" xfId="1" applyNumberFormat="1" applyFont="1" applyFill="1" applyBorder="1" applyAlignment="1">
      <alignment vertical="center"/>
    </xf>
    <xf numFmtId="165" fontId="31" fillId="2" borderId="0" xfId="1" applyNumberFormat="1" applyFont="1" applyFill="1" applyAlignment="1">
      <alignment vertical="center"/>
    </xf>
    <xf numFmtId="165" fontId="31" fillId="2" borderId="10" xfId="1" applyNumberFormat="1" applyFont="1" applyFill="1" applyBorder="1" applyAlignment="1">
      <alignment vertical="center"/>
    </xf>
    <xf numFmtId="165" fontId="33" fillId="2" borderId="0" xfId="1" applyNumberFormat="1" applyFont="1" applyFill="1" applyAlignment="1">
      <alignment vertical="center"/>
    </xf>
    <xf numFmtId="165" fontId="33" fillId="2" borderId="1" xfId="1" applyNumberFormat="1" applyFont="1" applyFill="1" applyBorder="1" applyAlignment="1">
      <alignment vertical="center"/>
    </xf>
    <xf numFmtId="166" fontId="37" fillId="2" borderId="10" xfId="4" applyNumberFormat="1" applyFont="1" applyFill="1" applyBorder="1" applyAlignment="1">
      <alignment vertical="center"/>
    </xf>
    <xf numFmtId="166" fontId="34" fillId="2" borderId="8" xfId="4" applyNumberFormat="1" applyFont="1" applyFill="1" applyBorder="1" applyAlignment="1">
      <alignment vertical="center"/>
    </xf>
    <xf numFmtId="172" fontId="38" fillId="2" borderId="10" xfId="1" applyNumberFormat="1" applyFont="1" applyFill="1" applyBorder="1" applyAlignment="1">
      <alignment vertical="center"/>
    </xf>
    <xf numFmtId="172" fontId="34" fillId="2" borderId="8" xfId="1" applyNumberFormat="1" applyFont="1" applyFill="1" applyBorder="1" applyAlignment="1">
      <alignment vertical="center"/>
    </xf>
    <xf numFmtId="171" fontId="34" fillId="2" borderId="0" xfId="4" applyNumberFormat="1" applyFont="1" applyFill="1" applyAlignment="1">
      <alignment vertical="center"/>
    </xf>
    <xf numFmtId="174" fontId="34" fillId="2" borderId="0" xfId="4" applyNumberFormat="1" applyFont="1" applyFill="1" applyAlignment="1">
      <alignment vertical="center"/>
    </xf>
    <xf numFmtId="171" fontId="23" fillId="5" borderId="9" xfId="4" applyNumberFormat="1" applyFont="1" applyFill="1" applyBorder="1" applyAlignment="1">
      <alignment vertical="center"/>
    </xf>
    <xf numFmtId="175" fontId="10" fillId="2" borderId="0" xfId="4" applyNumberFormat="1" applyFont="1" applyFill="1" applyAlignment="1">
      <alignment vertical="center"/>
    </xf>
    <xf numFmtId="170" fontId="23" fillId="5" borderId="9" xfId="4" applyNumberFormat="1" applyFont="1" applyFill="1" applyBorder="1" applyAlignment="1">
      <alignment vertical="center"/>
    </xf>
    <xf numFmtId="168" fontId="34" fillId="2" borderId="9" xfId="4" applyNumberFormat="1" applyFont="1" applyFill="1" applyBorder="1" applyAlignment="1">
      <alignment vertical="center"/>
    </xf>
    <xf numFmtId="168" fontId="34" fillId="2" borderId="0" xfId="4" applyNumberFormat="1" applyFont="1" applyFill="1" applyAlignment="1">
      <alignment vertical="center"/>
    </xf>
    <xf numFmtId="168" fontId="34" fillId="2" borderId="1" xfId="4" applyNumberFormat="1" applyFont="1" applyFill="1" applyBorder="1" applyAlignment="1">
      <alignment vertical="center"/>
    </xf>
    <xf numFmtId="170" fontId="23" fillId="5" borderId="0" xfId="4" applyNumberFormat="1" applyFont="1" applyFill="1" applyAlignment="1">
      <alignment vertical="center"/>
    </xf>
    <xf numFmtId="170" fontId="34" fillId="2" borderId="0" xfId="4" applyNumberFormat="1" applyFont="1" applyFill="1" applyAlignment="1">
      <alignment vertical="center"/>
    </xf>
    <xf numFmtId="165" fontId="23" fillId="5" borderId="0" xfId="4" applyNumberFormat="1" applyFont="1" applyFill="1" applyAlignment="1">
      <alignment vertical="center"/>
    </xf>
    <xf numFmtId="165" fontId="34" fillId="2" borderId="0" xfId="4" applyNumberFormat="1" applyFont="1" applyFill="1" applyAlignment="1">
      <alignment vertical="center"/>
    </xf>
    <xf numFmtId="173" fontId="33" fillId="2" borderId="4" xfId="4" applyNumberFormat="1" applyFont="1" applyFill="1" applyBorder="1" applyAlignment="1">
      <alignment vertical="center"/>
    </xf>
    <xf numFmtId="173" fontId="20" fillId="2" borderId="0" xfId="1" applyNumberFormat="1" applyFont="1" applyFill="1" applyAlignment="1">
      <alignment vertical="center"/>
    </xf>
    <xf numFmtId="173" fontId="20" fillId="2" borderId="1" xfId="1" applyNumberFormat="1" applyFont="1" applyFill="1" applyBorder="1" applyAlignment="1">
      <alignment vertical="center"/>
    </xf>
    <xf numFmtId="173" fontId="20" fillId="2" borderId="0" xfId="4" applyNumberFormat="1" applyFont="1" applyFill="1" applyAlignment="1">
      <alignment vertical="center"/>
    </xf>
    <xf numFmtId="176" fontId="14" fillId="2" borderId="0" xfId="1" applyNumberFormat="1" applyFont="1" applyFill="1" applyAlignment="1">
      <alignment vertical="center"/>
    </xf>
    <xf numFmtId="172" fontId="31" fillId="2" borderId="9" xfId="4" applyNumberFormat="1" applyFont="1" applyFill="1" applyBorder="1" applyAlignment="1">
      <alignment vertical="center"/>
    </xf>
    <xf numFmtId="172" fontId="31" fillId="2" borderId="10" xfId="4" applyNumberFormat="1" applyFont="1" applyFill="1" applyBorder="1" applyAlignment="1">
      <alignment vertical="center"/>
    </xf>
    <xf numFmtId="172" fontId="33" fillId="2" borderId="0" xfId="4" applyNumberFormat="1" applyFont="1" applyFill="1" applyAlignment="1">
      <alignment vertical="center"/>
    </xf>
    <xf numFmtId="172" fontId="37" fillId="2" borderId="0" xfId="4" applyNumberFormat="1" applyFont="1" applyFill="1" applyAlignment="1">
      <alignment vertical="center"/>
    </xf>
    <xf numFmtId="172" fontId="37" fillId="2" borderId="1" xfId="4" applyNumberFormat="1" applyFont="1" applyFill="1" applyBorder="1" applyAlignment="1">
      <alignment vertical="center"/>
    </xf>
    <xf numFmtId="170" fontId="30" fillId="5" borderId="9" xfId="1" applyNumberFormat="1" applyFont="1" applyFill="1" applyBorder="1" applyAlignment="1">
      <alignment vertical="center"/>
    </xf>
    <xf numFmtId="170" fontId="31" fillId="2" borderId="9" xfId="1" applyNumberFormat="1" applyFont="1" applyFill="1" applyBorder="1" applyAlignment="1">
      <alignment vertical="center"/>
    </xf>
    <xf numFmtId="170" fontId="31" fillId="2" borderId="0" xfId="1" applyNumberFormat="1" applyFont="1" applyFill="1" applyAlignment="1">
      <alignment vertical="center"/>
    </xf>
    <xf numFmtId="170" fontId="31" fillId="2" borderId="10" xfId="1" applyNumberFormat="1" applyFont="1" applyFill="1" applyBorder="1" applyAlignment="1">
      <alignment vertical="center"/>
    </xf>
    <xf numFmtId="170" fontId="33" fillId="2" borderId="0" xfId="1" applyNumberFormat="1" applyFont="1" applyFill="1" applyAlignment="1">
      <alignment vertical="center"/>
    </xf>
    <xf numFmtId="170" fontId="33" fillId="2" borderId="1" xfId="1" applyNumberFormat="1" applyFont="1" applyFill="1" applyBorder="1" applyAlignment="1">
      <alignment vertical="center"/>
    </xf>
    <xf numFmtId="172" fontId="39" fillId="2" borderId="8" xfId="1" applyNumberFormat="1" applyFont="1" applyFill="1" applyBorder="1" applyAlignment="1">
      <alignment vertical="center"/>
    </xf>
    <xf numFmtId="165" fontId="12" fillId="2" borderId="0" xfId="1" applyNumberFormat="1" applyFont="1" applyFill="1" applyAlignment="1">
      <alignment vertical="center"/>
    </xf>
    <xf numFmtId="168" fontId="23" fillId="5" borderId="9" xfId="4" applyNumberFormat="1" applyFont="1" applyFill="1" applyBorder="1" applyAlignment="1">
      <alignment vertical="center"/>
    </xf>
    <xf numFmtId="165" fontId="23" fillId="5" borderId="9" xfId="4" applyNumberFormat="1" applyFont="1" applyFill="1" applyBorder="1" applyAlignment="1">
      <alignment vertical="center"/>
    </xf>
    <xf numFmtId="166" fontId="34" fillId="2" borderId="4" xfId="4" applyNumberFormat="1" applyFont="1" applyFill="1" applyBorder="1" applyAlignment="1">
      <alignment vertical="center"/>
    </xf>
    <xf numFmtId="166" fontId="41" fillId="2" borderId="0" xfId="4" applyNumberFormat="1" applyFont="1" applyFill="1" applyAlignment="1">
      <alignment vertical="center"/>
    </xf>
    <xf numFmtId="166" fontId="33" fillId="2" borderId="8" xfId="4" applyNumberFormat="1" applyFont="1" applyFill="1" applyBorder="1" applyAlignment="1">
      <alignment vertical="center"/>
    </xf>
    <xf numFmtId="172" fontId="34" fillId="2" borderId="4" xfId="1" applyNumberFormat="1" applyFont="1" applyFill="1" applyBorder="1" applyAlignment="1">
      <alignment vertical="center"/>
    </xf>
    <xf numFmtId="172" fontId="37" fillId="2" borderId="0" xfId="1" applyNumberFormat="1" applyFont="1" applyFill="1" applyAlignment="1">
      <alignment vertical="center"/>
    </xf>
    <xf numFmtId="172" fontId="33" fillId="2" borderId="1" xfId="1" applyNumberFormat="1" applyFont="1" applyFill="1" applyBorder="1" applyAlignment="1">
      <alignment vertical="center"/>
    </xf>
    <xf numFmtId="165" fontId="30" fillId="5" borderId="2" xfId="1" applyNumberFormat="1" applyFont="1" applyFill="1" applyBorder="1" applyAlignment="1">
      <alignment vertical="center"/>
    </xf>
    <xf numFmtId="165" fontId="34" fillId="2" borderId="4" xfId="1" applyNumberFormat="1" applyFont="1" applyFill="1" applyBorder="1" applyAlignment="1">
      <alignment vertical="center"/>
    </xf>
    <xf numFmtId="170" fontId="30" fillId="5" borderId="2" xfId="1" applyNumberFormat="1" applyFont="1" applyFill="1" applyBorder="1" applyAlignment="1">
      <alignment vertical="center"/>
    </xf>
    <xf numFmtId="170" fontId="34" fillId="2" borderId="4" xfId="1" applyNumberFormat="1" applyFont="1" applyFill="1" applyBorder="1" applyAlignment="1">
      <alignment vertical="center"/>
    </xf>
    <xf numFmtId="166" fontId="33" fillId="2" borderId="3" xfId="4" applyNumberFormat="1" applyFont="1" applyFill="1" applyBorder="1" applyAlignment="1">
      <alignment vertical="center"/>
    </xf>
    <xf numFmtId="166" fontId="35" fillId="2" borderId="1" xfId="4" applyNumberFormat="1" applyFont="1" applyFill="1" applyBorder="1" applyAlignment="1">
      <alignment vertical="center"/>
    </xf>
    <xf numFmtId="172" fontId="37" fillId="2" borderId="1" xfId="1" applyNumberFormat="1" applyFont="1" applyFill="1" applyBorder="1" applyAlignment="1">
      <alignment vertical="center"/>
    </xf>
    <xf numFmtId="172" fontId="37" fillId="2" borderId="10" xfId="1" applyNumberFormat="1" applyFont="1" applyFill="1" applyBorder="1" applyAlignment="1">
      <alignment vertical="center"/>
    </xf>
    <xf numFmtId="173" fontId="14" fillId="2" borderId="1" xfId="4" applyNumberFormat="1" applyFont="1" applyFill="1" applyBorder="1" applyAlignment="1">
      <alignment vertical="center"/>
    </xf>
    <xf numFmtId="173" fontId="37" fillId="2" borderId="0" xfId="4" applyNumberFormat="1" applyFont="1" applyFill="1" applyAlignment="1">
      <alignment vertical="center"/>
    </xf>
    <xf numFmtId="165" fontId="31" fillId="2" borderId="9" xfId="4" applyNumberFormat="1" applyFont="1" applyFill="1" applyBorder="1" applyAlignment="1">
      <alignment vertical="center"/>
    </xf>
    <xf numFmtId="165" fontId="31" fillId="2" borderId="0" xfId="4" applyNumberFormat="1" applyFont="1" applyFill="1" applyAlignment="1">
      <alignment vertical="center"/>
    </xf>
    <xf numFmtId="165" fontId="31" fillId="2" borderId="10" xfId="4" applyNumberFormat="1" applyFont="1" applyFill="1" applyBorder="1" applyAlignment="1">
      <alignment vertical="center"/>
    </xf>
    <xf numFmtId="165" fontId="33" fillId="2" borderId="1" xfId="4" applyNumberFormat="1" applyFont="1" applyFill="1" applyBorder="1" applyAlignment="1">
      <alignment vertical="center"/>
    </xf>
    <xf numFmtId="170" fontId="31" fillId="2" borderId="9" xfId="4" applyNumberFormat="1" applyFont="1" applyFill="1" applyBorder="1" applyAlignment="1">
      <alignment vertical="center"/>
    </xf>
    <xf numFmtId="170" fontId="31" fillId="2" borderId="0" xfId="4" applyNumberFormat="1" applyFont="1" applyFill="1" applyAlignment="1">
      <alignment vertical="center"/>
    </xf>
    <xf numFmtId="170" fontId="31" fillId="2" borderId="10" xfId="4" applyNumberFormat="1" applyFont="1" applyFill="1" applyBorder="1" applyAlignment="1">
      <alignment vertical="center"/>
    </xf>
    <xf numFmtId="170" fontId="33" fillId="2" borderId="1" xfId="4" applyNumberFormat="1" applyFont="1" applyFill="1" applyBorder="1" applyAlignment="1">
      <alignment vertical="center"/>
    </xf>
    <xf numFmtId="171" fontId="23" fillId="4" borderId="9" xfId="4" applyNumberFormat="1" applyFont="1" applyFill="1" applyBorder="1" applyAlignment="1">
      <alignment vertical="center"/>
    </xf>
    <xf numFmtId="174" fontId="23" fillId="5" borderId="3" xfId="4" applyNumberFormat="1" applyFont="1" applyFill="1" applyBorder="1" applyAlignment="1">
      <alignment vertical="center"/>
    </xf>
    <xf numFmtId="171" fontId="23" fillId="5" borderId="3" xfId="4" applyNumberFormat="1" applyFont="1" applyFill="1" applyBorder="1" applyAlignment="1">
      <alignment vertical="center"/>
    </xf>
    <xf numFmtId="174" fontId="23" fillId="5" borderId="10" xfId="4" applyNumberFormat="1" applyFont="1" applyFill="1" applyBorder="1" applyAlignment="1">
      <alignment vertical="center"/>
    </xf>
    <xf numFmtId="171" fontId="23" fillId="5" borderId="10" xfId="4" applyNumberFormat="1" applyFont="1" applyFill="1" applyBorder="1" applyAlignment="1">
      <alignment vertical="center"/>
    </xf>
    <xf numFmtId="171" fontId="23" fillId="4" borderId="1" xfId="4" applyNumberFormat="1" applyFont="1" applyFill="1" applyBorder="1" applyAlignment="1">
      <alignment vertical="center"/>
    </xf>
    <xf numFmtId="171" fontId="23" fillId="5" borderId="0" xfId="4" applyNumberFormat="1" applyFont="1" applyFill="1" applyAlignment="1">
      <alignment vertical="center"/>
    </xf>
    <xf numFmtId="165" fontId="23" fillId="5" borderId="1" xfId="4" applyNumberFormat="1" applyFont="1" applyFill="1" applyBorder="1" applyAlignment="1">
      <alignment vertical="center"/>
    </xf>
    <xf numFmtId="166" fontId="37" fillId="2" borderId="4" xfId="4" applyNumberFormat="1" applyFont="1" applyFill="1" applyBorder="1" applyAlignment="1">
      <alignment vertical="center"/>
    </xf>
    <xf numFmtId="166" fontId="37" fillId="2" borderId="3" xfId="4" applyNumberFormat="1" applyFont="1" applyFill="1" applyBorder="1" applyAlignment="1">
      <alignment vertical="center"/>
    </xf>
    <xf numFmtId="165" fontId="33" fillId="2" borderId="0" xfId="4" applyNumberFormat="1" applyFont="1" applyFill="1" applyAlignment="1">
      <alignment vertical="center"/>
    </xf>
    <xf numFmtId="170" fontId="33" fillId="2" borderId="0" xfId="4" applyNumberFormat="1" applyFont="1" applyFill="1" applyAlignment="1">
      <alignment vertical="center"/>
    </xf>
    <xf numFmtId="166" fontId="33" fillId="2" borderId="1" xfId="4" applyNumberFormat="1" applyFont="1" applyFill="1" applyBorder="1" applyAlignment="1">
      <alignment vertical="center"/>
    </xf>
    <xf numFmtId="173" fontId="37" fillId="2" borderId="9" xfId="4" applyNumberFormat="1" applyFont="1" applyFill="1" applyBorder="1" applyAlignment="1">
      <alignment vertical="center"/>
    </xf>
    <xf numFmtId="166" fontId="37" fillId="2" borderId="9" xfId="4" applyNumberFormat="1" applyFont="1" applyFill="1" applyBorder="1" applyAlignment="1">
      <alignment vertical="center"/>
    </xf>
    <xf numFmtId="170" fontId="33" fillId="2" borderId="9" xfId="4" applyNumberFormat="1" applyFont="1" applyFill="1" applyBorder="1" applyAlignment="1">
      <alignment vertical="center"/>
    </xf>
    <xf numFmtId="0" fontId="48" fillId="2" borderId="0" xfId="5" applyFont="1" applyFill="1" applyAlignment="1">
      <alignment horizontal="left" vertical="center"/>
    </xf>
    <xf numFmtId="0" fontId="20" fillId="2" borderId="0" xfId="5" applyFont="1" applyFill="1" applyAlignment="1">
      <alignment vertical="center"/>
    </xf>
    <xf numFmtId="177" fontId="49" fillId="2" borderId="0" xfId="5" quotePrefix="1" applyNumberFormat="1" applyFont="1" applyFill="1" applyAlignment="1">
      <alignment horizontal="left" vertical="center"/>
    </xf>
  </cellXfs>
  <cellStyles count="9">
    <cellStyle name="Comma 2" xfId="3"/>
    <cellStyle name="Hyperlink" xfId="2" builtinId="8"/>
    <cellStyle name="Normal" xfId="0" builtinId="0"/>
    <cellStyle name="Normal 2" xfId="4"/>
    <cellStyle name="Normal 2 2" xfId="8"/>
    <cellStyle name="Normal 3" xfId="5"/>
    <cellStyle name="Percent" xfId="1" builtinId="5"/>
    <cellStyle name="Percent 2" xfId="6"/>
    <cellStyle name="Percent 3" xfId="7"/>
  </cellStyles>
  <dxfs count="67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reativecommons.org/licenses/by/4.0/?ref=chooser-v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04" customWidth="1"/>
    <col min="5" max="21" width="9.7109375" style="204" customWidth="1"/>
    <col min="22" max="22" width="9.7109375" style="192" customWidth="1"/>
    <col min="23" max="23" width="107.42578125" style="204" customWidth="1"/>
    <col min="24" max="24" width="44.7109375" style="204" customWidth="1"/>
    <col min="25" max="26" width="9.7109375" style="204" customWidth="1"/>
    <col min="27" max="46" width="9.140625" style="204" customWidth="1"/>
    <col min="47" max="16384" width="9.140625" style="204"/>
  </cols>
  <sheetData>
    <row r="2" spans="1:23" ht="21" customHeight="1" x14ac:dyDescent="0.35">
      <c r="A2" s="191"/>
    </row>
    <row r="6" spans="1:23" ht="31.15" customHeight="1" x14ac:dyDescent="0.25">
      <c r="A6" s="193"/>
      <c r="B6" s="194" t="s">
        <v>0</v>
      </c>
      <c r="C6" s="194"/>
      <c r="D6" s="194"/>
      <c r="E6" s="194"/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94"/>
      <c r="V6" s="204"/>
    </row>
    <row r="7" spans="1:23" ht="15" customHeight="1" x14ac:dyDescent="0.25">
      <c r="V7" s="204"/>
    </row>
    <row r="8" spans="1:23" ht="15" customHeight="1" x14ac:dyDescent="0.25">
      <c r="V8" s="204"/>
    </row>
    <row r="9" spans="1:23" ht="15" customHeight="1" x14ac:dyDescent="0.25">
      <c r="V9" s="204"/>
    </row>
    <row r="10" spans="1:23" ht="28.9" customHeight="1" x14ac:dyDescent="0.25">
      <c r="C10" s="195" t="s">
        <v>11</v>
      </c>
      <c r="V10" s="204"/>
    </row>
    <row r="11" spans="1:23" ht="15" customHeight="1" x14ac:dyDescent="0.25">
      <c r="V11" s="204"/>
    </row>
    <row r="15" spans="1:23" ht="30" customHeight="1" x14ac:dyDescent="0.25">
      <c r="C15" s="195" t="s">
        <v>1</v>
      </c>
    </row>
    <row r="16" spans="1:23" ht="15" customHeight="1" x14ac:dyDescent="0.25">
      <c r="W16" s="196"/>
    </row>
    <row r="17" spans="12:32" ht="15" customHeight="1" x14ac:dyDescent="0.25">
      <c r="W17" s="196"/>
    </row>
    <row r="28" spans="12:32" ht="21" customHeight="1" x14ac:dyDescent="0.25">
      <c r="L28" s="356" t="s">
        <v>2</v>
      </c>
      <c r="M28" s="357"/>
      <c r="N28" s="357"/>
      <c r="O28" s="357"/>
    </row>
    <row r="29" spans="12:32" ht="15" customHeight="1" x14ac:dyDescent="0.25">
      <c r="V29" s="204"/>
    </row>
    <row r="30" spans="12:32" ht="18" customHeight="1" x14ac:dyDescent="0.25">
      <c r="L30" s="358">
        <v>45432.788182870368</v>
      </c>
      <c r="M30" s="357"/>
      <c r="N30" s="357"/>
      <c r="O30" s="357"/>
      <c r="V30" s="204"/>
    </row>
    <row r="31" spans="12:32" ht="15" customHeight="1" x14ac:dyDescent="0.2">
      <c r="L31" s="197" t="s">
        <v>3</v>
      </c>
      <c r="V31" s="204"/>
      <c r="AA31" s="198"/>
      <c r="AB31" s="198"/>
      <c r="AC31" s="198"/>
      <c r="AD31" s="198"/>
      <c r="AE31" s="198"/>
      <c r="AF31" s="198"/>
    </row>
    <row r="32" spans="12:32" ht="15" customHeight="1" x14ac:dyDescent="0.25">
      <c r="V32" s="204"/>
    </row>
    <row r="33" spans="2:32" ht="15" customHeight="1" x14ac:dyDescent="0.25">
      <c r="B33" s="199" t="s">
        <v>4</v>
      </c>
      <c r="V33" s="204"/>
    </row>
    <row r="34" spans="2:32" ht="15" customHeight="1" x14ac:dyDescent="0.25">
      <c r="B34" s="199"/>
      <c r="V34" s="199"/>
    </row>
    <row r="35" spans="2:32" ht="15" customHeight="1" x14ac:dyDescent="0.25">
      <c r="B35" s="199" t="s">
        <v>5</v>
      </c>
      <c r="V35" s="199"/>
    </row>
    <row r="36" spans="2:32" ht="15" customHeight="1" x14ac:dyDescent="0.25">
      <c r="B36" s="199" t="s">
        <v>6</v>
      </c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W36" s="198"/>
      <c r="X36" s="198"/>
      <c r="Y36" s="198"/>
      <c r="Z36" s="198"/>
    </row>
    <row r="38" spans="2:32" ht="15" customHeight="1" x14ac:dyDescent="0.25">
      <c r="B38" s="199" t="s">
        <v>7</v>
      </c>
    </row>
    <row r="39" spans="2:32" ht="15" customHeight="1" x14ac:dyDescent="0.25">
      <c r="B39" s="199" t="s">
        <v>8</v>
      </c>
    </row>
    <row r="40" spans="2:32" ht="15" customHeight="1" x14ac:dyDescent="0.25">
      <c r="B40" s="200" t="s">
        <v>9</v>
      </c>
      <c r="AA40" s="198"/>
      <c r="AB40" s="198"/>
      <c r="AC40" s="198"/>
      <c r="AD40" s="198"/>
      <c r="AE40" s="198"/>
      <c r="AF40" s="198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78" footer="0.31496062992125978"/>
  <pageSetup paperSize="9" scale="84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61"/>
  <sheetViews>
    <sheetView showGridLines="0" workbookViewId="0"/>
  </sheetViews>
  <sheetFormatPr defaultColWidth="9.140625" defaultRowHeight="15" x14ac:dyDescent="0.25"/>
  <cols>
    <col min="1" max="1" width="7.7109375" style="48" customWidth="1"/>
    <col min="2" max="2" width="15.85546875" style="48" customWidth="1"/>
    <col min="3" max="3" width="2.85546875" style="48" customWidth="1"/>
    <col min="4" max="4" width="54.7109375" style="48" customWidth="1"/>
    <col min="5" max="6" width="9.140625" style="48" customWidth="1"/>
    <col min="7" max="16384" width="9.140625" style="48"/>
  </cols>
  <sheetData>
    <row r="1" spans="1:4" ht="18" customHeight="1" x14ac:dyDescent="0.3">
      <c r="A1" s="177" t="s">
        <v>10</v>
      </c>
      <c r="B1" s="177" t="s">
        <v>11</v>
      </c>
      <c r="C1" s="178"/>
      <c r="D1" s="179"/>
    </row>
    <row r="2" spans="1:4" ht="18" customHeight="1" x14ac:dyDescent="0.3">
      <c r="A2" s="176"/>
      <c r="B2" s="178"/>
      <c r="C2" s="178"/>
      <c r="D2" s="179"/>
    </row>
    <row r="3" spans="1:4" ht="18" customHeight="1" x14ac:dyDescent="0.3">
      <c r="A3" s="176"/>
      <c r="B3" s="188" t="s">
        <v>12</v>
      </c>
      <c r="C3" s="180"/>
      <c r="D3" s="180"/>
    </row>
    <row r="4" spans="1:4" ht="15" customHeight="1" x14ac:dyDescent="0.3">
      <c r="A4" s="181"/>
      <c r="B4" s="182" t="str">
        <f ca="1">HYPERLINK("#"&amp;CELL("address",Ind_Summary!$B$2),MID(CELL("filename",Ind_Summary!$B$2),FIND("]",CELL("filename",Ind_Summary!$B$2))+1,256))</f>
        <v>Ind_Summary</v>
      </c>
      <c r="D4" s="189" t="s">
        <v>13</v>
      </c>
    </row>
    <row r="5" spans="1:4" ht="15" customHeight="1" x14ac:dyDescent="0.3">
      <c r="A5" s="181"/>
      <c r="B5" s="183" t="str">
        <f ca="1">HYPERLINK("#"&amp;CELL("address",Ind_Summary_fec!$B$2),MID(CELL("filename",Ind_Summary_fec!$B$2),FIND("]",CELL("filename",Ind_Summary_fec!$B$2))+1,256))</f>
        <v>Ind_Summary_fec</v>
      </c>
      <c r="D5" s="190" t="s">
        <v>14</v>
      </c>
    </row>
    <row r="6" spans="1:4" ht="15" customHeight="1" x14ac:dyDescent="0.3">
      <c r="A6" s="181"/>
      <c r="B6" s="183" t="str">
        <f ca="1">HYPERLINK("#"&amp;CELL("address",Ind_Summary_ued!$B$2),MID(CELL("filename",Ind_Summary_ued!$B$2),FIND("]",CELL("filename",Ind_Summary_ued!$B$2))+1,256))</f>
        <v>Ind_Summary_ued</v>
      </c>
      <c r="D6" s="190" t="s">
        <v>15</v>
      </c>
    </row>
    <row r="7" spans="1:4" ht="5.0999999999999996" customHeight="1" x14ac:dyDescent="0.3">
      <c r="A7" s="181"/>
      <c r="B7" s="185"/>
      <c r="D7" s="178"/>
    </row>
    <row r="8" spans="1:4" x14ac:dyDescent="0.25">
      <c r="A8" s="186"/>
      <c r="B8" s="182" t="str">
        <f ca="1">HYPERLINK("#"&amp;CELL("address",ISI!$B$2),MID(CELL("filename",ISI!$B$2),FIND("]",CELL("filename",ISI!$B$2))+1,256))</f>
        <v>ISI</v>
      </c>
      <c r="D8" s="189" t="s">
        <v>16</v>
      </c>
    </row>
    <row r="9" spans="1:4" x14ac:dyDescent="0.25">
      <c r="A9" s="186"/>
      <c r="B9" s="183" t="str">
        <f ca="1">HYPERLINK("#"&amp;CELL("address",ISI_fec!$B$2),MID(CELL("filename",ISI_fec!$B$2),FIND("]",CELL("filename",ISI_fec!$B$2))+1,256))</f>
        <v>ISI_fec</v>
      </c>
      <c r="D9" s="190" t="s">
        <v>17</v>
      </c>
    </row>
    <row r="10" spans="1:4" x14ac:dyDescent="0.25">
      <c r="A10" s="186"/>
      <c r="B10" s="183" t="str">
        <f ca="1">HYPERLINK("#"&amp;CELL("address",ISI_ued!$B$2),MID(CELL("filename",ISI_ued!$B$2),FIND("]",CELL("filename",ISI_ued!$B$2))+1,256))</f>
        <v>ISI_ued</v>
      </c>
      <c r="D10" s="190" t="s">
        <v>18</v>
      </c>
    </row>
    <row r="11" spans="1:4" x14ac:dyDescent="0.25">
      <c r="A11" s="186"/>
      <c r="B11" s="183" t="str">
        <f ca="1">HYPERLINK("#"&amp;CELL("address",ISI_emi!$B$2),MID(CELL("filename",ISI_emi!$B$2),FIND("]",CELL("filename",ISI_emi!$B$2))+1,256))</f>
        <v>ISI_emi</v>
      </c>
      <c r="D11" s="190" t="s">
        <v>19</v>
      </c>
    </row>
    <row r="12" spans="1:4" ht="5.0999999999999996" customHeight="1" x14ac:dyDescent="0.25">
      <c r="A12" s="186"/>
      <c r="B12" s="187"/>
      <c r="D12" s="184"/>
    </row>
    <row r="13" spans="1:4" x14ac:dyDescent="0.25">
      <c r="B13" s="182" t="str">
        <f ca="1">HYPERLINK("#"&amp;CELL("address",NFM!$B$2),MID(CELL("filename",NFM!$B$2),FIND("]",CELL("filename",NFM!$B$2))+1,256))</f>
        <v>NFM</v>
      </c>
      <c r="D13" s="189" t="s">
        <v>20</v>
      </c>
    </row>
    <row r="14" spans="1:4" x14ac:dyDescent="0.25">
      <c r="B14" s="183" t="str">
        <f ca="1">HYPERLINK("#"&amp;CELL("address",NFM_fec!$B$2),MID(CELL("filename",NFM_fec!$B$2),FIND("]",CELL("filename",NFM_fec!$B$2))+1,256))</f>
        <v>NFM_fec</v>
      </c>
      <c r="D14" s="190" t="s">
        <v>17</v>
      </c>
    </row>
    <row r="15" spans="1:4" x14ac:dyDescent="0.25">
      <c r="B15" s="183" t="str">
        <f ca="1">HYPERLINK("#"&amp;CELL("address",NFM_ued!$B$2),MID(CELL("filename",NFM_ued!$B$2),FIND("]",CELL("filename",NFM_ued!$B$2))+1,256))</f>
        <v>NFM_ued</v>
      </c>
      <c r="D15" s="190" t="s">
        <v>18</v>
      </c>
    </row>
    <row r="16" spans="1:4" x14ac:dyDescent="0.25">
      <c r="B16" s="183" t="str">
        <f ca="1">HYPERLINK("#"&amp;CELL("address",NFM_emi!$B$2),MID(CELL("filename",NFM_emi!$B$2),FIND("]",CELL("filename",NFM_emi!$B$2))+1,256))</f>
        <v>NFM_emi</v>
      </c>
      <c r="D16" s="190" t="s">
        <v>19</v>
      </c>
    </row>
    <row r="17" spans="2:4" ht="5.0999999999999996" customHeight="1" x14ac:dyDescent="0.25">
      <c r="B17" s="187"/>
      <c r="D17" s="184"/>
    </row>
    <row r="18" spans="2:4" x14ac:dyDescent="0.25">
      <c r="B18" s="182" t="str">
        <f ca="1">HYPERLINK("#"&amp;CELL("address",CHI!$B$2),MID(CELL("filename",CHI!$B$2),FIND("]",CELL("filename",CHI!$B$2))+1,256))</f>
        <v>CHI</v>
      </c>
      <c r="D18" s="189" t="s">
        <v>21</v>
      </c>
    </row>
    <row r="19" spans="2:4" x14ac:dyDescent="0.25">
      <c r="B19" s="183" t="str">
        <f ca="1">HYPERLINK("#"&amp;CELL("address",CHI_fec!$B$2),MID(CELL("filename",CHI_fec!$B$2),FIND("]",CELL("filename",CHI_fec!$B$2))+1,256))</f>
        <v>CHI_fec</v>
      </c>
      <c r="D19" s="190" t="s">
        <v>17</v>
      </c>
    </row>
    <row r="20" spans="2:4" x14ac:dyDescent="0.25">
      <c r="B20" s="183" t="str">
        <f ca="1">HYPERLINK("#"&amp;CELL("address",CHI_ued!$B$2),MID(CELL("filename",CHI_ued!$B$2),FIND("]",CELL("filename",CHI_ued!$B$2))+1,256))</f>
        <v>CHI_ued</v>
      </c>
      <c r="D20" s="190" t="s">
        <v>18</v>
      </c>
    </row>
    <row r="21" spans="2:4" x14ac:dyDescent="0.25">
      <c r="B21" s="183" t="str">
        <f ca="1">HYPERLINK("#"&amp;CELL("address",CHI_emi!$B$2),MID(CELL("filename",CHI_emi!$B$2),FIND("]",CELL("filename",CHI_emi!$B$2))+1,256))</f>
        <v>CHI_emi</v>
      </c>
      <c r="D21" s="190" t="s">
        <v>19</v>
      </c>
    </row>
    <row r="22" spans="2:4" ht="5.0999999999999996" customHeight="1" x14ac:dyDescent="0.25">
      <c r="B22" s="187"/>
      <c r="D22" s="184"/>
    </row>
    <row r="23" spans="2:4" x14ac:dyDescent="0.25">
      <c r="B23" s="182" t="str">
        <f ca="1">HYPERLINK("#"&amp;CELL("address",NMM!$B$2),MID(CELL("filename",NMM!$B$2),FIND("]",CELL("filename",NMM!$B$2))+1,256))</f>
        <v>NMM</v>
      </c>
      <c r="D23" s="189" t="s">
        <v>22</v>
      </c>
    </row>
    <row r="24" spans="2:4" x14ac:dyDescent="0.25">
      <c r="B24" s="183" t="str">
        <f ca="1">HYPERLINK("#"&amp;CELL("address",NMM_fec!$B$2),MID(CELL("filename",NMM_fec!$B$2),FIND("]",CELL("filename",NMM_fec!$B$2))+1,256))</f>
        <v>NMM_fec</v>
      </c>
      <c r="D24" s="190" t="s">
        <v>17</v>
      </c>
    </row>
    <row r="25" spans="2:4" x14ac:dyDescent="0.25">
      <c r="B25" s="183" t="str">
        <f ca="1">HYPERLINK("#"&amp;CELL("address",NMM_ued!$B$2),MID(CELL("filename",NMM_ued!$B$2),FIND("]",CELL("filename",NMM_ued!$B$2))+1,256))</f>
        <v>NMM_ued</v>
      </c>
      <c r="D25" s="190" t="s">
        <v>18</v>
      </c>
    </row>
    <row r="26" spans="2:4" x14ac:dyDescent="0.25">
      <c r="B26" s="183" t="str">
        <f ca="1">HYPERLINK("#"&amp;CELL("address",NMM_emi!$B$2),MID(CELL("filename",NMM_emi!$B$2),FIND("]",CELL("filename",NMM_emi!$B$2))+1,256))</f>
        <v>NMM_emi</v>
      </c>
      <c r="D26" s="190" t="s">
        <v>19</v>
      </c>
    </row>
    <row r="27" spans="2:4" ht="5.0999999999999996" customHeight="1" x14ac:dyDescent="0.25">
      <c r="B27" s="187"/>
      <c r="D27" s="184"/>
    </row>
    <row r="28" spans="2:4" x14ac:dyDescent="0.25">
      <c r="B28" s="182" t="str">
        <f ca="1">HYPERLINK("#"&amp;CELL("address",PPA!$B$2),MID(CELL("filename",PPA!$B$2),FIND("]",CELL("filename",PPA!$B$2))+1,256))</f>
        <v>PPA</v>
      </c>
      <c r="D28" s="189" t="s">
        <v>23</v>
      </c>
    </row>
    <row r="29" spans="2:4" x14ac:dyDescent="0.25">
      <c r="B29" s="183" t="str">
        <f ca="1">HYPERLINK("#"&amp;CELL("address",PPA_fec!$B$2),MID(CELL("filename",PPA_fec!$B$2),FIND("]",CELL("filename",PPA_fec!$B$2))+1,256))</f>
        <v>PPA_fec</v>
      </c>
      <c r="D29" s="190" t="s">
        <v>17</v>
      </c>
    </row>
    <row r="30" spans="2:4" x14ac:dyDescent="0.25">
      <c r="B30" s="183" t="str">
        <f ca="1">HYPERLINK("#"&amp;CELL("address",PPA_ued!$B$2),MID(CELL("filename",PPA_ued!$B$2),FIND("]",CELL("filename",PPA_ued!$B$2))+1,256))</f>
        <v>PPA_ued</v>
      </c>
      <c r="D30" s="190" t="s">
        <v>18</v>
      </c>
    </row>
    <row r="31" spans="2:4" x14ac:dyDescent="0.25">
      <c r="B31" s="183" t="str">
        <f ca="1">HYPERLINK("#"&amp;CELL("address",PPA_emi!$B$2),MID(CELL("filename",PPA_emi!$B$2),FIND("]",CELL("filename",PPA_emi!$B$2))+1,256))</f>
        <v>PPA_emi</v>
      </c>
      <c r="D31" s="190" t="s">
        <v>19</v>
      </c>
    </row>
    <row r="32" spans="2:4" ht="5.0999999999999996" customHeight="1" x14ac:dyDescent="0.25">
      <c r="B32" s="187"/>
      <c r="D32" s="184"/>
    </row>
    <row r="33" spans="2:4" x14ac:dyDescent="0.25">
      <c r="B33" s="182" t="str">
        <f ca="1">HYPERLINK("#"&amp;CELL("address",FBT!$B$2),MID(CELL("filename",FBT!$B$2),FIND("]",CELL("filename",FBT!$B$2))+1,256))</f>
        <v>FBT</v>
      </c>
      <c r="D33" s="189" t="s">
        <v>24</v>
      </c>
    </row>
    <row r="34" spans="2:4" x14ac:dyDescent="0.25">
      <c r="B34" s="183" t="str">
        <f ca="1">HYPERLINK("#"&amp;CELL("address",FBT_fec!$B$2),MID(CELL("filename",FBT_fec!$B$2),FIND("]",CELL("filename",FBT_fec!$B$2))+1,256))</f>
        <v>FBT_fec</v>
      </c>
      <c r="D34" s="190" t="s">
        <v>17</v>
      </c>
    </row>
    <row r="35" spans="2:4" x14ac:dyDescent="0.25">
      <c r="B35" s="183" t="str">
        <f ca="1">HYPERLINK("#"&amp;CELL("address",FBT_ued!$B$2),MID(CELL("filename",FBT_ued!$B$2),FIND("]",CELL("filename",FBT_ued!$B$2))+1,256))</f>
        <v>FBT_ued</v>
      </c>
      <c r="D35" s="190" t="s">
        <v>18</v>
      </c>
    </row>
    <row r="36" spans="2:4" x14ac:dyDescent="0.25">
      <c r="B36" s="183" t="str">
        <f ca="1">HYPERLINK("#"&amp;CELL("address",FBT_emi!$B$2),MID(CELL("filename",FBT_emi!$B$2),FIND("]",CELL("filename",FBT_emi!$B$2))+1,256))</f>
        <v>FBT_emi</v>
      </c>
      <c r="D36" s="190" t="s">
        <v>19</v>
      </c>
    </row>
    <row r="37" spans="2:4" ht="5.0999999999999996" customHeight="1" x14ac:dyDescent="0.25">
      <c r="B37" s="187"/>
      <c r="D37" s="184"/>
    </row>
    <row r="38" spans="2:4" x14ac:dyDescent="0.25">
      <c r="B38" s="182" t="str">
        <f ca="1">HYPERLINK("#"&amp;CELL("address",TRE!$B$2),MID(CELL("filename",TRE!$B$2),FIND("]",CELL("filename",TRE!$B$2))+1,256))</f>
        <v>TRE</v>
      </c>
      <c r="D38" s="189" t="s">
        <v>25</v>
      </c>
    </row>
    <row r="39" spans="2:4" x14ac:dyDescent="0.25">
      <c r="B39" s="183" t="str">
        <f ca="1">HYPERLINK("#"&amp;CELL("address",TRE_fec!$B$2),MID(CELL("filename",TRE_fec!$B$2),FIND("]",CELL("filename",TRE_fec!$B$2))+1,256))</f>
        <v>TRE_fec</v>
      </c>
      <c r="D39" s="190" t="s">
        <v>17</v>
      </c>
    </row>
    <row r="40" spans="2:4" x14ac:dyDescent="0.25">
      <c r="B40" s="183" t="str">
        <f ca="1">HYPERLINK("#"&amp;CELL("address",TRE_ued!$B$2),MID(CELL("filename",TRE_ued!$B$2),FIND("]",CELL("filename",TRE_ued!$B$2))+1,256))</f>
        <v>TRE_ued</v>
      </c>
      <c r="D40" s="190" t="s">
        <v>18</v>
      </c>
    </row>
    <row r="41" spans="2:4" x14ac:dyDescent="0.25">
      <c r="B41" s="183" t="str">
        <f ca="1">HYPERLINK("#"&amp;CELL("address",TRE_emi!$B$2),MID(CELL("filename",TRE_emi!$B$2),FIND("]",CELL("filename",TRE_emi!$B$2))+1,256))</f>
        <v>TRE_emi</v>
      </c>
      <c r="D41" s="190" t="s">
        <v>19</v>
      </c>
    </row>
    <row r="42" spans="2:4" ht="5.0999999999999996" customHeight="1" x14ac:dyDescent="0.25">
      <c r="B42" s="187"/>
      <c r="D42" s="184"/>
    </row>
    <row r="43" spans="2:4" x14ac:dyDescent="0.25">
      <c r="B43" s="182" t="str">
        <f ca="1">HYPERLINK("#"&amp;CELL("address",MAE!$B$2),MID(CELL("filename",MAE!$B$2),FIND("]",CELL("filename",MAE!$B$2))+1,256))</f>
        <v>MAE</v>
      </c>
      <c r="D43" s="189" t="s">
        <v>26</v>
      </c>
    </row>
    <row r="44" spans="2:4" x14ac:dyDescent="0.25">
      <c r="B44" s="183" t="str">
        <f ca="1">HYPERLINK("#"&amp;CELL("address",MAE_fec!$B$2),MID(CELL("filename",MAE_fec!$B$2),FIND("]",CELL("filename",MAE_fec!$B$2))+1,256))</f>
        <v>MAE_fec</v>
      </c>
      <c r="D44" s="190" t="s">
        <v>17</v>
      </c>
    </row>
    <row r="45" spans="2:4" x14ac:dyDescent="0.25">
      <c r="B45" s="183" t="str">
        <f ca="1">HYPERLINK("#"&amp;CELL("address",MAE_ued!$B$2),MID(CELL("filename",MAE_ued!$B$2),FIND("]",CELL("filename",MAE_ued!$B$2))+1,256))</f>
        <v>MAE_ued</v>
      </c>
      <c r="D45" s="190" t="s">
        <v>18</v>
      </c>
    </row>
    <row r="46" spans="2:4" x14ac:dyDescent="0.25">
      <c r="B46" s="183" t="str">
        <f ca="1">HYPERLINK("#"&amp;CELL("address",MAE_emi!$B$2),MID(CELL("filename",MAE_emi!$B$2),FIND("]",CELL("filename",MAE_emi!$B$2))+1,256))</f>
        <v>MAE_emi</v>
      </c>
      <c r="D46" s="190" t="s">
        <v>19</v>
      </c>
    </row>
    <row r="47" spans="2:4" ht="5.0999999999999996" customHeight="1" x14ac:dyDescent="0.25">
      <c r="B47" s="187"/>
      <c r="D47" s="184"/>
    </row>
    <row r="48" spans="2:4" x14ac:dyDescent="0.25">
      <c r="B48" s="182" t="str">
        <f ca="1">HYPERLINK("#"&amp;CELL("address",TEL!$B$2),MID(CELL("filename",TEL!$B$2),FIND("]",CELL("filename",TEL!$B$2))+1,256))</f>
        <v>TEL</v>
      </c>
      <c r="D48" s="189" t="s">
        <v>27</v>
      </c>
    </row>
    <row r="49" spans="2:4" x14ac:dyDescent="0.25">
      <c r="B49" s="183" t="str">
        <f ca="1">HYPERLINK("#"&amp;CELL("address",TEL_fec!$B$2),MID(CELL("filename",TEL_fec!$B$2),FIND("]",CELL("filename",TEL_fec!$B$2))+1,256))</f>
        <v>TEL_fec</v>
      </c>
      <c r="D49" s="190" t="s">
        <v>17</v>
      </c>
    </row>
    <row r="50" spans="2:4" x14ac:dyDescent="0.25">
      <c r="B50" s="183" t="str">
        <f ca="1">HYPERLINK("#"&amp;CELL("address",TEL_ued!$B$2),MID(CELL("filename",TEL_ued!$B$2),FIND("]",CELL("filename",TEL_ued!$B$2))+1,256))</f>
        <v>TEL_ued</v>
      </c>
      <c r="D50" s="190" t="s">
        <v>18</v>
      </c>
    </row>
    <row r="51" spans="2:4" x14ac:dyDescent="0.25">
      <c r="B51" s="183" t="str">
        <f ca="1">HYPERLINK("#"&amp;CELL("address",TEL_emi!$B$2),MID(CELL("filename",TEL_emi!$B$2),FIND("]",CELL("filename",TEL_emi!$B$2))+1,256))</f>
        <v>TEL_emi</v>
      </c>
      <c r="D51" s="190" t="s">
        <v>19</v>
      </c>
    </row>
    <row r="52" spans="2:4" ht="5.0999999999999996" customHeight="1" x14ac:dyDescent="0.25">
      <c r="B52" s="187"/>
      <c r="D52" s="184"/>
    </row>
    <row r="53" spans="2:4" x14ac:dyDescent="0.25">
      <c r="B53" s="182" t="str">
        <f ca="1">HYPERLINK("#"&amp;CELL("address",WWP!$B$2),MID(CELL("filename",WWP!$B$2),FIND("]",CELL("filename",WWP!$B$2))+1,256))</f>
        <v>WWP</v>
      </c>
      <c r="D53" s="189" t="s">
        <v>28</v>
      </c>
    </row>
    <row r="54" spans="2:4" x14ac:dyDescent="0.25">
      <c r="B54" s="183" t="str">
        <f ca="1">HYPERLINK("#"&amp;CELL("address",WWP_fec!$B$2),MID(CELL("filename",WWP_fec!$B$2),FIND("]",CELL("filename",WWP_fec!$B$2))+1,256))</f>
        <v>WWP_fec</v>
      </c>
      <c r="D54" s="190" t="s">
        <v>17</v>
      </c>
    </row>
    <row r="55" spans="2:4" x14ac:dyDescent="0.25">
      <c r="B55" s="183" t="str">
        <f ca="1">HYPERLINK("#"&amp;CELL("address",WWP_ued!$B$2),MID(CELL("filename",WWP_ued!$B$2),FIND("]",CELL("filename",WWP_ued!$B$2))+1,256))</f>
        <v>WWP_ued</v>
      </c>
      <c r="D55" s="190" t="s">
        <v>18</v>
      </c>
    </row>
    <row r="56" spans="2:4" x14ac:dyDescent="0.25">
      <c r="B56" s="183" t="str">
        <f ca="1">HYPERLINK("#"&amp;CELL("address",WWP_emi!$B$2),MID(CELL("filename",WWP_emi!$B$2),FIND("]",CELL("filename",WWP_emi!$B$2))+1,256))</f>
        <v>WWP_emi</v>
      </c>
      <c r="D56" s="190" t="s">
        <v>19</v>
      </c>
    </row>
    <row r="57" spans="2:4" ht="5.0999999999999996" customHeight="1" x14ac:dyDescent="0.25">
      <c r="B57" s="187"/>
      <c r="D57" s="184"/>
    </row>
    <row r="58" spans="2:4" x14ac:dyDescent="0.25">
      <c r="B58" s="182" t="str">
        <f ca="1">HYPERLINK("#"&amp;CELL("address",OIS!$B$2),MID(CELL("filename",OIS!$B$2),FIND("]",CELL("filename",OIS!$B$2))+1,256))</f>
        <v>OIS</v>
      </c>
      <c r="D58" s="189" t="s">
        <v>29</v>
      </c>
    </row>
    <row r="59" spans="2:4" x14ac:dyDescent="0.25">
      <c r="B59" s="183" t="str">
        <f ca="1">HYPERLINK("#"&amp;CELL("address",OIS_fec!$B$2),MID(CELL("filename",OIS_fec!$B$2),FIND("]",CELL("filename",OIS_fec!$B$2))+1,256))</f>
        <v>OIS_fec</v>
      </c>
      <c r="D59" s="190" t="s">
        <v>17</v>
      </c>
    </row>
    <row r="60" spans="2:4" x14ac:dyDescent="0.25">
      <c r="B60" s="183" t="str">
        <f ca="1">HYPERLINK("#"&amp;CELL("address",OIS_ued!$B$2),MID(CELL("filename",OIS_ued!$B$2),FIND("]",CELL("filename",OIS_ued!$B$2))+1,256))</f>
        <v>OIS_ued</v>
      </c>
      <c r="D60" s="190" t="s">
        <v>18</v>
      </c>
    </row>
    <row r="61" spans="2:4" x14ac:dyDescent="0.25">
      <c r="B61" s="183" t="str">
        <f ca="1">HYPERLINK("#"&amp;CELL("address",OIS_emi!$B$2),MID(CELL("filename",OIS_emi!$B$2),FIND("]",CELL("filename",OIS_emi!$B$2))+1,256))</f>
        <v>OIS_emi</v>
      </c>
      <c r="D61" s="190" t="s">
        <v>19</v>
      </c>
    </row>
  </sheetData>
  <pageMargins left="0.39370078740157483" right="0.39370078740157483" top="0.39370078740157483" bottom="0.39370078740157483" header="0.31496062992125978" footer="0.31496062992125978"/>
  <pageSetup paperSize="9" scale="9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CY180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34" width="9.140625" style="1" hidden="1" customWidth="1"/>
    <col min="35" max="103" width="13" style="1" hidden="1" customWidth="1"/>
    <col min="104" max="104" width="2.7109375" style="1" customWidth="1"/>
    <col min="105" max="107" width="9.140625" style="1" customWidth="1"/>
    <col min="108" max="16384" width="9.140625" style="1"/>
  </cols>
  <sheetData>
    <row r="1" spans="1:23" ht="15" customHeight="1" x14ac:dyDescent="0.25">
      <c r="A1" s="9" t="str">
        <f>index!$A$1&amp;": Industry Summary"</f>
        <v>PT: Industry Summary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</row>
    <row r="3" spans="1:23" ht="12" customHeight="1" x14ac:dyDescent="0.25">
      <c r="A3" s="30" t="s">
        <v>55</v>
      </c>
      <c r="B3" s="205">
        <f>ISI!B$3+NFM!B$3+CHI!B$3+NMM!B$3+PPA!B$3+FBT!B$3+TRE!B$3+MAE!B$3+TEL!B$3+WWP!B$3+OIS!B$3</f>
        <v>36734.831460674155</v>
      </c>
      <c r="C3" s="205">
        <f>ISI!C$3+NFM!C$3+CHI!C$3+NMM!C$3+PPA!C$3+FBT!C$3+TRE!C$3+MAE!C$3+TEL!C$3+WWP!C$3+OIS!C$3</f>
        <v>37008.196721311469</v>
      </c>
      <c r="D3" s="205">
        <f>ISI!D$3+NFM!D$3+CHI!D$3+NMM!D$3+PPA!D$3+FBT!D$3+TRE!D$3+MAE!D$3+TEL!D$3+WWP!D$3+OIS!D$3</f>
        <v>36200.797790733355</v>
      </c>
      <c r="E3" s="205">
        <f>ISI!E$3+NFM!E$3+CHI!E$3+NMM!E$3+PPA!E$3+FBT!E$3+TRE!E$3+MAE!E$3+TEL!E$3+WWP!E$3+OIS!E$3</f>
        <v>33948.08467142874</v>
      </c>
      <c r="F3" s="205">
        <f>ISI!F$3+NFM!F$3+CHI!F$3+NMM!F$3+PPA!F$3+FBT!F$3+TRE!F$3+MAE!F$3+TEL!F$3+WWP!F$3+OIS!F$3</f>
        <v>33617.983259523768</v>
      </c>
      <c r="G3" s="205">
        <f>ISI!G$3+NFM!G$3+CHI!G$3+NMM!G$3+PPA!G$3+FBT!G$3+TRE!G$3+MAE!G$3+TEL!G$3+WWP!G$3+OIS!G$3</f>
        <v>32694.542541548668</v>
      </c>
      <c r="H3" s="205">
        <f>ISI!H$3+NFM!H$3+CHI!H$3+NMM!H$3+PPA!H$3+FBT!H$3+TRE!H$3+MAE!H$3+TEL!H$3+WWP!H$3+OIS!H$3</f>
        <v>32713.036984977596</v>
      </c>
      <c r="I3" s="205">
        <f>ISI!I$3+NFM!I$3+CHI!I$3+NMM!I$3+PPA!I$3+FBT!I$3+TRE!I$3+MAE!I$3+TEL!I$3+WWP!I$3+OIS!I$3</f>
        <v>33462.390794800769</v>
      </c>
      <c r="J3" s="205">
        <f>ISI!J$3+NFM!J$3+CHI!J$3+NMM!J$3+PPA!J$3+FBT!J$3+TRE!J$3+MAE!J$3+TEL!J$3+WWP!J$3+OIS!J$3</f>
        <v>32532.289750877782</v>
      </c>
      <c r="K3" s="205">
        <f>ISI!K$3+NFM!K$3+CHI!K$3+NMM!K$3+PPA!K$3+FBT!K$3+TRE!K$3+MAE!K$3+TEL!K$3+WWP!K$3+OIS!K$3</f>
        <v>29724.302837698364</v>
      </c>
      <c r="L3" s="205">
        <f>ISI!L$3+NFM!L$3+CHI!L$3+NMM!L$3+PPA!L$3+FBT!L$3+TRE!L$3+MAE!L$3+TEL!L$3+WWP!L$3+OIS!L$3</f>
        <v>30299.769015351281</v>
      </c>
      <c r="M3" s="205">
        <f>ISI!M$3+NFM!M$3+CHI!M$3+NMM!M$3+PPA!M$3+FBT!M$3+TRE!M$3+MAE!M$3+TEL!M$3+WWP!M$3+OIS!M$3</f>
        <v>29111.507471508707</v>
      </c>
      <c r="N3" s="205">
        <f>ISI!N$3+NFM!N$3+CHI!N$3+NMM!N$3+PPA!N$3+FBT!N$3+TRE!N$3+MAE!N$3+TEL!N$3+WWP!N$3+OIS!N$3</f>
        <v>27338.234521871556</v>
      </c>
      <c r="O3" s="205">
        <f>ISI!O$3+NFM!O$3+CHI!O$3+NMM!O$3+PPA!O$3+FBT!O$3+TRE!O$3+MAE!O$3+TEL!O$3+WWP!O$3+OIS!O$3</f>
        <v>26823.161349882037</v>
      </c>
      <c r="P3" s="205">
        <f>ISI!P$3+NFM!P$3+CHI!P$3+NMM!P$3+PPA!P$3+FBT!P$3+TRE!P$3+MAE!P$3+TEL!P$3+WWP!P$3+OIS!P$3</f>
        <v>26893.485089544323</v>
      </c>
      <c r="Q3" s="205">
        <f>ISI!Q$3+NFM!Q$3+CHI!Q$3+NMM!Q$3+PPA!Q$3+FBT!Q$3+TRE!Q$3+MAE!Q$3+TEL!Q$3+WWP!Q$3+OIS!Q$3</f>
        <v>27415.200000000001</v>
      </c>
      <c r="R3" s="205">
        <f>ISI!R$3+NFM!R$3+CHI!R$3+NMM!R$3+PPA!R$3+FBT!R$3+TRE!R$3+MAE!R$3+TEL!R$3+WWP!R$3+OIS!R$3</f>
        <v>28080.235698502333</v>
      </c>
      <c r="S3" s="205">
        <f>ISI!S$3+NFM!S$3+CHI!S$3+NMM!S$3+PPA!S$3+FBT!S$3+TRE!S$3+MAE!S$3+TEL!S$3+WWP!S$3+OIS!S$3</f>
        <v>29126.017047655947</v>
      </c>
      <c r="T3" s="205">
        <f>ISI!T$3+NFM!T$3+CHI!T$3+NMM!T$3+PPA!T$3+FBT!T$3+TRE!T$3+MAE!T$3+TEL!T$3+WWP!T$3+OIS!T$3</f>
        <v>30251.426397869916</v>
      </c>
      <c r="U3" s="205">
        <f>ISI!U$3+NFM!U$3+CHI!U$3+NMM!U$3+PPA!U$3+FBT!U$3+TRE!U$3+MAE!U$3+TEL!U$3+WWP!U$3+OIS!U$3</f>
        <v>30622.887764437888</v>
      </c>
      <c r="V3" s="205">
        <f>ISI!V$3+NFM!V$3+CHI!V$3+NMM!V$3+PPA!V$3+FBT!V$3+TRE!V$3+MAE!V$3+TEL!V$3+WWP!V$3+OIS!V$3</f>
        <v>29345.421975249963</v>
      </c>
      <c r="W3" s="205">
        <f>ISI!W$3+NFM!W$3+CHI!W$3+NMM!W$3+PPA!W$3+FBT!W$3+TRE!W$3+MAE!W$3+TEL!W$3+WWP!W$3+OIS!W$3</f>
        <v>31497.518845069662</v>
      </c>
    </row>
    <row r="4" spans="1:23" ht="12" customHeight="1" x14ac:dyDescent="0.25">
      <c r="A4" s="12" t="s">
        <v>16</v>
      </c>
      <c r="B4" s="206">
        <f>ISI!B$3</f>
        <v>290.77953146325501</v>
      </c>
      <c r="C4" s="206">
        <f>ISI!C$3</f>
        <v>283.17027686438223</v>
      </c>
      <c r="D4" s="206">
        <f>ISI!D$3</f>
        <v>288.26315650968291</v>
      </c>
      <c r="E4" s="206">
        <f>ISI!E$3</f>
        <v>255.49251406380901</v>
      </c>
      <c r="F4" s="206">
        <f>ISI!F$3</f>
        <v>256.95592511223799</v>
      </c>
      <c r="G4" s="206">
        <f>ISI!G$3</f>
        <v>244.17663598211919</v>
      </c>
      <c r="H4" s="206">
        <f>ISI!H$3</f>
        <v>259.74340364757307</v>
      </c>
      <c r="I4" s="206">
        <f>ISI!I$3</f>
        <v>255.71982903078421</v>
      </c>
      <c r="J4" s="206">
        <f>ISI!J$3</f>
        <v>275.09818006961092</v>
      </c>
      <c r="K4" s="206">
        <f>ISI!K$3</f>
        <v>204.00809014909481</v>
      </c>
      <c r="L4" s="206">
        <f>ISI!L$3</f>
        <v>251.95230830239811</v>
      </c>
      <c r="M4" s="206">
        <f>ISI!M$3</f>
        <v>280.6699495568389</v>
      </c>
      <c r="N4" s="206">
        <f>ISI!N$3</f>
        <v>235.31195590422851</v>
      </c>
      <c r="O4" s="206">
        <f>ISI!O$3</f>
        <v>247.35889027606109</v>
      </c>
      <c r="P4" s="206">
        <f>ISI!P$3</f>
        <v>261.91222773002238</v>
      </c>
      <c r="Q4" s="206">
        <f>ISI!Q$3</f>
        <v>212.9612031335607</v>
      </c>
      <c r="R4" s="206">
        <f>ISI!R$3</f>
        <v>271.6119820398028</v>
      </c>
      <c r="S4" s="206">
        <f>ISI!S$3</f>
        <v>336.65675493249341</v>
      </c>
      <c r="T4" s="206">
        <f>ISI!T$3</f>
        <v>336.04150021910459</v>
      </c>
      <c r="U4" s="206">
        <f>ISI!U$3</f>
        <v>285.9659896102329</v>
      </c>
      <c r="V4" s="206">
        <f>ISI!V$3</f>
        <v>260.49814671053878</v>
      </c>
      <c r="W4" s="206">
        <f>ISI!W$3</f>
        <v>519.39697555511952</v>
      </c>
    </row>
    <row r="5" spans="1:23" ht="12" customHeight="1" x14ac:dyDescent="0.25">
      <c r="A5" s="13" t="s">
        <v>20</v>
      </c>
      <c r="B5" s="207">
        <f>NFM!B$3</f>
        <v>109.61703165637476</v>
      </c>
      <c r="C5" s="207">
        <f>NFM!C$3</f>
        <v>106.74852197122368</v>
      </c>
      <c r="D5" s="207">
        <f>NFM!D$3</f>
        <v>108.66841759280248</v>
      </c>
      <c r="E5" s="207">
        <f>NFM!E$3</f>
        <v>96.314657572926308</v>
      </c>
      <c r="F5" s="207">
        <f>NFM!F$3</f>
        <v>96.866329055491406</v>
      </c>
      <c r="G5" s="207">
        <f>NFM!G$3</f>
        <v>92.048838174778496</v>
      </c>
      <c r="H5" s="207">
        <f>NFM!H$3</f>
        <v>97.917142781312066</v>
      </c>
      <c r="I5" s="207">
        <f>NFM!I$3</f>
        <v>96.400349959200867</v>
      </c>
      <c r="J5" s="207">
        <f>NFM!J$3</f>
        <v>103.70553168427642</v>
      </c>
      <c r="K5" s="207">
        <f>NFM!K$3</f>
        <v>140.6644556045762</v>
      </c>
      <c r="L5" s="207">
        <f>NFM!L$3</f>
        <v>104.84743005127413</v>
      </c>
      <c r="M5" s="207">
        <f>NFM!M$3</f>
        <v>99.07557324137332</v>
      </c>
      <c r="N5" s="207">
        <f>NFM!N$3</f>
        <v>102.76502776431113</v>
      </c>
      <c r="O5" s="207">
        <f>NFM!O$3</f>
        <v>99.138186347182284</v>
      </c>
      <c r="P5" s="207">
        <f>NFM!P$3</f>
        <v>107.78956315644592</v>
      </c>
      <c r="Q5" s="207">
        <f>NFM!Q$3</f>
        <v>89.53879686643927</v>
      </c>
      <c r="R5" s="207">
        <f>NFM!R$3</f>
        <v>114.34431552955641</v>
      </c>
      <c r="S5" s="207">
        <f>NFM!S$3</f>
        <v>122.17703042202038</v>
      </c>
      <c r="T5" s="207">
        <f>NFM!T$3</f>
        <v>137.99805854848762</v>
      </c>
      <c r="U5" s="207">
        <f>NFM!U$3</f>
        <v>149.64466819360226</v>
      </c>
      <c r="V5" s="207">
        <f>NFM!V$3</f>
        <v>138.17112778815419</v>
      </c>
      <c r="W5" s="207">
        <f>NFM!W$3</f>
        <v>157.58457113652378</v>
      </c>
    </row>
    <row r="6" spans="1:23" ht="12" customHeight="1" x14ac:dyDescent="0.25">
      <c r="A6" s="14" t="s">
        <v>43</v>
      </c>
      <c r="B6" s="206">
        <f>NFM!B$4</f>
        <v>0</v>
      </c>
      <c r="C6" s="206">
        <f>NFM!C$4</f>
        <v>0</v>
      </c>
      <c r="D6" s="206">
        <f>NFM!D$4</f>
        <v>0</v>
      </c>
      <c r="E6" s="206">
        <f>NFM!E$4</f>
        <v>0</v>
      </c>
      <c r="F6" s="206">
        <f>NFM!F$4</f>
        <v>0</v>
      </c>
      <c r="G6" s="206">
        <f>NFM!G$4</f>
        <v>0</v>
      </c>
      <c r="H6" s="206">
        <f>NFM!H$4</f>
        <v>0</v>
      </c>
      <c r="I6" s="206">
        <f>NFM!I$4</f>
        <v>0</v>
      </c>
      <c r="J6" s="206">
        <f>NFM!J$4</f>
        <v>0</v>
      </c>
      <c r="K6" s="206">
        <f>NFM!K$4</f>
        <v>0</v>
      </c>
      <c r="L6" s="206">
        <f>NFM!L$4</f>
        <v>0</v>
      </c>
      <c r="M6" s="206">
        <f>NFM!M$4</f>
        <v>0</v>
      </c>
      <c r="N6" s="206">
        <f>NFM!N$4</f>
        <v>0</v>
      </c>
      <c r="O6" s="206">
        <f>NFM!O$4</f>
        <v>0</v>
      </c>
      <c r="P6" s="206">
        <f>NFM!P$4</f>
        <v>0</v>
      </c>
      <c r="Q6" s="206">
        <f>NFM!Q$4</f>
        <v>0</v>
      </c>
      <c r="R6" s="206">
        <f>NFM!R$4</f>
        <v>0</v>
      </c>
      <c r="S6" s="206">
        <f>NFM!S$4</f>
        <v>0</v>
      </c>
      <c r="T6" s="206">
        <f>NFM!T$4</f>
        <v>0</v>
      </c>
      <c r="U6" s="206">
        <f>NFM!U$4</f>
        <v>0</v>
      </c>
      <c r="V6" s="206">
        <f>NFM!V$4</f>
        <v>0</v>
      </c>
      <c r="W6" s="206">
        <f>NFM!W$4</f>
        <v>0</v>
      </c>
    </row>
    <row r="7" spans="1:23" ht="12" customHeight="1" x14ac:dyDescent="0.25">
      <c r="A7" s="14" t="s">
        <v>56</v>
      </c>
      <c r="B7" s="206">
        <f>NFM!B$5</f>
        <v>65.837046650226185</v>
      </c>
      <c r="C7" s="206">
        <f>NFM!C$5</f>
        <v>64.114192061808453</v>
      </c>
      <c r="D7" s="206">
        <f>NFM!D$5</f>
        <v>65.267299892694496</v>
      </c>
      <c r="E7" s="206">
        <f>NFM!E$5</f>
        <v>57.84751245232745</v>
      </c>
      <c r="F7" s="206">
        <f>NFM!F$5</f>
        <v>58.178851666539103</v>
      </c>
      <c r="G7" s="206">
        <f>NFM!G$5</f>
        <v>55.285420170922713</v>
      </c>
      <c r="H7" s="206">
        <f>NFM!H$5</f>
        <v>58.8099805271018</v>
      </c>
      <c r="I7" s="206">
        <f>NFM!I$5</f>
        <v>57.89898012616861</v>
      </c>
      <c r="J7" s="206">
        <f>NFM!J$5</f>
        <v>62.286542740798218</v>
      </c>
      <c r="K7" s="206">
        <f>NFM!K$5</f>
        <v>61.765584970461482</v>
      </c>
      <c r="L7" s="206">
        <f>NFM!L$5</f>
        <v>59.858420373953763</v>
      </c>
      <c r="M7" s="206">
        <f>NFM!M$5</f>
        <v>55.426304033627737</v>
      </c>
      <c r="N7" s="206">
        <f>NFM!N$5</f>
        <v>57.088873545082762</v>
      </c>
      <c r="O7" s="206">
        <f>NFM!O$5</f>
        <v>55.337404422317611</v>
      </c>
      <c r="P7" s="206">
        <f>NFM!P$5</f>
        <v>65.70177821337839</v>
      </c>
      <c r="Q7" s="206">
        <f>NFM!Q$5</f>
        <v>55.538337576141068</v>
      </c>
      <c r="R7" s="206">
        <f>NFM!R$5</f>
        <v>75.326544181004977</v>
      </c>
      <c r="S7" s="206">
        <f>NFM!S$5</f>
        <v>78.1858782506349</v>
      </c>
      <c r="T7" s="206">
        <f>NFM!T$5</f>
        <v>82.275882438251671</v>
      </c>
      <c r="U7" s="206">
        <f>NFM!U$5</f>
        <v>102.85355974449659</v>
      </c>
      <c r="V7" s="206">
        <f>NFM!V$5</f>
        <v>99.974326195286295</v>
      </c>
      <c r="W7" s="206">
        <f>NFM!W$5</f>
        <v>104.7907164063119</v>
      </c>
    </row>
    <row r="8" spans="1:23" ht="12" customHeight="1" x14ac:dyDescent="0.25">
      <c r="A8" s="14" t="s">
        <v>45</v>
      </c>
      <c r="B8" s="206">
        <f>NFM!B$8</f>
        <v>43.779985006148578</v>
      </c>
      <c r="C8" s="206">
        <f>NFM!C$8</f>
        <v>42.634329909415229</v>
      </c>
      <c r="D8" s="206">
        <f>NFM!D$8</f>
        <v>43.401117700107989</v>
      </c>
      <c r="E8" s="206">
        <f>NFM!E$8</f>
        <v>38.467145120598857</v>
      </c>
      <c r="F8" s="206">
        <f>NFM!F$8</f>
        <v>38.687477388952303</v>
      </c>
      <c r="G8" s="206">
        <f>NFM!G$8</f>
        <v>36.76341800385579</v>
      </c>
      <c r="H8" s="206">
        <f>NFM!H$8</f>
        <v>39.107162254210273</v>
      </c>
      <c r="I8" s="206">
        <f>NFM!I$8</f>
        <v>38.50136983303225</v>
      </c>
      <c r="J8" s="206">
        <f>NFM!J$8</f>
        <v>41.418988943478197</v>
      </c>
      <c r="K8" s="206">
        <f>NFM!K$8</f>
        <v>78.898870634114729</v>
      </c>
      <c r="L8" s="206">
        <f>NFM!L$8</f>
        <v>44.989009677320368</v>
      </c>
      <c r="M8" s="206">
        <f>NFM!M$8</f>
        <v>43.649269207745583</v>
      </c>
      <c r="N8" s="206">
        <f>NFM!N$8</f>
        <v>45.676154219228373</v>
      </c>
      <c r="O8" s="206">
        <f>NFM!O$8</f>
        <v>43.800781924864673</v>
      </c>
      <c r="P8" s="206">
        <f>NFM!P$8</f>
        <v>42.087784943067533</v>
      </c>
      <c r="Q8" s="206">
        <f>NFM!Q$8</f>
        <v>34.00045929029821</v>
      </c>
      <c r="R8" s="206">
        <f>NFM!R$8</f>
        <v>39.017771348551427</v>
      </c>
      <c r="S8" s="206">
        <f>NFM!S$8</f>
        <v>43.99115217138548</v>
      </c>
      <c r="T8" s="206">
        <f>NFM!T$8</f>
        <v>55.722176110235949</v>
      </c>
      <c r="U8" s="206">
        <f>NFM!U$8</f>
        <v>46.791108449105657</v>
      </c>
      <c r="V8" s="206">
        <f>NFM!V$8</f>
        <v>38.196801592867899</v>
      </c>
      <c r="W8" s="206">
        <f>NFM!W$8</f>
        <v>52.793854730211862</v>
      </c>
    </row>
    <row r="9" spans="1:23" ht="12" customHeight="1" x14ac:dyDescent="0.25">
      <c r="A9" s="13" t="s">
        <v>21</v>
      </c>
      <c r="B9" s="207">
        <f>CHI!B$3</f>
        <v>1361.9299405155321</v>
      </c>
      <c r="C9" s="207">
        <f>CHI!C$3</f>
        <v>1343.0110821714927</v>
      </c>
      <c r="D9" s="207">
        <f>CHI!D$3</f>
        <v>1342.252224608776</v>
      </c>
      <c r="E9" s="207">
        <f>CHI!E$3</f>
        <v>1286.4732519581157</v>
      </c>
      <c r="F9" s="207">
        <f>CHI!F$3</f>
        <v>1325.7900716455288</v>
      </c>
      <c r="G9" s="207">
        <f>CHI!G$3</f>
        <v>1307.5560469813045</v>
      </c>
      <c r="H9" s="207">
        <f>CHI!H$3</f>
        <v>1237.1518931740316</v>
      </c>
      <c r="I9" s="207">
        <f>CHI!I$3</f>
        <v>1373.2154272320479</v>
      </c>
      <c r="J9" s="207">
        <f>CHI!J$3</f>
        <v>1232.8623975923758</v>
      </c>
      <c r="K9" s="207">
        <f>CHI!K$3</f>
        <v>1174.9317910096975</v>
      </c>
      <c r="L9" s="207">
        <f>CHI!L$3</f>
        <v>1260.7060362625457</v>
      </c>
      <c r="M9" s="207">
        <f>CHI!M$3</f>
        <v>1288.4593448300893</v>
      </c>
      <c r="N9" s="207">
        <f>CHI!N$3</f>
        <v>1176.9154019849814</v>
      </c>
      <c r="O9" s="207">
        <f>CHI!O$3</f>
        <v>1226.5873422915172</v>
      </c>
      <c r="P9" s="207">
        <f>CHI!P$3</f>
        <v>1181.515930322686</v>
      </c>
      <c r="Q9" s="207">
        <f>CHI!Q$3</f>
        <v>1383.9</v>
      </c>
      <c r="R9" s="207">
        <f>CHI!R$3</f>
        <v>1447.2870120304444</v>
      </c>
      <c r="S9" s="207">
        <f>CHI!S$3</f>
        <v>1483.6303758233244</v>
      </c>
      <c r="T9" s="207">
        <f>CHI!T$3</f>
        <v>1359.2620768352986</v>
      </c>
      <c r="U9" s="207">
        <f>CHI!U$3</f>
        <v>1386.0933211344923</v>
      </c>
      <c r="V9" s="207">
        <f>CHI!V$3</f>
        <v>1521.651708190908</v>
      </c>
      <c r="W9" s="207">
        <f>CHI!W$3</f>
        <v>1718.4361969433612</v>
      </c>
    </row>
    <row r="10" spans="1:23" ht="12" customHeight="1" x14ac:dyDescent="0.25">
      <c r="A10" s="14" t="s">
        <v>57</v>
      </c>
      <c r="B10" s="206">
        <f>CHI!B$5</f>
        <v>324.91197646480163</v>
      </c>
      <c r="C10" s="206">
        <f>CHI!C$5</f>
        <v>355.97589848209032</v>
      </c>
      <c r="D10" s="206">
        <f>CHI!D$5</f>
        <v>351.79739421017132</v>
      </c>
      <c r="E10" s="206">
        <f>CHI!E$5</f>
        <v>387.71490020712332</v>
      </c>
      <c r="F10" s="206">
        <f>CHI!F$5</f>
        <v>396.77012290970322</v>
      </c>
      <c r="G10" s="206">
        <f>CHI!G$5</f>
        <v>313.13803102399987</v>
      </c>
      <c r="H10" s="206">
        <f>CHI!H$5</f>
        <v>306.69502011602549</v>
      </c>
      <c r="I10" s="206">
        <f>CHI!I$5</f>
        <v>355.31073709011957</v>
      </c>
      <c r="J10" s="206">
        <f>CHI!J$5</f>
        <v>298.13915195076538</v>
      </c>
      <c r="K10" s="206">
        <f>CHI!K$5</f>
        <v>173.4112273956367</v>
      </c>
      <c r="L10" s="206">
        <f>CHI!L$5</f>
        <v>306.51707755809389</v>
      </c>
      <c r="M10" s="206">
        <f>CHI!M$5</f>
        <v>335.06813990922871</v>
      </c>
      <c r="N10" s="206">
        <f>CHI!N$5</f>
        <v>207.70075207139431</v>
      </c>
      <c r="O10" s="206">
        <f>CHI!O$5</f>
        <v>254.49356902858671</v>
      </c>
      <c r="P10" s="206">
        <f>CHI!P$5</f>
        <v>277.14471767943382</v>
      </c>
      <c r="Q10" s="206">
        <f>CHI!Q$5</f>
        <v>447.11482458454219</v>
      </c>
      <c r="R10" s="206">
        <f>CHI!R$5</f>
        <v>446.31455976857279</v>
      </c>
      <c r="S10" s="206">
        <f>CHI!S$5</f>
        <v>443.00326818488378</v>
      </c>
      <c r="T10" s="206">
        <f>CHI!T$5</f>
        <v>326.36137865724851</v>
      </c>
      <c r="U10" s="206">
        <f>CHI!U$5</f>
        <v>338.65271207537108</v>
      </c>
      <c r="V10" s="206">
        <f>CHI!V$5</f>
        <v>327.66592454008412</v>
      </c>
      <c r="W10" s="206">
        <f>CHI!W$5</f>
        <v>409.84810812180439</v>
      </c>
    </row>
    <row r="11" spans="1:23" ht="12" customHeight="1" x14ac:dyDescent="0.25">
      <c r="A11" s="14" t="s">
        <v>47</v>
      </c>
      <c r="B11" s="206">
        <f>CHI!B$6</f>
        <v>588.76945116242905</v>
      </c>
      <c r="C11" s="206">
        <f>CHI!C$6</f>
        <v>532.38526795476173</v>
      </c>
      <c r="D11" s="206">
        <f>CHI!D$6</f>
        <v>515.83071257105007</v>
      </c>
      <c r="E11" s="206">
        <f>CHI!E$6</f>
        <v>465.89290610876628</v>
      </c>
      <c r="F11" s="206">
        <f>CHI!F$6</f>
        <v>497.17594586072971</v>
      </c>
      <c r="G11" s="206">
        <f>CHI!G$6</f>
        <v>556.87359019205314</v>
      </c>
      <c r="H11" s="206">
        <f>CHI!H$6</f>
        <v>527.88285917765813</v>
      </c>
      <c r="I11" s="206">
        <f>CHI!I$6</f>
        <v>551.99802063415063</v>
      </c>
      <c r="J11" s="206">
        <f>CHI!J$6</f>
        <v>474.82941517847718</v>
      </c>
      <c r="K11" s="206">
        <f>CHI!K$6</f>
        <v>523.29123834658958</v>
      </c>
      <c r="L11" s="206">
        <f>CHI!L$6</f>
        <v>516.85121008933766</v>
      </c>
      <c r="M11" s="206">
        <f>CHI!M$6</f>
        <v>509.04124173398469</v>
      </c>
      <c r="N11" s="206">
        <f>CHI!N$6</f>
        <v>497.54527008897952</v>
      </c>
      <c r="O11" s="206">
        <f>CHI!O$6</f>
        <v>472.45278444356433</v>
      </c>
      <c r="P11" s="206">
        <f>CHI!P$6</f>
        <v>441.24960370105822</v>
      </c>
      <c r="Q11" s="206">
        <f>CHI!Q$6</f>
        <v>431.5851754154578</v>
      </c>
      <c r="R11" s="206">
        <f>CHI!R$6</f>
        <v>489.11387136327102</v>
      </c>
      <c r="S11" s="206">
        <f>CHI!S$6</f>
        <v>467.88398481782838</v>
      </c>
      <c r="T11" s="206">
        <f>CHI!T$6</f>
        <v>457.7770770293244</v>
      </c>
      <c r="U11" s="206">
        <f>CHI!U$6</f>
        <v>467.87117835911931</v>
      </c>
      <c r="V11" s="206">
        <f>CHI!V$6</f>
        <v>513.99967584012325</v>
      </c>
      <c r="W11" s="206">
        <f>CHI!W$6</f>
        <v>622.15023477290651</v>
      </c>
    </row>
    <row r="12" spans="1:23" ht="12" customHeight="1" x14ac:dyDescent="0.25">
      <c r="A12" s="14" t="s">
        <v>48</v>
      </c>
      <c r="B12" s="206">
        <f>CHI!B$7</f>
        <v>448.24851288830138</v>
      </c>
      <c r="C12" s="206">
        <f>CHI!C$7</f>
        <v>454.64991573464067</v>
      </c>
      <c r="D12" s="206">
        <f>CHI!D$7</f>
        <v>474.62411782755453</v>
      </c>
      <c r="E12" s="206">
        <f>CHI!E$7</f>
        <v>432.86544564222629</v>
      </c>
      <c r="F12" s="206">
        <f>CHI!F$7</f>
        <v>431.84400287509573</v>
      </c>
      <c r="G12" s="206">
        <f>CHI!G$7</f>
        <v>437.54442576525139</v>
      </c>
      <c r="H12" s="206">
        <f>CHI!H$7</f>
        <v>402.57401388034788</v>
      </c>
      <c r="I12" s="206">
        <f>CHI!I$7</f>
        <v>465.90666950777762</v>
      </c>
      <c r="J12" s="206">
        <f>CHI!J$7</f>
        <v>459.89383046313333</v>
      </c>
      <c r="K12" s="206">
        <f>CHI!K$7</f>
        <v>478.22932526747121</v>
      </c>
      <c r="L12" s="206">
        <f>CHI!L$7</f>
        <v>437.33774861511421</v>
      </c>
      <c r="M12" s="206">
        <f>CHI!M$7</f>
        <v>444.34996318687581</v>
      </c>
      <c r="N12" s="206">
        <f>CHI!N$7</f>
        <v>471.66937982460752</v>
      </c>
      <c r="O12" s="206">
        <f>CHI!O$7</f>
        <v>499.6409888193661</v>
      </c>
      <c r="P12" s="206">
        <f>CHI!P$7</f>
        <v>463.12160894219392</v>
      </c>
      <c r="Q12" s="206">
        <f>CHI!Q$7</f>
        <v>505.2</v>
      </c>
      <c r="R12" s="206">
        <f>CHI!R$7</f>
        <v>511.85858089860062</v>
      </c>
      <c r="S12" s="206">
        <f>CHI!S$7</f>
        <v>572.74312282061214</v>
      </c>
      <c r="T12" s="206">
        <f>CHI!T$7</f>
        <v>575.12362114872565</v>
      </c>
      <c r="U12" s="206">
        <f>CHI!U$7</f>
        <v>579.56943070000182</v>
      </c>
      <c r="V12" s="206">
        <f>CHI!V$7</f>
        <v>679.98610781070067</v>
      </c>
      <c r="W12" s="206">
        <f>CHI!W$7</f>
        <v>686.43785404865037</v>
      </c>
    </row>
    <row r="13" spans="1:23" ht="12" customHeight="1" x14ac:dyDescent="0.25">
      <c r="A13" s="13" t="s">
        <v>22</v>
      </c>
      <c r="B13" s="207">
        <f>NMM!B$3</f>
        <v>2073.6285525446128</v>
      </c>
      <c r="C13" s="207">
        <f>NMM!C$3</f>
        <v>2049.1803278688531</v>
      </c>
      <c r="D13" s="207">
        <f>NMM!D$3</f>
        <v>1999.1408407486958</v>
      </c>
      <c r="E13" s="207">
        <f>NMM!E$3</f>
        <v>1838.1924718019427</v>
      </c>
      <c r="F13" s="207">
        <f>NMM!F$3</f>
        <v>1816.7590252498319</v>
      </c>
      <c r="G13" s="207">
        <f>NMM!G$3</f>
        <v>1746.7928828513725</v>
      </c>
      <c r="H13" s="207">
        <f>NMM!H$3</f>
        <v>1716.9243608890456</v>
      </c>
      <c r="I13" s="207">
        <f>NMM!I$3</f>
        <v>1762.3055614745365</v>
      </c>
      <c r="J13" s="207">
        <f>NMM!J$3</f>
        <v>1694.4281892660092</v>
      </c>
      <c r="K13" s="207">
        <f>NMM!K$3</f>
        <v>1588.2731629556208</v>
      </c>
      <c r="L13" s="207">
        <f>NMM!L$3</f>
        <v>1619.0388585678952</v>
      </c>
      <c r="M13" s="207">
        <f>NMM!M$3</f>
        <v>1476.9840199931559</v>
      </c>
      <c r="N13" s="207">
        <f>NMM!N$3</f>
        <v>1343.5908207740376</v>
      </c>
      <c r="O13" s="207">
        <f>NMM!O$3</f>
        <v>1263.5142065852906</v>
      </c>
      <c r="P13" s="207">
        <f>NMM!P$3</f>
        <v>1244.3397380981517</v>
      </c>
      <c r="Q13" s="207">
        <f>NMM!Q$3</f>
        <v>1262.5</v>
      </c>
      <c r="R13" s="207">
        <f>NMM!R$3</f>
        <v>1305.1804566658484</v>
      </c>
      <c r="S13" s="207">
        <f>NMM!S$3</f>
        <v>1402.847733436653</v>
      </c>
      <c r="T13" s="207">
        <f>NMM!T$3</f>
        <v>1461.6774438950169</v>
      </c>
      <c r="U13" s="207">
        <f>NMM!U$3</f>
        <v>1543.3089978900985</v>
      </c>
      <c r="V13" s="207">
        <f>NMM!V$3</f>
        <v>1557.8445171550261</v>
      </c>
      <c r="W13" s="207">
        <f>NMM!W$3</f>
        <v>1666.7417167250558</v>
      </c>
    </row>
    <row r="14" spans="1:23" ht="12" customHeight="1" x14ac:dyDescent="0.25">
      <c r="A14" s="14" t="s">
        <v>49</v>
      </c>
      <c r="B14" s="206">
        <f>NMM!B$4</f>
        <v>565.96247222917157</v>
      </c>
      <c r="C14" s="206">
        <f>NMM!C$4</f>
        <v>539.66161765517495</v>
      </c>
      <c r="D14" s="206">
        <f>NMM!D$4</f>
        <v>475.31319819513499</v>
      </c>
      <c r="E14" s="206">
        <f>NMM!E$4</f>
        <v>442.99566890472778</v>
      </c>
      <c r="F14" s="206">
        <f>NMM!F$4</f>
        <v>479.1423986533859</v>
      </c>
      <c r="G14" s="206">
        <f>NMM!G$4</f>
        <v>421.04086935014391</v>
      </c>
      <c r="H14" s="206">
        <f>NMM!H$4</f>
        <v>411.37980008749889</v>
      </c>
      <c r="I14" s="206">
        <f>NMM!I$4</f>
        <v>509.8688466840108</v>
      </c>
      <c r="J14" s="206">
        <f>NMM!J$4</f>
        <v>485.72795353538442</v>
      </c>
      <c r="K14" s="206">
        <f>NMM!K$4</f>
        <v>535.22999676239783</v>
      </c>
      <c r="L14" s="206">
        <f>NMM!L$4</f>
        <v>527.58262911179429</v>
      </c>
      <c r="M14" s="206">
        <f>NMM!M$4</f>
        <v>452.886427729844</v>
      </c>
      <c r="N14" s="206">
        <f>NMM!N$4</f>
        <v>481.04772683796921</v>
      </c>
      <c r="O14" s="206">
        <f>NMM!O$4</f>
        <v>393.89009279615777</v>
      </c>
      <c r="P14" s="206">
        <f>NMM!P$4</f>
        <v>371.03905236089412</v>
      </c>
      <c r="Q14" s="206">
        <f>NMM!Q$4</f>
        <v>359.84287734574809</v>
      </c>
      <c r="R14" s="206">
        <f>NMM!R$4</f>
        <v>270.80101845903351</v>
      </c>
      <c r="S14" s="206">
        <f>NMM!S$4</f>
        <v>289.99236440041511</v>
      </c>
      <c r="T14" s="206">
        <f>NMM!T$4</f>
        <v>314.29152887760398</v>
      </c>
      <c r="U14" s="206">
        <f>NMM!U$4</f>
        <v>370.73080031056969</v>
      </c>
      <c r="V14" s="206">
        <f>NMM!V$4</f>
        <v>448.47797844794809</v>
      </c>
      <c r="W14" s="206">
        <f>NMM!W$4</f>
        <v>451.87952241875342</v>
      </c>
    </row>
    <row r="15" spans="1:23" ht="12" customHeight="1" x14ac:dyDescent="0.25">
      <c r="A15" s="14" t="s">
        <v>50</v>
      </c>
      <c r="B15" s="206">
        <f>NMM!B$5</f>
        <v>1246.274131730363</v>
      </c>
      <c r="C15" s="206">
        <f>NMM!C$5</f>
        <v>1242.6599657054501</v>
      </c>
      <c r="D15" s="206">
        <f>NMM!D$5</f>
        <v>1277.19054542549</v>
      </c>
      <c r="E15" s="206">
        <f>NMM!E$5</f>
        <v>1121.737457334325</v>
      </c>
      <c r="F15" s="206">
        <f>NMM!F$5</f>
        <v>1045.8948029930841</v>
      </c>
      <c r="G15" s="206">
        <f>NMM!G$5</f>
        <v>1058.075893633729</v>
      </c>
      <c r="H15" s="206">
        <f>NMM!H$5</f>
        <v>1019.842353447009</v>
      </c>
      <c r="I15" s="206">
        <f>NMM!I$5</f>
        <v>904.54161533442903</v>
      </c>
      <c r="J15" s="206">
        <f>NMM!J$5</f>
        <v>840.52471178129554</v>
      </c>
      <c r="K15" s="206">
        <f>NMM!K$5</f>
        <v>693.94993041439034</v>
      </c>
      <c r="L15" s="206">
        <f>NMM!L$5</f>
        <v>709.86838259850447</v>
      </c>
      <c r="M15" s="206">
        <f>NMM!M$5</f>
        <v>669.38782281671502</v>
      </c>
      <c r="N15" s="206">
        <f>NMM!N$5</f>
        <v>429.08056868424069</v>
      </c>
      <c r="O15" s="206">
        <f>NMM!O$5</f>
        <v>461.1000712099239</v>
      </c>
      <c r="P15" s="206">
        <f>NMM!P$5</f>
        <v>525.99027329018645</v>
      </c>
      <c r="Q15" s="206">
        <f>NMM!Q$5</f>
        <v>558.15028179624915</v>
      </c>
      <c r="R15" s="206">
        <f>NMM!R$5</f>
        <v>688.37957638840794</v>
      </c>
      <c r="S15" s="206">
        <f>NMM!S$5</f>
        <v>738.77931584074804</v>
      </c>
      <c r="T15" s="206">
        <f>NMM!T$5</f>
        <v>761.09473887891465</v>
      </c>
      <c r="U15" s="206">
        <f>NMM!U$5</f>
        <v>776.86359247776454</v>
      </c>
      <c r="V15" s="206">
        <f>NMM!V$5</f>
        <v>745.31144777487111</v>
      </c>
      <c r="W15" s="206">
        <f>NMM!W$5</f>
        <v>837.7797622510659</v>
      </c>
    </row>
    <row r="16" spans="1:23" ht="12" customHeight="1" x14ac:dyDescent="0.25">
      <c r="A16" s="14" t="s">
        <v>58</v>
      </c>
      <c r="B16" s="206">
        <f>NMM!B$6</f>
        <v>261.39194858507858</v>
      </c>
      <c r="C16" s="206">
        <f>NMM!C$6</f>
        <v>266.85874450822803</v>
      </c>
      <c r="D16" s="206">
        <f>NMM!D$6</f>
        <v>246.63709712807099</v>
      </c>
      <c r="E16" s="206">
        <f>NMM!E$6</f>
        <v>273.45934556288978</v>
      </c>
      <c r="F16" s="206">
        <f>NMM!F$6</f>
        <v>291.72182360336188</v>
      </c>
      <c r="G16" s="206">
        <f>NMM!G$6</f>
        <v>267.67611986749972</v>
      </c>
      <c r="H16" s="206">
        <f>NMM!H$6</f>
        <v>285.70220735453762</v>
      </c>
      <c r="I16" s="206">
        <f>NMM!I$6</f>
        <v>347.89509945609672</v>
      </c>
      <c r="J16" s="206">
        <f>NMM!J$6</f>
        <v>368.17552394932932</v>
      </c>
      <c r="K16" s="206">
        <f>NMM!K$6</f>
        <v>359.09323577883259</v>
      </c>
      <c r="L16" s="206">
        <f>NMM!L$6</f>
        <v>381.58784685759662</v>
      </c>
      <c r="M16" s="206">
        <f>NMM!M$6</f>
        <v>354.70976944659702</v>
      </c>
      <c r="N16" s="206">
        <f>NMM!N$6</f>
        <v>433.4625252518278</v>
      </c>
      <c r="O16" s="206">
        <f>NMM!O$6</f>
        <v>408.52404257920892</v>
      </c>
      <c r="P16" s="206">
        <f>NMM!P$6</f>
        <v>347.31041244707109</v>
      </c>
      <c r="Q16" s="206">
        <f>NMM!Q$6</f>
        <v>344.5068408580027</v>
      </c>
      <c r="R16" s="206">
        <f>NMM!R$6</f>
        <v>345.99986181840688</v>
      </c>
      <c r="S16" s="206">
        <f>NMM!S$6</f>
        <v>374.07605319548969</v>
      </c>
      <c r="T16" s="206">
        <f>NMM!T$6</f>
        <v>386.29117613849837</v>
      </c>
      <c r="U16" s="206">
        <f>NMM!U$6</f>
        <v>395.71460510176422</v>
      </c>
      <c r="V16" s="206">
        <f>NMM!V$6</f>
        <v>364.05509093220689</v>
      </c>
      <c r="W16" s="206">
        <f>NMM!W$6</f>
        <v>377.0824320552365</v>
      </c>
    </row>
    <row r="17" spans="1:23" ht="12" customHeight="1" x14ac:dyDescent="0.25">
      <c r="A17" s="13" t="s">
        <v>23</v>
      </c>
      <c r="B17" s="207">
        <f>PPA!B$3</f>
        <v>2078.9160608063448</v>
      </c>
      <c r="C17" s="207">
        <f>PPA!C$3</f>
        <v>1934.9113936979722</v>
      </c>
      <c r="D17" s="207">
        <f>PPA!D$3</f>
        <v>1825.0997238416694</v>
      </c>
      <c r="E17" s="207">
        <f>PPA!E$3</f>
        <v>1683.2071502430558</v>
      </c>
      <c r="F17" s="207">
        <f>PPA!F$3</f>
        <v>1588.258480372835</v>
      </c>
      <c r="G17" s="207">
        <f>PPA!G$3</f>
        <v>1632.6116144464127</v>
      </c>
      <c r="H17" s="207">
        <f>PPA!H$3</f>
        <v>1718.1323025564441</v>
      </c>
      <c r="I17" s="207">
        <f>PPA!I$3</f>
        <v>1736.7355636053694</v>
      </c>
      <c r="J17" s="207">
        <f>PPA!J$3</f>
        <v>1534.9648888145794</v>
      </c>
      <c r="K17" s="207">
        <f>PPA!K$3</f>
        <v>1317.889659823627</v>
      </c>
      <c r="L17" s="207">
        <f>PPA!L$3</f>
        <v>1549.7434639520857</v>
      </c>
      <c r="M17" s="207">
        <f>PPA!M$3</f>
        <v>1411.7573859570891</v>
      </c>
      <c r="N17" s="207">
        <f>PPA!N$3</f>
        <v>1292.3383920600747</v>
      </c>
      <c r="O17" s="207">
        <f>PPA!O$3</f>
        <v>1257.0520053338805</v>
      </c>
      <c r="P17" s="207">
        <f>PPA!P$3</f>
        <v>1191.4086403133028</v>
      </c>
      <c r="Q17" s="207">
        <f>PPA!Q$3</f>
        <v>1321.3999999999999</v>
      </c>
      <c r="R17" s="207">
        <f>PPA!R$3</f>
        <v>1261.5762337343481</v>
      </c>
      <c r="S17" s="207">
        <f>PPA!S$3</f>
        <v>1283.3204184424644</v>
      </c>
      <c r="T17" s="207">
        <f>PPA!T$3</f>
        <v>1475.65614302016</v>
      </c>
      <c r="U17" s="207">
        <f>PPA!U$3</f>
        <v>1392.441697630562</v>
      </c>
      <c r="V17" s="207">
        <f>PPA!V$3</f>
        <v>1149.5786645219077</v>
      </c>
      <c r="W17" s="207">
        <f>PPA!W$3</f>
        <v>1342.8857047650783</v>
      </c>
    </row>
    <row r="18" spans="1:23" ht="12" customHeight="1" x14ac:dyDescent="0.25">
      <c r="A18" s="14" t="s">
        <v>52</v>
      </c>
      <c r="B18" s="206">
        <f>PPA!B$5</f>
        <v>531.13349789029951</v>
      </c>
      <c r="C18" s="206">
        <f>PPA!C$5</f>
        <v>455.09279338013602</v>
      </c>
      <c r="D18" s="206">
        <f>PPA!D$5</f>
        <v>424.23987757886528</v>
      </c>
      <c r="E18" s="206">
        <f>PPA!E$5</f>
        <v>390.31845239901912</v>
      </c>
      <c r="F18" s="206">
        <f>PPA!F$5</f>
        <v>338.51257423554688</v>
      </c>
      <c r="G18" s="206">
        <f>PPA!G$5</f>
        <v>379.88992894655121</v>
      </c>
      <c r="H18" s="206">
        <f>PPA!H$5</f>
        <v>399.19163228743639</v>
      </c>
      <c r="I18" s="206">
        <f>PPA!I$5</f>
        <v>408.02934925093388</v>
      </c>
      <c r="J18" s="206">
        <f>PPA!J$5</f>
        <v>339.85587426189682</v>
      </c>
      <c r="K18" s="206">
        <f>PPA!K$5</f>
        <v>168.19478073064221</v>
      </c>
      <c r="L18" s="206">
        <f>PPA!L$5</f>
        <v>481.97455210611969</v>
      </c>
      <c r="M18" s="206">
        <f>PPA!M$5</f>
        <v>378.96031269091759</v>
      </c>
      <c r="N18" s="206">
        <f>PPA!N$5</f>
        <v>435.1166417052425</v>
      </c>
      <c r="O18" s="206">
        <f>PPA!O$5</f>
        <v>400.33300310335181</v>
      </c>
      <c r="P18" s="206">
        <f>PPA!P$5</f>
        <v>341.41846941307318</v>
      </c>
      <c r="Q18" s="206">
        <f>PPA!Q$5</f>
        <v>578.0556061258502</v>
      </c>
      <c r="R18" s="206">
        <f>PPA!R$5</f>
        <v>688.65908917680656</v>
      </c>
      <c r="S18" s="206">
        <f>PPA!S$5</f>
        <v>542.5479611587682</v>
      </c>
      <c r="T18" s="206">
        <f>PPA!T$5</f>
        <v>940.82679804090481</v>
      </c>
      <c r="U18" s="206">
        <f>PPA!U$5</f>
        <v>626.7131725604595</v>
      </c>
      <c r="V18" s="206">
        <f>PPA!V$5</f>
        <v>165.35132236360221</v>
      </c>
      <c r="W18" s="206">
        <f>PPA!W$5</f>
        <v>165.75070544604421</v>
      </c>
    </row>
    <row r="19" spans="1:23" ht="12" customHeight="1" x14ac:dyDescent="0.25">
      <c r="A19" s="14" t="s">
        <v>59</v>
      </c>
      <c r="B19" s="206">
        <f>PPA!B$6</f>
        <v>820.75017692794233</v>
      </c>
      <c r="C19" s="206">
        <f>PPA!C$6</f>
        <v>796.50314145465268</v>
      </c>
      <c r="D19" s="206">
        <f>PPA!D$6</f>
        <v>758.94514850275482</v>
      </c>
      <c r="E19" s="206">
        <f>PPA!E$6</f>
        <v>689.94350131932117</v>
      </c>
      <c r="F19" s="206">
        <f>PPA!F$6</f>
        <v>673.10373961360335</v>
      </c>
      <c r="G19" s="206">
        <f>PPA!G$6</f>
        <v>669.17868135909816</v>
      </c>
      <c r="H19" s="206">
        <f>PPA!H$6</f>
        <v>713.21283050796035</v>
      </c>
      <c r="I19" s="206">
        <f>PPA!I$6</f>
        <v>714.06739057433788</v>
      </c>
      <c r="J19" s="206">
        <f>PPA!J$6</f>
        <v>637.82344357792931</v>
      </c>
      <c r="K19" s="206">
        <f>PPA!K$6</f>
        <v>678.10762778756225</v>
      </c>
      <c r="L19" s="206">
        <f>PPA!L$6</f>
        <v>523.21749221022708</v>
      </c>
      <c r="M19" s="206">
        <f>PPA!M$6</f>
        <v>544.58245793739422</v>
      </c>
      <c r="N19" s="206">
        <f>PPA!N$6</f>
        <v>416.9549856643946</v>
      </c>
      <c r="O19" s="206">
        <f>PPA!O$6</f>
        <v>441.80465204076557</v>
      </c>
      <c r="P19" s="206">
        <f>PPA!P$6</f>
        <v>425.31754821022872</v>
      </c>
      <c r="Q19" s="206">
        <f>PPA!Q$6</f>
        <v>318.54439387414982</v>
      </c>
      <c r="R19" s="206">
        <f>PPA!R$6</f>
        <v>169.38166702255509</v>
      </c>
      <c r="S19" s="206">
        <f>PPA!S$6</f>
        <v>310.80345302178199</v>
      </c>
      <c r="T19" s="206">
        <f>PPA!T$6</f>
        <v>122.12489461790101</v>
      </c>
      <c r="U19" s="206">
        <f>PPA!U$6</f>
        <v>363.35348539274918</v>
      </c>
      <c r="V19" s="206">
        <f>PPA!V$6</f>
        <v>645.60522798644445</v>
      </c>
      <c r="W19" s="206">
        <f>PPA!W$6</f>
        <v>830.5838497022396</v>
      </c>
    </row>
    <row r="20" spans="1:23" ht="12" customHeight="1" x14ac:dyDescent="0.25">
      <c r="A20" s="14" t="s">
        <v>60</v>
      </c>
      <c r="B20" s="206">
        <f>PPA!B$7</f>
        <v>727.03238598810299</v>
      </c>
      <c r="C20" s="206">
        <f>PPA!C$7</f>
        <v>683.31545886318349</v>
      </c>
      <c r="D20" s="206">
        <f>PPA!D$7</f>
        <v>641.91469776004942</v>
      </c>
      <c r="E20" s="206">
        <f>PPA!E$7</f>
        <v>602.94519652471558</v>
      </c>
      <c r="F20" s="206">
        <f>PPA!F$7</f>
        <v>576.64216652368475</v>
      </c>
      <c r="G20" s="206">
        <f>PPA!G$7</f>
        <v>583.54300414076329</v>
      </c>
      <c r="H20" s="206">
        <f>PPA!H$7</f>
        <v>605.72783976104733</v>
      </c>
      <c r="I20" s="206">
        <f>PPA!I$7</f>
        <v>614.63882378009771</v>
      </c>
      <c r="J20" s="206">
        <f>PPA!J$7</f>
        <v>557.28557097475323</v>
      </c>
      <c r="K20" s="206">
        <f>PPA!K$7</f>
        <v>471.58725130542263</v>
      </c>
      <c r="L20" s="206">
        <f>PPA!L$7</f>
        <v>544.55141963573908</v>
      </c>
      <c r="M20" s="206">
        <f>PPA!M$7</f>
        <v>488.21461532877731</v>
      </c>
      <c r="N20" s="206">
        <f>PPA!N$7</f>
        <v>440.26676469043758</v>
      </c>
      <c r="O20" s="206">
        <f>PPA!O$7</f>
        <v>414.91435018976313</v>
      </c>
      <c r="P20" s="206">
        <f>PPA!P$7</f>
        <v>424.67262269000088</v>
      </c>
      <c r="Q20" s="206">
        <f>PPA!Q$7</f>
        <v>424.79999999999978</v>
      </c>
      <c r="R20" s="206">
        <f>PPA!R$7</f>
        <v>403.5354775349864</v>
      </c>
      <c r="S20" s="206">
        <f>PPA!S$7</f>
        <v>429.96900426191422</v>
      </c>
      <c r="T20" s="206">
        <f>PPA!T$7</f>
        <v>412.70445036135419</v>
      </c>
      <c r="U20" s="206">
        <f>PPA!U$7</f>
        <v>402.37503967735319</v>
      </c>
      <c r="V20" s="206">
        <f>PPA!V$7</f>
        <v>338.62211417186109</v>
      </c>
      <c r="W20" s="206">
        <f>PPA!W$7</f>
        <v>346.55114961679448</v>
      </c>
    </row>
    <row r="21" spans="1:23" ht="12" customHeight="1" x14ac:dyDescent="0.25">
      <c r="A21" s="15" t="s">
        <v>61</v>
      </c>
      <c r="B21" s="208">
        <f>FBT!B$3</f>
        <v>3260.2775941837408</v>
      </c>
      <c r="C21" s="208">
        <f>FBT!C$3</f>
        <v>3458.58229916756</v>
      </c>
      <c r="D21" s="208">
        <f>FBT!D$3</f>
        <v>3579.011966861</v>
      </c>
      <c r="E21" s="208">
        <f>FBT!E$3</f>
        <v>3577.9740185649589</v>
      </c>
      <c r="F21" s="208">
        <f>FBT!F$3</f>
        <v>3586.2180899162981</v>
      </c>
      <c r="G21" s="208">
        <f>FBT!G$3</f>
        <v>3590.617278378897</v>
      </c>
      <c r="H21" s="208">
        <f>FBT!H$3</f>
        <v>3556.9489589739092</v>
      </c>
      <c r="I21" s="208">
        <f>FBT!I$3</f>
        <v>3432.13296398892</v>
      </c>
      <c r="J21" s="208">
        <f>FBT!J$3</f>
        <v>3509.9690687176062</v>
      </c>
      <c r="K21" s="208">
        <f>FBT!K$3</f>
        <v>3620.7477953423731</v>
      </c>
      <c r="L21" s="208">
        <f>FBT!L$3</f>
        <v>3646.4912818625949</v>
      </c>
      <c r="M21" s="208">
        <f>FBT!M$3</f>
        <v>3544.53351031286</v>
      </c>
      <c r="N21" s="208">
        <f>FBT!N$3</f>
        <v>3523.0793467415851</v>
      </c>
      <c r="O21" s="208">
        <f>FBT!O$3</f>
        <v>3599.8563955277468</v>
      </c>
      <c r="P21" s="208">
        <f>FBT!P$3</f>
        <v>3818.0761228735769</v>
      </c>
      <c r="Q21" s="208">
        <f>FBT!Q$3</f>
        <v>3854.2</v>
      </c>
      <c r="R21" s="208">
        <f>FBT!R$3</f>
        <v>4009.9189786398229</v>
      </c>
      <c r="S21" s="208">
        <f>FBT!S$3</f>
        <v>4008.5238279736532</v>
      </c>
      <c r="T21" s="208">
        <f>FBT!T$3</f>
        <v>4053.6325599087108</v>
      </c>
      <c r="U21" s="208">
        <f>FBT!U$3</f>
        <v>4023.7503967735311</v>
      </c>
      <c r="V21" s="208">
        <f>FBT!V$3</f>
        <v>3809.8415193668079</v>
      </c>
      <c r="W21" s="208">
        <f>FBT!W$3</f>
        <v>3826.8324972756832</v>
      </c>
    </row>
    <row r="22" spans="1:23" ht="12" customHeight="1" x14ac:dyDescent="0.25">
      <c r="A22" s="12" t="s">
        <v>62</v>
      </c>
      <c r="B22" s="206">
        <f>TRE!B$3</f>
        <v>1975.2808988764041</v>
      </c>
      <c r="C22" s="206">
        <f>TRE!C$3</f>
        <v>2039.0940197129869</v>
      </c>
      <c r="D22" s="206">
        <f>TRE!D$3</f>
        <v>1911.5065971156801</v>
      </c>
      <c r="E22" s="206">
        <f>TRE!E$3</f>
        <v>1688.555570082128</v>
      </c>
      <c r="F22" s="206">
        <f>TRE!F$3</f>
        <v>1630.109670987039</v>
      </c>
      <c r="G22" s="206">
        <f>TRE!G$3</f>
        <v>1517.302072638242</v>
      </c>
      <c r="H22" s="206">
        <f>TRE!H$3</f>
        <v>1489.611701660371</v>
      </c>
      <c r="I22" s="206">
        <f>TRE!I$3</f>
        <v>1518.3251651395699</v>
      </c>
      <c r="J22" s="206">
        <f>TRE!J$3</f>
        <v>1360.453937468651</v>
      </c>
      <c r="K22" s="206">
        <f>TRE!K$3</f>
        <v>1125.065143417705</v>
      </c>
      <c r="L22" s="206">
        <f>TRE!L$3</f>
        <v>1353.9175405245189</v>
      </c>
      <c r="M22" s="206">
        <f>TRE!M$3</f>
        <v>1412.4832785457261</v>
      </c>
      <c r="N22" s="206">
        <f>TRE!N$3</f>
        <v>1364.2808381032401</v>
      </c>
      <c r="O22" s="206">
        <f>TRE!O$3</f>
        <v>1369.268642937737</v>
      </c>
      <c r="P22" s="206">
        <f>TRE!P$3</f>
        <v>1413.8416350507889</v>
      </c>
      <c r="Q22" s="206">
        <f>TRE!Q$3</f>
        <v>1458.7</v>
      </c>
      <c r="R22" s="206">
        <f>TRE!R$3</f>
        <v>1485.2933955315491</v>
      </c>
      <c r="S22" s="206">
        <f>TRE!S$3</f>
        <v>1639.480821387059</v>
      </c>
      <c r="T22" s="206">
        <f>TRE!T$3</f>
        <v>1887.980220616204</v>
      </c>
      <c r="U22" s="206">
        <f>TRE!U$3</f>
        <v>1936.8149821685311</v>
      </c>
      <c r="V22" s="206">
        <f>TRE!V$3</f>
        <v>1699.782477562286</v>
      </c>
      <c r="W22" s="206">
        <f>TRE!W$3</f>
        <v>1847.312157208858</v>
      </c>
    </row>
    <row r="23" spans="1:23" ht="12" customHeight="1" x14ac:dyDescent="0.25">
      <c r="A23" s="12" t="s">
        <v>63</v>
      </c>
      <c r="B23" s="206">
        <f>MAE!B$3</f>
        <v>4753.0733641771312</v>
      </c>
      <c r="C23" s="206">
        <f>MAE!C$3</f>
        <v>4697.6661048976048</v>
      </c>
      <c r="D23" s="206">
        <f>MAE!D$3</f>
        <v>4468.8554771402278</v>
      </c>
      <c r="E23" s="206">
        <f>MAE!E$3</f>
        <v>4205.0465312526003</v>
      </c>
      <c r="F23" s="206">
        <f>MAE!F$3</f>
        <v>4260.7062533330254</v>
      </c>
      <c r="G23" s="206">
        <f>MAE!G$3</f>
        <v>4201.69015355801</v>
      </c>
      <c r="H23" s="206">
        <f>MAE!H$3</f>
        <v>4333.326012474743</v>
      </c>
      <c r="I23" s="206">
        <f>MAE!I$3</f>
        <v>4576.8165352652886</v>
      </c>
      <c r="J23" s="206">
        <f>MAE!J$3</f>
        <v>4593.1909379702392</v>
      </c>
      <c r="K23" s="206">
        <f>MAE!K$3</f>
        <v>3749.9105874658949</v>
      </c>
      <c r="L23" s="206">
        <f>MAE!L$3</f>
        <v>4028.433597023773</v>
      </c>
      <c r="M23" s="206">
        <f>MAE!M$3</f>
        <v>3713.8738813476721</v>
      </c>
      <c r="N23" s="206">
        <f>MAE!N$3</f>
        <v>3667.5943916399729</v>
      </c>
      <c r="O23" s="206">
        <f>MAE!O$3</f>
        <v>3676.5822135603648</v>
      </c>
      <c r="P23" s="206">
        <f>MAE!P$3</f>
        <v>3867.8456329294659</v>
      </c>
      <c r="Q23" s="206">
        <f>MAE!Q$3</f>
        <v>3838.8</v>
      </c>
      <c r="R23" s="206">
        <f>MAE!R$3</f>
        <v>4038.6938374662409</v>
      </c>
      <c r="S23" s="206">
        <f>MAE!S$3</f>
        <v>4273.1499418829908</v>
      </c>
      <c r="T23" s="206">
        <f>MAE!T$3</f>
        <v>4413.8455686572843</v>
      </c>
      <c r="U23" s="206">
        <f>MAE!U$3</f>
        <v>4434.340982504621</v>
      </c>
      <c r="V23" s="206">
        <f>MAE!V$3</f>
        <v>4140.6949750488966</v>
      </c>
      <c r="W23" s="206">
        <f>MAE!W$3</f>
        <v>4474.3644010555035</v>
      </c>
    </row>
    <row r="24" spans="1:23" ht="12" customHeight="1" x14ac:dyDescent="0.25">
      <c r="A24" s="12" t="s">
        <v>64</v>
      </c>
      <c r="B24" s="206">
        <f>TEL!B$3</f>
        <v>5039.2597488433576</v>
      </c>
      <c r="C24" s="206">
        <f>TEL!C$3</f>
        <v>4945.0998416832635</v>
      </c>
      <c r="D24" s="206">
        <f>TEL!D$3</f>
        <v>4893.7710954280456</v>
      </c>
      <c r="E24" s="206">
        <f>TEL!E$3</f>
        <v>4591.7967125046052</v>
      </c>
      <c r="F24" s="206">
        <f>TEL!F$3</f>
        <v>4272.1834496510473</v>
      </c>
      <c r="G24" s="206">
        <f>TEL!G$3</f>
        <v>3852.6023626045062</v>
      </c>
      <c r="H24" s="206">
        <f>TEL!H$3</f>
        <v>3783.053676535184</v>
      </c>
      <c r="I24" s="206">
        <f>TEL!I$3</f>
        <v>3819.731515022374</v>
      </c>
      <c r="J24" s="206">
        <f>TEL!J$3</f>
        <v>3645.9204146463799</v>
      </c>
      <c r="K24" s="206">
        <f>TEL!K$3</f>
        <v>3390.4211074891941</v>
      </c>
      <c r="L24" s="206">
        <f>TEL!L$3</f>
        <v>3437.5830420473831</v>
      </c>
      <c r="M24" s="206">
        <f>TEL!M$3</f>
        <v>3509.4832681758321</v>
      </c>
      <c r="N24" s="206">
        <f>TEL!N$3</f>
        <v>3544.084440476815</v>
      </c>
      <c r="O24" s="206">
        <f>TEL!O$3</f>
        <v>3655.246691968407</v>
      </c>
      <c r="P24" s="206">
        <f>TEL!P$3</f>
        <v>3839.901276873496</v>
      </c>
      <c r="Q24" s="206">
        <f>TEL!Q$3</f>
        <v>3940</v>
      </c>
      <c r="R24" s="206">
        <f>TEL!R$3</f>
        <v>4034.176282838202</v>
      </c>
      <c r="S24" s="206">
        <f>TEL!S$3</f>
        <v>4054.4362650135608</v>
      </c>
      <c r="T24" s="206">
        <f>TEL!T$3</f>
        <v>4056.580448839863</v>
      </c>
      <c r="U24" s="206">
        <f>TEL!U$3</f>
        <v>3859.9996265660889</v>
      </c>
      <c r="V24" s="206">
        <f>TEL!V$3</f>
        <v>3571.4807977041328</v>
      </c>
      <c r="W24" s="206">
        <f>TEL!W$3</f>
        <v>3817.015949638409</v>
      </c>
    </row>
    <row r="25" spans="1:23" ht="12" customHeight="1" x14ac:dyDescent="0.25">
      <c r="A25" s="12" t="s">
        <v>65</v>
      </c>
      <c r="B25" s="206">
        <f>WWP!B$3</f>
        <v>1297.5545274289491</v>
      </c>
      <c r="C25" s="206">
        <f>WWP!C$3</f>
        <v>1209.3355804095811</v>
      </c>
      <c r="D25" s="206">
        <f>WWP!D$3</f>
        <v>1140.104326480516</v>
      </c>
      <c r="E25" s="206">
        <f>WWP!E$3</f>
        <v>1054.1141233939879</v>
      </c>
      <c r="F25" s="206">
        <f>WWP!F$3</f>
        <v>996.54524797699924</v>
      </c>
      <c r="G25" s="206">
        <f>WWP!G$3</f>
        <v>1022.215703309226</v>
      </c>
      <c r="H25" s="206">
        <f>WWP!H$3</f>
        <v>1073.6405165597821</v>
      </c>
      <c r="I25" s="206">
        <f>WWP!I$3</f>
        <v>1085.766034519497</v>
      </c>
      <c r="J25" s="206">
        <f>WWP!J$3</f>
        <v>963.04965724795181</v>
      </c>
      <c r="K25" s="206">
        <f>WWP!K$3</f>
        <v>825.14995759291241</v>
      </c>
      <c r="L25" s="206">
        <f>WWP!L$3</f>
        <v>962.06128247582842</v>
      </c>
      <c r="M25" s="206">
        <f>WWP!M$3</f>
        <v>945.31954828741186</v>
      </c>
      <c r="N25" s="206">
        <f>WWP!N$3</f>
        <v>915.19193404400562</v>
      </c>
      <c r="O25" s="206">
        <f>WWP!O$3</f>
        <v>904.29787670530311</v>
      </c>
      <c r="P25" s="206">
        <f>WWP!P$3</f>
        <v>925.01937747317743</v>
      </c>
      <c r="Q25" s="206">
        <f>WWP!Q$3</f>
        <v>951.7</v>
      </c>
      <c r="R25" s="206">
        <f>WWP!R$3</f>
        <v>952.12374171372448</v>
      </c>
      <c r="S25" s="206">
        <f>WWP!S$3</f>
        <v>965.9046881053855</v>
      </c>
      <c r="T25" s="206">
        <f>WWP!T$3</f>
        <v>997.14720426017482</v>
      </c>
      <c r="U25" s="206">
        <f>WWP!U$3</f>
        <v>1021.435106522023</v>
      </c>
      <c r="V25" s="206">
        <f>WWP!V$3</f>
        <v>1003.3450929497139</v>
      </c>
      <c r="W25" s="206">
        <f>WWP!W$3</f>
        <v>1051.0010176787921</v>
      </c>
    </row>
    <row r="26" spans="1:23" ht="12" customHeight="1" x14ac:dyDescent="0.25">
      <c r="A26" s="16" t="s">
        <v>66</v>
      </c>
      <c r="B26" s="209">
        <f>OIS!B$3</f>
        <v>14494.51421017845</v>
      </c>
      <c r="C26" s="209">
        <f>OIS!C$3</f>
        <v>14941.39727286655</v>
      </c>
      <c r="D26" s="209">
        <f>OIS!D$3</f>
        <v>14644.123964406261</v>
      </c>
      <c r="E26" s="209">
        <f>OIS!E$3</f>
        <v>13670.917669990609</v>
      </c>
      <c r="F26" s="209">
        <f>OIS!F$3</f>
        <v>13787.590716223431</v>
      </c>
      <c r="G26" s="209">
        <f>OIS!G$3</f>
        <v>13486.928952623801</v>
      </c>
      <c r="H26" s="209">
        <f>OIS!H$3</f>
        <v>13446.587015725199</v>
      </c>
      <c r="I26" s="209">
        <f>OIS!I$3</f>
        <v>13805.241849563179</v>
      </c>
      <c r="J26" s="209">
        <f>OIS!J$3</f>
        <v>13618.6465474001</v>
      </c>
      <c r="K26" s="209">
        <f>OIS!K$3</f>
        <v>12587.241086847671</v>
      </c>
      <c r="L26" s="209">
        <f>OIS!L$3</f>
        <v>12084.994174280981</v>
      </c>
      <c r="M26" s="209">
        <f>OIS!M$3</f>
        <v>11428.86771126066</v>
      </c>
      <c r="N26" s="209">
        <f>OIS!N$3</f>
        <v>10173.081972378301</v>
      </c>
      <c r="O26" s="209">
        <f>OIS!O$3</f>
        <v>9524.2588983485493</v>
      </c>
      <c r="P26" s="209">
        <f>OIS!P$3</f>
        <v>9041.8349447232085</v>
      </c>
      <c r="Q26" s="209">
        <f>OIS!Q$3</f>
        <v>9101.5</v>
      </c>
      <c r="R26" s="209">
        <f>OIS!R$3</f>
        <v>9160.029462312792</v>
      </c>
      <c r="S26" s="209">
        <f>OIS!S$3</f>
        <v>9555.889190236343</v>
      </c>
      <c r="T26" s="209">
        <f>OIS!T$3</f>
        <v>10071.605173069611</v>
      </c>
      <c r="U26" s="209">
        <f>OIS!U$3</f>
        <v>10589.091995444111</v>
      </c>
      <c r="V26" s="209">
        <f>OIS!V$3</f>
        <v>10492.53294825159</v>
      </c>
      <c r="W26" s="209">
        <f>OIS!W$3</f>
        <v>11075.947657087279</v>
      </c>
    </row>
    <row r="28" spans="1:23" ht="12" customHeight="1" x14ac:dyDescent="0.25">
      <c r="A28" s="30" t="s">
        <v>67</v>
      </c>
      <c r="B28" s="205"/>
      <c r="C28" s="205"/>
      <c r="D28" s="205"/>
      <c r="E28" s="205"/>
      <c r="F28" s="205"/>
      <c r="G28" s="205"/>
      <c r="H28" s="205"/>
      <c r="I28" s="205"/>
      <c r="J28" s="205"/>
      <c r="K28" s="205"/>
      <c r="L28" s="205"/>
      <c r="M28" s="205"/>
      <c r="N28" s="205"/>
      <c r="O28" s="205"/>
      <c r="P28" s="205"/>
      <c r="Q28" s="205"/>
      <c r="R28" s="205"/>
      <c r="S28" s="205"/>
      <c r="T28" s="205"/>
      <c r="U28" s="205"/>
      <c r="V28" s="205"/>
      <c r="W28" s="205"/>
    </row>
    <row r="29" spans="1:23" ht="12" customHeight="1" x14ac:dyDescent="0.25">
      <c r="A29" s="29" t="s">
        <v>68</v>
      </c>
      <c r="B29" s="210">
        <f>ISI!B25+NFM!B43+CHI!B32+NMM!B31+PPA!B32+FBT!B12+TRE!B12+MAE!B12+TEL!B12+WWP!B12+OIS!B12</f>
        <v>6267.4534823731719</v>
      </c>
      <c r="C29" s="210">
        <f>ISI!C25+NFM!C43+CHI!C32+NMM!C31+PPA!C32+FBT!C12+TRE!C12+MAE!C12+TEL!C12+WWP!C12+OIS!C12</f>
        <v>6224.3991401547719</v>
      </c>
      <c r="D29" s="210">
        <f>ISI!D25+NFM!D43+CHI!D32+NMM!D31+PPA!D32+FBT!D12+TRE!D12+MAE!D12+TEL!D12+WWP!D12+OIS!D12</f>
        <v>6360.3336199484074</v>
      </c>
      <c r="E29" s="210">
        <f>ISI!E25+NFM!E43+CHI!E32+NMM!E31+PPA!E32+FBT!E12+TRE!E12+MAE!E12+TEL!E12+WWP!E12+OIS!E12</f>
        <v>5932.2443680137576</v>
      </c>
      <c r="F29" s="210">
        <f>ISI!F25+NFM!F43+CHI!F32+NMM!F31+PPA!F32+FBT!F12+TRE!F12+MAE!F12+TEL!F12+WWP!F12+OIS!F12</f>
        <v>5802.0202923473771</v>
      </c>
      <c r="G29" s="210">
        <f>ISI!G25+NFM!G43+CHI!G32+NMM!G31+PPA!G32+FBT!G12+TRE!G12+MAE!G12+TEL!G12+WWP!G12+OIS!G12</f>
        <v>5797.2797076526231</v>
      </c>
      <c r="H29" s="210">
        <f>ISI!H25+NFM!H43+CHI!H32+NMM!H31+PPA!H32+FBT!H12+TRE!H12+MAE!H12+TEL!H12+WWP!H12+OIS!H12</f>
        <v>5764.9209802235609</v>
      </c>
      <c r="I29" s="210">
        <f>ISI!I25+NFM!I43+CHI!I32+NMM!I31+PPA!I32+FBT!I12+TRE!I12+MAE!I12+TEL!I12+WWP!I12+OIS!I12</f>
        <v>5846.3674978503859</v>
      </c>
      <c r="J29" s="210">
        <f>ISI!J25+NFM!J43+CHI!J32+NMM!J31+PPA!J32+FBT!J12+TRE!J12+MAE!J12+TEL!J12+WWP!J12+OIS!J12</f>
        <v>5525.8728288908005</v>
      </c>
      <c r="K29" s="210">
        <f>ISI!K25+NFM!K43+CHI!K32+NMM!K31+PPA!K32+FBT!K12+TRE!K12+MAE!K12+TEL!K12+WWP!K12+OIS!K12</f>
        <v>5213.5957007738607</v>
      </c>
      <c r="L29" s="210">
        <f>ISI!L25+NFM!L43+CHI!L32+NMM!L31+PPA!L32+FBT!L12+TRE!L12+MAE!L12+TEL!L12+WWP!L12+OIS!L12</f>
        <v>5456.0226999140159</v>
      </c>
      <c r="M29" s="210">
        <f>ISI!M25+NFM!M43+CHI!M32+NMM!M31+PPA!M32+FBT!M12+TRE!M12+MAE!M12+TEL!M12+WWP!M12+OIS!M12</f>
        <v>5351.6414445399805</v>
      </c>
      <c r="N29" s="210">
        <f>ISI!N25+NFM!N43+CHI!N32+NMM!N31+PPA!N32+FBT!N12+TRE!N12+MAE!N12+TEL!N12+WWP!N12+OIS!N12</f>
        <v>4606.1715391229563</v>
      </c>
      <c r="O29" s="210">
        <f>ISI!O25+NFM!O43+CHI!O32+NMM!O31+PPA!O32+FBT!O12+TRE!O12+MAE!O12+TEL!O12+WWP!O12+OIS!O12</f>
        <v>4598.6467755803951</v>
      </c>
      <c r="P29" s="210">
        <f>ISI!P25+NFM!P43+CHI!P32+NMM!P31+PPA!P32+FBT!P12+TRE!P12+MAE!P12+TEL!P12+WWP!P12+OIS!P12</f>
        <v>4405.4999140154787</v>
      </c>
      <c r="Q29" s="210">
        <f>ISI!Q25+NFM!Q43+CHI!Q32+NMM!Q31+PPA!Q32+FBT!Q12+TRE!Q12+MAE!Q12+TEL!Q12+WWP!Q12+OIS!Q12</f>
        <v>4411.5208942390354</v>
      </c>
      <c r="R29" s="210">
        <f>ISI!R25+NFM!R43+CHI!R32+NMM!R31+PPA!R32+FBT!R12+TRE!R12+MAE!R12+TEL!R12+WWP!R12+OIS!R12</f>
        <v>4381.4472914875314</v>
      </c>
      <c r="S29" s="210">
        <f>ISI!S25+NFM!S43+CHI!S32+NMM!S31+PPA!S32+FBT!S12+TRE!S12+MAE!S12+TEL!S12+WWP!S12+OIS!S12</f>
        <v>4525.2973344797929</v>
      </c>
      <c r="T29" s="210">
        <f>ISI!T25+NFM!T43+CHI!T32+NMM!T31+PPA!T32+FBT!T12+TRE!T12+MAE!T12+TEL!T12+WWP!T12+OIS!T12</f>
        <v>4553.9012897678404</v>
      </c>
      <c r="U29" s="210">
        <f>ISI!U25+NFM!U43+CHI!U32+NMM!U31+PPA!U32+FBT!U12+TRE!U12+MAE!U12+TEL!U12+WWP!U12+OIS!U12</f>
        <v>4618.1280309544272</v>
      </c>
      <c r="V29" s="210">
        <f>ISI!V25+NFM!V43+CHI!V32+NMM!V31+PPA!V32+FBT!V12+TRE!V12+MAE!V12+TEL!V12+WWP!V12+OIS!V12</f>
        <v>4447.5390369733441</v>
      </c>
      <c r="W29" s="210">
        <f>ISI!W25+NFM!W43+CHI!W32+NMM!W31+PPA!W32+FBT!W12+TRE!W12+MAE!W12+TEL!W12+WWP!W12+OIS!W12</f>
        <v>4531.0672398968181</v>
      </c>
    </row>
    <row r="30" spans="1:23" ht="12" customHeight="1" x14ac:dyDescent="0.25">
      <c r="A30" s="17" t="s">
        <v>30</v>
      </c>
      <c r="B30" s="211">
        <f t="shared" ref="B30:W30" si="0">B31+B32</f>
        <v>388.76973344797926</v>
      </c>
      <c r="C30" s="211">
        <f t="shared" si="0"/>
        <v>185.07274290627686</v>
      </c>
      <c r="D30" s="211">
        <f t="shared" si="0"/>
        <v>176.90713671539123</v>
      </c>
      <c r="E30" s="211">
        <f t="shared" si="0"/>
        <v>137.82493551160798</v>
      </c>
      <c r="F30" s="211">
        <f t="shared" si="0"/>
        <v>86.500171969045553</v>
      </c>
      <c r="G30" s="211">
        <f t="shared" si="0"/>
        <v>16.752364574376614</v>
      </c>
      <c r="H30" s="211">
        <f t="shared" si="0"/>
        <v>26.877901977644026</v>
      </c>
      <c r="I30" s="211">
        <f t="shared" si="0"/>
        <v>167.54840928632845</v>
      </c>
      <c r="J30" s="211">
        <f t="shared" si="0"/>
        <v>71.046001719690452</v>
      </c>
      <c r="K30" s="211">
        <f t="shared" si="0"/>
        <v>22.628890799656059</v>
      </c>
      <c r="L30" s="211">
        <f t="shared" si="0"/>
        <v>50.151504729148755</v>
      </c>
      <c r="M30" s="211">
        <f t="shared" si="0"/>
        <v>20.225967325881342</v>
      </c>
      <c r="N30" s="211">
        <f t="shared" si="0"/>
        <v>20.00782459157351</v>
      </c>
      <c r="O30" s="211">
        <f t="shared" si="0"/>
        <v>18.468529664660355</v>
      </c>
      <c r="P30" s="211">
        <f t="shared" si="0"/>
        <v>13.904557179707652</v>
      </c>
      <c r="Q30" s="211">
        <f t="shared" si="0"/>
        <v>12.967927773000861</v>
      </c>
      <c r="R30" s="211">
        <f t="shared" si="0"/>
        <v>12.715563198624244</v>
      </c>
      <c r="S30" s="211">
        <f t="shared" si="0"/>
        <v>10.99974204643164</v>
      </c>
      <c r="T30" s="211">
        <f t="shared" si="0"/>
        <v>10.150128976784179</v>
      </c>
      <c r="U30" s="211">
        <f t="shared" si="0"/>
        <v>10.79767841788478</v>
      </c>
      <c r="V30" s="211">
        <f t="shared" si="0"/>
        <v>9.6945829750644883</v>
      </c>
      <c r="W30" s="211">
        <f t="shared" si="0"/>
        <v>9.9797936371453133</v>
      </c>
    </row>
    <row r="31" spans="1:23" ht="12" customHeight="1" x14ac:dyDescent="0.25">
      <c r="A31" s="18" t="s">
        <v>39</v>
      </c>
      <c r="B31" s="206">
        <f>ISI!B27+NFM!B44+CHI!B33+NMM!B32+PPA!B33+FBT!B13+TRE!B13+MAE!B13+TEL!B13+WWP!B13+OIS!B13</f>
        <v>342.55382631126389</v>
      </c>
      <c r="C31" s="206">
        <f>ISI!C27+NFM!C44+CHI!C33+NMM!C32+PPA!C33+FBT!C13+TRE!C13+MAE!C13+TEL!C13+WWP!C13+OIS!C13</f>
        <v>174.35597592433362</v>
      </c>
      <c r="D31" s="206">
        <f>ISI!D27+NFM!D44+CHI!D33+NMM!D32+PPA!D33+FBT!D13+TRE!D13+MAE!D13+TEL!D13+WWP!D13+OIS!D13</f>
        <v>176.90713671539123</v>
      </c>
      <c r="E31" s="206">
        <f>ISI!E27+NFM!E44+CHI!E33+NMM!E32+PPA!E33+FBT!E13+TRE!E13+MAE!E13+TEL!E13+WWP!E13+OIS!E13</f>
        <v>137.82493551160798</v>
      </c>
      <c r="F31" s="206">
        <f>ISI!F27+NFM!F44+CHI!F33+NMM!F32+PPA!F33+FBT!F13+TRE!F13+MAE!F13+TEL!F13+WWP!F13+OIS!F13</f>
        <v>86.500171969045553</v>
      </c>
      <c r="G31" s="206">
        <f>ISI!G27+NFM!G44+CHI!G33+NMM!G32+PPA!G33+FBT!G13+TRE!G13+MAE!G13+TEL!G13+WWP!G13+OIS!G13</f>
        <v>16.752364574376614</v>
      </c>
      <c r="H31" s="206">
        <f>ISI!H27+NFM!H44+CHI!H33+NMM!H32+PPA!H33+FBT!H13+TRE!H13+MAE!H13+TEL!H13+WWP!H13+OIS!H13</f>
        <v>26.877901977644026</v>
      </c>
      <c r="I31" s="206">
        <f>ISI!I27+NFM!I44+CHI!I33+NMM!I32+PPA!I33+FBT!I13+TRE!I13+MAE!I13+TEL!I13+WWP!I13+OIS!I13</f>
        <v>167.54840928632845</v>
      </c>
      <c r="J31" s="206">
        <f>ISI!J27+NFM!J44+CHI!J33+NMM!J32+PPA!J33+FBT!J13+TRE!J13+MAE!J13+TEL!J13+WWP!J13+OIS!J13</f>
        <v>71.046001719690452</v>
      </c>
      <c r="K31" s="206">
        <f>ISI!K27+NFM!K44+CHI!K33+NMM!K32+PPA!K33+FBT!K13+TRE!K13+MAE!K13+TEL!K13+WWP!K13+OIS!K13</f>
        <v>22.628890799656059</v>
      </c>
      <c r="L31" s="206">
        <f>ISI!L27+NFM!L44+CHI!L33+NMM!L32+PPA!L33+FBT!L13+TRE!L13+MAE!L13+TEL!L13+WWP!L13+OIS!L13</f>
        <v>50.151504729148755</v>
      </c>
      <c r="M31" s="206">
        <f>ISI!M27+NFM!M44+CHI!M33+NMM!M32+PPA!M33+FBT!M13+TRE!M13+MAE!M13+TEL!M13+WWP!M13+OIS!M13</f>
        <v>20.225967325881342</v>
      </c>
      <c r="N31" s="206">
        <f>ISI!N27+NFM!N44+CHI!N33+NMM!N32+PPA!N33+FBT!N13+TRE!N13+MAE!N13+TEL!N13+WWP!N13+OIS!N13</f>
        <v>20.00782459157351</v>
      </c>
      <c r="O31" s="206">
        <f>ISI!O27+NFM!O44+CHI!O33+NMM!O32+PPA!O33+FBT!O13+TRE!O13+MAE!O13+TEL!O13+WWP!O13+OIS!O13</f>
        <v>18.468529664660355</v>
      </c>
      <c r="P31" s="206">
        <f>ISI!P27+NFM!P44+CHI!P33+NMM!P32+PPA!P33+FBT!P13+TRE!P13+MAE!P13+TEL!P13+WWP!P13+OIS!P13</f>
        <v>13.904557179707652</v>
      </c>
      <c r="Q31" s="206">
        <f>ISI!Q27+NFM!Q44+CHI!Q33+NMM!Q32+PPA!Q33+FBT!Q13+TRE!Q13+MAE!Q13+TEL!Q13+WWP!Q13+OIS!Q13</f>
        <v>12.967927773000861</v>
      </c>
      <c r="R31" s="206">
        <f>ISI!R27+NFM!R44+CHI!R33+NMM!R32+PPA!R33+FBT!R13+TRE!R13+MAE!R13+TEL!R13+WWP!R13+OIS!R13</f>
        <v>12.715563198624244</v>
      </c>
      <c r="S31" s="206">
        <f>ISI!S27+NFM!S44+CHI!S33+NMM!S32+PPA!S33+FBT!S13+TRE!S13+MAE!S13+TEL!S13+WWP!S13+OIS!S13</f>
        <v>10.99974204643164</v>
      </c>
      <c r="T31" s="206">
        <f>ISI!T27+NFM!T44+CHI!T33+NMM!T32+PPA!T33+FBT!T13+TRE!T13+MAE!T13+TEL!T13+WWP!T13+OIS!T13</f>
        <v>10.150128976784179</v>
      </c>
      <c r="U31" s="206">
        <f>ISI!U27+NFM!U44+CHI!U33+NMM!U32+PPA!U33+FBT!U13+TRE!U13+MAE!U13+TEL!U13+WWP!U13+OIS!U13</f>
        <v>10.79767841788478</v>
      </c>
      <c r="V31" s="206">
        <f>ISI!V27+NFM!V44+CHI!V33+NMM!V32+PPA!V33+FBT!V13+TRE!V13+MAE!V13+TEL!V13+WWP!V13+OIS!V13</f>
        <v>9.6945829750644883</v>
      </c>
      <c r="W31" s="206">
        <f>ISI!W27+NFM!W44+CHI!W33+NMM!W32+PPA!W33+FBT!W13+TRE!W13+MAE!W13+TEL!W13+WWP!W13+OIS!W13</f>
        <v>9.9797936371453133</v>
      </c>
    </row>
    <row r="32" spans="1:23" ht="12" customHeight="1" x14ac:dyDescent="0.25">
      <c r="A32" s="18" t="s">
        <v>40</v>
      </c>
      <c r="B32" s="206">
        <f>ISI!B28</f>
        <v>46.215907136715387</v>
      </c>
      <c r="C32" s="206">
        <f>ISI!C28</f>
        <v>10.71676698194325</v>
      </c>
      <c r="D32" s="206">
        <f>ISI!D28</f>
        <v>0</v>
      </c>
      <c r="E32" s="206">
        <f>ISI!E28</f>
        <v>0</v>
      </c>
      <c r="F32" s="206">
        <f>ISI!F28</f>
        <v>0</v>
      </c>
      <c r="G32" s="206">
        <f>ISI!G28</f>
        <v>0</v>
      </c>
      <c r="H32" s="206">
        <f>ISI!H28</f>
        <v>0</v>
      </c>
      <c r="I32" s="206">
        <f>ISI!I28</f>
        <v>0</v>
      </c>
      <c r="J32" s="206">
        <f>ISI!J28</f>
        <v>0</v>
      </c>
      <c r="K32" s="206">
        <f>ISI!K28</f>
        <v>0</v>
      </c>
      <c r="L32" s="206">
        <f>ISI!L28</f>
        <v>0</v>
      </c>
      <c r="M32" s="206">
        <f>ISI!M28</f>
        <v>0</v>
      </c>
      <c r="N32" s="206">
        <f>ISI!N28</f>
        <v>0</v>
      </c>
      <c r="O32" s="206">
        <f>ISI!O28</f>
        <v>0</v>
      </c>
      <c r="P32" s="206">
        <f>ISI!P28</f>
        <v>0</v>
      </c>
      <c r="Q32" s="206">
        <f>ISI!Q28</f>
        <v>0</v>
      </c>
      <c r="R32" s="206">
        <f>ISI!R28</f>
        <v>0</v>
      </c>
      <c r="S32" s="206">
        <f>ISI!S28</f>
        <v>0</v>
      </c>
      <c r="T32" s="206">
        <f>ISI!T28</f>
        <v>0</v>
      </c>
      <c r="U32" s="206">
        <f>ISI!U28</f>
        <v>0</v>
      </c>
      <c r="V32" s="206">
        <f>ISI!V28</f>
        <v>0</v>
      </c>
      <c r="W32" s="206">
        <f>ISI!W28</f>
        <v>0</v>
      </c>
    </row>
    <row r="33" spans="1:23" ht="12" customHeight="1" x14ac:dyDescent="0.25">
      <c r="A33" s="19" t="s">
        <v>31</v>
      </c>
      <c r="B33" s="207">
        <f t="shared" ref="B33:W33" si="1">SUM(B34:B38)</f>
        <v>2415.9674978503867</v>
      </c>
      <c r="C33" s="207">
        <f t="shared" si="1"/>
        <v>2406.4706792777301</v>
      </c>
      <c r="D33" s="207">
        <f t="shared" si="1"/>
        <v>2350.0502149613067</v>
      </c>
      <c r="E33" s="207">
        <f t="shared" si="1"/>
        <v>1897.2473774720552</v>
      </c>
      <c r="F33" s="207">
        <f t="shared" si="1"/>
        <v>1736.6172828890799</v>
      </c>
      <c r="G33" s="207">
        <f t="shared" si="1"/>
        <v>1658.4437661220982</v>
      </c>
      <c r="H33" s="207">
        <f t="shared" si="1"/>
        <v>1535.97222699914</v>
      </c>
      <c r="I33" s="207">
        <f t="shared" si="1"/>
        <v>1329.6788478073945</v>
      </c>
      <c r="J33" s="207">
        <f t="shared" si="1"/>
        <v>1179.5165090283749</v>
      </c>
      <c r="K33" s="207">
        <f t="shared" si="1"/>
        <v>1115.2430782459155</v>
      </c>
      <c r="L33" s="207">
        <f t="shared" si="1"/>
        <v>1025.9627687016336</v>
      </c>
      <c r="M33" s="207">
        <f t="shared" si="1"/>
        <v>882.15339638864998</v>
      </c>
      <c r="N33" s="207">
        <f t="shared" si="1"/>
        <v>713.02674118658638</v>
      </c>
      <c r="O33" s="207">
        <f t="shared" si="1"/>
        <v>655.9424763542562</v>
      </c>
      <c r="P33" s="207">
        <f t="shared" si="1"/>
        <v>697.66895958727423</v>
      </c>
      <c r="Q33" s="207">
        <f t="shared" si="1"/>
        <v>725.04067067927758</v>
      </c>
      <c r="R33" s="207">
        <f t="shared" si="1"/>
        <v>605.18787618228703</v>
      </c>
      <c r="S33" s="207">
        <f t="shared" si="1"/>
        <v>620.90214961306958</v>
      </c>
      <c r="T33" s="207">
        <f t="shared" si="1"/>
        <v>581.43293207222678</v>
      </c>
      <c r="U33" s="207">
        <f t="shared" si="1"/>
        <v>547.12966466036107</v>
      </c>
      <c r="V33" s="207">
        <f t="shared" si="1"/>
        <v>554.34075666380033</v>
      </c>
      <c r="W33" s="207">
        <f t="shared" si="1"/>
        <v>512.0311263972485</v>
      </c>
    </row>
    <row r="34" spans="1:23" ht="12" customHeight="1" x14ac:dyDescent="0.25">
      <c r="A34" s="18" t="s">
        <v>32</v>
      </c>
      <c r="B34" s="206">
        <f>ISI!B30+NFM!B46+CHI!B35+NMM!B34+PPA!B35+FBT!B15+TRE!B15+MAE!B15+TEL!B15+WWP!B15+OIS!B15</f>
        <v>0</v>
      </c>
      <c r="C34" s="206">
        <f>ISI!C30+NFM!C46+CHI!C35+NMM!C34+PPA!C35+FBT!C15+TRE!C15+MAE!C15+TEL!C15+WWP!C15+OIS!C15</f>
        <v>0</v>
      </c>
      <c r="D34" s="206">
        <f>ISI!D30+NFM!D46+CHI!D35+NMM!D34+PPA!D35+FBT!D15+TRE!D15+MAE!D15+TEL!D15+WWP!D15+OIS!D15</f>
        <v>0</v>
      </c>
      <c r="E34" s="206">
        <f>ISI!E30+NFM!E46+CHI!E35+NMM!E34+PPA!E35+FBT!E15+TRE!E15+MAE!E15+TEL!E15+WWP!E15+OIS!E15</f>
        <v>0</v>
      </c>
      <c r="F34" s="206">
        <f>ISI!F30+NFM!F46+CHI!F35+NMM!F34+PPA!F35+FBT!F15+TRE!F15+MAE!F15+TEL!F15+WWP!F15+OIS!F15</f>
        <v>0</v>
      </c>
      <c r="G34" s="206">
        <f>ISI!G30+NFM!G46+CHI!G35+NMM!G34+PPA!G35+FBT!G15+TRE!G15+MAE!G15+TEL!G15+WWP!G15+OIS!G15</f>
        <v>0</v>
      </c>
      <c r="H34" s="206">
        <f>ISI!H30+NFM!H46+CHI!H35+NMM!H34+PPA!H35+FBT!H15+TRE!H15+MAE!H15+TEL!H15+WWP!H15+OIS!H15</f>
        <v>0</v>
      </c>
      <c r="I34" s="206">
        <f>ISI!I30+NFM!I46+CHI!I35+NMM!I34+PPA!I35+FBT!I15+TRE!I15+MAE!I15+TEL!I15+WWP!I15+OIS!I15</f>
        <v>0</v>
      </c>
      <c r="J34" s="206">
        <f>ISI!J30+NFM!J46+CHI!J35+NMM!J34+PPA!J35+FBT!J15+TRE!J15+MAE!J15+TEL!J15+WWP!J15+OIS!J15</f>
        <v>0</v>
      </c>
      <c r="K34" s="206">
        <f>ISI!K30+NFM!K46+CHI!K35+NMM!K34+PPA!K35+FBT!K15+TRE!K15+MAE!K15+TEL!K15+WWP!K15+OIS!K15</f>
        <v>0</v>
      </c>
      <c r="L34" s="206">
        <f>ISI!L30+NFM!L46+CHI!L35+NMM!L34+PPA!L35+FBT!L15+TRE!L15+MAE!L15+TEL!L15+WWP!L15+OIS!L15</f>
        <v>0</v>
      </c>
      <c r="M34" s="206">
        <f>ISI!M30+NFM!M46+CHI!M35+NMM!M34+PPA!M35+FBT!M15+TRE!M15+MAE!M15+TEL!M15+WWP!M15+OIS!M15</f>
        <v>0</v>
      </c>
      <c r="N34" s="206">
        <f>ISI!N30+NFM!N46+CHI!N35+NMM!N34+PPA!N35+FBT!N15+TRE!N15+MAE!N15+TEL!N15+WWP!N15+OIS!N15</f>
        <v>0</v>
      </c>
      <c r="O34" s="206">
        <f>ISI!O30+NFM!O46+CHI!O35+NMM!O34+PPA!O35+FBT!O15+TRE!O15+MAE!O15+TEL!O15+WWP!O15+OIS!O15</f>
        <v>0</v>
      </c>
      <c r="P34" s="206">
        <f>ISI!P30+NFM!P46+CHI!P35+NMM!P34+PPA!P35+FBT!P15+TRE!P15+MAE!P15+TEL!P15+WWP!P15+OIS!P15</f>
        <v>0</v>
      </c>
      <c r="Q34" s="206">
        <f>ISI!Q30+NFM!Q46+CHI!Q35+NMM!Q34+PPA!Q35+FBT!Q15+TRE!Q15+MAE!Q15+TEL!Q15+WWP!Q15+OIS!Q15</f>
        <v>0</v>
      </c>
      <c r="R34" s="206">
        <f>ISI!R30+NFM!R46+CHI!R35+NMM!R34+PPA!R35+FBT!R15+TRE!R15+MAE!R15+TEL!R15+WWP!R15+OIS!R15</f>
        <v>0</v>
      </c>
      <c r="S34" s="206">
        <f>ISI!S30+NFM!S46+CHI!S35+NMM!S34+PPA!S35+FBT!S15+TRE!S15+MAE!S15+TEL!S15+WWP!S15+OIS!S15</f>
        <v>0</v>
      </c>
      <c r="T34" s="206">
        <f>ISI!T30+NFM!T46+CHI!T35+NMM!T34+PPA!T35+FBT!T15+TRE!T15+MAE!T15+TEL!T15+WWP!T15+OIS!T15</f>
        <v>0</v>
      </c>
      <c r="U34" s="206">
        <f>ISI!U30+NFM!U46+CHI!U35+NMM!U34+PPA!U35+FBT!U15+TRE!U15+MAE!U15+TEL!U15+WWP!U15+OIS!U15</f>
        <v>0</v>
      </c>
      <c r="V34" s="206">
        <f>ISI!V30+NFM!V46+CHI!V35+NMM!V34+PPA!V35+FBT!V15+TRE!V15+MAE!V15+TEL!V15+WWP!V15+OIS!V15</f>
        <v>0</v>
      </c>
      <c r="W34" s="206">
        <f>ISI!W30+NFM!W46+CHI!W35+NMM!W34+PPA!W35+FBT!W15+TRE!W15+MAE!W15+TEL!W15+WWP!W15+OIS!W15</f>
        <v>0</v>
      </c>
    </row>
    <row r="35" spans="1:23" ht="12" customHeight="1" x14ac:dyDescent="0.25">
      <c r="A35" s="18" t="s">
        <v>33</v>
      </c>
      <c r="B35" s="206">
        <f>ISI!B31+NFM!B47+CHI!B36+NMM!B35+PPA!B36+FBT!B16+TRE!B16+MAE!B16+TEL!B16+WWP!B16+OIS!B16</f>
        <v>354.73869303525368</v>
      </c>
      <c r="C35" s="206">
        <f>ISI!C31+NFM!C47+CHI!C36+NMM!C35+PPA!C36+FBT!C16+TRE!C16+MAE!C16+TEL!C16+WWP!C16+OIS!C16</f>
        <v>354.73869303525368</v>
      </c>
      <c r="D35" s="206">
        <f>ISI!D31+NFM!D47+CHI!D36+NMM!D35+PPA!D36+FBT!D16+TRE!D16+MAE!D16+TEL!D16+WWP!D16+OIS!D16</f>
        <v>307.28959587274289</v>
      </c>
      <c r="E35" s="206">
        <f>ISI!E31+NFM!E47+CHI!E36+NMM!E35+PPA!E36+FBT!E16+TRE!E16+MAE!E16+TEL!E16+WWP!E16+OIS!E16</f>
        <v>150.25563198624246</v>
      </c>
      <c r="F35" s="206">
        <f>ISI!F31+NFM!F47+CHI!F36+NMM!F35+PPA!F36+FBT!F16+TRE!F16+MAE!F16+TEL!F16+WWP!F16+OIS!F16</f>
        <v>112.99802235597592</v>
      </c>
      <c r="G35" s="206">
        <f>ISI!G31+NFM!G47+CHI!G36+NMM!G35+PPA!G36+FBT!G16+TRE!G16+MAE!G16+TEL!G16+WWP!G16+OIS!G16</f>
        <v>119.77790197764402</v>
      </c>
      <c r="H35" s="206">
        <f>ISI!H31+NFM!H47+CHI!H36+NMM!H35+PPA!H36+FBT!H16+TRE!H16+MAE!H16+TEL!H16+WWP!H16+OIS!H16</f>
        <v>108.47824591573516</v>
      </c>
      <c r="I35" s="206">
        <f>ISI!I31+NFM!I47+CHI!I36+NMM!I35+PPA!I36+FBT!I16+TRE!I16+MAE!I16+TEL!I16+WWP!I16+OIS!I16</f>
        <v>105.47429062768701</v>
      </c>
      <c r="J35" s="206">
        <f>ISI!J31+NFM!J47+CHI!J36+NMM!J35+PPA!J36+FBT!J16+TRE!J16+MAE!J16+TEL!J16+WWP!J16+OIS!J16</f>
        <v>105.47437661220978</v>
      </c>
      <c r="K35" s="206">
        <f>ISI!K31+NFM!K47+CHI!K36+NMM!K35+PPA!K36+FBT!K16+TRE!K16+MAE!K16+TEL!K16+WWP!K16+OIS!K16</f>
        <v>86.796646603611336</v>
      </c>
      <c r="L35" s="206">
        <f>ISI!L31+NFM!L47+CHI!L36+NMM!L35+PPA!L36+FBT!L16+TRE!L16+MAE!L16+TEL!L16+WWP!L16+OIS!L16</f>
        <v>81.303439380911428</v>
      </c>
      <c r="M35" s="206">
        <f>ISI!M31+NFM!M47+CHI!M36+NMM!M35+PPA!M36+FBT!M16+TRE!M16+MAE!M16+TEL!M16+WWP!M16+OIS!M16</f>
        <v>87.895528804815115</v>
      </c>
      <c r="N35" s="206">
        <f>ISI!N31+NFM!N47+CHI!N36+NMM!N35+PPA!N36+FBT!N16+TRE!N16+MAE!N16+TEL!N16+WWP!N16+OIS!N16</f>
        <v>75.809888220120371</v>
      </c>
      <c r="O35" s="206">
        <f>ISI!O31+NFM!O47+CHI!O36+NMM!O35+PPA!O36+FBT!O16+TRE!O16+MAE!O16+TEL!O16+WWP!O16+OIS!O16</f>
        <v>67.020292347377463</v>
      </c>
      <c r="P35" s="206">
        <f>ISI!P31+NFM!P47+CHI!P36+NMM!P35+PPA!P36+FBT!P16+TRE!P16+MAE!P16+TEL!P16+WWP!P16+OIS!P16</f>
        <v>65.921668099742035</v>
      </c>
      <c r="Q35" s="206">
        <f>ISI!Q31+NFM!Q47+CHI!Q36+NMM!Q35+PPA!Q36+FBT!Q16+TRE!Q16+MAE!Q16+TEL!Q16+WWP!Q16+OIS!Q16</f>
        <v>65.921668099742035</v>
      </c>
      <c r="R35" s="206">
        <f>ISI!R31+NFM!R47+CHI!R36+NMM!R35+PPA!R36+FBT!R16+TRE!R16+MAE!R16+TEL!R16+WWP!R16+OIS!R16</f>
        <v>64.823043852106593</v>
      </c>
      <c r="S35" s="206">
        <f>ISI!S31+NFM!S47+CHI!S36+NMM!S35+PPA!S36+FBT!S16+TRE!S16+MAE!S16+TEL!S16+WWP!S16+OIS!S16</f>
        <v>62.279277730008594</v>
      </c>
      <c r="T35" s="206">
        <f>ISI!T31+NFM!T47+CHI!T36+NMM!T35+PPA!T36+FBT!T16+TRE!T16+MAE!T16+TEL!T16+WWP!T16+OIS!T16</f>
        <v>62.360705073086848</v>
      </c>
      <c r="U35" s="206">
        <f>ISI!U31+NFM!U47+CHI!U36+NMM!U35+PPA!U36+FBT!U16+TRE!U16+MAE!U16+TEL!U16+WWP!U16+OIS!U16</f>
        <v>58.82390369733448</v>
      </c>
      <c r="V35" s="206">
        <f>ISI!V31+NFM!V47+CHI!V36+NMM!V35+PPA!V36+FBT!V16+TRE!V16+MAE!V16+TEL!V16+WWP!V16+OIS!V16</f>
        <v>53.219432502149623</v>
      </c>
      <c r="W35" s="206">
        <f>ISI!W31+NFM!W47+CHI!W36+NMM!W35+PPA!W36+FBT!W16+TRE!W16+MAE!W16+TEL!W16+WWP!W16+OIS!W16</f>
        <v>55.642046431642299</v>
      </c>
    </row>
    <row r="36" spans="1:23" ht="12" customHeight="1" x14ac:dyDescent="0.25">
      <c r="A36" s="18" t="s">
        <v>69</v>
      </c>
      <c r="B36" s="206">
        <f>ISI!B32+NFM!B48+CHI!B37+NMM!B36+PPA!B37+FBT!B17+TRE!B17+MAE!B17+TEL!B17+WWP!B17+OIS!B17</f>
        <v>446.05012897678409</v>
      </c>
      <c r="C36" s="206">
        <f>ISI!C32+NFM!C48+CHI!C37+NMM!C36+PPA!C37+FBT!C17+TRE!C17+MAE!C17+TEL!C17+WWP!C17+OIS!C17</f>
        <v>485.37704213241619</v>
      </c>
      <c r="D36" s="206">
        <f>ISI!D32+NFM!D48+CHI!D37+NMM!D36+PPA!D37+FBT!D17+TRE!D17+MAE!D17+TEL!D17+WWP!D17+OIS!D17</f>
        <v>490.55159071367154</v>
      </c>
      <c r="E36" s="206">
        <f>ISI!E32+NFM!E48+CHI!E37+NMM!E36+PPA!E37+FBT!E17+TRE!E17+MAE!E17+TEL!E17+WWP!E17+OIS!E17</f>
        <v>379.81539122957872</v>
      </c>
      <c r="F36" s="206">
        <f>ISI!F32+NFM!F48+CHI!F37+NMM!F36+PPA!F37+FBT!F17+TRE!F17+MAE!F17+TEL!F17+WWP!F17+OIS!F17</f>
        <v>416.03757523645743</v>
      </c>
      <c r="G36" s="206">
        <f>ISI!G32+NFM!G48+CHI!G37+NMM!G36+PPA!G37+FBT!G17+TRE!G17+MAE!G17+TEL!G17+WWP!G17+OIS!G17</f>
        <v>382.92020636285469</v>
      </c>
      <c r="H36" s="206">
        <f>ISI!H32+NFM!H48+CHI!H37+NMM!H36+PPA!H37+FBT!H17+TRE!H17+MAE!H17+TEL!H17+WWP!H17+OIS!H17</f>
        <v>324.54393809114356</v>
      </c>
      <c r="I36" s="206">
        <f>ISI!I32+NFM!I48+CHI!I37+NMM!I36+PPA!I37+FBT!I17+TRE!I17+MAE!I17+TEL!I17+WWP!I17+OIS!I17</f>
        <v>317.35451418744617</v>
      </c>
      <c r="J36" s="206">
        <f>ISI!J32+NFM!J48+CHI!J37+NMM!J36+PPA!J37+FBT!J17+TRE!J17+MAE!J17+TEL!J17+WWP!J17+OIS!J17</f>
        <v>262.92149613069648</v>
      </c>
      <c r="K36" s="206">
        <f>ISI!K32+NFM!K48+CHI!K37+NMM!K36+PPA!K37+FBT!K17+TRE!K17+MAE!K17+TEL!K17+WWP!K17+OIS!K17</f>
        <v>259.84049871023217</v>
      </c>
      <c r="L36" s="206">
        <f>ISI!L32+NFM!L48+CHI!L37+NMM!L36+PPA!L37+FBT!L17+TRE!L17+MAE!L17+TEL!L17+WWP!L17+OIS!L17</f>
        <v>268.05666380051582</v>
      </c>
      <c r="M36" s="206">
        <f>ISI!M32+NFM!M48+CHI!M37+NMM!M36+PPA!M37+FBT!M17+TRE!M17+MAE!M17+TEL!M17+WWP!M17+OIS!M17</f>
        <v>236.21848667239897</v>
      </c>
      <c r="N36" s="206">
        <f>ISI!N32+NFM!N48+CHI!N37+NMM!N36+PPA!N37+FBT!N17+TRE!N17+MAE!N17+TEL!N17+WWP!N17+OIS!N17</f>
        <v>177.67738607050728</v>
      </c>
      <c r="O36" s="206">
        <f>ISI!O32+NFM!O48+CHI!O37+NMM!O36+PPA!O37+FBT!O17+TRE!O17+MAE!O17+TEL!O17+WWP!O17+OIS!O17</f>
        <v>150.9743766122098</v>
      </c>
      <c r="P36" s="206">
        <f>ISI!P32+NFM!P48+CHI!P37+NMM!P36+PPA!P37+FBT!P17+TRE!P17+MAE!P17+TEL!P17+WWP!P17+OIS!P17</f>
        <v>162.27179707652624</v>
      </c>
      <c r="Q36" s="206">
        <f>ISI!Q32+NFM!Q48+CHI!Q37+NMM!Q36+PPA!Q37+FBT!Q17+TRE!Q17+MAE!Q17+TEL!Q17+WWP!Q17+OIS!Q17</f>
        <v>193.08297506448838</v>
      </c>
      <c r="R36" s="206">
        <f>ISI!R32+NFM!R48+CHI!R37+NMM!R36+PPA!R37+FBT!R17+TRE!R17+MAE!R17+TEL!R17+WWP!R17+OIS!R17</f>
        <v>156.10963026655202</v>
      </c>
      <c r="S36" s="206">
        <f>ISI!S32+NFM!S48+CHI!S37+NMM!S36+PPA!S37+FBT!S17+TRE!S17+MAE!S17+TEL!S17+WWP!S17+OIS!S17</f>
        <v>153.11797076526221</v>
      </c>
      <c r="T36" s="206">
        <f>ISI!T32+NFM!T48+CHI!T37+NMM!T36+PPA!T37+FBT!T17+TRE!T17+MAE!T17+TEL!T17+WWP!T17+OIS!T17</f>
        <v>148.70472914875322</v>
      </c>
      <c r="U36" s="206">
        <f>ISI!U32+NFM!U48+CHI!U37+NMM!U36+PPA!U37+FBT!U17+TRE!U17+MAE!U17+TEL!U17+WWP!U17+OIS!U17</f>
        <v>145.70593293207222</v>
      </c>
      <c r="V36" s="206">
        <f>ISI!V32+NFM!V48+CHI!V37+NMM!V36+PPA!V37+FBT!V17+TRE!V17+MAE!V17+TEL!V17+WWP!V17+OIS!V17</f>
        <v>142.66784178847806</v>
      </c>
      <c r="W36" s="206">
        <f>ISI!W32+NFM!W48+CHI!W37+NMM!W36+PPA!W37+FBT!W17+TRE!W17+MAE!W17+TEL!W17+WWP!W17+OIS!W17</f>
        <v>150.37876182287187</v>
      </c>
    </row>
    <row r="37" spans="1:23" ht="12" customHeight="1" x14ac:dyDescent="0.25">
      <c r="A37" s="18" t="s">
        <v>70</v>
      </c>
      <c r="B37" s="206">
        <f>ISI!B33+NFM!B49+CHI!B38+NMM!B37+PPA!B38+FBT!B18+TRE!B18+MAE!B18+TEL!B18+WWP!B18+OIS!B18</f>
        <v>1221.6108340498708</v>
      </c>
      <c r="C37" s="206">
        <f>ISI!C33+NFM!C49+CHI!C38+NMM!C37+PPA!C38+FBT!C18+TRE!C18+MAE!C18+TEL!C18+WWP!C18+OIS!C18</f>
        <v>1062.3960447119518</v>
      </c>
      <c r="D37" s="206">
        <f>ISI!D33+NFM!D49+CHI!D38+NMM!D37+PPA!D38+FBT!D18+TRE!D18+MAE!D18+TEL!D18+WWP!D18+OIS!D18</f>
        <v>926.34006878761818</v>
      </c>
      <c r="E37" s="206">
        <f>ISI!E33+NFM!E49+CHI!E38+NMM!E37+PPA!E38+FBT!E18+TRE!E18+MAE!E18+TEL!E18+WWP!E18+OIS!E18</f>
        <v>786.42373172828889</v>
      </c>
      <c r="F37" s="206">
        <f>ISI!F33+NFM!F49+CHI!F38+NMM!F37+PPA!F38+FBT!F18+TRE!F18+MAE!F18+TEL!F18+WWP!F18+OIS!F18</f>
        <v>521.23766122098027</v>
      </c>
      <c r="G37" s="206">
        <f>ISI!G33+NFM!G49+CHI!G38+NMM!G37+PPA!G38+FBT!G18+TRE!G18+MAE!G18+TEL!G18+WWP!G18+OIS!G18</f>
        <v>363.81031814273439</v>
      </c>
      <c r="H37" s="206">
        <f>ISI!H33+NFM!H49+CHI!H38+NMM!H37+PPA!H38+FBT!H18+TRE!H18+MAE!H18+TEL!H18+WWP!H18+OIS!H18</f>
        <v>338.85236457437662</v>
      </c>
      <c r="I37" s="206">
        <f>ISI!I33+NFM!I49+CHI!I38+NMM!I37+PPA!I38+FBT!I18+TRE!I18+MAE!I18+TEL!I18+WWP!I18+OIS!I18</f>
        <v>414.63645743766114</v>
      </c>
      <c r="J37" s="206">
        <f>ISI!J33+NFM!J49+CHI!J38+NMM!J37+PPA!J38+FBT!J18+TRE!J18+MAE!J18+TEL!J18+WWP!J18+OIS!J18</f>
        <v>276.10584694754942</v>
      </c>
      <c r="K37" s="206">
        <f>ISI!K33+NFM!K49+CHI!K38+NMM!K37+PPA!K38+FBT!K18+TRE!K18+MAE!K18+TEL!K18+WWP!K18+OIS!K18</f>
        <v>300.94574376612206</v>
      </c>
      <c r="L37" s="206">
        <f>ISI!L33+NFM!L49+CHI!L38+NMM!L37+PPA!L38+FBT!L18+TRE!L18+MAE!L18+TEL!L18+WWP!L18+OIS!L18</f>
        <v>229.29208942390369</v>
      </c>
      <c r="M37" s="206">
        <f>ISI!M33+NFM!M49+CHI!M38+NMM!M37+PPA!M38+FBT!M18+TRE!M18+MAE!M18+TEL!M18+WWP!M18+OIS!M18</f>
        <v>179.61203783319002</v>
      </c>
      <c r="N37" s="206">
        <f>ISI!N33+NFM!N49+CHI!N38+NMM!N37+PPA!N38+FBT!N18+TRE!N18+MAE!N18+TEL!N18+WWP!N18+OIS!N18</f>
        <v>146.17368873602751</v>
      </c>
      <c r="O37" s="206">
        <f>ISI!O33+NFM!O49+CHI!O38+NMM!O37+PPA!O38+FBT!O18+TRE!O18+MAE!O18+TEL!O18+WWP!O18+OIS!O18</f>
        <v>103.18142734307823</v>
      </c>
      <c r="P37" s="206">
        <f>ISI!P33+NFM!P49+CHI!P38+NMM!P37+PPA!P38+FBT!P18+TRE!P18+MAE!P18+TEL!P18+WWP!P18+OIS!P18</f>
        <v>85.029148753224405</v>
      </c>
      <c r="Q37" s="206">
        <f>ISI!Q33+NFM!Q49+CHI!Q38+NMM!Q37+PPA!Q38+FBT!Q18+TRE!Q18+MAE!Q18+TEL!Q18+WWP!Q18+OIS!Q18</f>
        <v>117.51212381771282</v>
      </c>
      <c r="R37" s="206">
        <f>ISI!R33+NFM!R49+CHI!R38+NMM!R37+PPA!R38+FBT!R18+TRE!R18+MAE!R18+TEL!R18+WWP!R18+OIS!R18</f>
        <v>128.976698194325</v>
      </c>
      <c r="S37" s="206">
        <f>ISI!S33+NFM!S49+CHI!S38+NMM!S37+PPA!S38+FBT!S18+TRE!S18+MAE!S18+TEL!S18+WWP!S18+OIS!S18</f>
        <v>108.34058469475494</v>
      </c>
      <c r="T37" s="206">
        <f>ISI!T33+NFM!T49+CHI!T38+NMM!T37+PPA!T38+FBT!T18+TRE!T18+MAE!T18+TEL!T18+WWP!T18+OIS!T18</f>
        <v>106.02089423903695</v>
      </c>
      <c r="U37" s="206">
        <f>ISI!U33+NFM!U49+CHI!U38+NMM!U37+PPA!U38+FBT!U18+TRE!U18+MAE!U18+TEL!U18+WWP!U18+OIS!U18</f>
        <v>82.970249355116067</v>
      </c>
      <c r="V37" s="206">
        <f>ISI!V33+NFM!V49+CHI!V38+NMM!V37+PPA!V38+FBT!V18+TRE!V18+MAE!V18+TEL!V18+WWP!V18+OIS!V18</f>
        <v>84.840068787618208</v>
      </c>
      <c r="W37" s="206">
        <f>ISI!W33+NFM!W49+CHI!W38+NMM!W37+PPA!W38+FBT!W18+TRE!W18+MAE!W18+TEL!W18+WWP!W18+OIS!W18</f>
        <v>72.408426483233015</v>
      </c>
    </row>
    <row r="38" spans="1:23" ht="12" customHeight="1" x14ac:dyDescent="0.25">
      <c r="A38" s="18" t="s">
        <v>34</v>
      </c>
      <c r="B38" s="206">
        <f>ISI!B34+NFM!B50+CHI!B39+NMM!B38+PPA!B39+FBT!B19+TRE!B19+MAE!B19+TEL!B19+WWP!B19+OIS!B19</f>
        <v>393.56784178847812</v>
      </c>
      <c r="C38" s="206">
        <f>ISI!C34+NFM!C50+CHI!C39+NMM!C38+PPA!C39+FBT!C19+TRE!C19+MAE!C19+TEL!C19+WWP!C19+OIS!C19</f>
        <v>503.95889939810831</v>
      </c>
      <c r="D38" s="206">
        <f>ISI!D34+NFM!D50+CHI!D39+NMM!D38+PPA!D39+FBT!D19+TRE!D19+MAE!D19+TEL!D19+WWP!D19+OIS!D19</f>
        <v>625.86895958727428</v>
      </c>
      <c r="E38" s="206">
        <f>ISI!E34+NFM!E50+CHI!E39+NMM!E38+PPA!E39+FBT!E19+TRE!E19+MAE!E19+TEL!E19+WWP!E19+OIS!E19</f>
        <v>580.75262252794494</v>
      </c>
      <c r="F38" s="206">
        <f>ISI!F34+NFM!F50+CHI!F39+NMM!F38+PPA!F39+FBT!F19+TRE!F19+MAE!F19+TEL!F19+WWP!F19+OIS!F19</f>
        <v>686.34402407566631</v>
      </c>
      <c r="G38" s="206">
        <f>ISI!G34+NFM!G50+CHI!G39+NMM!G38+PPA!G39+FBT!G19+TRE!G19+MAE!G19+TEL!G19+WWP!G19+OIS!G19</f>
        <v>791.935339638865</v>
      </c>
      <c r="H38" s="206">
        <f>ISI!H34+NFM!H50+CHI!H39+NMM!H38+PPA!H39+FBT!H19+TRE!H19+MAE!H19+TEL!H19+WWP!H19+OIS!H19</f>
        <v>764.09767841788471</v>
      </c>
      <c r="I38" s="206">
        <f>ISI!I34+NFM!I50+CHI!I39+NMM!I38+PPA!I39+FBT!I19+TRE!I19+MAE!I19+TEL!I19+WWP!I19+OIS!I19</f>
        <v>492.21358555460017</v>
      </c>
      <c r="J38" s="206">
        <f>ISI!J34+NFM!J50+CHI!J39+NMM!J38+PPA!J39+FBT!J19+TRE!J19+MAE!J19+TEL!J19+WWP!J19+OIS!J19</f>
        <v>535.01478933791907</v>
      </c>
      <c r="K38" s="206">
        <f>ISI!K34+NFM!K50+CHI!K39+NMM!K38+PPA!K39+FBT!K19+TRE!K19+MAE!K19+TEL!K19+WWP!K19+OIS!K19</f>
        <v>467.6601891659501</v>
      </c>
      <c r="L38" s="206">
        <f>ISI!L34+NFM!L50+CHI!L39+NMM!L38+PPA!L39+FBT!L19+TRE!L19+MAE!L19+TEL!L19+WWP!L19+OIS!L19</f>
        <v>447.31057609630261</v>
      </c>
      <c r="M38" s="206">
        <f>ISI!M34+NFM!M50+CHI!M39+NMM!M38+PPA!M39+FBT!M19+TRE!M19+MAE!M19+TEL!M19+WWP!M19+OIS!M19</f>
        <v>378.42734307824594</v>
      </c>
      <c r="N38" s="206">
        <f>ISI!N34+NFM!N50+CHI!N39+NMM!N38+PPA!N39+FBT!N19+TRE!N19+MAE!N19+TEL!N19+WWP!N19+OIS!N19</f>
        <v>313.36577815993121</v>
      </c>
      <c r="O38" s="206">
        <f>ISI!O34+NFM!O50+CHI!O39+NMM!O38+PPA!O39+FBT!O19+TRE!O19+MAE!O19+TEL!O19+WWP!O19+OIS!O19</f>
        <v>334.76638005159072</v>
      </c>
      <c r="P38" s="206">
        <f>ISI!P34+NFM!P50+CHI!P39+NMM!P38+PPA!P39+FBT!P19+TRE!P19+MAE!P19+TEL!P19+WWP!P19+OIS!P19</f>
        <v>384.44634565778148</v>
      </c>
      <c r="Q38" s="206">
        <f>ISI!Q34+NFM!Q50+CHI!Q39+NMM!Q38+PPA!Q39+FBT!Q19+TRE!Q19+MAE!Q19+TEL!Q19+WWP!Q19+OIS!Q19</f>
        <v>348.52390369733439</v>
      </c>
      <c r="R38" s="206">
        <f>ISI!R34+NFM!R50+CHI!R39+NMM!R38+PPA!R39+FBT!R19+TRE!R19+MAE!R19+TEL!R19+WWP!R19+OIS!R19</f>
        <v>255.27850386930351</v>
      </c>
      <c r="S38" s="206">
        <f>ISI!S34+NFM!S50+CHI!S39+NMM!S38+PPA!S39+FBT!S19+TRE!S19+MAE!S19+TEL!S19+WWP!S19+OIS!S19</f>
        <v>297.16431642304383</v>
      </c>
      <c r="T38" s="206">
        <f>ISI!T34+NFM!T50+CHI!T39+NMM!T38+PPA!T39+FBT!T19+TRE!T19+MAE!T19+TEL!T19+WWP!T19+OIS!T19</f>
        <v>264.34660361134985</v>
      </c>
      <c r="U38" s="206">
        <f>ISI!U34+NFM!U50+CHI!U39+NMM!U38+PPA!U39+FBT!U19+TRE!U19+MAE!U19+TEL!U19+WWP!U19+OIS!U19</f>
        <v>259.62957867583827</v>
      </c>
      <c r="V38" s="206">
        <f>ISI!V34+NFM!V50+CHI!V39+NMM!V38+PPA!V39+FBT!V19+TRE!V19+MAE!V19+TEL!V19+WWP!V19+OIS!V19</f>
        <v>273.61341358555444</v>
      </c>
      <c r="W38" s="206">
        <f>ISI!W34+NFM!W50+CHI!W39+NMM!W38+PPA!W39+FBT!W19+TRE!W19+MAE!W19+TEL!W19+WWP!W19+OIS!W19</f>
        <v>233.60189165950123</v>
      </c>
    </row>
    <row r="39" spans="1:23" ht="12" customHeight="1" x14ac:dyDescent="0.25">
      <c r="A39" s="19" t="s">
        <v>71</v>
      </c>
      <c r="B39" s="207">
        <f t="shared" ref="B39:W39" si="2">B40+B41</f>
        <v>699.23568357695615</v>
      </c>
      <c r="C39" s="207">
        <f t="shared" si="2"/>
        <v>835.78865004299212</v>
      </c>
      <c r="D39" s="207">
        <f t="shared" si="2"/>
        <v>916.85296646603615</v>
      </c>
      <c r="E39" s="207">
        <f t="shared" si="2"/>
        <v>918.14273430782453</v>
      </c>
      <c r="F39" s="207">
        <f t="shared" si="2"/>
        <v>946.45313843508166</v>
      </c>
      <c r="G39" s="207">
        <f t="shared" si="2"/>
        <v>956.10490111779882</v>
      </c>
      <c r="H39" s="207">
        <f t="shared" si="2"/>
        <v>966.70249355116084</v>
      </c>
      <c r="I39" s="207">
        <f t="shared" si="2"/>
        <v>1034.5657781599314</v>
      </c>
      <c r="J39" s="207">
        <f t="shared" si="2"/>
        <v>1017.0894239036975</v>
      </c>
      <c r="K39" s="207">
        <f t="shared" si="2"/>
        <v>954.94411006018902</v>
      </c>
      <c r="L39" s="207">
        <f t="shared" si="2"/>
        <v>1052.62252794497</v>
      </c>
      <c r="M39" s="207">
        <f t="shared" si="2"/>
        <v>1150.3654342218401</v>
      </c>
      <c r="N39" s="207">
        <f t="shared" si="2"/>
        <v>1121.6036113499567</v>
      </c>
      <c r="O39" s="207">
        <f t="shared" si="2"/>
        <v>1083.4909716251075</v>
      </c>
      <c r="P39" s="207">
        <f t="shared" si="2"/>
        <v>1056.7927773000861</v>
      </c>
      <c r="Q39" s="207">
        <f t="shared" si="2"/>
        <v>1098.1302665520204</v>
      </c>
      <c r="R39" s="207">
        <f t="shared" si="2"/>
        <v>1120.1796216680998</v>
      </c>
      <c r="S39" s="207">
        <f t="shared" si="2"/>
        <v>1214.113241616509</v>
      </c>
      <c r="T39" s="207">
        <f t="shared" si="2"/>
        <v>1247.1292347377469</v>
      </c>
      <c r="U39" s="207">
        <f t="shared" si="2"/>
        <v>1258.1109200343935</v>
      </c>
      <c r="V39" s="207">
        <f t="shared" si="2"/>
        <v>1167.2153912295787</v>
      </c>
      <c r="W39" s="207">
        <f t="shared" si="2"/>
        <v>1314.106104901118</v>
      </c>
    </row>
    <row r="40" spans="1:23" ht="12" customHeight="1" x14ac:dyDescent="0.25">
      <c r="A40" s="18" t="s">
        <v>72</v>
      </c>
      <c r="B40" s="206">
        <f>ISI!B36+NFM!B52+CHI!B41+NMM!B40+PPA!B41+FBT!B21+TRE!B21+MAE!B21+TEL!B21+WWP!B21+OIS!B21</f>
        <v>658.8134135855546</v>
      </c>
      <c r="C40" s="206">
        <f>ISI!C36+NFM!C52+CHI!C41+NMM!C40+PPA!C41+FBT!C21+TRE!C21+MAE!C21+TEL!C21+WWP!C21+OIS!C21</f>
        <v>830.88993981083388</v>
      </c>
      <c r="D40" s="206">
        <f>ISI!D36+NFM!D52+CHI!D41+NMM!D40+PPA!D41+FBT!D21+TRE!D21+MAE!D21+TEL!D21+WWP!D21+OIS!D21</f>
        <v>916.85296646603615</v>
      </c>
      <c r="E40" s="206">
        <f>ISI!E36+NFM!E52+CHI!E41+NMM!E40+PPA!E41+FBT!E21+TRE!E21+MAE!E21+TEL!E21+WWP!E21+OIS!E21</f>
        <v>918.14273430782453</v>
      </c>
      <c r="F40" s="206">
        <f>ISI!F36+NFM!F52+CHI!F41+NMM!F40+PPA!F41+FBT!F21+TRE!F21+MAE!F21+TEL!F21+WWP!F21+OIS!F21</f>
        <v>946.45313843508166</v>
      </c>
      <c r="G40" s="206">
        <f>ISI!G36+NFM!G52+CHI!G41+NMM!G40+PPA!G41+FBT!G21+TRE!G21+MAE!G21+TEL!G21+WWP!G21+OIS!G21</f>
        <v>956.10490111779882</v>
      </c>
      <c r="H40" s="206">
        <f>ISI!H36+NFM!H52+CHI!H41+NMM!H40+PPA!H41+FBT!H21+TRE!H21+MAE!H21+TEL!H21+WWP!H21+OIS!H21</f>
        <v>966.70249355116084</v>
      </c>
      <c r="I40" s="206">
        <f>ISI!I36+NFM!I52+CHI!I41+NMM!I40+PPA!I41+FBT!I21+TRE!I21+MAE!I21+TEL!I21+WWP!I21+OIS!I21</f>
        <v>1034.5657781599314</v>
      </c>
      <c r="J40" s="206">
        <f>ISI!J36+NFM!J52+CHI!J41+NMM!J40+PPA!J41+FBT!J21+TRE!J21+MAE!J21+TEL!J21+WWP!J21+OIS!J21</f>
        <v>1017.0894239036975</v>
      </c>
      <c r="K40" s="206">
        <f>ISI!K36+NFM!K52+CHI!K41+NMM!K40+PPA!K41+FBT!K21+TRE!K21+MAE!K21+TEL!K21+WWP!K21+OIS!K21</f>
        <v>954.94411006018902</v>
      </c>
      <c r="L40" s="206">
        <f>ISI!L36+NFM!L52+CHI!L41+NMM!L40+PPA!L41+FBT!L21+TRE!L21+MAE!L21+TEL!L21+WWP!L21+OIS!L21</f>
        <v>1052.62252794497</v>
      </c>
      <c r="M40" s="206">
        <f>ISI!M36+NFM!M52+CHI!M41+NMM!M40+PPA!M41+FBT!M21+TRE!M21+MAE!M21+TEL!M21+WWP!M21+OIS!M21</f>
        <v>1150.3654342218401</v>
      </c>
      <c r="N40" s="206">
        <f>ISI!N36+NFM!N52+CHI!N41+NMM!N40+PPA!N41+FBT!N21+TRE!N21+MAE!N21+TEL!N21+WWP!N21+OIS!N21</f>
        <v>1121.6036113499567</v>
      </c>
      <c r="O40" s="206">
        <f>ISI!O36+NFM!O52+CHI!O41+NMM!O40+PPA!O41+FBT!O21+TRE!O21+MAE!O21+TEL!O21+WWP!O21+OIS!O21</f>
        <v>1083.4909716251075</v>
      </c>
      <c r="P40" s="206">
        <f>ISI!P36+NFM!P52+CHI!P41+NMM!P40+PPA!P41+FBT!P21+TRE!P21+MAE!P21+TEL!P21+WWP!P21+OIS!P21</f>
        <v>1056.7927773000861</v>
      </c>
      <c r="Q40" s="206">
        <f>ISI!Q36+NFM!Q52+CHI!Q41+NMM!Q40+PPA!Q41+FBT!Q21+TRE!Q21+MAE!Q21+TEL!Q21+WWP!Q21+OIS!Q21</f>
        <v>1098.1302665520204</v>
      </c>
      <c r="R40" s="206">
        <f>ISI!R36+NFM!R52+CHI!R41+NMM!R40+PPA!R41+FBT!R21+TRE!R21+MAE!R21+TEL!R21+WWP!R21+OIS!R21</f>
        <v>1120.1796216680998</v>
      </c>
      <c r="S40" s="206">
        <f>ISI!S36+NFM!S52+CHI!S41+NMM!S40+PPA!S41+FBT!S21+TRE!S21+MAE!S21+TEL!S21+WWP!S21+OIS!S21</f>
        <v>1214.113241616509</v>
      </c>
      <c r="T40" s="206">
        <f>ISI!T36+NFM!T52+CHI!T41+NMM!T40+PPA!T41+FBT!T21+TRE!T21+MAE!T21+TEL!T21+WWP!T21+OIS!T21</f>
        <v>1247.1292347377469</v>
      </c>
      <c r="U40" s="206">
        <f>ISI!U36+NFM!U52+CHI!U41+NMM!U40+PPA!U41+FBT!U21+TRE!U21+MAE!U21+TEL!U21+WWP!U21+OIS!U21</f>
        <v>1258.1109200343935</v>
      </c>
      <c r="V40" s="206">
        <f>ISI!V36+NFM!V52+CHI!V41+NMM!V40+PPA!V41+FBT!V21+TRE!V21+MAE!V21+TEL!V21+WWP!V21+OIS!V21</f>
        <v>1167.2153912295787</v>
      </c>
      <c r="W40" s="206">
        <f>ISI!W36+NFM!W52+CHI!W41+NMM!W40+PPA!W41+FBT!W21+TRE!W21+MAE!W21+TEL!W21+WWP!W21+OIS!W21</f>
        <v>1314.106104901118</v>
      </c>
    </row>
    <row r="41" spans="1:23" ht="12" customHeight="1" x14ac:dyDescent="0.25">
      <c r="A41" s="18" t="s">
        <v>36</v>
      </c>
      <c r="B41" s="206">
        <f>ISI!B37+NFM!B53+CHI!B42+NMM!B41+PPA!B42+FBT!B22+TRE!B22+MAE!B22+TEL!B22+WWP!B22+OIS!B22</f>
        <v>40.422269991401542</v>
      </c>
      <c r="C41" s="206">
        <f>ISI!C37+NFM!C53+CHI!C42+NMM!C41+PPA!C42+FBT!C22+TRE!C22+MAE!C22+TEL!C22+WWP!C22+OIS!C22</f>
        <v>4.8987102321582112</v>
      </c>
      <c r="D41" s="206">
        <f>ISI!D37+NFM!D53+CHI!D42+NMM!D41+PPA!D42+FBT!D22+TRE!D22+MAE!D22+TEL!D22+WWP!D22+OIS!D22</f>
        <v>0</v>
      </c>
      <c r="E41" s="206">
        <f>ISI!E37+NFM!E53+CHI!E42+NMM!E41+PPA!E42+FBT!E22+TRE!E22+MAE!E22+TEL!E22+WWP!E22+OIS!E22</f>
        <v>0</v>
      </c>
      <c r="F41" s="206">
        <f>ISI!F37+NFM!F53+CHI!F42+NMM!F41+PPA!F42+FBT!F22+TRE!F22+MAE!F22+TEL!F22+WWP!F22+OIS!F22</f>
        <v>0</v>
      </c>
      <c r="G41" s="206">
        <f>ISI!G37+NFM!G53+CHI!G42+NMM!G41+PPA!G42+FBT!G22+TRE!G22+MAE!G22+TEL!G22+WWP!G22+OIS!G22</f>
        <v>0</v>
      </c>
      <c r="H41" s="206">
        <f>ISI!H37+NFM!H53+CHI!H42+NMM!H41+PPA!H42+FBT!H22+TRE!H22+MAE!H22+TEL!H22+WWP!H22+OIS!H22</f>
        <v>0</v>
      </c>
      <c r="I41" s="206">
        <f>ISI!I37+NFM!I53+CHI!I42+NMM!I41+PPA!I42+FBT!I22+TRE!I22+MAE!I22+TEL!I22+WWP!I22+OIS!I22</f>
        <v>0</v>
      </c>
      <c r="J41" s="206">
        <f>ISI!J37+NFM!J53+CHI!J42+NMM!J41+PPA!J42+FBT!J22+TRE!J22+MAE!J22+TEL!J22+WWP!J22+OIS!J22</f>
        <v>0</v>
      </c>
      <c r="K41" s="206">
        <f>ISI!K37+NFM!K53+CHI!K42+NMM!K41+PPA!K42+FBT!K22+TRE!K22+MAE!K22+TEL!K22+WWP!K22+OIS!K22</f>
        <v>0</v>
      </c>
      <c r="L41" s="206">
        <f>ISI!L37+NFM!L53+CHI!L42+NMM!L41+PPA!L42+FBT!L22+TRE!L22+MAE!L22+TEL!L22+WWP!L22+OIS!L22</f>
        <v>0</v>
      </c>
      <c r="M41" s="206">
        <f>ISI!M37+NFM!M53+CHI!M42+NMM!M41+PPA!M42+FBT!M22+TRE!M22+MAE!M22+TEL!M22+WWP!M22+OIS!M22</f>
        <v>0</v>
      </c>
      <c r="N41" s="206">
        <f>ISI!N37+NFM!N53+CHI!N42+NMM!N41+PPA!N42+FBT!N22+TRE!N22+MAE!N22+TEL!N22+WWP!N22+OIS!N22</f>
        <v>0</v>
      </c>
      <c r="O41" s="206">
        <f>ISI!O37+NFM!O53+CHI!O42+NMM!O41+PPA!O42+FBT!O22+TRE!O22+MAE!O22+TEL!O22+WWP!O22+OIS!O22</f>
        <v>0</v>
      </c>
      <c r="P41" s="206">
        <f>ISI!P37+NFM!P53+CHI!P42+NMM!P41+PPA!P42+FBT!P22+TRE!P22+MAE!P22+TEL!P22+WWP!P22+OIS!P22</f>
        <v>0</v>
      </c>
      <c r="Q41" s="206">
        <f>ISI!Q37+NFM!Q53+CHI!Q42+NMM!Q41+PPA!Q42+FBT!Q22+TRE!Q22+MAE!Q22+TEL!Q22+WWP!Q22+OIS!Q22</f>
        <v>0</v>
      </c>
      <c r="R41" s="206">
        <f>ISI!R37+NFM!R53+CHI!R42+NMM!R41+PPA!R42+FBT!R22+TRE!R22+MAE!R22+TEL!R22+WWP!R22+OIS!R22</f>
        <v>0</v>
      </c>
      <c r="S41" s="206">
        <f>ISI!S37+NFM!S53+CHI!S42+NMM!S41+PPA!S42+FBT!S22+TRE!S22+MAE!S22+TEL!S22+WWP!S22+OIS!S22</f>
        <v>0</v>
      </c>
      <c r="T41" s="206">
        <f>ISI!T37+NFM!T53+CHI!T42+NMM!T41+PPA!T42+FBT!T22+TRE!T22+MAE!T22+TEL!T22+WWP!T22+OIS!T22</f>
        <v>0</v>
      </c>
      <c r="U41" s="206">
        <f>ISI!U37+NFM!U53+CHI!U42+NMM!U41+PPA!U42+FBT!U22+TRE!U22+MAE!U22+TEL!U22+WWP!U22+OIS!U22</f>
        <v>0</v>
      </c>
      <c r="V41" s="206">
        <f>ISI!V37+NFM!V53+CHI!V42+NMM!V41+PPA!V42+FBT!V22+TRE!V22+MAE!V22+TEL!V22+WWP!V22+OIS!V22</f>
        <v>0</v>
      </c>
      <c r="W41" s="206">
        <f>ISI!W37+NFM!W53+CHI!W42+NMM!W41+PPA!W42+FBT!W22+TRE!W22+MAE!W22+TEL!W22+WWP!W22+OIS!W22</f>
        <v>0</v>
      </c>
    </row>
    <row r="42" spans="1:23" ht="12" customHeight="1" x14ac:dyDescent="0.25">
      <c r="A42" s="19" t="s">
        <v>37</v>
      </c>
      <c r="B42" s="207">
        <f t="shared" ref="B42:W42" si="3">SUM(B43:B48)</f>
        <v>1264.3785038693034</v>
      </c>
      <c r="C42" s="207">
        <f t="shared" si="3"/>
        <v>1255.0874462596732</v>
      </c>
      <c r="D42" s="207">
        <f t="shared" si="3"/>
        <v>1313.6046431642305</v>
      </c>
      <c r="E42" s="207">
        <f t="shared" si="3"/>
        <v>1320.0295786758381</v>
      </c>
      <c r="F42" s="207">
        <f t="shared" si="3"/>
        <v>1321.2716251074805</v>
      </c>
      <c r="G42" s="207">
        <f t="shared" si="3"/>
        <v>1374.7490971625105</v>
      </c>
      <c r="H42" s="207">
        <f t="shared" si="3"/>
        <v>1401.6672398968187</v>
      </c>
      <c r="I42" s="207">
        <f t="shared" si="3"/>
        <v>1444.7550300945829</v>
      </c>
      <c r="J42" s="207">
        <f t="shared" si="3"/>
        <v>1439.7152192605331</v>
      </c>
      <c r="K42" s="207">
        <f t="shared" si="3"/>
        <v>1429.3017196904557</v>
      </c>
      <c r="L42" s="207">
        <f t="shared" si="3"/>
        <v>1505.9472914875323</v>
      </c>
      <c r="M42" s="207">
        <f t="shared" si="3"/>
        <v>1524.744539982803</v>
      </c>
      <c r="N42" s="207">
        <f t="shared" si="3"/>
        <v>1062.5776440240757</v>
      </c>
      <c r="O42" s="207">
        <f t="shared" si="3"/>
        <v>1140.3816852966468</v>
      </c>
      <c r="P42" s="207">
        <f t="shared" si="3"/>
        <v>1070.1133276010319</v>
      </c>
      <c r="Q42" s="207">
        <f t="shared" si="3"/>
        <v>1025.7594153052451</v>
      </c>
      <c r="R42" s="207">
        <f t="shared" si="3"/>
        <v>1110.6452278589852</v>
      </c>
      <c r="S42" s="207">
        <f t="shared" si="3"/>
        <v>1111.9665520206358</v>
      </c>
      <c r="T42" s="207">
        <f t="shared" si="3"/>
        <v>1101.0583834909714</v>
      </c>
      <c r="U42" s="207">
        <f t="shared" si="3"/>
        <v>1144.0514187446258</v>
      </c>
      <c r="V42" s="207">
        <f t="shared" si="3"/>
        <v>1133.2457437661221</v>
      </c>
      <c r="W42" s="207">
        <f t="shared" si="3"/>
        <v>1089.6953568357694</v>
      </c>
    </row>
    <row r="43" spans="1:23" ht="12" customHeight="1" x14ac:dyDescent="0.25">
      <c r="A43" s="18" t="s">
        <v>73</v>
      </c>
      <c r="B43" s="206">
        <f>ISI!B39+NFM!B55+CHI!B44+NMM!B43+PPA!B44+FBT!B24+TRE!B24+MAE!B24+TEL!B24+WWP!B24+OIS!B24</f>
        <v>1264.3785038693034</v>
      </c>
      <c r="C43" s="206">
        <f>ISI!C39+NFM!C55+CHI!C44+NMM!C43+PPA!C44+FBT!C24+TRE!C24+MAE!C24+TEL!C24+WWP!C24+OIS!C24</f>
        <v>1255.0874462596732</v>
      </c>
      <c r="D43" s="206">
        <f>ISI!D39+NFM!D55+CHI!D44+NMM!D43+PPA!D44+FBT!D24+TRE!D24+MAE!D24+TEL!D24+WWP!D24+OIS!D24</f>
        <v>1313.6046431642305</v>
      </c>
      <c r="E43" s="206">
        <f>ISI!E39+NFM!E55+CHI!E44+NMM!E43+PPA!E44+FBT!E24+TRE!E24+MAE!E24+TEL!E24+WWP!E24+OIS!E24</f>
        <v>1320.0295786758381</v>
      </c>
      <c r="F43" s="206">
        <f>ISI!F39+NFM!F55+CHI!F44+NMM!F43+PPA!F44+FBT!F24+TRE!F24+MAE!F24+TEL!F24+WWP!F24+OIS!F24</f>
        <v>1321.2716251074805</v>
      </c>
      <c r="G43" s="206">
        <f>ISI!G39+NFM!G55+CHI!G44+NMM!G43+PPA!G44+FBT!G24+TRE!G24+MAE!G24+TEL!G24+WWP!G24+OIS!G24</f>
        <v>1374.7490971625105</v>
      </c>
      <c r="H43" s="206">
        <f>ISI!H39+NFM!H55+CHI!H44+NMM!H43+PPA!H44+FBT!H24+TRE!H24+MAE!H24+TEL!H24+WWP!H24+OIS!H24</f>
        <v>1401.6672398968187</v>
      </c>
      <c r="I43" s="206">
        <f>ISI!I39+NFM!I55+CHI!I44+NMM!I43+PPA!I44+FBT!I24+TRE!I24+MAE!I24+TEL!I24+WWP!I24+OIS!I24</f>
        <v>1438.5688736027514</v>
      </c>
      <c r="J43" s="206">
        <f>ISI!J39+NFM!J55+CHI!J44+NMM!J43+PPA!J44+FBT!J24+TRE!J24+MAE!J24+TEL!J24+WWP!J24+OIS!J24</f>
        <v>1433.5290627687016</v>
      </c>
      <c r="K43" s="206">
        <f>ISI!K39+NFM!K55+CHI!K44+NMM!K43+PPA!K44+FBT!K24+TRE!K24+MAE!K24+TEL!K24+WWP!K24+OIS!K24</f>
        <v>1419.5805674978503</v>
      </c>
      <c r="L43" s="206">
        <f>ISI!L39+NFM!L55+CHI!L44+NMM!L43+PPA!L44+FBT!L24+TRE!L24+MAE!L24+TEL!L24+WWP!L24+OIS!L24</f>
        <v>1493.5749785038693</v>
      </c>
      <c r="M43" s="206">
        <f>ISI!M39+NFM!M55+CHI!M44+NMM!M43+PPA!M44+FBT!M24+TRE!M24+MAE!M24+TEL!M24+WWP!M24+OIS!M24</f>
        <v>1513.2559759243336</v>
      </c>
      <c r="N43" s="206">
        <f>ISI!N39+NFM!N55+CHI!N44+NMM!N43+PPA!N44+FBT!N24+TRE!N24+MAE!N24+TEL!N24+WWP!N24+OIS!N24</f>
        <v>1054.1224419604471</v>
      </c>
      <c r="O43" s="206">
        <f>ISI!O39+NFM!O55+CHI!O44+NMM!O43+PPA!O44+FBT!O24+TRE!O24+MAE!O24+TEL!O24+WWP!O24+OIS!O24</f>
        <v>1131.7831470335341</v>
      </c>
      <c r="P43" s="206">
        <f>ISI!P39+NFM!P55+CHI!P44+NMM!P43+PPA!P44+FBT!P24+TRE!P24+MAE!P24+TEL!P24+WWP!P24+OIS!P24</f>
        <v>1053.7044711951849</v>
      </c>
      <c r="Q43" s="206">
        <f>ISI!Q39+NFM!Q55+CHI!Q44+NMM!Q43+PPA!Q44+FBT!Q24+TRE!Q24+MAE!Q24+TEL!Q24+WWP!Q24+OIS!Q24</f>
        <v>1006.2456577815993</v>
      </c>
      <c r="R43" s="206">
        <f>ISI!R39+NFM!R55+CHI!R44+NMM!R43+PPA!R44+FBT!R24+TRE!R24+MAE!R24+TEL!R24+WWP!R24+OIS!R24</f>
        <v>1094.78581255374</v>
      </c>
      <c r="S43" s="206">
        <f>ISI!S39+NFM!S55+CHI!S44+NMM!S43+PPA!S44+FBT!S24+TRE!S24+MAE!S24+TEL!S24+WWP!S24+OIS!S24</f>
        <v>1095.6190885640581</v>
      </c>
      <c r="T43" s="206">
        <f>ISI!T39+NFM!T55+CHI!T44+NMM!T43+PPA!T44+FBT!T24+TRE!T24+MAE!T24+TEL!T24+WWP!T24+OIS!T24</f>
        <v>1084.9055889939809</v>
      </c>
      <c r="U43" s="206">
        <f>ISI!U39+NFM!U55+CHI!U44+NMM!U43+PPA!U44+FBT!U24+TRE!U24+MAE!U24+TEL!U24+WWP!U24+OIS!U24</f>
        <v>1128.8645743766122</v>
      </c>
      <c r="V43" s="206">
        <f>ISI!V39+NFM!V55+CHI!V44+NMM!V43+PPA!V44+FBT!V24+TRE!V24+MAE!V24+TEL!V24+WWP!V24+OIS!V24</f>
        <v>1117.3078245915735</v>
      </c>
      <c r="W43" s="206">
        <f>ISI!W39+NFM!W55+CHI!W44+NMM!W43+PPA!W44+FBT!W24+TRE!W24+MAE!W24+TEL!W24+WWP!W24+OIS!W24</f>
        <v>1070.1925193465177</v>
      </c>
    </row>
    <row r="44" spans="1:23" ht="12" customHeight="1" x14ac:dyDescent="0.25">
      <c r="A44" s="18" t="s">
        <v>74</v>
      </c>
      <c r="B44" s="206">
        <f>ISI!B40+NFM!B56+CHI!B45+NMM!B44+PPA!B45+FBT!B25+TRE!B25+MAE!B25+TEL!B25+WWP!B25+OIS!B25</f>
        <v>0</v>
      </c>
      <c r="C44" s="206">
        <f>ISI!C40+NFM!C56+CHI!C45+NMM!C44+PPA!C45+FBT!C25+TRE!C25+MAE!C25+TEL!C25+WWP!C25+OIS!C25</f>
        <v>0</v>
      </c>
      <c r="D44" s="206">
        <f>ISI!D40+NFM!D56+CHI!D45+NMM!D44+PPA!D45+FBT!D25+TRE!D25+MAE!D25+TEL!D25+WWP!D25+OIS!D25</f>
        <v>0</v>
      </c>
      <c r="E44" s="206">
        <f>ISI!E40+NFM!E56+CHI!E45+NMM!E44+PPA!E45+FBT!E25+TRE!E25+MAE!E25+TEL!E25+WWP!E25+OIS!E25</f>
        <v>0</v>
      </c>
      <c r="F44" s="206">
        <f>ISI!F40+NFM!F56+CHI!F45+NMM!F44+PPA!F45+FBT!F25+TRE!F25+MAE!F25+TEL!F25+WWP!F25+OIS!F25</f>
        <v>0</v>
      </c>
      <c r="G44" s="206">
        <f>ISI!G40+NFM!G56+CHI!G45+NMM!G44+PPA!G45+FBT!G25+TRE!G25+MAE!G25+TEL!G25+WWP!G25+OIS!G25</f>
        <v>0</v>
      </c>
      <c r="H44" s="206">
        <f>ISI!H40+NFM!H56+CHI!H45+NMM!H44+PPA!H45+FBT!H25+TRE!H25+MAE!H25+TEL!H25+WWP!H25+OIS!H25</f>
        <v>0</v>
      </c>
      <c r="I44" s="206">
        <f>ISI!I40+NFM!I56+CHI!I45+NMM!I44+PPA!I45+FBT!I25+TRE!I25+MAE!I25+TEL!I25+WWP!I25+OIS!I25</f>
        <v>0</v>
      </c>
      <c r="J44" s="206">
        <f>ISI!J40+NFM!J56+CHI!J45+NMM!J44+PPA!J45+FBT!J25+TRE!J25+MAE!J25+TEL!J25+WWP!J25+OIS!J25</f>
        <v>0</v>
      </c>
      <c r="K44" s="206">
        <f>ISI!K40+NFM!K56+CHI!K45+NMM!K44+PPA!K45+FBT!K25+TRE!K25+MAE!K25+TEL!K25+WWP!K25+OIS!K25</f>
        <v>0</v>
      </c>
      <c r="L44" s="206">
        <f>ISI!L40+NFM!L56+CHI!L45+NMM!L44+PPA!L45+FBT!L25+TRE!L25+MAE!L25+TEL!L25+WWP!L25+OIS!L25</f>
        <v>0</v>
      </c>
      <c r="M44" s="206">
        <f>ISI!M40+NFM!M56+CHI!M45+NMM!M44+PPA!M45+FBT!M25+TRE!M25+MAE!M25+TEL!M25+WWP!M25+OIS!M25</f>
        <v>0</v>
      </c>
      <c r="N44" s="206">
        <f>ISI!N40+NFM!N56+CHI!N45+NMM!N44+PPA!N45+FBT!N25+TRE!N25+MAE!N25+TEL!N25+WWP!N25+OIS!N25</f>
        <v>0.50154772141014614</v>
      </c>
      <c r="O44" s="206">
        <f>ISI!O40+NFM!O56+CHI!O45+NMM!O44+PPA!O45+FBT!O25+TRE!O25+MAE!O25+TEL!O25+WWP!O25+OIS!O25</f>
        <v>0.64488392089423896</v>
      </c>
      <c r="P44" s="206">
        <f>ISI!P40+NFM!P56+CHI!P45+NMM!P44+PPA!P45+FBT!P25+TRE!P25+MAE!P25+TEL!P25+WWP!P25+OIS!P25</f>
        <v>8.4552020636285459</v>
      </c>
      <c r="Q44" s="206">
        <f>ISI!Q40+NFM!Q56+CHI!Q45+NMM!Q44+PPA!Q45+FBT!Q25+TRE!Q25+MAE!Q25+TEL!Q25+WWP!Q25+OIS!Q25</f>
        <v>8.0251934651762689</v>
      </c>
      <c r="R44" s="206">
        <f>ISI!R40+NFM!R56+CHI!R45+NMM!R44+PPA!R45+FBT!R25+TRE!R25+MAE!R25+TEL!R25+WWP!R25+OIS!R25</f>
        <v>8.7895098882201204</v>
      </c>
      <c r="S44" s="206">
        <f>ISI!S40+NFM!S56+CHI!S45+NMM!S44+PPA!S45+FBT!S25+TRE!S25+MAE!S25+TEL!S25+WWP!S25+OIS!S25</f>
        <v>8.0491831470335331</v>
      </c>
      <c r="T44" s="206">
        <f>ISI!T40+NFM!T56+CHI!T45+NMM!T44+PPA!T45+FBT!T25+TRE!T25+MAE!T25+TEL!T25+WWP!T25+OIS!T25</f>
        <v>7.7803095442820291</v>
      </c>
      <c r="U44" s="206">
        <f>ISI!U40+NFM!U56+CHI!U45+NMM!U44+PPA!U45+FBT!U25+TRE!U25+MAE!U25+TEL!U25+WWP!U25+OIS!U25</f>
        <v>6.8470335339638861</v>
      </c>
      <c r="V44" s="206">
        <f>ISI!V40+NFM!V56+CHI!V45+NMM!V44+PPA!V45+FBT!V25+TRE!V25+MAE!V25+TEL!V25+WWP!V25+OIS!V25</f>
        <v>7.0730868443680128</v>
      </c>
      <c r="W44" s="206">
        <f>ISI!W40+NFM!W56+CHI!W45+NMM!W44+PPA!W45+FBT!W25+TRE!W25+MAE!W25+TEL!W25+WWP!W25+OIS!W25</f>
        <v>7.2360275150472901</v>
      </c>
    </row>
    <row r="45" spans="1:23" ht="12" customHeight="1" x14ac:dyDescent="0.25">
      <c r="A45" s="18" t="s">
        <v>75</v>
      </c>
      <c r="B45" s="206">
        <f>ISI!B41+NFM!B57+CHI!B46+NMM!B45+PPA!B46+FBT!B26+TRE!B26+MAE!B26+TEL!B26+WWP!B26+OIS!B26</f>
        <v>0</v>
      </c>
      <c r="C45" s="206">
        <f>ISI!C41+NFM!C57+CHI!C46+NMM!C45+PPA!C46+FBT!C26+TRE!C26+MAE!C26+TEL!C26+WWP!C26+OIS!C26</f>
        <v>0</v>
      </c>
      <c r="D45" s="206">
        <f>ISI!D41+NFM!D57+CHI!D46+NMM!D45+PPA!D46+FBT!D26+TRE!D26+MAE!D26+TEL!D26+WWP!D26+OIS!D26</f>
        <v>0</v>
      </c>
      <c r="E45" s="206">
        <f>ISI!E41+NFM!E57+CHI!E46+NMM!E45+PPA!E46+FBT!E26+TRE!E26+MAE!E26+TEL!E26+WWP!E26+OIS!E26</f>
        <v>0</v>
      </c>
      <c r="F45" s="206">
        <f>ISI!F41+NFM!F57+CHI!F46+NMM!F45+PPA!F46+FBT!F26+TRE!F26+MAE!F26+TEL!F26+WWP!F26+OIS!F26</f>
        <v>0</v>
      </c>
      <c r="G45" s="206">
        <f>ISI!G41+NFM!G57+CHI!G46+NMM!G45+PPA!G46+FBT!G26+TRE!G26+MAE!G26+TEL!G26+WWP!G26+OIS!G26</f>
        <v>0</v>
      </c>
      <c r="H45" s="206">
        <f>ISI!H41+NFM!H57+CHI!H46+NMM!H45+PPA!H46+FBT!H26+TRE!H26+MAE!H26+TEL!H26+WWP!H26+OIS!H26</f>
        <v>0</v>
      </c>
      <c r="I45" s="206">
        <f>ISI!I41+NFM!I57+CHI!I46+NMM!I45+PPA!I46+FBT!I26+TRE!I26+MAE!I26+TEL!I26+WWP!I26+OIS!I26</f>
        <v>6.1861564918314693</v>
      </c>
      <c r="J45" s="206">
        <f>ISI!J41+NFM!J57+CHI!J46+NMM!J45+PPA!J46+FBT!J26+TRE!J26+MAE!J26+TEL!J26+WWP!J26+OIS!J26</f>
        <v>6.1861564918314693</v>
      </c>
      <c r="K45" s="206">
        <f>ISI!K41+NFM!K57+CHI!K46+NMM!K45+PPA!K46+FBT!K26+TRE!K26+MAE!K26+TEL!K26+WWP!K26+OIS!K26</f>
        <v>9.7211521926053308</v>
      </c>
      <c r="L45" s="206">
        <f>ISI!L41+NFM!L57+CHI!L46+NMM!L45+PPA!L46+FBT!L26+TRE!L26+MAE!L26+TEL!L26+WWP!L26+OIS!L26</f>
        <v>12.372312983662939</v>
      </c>
      <c r="M45" s="206">
        <f>ISI!M41+NFM!M57+CHI!M46+NMM!M45+PPA!M46+FBT!M26+TRE!M26+MAE!M26+TEL!M26+WWP!M26+OIS!M26</f>
        <v>11.488564058469473</v>
      </c>
      <c r="N45" s="206">
        <f>ISI!N41+NFM!N57+CHI!N46+NMM!N45+PPA!N46+FBT!N26+TRE!N26+MAE!N26+TEL!N26+WWP!N26+OIS!N26</f>
        <v>7.9536543422184005</v>
      </c>
      <c r="O45" s="206">
        <f>ISI!O41+NFM!O57+CHI!O46+NMM!O45+PPA!O46+FBT!O26+TRE!O26+MAE!O26+TEL!O26+WWP!O26+OIS!O26</f>
        <v>7.9536543422184005</v>
      </c>
      <c r="P45" s="206">
        <f>ISI!P41+NFM!P57+CHI!P46+NMM!P45+PPA!P46+FBT!P26+TRE!P26+MAE!P26+TEL!P26+WWP!P26+OIS!P26</f>
        <v>7.9536543422183987</v>
      </c>
      <c r="Q45" s="206">
        <f>ISI!Q41+NFM!Q57+CHI!Q46+NMM!Q45+PPA!Q46+FBT!Q26+TRE!Q26+MAE!Q26+TEL!Q26+WWP!Q26+OIS!Q26</f>
        <v>11.488564058469475</v>
      </c>
      <c r="R45" s="206">
        <f>ISI!R41+NFM!R57+CHI!R46+NMM!R45+PPA!R46+FBT!R26+TRE!R26+MAE!R26+TEL!R26+WWP!R26+OIS!R26</f>
        <v>7.069905417024934</v>
      </c>
      <c r="S45" s="206">
        <f>ISI!S41+NFM!S57+CHI!S46+NMM!S45+PPA!S46+FBT!S26+TRE!S26+MAE!S26+TEL!S26+WWP!S26+OIS!S26</f>
        <v>8.2982803095442819</v>
      </c>
      <c r="T45" s="206">
        <f>ISI!T41+NFM!T57+CHI!T46+NMM!T45+PPA!T46+FBT!T26+TRE!T26+MAE!T26+TEL!T26+WWP!T26+OIS!T26</f>
        <v>8.3724849527085112</v>
      </c>
      <c r="U45" s="206">
        <f>ISI!U41+NFM!U57+CHI!U46+NMM!U45+PPA!U46+FBT!U26+TRE!U26+MAE!U26+TEL!U26+WWP!U26+OIS!U26</f>
        <v>8.3398108340498709</v>
      </c>
      <c r="V45" s="206">
        <f>ISI!V41+NFM!V57+CHI!V46+NMM!V45+PPA!V46+FBT!V26+TRE!V26+MAE!V26+TEL!V26+WWP!V26+OIS!V26</f>
        <v>8.8648323301805672</v>
      </c>
      <c r="W45" s="206">
        <f>ISI!W41+NFM!W57+CHI!W46+NMM!W45+PPA!W46+FBT!W26+TRE!W26+MAE!W26+TEL!W26+WWP!W26+OIS!W26</f>
        <v>12.266809974204643</v>
      </c>
    </row>
    <row r="46" spans="1:23" ht="12" customHeight="1" x14ac:dyDescent="0.25">
      <c r="A46" s="18" t="s">
        <v>76</v>
      </c>
      <c r="B46" s="206">
        <f>ISI!B42+NFM!B58+CHI!B47+NMM!B46+PPA!B47+FBT!B27+TRE!B27+MAE!B27+TEL!B27+WWP!B27+OIS!B27</f>
        <v>0</v>
      </c>
      <c r="C46" s="206">
        <f>ISI!C42+NFM!C58+CHI!C47+NMM!C46+PPA!C47+FBT!C27+TRE!C27+MAE!C27+TEL!C27+WWP!C27+OIS!C27</f>
        <v>0</v>
      </c>
      <c r="D46" s="206">
        <f>ISI!D42+NFM!D58+CHI!D47+NMM!D46+PPA!D47+FBT!D27+TRE!D27+MAE!D27+TEL!D27+WWP!D27+OIS!D27</f>
        <v>0</v>
      </c>
      <c r="E46" s="206">
        <f>ISI!E42+NFM!E58+CHI!E47+NMM!E46+PPA!E47+FBT!E27+TRE!E27+MAE!E27+TEL!E27+WWP!E27+OIS!E27</f>
        <v>0</v>
      </c>
      <c r="F46" s="206">
        <f>ISI!F42+NFM!F58+CHI!F47+NMM!F46+PPA!F47+FBT!F27+TRE!F27+MAE!F27+TEL!F27+WWP!F27+OIS!F27</f>
        <v>0</v>
      </c>
      <c r="G46" s="206">
        <f>ISI!G42+NFM!G58+CHI!G47+NMM!G46+PPA!G47+FBT!G27+TRE!G27+MAE!G27+TEL!G27+WWP!G27+OIS!G27</f>
        <v>0</v>
      </c>
      <c r="H46" s="206">
        <f>ISI!H42+NFM!H58+CHI!H47+NMM!H46+PPA!H47+FBT!H27+TRE!H27+MAE!H27+TEL!H27+WWP!H27+OIS!H27</f>
        <v>0</v>
      </c>
      <c r="I46" s="206">
        <f>ISI!I42+NFM!I58+CHI!I47+NMM!I46+PPA!I47+FBT!I27+TRE!I27+MAE!I27+TEL!I27+WWP!I27+OIS!I27</f>
        <v>0</v>
      </c>
      <c r="J46" s="206">
        <f>ISI!J42+NFM!J58+CHI!J47+NMM!J46+PPA!J47+FBT!J27+TRE!J27+MAE!J27+TEL!J27+WWP!J27+OIS!J27</f>
        <v>0</v>
      </c>
      <c r="K46" s="206">
        <f>ISI!K42+NFM!K58+CHI!K47+NMM!K46+PPA!K47+FBT!K27+TRE!K27+MAE!K27+TEL!K27+WWP!K27+OIS!K27</f>
        <v>0</v>
      </c>
      <c r="L46" s="206">
        <f>ISI!L42+NFM!L58+CHI!L47+NMM!L46+PPA!L47+FBT!L27+TRE!L27+MAE!L27+TEL!L27+WWP!L27+OIS!L27</f>
        <v>0</v>
      </c>
      <c r="M46" s="206">
        <f>ISI!M42+NFM!M58+CHI!M47+NMM!M46+PPA!M47+FBT!M27+TRE!M27+MAE!M27+TEL!M27+WWP!M27+OIS!M27</f>
        <v>0</v>
      </c>
      <c r="N46" s="206">
        <f>ISI!N42+NFM!N58+CHI!N47+NMM!N46+PPA!N47+FBT!N27+TRE!N27+MAE!N27+TEL!N27+WWP!N27+OIS!N27</f>
        <v>0</v>
      </c>
      <c r="O46" s="206">
        <f>ISI!O42+NFM!O58+CHI!O47+NMM!O46+PPA!O47+FBT!O27+TRE!O27+MAE!O27+TEL!O27+WWP!O27+OIS!O27</f>
        <v>0</v>
      </c>
      <c r="P46" s="206">
        <f>ISI!P42+NFM!P58+CHI!P47+NMM!P46+PPA!P47+FBT!P27+TRE!P27+MAE!P27+TEL!P27+WWP!P27+OIS!P27</f>
        <v>0</v>
      </c>
      <c r="Q46" s="206">
        <f>ISI!Q42+NFM!Q58+CHI!Q47+NMM!Q46+PPA!Q47+FBT!Q27+TRE!Q27+MAE!Q27+TEL!Q27+WWP!Q27+OIS!Q27</f>
        <v>0</v>
      </c>
      <c r="R46" s="206">
        <f>ISI!R42+NFM!R58+CHI!R47+NMM!R46+PPA!R47+FBT!R27+TRE!R27+MAE!R27+TEL!R27+WWP!R27+OIS!R27</f>
        <v>0</v>
      </c>
      <c r="S46" s="206">
        <f>ISI!S42+NFM!S58+CHI!S47+NMM!S46+PPA!S47+FBT!S27+TRE!S27+MAE!S27+TEL!S27+WWP!S27+OIS!S27</f>
        <v>0</v>
      </c>
      <c r="T46" s="206">
        <f>ISI!T42+NFM!T58+CHI!T47+NMM!T46+PPA!T47+FBT!T27+TRE!T27+MAE!T27+TEL!T27+WWP!T27+OIS!T27</f>
        <v>0</v>
      </c>
      <c r="U46" s="206">
        <f>ISI!U42+NFM!U58+CHI!U47+NMM!U46+PPA!U47+FBT!U27+TRE!U27+MAE!U27+TEL!U27+WWP!U27+OIS!U27</f>
        <v>0</v>
      </c>
      <c r="V46" s="206">
        <f>ISI!V42+NFM!V58+CHI!V47+NMM!V46+PPA!V47+FBT!V27+TRE!V27+MAE!V27+TEL!V27+WWP!V27+OIS!V27</f>
        <v>0</v>
      </c>
      <c r="W46" s="206">
        <f>ISI!W42+NFM!W58+CHI!W47+NMM!W46+PPA!W47+FBT!W27+TRE!W27+MAE!W27+TEL!W27+WWP!W27+OIS!W27</f>
        <v>0</v>
      </c>
    </row>
    <row r="47" spans="1:23" ht="12" customHeight="1" x14ac:dyDescent="0.25">
      <c r="A47" s="18" t="s">
        <v>77</v>
      </c>
      <c r="B47" s="206">
        <f>ISI!B43+NFM!B59+CHI!B48+NMM!B47+PPA!B48+FBT!B28+TRE!B28+MAE!B28+TEL!B28+WWP!B28+OIS!B28</f>
        <v>0</v>
      </c>
      <c r="C47" s="206">
        <f>ISI!C43+NFM!C59+CHI!C48+NMM!C47+PPA!C48+FBT!C28+TRE!C28+MAE!C28+TEL!C28+WWP!C28+OIS!C28</f>
        <v>0</v>
      </c>
      <c r="D47" s="206">
        <f>ISI!D43+NFM!D59+CHI!D48+NMM!D47+PPA!D48+FBT!D28+TRE!D28+MAE!D28+TEL!D28+WWP!D28+OIS!D28</f>
        <v>0</v>
      </c>
      <c r="E47" s="206">
        <f>ISI!E43+NFM!E59+CHI!E48+NMM!E47+PPA!E48+FBT!E28+TRE!E28+MAE!E28+TEL!E28+WWP!E28+OIS!E28</f>
        <v>0</v>
      </c>
      <c r="F47" s="206">
        <f>ISI!F43+NFM!F59+CHI!F48+NMM!F47+PPA!F48+FBT!F28+TRE!F28+MAE!F28+TEL!F28+WWP!F28+OIS!F28</f>
        <v>0</v>
      </c>
      <c r="G47" s="206">
        <f>ISI!G43+NFM!G59+CHI!G48+NMM!G47+PPA!G48+FBT!G28+TRE!G28+MAE!G28+TEL!G28+WWP!G28+OIS!G28</f>
        <v>0</v>
      </c>
      <c r="H47" s="206">
        <f>ISI!H43+NFM!H59+CHI!H48+NMM!H47+PPA!H48+FBT!H28+TRE!H28+MAE!H28+TEL!H28+WWP!H28+OIS!H28</f>
        <v>0</v>
      </c>
      <c r="I47" s="206">
        <f>ISI!I43+NFM!I59+CHI!I48+NMM!I47+PPA!I48+FBT!I28+TRE!I28+MAE!I28+TEL!I28+WWP!I28+OIS!I28</f>
        <v>0</v>
      </c>
      <c r="J47" s="206">
        <f>ISI!J43+NFM!J59+CHI!J48+NMM!J47+PPA!J48+FBT!J28+TRE!J28+MAE!J28+TEL!J28+WWP!J28+OIS!J28</f>
        <v>0</v>
      </c>
      <c r="K47" s="206">
        <f>ISI!K43+NFM!K59+CHI!K48+NMM!K47+PPA!K48+FBT!K28+TRE!K28+MAE!K28+TEL!K28+WWP!K28+OIS!K28</f>
        <v>0</v>
      </c>
      <c r="L47" s="206">
        <f>ISI!L43+NFM!L59+CHI!L48+NMM!L47+PPA!L48+FBT!L28+TRE!L28+MAE!L28+TEL!L28+WWP!L28+OIS!L28</f>
        <v>0</v>
      </c>
      <c r="M47" s="206">
        <f>ISI!M43+NFM!M59+CHI!M48+NMM!M47+PPA!M48+FBT!M28+TRE!M28+MAE!M28+TEL!M28+WWP!M28+OIS!M28</f>
        <v>0</v>
      </c>
      <c r="N47" s="206">
        <f>ISI!N43+NFM!N59+CHI!N48+NMM!N47+PPA!N48+FBT!N28+TRE!N28+MAE!N28+TEL!N28+WWP!N28+OIS!N28</f>
        <v>0</v>
      </c>
      <c r="O47" s="206">
        <f>ISI!O43+NFM!O59+CHI!O48+NMM!O47+PPA!O48+FBT!O28+TRE!O28+MAE!O28+TEL!O28+WWP!O28+OIS!O28</f>
        <v>0</v>
      </c>
      <c r="P47" s="206">
        <f>ISI!P43+NFM!P59+CHI!P48+NMM!P47+PPA!P48+FBT!P28+TRE!P28+MAE!P28+TEL!P28+WWP!P28+OIS!P28</f>
        <v>0</v>
      </c>
      <c r="Q47" s="206">
        <f>ISI!Q43+NFM!Q59+CHI!Q48+NMM!Q47+PPA!Q48+FBT!Q28+TRE!Q28+MAE!Q28+TEL!Q28+WWP!Q28+OIS!Q28</f>
        <v>0</v>
      </c>
      <c r="R47" s="206">
        <f>ISI!R43+NFM!R59+CHI!R48+NMM!R47+PPA!R48+FBT!R28+TRE!R28+MAE!R28+TEL!R28+WWP!R28+OIS!R28</f>
        <v>0</v>
      </c>
      <c r="S47" s="206">
        <f>ISI!S43+NFM!S59+CHI!S48+NMM!S47+PPA!S48+FBT!S28+TRE!S28+MAE!S28+TEL!S28+WWP!S28+OIS!S28</f>
        <v>0</v>
      </c>
      <c r="T47" s="206">
        <f>ISI!T43+NFM!T59+CHI!T48+NMM!T47+PPA!T48+FBT!T28+TRE!T28+MAE!T28+TEL!T28+WWP!T28+OIS!T28</f>
        <v>0</v>
      </c>
      <c r="U47" s="206">
        <f>ISI!U43+NFM!U59+CHI!U48+NMM!U47+PPA!U48+FBT!U28+TRE!U28+MAE!U28+TEL!U28+WWP!U28+OIS!U28</f>
        <v>0</v>
      </c>
      <c r="V47" s="206">
        <f>ISI!V43+NFM!V59+CHI!V48+NMM!V47+PPA!V48+FBT!V28+TRE!V28+MAE!V28+TEL!V28+WWP!V28+OIS!V28</f>
        <v>0</v>
      </c>
      <c r="W47" s="206">
        <f>ISI!W43+NFM!W59+CHI!W48+NMM!W47+PPA!W48+FBT!W28+TRE!W28+MAE!W28+TEL!W28+WWP!W28+OIS!W28</f>
        <v>0</v>
      </c>
    </row>
    <row r="48" spans="1:23" ht="12" customHeight="1" x14ac:dyDescent="0.25">
      <c r="A48" s="18" t="s">
        <v>78</v>
      </c>
      <c r="B48" s="206">
        <f>ISI!B44+NFM!B60+CHI!B49+NMM!B48+PPA!B49+FBT!B29+TRE!B29+MAE!B29+TEL!B29+WWP!B29+OIS!B29</f>
        <v>0</v>
      </c>
      <c r="C48" s="206">
        <f>ISI!C44+NFM!C60+CHI!C49+NMM!C48+PPA!C49+FBT!C29+TRE!C29+MAE!C29+TEL!C29+WWP!C29+OIS!C29</f>
        <v>0</v>
      </c>
      <c r="D48" s="206">
        <f>ISI!D44+NFM!D60+CHI!D49+NMM!D48+PPA!D49+FBT!D29+TRE!D29+MAE!D29+TEL!D29+WWP!D29+OIS!D29</f>
        <v>0</v>
      </c>
      <c r="E48" s="206">
        <f>ISI!E44+NFM!E60+CHI!E49+NMM!E48+PPA!E49+FBT!E29+TRE!E29+MAE!E29+TEL!E29+WWP!E29+OIS!E29</f>
        <v>0</v>
      </c>
      <c r="F48" s="206">
        <f>ISI!F44+NFM!F60+CHI!F49+NMM!F48+PPA!F49+FBT!F29+TRE!F29+MAE!F29+TEL!F29+WWP!F29+OIS!F29</f>
        <v>0</v>
      </c>
      <c r="G48" s="206">
        <f>ISI!G44+NFM!G60+CHI!G49+NMM!G48+PPA!G49+FBT!G29+TRE!G29+MAE!G29+TEL!G29+WWP!G29+OIS!G29</f>
        <v>0</v>
      </c>
      <c r="H48" s="206">
        <f>ISI!H44+NFM!H60+CHI!H49+NMM!H48+PPA!H49+FBT!H29+TRE!H29+MAE!H29+TEL!H29+WWP!H29+OIS!H29</f>
        <v>0</v>
      </c>
      <c r="I48" s="206">
        <f>ISI!I44+NFM!I60+CHI!I49+NMM!I48+PPA!I49+FBT!I29+TRE!I29+MAE!I29+TEL!I29+WWP!I29+OIS!I29</f>
        <v>0</v>
      </c>
      <c r="J48" s="206">
        <f>ISI!J44+NFM!J60+CHI!J49+NMM!J48+PPA!J49+FBT!J29+TRE!J29+MAE!J29+TEL!J29+WWP!J29+OIS!J29</f>
        <v>0</v>
      </c>
      <c r="K48" s="206">
        <f>ISI!K44+NFM!K60+CHI!K49+NMM!K48+PPA!K49+FBT!K29+TRE!K29+MAE!K29+TEL!K29+WWP!K29+OIS!K29</f>
        <v>0</v>
      </c>
      <c r="L48" s="206">
        <f>ISI!L44+NFM!L60+CHI!L49+NMM!L48+PPA!L49+FBT!L29+TRE!L29+MAE!L29+TEL!L29+WWP!L29+OIS!L29</f>
        <v>0</v>
      </c>
      <c r="M48" s="206">
        <f>ISI!M44+NFM!M60+CHI!M49+NMM!M48+PPA!M49+FBT!M29+TRE!M29+MAE!M29+TEL!M29+WWP!M29+OIS!M29</f>
        <v>0</v>
      </c>
      <c r="N48" s="206">
        <f>ISI!N44+NFM!N60+CHI!N49+NMM!N48+PPA!N49+FBT!N29+TRE!N29+MAE!N29+TEL!N29+WWP!N29+OIS!N29</f>
        <v>0</v>
      </c>
      <c r="O48" s="206">
        <f>ISI!O44+NFM!O60+CHI!O49+NMM!O48+PPA!O49+FBT!O29+TRE!O29+MAE!O29+TEL!O29+WWP!O29+OIS!O29</f>
        <v>0</v>
      </c>
      <c r="P48" s="206">
        <f>ISI!P44+NFM!P60+CHI!P49+NMM!P48+PPA!P49+FBT!P29+TRE!P29+MAE!P29+TEL!P29+WWP!P29+OIS!P29</f>
        <v>0</v>
      </c>
      <c r="Q48" s="206">
        <f>ISI!Q44+NFM!Q60+CHI!Q49+NMM!Q48+PPA!Q49+FBT!Q29+TRE!Q29+MAE!Q29+TEL!Q29+WWP!Q29+OIS!Q29</f>
        <v>0</v>
      </c>
      <c r="R48" s="206">
        <f>ISI!R44+NFM!R60+CHI!R49+NMM!R48+PPA!R49+FBT!R29+TRE!R29+MAE!R29+TEL!R29+WWP!R29+OIS!R29</f>
        <v>0</v>
      </c>
      <c r="S48" s="206">
        <f>ISI!S44+NFM!S60+CHI!S49+NMM!S48+PPA!S49+FBT!S29+TRE!S29+MAE!S29+TEL!S29+WWP!S29+OIS!S29</f>
        <v>0</v>
      </c>
      <c r="T48" s="206">
        <f>ISI!T44+NFM!T60+CHI!T49+NMM!T48+PPA!T49+FBT!T29+TRE!T29+MAE!T29+TEL!T29+WWP!T29+OIS!T29</f>
        <v>0</v>
      </c>
      <c r="U48" s="206">
        <f>ISI!U44+NFM!U60+CHI!U49+NMM!U48+PPA!U49+FBT!U29+TRE!U29+MAE!U29+TEL!U29+WWP!U29+OIS!U29</f>
        <v>0</v>
      </c>
      <c r="V48" s="206">
        <f>ISI!V44+NFM!V60+CHI!V49+NMM!V48+PPA!V49+FBT!V29+TRE!V29+MAE!V29+TEL!V29+WWP!V29+OIS!V29</f>
        <v>0</v>
      </c>
      <c r="W48" s="206">
        <f>ISI!W44+NFM!W60+CHI!W49+NMM!W48+PPA!W49+FBT!W29+TRE!W29+MAE!W29+TEL!W29+WWP!W29+OIS!W29</f>
        <v>0</v>
      </c>
    </row>
    <row r="49" spans="1:23" ht="12" customHeight="1" x14ac:dyDescent="0.25">
      <c r="A49" s="20" t="s">
        <v>79</v>
      </c>
      <c r="B49" s="208">
        <f>ISI!B45+NFM!B61+CHI!B50+NMM!B49+PPA!B50+FBT!B30+TRE!B30+MAE!B30+TEL!B30+WWP!B30+OIS!B30</f>
        <v>127.3049871023216</v>
      </c>
      <c r="C49" s="208">
        <f>ISI!C45+NFM!C61+CHI!C50+NMM!C49+PPA!C50+FBT!C30+TRE!C30+MAE!C30+TEL!C30+WWP!C30+OIS!C30</f>
        <v>152.38374892519343</v>
      </c>
      <c r="D49" s="208">
        <f>ISI!D45+NFM!D61+CHI!D50+NMM!D49+PPA!D50+FBT!D30+TRE!D30+MAE!D30+TEL!D30+WWP!D30+OIS!D30</f>
        <v>186.75356835769557</v>
      </c>
      <c r="E49" s="208">
        <f>ISI!E45+NFM!E61+CHI!E50+NMM!E49+PPA!E50+FBT!E30+TRE!E30+MAE!E30+TEL!E30+WWP!E30+OIS!E30</f>
        <v>212.74006878761818</v>
      </c>
      <c r="F49" s="208">
        <f>ISI!F45+NFM!F61+CHI!F50+NMM!F49+PPA!F50+FBT!F30+TRE!F30+MAE!F30+TEL!F30+WWP!F30+OIS!F30</f>
        <v>242.04651762682715</v>
      </c>
      <c r="G49" s="208">
        <f>ISI!G45+NFM!G61+CHI!G50+NMM!G49+PPA!G50+FBT!G30+TRE!G30+MAE!G30+TEL!G30+WWP!G30+OIS!G30</f>
        <v>314.70335339638865</v>
      </c>
      <c r="H49" s="208">
        <f>ISI!H45+NFM!H61+CHI!H50+NMM!H49+PPA!H50+FBT!H30+TRE!H30+MAE!H30+TEL!H30+WWP!H30+OIS!H30</f>
        <v>316.59019776440232</v>
      </c>
      <c r="I49" s="208">
        <f>ISI!I45+NFM!I61+CHI!I50+NMM!I49+PPA!I50+FBT!I30+TRE!I30+MAE!I30+TEL!I30+WWP!I30+OIS!I30</f>
        <v>322.87188306104906</v>
      </c>
      <c r="J49" s="208">
        <f>ISI!J45+NFM!J61+CHI!J50+NMM!J49+PPA!J50+FBT!J30+TRE!J30+MAE!J30+TEL!J30+WWP!J30+OIS!J30</f>
        <v>303.71633705932925</v>
      </c>
      <c r="K49" s="208">
        <f>ISI!K45+NFM!K61+CHI!K50+NMM!K49+PPA!K50+FBT!K30+TRE!K30+MAE!K30+TEL!K30+WWP!K30+OIS!K30</f>
        <v>300.8502149613069</v>
      </c>
      <c r="L49" s="208">
        <f>ISI!L45+NFM!L61+CHI!L50+NMM!L49+PPA!L50+FBT!L30+TRE!L30+MAE!L30+TEL!L30+WWP!L30+OIS!L30</f>
        <v>319.36096302665527</v>
      </c>
      <c r="M49" s="208">
        <f>ISI!M45+NFM!M61+CHI!M50+NMM!M49+PPA!M50+FBT!M30+TRE!M30+MAE!M30+TEL!M30+WWP!M30+OIS!M30</f>
        <v>316.11255374032663</v>
      </c>
      <c r="N49" s="208">
        <f>ISI!N45+NFM!N61+CHI!N50+NMM!N49+PPA!N50+FBT!N30+TRE!N30+MAE!N30+TEL!N30+WWP!N30+OIS!N30</f>
        <v>319.05030094582975</v>
      </c>
      <c r="O49" s="208">
        <f>ISI!O45+NFM!O61+CHI!O50+NMM!O49+PPA!O50+FBT!O30+TRE!O30+MAE!O30+TEL!O30+WWP!O30+OIS!O30</f>
        <v>325.21263972484951</v>
      </c>
      <c r="P49" s="208">
        <f>ISI!P45+NFM!P61+CHI!P50+NMM!P49+PPA!P50+FBT!P30+TRE!P30+MAE!P30+TEL!P30+WWP!P30+OIS!P30</f>
        <v>243.28856405846943</v>
      </c>
      <c r="Q49" s="208">
        <f>ISI!Q45+NFM!Q61+CHI!Q50+NMM!Q49+PPA!Q50+FBT!Q30+TRE!Q30+MAE!Q30+TEL!Q30+WWP!Q30+OIS!Q30</f>
        <v>218.49621668099741</v>
      </c>
      <c r="R49" s="208">
        <f>ISI!R45+NFM!R61+CHI!R50+NMM!R49+PPA!R50+FBT!R30+TRE!R30+MAE!R30+TEL!R30+WWP!R30+OIS!R30</f>
        <v>187.61341358555461</v>
      </c>
      <c r="S49" s="208">
        <f>ISI!S45+NFM!S61+CHI!S50+NMM!S49+PPA!S50+FBT!S30+TRE!S30+MAE!S30+TEL!S30+WWP!S30+OIS!S30</f>
        <v>179.30300945829751</v>
      </c>
      <c r="T49" s="208">
        <f>ISI!T45+NFM!T61+CHI!T50+NMM!T49+PPA!T50+FBT!T30+TRE!T30+MAE!T30+TEL!T30+WWP!T30+OIS!T30</f>
        <v>204.25116079105757</v>
      </c>
      <c r="U49" s="208">
        <f>ISI!U45+NFM!U61+CHI!U50+NMM!U49+PPA!U50+FBT!U30+TRE!U30+MAE!U30+TEL!U30+WWP!U30+OIS!U30</f>
        <v>222.48357695614789</v>
      </c>
      <c r="V49" s="208">
        <f>ISI!V45+NFM!V61+CHI!V50+NMM!V49+PPA!V50+FBT!V30+TRE!V30+MAE!V30+TEL!V30+WWP!V30+OIS!V30</f>
        <v>201.5359415305245</v>
      </c>
      <c r="W49" s="208">
        <f>ISI!W45+NFM!W61+CHI!W50+NMM!W49+PPA!W50+FBT!W30+TRE!W30+MAE!W30+TEL!W30+WWP!W30+OIS!W30</f>
        <v>175.39905417024934</v>
      </c>
    </row>
    <row r="50" spans="1:23" ht="12" customHeight="1" x14ac:dyDescent="0.25">
      <c r="A50" s="21" t="s">
        <v>38</v>
      </c>
      <c r="B50" s="209">
        <f>ISI!B46+NFM!B62+CHI!B51+NMM!B50+PPA!B51+FBT!B31+TRE!B31+MAE!B31+TEL!B31+WWP!B31+OIS!B31</f>
        <v>1371.7970765262251</v>
      </c>
      <c r="C50" s="209">
        <f>ISI!C46+NFM!C62+CHI!C51+NMM!C50+PPA!C51+FBT!C31+TRE!C31+MAE!C31+TEL!C31+WWP!C31+OIS!C31</f>
        <v>1389.5958727429065</v>
      </c>
      <c r="D50" s="209">
        <f>ISI!D46+NFM!D62+CHI!D51+NMM!D50+PPA!D51+FBT!D31+TRE!D31+MAE!D31+TEL!D31+WWP!D31+OIS!D31</f>
        <v>1416.1650902837489</v>
      </c>
      <c r="E50" s="209">
        <f>ISI!E46+NFM!E62+CHI!E51+NMM!E50+PPA!E51+FBT!E31+TRE!E31+MAE!E31+TEL!E31+WWP!E31+OIS!E31</f>
        <v>1446.2596732588131</v>
      </c>
      <c r="F50" s="209">
        <f>ISI!F46+NFM!F62+CHI!F51+NMM!F50+PPA!F51+FBT!F31+TRE!F31+MAE!F31+TEL!F31+WWP!F31+OIS!F31</f>
        <v>1469.1315563198627</v>
      </c>
      <c r="G50" s="209">
        <f>ISI!G46+NFM!G62+CHI!G51+NMM!G50+PPA!G51+FBT!G31+TRE!G31+MAE!G31+TEL!G31+WWP!G31+OIS!G31</f>
        <v>1476.5262252794494</v>
      </c>
      <c r="H50" s="209">
        <f>ISI!H46+NFM!H62+CHI!H51+NMM!H50+PPA!H51+FBT!H31+TRE!H31+MAE!H31+TEL!H31+WWP!H31+OIS!H31</f>
        <v>1517.1109200343938</v>
      </c>
      <c r="I50" s="209">
        <f>ISI!I46+NFM!I62+CHI!I51+NMM!I50+PPA!I51+FBT!I31+TRE!I31+MAE!I31+TEL!I31+WWP!I31+OIS!I31</f>
        <v>1546.9475494411004</v>
      </c>
      <c r="J50" s="209">
        <f>ISI!J46+NFM!J62+CHI!J51+NMM!J50+PPA!J51+FBT!J31+TRE!J31+MAE!J31+TEL!J31+WWP!J31+OIS!J31</f>
        <v>1514.7893379191744</v>
      </c>
      <c r="K50" s="209">
        <f>ISI!K46+NFM!K62+CHI!K51+NMM!K50+PPA!K51+FBT!K31+TRE!K31+MAE!K31+TEL!K31+WWP!K31+OIS!K31</f>
        <v>1390.6276870163369</v>
      </c>
      <c r="L50" s="209">
        <f>ISI!L46+NFM!L62+CHI!L51+NMM!L50+PPA!L51+FBT!L31+TRE!L31+MAE!L31+TEL!L31+WWP!L31+OIS!L31</f>
        <v>1501.9776440240757</v>
      </c>
      <c r="M50" s="209">
        <f>ISI!M46+NFM!M62+CHI!M51+NMM!M50+PPA!M51+FBT!M31+TRE!M31+MAE!M31+TEL!M31+WWP!M31+OIS!M31</f>
        <v>1458.0395528804816</v>
      </c>
      <c r="N50" s="209">
        <f>ISI!N46+NFM!N62+CHI!N51+NMM!N50+PPA!N51+FBT!N31+TRE!N31+MAE!N31+TEL!N31+WWP!N31+OIS!N31</f>
        <v>1369.9054170249353</v>
      </c>
      <c r="O50" s="209">
        <f>ISI!O46+NFM!O62+CHI!O51+NMM!O50+PPA!O51+FBT!O31+TRE!O31+MAE!O31+TEL!O31+WWP!O31+OIS!O31</f>
        <v>1375.1504729148753</v>
      </c>
      <c r="P50" s="209">
        <f>ISI!P46+NFM!P62+CHI!P51+NMM!P50+PPA!P51+FBT!P31+TRE!P31+MAE!P31+TEL!P31+WWP!P31+OIS!P31</f>
        <v>1323.7317282889082</v>
      </c>
      <c r="Q50" s="209">
        <f>ISI!Q46+NFM!Q62+CHI!Q51+NMM!Q50+PPA!Q51+FBT!Q31+TRE!Q31+MAE!Q31+TEL!Q31+WWP!Q31+OIS!Q31</f>
        <v>1331.1263972484953</v>
      </c>
      <c r="R50" s="209">
        <f>ISI!R46+NFM!R62+CHI!R51+NMM!R50+PPA!R51+FBT!R31+TRE!R31+MAE!R31+TEL!R31+WWP!R31+OIS!R31</f>
        <v>1345.1055889939807</v>
      </c>
      <c r="S50" s="209">
        <f>ISI!S46+NFM!S62+CHI!S51+NMM!S50+PPA!S51+FBT!S31+TRE!S31+MAE!S31+TEL!S31+WWP!S31+OIS!S31</f>
        <v>1388.0126397248491</v>
      </c>
      <c r="T50" s="209">
        <f>ISI!T46+NFM!T62+CHI!T51+NMM!T50+PPA!T51+FBT!T31+TRE!T31+MAE!T31+TEL!T31+WWP!T31+OIS!T31</f>
        <v>1409.8794496990538</v>
      </c>
      <c r="U50" s="209">
        <f>ISI!U46+NFM!U62+CHI!U51+NMM!U50+PPA!U51+FBT!U31+TRE!U31+MAE!U31+TEL!U31+WWP!U31+OIS!U31</f>
        <v>1435.5547721410146</v>
      </c>
      <c r="V50" s="209">
        <f>ISI!V46+NFM!V62+CHI!V51+NMM!V50+PPA!V51+FBT!V31+TRE!V31+MAE!V31+TEL!V31+WWP!V31+OIS!V31</f>
        <v>1381.5066208082544</v>
      </c>
      <c r="W50" s="209">
        <f>ISI!W46+NFM!W62+CHI!W51+NMM!W50+PPA!W51+FBT!W31+TRE!W31+MAE!W31+TEL!W31+WWP!W31+OIS!W31</f>
        <v>1429.8558039552879</v>
      </c>
    </row>
    <row r="51" spans="1:23" ht="12" customHeight="1" x14ac:dyDescent="0.25">
      <c r="A51" s="31" t="s">
        <v>80</v>
      </c>
      <c r="B51" s="212">
        <f t="shared" ref="B51:W51" si="4">SUM(B52,B55,B61,B65,B69,B73:B78)</f>
        <v>6267.453482373171</v>
      </c>
      <c r="C51" s="212">
        <f t="shared" si="4"/>
        <v>6224.3991401547719</v>
      </c>
      <c r="D51" s="212">
        <f t="shared" si="4"/>
        <v>6360.3336199484083</v>
      </c>
      <c r="E51" s="212">
        <f t="shared" si="4"/>
        <v>5932.2443680137558</v>
      </c>
      <c r="F51" s="212">
        <f t="shared" si="4"/>
        <v>5802.0202923473771</v>
      </c>
      <c r="G51" s="212">
        <f t="shared" si="4"/>
        <v>5797.2797076526231</v>
      </c>
      <c r="H51" s="212">
        <f t="shared" si="4"/>
        <v>5764.9209802235591</v>
      </c>
      <c r="I51" s="212">
        <f t="shared" si="4"/>
        <v>5846.3674978503868</v>
      </c>
      <c r="J51" s="212">
        <f t="shared" si="4"/>
        <v>5525.8728288908005</v>
      </c>
      <c r="K51" s="212">
        <f t="shared" si="4"/>
        <v>5213.5957007738589</v>
      </c>
      <c r="L51" s="212">
        <f t="shared" si="4"/>
        <v>5456.0226999140159</v>
      </c>
      <c r="M51" s="212">
        <f t="shared" si="4"/>
        <v>5351.6414445399814</v>
      </c>
      <c r="N51" s="212">
        <f t="shared" si="4"/>
        <v>4606.1715391229563</v>
      </c>
      <c r="O51" s="212">
        <f t="shared" si="4"/>
        <v>4598.6467755803951</v>
      </c>
      <c r="P51" s="212">
        <f t="shared" si="4"/>
        <v>4405.4999140154778</v>
      </c>
      <c r="Q51" s="212">
        <f t="shared" si="4"/>
        <v>4411.5208942390354</v>
      </c>
      <c r="R51" s="212">
        <f t="shared" si="4"/>
        <v>4381.4472914875323</v>
      </c>
      <c r="S51" s="212">
        <f t="shared" si="4"/>
        <v>4525.2973344797929</v>
      </c>
      <c r="T51" s="212">
        <f t="shared" si="4"/>
        <v>4553.9012897678404</v>
      </c>
      <c r="U51" s="212">
        <f t="shared" si="4"/>
        <v>4618.1280309544272</v>
      </c>
      <c r="V51" s="212">
        <f t="shared" si="4"/>
        <v>4447.539036973345</v>
      </c>
      <c r="W51" s="212">
        <f t="shared" si="4"/>
        <v>4531.0672398968181</v>
      </c>
    </row>
    <row r="52" spans="1:23" ht="12" customHeight="1" x14ac:dyDescent="0.25">
      <c r="A52" s="17" t="s">
        <v>16</v>
      </c>
      <c r="B52" s="211">
        <f>ISI!B$47</f>
        <v>214.26276870163366</v>
      </c>
      <c r="C52" s="211">
        <f>ISI!C$47</f>
        <v>134.9330180567498</v>
      </c>
      <c r="D52" s="211">
        <f>ISI!D$47</f>
        <v>131.51779879621671</v>
      </c>
      <c r="E52" s="211">
        <f>ISI!E$47</f>
        <v>156.86887360275151</v>
      </c>
      <c r="F52" s="211">
        <f>ISI!F$47</f>
        <v>154.8134135855546</v>
      </c>
      <c r="G52" s="211">
        <f>ISI!G$47</f>
        <v>190.17601031814269</v>
      </c>
      <c r="H52" s="211">
        <f>ISI!H$47</f>
        <v>199.6821152192606</v>
      </c>
      <c r="I52" s="211">
        <f>ISI!I$47</f>
        <v>210.7359415305244</v>
      </c>
      <c r="J52" s="211">
        <f>ISI!J$47</f>
        <v>191.08899398108341</v>
      </c>
      <c r="K52" s="211">
        <f>ISI!K$47</f>
        <v>143.69853826311271</v>
      </c>
      <c r="L52" s="211">
        <f>ISI!L$47</f>
        <v>143.9383490971625</v>
      </c>
      <c r="M52" s="211">
        <f>ISI!M$47</f>
        <v>162.08598452278591</v>
      </c>
      <c r="N52" s="211">
        <f>ISI!N$47</f>
        <v>174.3581255374032</v>
      </c>
      <c r="O52" s="211">
        <f>ISI!O$47</f>
        <v>176.24858125537401</v>
      </c>
      <c r="P52" s="211">
        <f>ISI!P$47</f>
        <v>184.2282029234737</v>
      </c>
      <c r="Q52" s="211">
        <f>ISI!Q$47</f>
        <v>169.6380911435941</v>
      </c>
      <c r="R52" s="211">
        <f>ISI!R$47</f>
        <v>182.24608770421329</v>
      </c>
      <c r="S52" s="211">
        <f>ISI!S$47</f>
        <v>186.4071367153912</v>
      </c>
      <c r="T52" s="211">
        <f>ISI!T$47</f>
        <v>203.22106620808259</v>
      </c>
      <c r="U52" s="211">
        <f>ISI!U$47</f>
        <v>198.1226139294927</v>
      </c>
      <c r="V52" s="211">
        <f>ISI!V$47</f>
        <v>203.3749785038693</v>
      </c>
      <c r="W52" s="211">
        <f>ISI!W$47</f>
        <v>198.99724849527081</v>
      </c>
    </row>
    <row r="53" spans="1:23" ht="12" customHeight="1" x14ac:dyDescent="0.25">
      <c r="A53" s="18" t="s">
        <v>41</v>
      </c>
      <c r="B53" s="206">
        <f>ISI!B$48</f>
        <v>122.44988536591551</v>
      </c>
      <c r="C53" s="206">
        <f>ISI!C$48</f>
        <v>24.440487572794918</v>
      </c>
      <c r="D53" s="206">
        <f>ISI!D$48</f>
        <v>0</v>
      </c>
      <c r="E53" s="206">
        <f>ISI!E$48</f>
        <v>0</v>
      </c>
      <c r="F53" s="206">
        <f>ISI!F$48</f>
        <v>0</v>
      </c>
      <c r="G53" s="206">
        <f>ISI!G$48</f>
        <v>0</v>
      </c>
      <c r="H53" s="206">
        <f>ISI!H$48</f>
        <v>0</v>
      </c>
      <c r="I53" s="206">
        <f>ISI!I$48</f>
        <v>0</v>
      </c>
      <c r="J53" s="206">
        <f>ISI!J$48</f>
        <v>0</v>
      </c>
      <c r="K53" s="206">
        <f>ISI!K$48</f>
        <v>0</v>
      </c>
      <c r="L53" s="206">
        <f>ISI!L$48</f>
        <v>0</v>
      </c>
      <c r="M53" s="206">
        <f>ISI!M$48</f>
        <v>0</v>
      </c>
      <c r="N53" s="206">
        <f>ISI!N$48</f>
        <v>0</v>
      </c>
      <c r="O53" s="206">
        <f>ISI!O$48</f>
        <v>0</v>
      </c>
      <c r="P53" s="206">
        <f>ISI!P$48</f>
        <v>0</v>
      </c>
      <c r="Q53" s="206">
        <f>ISI!Q$48</f>
        <v>0</v>
      </c>
      <c r="R53" s="206">
        <f>ISI!R$48</f>
        <v>0</v>
      </c>
      <c r="S53" s="206">
        <f>ISI!S$48</f>
        <v>0</v>
      </c>
      <c r="T53" s="206">
        <f>ISI!T$48</f>
        <v>0</v>
      </c>
      <c r="U53" s="206">
        <f>ISI!U$48</f>
        <v>0</v>
      </c>
      <c r="V53" s="206">
        <f>ISI!V$48</f>
        <v>0</v>
      </c>
      <c r="W53" s="206">
        <f>ISI!W$48</f>
        <v>0</v>
      </c>
    </row>
    <row r="54" spans="1:23" ht="12" customHeight="1" x14ac:dyDescent="0.25">
      <c r="A54" s="18" t="s">
        <v>42</v>
      </c>
      <c r="B54" s="206">
        <f>ISI!B$49</f>
        <v>91.812883335718169</v>
      </c>
      <c r="C54" s="206">
        <f>ISI!C$49</f>
        <v>110.49253048395489</v>
      </c>
      <c r="D54" s="206">
        <f>ISI!D$49</f>
        <v>131.51779879621671</v>
      </c>
      <c r="E54" s="206">
        <f>ISI!E$49</f>
        <v>156.86887360275151</v>
      </c>
      <c r="F54" s="206">
        <f>ISI!F$49</f>
        <v>154.8134135855546</v>
      </c>
      <c r="G54" s="206">
        <f>ISI!G$49</f>
        <v>190.17601031814269</v>
      </c>
      <c r="H54" s="206">
        <f>ISI!H$49</f>
        <v>199.6821152192606</v>
      </c>
      <c r="I54" s="206">
        <f>ISI!I$49</f>
        <v>210.7359415305244</v>
      </c>
      <c r="J54" s="206">
        <f>ISI!J$49</f>
        <v>191.08899398108341</v>
      </c>
      <c r="K54" s="206">
        <f>ISI!K$49</f>
        <v>143.69853826311271</v>
      </c>
      <c r="L54" s="206">
        <f>ISI!L$49</f>
        <v>143.9383490971625</v>
      </c>
      <c r="M54" s="206">
        <f>ISI!M$49</f>
        <v>162.08598452278591</v>
      </c>
      <c r="N54" s="206">
        <f>ISI!N$49</f>
        <v>174.3581255374032</v>
      </c>
      <c r="O54" s="206">
        <f>ISI!O$49</f>
        <v>176.24858125537401</v>
      </c>
      <c r="P54" s="206">
        <f>ISI!P$49</f>
        <v>184.2282029234737</v>
      </c>
      <c r="Q54" s="206">
        <f>ISI!Q$49</f>
        <v>169.6380911435941</v>
      </c>
      <c r="R54" s="206">
        <f>ISI!R$49</f>
        <v>182.24608770421329</v>
      </c>
      <c r="S54" s="206">
        <f>ISI!S$49</f>
        <v>186.4071367153912</v>
      </c>
      <c r="T54" s="206">
        <f>ISI!T$49</f>
        <v>203.22106620808259</v>
      </c>
      <c r="U54" s="206">
        <f>ISI!U$49</f>
        <v>198.1226139294927</v>
      </c>
      <c r="V54" s="206">
        <f>ISI!V$49</f>
        <v>203.3749785038693</v>
      </c>
      <c r="W54" s="206">
        <f>ISI!W$49</f>
        <v>198.99724849527081</v>
      </c>
    </row>
    <row r="55" spans="1:23" ht="12" customHeight="1" x14ac:dyDescent="0.25">
      <c r="A55" s="19" t="s">
        <v>20</v>
      </c>
      <c r="B55" s="207">
        <f>NFM!B$63</f>
        <v>41.728460877042139</v>
      </c>
      <c r="C55" s="207">
        <f>NFM!C$63</f>
        <v>35.377558039552873</v>
      </c>
      <c r="D55" s="207">
        <f>NFM!D$63</f>
        <v>22.972914875322438</v>
      </c>
      <c r="E55" s="207">
        <f>NFM!E$63</f>
        <v>23.001547721410137</v>
      </c>
      <c r="F55" s="207">
        <f>NFM!F$63</f>
        <v>26.134737747205502</v>
      </c>
      <c r="G55" s="207">
        <f>NFM!G$63</f>
        <v>23.686328460877036</v>
      </c>
      <c r="H55" s="207">
        <f>NFM!H$63</f>
        <v>24.854342218400678</v>
      </c>
      <c r="I55" s="207">
        <f>NFM!I$63</f>
        <v>31.954170249355105</v>
      </c>
      <c r="J55" s="207">
        <f>NFM!J$63</f>
        <v>35.186758383490968</v>
      </c>
      <c r="K55" s="207">
        <f>NFM!K$63</f>
        <v>26.76268271711092</v>
      </c>
      <c r="L55" s="207">
        <f>NFM!L$63</f>
        <v>25.814445399828031</v>
      </c>
      <c r="M55" s="207">
        <f>NFM!M$63</f>
        <v>26.502407566638002</v>
      </c>
      <c r="N55" s="207">
        <f>NFM!N$63</f>
        <v>19.007394668959595</v>
      </c>
      <c r="O55" s="207">
        <f>NFM!O$63</f>
        <v>23.110748065348233</v>
      </c>
      <c r="P55" s="207">
        <f>NFM!P$63</f>
        <v>25.606706792777302</v>
      </c>
      <c r="Q55" s="207">
        <f>NFM!Q$63</f>
        <v>28.866895958727426</v>
      </c>
      <c r="R55" s="207">
        <f>NFM!R$63</f>
        <v>27.81023215821152</v>
      </c>
      <c r="S55" s="207">
        <f>NFM!S$63</f>
        <v>29.418830610490112</v>
      </c>
      <c r="T55" s="207">
        <f>NFM!T$63</f>
        <v>28.58761822871881</v>
      </c>
      <c r="U55" s="207">
        <f>NFM!U$63</f>
        <v>27.227171109200349</v>
      </c>
      <c r="V55" s="207">
        <f>NFM!V$63</f>
        <v>27.982889079965606</v>
      </c>
      <c r="W55" s="207">
        <f>NFM!W$63</f>
        <v>32.607652622527922</v>
      </c>
    </row>
    <row r="56" spans="1:23" ht="12" customHeight="1" x14ac:dyDescent="0.25">
      <c r="A56" s="18" t="s">
        <v>43</v>
      </c>
      <c r="B56" s="206">
        <f>NFM!B$64</f>
        <v>0</v>
      </c>
      <c r="C56" s="206">
        <f>NFM!C$64</f>
        <v>0</v>
      </c>
      <c r="D56" s="206">
        <f>NFM!D$64</f>
        <v>0</v>
      </c>
      <c r="E56" s="206">
        <f>NFM!E$64</f>
        <v>0</v>
      </c>
      <c r="F56" s="206">
        <f>NFM!F$64</f>
        <v>0</v>
      </c>
      <c r="G56" s="206">
        <f>NFM!G$64</f>
        <v>0</v>
      </c>
      <c r="H56" s="206">
        <f>NFM!H$64</f>
        <v>0</v>
      </c>
      <c r="I56" s="206">
        <f>NFM!I$64</f>
        <v>0</v>
      </c>
      <c r="J56" s="206">
        <f>NFM!J$64</f>
        <v>0</v>
      </c>
      <c r="K56" s="206">
        <f>NFM!K$64</f>
        <v>0</v>
      </c>
      <c r="L56" s="206">
        <f>NFM!L$64</f>
        <v>0</v>
      </c>
      <c r="M56" s="206">
        <f>NFM!M$64</f>
        <v>0</v>
      </c>
      <c r="N56" s="206">
        <f>NFM!N$64</f>
        <v>0</v>
      </c>
      <c r="O56" s="206">
        <f>NFM!O$64</f>
        <v>0</v>
      </c>
      <c r="P56" s="206">
        <f>NFM!P$64</f>
        <v>0</v>
      </c>
      <c r="Q56" s="206">
        <f>NFM!Q$64</f>
        <v>0</v>
      </c>
      <c r="R56" s="206">
        <f>NFM!R$64</f>
        <v>0</v>
      </c>
      <c r="S56" s="206">
        <f>NFM!S$64</f>
        <v>0</v>
      </c>
      <c r="T56" s="206">
        <f>NFM!T$64</f>
        <v>0</v>
      </c>
      <c r="U56" s="206">
        <f>NFM!U$64</f>
        <v>0</v>
      </c>
      <c r="V56" s="206">
        <f>NFM!V$64</f>
        <v>0</v>
      </c>
      <c r="W56" s="206">
        <f>NFM!W$64</f>
        <v>0</v>
      </c>
    </row>
    <row r="57" spans="1:23" ht="12" customHeight="1" x14ac:dyDescent="0.25">
      <c r="A57" s="18" t="s">
        <v>56</v>
      </c>
      <c r="B57" s="206">
        <f>NFM!B$65</f>
        <v>4.0448640607810624</v>
      </c>
      <c r="C57" s="206">
        <f>NFM!C$65</f>
        <v>3.3269563724238411</v>
      </c>
      <c r="D57" s="206">
        <f>NFM!D$65</f>
        <v>2.137370483082317</v>
      </c>
      <c r="E57" s="206">
        <f>NFM!E$65</f>
        <v>2.351124108965517</v>
      </c>
      <c r="F57" s="206">
        <f>NFM!F$65</f>
        <v>2.0709869283046629</v>
      </c>
      <c r="G57" s="206">
        <f>NFM!G$65</f>
        <v>2.2434670266449031</v>
      </c>
      <c r="H57" s="206">
        <f>NFM!H$65</f>
        <v>2.8195906874830379</v>
      </c>
      <c r="I57" s="206">
        <f>NFM!I$65</f>
        <v>3.224326681684996</v>
      </c>
      <c r="J57" s="206">
        <f>NFM!J$65</f>
        <v>3.2413508637538722</v>
      </c>
      <c r="K57" s="206">
        <f>NFM!K$65</f>
        <v>2.79004549275033</v>
      </c>
      <c r="L57" s="206">
        <f>NFM!L$65</f>
        <v>2.6815256971416108</v>
      </c>
      <c r="M57" s="206">
        <f>NFM!M$65</f>
        <v>2.5485381125378419</v>
      </c>
      <c r="N57" s="206">
        <f>NFM!N$65</f>
        <v>2.4544447131209348</v>
      </c>
      <c r="O57" s="206">
        <f>NFM!O$65</f>
        <v>2.3426096726044721</v>
      </c>
      <c r="P57" s="206">
        <f>NFM!P$65</f>
        <v>2.916733405572641</v>
      </c>
      <c r="Q57" s="206">
        <f>NFM!Q$65</f>
        <v>3.062647474810118</v>
      </c>
      <c r="R57" s="206">
        <f>NFM!R$65</f>
        <v>3.0289129304537981</v>
      </c>
      <c r="S57" s="206">
        <f>NFM!S$65</f>
        <v>3.0837013092483598</v>
      </c>
      <c r="T57" s="206">
        <f>NFM!T$65</f>
        <v>2.9965730768631609</v>
      </c>
      <c r="U57" s="206">
        <f>NFM!U$65</f>
        <v>2.8539701087449658</v>
      </c>
      <c r="V57" s="206">
        <f>NFM!V$65</f>
        <v>3.020579351565186</v>
      </c>
      <c r="W57" s="206">
        <f>NFM!W$65</f>
        <v>3.4777236158487321</v>
      </c>
    </row>
    <row r="58" spans="1:23" ht="12" customHeight="1" x14ac:dyDescent="0.25">
      <c r="A58" s="22" t="s">
        <v>44</v>
      </c>
      <c r="B58" s="213">
        <f>NFM!B$66</f>
        <v>0</v>
      </c>
      <c r="C58" s="213">
        <f>NFM!C$66</f>
        <v>0</v>
      </c>
      <c r="D58" s="213">
        <f>NFM!D$66</f>
        <v>0</v>
      </c>
      <c r="E58" s="213">
        <f>NFM!E$66</f>
        <v>0</v>
      </c>
      <c r="F58" s="213">
        <f>NFM!F$66</f>
        <v>0</v>
      </c>
      <c r="G58" s="213">
        <f>NFM!G$66</f>
        <v>0</v>
      </c>
      <c r="H58" s="213">
        <f>NFM!H$66</f>
        <v>0</v>
      </c>
      <c r="I58" s="213">
        <f>NFM!I$66</f>
        <v>0</v>
      </c>
      <c r="J58" s="213">
        <f>NFM!J$66</f>
        <v>0</v>
      </c>
      <c r="K58" s="213">
        <f>NFM!K$66</f>
        <v>0</v>
      </c>
      <c r="L58" s="213">
        <f>NFM!L$66</f>
        <v>0</v>
      </c>
      <c r="M58" s="213">
        <f>NFM!M$66</f>
        <v>0</v>
      </c>
      <c r="N58" s="213">
        <f>NFM!N$66</f>
        <v>0</v>
      </c>
      <c r="O58" s="213">
        <f>NFM!O$66</f>
        <v>0</v>
      </c>
      <c r="P58" s="213">
        <f>NFM!P$66</f>
        <v>0</v>
      </c>
      <c r="Q58" s="213">
        <f>NFM!Q$66</f>
        <v>0</v>
      </c>
      <c r="R58" s="213">
        <f>NFM!R$66</f>
        <v>0</v>
      </c>
      <c r="S58" s="213">
        <f>NFM!S$66</f>
        <v>0</v>
      </c>
      <c r="T58" s="213">
        <f>NFM!T$66</f>
        <v>0</v>
      </c>
      <c r="U58" s="213">
        <f>NFM!U$66</f>
        <v>0</v>
      </c>
      <c r="V58" s="213">
        <f>NFM!V$66</f>
        <v>0</v>
      </c>
      <c r="W58" s="213">
        <f>NFM!W$66</f>
        <v>0</v>
      </c>
    </row>
    <row r="59" spans="1:23" ht="12" customHeight="1" x14ac:dyDescent="0.25">
      <c r="A59" s="23" t="s">
        <v>81</v>
      </c>
      <c r="B59" s="214">
        <f>NFM!B$67</f>
        <v>4.0448640607810624</v>
      </c>
      <c r="C59" s="214">
        <f>NFM!C$67</f>
        <v>3.3269563724238411</v>
      </c>
      <c r="D59" s="214">
        <f>NFM!D$67</f>
        <v>2.137370483082317</v>
      </c>
      <c r="E59" s="214">
        <f>NFM!E$67</f>
        <v>2.351124108965517</v>
      </c>
      <c r="F59" s="214">
        <f>NFM!F$67</f>
        <v>2.0709869283046629</v>
      </c>
      <c r="G59" s="214">
        <f>NFM!G$67</f>
        <v>2.2434670266449031</v>
      </c>
      <c r="H59" s="214">
        <f>NFM!H$67</f>
        <v>2.8195906874830379</v>
      </c>
      <c r="I59" s="214">
        <f>NFM!I$67</f>
        <v>3.224326681684996</v>
      </c>
      <c r="J59" s="214">
        <f>NFM!J$67</f>
        <v>3.2413508637538722</v>
      </c>
      <c r="K59" s="214">
        <f>NFM!K$67</f>
        <v>2.79004549275033</v>
      </c>
      <c r="L59" s="214">
        <f>NFM!L$67</f>
        <v>2.6815256971416108</v>
      </c>
      <c r="M59" s="214">
        <f>NFM!M$67</f>
        <v>2.5485381125378419</v>
      </c>
      <c r="N59" s="214">
        <f>NFM!N$67</f>
        <v>2.4544447131209348</v>
      </c>
      <c r="O59" s="214">
        <f>NFM!O$67</f>
        <v>2.3426096726044721</v>
      </c>
      <c r="P59" s="214">
        <f>NFM!P$67</f>
        <v>2.916733405572641</v>
      </c>
      <c r="Q59" s="214">
        <f>NFM!Q$67</f>
        <v>3.062647474810118</v>
      </c>
      <c r="R59" s="214">
        <f>NFM!R$67</f>
        <v>3.0289129304537981</v>
      </c>
      <c r="S59" s="214">
        <f>NFM!S$67</f>
        <v>3.0837013092483598</v>
      </c>
      <c r="T59" s="214">
        <f>NFM!T$67</f>
        <v>2.9965730768631609</v>
      </c>
      <c r="U59" s="214">
        <f>NFM!U$67</f>
        <v>2.8539701087449658</v>
      </c>
      <c r="V59" s="214">
        <f>NFM!V$67</f>
        <v>3.020579351565186</v>
      </c>
      <c r="W59" s="214">
        <f>NFM!W$67</f>
        <v>3.4777236158487321</v>
      </c>
    </row>
    <row r="60" spans="1:23" ht="12" customHeight="1" x14ac:dyDescent="0.25">
      <c r="A60" s="18" t="s">
        <v>45</v>
      </c>
      <c r="B60" s="206">
        <f>NFM!B$68</f>
        <v>37.683596816261073</v>
      </c>
      <c r="C60" s="206">
        <f>NFM!C$68</f>
        <v>32.05060166712903</v>
      </c>
      <c r="D60" s="206">
        <f>NFM!D$68</f>
        <v>20.83554439224012</v>
      </c>
      <c r="E60" s="206">
        <f>NFM!E$68</f>
        <v>20.650423612444619</v>
      </c>
      <c r="F60" s="206">
        <f>NFM!F$68</f>
        <v>24.063750818900839</v>
      </c>
      <c r="G60" s="206">
        <f>NFM!G$68</f>
        <v>21.442861434232132</v>
      </c>
      <c r="H60" s="206">
        <f>NFM!H$68</f>
        <v>22.034751530917639</v>
      </c>
      <c r="I60" s="206">
        <f>NFM!I$68</f>
        <v>28.729843567670109</v>
      </c>
      <c r="J60" s="206">
        <f>NFM!J$68</f>
        <v>31.945407519737099</v>
      </c>
      <c r="K60" s="206">
        <f>NFM!K$68</f>
        <v>23.972637224360589</v>
      </c>
      <c r="L60" s="206">
        <f>NFM!L$68</f>
        <v>23.132919702686419</v>
      </c>
      <c r="M60" s="206">
        <f>NFM!M$68</f>
        <v>23.953869454100161</v>
      </c>
      <c r="N60" s="206">
        <f>NFM!N$68</f>
        <v>16.55294995583866</v>
      </c>
      <c r="O60" s="206">
        <f>NFM!O$68</f>
        <v>20.768138392743762</v>
      </c>
      <c r="P60" s="206">
        <f>NFM!P$68</f>
        <v>22.68997338720466</v>
      </c>
      <c r="Q60" s="206">
        <f>NFM!Q$68</f>
        <v>25.804248483917309</v>
      </c>
      <c r="R60" s="206">
        <f>NFM!R$68</f>
        <v>24.78131922775772</v>
      </c>
      <c r="S60" s="206">
        <f>NFM!S$68</f>
        <v>26.33512930124175</v>
      </c>
      <c r="T60" s="206">
        <f>NFM!T$68</f>
        <v>25.591045151855649</v>
      </c>
      <c r="U60" s="206">
        <f>NFM!U$68</f>
        <v>24.373201000455381</v>
      </c>
      <c r="V60" s="206">
        <f>NFM!V$68</f>
        <v>24.96230972840042</v>
      </c>
      <c r="W60" s="206">
        <f>NFM!W$68</f>
        <v>29.129929006679191</v>
      </c>
    </row>
    <row r="61" spans="1:23" ht="12" customHeight="1" x14ac:dyDescent="0.25">
      <c r="A61" s="19" t="s">
        <v>21</v>
      </c>
      <c r="B61" s="207">
        <f>CHI!B$52</f>
        <v>414.30524505589</v>
      </c>
      <c r="C61" s="207">
        <f>CHI!C$52</f>
        <v>570.14883920894215</v>
      </c>
      <c r="D61" s="207">
        <f>CHI!D$52</f>
        <v>549.689165950129</v>
      </c>
      <c r="E61" s="207">
        <f>CHI!E$52</f>
        <v>575.14643164230438</v>
      </c>
      <c r="F61" s="207">
        <f>CHI!F$52</f>
        <v>563.74531384350848</v>
      </c>
      <c r="G61" s="207">
        <f>CHI!G$52</f>
        <v>483.33929492691283</v>
      </c>
      <c r="H61" s="207">
        <f>CHI!H$52</f>
        <v>475.22785898538228</v>
      </c>
      <c r="I61" s="207">
        <f>CHI!I$52</f>
        <v>570.29277730008585</v>
      </c>
      <c r="J61" s="207">
        <f>CHI!J$52</f>
        <v>503.45984522785886</v>
      </c>
      <c r="K61" s="207">
        <f>CHI!K$52</f>
        <v>528.58512467755793</v>
      </c>
      <c r="L61" s="207">
        <f>CHI!L$52</f>
        <v>580.21367153912342</v>
      </c>
      <c r="M61" s="207">
        <f>CHI!M$52</f>
        <v>576.37377472055073</v>
      </c>
      <c r="N61" s="207">
        <f>CHI!N$52</f>
        <v>502.22158211521923</v>
      </c>
      <c r="O61" s="207">
        <f>CHI!O$52</f>
        <v>494.76139294926907</v>
      </c>
      <c r="P61" s="207">
        <f>CHI!P$52</f>
        <v>373.31358555460008</v>
      </c>
      <c r="Q61" s="207">
        <f>CHI!Q$52</f>
        <v>375.10696474634562</v>
      </c>
      <c r="R61" s="207">
        <f>CHI!R$52</f>
        <v>384.073860705073</v>
      </c>
      <c r="S61" s="207">
        <f>CHI!S$52</f>
        <v>398.79707652622488</v>
      </c>
      <c r="T61" s="207">
        <f>CHI!T$52</f>
        <v>456.85460017196897</v>
      </c>
      <c r="U61" s="207">
        <f>CHI!U$52</f>
        <v>467.47858985382663</v>
      </c>
      <c r="V61" s="207">
        <f>CHI!V$52</f>
        <v>385.83981083404984</v>
      </c>
      <c r="W61" s="207">
        <f>CHI!W$52</f>
        <v>441.79724849527076</v>
      </c>
    </row>
    <row r="62" spans="1:23" ht="12" customHeight="1" x14ac:dyDescent="0.25">
      <c r="A62" s="18" t="s">
        <v>57</v>
      </c>
      <c r="B62" s="206">
        <f>CHI!B$53</f>
        <v>290.00464385714781</v>
      </c>
      <c r="C62" s="206">
        <f>CHI!C$53</f>
        <v>394.01212747773661</v>
      </c>
      <c r="D62" s="206">
        <f>CHI!D$53</f>
        <v>383.36471744673895</v>
      </c>
      <c r="E62" s="206">
        <f>CHI!E$53</f>
        <v>417.64707022042148</v>
      </c>
      <c r="F62" s="206">
        <f>CHI!F$53</f>
        <v>401.12629170277091</v>
      </c>
      <c r="G62" s="206">
        <f>CHI!G$53</f>
        <v>327.42228552842948</v>
      </c>
      <c r="H62" s="206">
        <f>CHI!H$53</f>
        <v>323.99811603061335</v>
      </c>
      <c r="I62" s="206">
        <f>CHI!I$53</f>
        <v>392.86978637903167</v>
      </c>
      <c r="J62" s="206">
        <f>CHI!J$53</f>
        <v>341.20831969661845</v>
      </c>
      <c r="K62" s="206">
        <f>CHI!K$53</f>
        <v>289.21986061829034</v>
      </c>
      <c r="L62" s="206">
        <f>CHI!L$53</f>
        <v>399.0960475071488</v>
      </c>
      <c r="M62" s="206">
        <f>CHI!M$53</f>
        <v>406.44356494995895</v>
      </c>
      <c r="N62" s="206">
        <f>CHI!N$53</f>
        <v>302.91847779775821</v>
      </c>
      <c r="O62" s="206">
        <f>CHI!O$53</f>
        <v>332.13713692605711</v>
      </c>
      <c r="P62" s="206">
        <f>CHI!P$53</f>
        <v>256.68197203412069</v>
      </c>
      <c r="Q62" s="206">
        <f>CHI!Q$53</f>
        <v>294.57207593131056</v>
      </c>
      <c r="R62" s="206">
        <f>CHI!R$53</f>
        <v>301.0972099369086</v>
      </c>
      <c r="S62" s="206">
        <f>CHI!S$53</f>
        <v>311.27289278405692</v>
      </c>
      <c r="T62" s="206">
        <f>CHI!T$53</f>
        <v>315.66173123378684</v>
      </c>
      <c r="U62" s="206">
        <f>CHI!U$53</f>
        <v>303.73188120774512</v>
      </c>
      <c r="V62" s="206">
        <f>CHI!V$53</f>
        <v>249.73454948186213</v>
      </c>
      <c r="W62" s="206">
        <f>CHI!W$53</f>
        <v>289.17453069157307</v>
      </c>
    </row>
    <row r="63" spans="1:23" ht="12" customHeight="1" x14ac:dyDescent="0.25">
      <c r="A63" s="18" t="s">
        <v>47</v>
      </c>
      <c r="B63" s="206">
        <f>CHI!B$54</f>
        <v>84.740788449300581</v>
      </c>
      <c r="C63" s="206">
        <f>CHI!C$54</f>
        <v>109.2621060311985</v>
      </c>
      <c r="D63" s="206">
        <f>CHI!D$54</f>
        <v>96.511830845374703</v>
      </c>
      <c r="E63" s="206">
        <f>CHI!E$54</f>
        <v>93.829040595567733</v>
      </c>
      <c r="F63" s="206">
        <f>CHI!F$54</f>
        <v>99.098945667127609</v>
      </c>
      <c r="G63" s="206">
        <f>CHI!G$54</f>
        <v>91.558455846335903</v>
      </c>
      <c r="H63" s="206">
        <f>CHI!H$54</f>
        <v>92.01499879317403</v>
      </c>
      <c r="I63" s="206">
        <f>CHI!I$54</f>
        <v>108.8926256047186</v>
      </c>
      <c r="J63" s="206">
        <f>CHI!J$54</f>
        <v>94.605590688401037</v>
      </c>
      <c r="K63" s="206">
        <f>CHI!K$54</f>
        <v>163.9998298374276</v>
      </c>
      <c r="L63" s="206">
        <f>CHI!L$54</f>
        <v>144.03679858055591</v>
      </c>
      <c r="M63" s="206">
        <f>CHI!M$54</f>
        <v>135.33815856203151</v>
      </c>
      <c r="N63" s="206">
        <f>CHI!N$54</f>
        <v>170.880442618789</v>
      </c>
      <c r="O63" s="206">
        <f>CHI!O$54</f>
        <v>133.898260035823</v>
      </c>
      <c r="P63" s="206">
        <f>CHI!P$54</f>
        <v>93.052746605412992</v>
      </c>
      <c r="Q63" s="206">
        <f>CHI!Q$54</f>
        <v>54.949716368297693</v>
      </c>
      <c r="R63" s="206">
        <f>CHI!R$54</f>
        <v>58.291927351712722</v>
      </c>
      <c r="S63" s="206">
        <f>CHI!S$54</f>
        <v>64.37523944103107</v>
      </c>
      <c r="T63" s="206">
        <f>CHI!T$54</f>
        <v>117.2007986219502</v>
      </c>
      <c r="U63" s="206">
        <f>CHI!U$54</f>
        <v>136.64247629679329</v>
      </c>
      <c r="V63" s="206">
        <f>CHI!V$54</f>
        <v>104.4748992618084</v>
      </c>
      <c r="W63" s="206">
        <f>CHI!W$54</f>
        <v>120.6922450680015</v>
      </c>
    </row>
    <row r="64" spans="1:23" ht="12" customHeight="1" x14ac:dyDescent="0.25">
      <c r="A64" s="18" t="s">
        <v>48</v>
      </c>
      <c r="B64" s="206">
        <f>CHI!B$55</f>
        <v>39.55981274944164</v>
      </c>
      <c r="C64" s="206">
        <f>CHI!C$55</f>
        <v>66.874605700007038</v>
      </c>
      <c r="D64" s="206">
        <f>CHI!D$55</f>
        <v>69.81261765801537</v>
      </c>
      <c r="E64" s="206">
        <f>CHI!E$55</f>
        <v>63.670320826315141</v>
      </c>
      <c r="F64" s="206">
        <f>CHI!F$55</f>
        <v>63.520076473609997</v>
      </c>
      <c r="G64" s="206">
        <f>CHI!G$55</f>
        <v>64.358553552147427</v>
      </c>
      <c r="H64" s="206">
        <f>CHI!H$55</f>
        <v>59.214744161594901</v>
      </c>
      <c r="I64" s="206">
        <f>CHI!I$55</f>
        <v>68.530365316335576</v>
      </c>
      <c r="J64" s="206">
        <f>CHI!J$55</f>
        <v>67.645934842839395</v>
      </c>
      <c r="K64" s="206">
        <f>CHI!K$55</f>
        <v>75.365434221840061</v>
      </c>
      <c r="L64" s="206">
        <f>CHI!L$55</f>
        <v>37.080825451418733</v>
      </c>
      <c r="M64" s="206">
        <f>CHI!M$55</f>
        <v>34.592051208560243</v>
      </c>
      <c r="N64" s="206">
        <f>CHI!N$55</f>
        <v>28.422661698672009</v>
      </c>
      <c r="O64" s="206">
        <f>CHI!O$55</f>
        <v>28.725995987388941</v>
      </c>
      <c r="P64" s="206">
        <f>CHI!P$55</f>
        <v>23.578866915066389</v>
      </c>
      <c r="Q64" s="206">
        <f>CHI!Q$55</f>
        <v>25.585172446737371</v>
      </c>
      <c r="R64" s="206">
        <f>CHI!R$55</f>
        <v>24.684723416451689</v>
      </c>
      <c r="S64" s="206">
        <f>CHI!S$55</f>
        <v>23.148944301136911</v>
      </c>
      <c r="T64" s="206">
        <f>CHI!T$55</f>
        <v>23.99207031623196</v>
      </c>
      <c r="U64" s="206">
        <f>CHI!U$55</f>
        <v>27.104232349288239</v>
      </c>
      <c r="V64" s="206">
        <f>CHI!V$55</f>
        <v>31.6303620903793</v>
      </c>
      <c r="W64" s="206">
        <f>CHI!W$55</f>
        <v>31.930472735696171</v>
      </c>
    </row>
    <row r="65" spans="1:23" ht="12" customHeight="1" x14ac:dyDescent="0.25">
      <c r="A65" s="19" t="s">
        <v>22</v>
      </c>
      <c r="B65" s="207">
        <f>NMM!B$51</f>
        <v>2197.9496990541697</v>
      </c>
      <c r="C65" s="207">
        <f>NMM!C$51</f>
        <v>2190.5151332760097</v>
      </c>
      <c r="D65" s="207">
        <f>NMM!D$51</f>
        <v>2356.5715391229592</v>
      </c>
      <c r="E65" s="207">
        <f>NMM!E$51</f>
        <v>1951.6736887360271</v>
      </c>
      <c r="F65" s="207">
        <f>NMM!F$51</f>
        <v>1937.5308684436804</v>
      </c>
      <c r="G65" s="207">
        <f>NMM!G$51</f>
        <v>2015.014101461737</v>
      </c>
      <c r="H65" s="207">
        <f>NMM!H$51</f>
        <v>1966.0987962166805</v>
      </c>
      <c r="I65" s="207">
        <f>NMM!I$51</f>
        <v>1879.8067067927777</v>
      </c>
      <c r="J65" s="207">
        <f>NMM!J$51</f>
        <v>1749.3116079105757</v>
      </c>
      <c r="K65" s="207">
        <f>NMM!K$51</f>
        <v>1508.1269991401543</v>
      </c>
      <c r="L65" s="207">
        <f>NMM!L$51</f>
        <v>1604.5178847807395</v>
      </c>
      <c r="M65" s="207">
        <f>NMM!M$51</f>
        <v>1518.5533104041269</v>
      </c>
      <c r="N65" s="207">
        <f>NMM!N$51</f>
        <v>1079.9308684436801</v>
      </c>
      <c r="O65" s="207">
        <f>NMM!O$51</f>
        <v>1085.0290627687018</v>
      </c>
      <c r="P65" s="207">
        <f>NMM!P$51</f>
        <v>1175.3773860705071</v>
      </c>
      <c r="Q65" s="207">
        <f>NMM!Q$51</f>
        <v>1117.6366294067066</v>
      </c>
      <c r="R65" s="207">
        <f>NMM!R$51</f>
        <v>1048.6698194325024</v>
      </c>
      <c r="S65" s="207">
        <f>NMM!S$51</f>
        <v>1119.1783319002577</v>
      </c>
      <c r="T65" s="207">
        <f>NMM!T$51</f>
        <v>1073.9132416165087</v>
      </c>
      <c r="U65" s="207">
        <f>NMM!U$51</f>
        <v>1089.7132416165093</v>
      </c>
      <c r="V65" s="207">
        <f>NMM!V$51</f>
        <v>1084.0510748065351</v>
      </c>
      <c r="W65" s="207">
        <f>NMM!W$51</f>
        <v>1058.1715391229577</v>
      </c>
    </row>
    <row r="66" spans="1:23" ht="12" customHeight="1" x14ac:dyDescent="0.25">
      <c r="A66" s="18" t="s">
        <v>49</v>
      </c>
      <c r="B66" s="206">
        <f>NMM!B$52</f>
        <v>869.23692889447716</v>
      </c>
      <c r="C66" s="206">
        <f>NMM!C$52</f>
        <v>842.95920642733427</v>
      </c>
      <c r="D66" s="206">
        <f>NMM!D$52</f>
        <v>851.21584258205451</v>
      </c>
      <c r="E66" s="206">
        <f>NMM!E$52</f>
        <v>712.4324066356661</v>
      </c>
      <c r="F66" s="206">
        <f>NMM!F$52</f>
        <v>764.21375670115799</v>
      </c>
      <c r="G66" s="206">
        <f>NMM!G$52</f>
        <v>739.17492409134729</v>
      </c>
      <c r="H66" s="206">
        <f>NMM!H$52</f>
        <v>719.16306845970064</v>
      </c>
      <c r="I66" s="206">
        <f>NMM!I$52</f>
        <v>806.94793649504959</v>
      </c>
      <c r="J66" s="206">
        <f>NMM!J$52</f>
        <v>746.89001612998266</v>
      </c>
      <c r="K66" s="206">
        <f>NMM!K$52</f>
        <v>597.33980562610702</v>
      </c>
      <c r="L66" s="206">
        <f>NMM!L$52</f>
        <v>586.69359115914381</v>
      </c>
      <c r="M66" s="206">
        <f>NMM!M$52</f>
        <v>543.6492973996103</v>
      </c>
      <c r="N66" s="206">
        <f>NMM!N$52</f>
        <v>498.82782292484433</v>
      </c>
      <c r="O66" s="206">
        <f>NMM!O$52</f>
        <v>461.5742785446788</v>
      </c>
      <c r="P66" s="206">
        <f>NMM!P$52</f>
        <v>467.73930440076521</v>
      </c>
      <c r="Q66" s="206">
        <f>NMM!Q$52</f>
        <v>420.48525310628582</v>
      </c>
      <c r="R66" s="206">
        <f>NMM!R$52</f>
        <v>306.51615013112593</v>
      </c>
      <c r="S66" s="206">
        <f>NMM!S$52</f>
        <v>289.66839114362813</v>
      </c>
      <c r="T66" s="206">
        <f>NMM!T$52</f>
        <v>302.18491202082822</v>
      </c>
      <c r="U66" s="206">
        <f>NMM!U$52</f>
        <v>300.40248510237069</v>
      </c>
      <c r="V66" s="206">
        <f>NMM!V$52</f>
        <v>306.27165666948957</v>
      </c>
      <c r="W66" s="206">
        <f>NMM!W$52</f>
        <v>298.70821320449022</v>
      </c>
    </row>
    <row r="67" spans="1:23" ht="12" customHeight="1" x14ac:dyDescent="0.25">
      <c r="A67" s="18" t="s">
        <v>50</v>
      </c>
      <c r="B67" s="206">
        <f>NMM!B$53</f>
        <v>1082.3802765851469</v>
      </c>
      <c r="C67" s="206">
        <f>NMM!C$53</f>
        <v>1097.6227245351561</v>
      </c>
      <c r="D67" s="206">
        <f>NMM!D$53</f>
        <v>1245.1282272237961</v>
      </c>
      <c r="E67" s="206">
        <f>NMM!E$53</f>
        <v>982.05083122797726</v>
      </c>
      <c r="F67" s="206">
        <f>NMM!F$53</f>
        <v>908.10656013332846</v>
      </c>
      <c r="G67" s="206">
        <f>NMM!G$53</f>
        <v>1011.203003759665</v>
      </c>
      <c r="H67" s="206">
        <f>NMM!H$53</f>
        <v>970.54576178298976</v>
      </c>
      <c r="I67" s="206">
        <f>NMM!I$53</f>
        <v>779.31699998304157</v>
      </c>
      <c r="J67" s="206">
        <f>NMM!J$53</f>
        <v>703.57856885849776</v>
      </c>
      <c r="K67" s="206">
        <f>NMM!K$53</f>
        <v>649.54087628019136</v>
      </c>
      <c r="L67" s="206">
        <f>NMM!L$53</f>
        <v>747.16086594405488</v>
      </c>
      <c r="M67" s="206">
        <f>NMM!M$53</f>
        <v>702.21758954089319</v>
      </c>
      <c r="N67" s="206">
        <f>NMM!N$53</f>
        <v>309.36988831899481</v>
      </c>
      <c r="O67" s="206">
        <f>NMM!O$53</f>
        <v>352.46187598223702</v>
      </c>
      <c r="P67" s="206">
        <f>NMM!P$53</f>
        <v>435.90093587889328</v>
      </c>
      <c r="Q67" s="206">
        <f>NMM!Q$53</f>
        <v>436.29893071259448</v>
      </c>
      <c r="R67" s="206">
        <f>NMM!R$53</f>
        <v>472.63531749815149</v>
      </c>
      <c r="S67" s="206">
        <f>NMM!S$53</f>
        <v>555.1813397538308</v>
      </c>
      <c r="T67" s="206">
        <f>NMM!T$53</f>
        <v>472.92449896377713</v>
      </c>
      <c r="U67" s="206">
        <f>NMM!U$53</f>
        <v>503.0772413509427</v>
      </c>
      <c r="V67" s="206">
        <f>NMM!V$53</f>
        <v>523.55383143700169</v>
      </c>
      <c r="W67" s="206">
        <f>NMM!W$53</f>
        <v>513.83322764381319</v>
      </c>
    </row>
    <row r="68" spans="1:23" ht="12" customHeight="1" x14ac:dyDescent="0.25">
      <c r="A68" s="18" t="s">
        <v>58</v>
      </c>
      <c r="B68" s="206">
        <f>NMM!B$54</f>
        <v>246.33249357454551</v>
      </c>
      <c r="C68" s="206">
        <f>NMM!C$54</f>
        <v>249.93320231351939</v>
      </c>
      <c r="D68" s="206">
        <f>NMM!D$54</f>
        <v>260.22746931710827</v>
      </c>
      <c r="E68" s="206">
        <f>NMM!E$54</f>
        <v>257.19045087238379</v>
      </c>
      <c r="F68" s="206">
        <f>NMM!F$54</f>
        <v>265.21055160919389</v>
      </c>
      <c r="G68" s="206">
        <f>NMM!G$54</f>
        <v>264.63617361072471</v>
      </c>
      <c r="H68" s="206">
        <f>NMM!H$54</f>
        <v>276.38996597399012</v>
      </c>
      <c r="I68" s="206">
        <f>NMM!I$54</f>
        <v>293.54177031468669</v>
      </c>
      <c r="J68" s="206">
        <f>NMM!J$54</f>
        <v>298.84302292209532</v>
      </c>
      <c r="K68" s="206">
        <f>NMM!K$54</f>
        <v>261.2463172338559</v>
      </c>
      <c r="L68" s="206">
        <f>NMM!L$54</f>
        <v>270.66342767754071</v>
      </c>
      <c r="M68" s="206">
        <f>NMM!M$54</f>
        <v>272.68642346362338</v>
      </c>
      <c r="N68" s="206">
        <f>NMM!N$54</f>
        <v>271.73315719984078</v>
      </c>
      <c r="O68" s="206">
        <f>NMM!O$54</f>
        <v>270.99290824178581</v>
      </c>
      <c r="P68" s="206">
        <f>NMM!P$54</f>
        <v>271.73714579084867</v>
      </c>
      <c r="Q68" s="206">
        <f>NMM!Q$54</f>
        <v>260.85244558782608</v>
      </c>
      <c r="R68" s="206">
        <f>NMM!R$54</f>
        <v>269.5183518032249</v>
      </c>
      <c r="S68" s="206">
        <f>NMM!S$54</f>
        <v>274.32860100279879</v>
      </c>
      <c r="T68" s="206">
        <f>NMM!T$54</f>
        <v>298.80383063190328</v>
      </c>
      <c r="U68" s="206">
        <f>NMM!U$54</f>
        <v>286.23351516319599</v>
      </c>
      <c r="V68" s="206">
        <f>NMM!V$54</f>
        <v>254.22558670004369</v>
      </c>
      <c r="W68" s="206">
        <f>NMM!W$54</f>
        <v>245.63009827465439</v>
      </c>
    </row>
    <row r="69" spans="1:23" ht="12" customHeight="1" x14ac:dyDescent="0.25">
      <c r="A69" s="19" t="s">
        <v>23</v>
      </c>
      <c r="B69" s="207">
        <f>PPA!B$52</f>
        <v>1248.2901117798801</v>
      </c>
      <c r="C69" s="207">
        <f>PPA!C$52</f>
        <v>1201.5343938091144</v>
      </c>
      <c r="D69" s="207">
        <f>PPA!D$52</f>
        <v>1175.0045571797077</v>
      </c>
      <c r="E69" s="207">
        <f>PPA!E$52</f>
        <v>1213.6481513327599</v>
      </c>
      <c r="F69" s="207">
        <f>PPA!F$52</f>
        <v>1097.9275150472913</v>
      </c>
      <c r="G69" s="207">
        <f>PPA!G$52</f>
        <v>1177.3883920894239</v>
      </c>
      <c r="H69" s="207">
        <f>PPA!H$52</f>
        <v>1178.2562338779019</v>
      </c>
      <c r="I69" s="207">
        <f>PPA!I$52</f>
        <v>1191.2773860705072</v>
      </c>
      <c r="J69" s="207">
        <f>PPA!J$52</f>
        <v>1231.7355116079109</v>
      </c>
      <c r="K69" s="207">
        <f>PPA!K$52</f>
        <v>1211.9279449699054</v>
      </c>
      <c r="L69" s="207">
        <f>PPA!L$52</f>
        <v>1280.0037833190029</v>
      </c>
      <c r="M69" s="207">
        <f>PPA!M$52</f>
        <v>1303.6926053310406</v>
      </c>
      <c r="N69" s="207">
        <f>PPA!N$52</f>
        <v>1367.6292347377471</v>
      </c>
      <c r="O69" s="207">
        <f>PPA!O$52</f>
        <v>1405.3477214101458</v>
      </c>
      <c r="P69" s="207">
        <f>PPA!P$52</f>
        <v>1311.0825451418746</v>
      </c>
      <c r="Q69" s="207">
        <f>PPA!Q$52</f>
        <v>1332.1323301805671</v>
      </c>
      <c r="R69" s="207">
        <f>PPA!R$52</f>
        <v>1378.8543422184007</v>
      </c>
      <c r="S69" s="207">
        <f>PPA!S$52</f>
        <v>1408.6918314703353</v>
      </c>
      <c r="T69" s="207">
        <f>PPA!T$52</f>
        <v>1362.3098882201205</v>
      </c>
      <c r="U69" s="207">
        <f>PPA!U$52</f>
        <v>1390.0884780739461</v>
      </c>
      <c r="V69" s="207">
        <f>PPA!V$52</f>
        <v>1353.7030094582974</v>
      </c>
      <c r="W69" s="207">
        <f>PPA!W$52</f>
        <v>1305.8687016337065</v>
      </c>
    </row>
    <row r="70" spans="1:23" ht="12" customHeight="1" x14ac:dyDescent="0.25">
      <c r="A70" s="18" t="s">
        <v>52</v>
      </c>
      <c r="B70" s="206">
        <f>PPA!B$53</f>
        <v>804.19037110380998</v>
      </c>
      <c r="C70" s="206">
        <f>PPA!C$53</f>
        <v>756.60461543589508</v>
      </c>
      <c r="D70" s="206">
        <f>PPA!D$53</f>
        <v>739.29032274227063</v>
      </c>
      <c r="E70" s="206">
        <f>PPA!E$53</f>
        <v>766.65699974574511</v>
      </c>
      <c r="F70" s="206">
        <f>PPA!F$53</f>
        <v>680.82980637644778</v>
      </c>
      <c r="G70" s="206">
        <f>PPA!G$53</f>
        <v>748.65434104701637</v>
      </c>
      <c r="H70" s="206">
        <f>PPA!H$53</f>
        <v>748.10461738047968</v>
      </c>
      <c r="I70" s="206">
        <f>PPA!I$53</f>
        <v>760.16857147368387</v>
      </c>
      <c r="J70" s="206">
        <f>PPA!J$53</f>
        <v>776.39492735550994</v>
      </c>
      <c r="K70" s="206">
        <f>PPA!K$53</f>
        <v>780.77000613844916</v>
      </c>
      <c r="L70" s="206">
        <f>PPA!L$53</f>
        <v>823.64375451745559</v>
      </c>
      <c r="M70" s="206">
        <f>PPA!M$53</f>
        <v>808.39945937023617</v>
      </c>
      <c r="N70" s="206">
        <f>PPA!N$53</f>
        <v>846.55146000586706</v>
      </c>
      <c r="O70" s="206">
        <f>PPA!O$53</f>
        <v>905.6874558084329</v>
      </c>
      <c r="P70" s="206">
        <f>PPA!P$53</f>
        <v>837.96351129433685</v>
      </c>
      <c r="Q70" s="206">
        <f>PPA!Q$53</f>
        <v>850.88225724336542</v>
      </c>
      <c r="R70" s="206">
        <f>PPA!R$53</f>
        <v>902.41337459178874</v>
      </c>
      <c r="S70" s="206">
        <f>PPA!S$53</f>
        <v>925.46196092957109</v>
      </c>
      <c r="T70" s="206">
        <f>PPA!T$53</f>
        <v>897.10023601347575</v>
      </c>
      <c r="U70" s="206">
        <f>PPA!U$53</f>
        <v>918.19984017012666</v>
      </c>
      <c r="V70" s="206">
        <f>PPA!V$53</f>
        <v>901.06740340728982</v>
      </c>
      <c r="W70" s="206">
        <f>PPA!W$53</f>
        <v>844.56789261145559</v>
      </c>
    </row>
    <row r="71" spans="1:23" ht="12" customHeight="1" x14ac:dyDescent="0.25">
      <c r="A71" s="18" t="s">
        <v>59</v>
      </c>
      <c r="B71" s="206">
        <f>PPA!B$54</f>
        <v>384.74984729505792</v>
      </c>
      <c r="C71" s="206">
        <f>PPA!C$54</f>
        <v>389.14863242879238</v>
      </c>
      <c r="D71" s="206">
        <f>PPA!D$54</f>
        <v>383.31276016200218</v>
      </c>
      <c r="E71" s="206">
        <f>PPA!E$54</f>
        <v>397.77087774776822</v>
      </c>
      <c r="F71" s="206">
        <f>PPA!F$54</f>
        <v>370.02463220030432</v>
      </c>
      <c r="G71" s="206">
        <f>PPA!G$54</f>
        <v>381.09763793830609</v>
      </c>
      <c r="H71" s="206">
        <f>PPA!H$54</f>
        <v>380.70418691851881</v>
      </c>
      <c r="I71" s="206">
        <f>PPA!I$54</f>
        <v>380.93395394106108</v>
      </c>
      <c r="J71" s="206">
        <f>PPA!J$54</f>
        <v>409.84764630689762</v>
      </c>
      <c r="K71" s="206">
        <f>PPA!K$54</f>
        <v>392.66081872478821</v>
      </c>
      <c r="L71" s="206">
        <f>PPA!L$54</f>
        <v>411.90661885896901</v>
      </c>
      <c r="M71" s="206">
        <f>PPA!M$54</f>
        <v>455.43868290626727</v>
      </c>
      <c r="N71" s="206">
        <f>PPA!N$54</f>
        <v>485.1374424342095</v>
      </c>
      <c r="O71" s="206">
        <f>PPA!O$54</f>
        <v>465.78952900096778</v>
      </c>
      <c r="P71" s="206">
        <f>PPA!P$54</f>
        <v>438.35262513443922</v>
      </c>
      <c r="Q71" s="206">
        <f>PPA!Q$54</f>
        <v>446.44544888064308</v>
      </c>
      <c r="R71" s="206">
        <f>PPA!R$54</f>
        <v>442.36482355476733</v>
      </c>
      <c r="S71" s="206">
        <f>PPA!S$54</f>
        <v>448.22700439000471</v>
      </c>
      <c r="T71" s="206">
        <f>PPA!T$54</f>
        <v>430.16140533552579</v>
      </c>
      <c r="U71" s="206">
        <f>PPA!U$54</f>
        <v>433.28636409088358</v>
      </c>
      <c r="V71" s="206">
        <f>PPA!V$54</f>
        <v>418.73143102473449</v>
      </c>
      <c r="W71" s="206">
        <f>PPA!W$54</f>
        <v>426.60274784896109</v>
      </c>
    </row>
    <row r="72" spans="1:23" ht="12" customHeight="1" x14ac:dyDescent="0.25">
      <c r="A72" s="18" t="s">
        <v>60</v>
      </c>
      <c r="B72" s="206">
        <f>PPA!B$55</f>
        <v>59.34989338101208</v>
      </c>
      <c r="C72" s="206">
        <f>PPA!C$55</f>
        <v>55.78114594442691</v>
      </c>
      <c r="D72" s="206">
        <f>PPA!D$55</f>
        <v>52.401474275434751</v>
      </c>
      <c r="E72" s="206">
        <f>PPA!E$55</f>
        <v>49.220273839246587</v>
      </c>
      <c r="F72" s="206">
        <f>PPA!F$55</f>
        <v>47.073076470539149</v>
      </c>
      <c r="G72" s="206">
        <f>PPA!G$55</f>
        <v>47.636413104101422</v>
      </c>
      <c r="H72" s="206">
        <f>PPA!H$55</f>
        <v>49.447429578903517</v>
      </c>
      <c r="I72" s="206">
        <f>PPA!I$55</f>
        <v>50.17486065576233</v>
      </c>
      <c r="J72" s="206">
        <f>PPA!J$55</f>
        <v>45.4929379455034</v>
      </c>
      <c r="K72" s="206">
        <f>PPA!K$55</f>
        <v>38.497120106667957</v>
      </c>
      <c r="L72" s="206">
        <f>PPA!L$55</f>
        <v>44.453409942578197</v>
      </c>
      <c r="M72" s="206">
        <f>PPA!M$55</f>
        <v>39.854463054537042</v>
      </c>
      <c r="N72" s="206">
        <f>PPA!N$55</f>
        <v>35.940332297670423</v>
      </c>
      <c r="O72" s="206">
        <f>PPA!O$55</f>
        <v>33.870736600745197</v>
      </c>
      <c r="P72" s="206">
        <f>PPA!P$55</f>
        <v>34.766408713098308</v>
      </c>
      <c r="Q72" s="206">
        <f>PPA!Q$55</f>
        <v>34.804624056558687</v>
      </c>
      <c r="R72" s="206">
        <f>PPA!R$55</f>
        <v>34.076144071844837</v>
      </c>
      <c r="S72" s="206">
        <f>PPA!S$55</f>
        <v>35.00286615075953</v>
      </c>
      <c r="T72" s="206">
        <f>PPA!T$55</f>
        <v>35.048246871118756</v>
      </c>
      <c r="U72" s="206">
        <f>PPA!U$55</f>
        <v>38.602273812935891</v>
      </c>
      <c r="V72" s="206">
        <f>PPA!V$55</f>
        <v>33.904175026273037</v>
      </c>
      <c r="W72" s="206">
        <f>PPA!W$55</f>
        <v>34.69806117328973</v>
      </c>
    </row>
    <row r="73" spans="1:23" ht="12" customHeight="1" x14ac:dyDescent="0.25">
      <c r="A73" s="20" t="s">
        <v>61</v>
      </c>
      <c r="B73" s="208">
        <f>FBT!B$12</f>
        <v>514.17626827171102</v>
      </c>
      <c r="C73" s="208">
        <f>FBT!C$12</f>
        <v>491.22665520206363</v>
      </c>
      <c r="D73" s="208">
        <f>FBT!D$12</f>
        <v>566.52570937231292</v>
      </c>
      <c r="E73" s="208">
        <f>FBT!E$12</f>
        <v>533.91057609630263</v>
      </c>
      <c r="F73" s="208">
        <f>FBT!F$12</f>
        <v>514.90550300945824</v>
      </c>
      <c r="G73" s="208">
        <f>FBT!G$12</f>
        <v>506.08529664660352</v>
      </c>
      <c r="H73" s="208">
        <f>FBT!H$12</f>
        <v>555.42063628546862</v>
      </c>
      <c r="I73" s="208">
        <f>FBT!I$12</f>
        <v>547.72390369733432</v>
      </c>
      <c r="J73" s="208">
        <f>FBT!J$12</f>
        <v>512.57523645743765</v>
      </c>
      <c r="K73" s="208">
        <f>FBT!K$12</f>
        <v>535.42562338779021</v>
      </c>
      <c r="L73" s="208">
        <f>FBT!L$12</f>
        <v>570.16337059329317</v>
      </c>
      <c r="M73" s="208">
        <f>FBT!M$12</f>
        <v>549.19982803095445</v>
      </c>
      <c r="N73" s="208">
        <f>FBT!N$12</f>
        <v>426.73396388650031</v>
      </c>
      <c r="O73" s="208">
        <f>FBT!O$12</f>
        <v>429.21324161650898</v>
      </c>
      <c r="P73" s="208">
        <f>FBT!P$12</f>
        <v>430.1854686156492</v>
      </c>
      <c r="Q73" s="208">
        <f>FBT!Q$12</f>
        <v>446.91195184866717</v>
      </c>
      <c r="R73" s="208">
        <f>FBT!R$12</f>
        <v>453.39062768701632</v>
      </c>
      <c r="S73" s="208">
        <f>FBT!S$12</f>
        <v>454.30662080825448</v>
      </c>
      <c r="T73" s="208">
        <f>FBT!T$12</f>
        <v>453.7926913155631</v>
      </c>
      <c r="U73" s="208">
        <f>FBT!U$12</f>
        <v>465.373086844368</v>
      </c>
      <c r="V73" s="208">
        <f>FBT!V$12</f>
        <v>462.02579535683572</v>
      </c>
      <c r="W73" s="208">
        <f>FBT!W$12</f>
        <v>478.93697334479788</v>
      </c>
    </row>
    <row r="74" spans="1:23" ht="12" customHeight="1" x14ac:dyDescent="0.25">
      <c r="A74" s="14" t="s">
        <v>62</v>
      </c>
      <c r="B74" s="206">
        <f>TRE!B$12</f>
        <v>85.938950988822</v>
      </c>
      <c r="C74" s="206">
        <f>TRE!C$12</f>
        <v>86.953998280309548</v>
      </c>
      <c r="D74" s="206">
        <f>TRE!D$12</f>
        <v>65.661134995700763</v>
      </c>
      <c r="E74" s="206">
        <f>TRE!E$12</f>
        <v>68.627601031814265</v>
      </c>
      <c r="F74" s="206">
        <f>TRE!F$12</f>
        <v>70.848667239896812</v>
      </c>
      <c r="G74" s="206">
        <f>TRE!G$12</f>
        <v>71.056921754084257</v>
      </c>
      <c r="H74" s="206">
        <f>TRE!H$12</f>
        <v>69.745657781599306</v>
      </c>
      <c r="I74" s="206">
        <f>TRE!I$12</f>
        <v>70.645829750644893</v>
      </c>
      <c r="J74" s="206">
        <f>TRE!J$12</f>
        <v>65.037747205502995</v>
      </c>
      <c r="K74" s="206">
        <f>TRE!K$12</f>
        <v>55.706018916594999</v>
      </c>
      <c r="L74" s="206">
        <f>TRE!L$12</f>
        <v>73.220636285468601</v>
      </c>
      <c r="M74" s="206">
        <f>TRE!M$12</f>
        <v>58.78950988822011</v>
      </c>
      <c r="N74" s="206">
        <f>TRE!N$12</f>
        <v>50.46818572656921</v>
      </c>
      <c r="O74" s="206">
        <f>TRE!O$12</f>
        <v>49.947463456577808</v>
      </c>
      <c r="P74" s="206">
        <f>TRE!P$12</f>
        <v>50.97927773000859</v>
      </c>
      <c r="Q74" s="206">
        <f>TRE!Q$12</f>
        <v>53.630696474634561</v>
      </c>
      <c r="R74" s="206">
        <f>TRE!R$12</f>
        <v>61.318916595012887</v>
      </c>
      <c r="S74" s="206">
        <f>TRE!S$12</f>
        <v>69.708082545141878</v>
      </c>
      <c r="T74" s="206">
        <f>TRE!T$12</f>
        <v>78.825709372312986</v>
      </c>
      <c r="U74" s="206">
        <f>TRE!U$12</f>
        <v>83.041788478073926</v>
      </c>
      <c r="V74" s="206">
        <f>TRE!V$12</f>
        <v>72.338263112639723</v>
      </c>
      <c r="W74" s="206">
        <f>TRE!W$12</f>
        <v>78.628116938950996</v>
      </c>
    </row>
    <row r="75" spans="1:23" ht="12" customHeight="1" x14ac:dyDescent="0.25">
      <c r="A75" s="14" t="s">
        <v>63</v>
      </c>
      <c r="B75" s="206">
        <f>MAE!B$12</f>
        <v>113.4747205503009</v>
      </c>
      <c r="C75" s="206">
        <f>MAE!C$12</f>
        <v>120.90515907136719</v>
      </c>
      <c r="D75" s="206">
        <f>MAE!D$12</f>
        <v>124.4629406706793</v>
      </c>
      <c r="E75" s="206">
        <f>MAE!E$12</f>
        <v>161.0300945829751</v>
      </c>
      <c r="F75" s="206">
        <f>MAE!F$12</f>
        <v>160.54075666380061</v>
      </c>
      <c r="G75" s="206">
        <f>MAE!G$12</f>
        <v>163.39999999999989</v>
      </c>
      <c r="H75" s="206">
        <f>MAE!H$12</f>
        <v>170.3695614789338</v>
      </c>
      <c r="I75" s="206">
        <f>MAE!I$12</f>
        <v>170.9203783319002</v>
      </c>
      <c r="J75" s="206">
        <f>MAE!J$12</f>
        <v>171.0088564058469</v>
      </c>
      <c r="K75" s="206">
        <f>MAE!K$12</f>
        <v>166.931728288908</v>
      </c>
      <c r="L75" s="206">
        <f>MAE!L$12</f>
        <v>158.0394668959587</v>
      </c>
      <c r="M75" s="206">
        <f>MAE!M$12</f>
        <v>166.36809974204641</v>
      </c>
      <c r="N75" s="206">
        <f>MAE!N$12</f>
        <v>159.62553740326729</v>
      </c>
      <c r="O75" s="206">
        <f>MAE!O$12</f>
        <v>160.3587274290627</v>
      </c>
      <c r="P75" s="206">
        <f>MAE!P$12</f>
        <v>162.16440240756671</v>
      </c>
      <c r="Q75" s="206">
        <f>MAE!Q$12</f>
        <v>169.5180567497851</v>
      </c>
      <c r="R75" s="206">
        <f>MAE!R$12</f>
        <v>144.8143594153052</v>
      </c>
      <c r="S75" s="206">
        <f>MAE!S$12</f>
        <v>145.33585554600171</v>
      </c>
      <c r="T75" s="206">
        <f>MAE!T$12</f>
        <v>156.13852106620811</v>
      </c>
      <c r="U75" s="206">
        <f>MAE!U$12</f>
        <v>153.87824591573519</v>
      </c>
      <c r="V75" s="206">
        <f>MAE!V$12</f>
        <v>145.53929492691319</v>
      </c>
      <c r="W75" s="206">
        <f>MAE!W$12</f>
        <v>154.93379191745481</v>
      </c>
    </row>
    <row r="76" spans="1:23" ht="12" customHeight="1" x14ac:dyDescent="0.25">
      <c r="A76" s="14" t="s">
        <v>64</v>
      </c>
      <c r="B76" s="206">
        <f>TEL!B$12</f>
        <v>618.06276870163367</v>
      </c>
      <c r="C76" s="206">
        <f>TEL!C$12</f>
        <v>596.07532244196034</v>
      </c>
      <c r="D76" s="206">
        <f>TEL!D$12</f>
        <v>576.08005159071365</v>
      </c>
      <c r="E76" s="206">
        <f>TEL!E$12</f>
        <v>539.6432502149612</v>
      </c>
      <c r="F76" s="206">
        <f>TEL!F$12</f>
        <v>509.81470335339628</v>
      </c>
      <c r="G76" s="206">
        <f>TEL!G$12</f>
        <v>424.41504729148761</v>
      </c>
      <c r="H76" s="206">
        <f>TEL!H$12</f>
        <v>407.53783319002571</v>
      </c>
      <c r="I76" s="206">
        <f>TEL!I$12</f>
        <v>460.02192605331038</v>
      </c>
      <c r="J76" s="206">
        <f>TEL!J$12</f>
        <v>410.3563198624247</v>
      </c>
      <c r="K76" s="206">
        <f>TEL!K$12</f>
        <v>387.16913155631983</v>
      </c>
      <c r="L76" s="206">
        <f>TEL!L$12</f>
        <v>378.74273430782461</v>
      </c>
      <c r="M76" s="206">
        <f>TEL!M$12</f>
        <v>360.79105760963017</v>
      </c>
      <c r="N76" s="206">
        <f>TEL!N$12</f>
        <v>282.98220120378318</v>
      </c>
      <c r="O76" s="206">
        <f>TEL!O$12</f>
        <v>291.14359415305239</v>
      </c>
      <c r="P76" s="206">
        <f>TEL!P$12</f>
        <v>297.33688736027511</v>
      </c>
      <c r="Q76" s="206">
        <f>TEL!Q$12</f>
        <v>300.27179707652613</v>
      </c>
      <c r="R76" s="206">
        <f>TEL!R$12</f>
        <v>291.04333619948409</v>
      </c>
      <c r="S76" s="206">
        <f>TEL!S$12</f>
        <v>296.86827171109201</v>
      </c>
      <c r="T76" s="206">
        <f>TEL!T$12</f>
        <v>312.40051590713671</v>
      </c>
      <c r="U76" s="206">
        <f>TEL!U$12</f>
        <v>304.46612209802231</v>
      </c>
      <c r="V76" s="206">
        <f>TEL!V$12</f>
        <v>285.23714531384348</v>
      </c>
      <c r="W76" s="206">
        <f>TEL!W$12</f>
        <v>330.81461736887371</v>
      </c>
    </row>
    <row r="77" spans="1:23" ht="12" customHeight="1" x14ac:dyDescent="0.25">
      <c r="A77" s="14" t="s">
        <v>65</v>
      </c>
      <c r="B77" s="206">
        <f>WWP!B$12</f>
        <v>219.32381771281169</v>
      </c>
      <c r="C77" s="206">
        <f>WWP!C$12</f>
        <v>201.26784178847811</v>
      </c>
      <c r="D77" s="206">
        <f>WWP!D$12</f>
        <v>159.43129836629399</v>
      </c>
      <c r="E77" s="206">
        <f>WWP!E$12</f>
        <v>141.083147033534</v>
      </c>
      <c r="F77" s="206">
        <f>WWP!F$12</f>
        <v>133.3467755803955</v>
      </c>
      <c r="G77" s="206">
        <f>WWP!G$12</f>
        <v>143.08039552880479</v>
      </c>
      <c r="H77" s="206">
        <f>WWP!H$12</f>
        <v>141.8403267411866</v>
      </c>
      <c r="I77" s="206">
        <f>WWP!I$12</f>
        <v>137.9766122098022</v>
      </c>
      <c r="J77" s="206">
        <f>WWP!J$12</f>
        <v>133.0657781599312</v>
      </c>
      <c r="K77" s="206">
        <f>WWP!K$12</f>
        <v>117.06070507308679</v>
      </c>
      <c r="L77" s="206">
        <f>WWP!L$12</f>
        <v>92.705760963026634</v>
      </c>
      <c r="M77" s="206">
        <f>WWP!M$12</f>
        <v>107.62407566637999</v>
      </c>
      <c r="N77" s="206">
        <f>WWP!N$12</f>
        <v>111.93516766981941</v>
      </c>
      <c r="O77" s="206">
        <f>WWP!O$12</f>
        <v>99.443508168529661</v>
      </c>
      <c r="P77" s="206">
        <f>WWP!P$12</f>
        <v>99.326483233018052</v>
      </c>
      <c r="Q77" s="206">
        <f>WWP!Q$12</f>
        <v>106.5570937231298</v>
      </c>
      <c r="R77" s="206">
        <f>WWP!R$12</f>
        <v>117.3214101461737</v>
      </c>
      <c r="S77" s="206">
        <f>WWP!S$12</f>
        <v>110.4373172828891</v>
      </c>
      <c r="T77" s="206">
        <f>WWP!T$12</f>
        <v>137.6846947549441</v>
      </c>
      <c r="U77" s="206">
        <f>WWP!U$12</f>
        <v>146.9411865864144</v>
      </c>
      <c r="V77" s="206">
        <f>WWP!V$12</f>
        <v>130.5662080825451</v>
      </c>
      <c r="W77" s="206">
        <f>WWP!W$12</f>
        <v>152.1620808254514</v>
      </c>
    </row>
    <row r="78" spans="1:23" ht="12" customHeight="1" x14ac:dyDescent="0.25">
      <c r="A78" s="21" t="s">
        <v>66</v>
      </c>
      <c r="B78" s="209">
        <f>OIS!B$12</f>
        <v>599.9406706792762</v>
      </c>
      <c r="C78" s="209">
        <f>OIS!C$12</f>
        <v>595.46122098022397</v>
      </c>
      <c r="D78" s="209">
        <f>OIS!D$12</f>
        <v>632.41650902837262</v>
      </c>
      <c r="E78" s="209">
        <f>OIS!E$12</f>
        <v>567.6110060189161</v>
      </c>
      <c r="F78" s="209">
        <f>OIS!F$12</f>
        <v>632.41203783318952</v>
      </c>
      <c r="G78" s="209">
        <f>OIS!G$12</f>
        <v>599.63791917454932</v>
      </c>
      <c r="H78" s="209">
        <f>OIS!H$12</f>
        <v>575.88761822871936</v>
      </c>
      <c r="I78" s="209">
        <f>OIS!I$12</f>
        <v>575.01186586414406</v>
      </c>
      <c r="J78" s="209">
        <f>OIS!J$12</f>
        <v>523.04617368873687</v>
      </c>
      <c r="K78" s="209">
        <f>OIS!K$12</f>
        <v>532.20120378331819</v>
      </c>
      <c r="L78" s="209">
        <f>OIS!L$12</f>
        <v>548.66259673258855</v>
      </c>
      <c r="M78" s="209">
        <f>OIS!M$12</f>
        <v>521.66079105760878</v>
      </c>
      <c r="N78" s="209">
        <f>OIS!N$12</f>
        <v>431.27927773000818</v>
      </c>
      <c r="O78" s="209">
        <f>OIS!O$12</f>
        <v>384.04273430782422</v>
      </c>
      <c r="P78" s="209">
        <f>OIS!P$12</f>
        <v>295.89896818572731</v>
      </c>
      <c r="Q78" s="209">
        <f>OIS!Q$12</f>
        <v>311.25038693035208</v>
      </c>
      <c r="R78" s="209">
        <f>OIS!R$12</f>
        <v>291.90429922613941</v>
      </c>
      <c r="S78" s="209">
        <f>OIS!S$12</f>
        <v>306.14797936371463</v>
      </c>
      <c r="T78" s="209">
        <f>OIS!T$12</f>
        <v>290.17274290627688</v>
      </c>
      <c r="U78" s="209">
        <f>OIS!U$12</f>
        <v>291.79750644883859</v>
      </c>
      <c r="V78" s="209">
        <f>OIS!V$12</f>
        <v>296.88056749785028</v>
      </c>
      <c r="W78" s="209">
        <f>OIS!W$12</f>
        <v>298.14926913155648</v>
      </c>
    </row>
    <row r="80" spans="1:23" ht="12" customHeight="1" x14ac:dyDescent="0.25">
      <c r="A80" s="30" t="s">
        <v>82</v>
      </c>
      <c r="B80" s="205"/>
      <c r="C80" s="205"/>
      <c r="D80" s="205"/>
      <c r="E80" s="205"/>
      <c r="F80" s="205"/>
      <c r="G80" s="205"/>
      <c r="H80" s="205"/>
      <c r="I80" s="205"/>
      <c r="J80" s="205"/>
      <c r="K80" s="205"/>
      <c r="L80" s="205"/>
      <c r="M80" s="205"/>
      <c r="N80" s="205"/>
      <c r="O80" s="205"/>
      <c r="P80" s="205"/>
      <c r="Q80" s="205"/>
      <c r="R80" s="205"/>
      <c r="S80" s="205"/>
      <c r="T80" s="205"/>
      <c r="U80" s="205"/>
      <c r="V80" s="205"/>
      <c r="W80" s="205"/>
    </row>
    <row r="81" spans="1:23" ht="12" customHeight="1" x14ac:dyDescent="0.25">
      <c r="A81" s="31" t="s">
        <v>68</v>
      </c>
      <c r="B81" s="212">
        <v>2269.9507308684438</v>
      </c>
      <c r="C81" s="212">
        <v>2108.5840928632838</v>
      </c>
      <c r="D81" s="212">
        <v>2058.4503869303526</v>
      </c>
      <c r="E81" s="212">
        <v>2249.5915735167673</v>
      </c>
      <c r="F81" s="212">
        <v>2456.2441960447113</v>
      </c>
      <c r="G81" s="212">
        <v>2443.7467755803955</v>
      </c>
      <c r="H81" s="212">
        <v>1986.2929492691317</v>
      </c>
      <c r="I81" s="212">
        <v>2253.7008598452271</v>
      </c>
      <c r="J81" s="212">
        <v>1927.8232158211526</v>
      </c>
      <c r="K81" s="212">
        <v>1499.1914015477214</v>
      </c>
      <c r="L81" s="212">
        <v>1679.7888220120383</v>
      </c>
      <c r="M81" s="212">
        <v>1713.1710232158209</v>
      </c>
      <c r="N81" s="212">
        <v>1282.8782459157351</v>
      </c>
      <c r="O81" s="212">
        <v>1321.919948409286</v>
      </c>
      <c r="P81" s="212">
        <v>1401.7136715391225</v>
      </c>
      <c r="Q81" s="212">
        <v>1302.0039552880478</v>
      </c>
      <c r="R81" s="212">
        <v>1127.5975064488391</v>
      </c>
      <c r="S81" s="212">
        <v>1169.2931212381773</v>
      </c>
      <c r="T81" s="212">
        <v>681.47506448839204</v>
      </c>
      <c r="U81" s="212">
        <v>1114.1761822871881</v>
      </c>
      <c r="V81" s="212">
        <v>1151.8784178847809</v>
      </c>
      <c r="W81" s="212">
        <v>1223.7416165090283</v>
      </c>
    </row>
    <row r="82" spans="1:23" ht="12" customHeight="1" x14ac:dyDescent="0.25">
      <c r="A82" s="24" t="s">
        <v>30</v>
      </c>
      <c r="B82" s="215">
        <v>0</v>
      </c>
      <c r="C82" s="215">
        <v>0</v>
      </c>
      <c r="D82" s="215">
        <v>0</v>
      </c>
      <c r="E82" s="215">
        <v>0</v>
      </c>
      <c r="F82" s="215">
        <v>0</v>
      </c>
      <c r="G82" s="215">
        <v>0</v>
      </c>
      <c r="H82" s="215">
        <v>0</v>
      </c>
      <c r="I82" s="215">
        <v>0</v>
      </c>
      <c r="J82" s="215">
        <v>0</v>
      </c>
      <c r="K82" s="215">
        <v>0</v>
      </c>
      <c r="L82" s="215">
        <v>0</v>
      </c>
      <c r="M82" s="215">
        <v>0</v>
      </c>
      <c r="N82" s="215">
        <v>0</v>
      </c>
      <c r="O82" s="215">
        <v>0</v>
      </c>
      <c r="P82" s="215">
        <v>0</v>
      </c>
      <c r="Q82" s="215">
        <v>0</v>
      </c>
      <c r="R82" s="215">
        <v>0</v>
      </c>
      <c r="S82" s="215">
        <v>0</v>
      </c>
      <c r="T82" s="215">
        <v>0</v>
      </c>
      <c r="U82" s="215">
        <v>0</v>
      </c>
      <c r="V82" s="215">
        <v>0</v>
      </c>
      <c r="W82" s="215">
        <v>0</v>
      </c>
    </row>
    <row r="83" spans="1:23" ht="12" customHeight="1" x14ac:dyDescent="0.25">
      <c r="A83" s="14" t="s">
        <v>31</v>
      </c>
      <c r="B83" s="206">
        <v>2269.9507308684438</v>
      </c>
      <c r="C83" s="206">
        <v>2108.5840928632838</v>
      </c>
      <c r="D83" s="206">
        <v>2058.4503869303526</v>
      </c>
      <c r="E83" s="206">
        <v>2249.5915735167673</v>
      </c>
      <c r="F83" s="206">
        <v>2456.2441960447113</v>
      </c>
      <c r="G83" s="206">
        <v>2443.7467755803955</v>
      </c>
      <c r="H83" s="206">
        <v>1986.2929492691317</v>
      </c>
      <c r="I83" s="206">
        <v>2253.7008598452271</v>
      </c>
      <c r="J83" s="206">
        <v>1927.8232158211526</v>
      </c>
      <c r="K83" s="206">
        <v>1499.1914015477214</v>
      </c>
      <c r="L83" s="206">
        <v>1679.7888220120383</v>
      </c>
      <c r="M83" s="206">
        <v>1713.1710232158209</v>
      </c>
      <c r="N83" s="206">
        <v>1282.8782459157351</v>
      </c>
      <c r="O83" s="206">
        <v>1321.919948409286</v>
      </c>
      <c r="P83" s="206">
        <v>1401.7136715391225</v>
      </c>
      <c r="Q83" s="206">
        <v>1302.0039552880478</v>
      </c>
      <c r="R83" s="206">
        <v>1127.5975064488391</v>
      </c>
      <c r="S83" s="206">
        <v>1169.2931212381773</v>
      </c>
      <c r="T83" s="206">
        <v>681.47506448839204</v>
      </c>
      <c r="U83" s="206">
        <v>1114.1761822871881</v>
      </c>
      <c r="V83" s="206">
        <v>1095.7501289767843</v>
      </c>
      <c r="W83" s="206">
        <v>1167.6133276010316</v>
      </c>
    </row>
    <row r="84" spans="1:23" ht="12" customHeight="1" x14ac:dyDescent="0.25">
      <c r="A84" s="18" t="s">
        <v>32</v>
      </c>
      <c r="B84" s="206">
        <v>0</v>
      </c>
      <c r="C84" s="206">
        <v>0</v>
      </c>
      <c r="D84" s="206">
        <v>0</v>
      </c>
      <c r="E84" s="206">
        <v>0</v>
      </c>
      <c r="F84" s="206">
        <v>0</v>
      </c>
      <c r="G84" s="206">
        <v>0</v>
      </c>
      <c r="H84" s="206">
        <v>0</v>
      </c>
      <c r="I84" s="206">
        <v>0</v>
      </c>
      <c r="J84" s="206">
        <v>0</v>
      </c>
      <c r="K84" s="206">
        <v>0</v>
      </c>
      <c r="L84" s="206">
        <v>0</v>
      </c>
      <c r="M84" s="206">
        <v>0</v>
      </c>
      <c r="N84" s="206">
        <v>0</v>
      </c>
      <c r="O84" s="206">
        <v>0</v>
      </c>
      <c r="P84" s="206">
        <v>0</v>
      </c>
      <c r="Q84" s="206">
        <v>0</v>
      </c>
      <c r="R84" s="206">
        <v>0</v>
      </c>
      <c r="S84" s="206">
        <v>0</v>
      </c>
      <c r="T84" s="206">
        <v>0</v>
      </c>
      <c r="U84" s="206">
        <v>0</v>
      </c>
      <c r="V84" s="206">
        <v>0</v>
      </c>
      <c r="W84" s="206">
        <v>0</v>
      </c>
    </row>
    <row r="85" spans="1:23" ht="12" customHeight="1" x14ac:dyDescent="0.25">
      <c r="A85" s="18" t="s">
        <v>33</v>
      </c>
      <c r="B85" s="206">
        <v>29.373258813413582</v>
      </c>
      <c r="C85" s="206">
        <v>29.373258813413582</v>
      </c>
      <c r="D85" s="206">
        <v>36.151676698194322</v>
      </c>
      <c r="E85" s="206">
        <v>18.075838349097161</v>
      </c>
      <c r="F85" s="206">
        <v>48.589165950128972</v>
      </c>
      <c r="G85" s="206">
        <v>27.119518486672391</v>
      </c>
      <c r="H85" s="206">
        <v>73.448667239896807</v>
      </c>
      <c r="I85" s="206">
        <v>106.57300085984519</v>
      </c>
      <c r="J85" s="206">
        <v>134.04032674118659</v>
      </c>
      <c r="K85" s="206">
        <v>40.651590713671538</v>
      </c>
      <c r="L85" s="206">
        <v>61.526741186586413</v>
      </c>
      <c r="M85" s="206">
        <v>93.388736027515051</v>
      </c>
      <c r="N85" s="206">
        <v>12.085640584694749</v>
      </c>
      <c r="O85" s="206">
        <v>291.15313843508159</v>
      </c>
      <c r="P85" s="206">
        <v>494.41100601891662</v>
      </c>
      <c r="Q85" s="206">
        <v>354.87721410146167</v>
      </c>
      <c r="R85" s="206">
        <v>309.83086844368012</v>
      </c>
      <c r="S85" s="206">
        <v>240.22330180567499</v>
      </c>
      <c r="T85" s="206">
        <v>108.7748065348237</v>
      </c>
      <c r="U85" s="206">
        <v>319.93009458297502</v>
      </c>
      <c r="V85" s="206">
        <v>341.87093723129829</v>
      </c>
      <c r="W85" s="206">
        <v>331.64866723989678</v>
      </c>
    </row>
    <row r="86" spans="1:23" ht="12" customHeight="1" x14ac:dyDescent="0.25">
      <c r="A86" s="18" t="s">
        <v>83</v>
      </c>
      <c r="B86" s="206">
        <v>0</v>
      </c>
      <c r="C86" s="206">
        <v>0</v>
      </c>
      <c r="D86" s="206">
        <v>0</v>
      </c>
      <c r="E86" s="206">
        <v>0</v>
      </c>
      <c r="F86" s="206">
        <v>0</v>
      </c>
      <c r="G86" s="206">
        <v>0</v>
      </c>
      <c r="H86" s="206">
        <v>0</v>
      </c>
      <c r="I86" s="206">
        <v>0</v>
      </c>
      <c r="J86" s="206">
        <v>0</v>
      </c>
      <c r="K86" s="206">
        <v>0</v>
      </c>
      <c r="L86" s="206">
        <v>0</v>
      </c>
      <c r="M86" s="206">
        <v>0</v>
      </c>
      <c r="N86" s="206">
        <v>0</v>
      </c>
      <c r="O86" s="206">
        <v>0</v>
      </c>
      <c r="P86" s="206">
        <v>0</v>
      </c>
      <c r="Q86" s="206">
        <v>0</v>
      </c>
      <c r="R86" s="206">
        <v>0</v>
      </c>
      <c r="S86" s="206">
        <v>0</v>
      </c>
      <c r="T86" s="206">
        <v>0</v>
      </c>
      <c r="U86" s="206">
        <v>0</v>
      </c>
      <c r="V86" s="206">
        <v>0</v>
      </c>
      <c r="W86" s="206">
        <v>0</v>
      </c>
    </row>
    <row r="87" spans="1:23" ht="12" customHeight="1" x14ac:dyDescent="0.25">
      <c r="A87" s="18" t="s">
        <v>70</v>
      </c>
      <c r="B87" s="206">
        <v>215.18108340498711</v>
      </c>
      <c r="C87" s="206">
        <v>184.30300945829751</v>
      </c>
      <c r="D87" s="206">
        <v>176.58357695614791</v>
      </c>
      <c r="E87" s="206">
        <v>251.8486672398968</v>
      </c>
      <c r="F87" s="206">
        <v>249.57962166809969</v>
      </c>
      <c r="G87" s="206">
        <v>219.82209802235599</v>
      </c>
      <c r="H87" s="206">
        <v>161.26680997420459</v>
      </c>
      <c r="I87" s="206">
        <v>150.95064488392089</v>
      </c>
      <c r="J87" s="206">
        <v>179.61212381771281</v>
      </c>
      <c r="K87" s="206">
        <v>0</v>
      </c>
      <c r="L87" s="206">
        <v>0</v>
      </c>
      <c r="M87" s="206">
        <v>0</v>
      </c>
      <c r="N87" s="206">
        <v>0</v>
      </c>
      <c r="O87" s="206">
        <v>0</v>
      </c>
      <c r="P87" s="206">
        <v>0</v>
      </c>
      <c r="Q87" s="206">
        <v>0</v>
      </c>
      <c r="R87" s="206">
        <v>0</v>
      </c>
      <c r="S87" s="206">
        <v>0</v>
      </c>
      <c r="T87" s="206">
        <v>0</v>
      </c>
      <c r="U87" s="206">
        <v>0</v>
      </c>
      <c r="V87" s="206">
        <v>0</v>
      </c>
      <c r="W87" s="206">
        <v>0</v>
      </c>
    </row>
    <row r="88" spans="1:23" ht="12" customHeight="1" x14ac:dyDescent="0.25">
      <c r="A88" s="18" t="s">
        <v>34</v>
      </c>
      <c r="B88" s="206">
        <f t="shared" ref="B88:W88" si="5">IF(ABS(B83-B84-B85-B86-B87-B89)&lt;0.0000001,0,B83-B84-B85-B86-B87-B89)</f>
        <v>570.3352536543423</v>
      </c>
      <c r="C88" s="206">
        <f t="shared" si="5"/>
        <v>806.53482373172778</v>
      </c>
      <c r="D88" s="206">
        <f t="shared" si="5"/>
        <v>640.42708512467743</v>
      </c>
      <c r="E88" s="206">
        <f t="shared" si="5"/>
        <v>620.26371453138449</v>
      </c>
      <c r="F88" s="206">
        <f t="shared" si="5"/>
        <v>673.43774720550277</v>
      </c>
      <c r="G88" s="206">
        <f t="shared" si="5"/>
        <v>729.36818572656921</v>
      </c>
      <c r="H88" s="206">
        <f t="shared" si="5"/>
        <v>598.05374032674126</v>
      </c>
      <c r="I88" s="206">
        <f t="shared" si="5"/>
        <v>507.0208082545139</v>
      </c>
      <c r="J88" s="206">
        <f t="shared" si="5"/>
        <v>493.88796216681021</v>
      </c>
      <c r="K88" s="206">
        <f t="shared" si="5"/>
        <v>502.20085984522791</v>
      </c>
      <c r="L88" s="206">
        <f t="shared" si="5"/>
        <v>386.5815993121239</v>
      </c>
      <c r="M88" s="206">
        <f t="shared" si="5"/>
        <v>374.43981083404992</v>
      </c>
      <c r="N88" s="206">
        <f t="shared" si="5"/>
        <v>297.63886500429908</v>
      </c>
      <c r="O88" s="206">
        <f t="shared" si="5"/>
        <v>236.26981943250212</v>
      </c>
      <c r="P88" s="206">
        <f t="shared" si="5"/>
        <v>177.96285468615611</v>
      </c>
      <c r="Q88" s="206">
        <f t="shared" si="5"/>
        <v>252.46732588134103</v>
      </c>
      <c r="R88" s="206">
        <f t="shared" si="5"/>
        <v>246.06509028374887</v>
      </c>
      <c r="S88" s="206">
        <f t="shared" si="5"/>
        <v>278.71625107480668</v>
      </c>
      <c r="T88" s="206">
        <f t="shared" si="5"/>
        <v>226.11143594153054</v>
      </c>
      <c r="U88" s="206">
        <f t="shared" si="5"/>
        <v>223.30017196904555</v>
      </c>
      <c r="V88" s="206">
        <f t="shared" si="5"/>
        <v>248.21229578675855</v>
      </c>
      <c r="W88" s="206">
        <f t="shared" si="5"/>
        <v>290.84307824591565</v>
      </c>
    </row>
    <row r="89" spans="1:23" ht="12" customHeight="1" x14ac:dyDescent="0.25">
      <c r="A89" s="18" t="s">
        <v>84</v>
      </c>
      <c r="B89" s="206">
        <v>1455.061134995701</v>
      </c>
      <c r="C89" s="206">
        <v>1088.373000859845</v>
      </c>
      <c r="D89" s="206">
        <v>1205.288048151333</v>
      </c>
      <c r="E89" s="206">
        <v>1359.4033533963891</v>
      </c>
      <c r="F89" s="206">
        <v>1484.6376612209799</v>
      </c>
      <c r="G89" s="206">
        <v>1467.4369733447979</v>
      </c>
      <c r="H89" s="206">
        <v>1153.523731728289</v>
      </c>
      <c r="I89" s="206">
        <v>1489.1564058469471</v>
      </c>
      <c r="J89" s="206">
        <v>1120.2828030954429</v>
      </c>
      <c r="K89" s="206">
        <v>956.33895098882192</v>
      </c>
      <c r="L89" s="206">
        <v>1231.680481513328</v>
      </c>
      <c r="M89" s="206">
        <v>1245.342476354256</v>
      </c>
      <c r="N89" s="206">
        <v>973.15374032674117</v>
      </c>
      <c r="O89" s="206">
        <v>794.49699054170242</v>
      </c>
      <c r="P89" s="206">
        <v>729.33981083404979</v>
      </c>
      <c r="Q89" s="206">
        <v>694.65941530524503</v>
      </c>
      <c r="R89" s="206">
        <v>571.70154772141007</v>
      </c>
      <c r="S89" s="206">
        <v>650.35356835769562</v>
      </c>
      <c r="T89" s="206">
        <v>346.58882201203778</v>
      </c>
      <c r="U89" s="206">
        <v>570.94591573516755</v>
      </c>
      <c r="V89" s="206">
        <v>505.66689595872742</v>
      </c>
      <c r="W89" s="206">
        <v>545.12158211521921</v>
      </c>
    </row>
    <row r="90" spans="1:23" ht="12" customHeight="1" x14ac:dyDescent="0.25">
      <c r="A90" s="14" t="s">
        <v>35</v>
      </c>
      <c r="B90" s="206">
        <v>0</v>
      </c>
      <c r="C90" s="206">
        <v>0</v>
      </c>
      <c r="D90" s="206">
        <v>0</v>
      </c>
      <c r="E90" s="206">
        <v>0</v>
      </c>
      <c r="F90" s="206">
        <v>0</v>
      </c>
      <c r="G90" s="206">
        <v>0</v>
      </c>
      <c r="H90" s="206">
        <v>0</v>
      </c>
      <c r="I90" s="206">
        <v>0</v>
      </c>
      <c r="J90" s="206">
        <v>0</v>
      </c>
      <c r="K90" s="206">
        <v>0</v>
      </c>
      <c r="L90" s="206">
        <v>0</v>
      </c>
      <c r="M90" s="206">
        <v>0</v>
      </c>
      <c r="N90" s="206">
        <v>0</v>
      </c>
      <c r="O90" s="206">
        <v>0</v>
      </c>
      <c r="P90" s="206">
        <v>0</v>
      </c>
      <c r="Q90" s="206">
        <v>0</v>
      </c>
      <c r="R90" s="206">
        <v>0</v>
      </c>
      <c r="S90" s="206">
        <v>0</v>
      </c>
      <c r="T90" s="206">
        <v>0</v>
      </c>
      <c r="U90" s="206">
        <v>0</v>
      </c>
      <c r="V90" s="206">
        <v>56.128288907996563</v>
      </c>
      <c r="W90" s="206">
        <v>56.128288907996563</v>
      </c>
    </row>
    <row r="91" spans="1:23" ht="12" customHeight="1" x14ac:dyDescent="0.25">
      <c r="A91" s="18" t="s">
        <v>72</v>
      </c>
      <c r="B91" s="206">
        <v>0</v>
      </c>
      <c r="C91" s="206">
        <v>0</v>
      </c>
      <c r="D91" s="206">
        <v>0</v>
      </c>
      <c r="E91" s="206">
        <v>0</v>
      </c>
      <c r="F91" s="206">
        <v>0</v>
      </c>
      <c r="G91" s="206">
        <v>0</v>
      </c>
      <c r="H91" s="206">
        <v>0</v>
      </c>
      <c r="I91" s="206">
        <v>0</v>
      </c>
      <c r="J91" s="206">
        <v>0</v>
      </c>
      <c r="K91" s="206">
        <v>0</v>
      </c>
      <c r="L91" s="206">
        <v>0</v>
      </c>
      <c r="M91" s="206">
        <v>0</v>
      </c>
      <c r="N91" s="206">
        <v>0</v>
      </c>
      <c r="O91" s="206">
        <v>0</v>
      </c>
      <c r="P91" s="206">
        <v>0</v>
      </c>
      <c r="Q91" s="206">
        <v>0</v>
      </c>
      <c r="R91" s="206">
        <v>0</v>
      </c>
      <c r="S91" s="206">
        <v>0</v>
      </c>
      <c r="T91" s="206">
        <v>0</v>
      </c>
      <c r="U91" s="206">
        <v>0</v>
      </c>
      <c r="V91" s="206">
        <v>56.128288907996563</v>
      </c>
      <c r="W91" s="206">
        <v>56.128288907996563</v>
      </c>
    </row>
    <row r="92" spans="1:23" ht="12" customHeight="1" x14ac:dyDescent="0.25">
      <c r="A92" s="18" t="s">
        <v>36</v>
      </c>
      <c r="B92" s="206">
        <v>0</v>
      </c>
      <c r="C92" s="206">
        <v>0</v>
      </c>
      <c r="D92" s="206">
        <v>0</v>
      </c>
      <c r="E92" s="206">
        <v>0</v>
      </c>
      <c r="F92" s="206">
        <v>0</v>
      </c>
      <c r="G92" s="206">
        <v>0</v>
      </c>
      <c r="H92" s="206">
        <v>0</v>
      </c>
      <c r="I92" s="206">
        <v>0</v>
      </c>
      <c r="J92" s="206">
        <v>0</v>
      </c>
      <c r="K92" s="206">
        <v>0</v>
      </c>
      <c r="L92" s="206">
        <v>0</v>
      </c>
      <c r="M92" s="206">
        <v>0</v>
      </c>
      <c r="N92" s="206">
        <v>0</v>
      </c>
      <c r="O92" s="206">
        <v>0</v>
      </c>
      <c r="P92" s="206">
        <v>0</v>
      </c>
      <c r="Q92" s="206">
        <v>0</v>
      </c>
      <c r="R92" s="206">
        <v>0</v>
      </c>
      <c r="S92" s="206">
        <v>0</v>
      </c>
      <c r="T92" s="206">
        <v>0</v>
      </c>
      <c r="U92" s="206">
        <v>0</v>
      </c>
      <c r="V92" s="206">
        <v>0</v>
      </c>
      <c r="W92" s="206">
        <v>0</v>
      </c>
    </row>
    <row r="93" spans="1:23" ht="12" customHeight="1" x14ac:dyDescent="0.25">
      <c r="A93" s="14" t="s">
        <v>37</v>
      </c>
      <c r="B93" s="206">
        <v>0</v>
      </c>
      <c r="C93" s="206">
        <v>0</v>
      </c>
      <c r="D93" s="206">
        <v>0</v>
      </c>
      <c r="E93" s="206">
        <v>0</v>
      </c>
      <c r="F93" s="206">
        <v>0</v>
      </c>
      <c r="G93" s="206">
        <v>0</v>
      </c>
      <c r="H93" s="206">
        <v>0</v>
      </c>
      <c r="I93" s="206">
        <v>0</v>
      </c>
      <c r="J93" s="206">
        <v>0</v>
      </c>
      <c r="K93" s="206">
        <v>0</v>
      </c>
      <c r="L93" s="206">
        <v>0</v>
      </c>
      <c r="M93" s="206">
        <v>0</v>
      </c>
      <c r="N93" s="206">
        <v>0</v>
      </c>
      <c r="O93" s="206">
        <v>0</v>
      </c>
      <c r="P93" s="206">
        <v>0</v>
      </c>
      <c r="Q93" s="206">
        <v>0</v>
      </c>
      <c r="R93" s="206">
        <v>0</v>
      </c>
      <c r="S93" s="206">
        <v>0</v>
      </c>
      <c r="T93" s="206">
        <v>0</v>
      </c>
      <c r="U93" s="206">
        <v>0</v>
      </c>
      <c r="V93" s="206">
        <v>0</v>
      </c>
      <c r="W93" s="206">
        <v>0</v>
      </c>
    </row>
    <row r="94" spans="1:23" ht="12" customHeight="1" x14ac:dyDescent="0.25">
      <c r="A94" s="31" t="s">
        <v>80</v>
      </c>
      <c r="B94" s="212">
        <f t="shared" ref="B94:W94" si="6">SUM(B95:B96)</f>
        <v>2269.9507308684438</v>
      </c>
      <c r="C94" s="212">
        <f t="shared" si="6"/>
        <v>2108.5840928632838</v>
      </c>
      <c r="D94" s="212">
        <f t="shared" si="6"/>
        <v>2058.4503869303526</v>
      </c>
      <c r="E94" s="212">
        <f t="shared" si="6"/>
        <v>2249.5915735167673</v>
      </c>
      <c r="F94" s="212">
        <f t="shared" si="6"/>
        <v>2456.2441960447113</v>
      </c>
      <c r="G94" s="212">
        <f t="shared" si="6"/>
        <v>2443.7467755803955</v>
      </c>
      <c r="H94" s="212">
        <f t="shared" si="6"/>
        <v>1986.2929492691317</v>
      </c>
      <c r="I94" s="212">
        <f t="shared" si="6"/>
        <v>2253.7008598452271</v>
      </c>
      <c r="J94" s="212">
        <f t="shared" si="6"/>
        <v>1927.8232158211526</v>
      </c>
      <c r="K94" s="212">
        <f t="shared" si="6"/>
        <v>1499.1914015477214</v>
      </c>
      <c r="L94" s="212">
        <f t="shared" si="6"/>
        <v>1679.7888220120383</v>
      </c>
      <c r="M94" s="212">
        <f t="shared" si="6"/>
        <v>1713.1710232158209</v>
      </c>
      <c r="N94" s="212">
        <f t="shared" si="6"/>
        <v>1282.8782459157351</v>
      </c>
      <c r="O94" s="212">
        <f t="shared" si="6"/>
        <v>1321.919948409286</v>
      </c>
      <c r="P94" s="212">
        <f t="shared" si="6"/>
        <v>1401.7136715391225</v>
      </c>
      <c r="Q94" s="212">
        <f t="shared" si="6"/>
        <v>1302.0039552880478</v>
      </c>
      <c r="R94" s="212">
        <f t="shared" si="6"/>
        <v>1127.5975064488391</v>
      </c>
      <c r="S94" s="212">
        <f t="shared" si="6"/>
        <v>1169.2931212381773</v>
      </c>
      <c r="T94" s="212">
        <f t="shared" si="6"/>
        <v>681.47506448839204</v>
      </c>
      <c r="U94" s="212">
        <f t="shared" si="6"/>
        <v>1114.1761822871881</v>
      </c>
      <c r="V94" s="212">
        <f t="shared" si="6"/>
        <v>1151.8784178847809</v>
      </c>
      <c r="W94" s="212">
        <f t="shared" si="6"/>
        <v>1223.7416165090283</v>
      </c>
    </row>
    <row r="95" spans="1:23" ht="12" customHeight="1" x14ac:dyDescent="0.25">
      <c r="A95" s="24" t="s">
        <v>46</v>
      </c>
      <c r="B95" s="215">
        <f>CHI!B58</f>
        <v>1790.830672417457</v>
      </c>
      <c r="C95" s="215">
        <f>CHI!C58</f>
        <v>1398.0653116472949</v>
      </c>
      <c r="D95" s="215">
        <f>CHI!D58</f>
        <v>1509.2385055275081</v>
      </c>
      <c r="E95" s="215">
        <f>CHI!E58</f>
        <v>1705.1804895208229</v>
      </c>
      <c r="F95" s="215">
        <f>CHI!F58</f>
        <v>1908.128990717694</v>
      </c>
      <c r="G95" s="215">
        <f>CHI!G58</f>
        <v>1840.9159635967051</v>
      </c>
      <c r="H95" s="215">
        <f>CHI!H58</f>
        <v>1499.6126194201549</v>
      </c>
      <c r="I95" s="215">
        <f>CHI!I58</f>
        <v>1835.887833666015</v>
      </c>
      <c r="J95" s="215">
        <f>CHI!J58</f>
        <v>1506.499148410684</v>
      </c>
      <c r="K95" s="215">
        <f>CHI!K58</f>
        <v>1038.523345436726</v>
      </c>
      <c r="L95" s="215">
        <f>CHI!L58</f>
        <v>1330.6140383235411</v>
      </c>
      <c r="M95" s="215">
        <f>CHI!M58</f>
        <v>1382.954712800936</v>
      </c>
      <c r="N95" s="215">
        <f>CHI!N58</f>
        <v>1019.305929448713</v>
      </c>
      <c r="O95" s="215">
        <f>CHI!O58</f>
        <v>1111.8610817995971</v>
      </c>
      <c r="P95" s="215">
        <f>CHI!P58</f>
        <v>1249.061323972079</v>
      </c>
      <c r="Q95" s="215">
        <f>CHI!Q58</f>
        <v>1098.411728179386</v>
      </c>
      <c r="R95" s="215">
        <f>CHI!R58</f>
        <v>911.66772240250737</v>
      </c>
      <c r="S95" s="215">
        <f>CHI!S58</f>
        <v>915.12173537269427</v>
      </c>
      <c r="T95" s="215">
        <f>CHI!T58</f>
        <v>482.88700228014051</v>
      </c>
      <c r="U95" s="215">
        <f>CHI!U58</f>
        <v>917.21056445167414</v>
      </c>
      <c r="V95" s="215">
        <f>CHI!V58</f>
        <v>874.10136374291892</v>
      </c>
      <c r="W95" s="215">
        <f>CHI!W58</f>
        <v>907.3386368245616</v>
      </c>
    </row>
    <row r="96" spans="1:23" ht="12" customHeight="1" x14ac:dyDescent="0.25">
      <c r="A96" s="21" t="s">
        <v>29</v>
      </c>
      <c r="B96" s="209">
        <v>479.12005845098679</v>
      </c>
      <c r="C96" s="209">
        <v>710.51878121598884</v>
      </c>
      <c r="D96" s="209">
        <v>549.21188140284448</v>
      </c>
      <c r="E96" s="209">
        <v>544.41108399594441</v>
      </c>
      <c r="F96" s="209">
        <v>548.11520532701729</v>
      </c>
      <c r="G96" s="209">
        <v>602.83081198369041</v>
      </c>
      <c r="H96" s="209">
        <v>486.68032984897673</v>
      </c>
      <c r="I96" s="209">
        <v>417.8130261792121</v>
      </c>
      <c r="J96" s="209">
        <v>421.32406741046861</v>
      </c>
      <c r="K96" s="209">
        <v>460.66805611099539</v>
      </c>
      <c r="L96" s="209">
        <v>349.1747836884972</v>
      </c>
      <c r="M96" s="209">
        <v>330.2163104148849</v>
      </c>
      <c r="N96" s="209">
        <v>263.57231646702212</v>
      </c>
      <c r="O96" s="209">
        <v>210.05886660968895</v>
      </c>
      <c r="P96" s="209">
        <v>152.65234756704353</v>
      </c>
      <c r="Q96" s="209">
        <v>203.59222710866175</v>
      </c>
      <c r="R96" s="209">
        <v>215.92978404633175</v>
      </c>
      <c r="S96" s="209">
        <v>254.17138586548299</v>
      </c>
      <c r="T96" s="209">
        <v>198.58806220825153</v>
      </c>
      <c r="U96" s="209">
        <v>196.96561783551397</v>
      </c>
      <c r="V96" s="209">
        <v>277.77705414186198</v>
      </c>
      <c r="W96" s="209">
        <v>316.40297968446669</v>
      </c>
    </row>
    <row r="98" spans="1:23" ht="12" customHeight="1" x14ac:dyDescent="0.25">
      <c r="A98" s="30" t="s">
        <v>85</v>
      </c>
      <c r="B98" s="205">
        <f t="shared" ref="B98:W98" si="7">SUM(B99,B102,B108,B112,B116,B120:B126)</f>
        <v>18275.31173690088</v>
      </c>
      <c r="C98" s="205">
        <f t="shared" si="7"/>
        <v>16908.569325251661</v>
      </c>
      <c r="D98" s="205">
        <f t="shared" si="7"/>
        <v>17098.769325285262</v>
      </c>
      <c r="E98" s="205">
        <f t="shared" si="7"/>
        <v>15511.32718140999</v>
      </c>
      <c r="F98" s="205">
        <f t="shared" si="7"/>
        <v>15508.022451478175</v>
      </c>
      <c r="G98" s="205">
        <f t="shared" si="7"/>
        <v>15219.234385736192</v>
      </c>
      <c r="H98" s="205">
        <f t="shared" si="7"/>
        <v>14474.925710252481</v>
      </c>
      <c r="I98" s="205">
        <f t="shared" si="7"/>
        <v>14853.638586687925</v>
      </c>
      <c r="J98" s="205">
        <f t="shared" si="7"/>
        <v>13595.585517279693</v>
      </c>
      <c r="K98" s="205">
        <f t="shared" si="7"/>
        <v>11216.389195946944</v>
      </c>
      <c r="L98" s="205">
        <f t="shared" si="7"/>
        <v>11617.980247565323</v>
      </c>
      <c r="M98" s="205">
        <f t="shared" si="7"/>
        <v>10809.968398374693</v>
      </c>
      <c r="N98" s="205">
        <f t="shared" si="7"/>
        <v>9670.2500282184174</v>
      </c>
      <c r="O98" s="205">
        <f t="shared" si="7"/>
        <v>9786.6999801083566</v>
      </c>
      <c r="P98" s="205">
        <f t="shared" si="7"/>
        <v>10326.950384501093</v>
      </c>
      <c r="Q98" s="205">
        <f t="shared" si="7"/>
        <v>10222.203412840166</v>
      </c>
      <c r="R98" s="205">
        <f t="shared" si="7"/>
        <v>9344.352073848595</v>
      </c>
      <c r="S98" s="205">
        <f t="shared" si="7"/>
        <v>9912.1186973270924</v>
      </c>
      <c r="T98" s="205">
        <f t="shared" si="7"/>
        <v>9319.6154522470461</v>
      </c>
      <c r="U98" s="205">
        <f t="shared" si="7"/>
        <v>9451.043153256418</v>
      </c>
      <c r="V98" s="205">
        <f t="shared" si="7"/>
        <v>9329.0683414147952</v>
      </c>
      <c r="W98" s="205">
        <f t="shared" si="7"/>
        <v>9297.5796147009223</v>
      </c>
    </row>
    <row r="99" spans="1:23" ht="12" customHeight="1" x14ac:dyDescent="0.25">
      <c r="A99" s="25" t="s">
        <v>16</v>
      </c>
      <c r="B99" s="211">
        <f>ISI!B$54</f>
        <v>1104.5109744657684</v>
      </c>
      <c r="C99" s="211">
        <f>ISI!C$54</f>
        <v>439.68744936086796</v>
      </c>
      <c r="D99" s="211">
        <f>ISI!D$54</f>
        <v>212.62863809730814</v>
      </c>
      <c r="E99" s="211">
        <f>ISI!E$54</f>
        <v>244.09086064720347</v>
      </c>
      <c r="F99" s="211">
        <f>ISI!F$54</f>
        <v>230.21065443033802</v>
      </c>
      <c r="G99" s="211">
        <f>ISI!G$54</f>
        <v>315.35113268026123</v>
      </c>
      <c r="H99" s="211">
        <f>ISI!H$54</f>
        <v>328.14365667258596</v>
      </c>
      <c r="I99" s="211">
        <f>ISI!I$54</f>
        <v>342.06462311915965</v>
      </c>
      <c r="J99" s="211">
        <f>ISI!J$54</f>
        <v>269.73248175095159</v>
      </c>
      <c r="K99" s="211">
        <f>ISI!K$54</f>
        <v>194.7889463859502</v>
      </c>
      <c r="L99" s="211">
        <f>ISI!L$54</f>
        <v>170.60347886568957</v>
      </c>
      <c r="M99" s="211">
        <f>ISI!M$54</f>
        <v>178.75547173248088</v>
      </c>
      <c r="N99" s="211">
        <f>ISI!N$54</f>
        <v>205.0697662019715</v>
      </c>
      <c r="O99" s="211">
        <f>ISI!O$54</f>
        <v>208.66081384192398</v>
      </c>
      <c r="P99" s="211">
        <f>ISI!P$54</f>
        <v>239.34258206089748</v>
      </c>
      <c r="Q99" s="211">
        <f>ISI!Q$54</f>
        <v>236.96957245628084</v>
      </c>
      <c r="R99" s="211">
        <f>ISI!R$54</f>
        <v>222.85522642403112</v>
      </c>
      <c r="S99" s="211">
        <f>ISI!S$54</f>
        <v>210.54680584015225</v>
      </c>
      <c r="T99" s="211">
        <f>ISI!T$54</f>
        <v>217.8838773654623</v>
      </c>
      <c r="U99" s="211">
        <f>ISI!U$54</f>
        <v>243.12655913146276</v>
      </c>
      <c r="V99" s="211">
        <f>ISI!V$54</f>
        <v>243.34647594861798</v>
      </c>
      <c r="W99" s="211">
        <f>ISI!W$54</f>
        <v>221.12797130029574</v>
      </c>
    </row>
    <row r="100" spans="1:23" ht="12" customHeight="1" x14ac:dyDescent="0.25">
      <c r="A100" s="14" t="s">
        <v>41</v>
      </c>
      <c r="B100" s="206">
        <f>ISI!B$55</f>
        <v>904.24743407833489</v>
      </c>
      <c r="C100" s="206">
        <f>ISI!C$55</f>
        <v>207.71223085315697</v>
      </c>
      <c r="D100" s="206">
        <f>ISI!D$55</f>
        <v>0</v>
      </c>
      <c r="E100" s="206">
        <f>ISI!E$55</f>
        <v>0</v>
      </c>
      <c r="F100" s="206">
        <f>ISI!F$55</f>
        <v>0</v>
      </c>
      <c r="G100" s="206">
        <f>ISI!G$55</f>
        <v>0</v>
      </c>
      <c r="H100" s="206">
        <f>ISI!H$55</f>
        <v>0</v>
      </c>
      <c r="I100" s="206">
        <f>ISI!I$55</f>
        <v>0</v>
      </c>
      <c r="J100" s="206">
        <f>ISI!J$55</f>
        <v>0</v>
      </c>
      <c r="K100" s="206">
        <f>ISI!K$55</f>
        <v>0</v>
      </c>
      <c r="L100" s="206">
        <f>ISI!L$55</f>
        <v>0</v>
      </c>
      <c r="M100" s="206">
        <f>ISI!M$55</f>
        <v>0</v>
      </c>
      <c r="N100" s="206">
        <f>ISI!N$55</f>
        <v>0</v>
      </c>
      <c r="O100" s="206">
        <f>ISI!O$55</f>
        <v>0</v>
      </c>
      <c r="P100" s="206">
        <f>ISI!P$55</f>
        <v>0</v>
      </c>
      <c r="Q100" s="206">
        <f>ISI!Q$55</f>
        <v>0</v>
      </c>
      <c r="R100" s="206">
        <f>ISI!R$55</f>
        <v>0</v>
      </c>
      <c r="S100" s="206">
        <f>ISI!S$55</f>
        <v>0</v>
      </c>
      <c r="T100" s="206">
        <f>ISI!T$55</f>
        <v>0</v>
      </c>
      <c r="U100" s="206">
        <f>ISI!U$55</f>
        <v>0</v>
      </c>
      <c r="V100" s="206">
        <f>ISI!V$55</f>
        <v>0</v>
      </c>
      <c r="W100" s="206">
        <f>ISI!W$55</f>
        <v>0</v>
      </c>
    </row>
    <row r="101" spans="1:23" ht="12" customHeight="1" x14ac:dyDescent="0.25">
      <c r="A101" s="14" t="s">
        <v>42</v>
      </c>
      <c r="B101" s="206">
        <f>ISI!B$56</f>
        <v>200.26354038743352</v>
      </c>
      <c r="C101" s="206">
        <f>ISI!C$56</f>
        <v>231.97521850771102</v>
      </c>
      <c r="D101" s="206">
        <f>ISI!D$56</f>
        <v>212.62863809730814</v>
      </c>
      <c r="E101" s="206">
        <f>ISI!E$56</f>
        <v>244.09086064720347</v>
      </c>
      <c r="F101" s="206">
        <f>ISI!F$56</f>
        <v>230.21065443033802</v>
      </c>
      <c r="G101" s="206">
        <f>ISI!G$56</f>
        <v>315.35113268026123</v>
      </c>
      <c r="H101" s="206">
        <f>ISI!H$56</f>
        <v>328.14365667258596</v>
      </c>
      <c r="I101" s="206">
        <f>ISI!I$56</f>
        <v>342.06462311915965</v>
      </c>
      <c r="J101" s="206">
        <f>ISI!J$56</f>
        <v>269.73248175095159</v>
      </c>
      <c r="K101" s="206">
        <f>ISI!K$56</f>
        <v>194.7889463859502</v>
      </c>
      <c r="L101" s="206">
        <f>ISI!L$56</f>
        <v>170.60347886568957</v>
      </c>
      <c r="M101" s="206">
        <f>ISI!M$56</f>
        <v>178.75547173248088</v>
      </c>
      <c r="N101" s="206">
        <f>ISI!N$56</f>
        <v>205.0697662019715</v>
      </c>
      <c r="O101" s="206">
        <f>ISI!O$56</f>
        <v>208.66081384192398</v>
      </c>
      <c r="P101" s="206">
        <f>ISI!P$56</f>
        <v>239.34258206089748</v>
      </c>
      <c r="Q101" s="206">
        <f>ISI!Q$56</f>
        <v>236.96957245628084</v>
      </c>
      <c r="R101" s="206">
        <f>ISI!R$56</f>
        <v>222.85522642403112</v>
      </c>
      <c r="S101" s="206">
        <f>ISI!S$56</f>
        <v>210.54680584015225</v>
      </c>
      <c r="T101" s="206">
        <f>ISI!T$56</f>
        <v>217.8838773654623</v>
      </c>
      <c r="U101" s="206">
        <f>ISI!U$56</f>
        <v>243.12655913146276</v>
      </c>
      <c r="V101" s="206">
        <f>ISI!V$56</f>
        <v>243.34647594861798</v>
      </c>
      <c r="W101" s="206">
        <f>ISI!W$56</f>
        <v>221.12797130029574</v>
      </c>
    </row>
    <row r="102" spans="1:23" ht="12" customHeight="1" x14ac:dyDescent="0.25">
      <c r="A102" s="13" t="s">
        <v>20</v>
      </c>
      <c r="B102" s="207">
        <f>NFM!B$73</f>
        <v>87.107093921114682</v>
      </c>
      <c r="C102" s="207">
        <f>NFM!C$73</f>
        <v>65.979932601220881</v>
      </c>
      <c r="D102" s="207">
        <f>NFM!D$73</f>
        <v>31.305680240454048</v>
      </c>
      <c r="E102" s="207">
        <f>NFM!E$73</f>
        <v>31.674086360520835</v>
      </c>
      <c r="F102" s="207">
        <f>NFM!F$73</f>
        <v>38.362055881041528</v>
      </c>
      <c r="G102" s="207">
        <f>NFM!G$73</f>
        <v>30.111720400534207</v>
      </c>
      <c r="H102" s="207">
        <f>NFM!H$73</f>
        <v>30.218572827124422</v>
      </c>
      <c r="I102" s="207">
        <f>NFM!I$73</f>
        <v>45.899500454001078</v>
      </c>
      <c r="J102" s="207">
        <f>NFM!J$73</f>
        <v>49.94486196057322</v>
      </c>
      <c r="K102" s="207">
        <f>NFM!K$73</f>
        <v>34.533162001120729</v>
      </c>
      <c r="L102" s="207">
        <f>NFM!L$73</f>
        <v>26.379430480559979</v>
      </c>
      <c r="M102" s="207">
        <f>NFM!M$73</f>
        <v>32.213661720990075</v>
      </c>
      <c r="N102" s="207">
        <f>NFM!N$73</f>
        <v>30.045259839314454</v>
      </c>
      <c r="O102" s="207">
        <f>NFM!O$73</f>
        <v>38.759676839473833</v>
      </c>
      <c r="P102" s="207">
        <f>NFM!P$73</f>
        <v>43.076898159311966</v>
      </c>
      <c r="Q102" s="207">
        <f>NFM!Q$73</f>
        <v>53.105979359196752</v>
      </c>
      <c r="R102" s="207">
        <f>NFM!R$73</f>
        <v>54.131872782613868</v>
      </c>
      <c r="S102" s="207">
        <f>NFM!S$73</f>
        <v>58.589112638959762</v>
      </c>
      <c r="T102" s="207">
        <f>NFM!T$73</f>
        <v>58.456000398991044</v>
      </c>
      <c r="U102" s="207">
        <f>NFM!U$73</f>
        <v>56.067411479021494</v>
      </c>
      <c r="V102" s="207">
        <f>NFM!V$73</f>
        <v>58.334904778704868</v>
      </c>
      <c r="W102" s="207">
        <f>NFM!W$73</f>
        <v>66.327016398468515</v>
      </c>
    </row>
    <row r="103" spans="1:23" ht="12" customHeight="1" x14ac:dyDescent="0.25">
      <c r="A103" s="14" t="s">
        <v>43</v>
      </c>
      <c r="B103" s="206">
        <f>NFM!B$74</f>
        <v>0</v>
      </c>
      <c r="C103" s="206">
        <f>NFM!C$74</f>
        <v>0</v>
      </c>
      <c r="D103" s="206">
        <f>NFM!D$74</f>
        <v>0</v>
      </c>
      <c r="E103" s="206">
        <f>NFM!E$74</f>
        <v>0</v>
      </c>
      <c r="F103" s="206">
        <f>NFM!F$74</f>
        <v>0</v>
      </c>
      <c r="G103" s="206">
        <f>NFM!G$74</f>
        <v>0</v>
      </c>
      <c r="H103" s="206">
        <f>NFM!H$74</f>
        <v>0</v>
      </c>
      <c r="I103" s="206">
        <f>NFM!I$74</f>
        <v>0</v>
      </c>
      <c r="J103" s="206">
        <f>NFM!J$74</f>
        <v>0</v>
      </c>
      <c r="K103" s="206">
        <f>NFM!K$74</f>
        <v>0</v>
      </c>
      <c r="L103" s="206">
        <f>NFM!L$74</f>
        <v>0</v>
      </c>
      <c r="M103" s="206">
        <f>NFM!M$74</f>
        <v>0</v>
      </c>
      <c r="N103" s="206">
        <f>NFM!N$74</f>
        <v>0</v>
      </c>
      <c r="O103" s="206">
        <f>NFM!O$74</f>
        <v>0</v>
      </c>
      <c r="P103" s="206">
        <f>NFM!P$74</f>
        <v>0</v>
      </c>
      <c r="Q103" s="206">
        <f>NFM!Q$74</f>
        <v>0</v>
      </c>
      <c r="R103" s="206">
        <f>NFM!R$74</f>
        <v>0</v>
      </c>
      <c r="S103" s="206">
        <f>NFM!S$74</f>
        <v>0</v>
      </c>
      <c r="T103" s="206">
        <f>NFM!T$74</f>
        <v>0</v>
      </c>
      <c r="U103" s="206">
        <f>NFM!U$74</f>
        <v>0</v>
      </c>
      <c r="V103" s="206">
        <f>NFM!V$74</f>
        <v>0</v>
      </c>
      <c r="W103" s="206">
        <f>NFM!W$74</f>
        <v>0</v>
      </c>
    </row>
    <row r="104" spans="1:23" ht="12" customHeight="1" x14ac:dyDescent="0.25">
      <c r="A104" s="14" t="s">
        <v>56</v>
      </c>
      <c r="B104" s="206">
        <f>NFM!B$75</f>
        <v>6.4359382782029968</v>
      </c>
      <c r="C104" s="206">
        <f>NFM!C$75</f>
        <v>4.6327683188411806</v>
      </c>
      <c r="D104" s="206">
        <f>NFM!D$75</f>
        <v>1.454516211649699</v>
      </c>
      <c r="E104" s="206">
        <f>NFM!E$75</f>
        <v>1.606797470286121</v>
      </c>
      <c r="F104" s="206">
        <f>NFM!F$75</f>
        <v>1.744552894400188</v>
      </c>
      <c r="G104" s="206">
        <f>NFM!G$75</f>
        <v>1.413655203024643</v>
      </c>
      <c r="H104" s="206">
        <f>NFM!H$75</f>
        <v>1.8635426847525489</v>
      </c>
      <c r="I104" s="206">
        <f>NFM!I$75</f>
        <v>3.0353345362209838</v>
      </c>
      <c r="J104" s="206">
        <f>NFM!J$75</f>
        <v>3.415598912248349</v>
      </c>
      <c r="K104" s="206">
        <f>NFM!K$75</f>
        <v>2.2949851743995189</v>
      </c>
      <c r="L104" s="206">
        <f>NFM!L$75</f>
        <v>1.5320126147627411</v>
      </c>
      <c r="M104" s="206">
        <f>NFM!M$75</f>
        <v>1.8605504553911469</v>
      </c>
      <c r="N104" s="206">
        <f>NFM!N$75</f>
        <v>3.1041670272680819</v>
      </c>
      <c r="O104" s="206">
        <f>NFM!O$75</f>
        <v>3.3281215119761969</v>
      </c>
      <c r="P104" s="206">
        <f>NFM!P$75</f>
        <v>4.358898803551198</v>
      </c>
      <c r="Q104" s="206">
        <f>NFM!Q$75</f>
        <v>4.7951844201627818</v>
      </c>
      <c r="R104" s="206">
        <f>NFM!R$75</f>
        <v>4.980764192241983</v>
      </c>
      <c r="S104" s="206">
        <f>NFM!S$75</f>
        <v>5.090060652819135</v>
      </c>
      <c r="T104" s="206">
        <f>NFM!T$75</f>
        <v>4.944779393758628</v>
      </c>
      <c r="U104" s="206">
        <f>NFM!U$75</f>
        <v>4.7234402341084643</v>
      </c>
      <c r="V104" s="206">
        <f>NFM!V$75</f>
        <v>5.1144751044407508</v>
      </c>
      <c r="W104" s="206">
        <f>NFM!W$75</f>
        <v>5.9037753514264484</v>
      </c>
    </row>
    <row r="105" spans="1:23" ht="12" customHeight="1" x14ac:dyDescent="0.25">
      <c r="A105" s="26" t="s">
        <v>44</v>
      </c>
      <c r="B105" s="213">
        <f>NFM!B$76</f>
        <v>0</v>
      </c>
      <c r="C105" s="213">
        <f>NFM!C$76</f>
        <v>0</v>
      </c>
      <c r="D105" s="213">
        <f>NFM!D$76</f>
        <v>0</v>
      </c>
      <c r="E105" s="213">
        <f>NFM!E$76</f>
        <v>0</v>
      </c>
      <c r="F105" s="213">
        <f>NFM!F$76</f>
        <v>0</v>
      </c>
      <c r="G105" s="213">
        <f>NFM!G$76</f>
        <v>0</v>
      </c>
      <c r="H105" s="213">
        <f>NFM!H$76</f>
        <v>0</v>
      </c>
      <c r="I105" s="213">
        <f>NFM!I$76</f>
        <v>0</v>
      </c>
      <c r="J105" s="213">
        <f>NFM!J$76</f>
        <v>0</v>
      </c>
      <c r="K105" s="213">
        <f>NFM!K$76</f>
        <v>0</v>
      </c>
      <c r="L105" s="213">
        <f>NFM!L$76</f>
        <v>0</v>
      </c>
      <c r="M105" s="213">
        <f>NFM!M$76</f>
        <v>0</v>
      </c>
      <c r="N105" s="213">
        <f>NFM!N$76</f>
        <v>0</v>
      </c>
      <c r="O105" s="213">
        <f>NFM!O$76</f>
        <v>0</v>
      </c>
      <c r="P105" s="213">
        <f>NFM!P$76</f>
        <v>0</v>
      </c>
      <c r="Q105" s="213">
        <f>NFM!Q$76</f>
        <v>0</v>
      </c>
      <c r="R105" s="213">
        <f>NFM!R$76</f>
        <v>0</v>
      </c>
      <c r="S105" s="213">
        <f>NFM!S$76</f>
        <v>0</v>
      </c>
      <c r="T105" s="213">
        <f>NFM!T$76</f>
        <v>0</v>
      </c>
      <c r="U105" s="213">
        <f>NFM!U$76</f>
        <v>0</v>
      </c>
      <c r="V105" s="213">
        <f>NFM!V$76</f>
        <v>0</v>
      </c>
      <c r="W105" s="213">
        <f>NFM!W$76</f>
        <v>0</v>
      </c>
    </row>
    <row r="106" spans="1:23" ht="12" customHeight="1" x14ac:dyDescent="0.25">
      <c r="A106" s="27" t="s">
        <v>81</v>
      </c>
      <c r="B106" s="214">
        <f>NFM!B$77</f>
        <v>6.4359382782029968</v>
      </c>
      <c r="C106" s="214">
        <f>NFM!C$77</f>
        <v>4.6327683188411806</v>
      </c>
      <c r="D106" s="214">
        <f>NFM!D$77</f>
        <v>1.454516211649699</v>
      </c>
      <c r="E106" s="214">
        <f>NFM!E$77</f>
        <v>1.606797470286121</v>
      </c>
      <c r="F106" s="214">
        <f>NFM!F$77</f>
        <v>1.744552894400188</v>
      </c>
      <c r="G106" s="214">
        <f>NFM!G$77</f>
        <v>1.413655203024643</v>
      </c>
      <c r="H106" s="214">
        <f>NFM!H$77</f>
        <v>1.8635426847525489</v>
      </c>
      <c r="I106" s="214">
        <f>NFM!I$77</f>
        <v>3.0353345362209838</v>
      </c>
      <c r="J106" s="214">
        <f>NFM!J$77</f>
        <v>3.415598912248349</v>
      </c>
      <c r="K106" s="214">
        <f>NFM!K$77</f>
        <v>2.2949851743995189</v>
      </c>
      <c r="L106" s="214">
        <f>NFM!L$77</f>
        <v>1.5320126147627411</v>
      </c>
      <c r="M106" s="214">
        <f>NFM!M$77</f>
        <v>1.8605504553911469</v>
      </c>
      <c r="N106" s="214">
        <f>NFM!N$77</f>
        <v>3.1041670272680819</v>
      </c>
      <c r="O106" s="214">
        <f>NFM!O$77</f>
        <v>3.3281215119761969</v>
      </c>
      <c r="P106" s="214">
        <f>NFM!P$77</f>
        <v>4.358898803551198</v>
      </c>
      <c r="Q106" s="214">
        <f>NFM!Q$77</f>
        <v>4.7951844201627818</v>
      </c>
      <c r="R106" s="214">
        <f>NFM!R$77</f>
        <v>4.980764192241983</v>
      </c>
      <c r="S106" s="214">
        <f>NFM!S$77</f>
        <v>5.090060652819135</v>
      </c>
      <c r="T106" s="214">
        <f>NFM!T$77</f>
        <v>4.944779393758628</v>
      </c>
      <c r="U106" s="214">
        <f>NFM!U$77</f>
        <v>4.7234402341084643</v>
      </c>
      <c r="V106" s="214">
        <f>NFM!V$77</f>
        <v>5.1144751044407508</v>
      </c>
      <c r="W106" s="214">
        <f>NFM!W$77</f>
        <v>5.9037753514264484</v>
      </c>
    </row>
    <row r="107" spans="1:23" ht="12" customHeight="1" x14ac:dyDescent="0.25">
      <c r="A107" s="14" t="s">
        <v>45</v>
      </c>
      <c r="B107" s="206">
        <f>NFM!B$78</f>
        <v>80.671155642911685</v>
      </c>
      <c r="C107" s="206">
        <f>NFM!C$78</f>
        <v>61.347164282379701</v>
      </c>
      <c r="D107" s="206">
        <f>NFM!D$78</f>
        <v>29.851164028804348</v>
      </c>
      <c r="E107" s="206">
        <f>NFM!E$78</f>
        <v>30.067288890234714</v>
      </c>
      <c r="F107" s="206">
        <f>NFM!F$78</f>
        <v>36.617502986641341</v>
      </c>
      <c r="G107" s="206">
        <f>NFM!G$78</f>
        <v>28.698065197509564</v>
      </c>
      <c r="H107" s="206">
        <f>NFM!H$78</f>
        <v>28.355030142371874</v>
      </c>
      <c r="I107" s="206">
        <f>NFM!I$78</f>
        <v>42.864165917780092</v>
      </c>
      <c r="J107" s="206">
        <f>NFM!J$78</f>
        <v>46.529263048324871</v>
      </c>
      <c r="K107" s="206">
        <f>NFM!K$78</f>
        <v>32.238176826721208</v>
      </c>
      <c r="L107" s="206">
        <f>NFM!L$78</f>
        <v>24.847417865797237</v>
      </c>
      <c r="M107" s="206">
        <f>NFM!M$78</f>
        <v>30.35311126559893</v>
      </c>
      <c r="N107" s="206">
        <f>NFM!N$78</f>
        <v>26.941092812046371</v>
      </c>
      <c r="O107" s="206">
        <f>NFM!O$78</f>
        <v>35.431555327497634</v>
      </c>
      <c r="P107" s="206">
        <f>NFM!P$78</f>
        <v>38.717999355760767</v>
      </c>
      <c r="Q107" s="206">
        <f>NFM!Q$78</f>
        <v>48.310794939033968</v>
      </c>
      <c r="R107" s="206">
        <f>NFM!R$78</f>
        <v>49.151108590371884</v>
      </c>
      <c r="S107" s="206">
        <f>NFM!S$78</f>
        <v>53.499051986140628</v>
      </c>
      <c r="T107" s="206">
        <f>NFM!T$78</f>
        <v>53.511221005232414</v>
      </c>
      <c r="U107" s="206">
        <f>NFM!U$78</f>
        <v>51.343971244913028</v>
      </c>
      <c r="V107" s="206">
        <f>NFM!V$78</f>
        <v>53.220429674264118</v>
      </c>
      <c r="W107" s="206">
        <f>NFM!W$78</f>
        <v>60.423241047042069</v>
      </c>
    </row>
    <row r="108" spans="1:23" ht="12" customHeight="1" x14ac:dyDescent="0.25">
      <c r="A108" s="13" t="s">
        <v>21</v>
      </c>
      <c r="B108" s="207">
        <f>CHI!B$79</f>
        <v>1974.5627650180409</v>
      </c>
      <c r="C108" s="207">
        <f>CHI!C$79</f>
        <v>2152.4662689582351</v>
      </c>
      <c r="D108" s="207">
        <f>CHI!D$79</f>
        <v>2005.1311094316145</v>
      </c>
      <c r="E108" s="207">
        <f>CHI!E$79</f>
        <v>2237.2161473552314</v>
      </c>
      <c r="F108" s="207">
        <f>CHI!F$79</f>
        <v>2286.7459514250986</v>
      </c>
      <c r="G108" s="207">
        <f>CHI!G$79</f>
        <v>1854.9887452066268</v>
      </c>
      <c r="H108" s="207">
        <f>CHI!H$79</f>
        <v>1442.9502656418961</v>
      </c>
      <c r="I108" s="207">
        <f>CHI!I$79</f>
        <v>2069.7486756177209</v>
      </c>
      <c r="J108" s="207">
        <f>CHI!J$79</f>
        <v>1629.8798753112974</v>
      </c>
      <c r="K108" s="207">
        <f>CHI!K$79</f>
        <v>937.97488462855665</v>
      </c>
      <c r="L108" s="207">
        <f>CHI!L$79</f>
        <v>1220.5455119609003</v>
      </c>
      <c r="M108" s="207">
        <f>CHI!M$79</f>
        <v>1209.3601209337219</v>
      </c>
      <c r="N108" s="207">
        <f>CHI!N$79</f>
        <v>893.20493232762669</v>
      </c>
      <c r="O108" s="207">
        <f>CHI!O$79</f>
        <v>1013.3080099179093</v>
      </c>
      <c r="P108" s="207">
        <f>CHI!P$79</f>
        <v>965.47197153110574</v>
      </c>
      <c r="Q108" s="207">
        <f>CHI!Q$79</f>
        <v>1015.188086632527</v>
      </c>
      <c r="R108" s="207">
        <f>CHI!R$79</f>
        <v>1027.8092596156694</v>
      </c>
      <c r="S108" s="207">
        <f>CHI!S$79</f>
        <v>1060.9799374344088</v>
      </c>
      <c r="T108" s="207">
        <f>CHI!T$79</f>
        <v>858.5148931437808</v>
      </c>
      <c r="U108" s="207">
        <f>CHI!U$79</f>
        <v>1075.9802480754408</v>
      </c>
      <c r="V108" s="207">
        <f>CHI!V$79</f>
        <v>894.79825252380897</v>
      </c>
      <c r="W108" s="207">
        <f>CHI!W$79</f>
        <v>1006.9828875326813</v>
      </c>
    </row>
    <row r="109" spans="1:23" ht="12" customHeight="1" x14ac:dyDescent="0.25">
      <c r="A109" s="14" t="s">
        <v>57</v>
      </c>
      <c r="B109" s="206">
        <f>CHI!B$80</f>
        <v>1858.0155805905615</v>
      </c>
      <c r="C109" s="206">
        <f>CHI!C$80</f>
        <v>1876.864958109489</v>
      </c>
      <c r="D109" s="206">
        <f>CHI!D$80</f>
        <v>1780.9601416785297</v>
      </c>
      <c r="E109" s="206">
        <f>CHI!E$80</f>
        <v>2048.9091522775548</v>
      </c>
      <c r="F109" s="206">
        <f>CHI!F$80</f>
        <v>2106.7110513145803</v>
      </c>
      <c r="G109" s="206">
        <f>CHI!G$80</f>
        <v>1748.7070457681525</v>
      </c>
      <c r="H109" s="206">
        <f>CHI!H$80</f>
        <v>1359.5302843386009</v>
      </c>
      <c r="I109" s="206">
        <f>CHI!I$80</f>
        <v>1904.4617286193597</v>
      </c>
      <c r="J109" s="206">
        <f>CHI!J$80</f>
        <v>1512.0756526887551</v>
      </c>
      <c r="K109" s="206">
        <f>CHI!K$80</f>
        <v>714.93926456187864</v>
      </c>
      <c r="L109" s="206">
        <f>CHI!L$80</f>
        <v>1064.817664156014</v>
      </c>
      <c r="M109" s="206">
        <f>CHI!M$80</f>
        <v>1056.980560428922</v>
      </c>
      <c r="N109" s="206">
        <f>CHI!N$80</f>
        <v>703.93325550206305</v>
      </c>
      <c r="O109" s="206">
        <f>CHI!O$80</f>
        <v>868.80405904625206</v>
      </c>
      <c r="P109" s="206">
        <f>CHI!P$80</f>
        <v>858.86704347547368</v>
      </c>
      <c r="Q109" s="206">
        <f>CHI!Q$80</f>
        <v>947.10480034862667</v>
      </c>
      <c r="R109" s="206">
        <f>CHI!R$80</f>
        <v>957.54843628856611</v>
      </c>
      <c r="S109" s="206">
        <f>CHI!S$80</f>
        <v>982.96290028267731</v>
      </c>
      <c r="T109" s="206">
        <f>CHI!T$80</f>
        <v>722.95661779370334</v>
      </c>
      <c r="U109" s="206">
        <f>CHI!U$80</f>
        <v>932.83056422122104</v>
      </c>
      <c r="V109" s="206">
        <f>CHI!V$80</f>
        <v>808.07907278626431</v>
      </c>
      <c r="W109" s="206">
        <f>CHI!W$80</f>
        <v>890.54913809747893</v>
      </c>
    </row>
    <row r="110" spans="1:23" ht="12" customHeight="1" x14ac:dyDescent="0.25">
      <c r="A110" s="14" t="s">
        <v>47</v>
      </c>
      <c r="B110" s="206">
        <f>CHI!B$81</f>
        <v>78.183281567535417</v>
      </c>
      <c r="C110" s="206">
        <f>CHI!C$81</f>
        <v>167.9626481690087</v>
      </c>
      <c r="D110" s="206">
        <f>CHI!D$81</f>
        <v>126.93987246451469</v>
      </c>
      <c r="E110" s="206">
        <f>CHI!E$81</f>
        <v>109.28333659754718</v>
      </c>
      <c r="F110" s="206">
        <f>CHI!F$81</f>
        <v>107.11981090970319</v>
      </c>
      <c r="G110" s="206">
        <f>CHI!G$81</f>
        <v>60.367710391036944</v>
      </c>
      <c r="H110" s="206">
        <f>CHI!H$81</f>
        <v>49.260968300743585</v>
      </c>
      <c r="I110" s="206">
        <f>CHI!I$81</f>
        <v>98.830441554629573</v>
      </c>
      <c r="J110" s="206">
        <f>CHI!J$81</f>
        <v>66.324495842767249</v>
      </c>
      <c r="K110" s="206">
        <f>CHI!K$81</f>
        <v>147.380781057663</v>
      </c>
      <c r="L110" s="206">
        <f>CHI!L$81</f>
        <v>145.81054575045212</v>
      </c>
      <c r="M110" s="206">
        <f>CHI!M$81</f>
        <v>142.53998334058261</v>
      </c>
      <c r="N110" s="206">
        <f>CHI!N$81</f>
        <v>178.95235628891152</v>
      </c>
      <c r="O110" s="206">
        <f>CHI!O$81</f>
        <v>135.46286387454472</v>
      </c>
      <c r="P110" s="206">
        <f>CHI!P$81</f>
        <v>98.492093137089626</v>
      </c>
      <c r="Q110" s="206">
        <f>CHI!Q$81</f>
        <v>59.646324650447681</v>
      </c>
      <c r="R110" s="206">
        <f>CHI!R$81</f>
        <v>61.991554310863087</v>
      </c>
      <c r="S110" s="206">
        <f>CHI!S$81</f>
        <v>69.626214936649447</v>
      </c>
      <c r="T110" s="206">
        <f>CHI!T$81</f>
        <v>125.92640812792928</v>
      </c>
      <c r="U110" s="206">
        <f>CHI!U$81</f>
        <v>133.9312887291039</v>
      </c>
      <c r="V110" s="206">
        <f>CHI!V$81</f>
        <v>79.271052083565223</v>
      </c>
      <c r="W110" s="206">
        <f>CHI!W$81</f>
        <v>107.14839185325687</v>
      </c>
    </row>
    <row r="111" spans="1:23" ht="12" customHeight="1" x14ac:dyDescent="0.25">
      <c r="A111" s="14" t="s">
        <v>48</v>
      </c>
      <c r="B111" s="206">
        <f>CHI!B$82</f>
        <v>38.363902859943977</v>
      </c>
      <c r="C111" s="206">
        <f>CHI!C$82</f>
        <v>107.63866267973749</v>
      </c>
      <c r="D111" s="206">
        <f>CHI!D$82</f>
        <v>97.231095288570103</v>
      </c>
      <c r="E111" s="206">
        <f>CHI!E$82</f>
        <v>79.023658480129782</v>
      </c>
      <c r="F111" s="206">
        <f>CHI!F$82</f>
        <v>72.915089200815018</v>
      </c>
      <c r="G111" s="206">
        <f>CHI!G$82</f>
        <v>45.913989047437383</v>
      </c>
      <c r="H111" s="206">
        <f>CHI!H$82</f>
        <v>34.159013002551447</v>
      </c>
      <c r="I111" s="206">
        <f>CHI!I$82</f>
        <v>66.456505443731686</v>
      </c>
      <c r="J111" s="206">
        <f>CHI!J$82</f>
        <v>51.479726779775028</v>
      </c>
      <c r="K111" s="206">
        <f>CHI!K$82</f>
        <v>75.654839009015106</v>
      </c>
      <c r="L111" s="206">
        <f>CHI!L$82</f>
        <v>9.9173020544343391</v>
      </c>
      <c r="M111" s="206">
        <f>CHI!M$82</f>
        <v>9.8395771642170775</v>
      </c>
      <c r="N111" s="206">
        <f>CHI!N$82</f>
        <v>10.319320536652141</v>
      </c>
      <c r="O111" s="206">
        <f>CHI!O$82</f>
        <v>9.0410869971125756</v>
      </c>
      <c r="P111" s="206">
        <f>CHI!P$82</f>
        <v>8.1128349185424131</v>
      </c>
      <c r="Q111" s="206">
        <f>CHI!Q$82</f>
        <v>8.4369616334525457</v>
      </c>
      <c r="R111" s="206">
        <f>CHI!R$82</f>
        <v>8.2692690162401306</v>
      </c>
      <c r="S111" s="206">
        <f>CHI!S$82</f>
        <v>8.39082221508224</v>
      </c>
      <c r="T111" s="206">
        <f>CHI!T$82</f>
        <v>9.6318672221480899</v>
      </c>
      <c r="U111" s="206">
        <f>CHI!U$82</f>
        <v>9.2183951251158334</v>
      </c>
      <c r="V111" s="206">
        <f>CHI!V$82</f>
        <v>7.448127653979439</v>
      </c>
      <c r="W111" s="206">
        <f>CHI!W$82</f>
        <v>9.2853575819454921</v>
      </c>
    </row>
    <row r="112" spans="1:23" ht="12" customHeight="1" x14ac:dyDescent="0.25">
      <c r="A112" s="13" t="s">
        <v>22</v>
      </c>
      <c r="B112" s="207">
        <f>NMM!B$59</f>
        <v>10108.529062417394</v>
      </c>
      <c r="C112" s="207">
        <f>NMM!C$59</f>
        <v>9828.7805981469119</v>
      </c>
      <c r="D112" s="207">
        <f>NMM!D$59</f>
        <v>10701.886059400156</v>
      </c>
      <c r="E112" s="207">
        <f>NMM!E$59</f>
        <v>9161.4724140466315</v>
      </c>
      <c r="F112" s="207">
        <f>NMM!F$59</f>
        <v>9538.4238356565947</v>
      </c>
      <c r="G112" s="207">
        <f>NMM!G$59</f>
        <v>9936.6487826136017</v>
      </c>
      <c r="H112" s="207">
        <f>NMM!H$59</f>
        <v>9636.6850169020454</v>
      </c>
      <c r="I112" s="207">
        <f>NMM!I$59</f>
        <v>9323.866140629827</v>
      </c>
      <c r="J112" s="207">
        <f>NMM!J$59</f>
        <v>8934.8249632819352</v>
      </c>
      <c r="K112" s="207">
        <f>NMM!K$59</f>
        <v>7289.9634653477851</v>
      </c>
      <c r="L112" s="207">
        <f>NMM!L$59</f>
        <v>7560.4402857037385</v>
      </c>
      <c r="M112" s="207">
        <f>NMM!M$59</f>
        <v>6817.8337765614178</v>
      </c>
      <c r="N112" s="207">
        <f>NMM!N$59</f>
        <v>6242.5732729273013</v>
      </c>
      <c r="O112" s="207">
        <f>NMM!O$59</f>
        <v>6474.7890513272632</v>
      </c>
      <c r="P112" s="207">
        <f>NMM!P$59</f>
        <v>7077.9467363866388</v>
      </c>
      <c r="Q112" s="207">
        <f>NMM!Q$59</f>
        <v>6648.596215232732</v>
      </c>
      <c r="R112" s="207">
        <f>NMM!R$59</f>
        <v>5804.3381049410737</v>
      </c>
      <c r="S112" s="207">
        <f>NMM!S$59</f>
        <v>6240.6087800764899</v>
      </c>
      <c r="T112" s="207">
        <f>NMM!T$59</f>
        <v>5840.6445153308396</v>
      </c>
      <c r="U112" s="207">
        <f>NMM!U$59</f>
        <v>5800.4848801684357</v>
      </c>
      <c r="V112" s="207">
        <f>NMM!V$59</f>
        <v>5874.2621151364892</v>
      </c>
      <c r="W112" s="207">
        <f>NMM!W$59</f>
        <v>5553.3832870801734</v>
      </c>
    </row>
    <row r="113" spans="1:23" ht="12" customHeight="1" x14ac:dyDescent="0.25">
      <c r="A113" s="14" t="s">
        <v>49</v>
      </c>
      <c r="B113" s="206">
        <f>NMM!B$60</f>
        <v>6344.2050211270334</v>
      </c>
      <c r="C113" s="206">
        <f>NMM!C$60</f>
        <v>6083.6712824141123</v>
      </c>
      <c r="D113" s="206">
        <f>NMM!D$60</f>
        <v>6457.4312657128703</v>
      </c>
      <c r="E113" s="206">
        <f>NMM!E$60</f>
        <v>5710.6301152574215</v>
      </c>
      <c r="F113" s="206">
        <f>NMM!F$60</f>
        <v>6264.0051949094814</v>
      </c>
      <c r="G113" s="206">
        <f>NMM!G$60</f>
        <v>6384.7834455942393</v>
      </c>
      <c r="H113" s="206">
        <f>NMM!H$60</f>
        <v>6217.8241072809678</v>
      </c>
      <c r="I113" s="206">
        <f>NMM!I$60</f>
        <v>6417.6737522004723</v>
      </c>
      <c r="J113" s="206">
        <f>NMM!J$60</f>
        <v>6186.6601546727143</v>
      </c>
      <c r="K113" s="206">
        <f>NMM!K$60</f>
        <v>4896.4442645709914</v>
      </c>
      <c r="L113" s="206">
        <f>NMM!L$60</f>
        <v>5031.7747120884951</v>
      </c>
      <c r="M113" s="206">
        <f>NMM!M$60</f>
        <v>4387.1862220787507</v>
      </c>
      <c r="N113" s="206">
        <f>NMM!N$60</f>
        <v>4392.7425190542763</v>
      </c>
      <c r="O113" s="206">
        <f>NMM!O$60</f>
        <v>4566.267846108185</v>
      </c>
      <c r="P113" s="206">
        <f>NMM!P$60</f>
        <v>4928.2795459050376</v>
      </c>
      <c r="Q113" s="206">
        <f>NMM!Q$60</f>
        <v>4555.7672482188518</v>
      </c>
      <c r="R113" s="206">
        <f>NMM!R$60</f>
        <v>3586.3987374995986</v>
      </c>
      <c r="S113" s="206">
        <f>NMM!S$60</f>
        <v>3790.3713831720211</v>
      </c>
      <c r="T113" s="206">
        <f>NMM!T$60</f>
        <v>3595.0371174496418</v>
      </c>
      <c r="U113" s="206">
        <f>NMM!U$60</f>
        <v>3537.5689269870895</v>
      </c>
      <c r="V113" s="206">
        <f>NMM!V$60</f>
        <v>3636.6565344364444</v>
      </c>
      <c r="W113" s="206">
        <f>NMM!W$60</f>
        <v>3379.9241437422634</v>
      </c>
    </row>
    <row r="114" spans="1:23" ht="12" customHeight="1" x14ac:dyDescent="0.25">
      <c r="A114" s="14" t="s">
        <v>50</v>
      </c>
      <c r="B114" s="206">
        <f>NMM!B$61</f>
        <v>3023.2810846083121</v>
      </c>
      <c r="C114" s="206">
        <f>NMM!C$61</f>
        <v>3033.3856321102035</v>
      </c>
      <c r="D114" s="206">
        <f>NMM!D$61</f>
        <v>3503.2715931869407</v>
      </c>
      <c r="E114" s="206">
        <f>NMM!E$61</f>
        <v>2734.6581522245992</v>
      </c>
      <c r="F114" s="206">
        <f>NMM!F$61</f>
        <v>2582.7047423775393</v>
      </c>
      <c r="G114" s="206">
        <f>NMM!G$61</f>
        <v>2880.2728318461868</v>
      </c>
      <c r="H114" s="206">
        <f>NMM!H$61</f>
        <v>2739.9976924916227</v>
      </c>
      <c r="I114" s="206">
        <f>NMM!I$61</f>
        <v>2126.7049416999862</v>
      </c>
      <c r="J114" s="206">
        <f>NMM!J$61</f>
        <v>2013.5378153100139</v>
      </c>
      <c r="K114" s="206">
        <f>NMM!K$61</f>
        <v>1778.9043716407673</v>
      </c>
      <c r="L114" s="206">
        <f>NMM!L$61</f>
        <v>1888.2502186542597</v>
      </c>
      <c r="M114" s="206">
        <f>NMM!M$61</f>
        <v>1800.0005205859579</v>
      </c>
      <c r="N114" s="206">
        <f>NMM!N$61</f>
        <v>1226.1339841235736</v>
      </c>
      <c r="O114" s="206">
        <f>NMM!O$61</f>
        <v>1282.0310091867791</v>
      </c>
      <c r="P114" s="206">
        <f>NMM!P$61</f>
        <v>1523.6354724248147</v>
      </c>
      <c r="Q114" s="206">
        <f>NMM!Q$61</f>
        <v>1478.4448794299078</v>
      </c>
      <c r="R114" s="206">
        <f>NMM!R$61</f>
        <v>1587.2011683103417</v>
      </c>
      <c r="S114" s="206">
        <f>NMM!S$61</f>
        <v>1817.6069375207308</v>
      </c>
      <c r="T114" s="206">
        <f>NMM!T$61</f>
        <v>1572.3112561133485</v>
      </c>
      <c r="U114" s="206">
        <f>NMM!U$61</f>
        <v>1603.6429101968129</v>
      </c>
      <c r="V114" s="206">
        <f>NMM!V$61</f>
        <v>1633.3568354426311</v>
      </c>
      <c r="W114" s="206">
        <f>NMM!W$61</f>
        <v>1590.8201706368548</v>
      </c>
    </row>
    <row r="115" spans="1:23" ht="12" customHeight="1" x14ac:dyDescent="0.25">
      <c r="A115" s="14" t="s">
        <v>58</v>
      </c>
      <c r="B115" s="206">
        <f>NMM!B$62</f>
        <v>741.04295668204986</v>
      </c>
      <c r="C115" s="206">
        <f>NMM!C$62</f>
        <v>711.72368362259624</v>
      </c>
      <c r="D115" s="206">
        <f>NMM!D$62</f>
        <v>741.18320050034515</v>
      </c>
      <c r="E115" s="206">
        <f>NMM!E$62</f>
        <v>716.18414656460936</v>
      </c>
      <c r="F115" s="206">
        <f>NMM!F$62</f>
        <v>691.71389836957292</v>
      </c>
      <c r="G115" s="206">
        <f>NMM!G$62</f>
        <v>671.59250517317628</v>
      </c>
      <c r="H115" s="206">
        <f>NMM!H$62</f>
        <v>678.86321712945391</v>
      </c>
      <c r="I115" s="206">
        <f>NMM!I$62</f>
        <v>779.48744672936812</v>
      </c>
      <c r="J115" s="206">
        <f>NMM!J$62</f>
        <v>734.6269932992077</v>
      </c>
      <c r="K115" s="206">
        <f>NMM!K$62</f>
        <v>614.61482913602663</v>
      </c>
      <c r="L115" s="206">
        <f>NMM!L$62</f>
        <v>640.41535496098356</v>
      </c>
      <c r="M115" s="206">
        <f>NMM!M$62</f>
        <v>630.64703389670922</v>
      </c>
      <c r="N115" s="206">
        <f>NMM!N$62</f>
        <v>623.69676974945173</v>
      </c>
      <c r="O115" s="206">
        <f>NMM!O$62</f>
        <v>626.49019603229885</v>
      </c>
      <c r="P115" s="206">
        <f>NMM!P$62</f>
        <v>626.03171805678676</v>
      </c>
      <c r="Q115" s="206">
        <f>NMM!Q$62</f>
        <v>614.3840875839727</v>
      </c>
      <c r="R115" s="206">
        <f>NMM!R$62</f>
        <v>630.73819913113289</v>
      </c>
      <c r="S115" s="206">
        <f>NMM!S$62</f>
        <v>632.63045938373875</v>
      </c>
      <c r="T115" s="206">
        <f>NMM!T$62</f>
        <v>673.29614176784924</v>
      </c>
      <c r="U115" s="206">
        <f>NMM!U$62</f>
        <v>659.27304298453305</v>
      </c>
      <c r="V115" s="206">
        <f>NMM!V$62</f>
        <v>604.24874525741313</v>
      </c>
      <c r="W115" s="206">
        <f>NMM!W$62</f>
        <v>582.63897270105576</v>
      </c>
    </row>
    <row r="116" spans="1:23" ht="12" customHeight="1" x14ac:dyDescent="0.25">
      <c r="A116" s="13" t="s">
        <v>23</v>
      </c>
      <c r="B116" s="207">
        <f>PPA!B$57</f>
        <v>1031.4031388391872</v>
      </c>
      <c r="C116" s="207">
        <f>PPA!C$57</f>
        <v>815.70362507940706</v>
      </c>
      <c r="D116" s="207">
        <f>PPA!D$57</f>
        <v>575.24095439962775</v>
      </c>
      <c r="E116" s="207">
        <f>PPA!E$57</f>
        <v>653.32396295953208</v>
      </c>
      <c r="F116" s="207">
        <f>PPA!F$57</f>
        <v>276.77833379981496</v>
      </c>
      <c r="G116" s="207">
        <f>PPA!G$57</f>
        <v>338.42343563978767</v>
      </c>
      <c r="H116" s="207">
        <f>PPA!H$57</f>
        <v>325.71398015979179</v>
      </c>
      <c r="I116" s="207">
        <f>PPA!I$57</f>
        <v>293.61335831984371</v>
      </c>
      <c r="J116" s="207">
        <f>PPA!J$57</f>
        <v>327.18723407981514</v>
      </c>
      <c r="K116" s="207">
        <f>PPA!K$57</f>
        <v>322.58158163981</v>
      </c>
      <c r="L116" s="207">
        <f>PPA!L$57</f>
        <v>280.38676571983819</v>
      </c>
      <c r="M116" s="207">
        <f>PPA!M$57</f>
        <v>367.28162927972477</v>
      </c>
      <c r="N116" s="207">
        <f>PPA!N$57</f>
        <v>412.86933647978429</v>
      </c>
      <c r="O116" s="207">
        <f>PPA!O$57</f>
        <v>329.1033877198351</v>
      </c>
      <c r="P116" s="207">
        <f>PPA!P$57</f>
        <v>323.32864175978483</v>
      </c>
      <c r="Q116" s="207">
        <f>PPA!Q$57</f>
        <v>418.52700215971606</v>
      </c>
      <c r="R116" s="207">
        <f>PPA!R$57</f>
        <v>470.07786419969409</v>
      </c>
      <c r="S116" s="207">
        <f>PPA!S$57</f>
        <v>532.21729139960746</v>
      </c>
      <c r="T116" s="207">
        <f>PPA!T$57</f>
        <v>510.90492635962465</v>
      </c>
      <c r="U116" s="207">
        <f>PPA!U$57</f>
        <v>489.86831051963429</v>
      </c>
      <c r="V116" s="207">
        <f>PPA!V$57</f>
        <v>490.47252839963886</v>
      </c>
      <c r="W116" s="207">
        <f>PPA!W$57</f>
        <v>523.92187799964404</v>
      </c>
    </row>
    <row r="117" spans="1:23" ht="12" customHeight="1" x14ac:dyDescent="0.25">
      <c r="A117" s="14" t="s">
        <v>52</v>
      </c>
      <c r="B117" s="206">
        <f>PPA!B$58</f>
        <v>672.82581793463862</v>
      </c>
      <c r="C117" s="206">
        <f>PPA!C$58</f>
        <v>508.25280993415947</v>
      </c>
      <c r="D117" s="206">
        <f>PPA!D$58</f>
        <v>351.13831728427328</v>
      </c>
      <c r="E117" s="206">
        <f>PPA!E$58</f>
        <v>401.12173482803831</v>
      </c>
      <c r="F117" s="206">
        <f>PPA!F$58</f>
        <v>160.7205356228057</v>
      </c>
      <c r="G117" s="206">
        <f>PPA!G$58</f>
        <v>202.47079395925209</v>
      </c>
      <c r="H117" s="206">
        <f>PPA!H$58</f>
        <v>193.26193195293479</v>
      </c>
      <c r="I117" s="206">
        <f>PPA!I$58</f>
        <v>173.50480359473201</v>
      </c>
      <c r="J117" s="206">
        <f>PPA!J$58</f>
        <v>191.7409913311582</v>
      </c>
      <c r="K117" s="206">
        <f>PPA!K$58</f>
        <v>193.7953217078979</v>
      </c>
      <c r="L117" s="206">
        <f>PPA!L$58</f>
        <v>165.82558975415239</v>
      </c>
      <c r="M117" s="206">
        <f>PPA!M$58</f>
        <v>212.29229466983699</v>
      </c>
      <c r="N117" s="206">
        <f>PPA!N$58</f>
        <v>239.64525384309559</v>
      </c>
      <c r="O117" s="206">
        <f>PPA!O$58</f>
        <v>198.07533878947521</v>
      </c>
      <c r="P117" s="206">
        <f>PPA!P$58</f>
        <v>193.64185679695461</v>
      </c>
      <c r="Q117" s="206">
        <f>PPA!Q$58</f>
        <v>253.2468558519401</v>
      </c>
      <c r="R117" s="206">
        <f>PPA!R$58</f>
        <v>292.45069179273281</v>
      </c>
      <c r="S117" s="206">
        <f>PPA!S$58</f>
        <v>332.27571006997738</v>
      </c>
      <c r="T117" s="206">
        <f>PPA!T$58</f>
        <v>319.41210103406559</v>
      </c>
      <c r="U117" s="206">
        <f>PPA!U$58</f>
        <v>305.90848483219048</v>
      </c>
      <c r="V117" s="206">
        <f>PPA!V$58</f>
        <v>310.02959240588189</v>
      </c>
      <c r="W117" s="206">
        <f>PPA!W$58</f>
        <v>321.22748158930409</v>
      </c>
    </row>
    <row r="118" spans="1:23" ht="12" customHeight="1" x14ac:dyDescent="0.25">
      <c r="A118" s="14" t="s">
        <v>59</v>
      </c>
      <c r="B118" s="206">
        <f>PPA!B$59</f>
        <v>330.15470068570681</v>
      </c>
      <c r="C118" s="206">
        <f>PPA!C$59</f>
        <v>271.76042387071737</v>
      </c>
      <c r="D118" s="206">
        <f>PPA!D$59</f>
        <v>188.69943486432811</v>
      </c>
      <c r="E118" s="206">
        <f>PPA!E$59</f>
        <v>219.11671425053731</v>
      </c>
      <c r="F118" s="206">
        <f>PPA!F$59</f>
        <v>93.7635106894665</v>
      </c>
      <c r="G118" s="206">
        <f>PPA!G$59</f>
        <v>110.4606036190408</v>
      </c>
      <c r="H118" s="206">
        <f>PPA!H$59</f>
        <v>105.47451960878691</v>
      </c>
      <c r="I118" s="206">
        <f>PPA!I$59</f>
        <v>93.360728034629489</v>
      </c>
      <c r="J118" s="206">
        <f>PPA!J$59</f>
        <v>108.6288009130776</v>
      </c>
      <c r="K118" s="206">
        <f>PPA!K$59</f>
        <v>106.2192752852892</v>
      </c>
      <c r="L118" s="206">
        <f>PPA!L$59</f>
        <v>91.142905093751494</v>
      </c>
      <c r="M118" s="206">
        <f>PPA!M$59</f>
        <v>132.2806464854815</v>
      </c>
      <c r="N118" s="206">
        <f>PPA!N$59</f>
        <v>148.31608861416089</v>
      </c>
      <c r="O118" s="206">
        <f>PPA!O$59</f>
        <v>110.65919659207491</v>
      </c>
      <c r="P118" s="206">
        <f>PPA!P$59</f>
        <v>111.7475008564201</v>
      </c>
      <c r="Q118" s="206">
        <f>PPA!Q$59</f>
        <v>146.54813637500521</v>
      </c>
      <c r="R118" s="206">
        <f>PPA!R$59</f>
        <v>156.61105134457651</v>
      </c>
      <c r="S118" s="206">
        <f>PPA!S$59</f>
        <v>176.02289004619999</v>
      </c>
      <c r="T118" s="206">
        <f>PPA!T$59</f>
        <v>168.09462078837331</v>
      </c>
      <c r="U118" s="206">
        <f>PPA!U$59</f>
        <v>158.2533609071632</v>
      </c>
      <c r="V118" s="206">
        <f>PPA!V$59</f>
        <v>158.49453297405751</v>
      </c>
      <c r="W118" s="206">
        <f>PPA!W$59</f>
        <v>180.87432337417269</v>
      </c>
    </row>
    <row r="119" spans="1:23" ht="12" customHeight="1" x14ac:dyDescent="0.25">
      <c r="A119" s="14" t="s">
        <v>60</v>
      </c>
      <c r="B119" s="206">
        <f>PPA!B$60</f>
        <v>28.422620218841821</v>
      </c>
      <c r="C119" s="206">
        <f>PPA!C$60</f>
        <v>35.690391274530313</v>
      </c>
      <c r="D119" s="206">
        <f>PPA!D$60</f>
        <v>35.403202251026471</v>
      </c>
      <c r="E119" s="206">
        <f>PPA!E$60</f>
        <v>33.085513880956427</v>
      </c>
      <c r="F119" s="206">
        <f>PPA!F$60</f>
        <v>22.294287487542739</v>
      </c>
      <c r="G119" s="206">
        <f>PPA!G$60</f>
        <v>25.492038061494782</v>
      </c>
      <c r="H119" s="206">
        <f>PPA!H$60</f>
        <v>26.977528598070091</v>
      </c>
      <c r="I119" s="206">
        <f>PPA!I$60</f>
        <v>26.747826690482231</v>
      </c>
      <c r="J119" s="206">
        <f>PPA!J$60</f>
        <v>26.81744183557938</v>
      </c>
      <c r="K119" s="206">
        <f>PPA!K$60</f>
        <v>22.56698464662291</v>
      </c>
      <c r="L119" s="206">
        <f>PPA!L$60</f>
        <v>23.418270871934261</v>
      </c>
      <c r="M119" s="206">
        <f>PPA!M$60</f>
        <v>22.708688124406251</v>
      </c>
      <c r="N119" s="206">
        <f>PPA!N$60</f>
        <v>24.907994022527841</v>
      </c>
      <c r="O119" s="206">
        <f>PPA!O$60</f>
        <v>20.368852338284949</v>
      </c>
      <c r="P119" s="206">
        <f>PPA!P$60</f>
        <v>17.939284106410131</v>
      </c>
      <c r="Q119" s="206">
        <f>PPA!Q$60</f>
        <v>18.732009932770751</v>
      </c>
      <c r="R119" s="206">
        <f>PPA!R$60</f>
        <v>21.01612106238473</v>
      </c>
      <c r="S119" s="206">
        <f>PPA!S$60</f>
        <v>23.918691283430078</v>
      </c>
      <c r="T119" s="206">
        <f>PPA!T$60</f>
        <v>23.398204537185809</v>
      </c>
      <c r="U119" s="206">
        <f>PPA!U$60</f>
        <v>25.706464780280591</v>
      </c>
      <c r="V119" s="206">
        <f>PPA!V$60</f>
        <v>21.948403019699459</v>
      </c>
      <c r="W119" s="206">
        <f>PPA!W$60</f>
        <v>21.820073036167251</v>
      </c>
    </row>
    <row r="120" spans="1:23" ht="12" customHeight="1" x14ac:dyDescent="0.25">
      <c r="A120" s="15" t="s">
        <v>61</v>
      </c>
      <c r="B120" s="208">
        <f>FBT!B$33</f>
        <v>860.71586903813011</v>
      </c>
      <c r="C120" s="208">
        <f>FBT!C$33</f>
        <v>770.64889967894158</v>
      </c>
      <c r="D120" s="208">
        <f>FBT!D$33</f>
        <v>974.18438603858976</v>
      </c>
      <c r="E120" s="208">
        <f>FBT!E$33</f>
        <v>837.10530863840529</v>
      </c>
      <c r="F120" s="208">
        <f>FBT!F$33</f>
        <v>752.35461839910499</v>
      </c>
      <c r="G120" s="208">
        <f>FBT!G$33</f>
        <v>672.68370923842599</v>
      </c>
      <c r="H120" s="208">
        <f>FBT!H$33</f>
        <v>791.79395111888391</v>
      </c>
      <c r="I120" s="208">
        <f>FBT!I$33</f>
        <v>700.13950379927951</v>
      </c>
      <c r="J120" s="208">
        <f>FBT!J$33</f>
        <v>641.14456355883544</v>
      </c>
      <c r="K120" s="208">
        <f>FBT!K$33</f>
        <v>684.37854431867345</v>
      </c>
      <c r="L120" s="208">
        <f>FBT!L$33</f>
        <v>728.06424623925989</v>
      </c>
      <c r="M120" s="208">
        <f>FBT!M$33</f>
        <v>670.58205623868969</v>
      </c>
      <c r="N120" s="208">
        <f>FBT!N$33</f>
        <v>622.75357692117859</v>
      </c>
      <c r="O120" s="208">
        <f>FBT!O$33</f>
        <v>566.61715584101512</v>
      </c>
      <c r="P120" s="208">
        <f>FBT!P$33</f>
        <v>535.91009796160279</v>
      </c>
      <c r="Q120" s="208">
        <f>FBT!Q$33</f>
        <v>605.15926632125922</v>
      </c>
      <c r="R120" s="208">
        <f>FBT!R$33</f>
        <v>590.493607201543</v>
      </c>
      <c r="S120" s="208">
        <f>FBT!S$33</f>
        <v>585.48934332192709</v>
      </c>
      <c r="T120" s="208">
        <f>FBT!T$33</f>
        <v>571.55104800106631</v>
      </c>
      <c r="U120" s="208">
        <f>FBT!U$33</f>
        <v>580.01008212109559</v>
      </c>
      <c r="V120" s="208">
        <f>FBT!V$33</f>
        <v>561.15317088083566</v>
      </c>
      <c r="W120" s="208">
        <f>FBT!W$33</f>
        <v>566.81953668113204</v>
      </c>
    </row>
    <row r="121" spans="1:23" ht="12" customHeight="1" x14ac:dyDescent="0.25">
      <c r="A121" s="12" t="s">
        <v>62</v>
      </c>
      <c r="B121" s="206">
        <f>TRE!B$33</f>
        <v>115.5603448781097</v>
      </c>
      <c r="C121" s="206">
        <f>TRE!C$33</f>
        <v>111.9822400787025</v>
      </c>
      <c r="D121" s="206">
        <f>TRE!D$33</f>
        <v>58.422675238968267</v>
      </c>
      <c r="E121" s="206">
        <f>TRE!E$33</f>
        <v>64.380495238143411</v>
      </c>
      <c r="F121" s="206">
        <f>TRE!F$33</f>
        <v>73.329110639095973</v>
      </c>
      <c r="G121" s="206">
        <f>TRE!G$33</f>
        <v>70.692426719211824</v>
      </c>
      <c r="H121" s="206">
        <f>TRE!H$33</f>
        <v>66.60273671783861</v>
      </c>
      <c r="I121" s="206">
        <f>TRE!I$33</f>
        <v>70.226323557999734</v>
      </c>
      <c r="J121" s="206">
        <f>TRE!J$33</f>
        <v>60.001574039015367</v>
      </c>
      <c r="K121" s="206">
        <f>TRE!K$33</f>
        <v>51.898453558973927</v>
      </c>
      <c r="L121" s="206">
        <f>TRE!L$33</f>
        <v>89.091945359205027</v>
      </c>
      <c r="M121" s="206">
        <f>TRE!M$33</f>
        <v>53.149813918210313</v>
      </c>
      <c r="N121" s="206">
        <f>TRE!N$33</f>
        <v>45.198390599049162</v>
      </c>
      <c r="O121" s="206">
        <f>TRE!O$33</f>
        <v>50.202212038470222</v>
      </c>
      <c r="P121" s="206">
        <f>TRE!P$33</f>
        <v>50.404172038636929</v>
      </c>
      <c r="Q121" s="206">
        <f>TRE!Q$33</f>
        <v>54.41025059816981</v>
      </c>
      <c r="R121" s="206">
        <f>TRE!R$33</f>
        <v>57.673645559205269</v>
      </c>
      <c r="S121" s="206">
        <f>TRE!S$33</f>
        <v>60.706835641254941</v>
      </c>
      <c r="T121" s="206">
        <f>TRE!T$33</f>
        <v>77.984310598666355</v>
      </c>
      <c r="U121" s="206">
        <f>TRE!U$33</f>
        <v>82.127332798749791</v>
      </c>
      <c r="V121" s="206">
        <f>TRE!V$33</f>
        <v>70.264722959044917</v>
      </c>
      <c r="W121" s="206">
        <f>TRE!W$33</f>
        <v>77.411103118573777</v>
      </c>
    </row>
    <row r="122" spans="1:23" ht="12" customHeight="1" x14ac:dyDescent="0.25">
      <c r="A122" s="12" t="s">
        <v>63</v>
      </c>
      <c r="B122" s="206">
        <f>MAE!B$33</f>
        <v>68.484084842164705</v>
      </c>
      <c r="C122" s="206">
        <f>MAE!C$33</f>
        <v>76.013780042279549</v>
      </c>
      <c r="D122" s="206">
        <f>MAE!D$33</f>
        <v>82.792138681203582</v>
      </c>
      <c r="E122" s="206">
        <f>MAE!E$33</f>
        <v>167.36973263925259</v>
      </c>
      <c r="F122" s="206">
        <f>MAE!F$33</f>
        <v>152.32812516156909</v>
      </c>
      <c r="G122" s="206">
        <f>MAE!G$33</f>
        <v>156.12371784102231</v>
      </c>
      <c r="H122" s="206">
        <f>MAE!H$33</f>
        <v>162.4379831991248</v>
      </c>
      <c r="I122" s="206">
        <f>MAE!I$33</f>
        <v>156.40546211880681</v>
      </c>
      <c r="J122" s="206">
        <f>MAE!J$33</f>
        <v>152.25792155920379</v>
      </c>
      <c r="K122" s="206">
        <f>MAE!K$33</f>
        <v>148.74441515920469</v>
      </c>
      <c r="L122" s="206">
        <f>MAE!L$33</f>
        <v>102.7747454413054</v>
      </c>
      <c r="M122" s="206">
        <f>MAE!M$33</f>
        <v>129.73639536090721</v>
      </c>
      <c r="N122" s="206">
        <f>MAE!N$33</f>
        <v>122.9717844011299</v>
      </c>
      <c r="O122" s="206">
        <f>MAE!O$33</f>
        <v>123.1490239209168</v>
      </c>
      <c r="P122" s="206">
        <f>MAE!P$33</f>
        <v>121.3218813616687</v>
      </c>
      <c r="Q122" s="206">
        <f>MAE!Q$33</f>
        <v>135.3598599623889</v>
      </c>
      <c r="R122" s="206">
        <f>MAE!R$33</f>
        <v>126.2214835179461</v>
      </c>
      <c r="S122" s="206">
        <f>MAE!S$33</f>
        <v>126.0046683584833</v>
      </c>
      <c r="T122" s="206">
        <f>MAE!T$33</f>
        <v>134.99930579784441</v>
      </c>
      <c r="U122" s="206">
        <f>MAE!U$33</f>
        <v>128.2579112390969</v>
      </c>
      <c r="V122" s="206">
        <f>MAE!V$33</f>
        <v>121.35011868078919</v>
      </c>
      <c r="W122" s="206">
        <f>MAE!W$33</f>
        <v>125.662561081013</v>
      </c>
    </row>
    <row r="123" spans="1:23" ht="12" customHeight="1" x14ac:dyDescent="0.25">
      <c r="A123" s="12" t="s">
        <v>64</v>
      </c>
      <c r="B123" s="206">
        <f>TEL!B$33</f>
        <v>1023.039940678729</v>
      </c>
      <c r="C123" s="206">
        <f>TEL!C$33</f>
        <v>908.71417979872876</v>
      </c>
      <c r="D123" s="206">
        <f>TEL!D$33</f>
        <v>785.8095015579654</v>
      </c>
      <c r="E123" s="206">
        <f>TEL!E$33</f>
        <v>740.05423883891194</v>
      </c>
      <c r="F123" s="206">
        <f>TEL!F$33</f>
        <v>671.42303423882231</v>
      </c>
      <c r="G123" s="206">
        <f>TEL!G$33</f>
        <v>434.93799059892842</v>
      </c>
      <c r="H123" s="206">
        <f>TEL!H$33</f>
        <v>409.80257387890418</v>
      </c>
      <c r="I123" s="206">
        <f>TEL!I$33</f>
        <v>569.07752723898943</v>
      </c>
      <c r="J123" s="206">
        <f>TEL!J$33</f>
        <v>450.76779287919948</v>
      </c>
      <c r="K123" s="206">
        <f>TEL!K$33</f>
        <v>459.97829711899129</v>
      </c>
      <c r="L123" s="206">
        <f>TEL!L$33</f>
        <v>372.94027523875383</v>
      </c>
      <c r="M123" s="206">
        <f>TEL!M$33</f>
        <v>388.89511523903792</v>
      </c>
      <c r="N123" s="206">
        <f>TEL!N$33</f>
        <v>341.56030715893752</v>
      </c>
      <c r="O123" s="206">
        <f>TEL!O$33</f>
        <v>348.71299775886479</v>
      </c>
      <c r="P123" s="206">
        <f>TEL!P$33</f>
        <v>348.24782015910012</v>
      </c>
      <c r="Q123" s="206">
        <f>TEL!Q$33</f>
        <v>352.37041451904298</v>
      </c>
      <c r="R123" s="206">
        <f>TEL!R$33</f>
        <v>349.00791731888393</v>
      </c>
      <c r="S123" s="206">
        <f>TEL!S$33</f>
        <v>352.91334743887768</v>
      </c>
      <c r="T123" s="206">
        <f>TEL!T$33</f>
        <v>372.14335043862292</v>
      </c>
      <c r="U123" s="206">
        <f>TEL!U$33</f>
        <v>354.33690227867521</v>
      </c>
      <c r="V123" s="206">
        <f>TEL!V$33</f>
        <v>339.77517551915219</v>
      </c>
      <c r="W123" s="206">
        <f>TEL!W$33</f>
        <v>434.61907775869258</v>
      </c>
    </row>
    <row r="124" spans="1:23" ht="12" customHeight="1" x14ac:dyDescent="0.25">
      <c r="A124" s="12" t="s">
        <v>65</v>
      </c>
      <c r="B124" s="206">
        <f>WWP!B$33</f>
        <v>290.7656996412527</v>
      </c>
      <c r="C124" s="206">
        <f>WWP!C$33</f>
        <v>253.17792396163199</v>
      </c>
      <c r="D124" s="206">
        <f>WWP!D$33</f>
        <v>108.9339598810673</v>
      </c>
      <c r="E124" s="206">
        <f>WWP!E$33</f>
        <v>99.846699840844195</v>
      </c>
      <c r="F124" s="206">
        <f>WWP!F$33</f>
        <v>92.337514560585561</v>
      </c>
      <c r="G124" s="206">
        <f>WWP!G$33</f>
        <v>94.514446440913602</v>
      </c>
      <c r="H124" s="206">
        <f>WWP!H$33</f>
        <v>89.567209440935386</v>
      </c>
      <c r="I124" s="206">
        <f>WWP!I$33</f>
        <v>73.825562880920714</v>
      </c>
      <c r="J124" s="206">
        <f>WWP!J$33</f>
        <v>77.406900840779358</v>
      </c>
      <c r="K124" s="206">
        <f>WWP!K$33</f>
        <v>100.2143365208277</v>
      </c>
      <c r="L124" s="206">
        <f>WWP!L$33</f>
        <v>40.802819400930872</v>
      </c>
      <c r="M124" s="206">
        <f>WWP!M$33</f>
        <v>55.923935040712607</v>
      </c>
      <c r="N124" s="206">
        <f>WWP!N$33</f>
        <v>39.787441200325667</v>
      </c>
      <c r="O124" s="206">
        <f>WWP!O$33</f>
        <v>41.34731976043949</v>
      </c>
      <c r="P124" s="206">
        <f>WWP!P$33</f>
        <v>40.03989120037091</v>
      </c>
      <c r="Q124" s="206">
        <f>WWP!Q$33</f>
        <v>40.350227040332243</v>
      </c>
      <c r="R124" s="206">
        <f>WWP!R$33</f>
        <v>34.114930200343437</v>
      </c>
      <c r="S124" s="206">
        <f>WWP!S$33</f>
        <v>41.458259160503538</v>
      </c>
      <c r="T124" s="206">
        <f>WWP!T$33</f>
        <v>49.720343400606438</v>
      </c>
      <c r="U124" s="206">
        <f>WWP!U$33</f>
        <v>37.72393956025509</v>
      </c>
      <c r="V124" s="206">
        <f>WWP!V$33</f>
        <v>37.22573412029449</v>
      </c>
      <c r="W124" s="206">
        <f>WWP!W$33</f>
        <v>37.24779024027869</v>
      </c>
    </row>
    <row r="125" spans="1:23" ht="12" customHeight="1" x14ac:dyDescent="0.25">
      <c r="A125" s="12" t="s">
        <v>66</v>
      </c>
      <c r="B125" s="206">
        <f>OIS!B$33</f>
        <v>1346.1589460475509</v>
      </c>
      <c r="C125" s="206">
        <f>OIS!C$33</f>
        <v>1223.1055317653991</v>
      </c>
      <c r="D125" s="206">
        <f>OIS!D$33</f>
        <v>1309.884718325399</v>
      </c>
      <c r="E125" s="206">
        <f>OIS!E$33</f>
        <v>1028.210352485507</v>
      </c>
      <c r="F125" s="206">
        <f>OIS!F$33</f>
        <v>1153.875547806015</v>
      </c>
      <c r="G125" s="206">
        <f>OIS!G$33</f>
        <v>1084.2668254856351</v>
      </c>
      <c r="H125" s="206">
        <f>OIS!H$33</f>
        <v>969.0888175251132</v>
      </c>
      <c r="I125" s="206">
        <f>OIS!I$33</f>
        <v>985.75313940468868</v>
      </c>
      <c r="J125" s="206">
        <f>OIS!J$33</f>
        <v>789.80162328541496</v>
      </c>
      <c r="K125" s="206">
        <f>OIS!K$33</f>
        <v>807.93479412547231</v>
      </c>
      <c r="L125" s="206">
        <f>OIS!L$33</f>
        <v>834.65504820528656</v>
      </c>
      <c r="M125" s="206">
        <f>OIS!M$33</f>
        <v>728.5835167243813</v>
      </c>
      <c r="N125" s="206">
        <f>OIS!N$33</f>
        <v>553.7289355241063</v>
      </c>
      <c r="O125" s="206">
        <f>OIS!O$33</f>
        <v>435.99876660485779</v>
      </c>
      <c r="P125" s="206">
        <f>OIS!P$33</f>
        <v>415.65672288477452</v>
      </c>
      <c r="Q125" s="206">
        <f>OIS!Q$33</f>
        <v>483.01080840355439</v>
      </c>
      <c r="R125" s="206">
        <f>OIS!R$33</f>
        <v>432.82978380449322</v>
      </c>
      <c r="S125" s="206">
        <f>OIS!S$33</f>
        <v>465.75604152440519</v>
      </c>
      <c r="T125" s="206">
        <f>OIS!T$33</f>
        <v>439.89349500599161</v>
      </c>
      <c r="U125" s="206">
        <f>OIS!U$33</f>
        <v>417.83445276505108</v>
      </c>
      <c r="V125" s="206">
        <f>OIS!V$33</f>
        <v>430.90551840641069</v>
      </c>
      <c r="W125" s="206">
        <f>OIS!W$33</f>
        <v>478.84340604623338</v>
      </c>
    </row>
    <row r="126" spans="1:23" ht="12" customHeight="1" x14ac:dyDescent="0.25">
      <c r="A126" s="28" t="s">
        <v>86</v>
      </c>
      <c r="B126" s="216">
        <f>Ind_Summary_emi!B43</f>
        <v>264.47381711343701</v>
      </c>
      <c r="C126" s="216">
        <f>Ind_Summary_emi!C43</f>
        <v>262.30889577933482</v>
      </c>
      <c r="D126" s="216">
        <f>Ind_Summary_emi!D43</f>
        <v>252.5495039929076</v>
      </c>
      <c r="E126" s="216">
        <f>Ind_Summary_emi!E43</f>
        <v>246.582882359808</v>
      </c>
      <c r="F126" s="216">
        <f>Ind_Summary_emi!F43</f>
        <v>241.85366948009411</v>
      </c>
      <c r="G126" s="216">
        <f>Ind_Summary_emi!G43</f>
        <v>230.4914528712425</v>
      </c>
      <c r="H126" s="216">
        <f>Ind_Summary_emi!H43</f>
        <v>221.9209461682384</v>
      </c>
      <c r="I126" s="216">
        <f>Ind_Summary_emi!I43</f>
        <v>223.0187695466889</v>
      </c>
      <c r="J126" s="216">
        <f>Ind_Summary_emi!J43</f>
        <v>212.63572473267271</v>
      </c>
      <c r="K126" s="216">
        <f>Ind_Summary_emi!K43</f>
        <v>183.39831514157859</v>
      </c>
      <c r="L126" s="216">
        <f>Ind_Summary_emi!L43</f>
        <v>191.29569494985279</v>
      </c>
      <c r="M126" s="216">
        <f>Ind_Summary_emi!M43</f>
        <v>177.6529056244199</v>
      </c>
      <c r="N126" s="216">
        <f>Ind_Summary_emi!N43</f>
        <v>160.48702463768959</v>
      </c>
      <c r="O126" s="216">
        <f>Ind_Summary_emi!O43</f>
        <v>156.05156453738769</v>
      </c>
      <c r="P126" s="216">
        <f>Ind_Summary_emi!P43</f>
        <v>166.20296899719841</v>
      </c>
      <c r="Q126" s="216">
        <f>Ind_Summary_emi!Q43</f>
        <v>179.15573015496821</v>
      </c>
      <c r="R126" s="216">
        <f>Ind_Summary_emi!R43</f>
        <v>174.79837828309741</v>
      </c>
      <c r="S126" s="216">
        <f>Ind_Summary_emi!S43</f>
        <v>176.848274492022</v>
      </c>
      <c r="T126" s="216">
        <f>Ind_Summary_emi!T43</f>
        <v>186.9193864055504</v>
      </c>
      <c r="U126" s="216">
        <f>Ind_Summary_emi!U43</f>
        <v>185.2251231194962</v>
      </c>
      <c r="V126" s="216">
        <f>Ind_Summary_emi!V43</f>
        <v>207.179624061005</v>
      </c>
      <c r="W126" s="216">
        <f>Ind_Summary_emi!W43</f>
        <v>205.23309946373459</v>
      </c>
    </row>
    <row r="128" spans="1:23" ht="12" customHeight="1" x14ac:dyDescent="0.25">
      <c r="A128" s="30" t="s">
        <v>87</v>
      </c>
      <c r="B128" s="205">
        <f t="shared" ref="B128:W128" si="8">IF(B29=0,"",B29/B3*1000)</f>
        <v>170.61337246320804</v>
      </c>
      <c r="C128" s="205">
        <f t="shared" si="8"/>
        <v>168.18974420794734</v>
      </c>
      <c r="D128" s="205">
        <f t="shared" si="8"/>
        <v>175.69595169464799</v>
      </c>
      <c r="E128" s="205">
        <f t="shared" si="8"/>
        <v>174.74459679919531</v>
      </c>
      <c r="F128" s="205">
        <f t="shared" si="8"/>
        <v>172.58680413863615</v>
      </c>
      <c r="G128" s="205">
        <f t="shared" si="8"/>
        <v>177.31643439529276</v>
      </c>
      <c r="H128" s="205">
        <f t="shared" si="8"/>
        <v>176.22701869199469</v>
      </c>
      <c r="I128" s="205">
        <f t="shared" si="8"/>
        <v>174.71457833666707</v>
      </c>
      <c r="J128" s="205">
        <f t="shared" si="8"/>
        <v>169.85809702317994</v>
      </c>
      <c r="K128" s="205">
        <f t="shared" si="8"/>
        <v>175.39841823175166</v>
      </c>
      <c r="L128" s="205">
        <f t="shared" si="8"/>
        <v>180.06812847813262</v>
      </c>
      <c r="M128" s="205">
        <f t="shared" si="8"/>
        <v>183.83250849436797</v>
      </c>
      <c r="N128" s="205">
        <f t="shared" si="8"/>
        <v>168.48825901459935</v>
      </c>
      <c r="O128" s="205">
        <f t="shared" si="8"/>
        <v>171.44313138915743</v>
      </c>
      <c r="P128" s="205">
        <f t="shared" si="8"/>
        <v>163.81290484840335</v>
      </c>
      <c r="Q128" s="205">
        <f t="shared" si="8"/>
        <v>160.91514540251524</v>
      </c>
      <c r="R128" s="205">
        <f t="shared" si="8"/>
        <v>156.03313798826898</v>
      </c>
      <c r="S128" s="205">
        <f t="shared" si="8"/>
        <v>155.36959025587012</v>
      </c>
      <c r="T128" s="205">
        <f t="shared" si="8"/>
        <v>150.53509311840227</v>
      </c>
      <c r="U128" s="205">
        <f t="shared" si="8"/>
        <v>150.80641860031966</v>
      </c>
      <c r="V128" s="205">
        <f t="shared" si="8"/>
        <v>151.55818991883692</v>
      </c>
      <c r="W128" s="205">
        <f t="shared" si="8"/>
        <v>143.85473542167816</v>
      </c>
    </row>
    <row r="129" spans="1:23" ht="12" customHeight="1" x14ac:dyDescent="0.25">
      <c r="A129" s="12" t="s">
        <v>16</v>
      </c>
      <c r="B129" s="206">
        <f t="shared" ref="B129:W129" si="9">IF(B52=0,"",B52/B4*1000)</f>
        <v>736.85643423188958</v>
      </c>
      <c r="C129" s="206">
        <f t="shared" si="9"/>
        <v>476.50840883053843</v>
      </c>
      <c r="D129" s="206">
        <f t="shared" si="9"/>
        <v>456.24213787376243</v>
      </c>
      <c r="E129" s="206">
        <f t="shared" si="9"/>
        <v>613.98618342130226</v>
      </c>
      <c r="F129" s="206">
        <f t="shared" si="9"/>
        <v>602.49014891535307</v>
      </c>
      <c r="G129" s="206">
        <f t="shared" si="9"/>
        <v>778.84605770418216</v>
      </c>
      <c r="H129" s="206">
        <f t="shared" si="9"/>
        <v>768.76683840716407</v>
      </c>
      <c r="I129" s="206">
        <f t="shared" si="9"/>
        <v>824.08916949946592</v>
      </c>
      <c r="J129" s="206">
        <f t="shared" si="9"/>
        <v>694.6210764925097</v>
      </c>
      <c r="K129" s="206">
        <f t="shared" si="9"/>
        <v>704.37666544544288</v>
      </c>
      <c r="L129" s="206">
        <f t="shared" si="9"/>
        <v>571.29204358947516</v>
      </c>
      <c r="M129" s="206">
        <f t="shared" si="9"/>
        <v>577.49675296094222</v>
      </c>
      <c r="N129" s="206">
        <f t="shared" si="9"/>
        <v>740.96585899089041</v>
      </c>
      <c r="O129" s="206">
        <f t="shared" si="9"/>
        <v>712.52171716437795</v>
      </c>
      <c r="P129" s="206">
        <f t="shared" si="9"/>
        <v>703.39672385733388</v>
      </c>
      <c r="Q129" s="206">
        <f t="shared" si="9"/>
        <v>796.56805393423656</v>
      </c>
      <c r="R129" s="206">
        <f t="shared" si="9"/>
        <v>670.97955817540628</v>
      </c>
      <c r="S129" s="206">
        <f t="shared" si="9"/>
        <v>553.70086589461016</v>
      </c>
      <c r="T129" s="206">
        <f t="shared" si="9"/>
        <v>604.74990760242144</v>
      </c>
      <c r="U129" s="206">
        <f t="shared" si="9"/>
        <v>692.8188005837012</v>
      </c>
      <c r="V129" s="206">
        <f t="shared" si="9"/>
        <v>780.71564451418612</v>
      </c>
      <c r="W129" s="206">
        <f t="shared" si="9"/>
        <v>383.13131932003864</v>
      </c>
    </row>
    <row r="130" spans="1:23" ht="12" customHeight="1" x14ac:dyDescent="0.25">
      <c r="A130" s="13" t="s">
        <v>20</v>
      </c>
      <c r="B130" s="207">
        <f t="shared" ref="B130:W130" si="10">IF(B55=0,"",B55/B5*1000)</f>
        <v>380.67497583634332</v>
      </c>
      <c r="C130" s="207">
        <f t="shared" si="10"/>
        <v>331.41028452918198</v>
      </c>
      <c r="D130" s="207">
        <f t="shared" si="10"/>
        <v>211.40378579363818</v>
      </c>
      <c r="E130" s="207">
        <f t="shared" si="10"/>
        <v>238.81669001412499</v>
      </c>
      <c r="F130" s="207">
        <f t="shared" si="10"/>
        <v>269.80208708264155</v>
      </c>
      <c r="G130" s="207">
        <f t="shared" si="10"/>
        <v>257.32349186094478</v>
      </c>
      <c r="H130" s="207">
        <f t="shared" si="10"/>
        <v>253.83034586609938</v>
      </c>
      <c r="I130" s="207">
        <f t="shared" si="10"/>
        <v>331.4735917751226</v>
      </c>
      <c r="J130" s="207">
        <f t="shared" si="10"/>
        <v>339.2949036760582</v>
      </c>
      <c r="K130" s="207">
        <f t="shared" si="10"/>
        <v>190.25902885049987</v>
      </c>
      <c r="L130" s="207">
        <f t="shared" si="10"/>
        <v>246.20961512555763</v>
      </c>
      <c r="M130" s="207">
        <f t="shared" si="10"/>
        <v>267.49688848200145</v>
      </c>
      <c r="N130" s="207">
        <f t="shared" si="10"/>
        <v>184.95975802733739</v>
      </c>
      <c r="O130" s="207">
        <f t="shared" si="10"/>
        <v>233.11651056853421</v>
      </c>
      <c r="P130" s="207">
        <f t="shared" si="10"/>
        <v>237.56202403020868</v>
      </c>
      <c r="Q130" s="207">
        <f t="shared" si="10"/>
        <v>322.39539695610148</v>
      </c>
      <c r="R130" s="207">
        <f t="shared" si="10"/>
        <v>243.21482033816505</v>
      </c>
      <c r="S130" s="207">
        <f t="shared" si="10"/>
        <v>240.78855500802757</v>
      </c>
      <c r="T130" s="207">
        <f t="shared" si="10"/>
        <v>207.15956825344855</v>
      </c>
      <c r="U130" s="207">
        <f t="shared" si="10"/>
        <v>181.94548083714744</v>
      </c>
      <c r="V130" s="207">
        <f t="shared" si="10"/>
        <v>202.5234180824618</v>
      </c>
      <c r="W130" s="207">
        <f t="shared" si="10"/>
        <v>206.92160652122601</v>
      </c>
    </row>
    <row r="131" spans="1:23" ht="12" customHeight="1" x14ac:dyDescent="0.25">
      <c r="A131" s="14" t="s">
        <v>43</v>
      </c>
      <c r="B131" s="206" t="str">
        <f t="shared" ref="B131:W131" si="11">IF(B56=0,"",B56/B6*1000)</f>
        <v/>
      </c>
      <c r="C131" s="206" t="str">
        <f t="shared" si="11"/>
        <v/>
      </c>
      <c r="D131" s="206" t="str">
        <f t="shared" si="11"/>
        <v/>
      </c>
      <c r="E131" s="206" t="str">
        <f t="shared" si="11"/>
        <v/>
      </c>
      <c r="F131" s="206" t="str">
        <f t="shared" si="11"/>
        <v/>
      </c>
      <c r="G131" s="206" t="str">
        <f t="shared" si="11"/>
        <v/>
      </c>
      <c r="H131" s="206" t="str">
        <f t="shared" si="11"/>
        <v/>
      </c>
      <c r="I131" s="206" t="str">
        <f t="shared" si="11"/>
        <v/>
      </c>
      <c r="J131" s="206" t="str">
        <f t="shared" si="11"/>
        <v/>
      </c>
      <c r="K131" s="206" t="str">
        <f t="shared" si="11"/>
        <v/>
      </c>
      <c r="L131" s="206" t="str">
        <f t="shared" si="11"/>
        <v/>
      </c>
      <c r="M131" s="206" t="str">
        <f t="shared" si="11"/>
        <v/>
      </c>
      <c r="N131" s="206" t="str">
        <f t="shared" si="11"/>
        <v/>
      </c>
      <c r="O131" s="206" t="str">
        <f t="shared" si="11"/>
        <v/>
      </c>
      <c r="P131" s="206" t="str">
        <f t="shared" si="11"/>
        <v/>
      </c>
      <c r="Q131" s="206" t="str">
        <f t="shared" si="11"/>
        <v/>
      </c>
      <c r="R131" s="206" t="str">
        <f t="shared" si="11"/>
        <v/>
      </c>
      <c r="S131" s="206" t="str">
        <f t="shared" si="11"/>
        <v/>
      </c>
      <c r="T131" s="206" t="str">
        <f t="shared" si="11"/>
        <v/>
      </c>
      <c r="U131" s="206" t="str">
        <f t="shared" si="11"/>
        <v/>
      </c>
      <c r="V131" s="206" t="str">
        <f t="shared" si="11"/>
        <v/>
      </c>
      <c r="W131" s="206" t="str">
        <f t="shared" si="11"/>
        <v/>
      </c>
    </row>
    <row r="132" spans="1:23" ht="12" customHeight="1" x14ac:dyDescent="0.25">
      <c r="A132" s="14" t="s">
        <v>56</v>
      </c>
      <c r="B132" s="206">
        <f t="shared" ref="B132:W132" si="12">IF(B57=0,"",B57/B7*1000)</f>
        <v>61.437507703987599</v>
      </c>
      <c r="C132" s="206">
        <f t="shared" si="12"/>
        <v>51.891106562124847</v>
      </c>
      <c r="D132" s="206">
        <f t="shared" si="12"/>
        <v>32.747953210816945</v>
      </c>
      <c r="E132" s="206">
        <f t="shared" si="12"/>
        <v>40.643478159983033</v>
      </c>
      <c r="F132" s="206">
        <f t="shared" si="12"/>
        <v>35.596902808856349</v>
      </c>
      <c r="G132" s="206">
        <f t="shared" si="12"/>
        <v>40.579722822199898</v>
      </c>
      <c r="H132" s="206">
        <f t="shared" si="12"/>
        <v>47.944084698066973</v>
      </c>
      <c r="I132" s="206">
        <f t="shared" si="12"/>
        <v>55.688833804305588</v>
      </c>
      <c r="J132" s="206">
        <f t="shared" si="12"/>
        <v>52.039344634081928</v>
      </c>
      <c r="K132" s="206">
        <f t="shared" si="12"/>
        <v>45.171522200989919</v>
      </c>
      <c r="L132" s="206">
        <f t="shared" si="12"/>
        <v>44.797802554583029</v>
      </c>
      <c r="M132" s="206">
        <f t="shared" si="12"/>
        <v>45.98066129380765</v>
      </c>
      <c r="N132" s="206">
        <f t="shared" si="12"/>
        <v>42.993398900797608</v>
      </c>
      <c r="O132" s="206">
        <f t="shared" si="12"/>
        <v>42.333204765558101</v>
      </c>
      <c r="P132" s="206">
        <f t="shared" si="12"/>
        <v>44.393523050472439</v>
      </c>
      <c r="Q132" s="206">
        <f t="shared" si="12"/>
        <v>55.144745206162114</v>
      </c>
      <c r="R132" s="206">
        <f t="shared" si="12"/>
        <v>40.210432635479862</v>
      </c>
      <c r="S132" s="206">
        <f t="shared" si="12"/>
        <v>39.440642968326813</v>
      </c>
      <c r="T132" s="206">
        <f t="shared" si="12"/>
        <v>36.421038438719869</v>
      </c>
      <c r="U132" s="206">
        <f t="shared" si="12"/>
        <v>27.747898233514213</v>
      </c>
      <c r="V132" s="206">
        <f t="shared" si="12"/>
        <v>30.213550483600095</v>
      </c>
      <c r="W132" s="206">
        <f t="shared" si="12"/>
        <v>33.18732551044242</v>
      </c>
    </row>
    <row r="133" spans="1:23" ht="12" customHeight="1" x14ac:dyDescent="0.25">
      <c r="A133" s="14" t="s">
        <v>45</v>
      </c>
      <c r="B133" s="206">
        <f t="shared" ref="B133:W133" si="13">IF(B60=0,"",B60/B8*1000)</f>
        <v>860.74942261786271</v>
      </c>
      <c r="C133" s="206">
        <f t="shared" si="13"/>
        <v>751.75572678699655</v>
      </c>
      <c r="D133" s="206">
        <f t="shared" si="13"/>
        <v>480.06930457895277</v>
      </c>
      <c r="E133" s="206">
        <f t="shared" si="13"/>
        <v>536.83275812913075</v>
      </c>
      <c r="F133" s="206">
        <f t="shared" si="13"/>
        <v>622.00361571707299</v>
      </c>
      <c r="G133" s="206">
        <f t="shared" si="13"/>
        <v>583.26626300044188</v>
      </c>
      <c r="H133" s="206">
        <f t="shared" si="13"/>
        <v>563.44542177936671</v>
      </c>
      <c r="I133" s="206">
        <f t="shared" si="13"/>
        <v>746.20315308940872</v>
      </c>
      <c r="J133" s="206">
        <f t="shared" si="13"/>
        <v>771.2744404101926</v>
      </c>
      <c r="K133" s="206">
        <f t="shared" si="13"/>
        <v>303.84005539865319</v>
      </c>
      <c r="L133" s="206">
        <f t="shared" si="13"/>
        <v>514.19046270645231</v>
      </c>
      <c r="M133" s="206">
        <f t="shared" si="13"/>
        <v>548.78053834288562</v>
      </c>
      <c r="N133" s="206">
        <f t="shared" si="13"/>
        <v>362.39806609791884</v>
      </c>
      <c r="O133" s="206">
        <f t="shared" si="13"/>
        <v>474.14994618975464</v>
      </c>
      <c r="P133" s="206">
        <f t="shared" si="13"/>
        <v>539.11065687817882</v>
      </c>
      <c r="Q133" s="206">
        <f t="shared" si="13"/>
        <v>758.93823267500295</v>
      </c>
      <c r="R133" s="206">
        <f t="shared" si="13"/>
        <v>635.12902893357466</v>
      </c>
      <c r="S133" s="206">
        <f t="shared" si="13"/>
        <v>598.64604588310192</v>
      </c>
      <c r="T133" s="206">
        <f t="shared" si="13"/>
        <v>459.26140969851093</v>
      </c>
      <c r="U133" s="206">
        <f t="shared" si="13"/>
        <v>520.89385800650427</v>
      </c>
      <c r="V133" s="206">
        <f t="shared" si="13"/>
        <v>653.51832319545258</v>
      </c>
      <c r="W133" s="206">
        <f t="shared" si="13"/>
        <v>551.76741981693704</v>
      </c>
    </row>
    <row r="134" spans="1:23" ht="12" customHeight="1" x14ac:dyDescent="0.25">
      <c r="A134" s="13" t="s">
        <v>21</v>
      </c>
      <c r="B134" s="207">
        <f t="shared" ref="B134:W134" si="14">IF(B61=0,"",B61/B9*1000)</f>
        <v>304.20452090146637</v>
      </c>
      <c r="C134" s="207">
        <f t="shared" si="14"/>
        <v>424.53025650918511</v>
      </c>
      <c r="D134" s="207">
        <f t="shared" si="14"/>
        <v>409.5274761867845</v>
      </c>
      <c r="E134" s="207">
        <f t="shared" si="14"/>
        <v>447.07220361316126</v>
      </c>
      <c r="F134" s="207">
        <f t="shared" si="14"/>
        <v>425.21461421400272</v>
      </c>
      <c r="G134" s="207">
        <f t="shared" si="14"/>
        <v>369.65091939483312</v>
      </c>
      <c r="H134" s="207">
        <f t="shared" si="14"/>
        <v>384.1305676428621</v>
      </c>
      <c r="I134" s="207">
        <f t="shared" si="14"/>
        <v>415.29738596777139</v>
      </c>
      <c r="J134" s="207">
        <f t="shared" si="14"/>
        <v>408.36661594274608</v>
      </c>
      <c r="K134" s="207">
        <f t="shared" si="14"/>
        <v>449.88579653914155</v>
      </c>
      <c r="L134" s="207">
        <f t="shared" si="14"/>
        <v>460.22915322846302</v>
      </c>
      <c r="M134" s="207">
        <f t="shared" si="14"/>
        <v>447.33563153019611</v>
      </c>
      <c r="N134" s="207">
        <f t="shared" si="14"/>
        <v>426.7270028654346</v>
      </c>
      <c r="O134" s="207">
        <f t="shared" si="14"/>
        <v>403.36417627215457</v>
      </c>
      <c r="P134" s="207">
        <f t="shared" si="14"/>
        <v>315.96153380060116</v>
      </c>
      <c r="Q134" s="207">
        <f t="shared" si="14"/>
        <v>271.0506284748505</v>
      </c>
      <c r="R134" s="207">
        <f t="shared" si="14"/>
        <v>265.37504828862086</v>
      </c>
      <c r="S134" s="207">
        <f t="shared" si="14"/>
        <v>268.79813397249757</v>
      </c>
      <c r="T134" s="207">
        <f t="shared" si="14"/>
        <v>336.10486745546564</v>
      </c>
      <c r="U134" s="207">
        <f t="shared" si="14"/>
        <v>337.26343149190262</v>
      </c>
      <c r="V134" s="207">
        <f t="shared" si="14"/>
        <v>253.5664428049536</v>
      </c>
      <c r="W134" s="207">
        <f t="shared" si="14"/>
        <v>257.09261087557979</v>
      </c>
    </row>
    <row r="135" spans="1:23" ht="12" customHeight="1" x14ac:dyDescent="0.25">
      <c r="A135" s="14" t="s">
        <v>57</v>
      </c>
      <c r="B135" s="206">
        <f t="shared" ref="B135:W135" si="15">IF(B62=0,"",B62/B10*1000)</f>
        <v>892.56372452790959</v>
      </c>
      <c r="C135" s="206">
        <f t="shared" si="15"/>
        <v>1106.850573754672</v>
      </c>
      <c r="D135" s="206">
        <f t="shared" si="15"/>
        <v>1089.7315436558029</v>
      </c>
      <c r="E135" s="206">
        <f t="shared" si="15"/>
        <v>1077.2014952154479</v>
      </c>
      <c r="F135" s="206">
        <f t="shared" si="15"/>
        <v>1010.9790746367742</v>
      </c>
      <c r="G135" s="206">
        <f t="shared" si="15"/>
        <v>1045.6164792814159</v>
      </c>
      <c r="H135" s="206">
        <f t="shared" si="15"/>
        <v>1056.4179226256817</v>
      </c>
      <c r="I135" s="206">
        <f t="shared" si="15"/>
        <v>1105.7076113052722</v>
      </c>
      <c r="J135" s="206">
        <f t="shared" si="15"/>
        <v>1144.4599525558638</v>
      </c>
      <c r="K135" s="206">
        <f t="shared" si="15"/>
        <v>1667.8266163149688</v>
      </c>
      <c r="L135" s="206">
        <f t="shared" si="15"/>
        <v>1302.0352754456512</v>
      </c>
      <c r="M135" s="206">
        <f t="shared" si="15"/>
        <v>1213.0176419043189</v>
      </c>
      <c r="N135" s="206">
        <f t="shared" si="15"/>
        <v>1458.4370772698701</v>
      </c>
      <c r="O135" s="206">
        <f t="shared" si="15"/>
        <v>1305.0904908671735</v>
      </c>
      <c r="P135" s="206">
        <f t="shared" si="15"/>
        <v>926.16584643340798</v>
      </c>
      <c r="Q135" s="206">
        <f t="shared" si="15"/>
        <v>658.82869396027309</v>
      </c>
      <c r="R135" s="206">
        <f t="shared" si="15"/>
        <v>674.63004140630403</v>
      </c>
      <c r="S135" s="206">
        <f t="shared" si="15"/>
        <v>702.64242983902716</v>
      </c>
      <c r="T135" s="206">
        <f t="shared" si="15"/>
        <v>967.21533820121942</v>
      </c>
      <c r="U135" s="206">
        <f t="shared" si="15"/>
        <v>896.88306154815632</v>
      </c>
      <c r="V135" s="206">
        <f t="shared" si="15"/>
        <v>762.16210102528237</v>
      </c>
      <c r="W135" s="206">
        <f t="shared" si="15"/>
        <v>705.56512269084863</v>
      </c>
    </row>
    <row r="136" spans="1:23" ht="12" customHeight="1" x14ac:dyDescent="0.25">
      <c r="A136" s="14" t="s">
        <v>47</v>
      </c>
      <c r="B136" s="206">
        <f t="shared" ref="B136:W136" si="16">IF(B63=0,"",B63/B11*1000)</f>
        <v>143.92864351571527</v>
      </c>
      <c r="C136" s="206">
        <f t="shared" si="16"/>
        <v>205.23127255370036</v>
      </c>
      <c r="D136" s="206">
        <f t="shared" si="16"/>
        <v>187.09981490697152</v>
      </c>
      <c r="E136" s="206">
        <f t="shared" si="16"/>
        <v>201.39615642411741</v>
      </c>
      <c r="F136" s="206">
        <f t="shared" si="16"/>
        <v>199.32369313556347</v>
      </c>
      <c r="G136" s="206">
        <f t="shared" si="16"/>
        <v>164.41515176677612</v>
      </c>
      <c r="H136" s="206">
        <f t="shared" si="16"/>
        <v>174.30950293880736</v>
      </c>
      <c r="I136" s="206">
        <f t="shared" si="16"/>
        <v>197.26995665603968</v>
      </c>
      <c r="J136" s="206">
        <f t="shared" si="16"/>
        <v>199.24121729661803</v>
      </c>
      <c r="K136" s="206">
        <f t="shared" si="16"/>
        <v>313.40067981189128</v>
      </c>
      <c r="L136" s="206">
        <f t="shared" si="16"/>
        <v>278.68136084204809</v>
      </c>
      <c r="M136" s="206">
        <f t="shared" si="16"/>
        <v>265.86874985024627</v>
      </c>
      <c r="N136" s="206">
        <f t="shared" si="16"/>
        <v>343.44702460588013</v>
      </c>
      <c r="O136" s="206">
        <f t="shared" si="16"/>
        <v>283.41088135086966</v>
      </c>
      <c r="P136" s="206">
        <f t="shared" si="16"/>
        <v>210.88460097168769</v>
      </c>
      <c r="Q136" s="206">
        <f t="shared" si="16"/>
        <v>127.32067619190424</v>
      </c>
      <c r="R136" s="206">
        <f t="shared" si="16"/>
        <v>119.17864277543373</v>
      </c>
      <c r="S136" s="206">
        <f t="shared" si="16"/>
        <v>137.58803791092723</v>
      </c>
      <c r="T136" s="206">
        <f t="shared" si="16"/>
        <v>256.02155394609792</v>
      </c>
      <c r="U136" s="206">
        <f t="shared" si="16"/>
        <v>292.05149326790109</v>
      </c>
      <c r="V136" s="206">
        <f t="shared" si="16"/>
        <v>203.258687062489</v>
      </c>
      <c r="W136" s="206">
        <f t="shared" si="16"/>
        <v>193.99212332059287</v>
      </c>
    </row>
    <row r="137" spans="1:23" ht="12" customHeight="1" x14ac:dyDescent="0.25">
      <c r="A137" s="14" t="s">
        <v>48</v>
      </c>
      <c r="B137" s="206">
        <f t="shared" ref="B137:W137" si="17">IF(B64=0,"",B64/B12*1000)</f>
        <v>88.254197419500443</v>
      </c>
      <c r="C137" s="206">
        <f t="shared" si="17"/>
        <v>147.09032903250073</v>
      </c>
      <c r="D137" s="206">
        <f t="shared" si="17"/>
        <v>147.09032903250068</v>
      </c>
      <c r="E137" s="206">
        <f t="shared" si="17"/>
        <v>147.09032903250076</v>
      </c>
      <c r="F137" s="206">
        <f t="shared" si="17"/>
        <v>147.09032903250065</v>
      </c>
      <c r="G137" s="206">
        <f t="shared" si="17"/>
        <v>147.09032903250073</v>
      </c>
      <c r="H137" s="206">
        <f t="shared" si="17"/>
        <v>147.09032903250076</v>
      </c>
      <c r="I137" s="206">
        <f t="shared" si="17"/>
        <v>147.0903290325007</v>
      </c>
      <c r="J137" s="206">
        <f t="shared" si="17"/>
        <v>147.09032903250073</v>
      </c>
      <c r="K137" s="206">
        <f t="shared" si="17"/>
        <v>157.592665777425</v>
      </c>
      <c r="L137" s="206">
        <f t="shared" si="17"/>
        <v>84.787616822101214</v>
      </c>
      <c r="M137" s="206">
        <f t="shared" si="17"/>
        <v>77.848664508636887</v>
      </c>
      <c r="N137" s="206">
        <f t="shared" si="17"/>
        <v>60.25971350788366</v>
      </c>
      <c r="O137" s="206">
        <f t="shared" si="17"/>
        <v>57.493273430723626</v>
      </c>
      <c r="P137" s="206">
        <f t="shared" si="17"/>
        <v>50.912905940455616</v>
      </c>
      <c r="Q137" s="206">
        <f t="shared" si="17"/>
        <v>50.643650923866531</v>
      </c>
      <c r="R137" s="206">
        <f t="shared" si="17"/>
        <v>48.225670795859415</v>
      </c>
      <c r="S137" s="206">
        <f t="shared" si="17"/>
        <v>40.417673087254776</v>
      </c>
      <c r="T137" s="206">
        <f t="shared" si="17"/>
        <v>41.716370940062056</v>
      </c>
      <c r="U137" s="206">
        <f t="shared" si="17"/>
        <v>46.766152446225199</v>
      </c>
      <c r="V137" s="206">
        <f t="shared" si="17"/>
        <v>46.516188679526351</v>
      </c>
      <c r="W137" s="206">
        <f t="shared" si="17"/>
        <v>46.516188679526316</v>
      </c>
    </row>
    <row r="138" spans="1:23" ht="12" customHeight="1" x14ac:dyDescent="0.25">
      <c r="A138" s="13" t="s">
        <v>22</v>
      </c>
      <c r="B138" s="207">
        <f t="shared" ref="B138:W138" si="18">IF(B65=0,"",B65/B13*1000)</f>
        <v>1059.9534310795436</v>
      </c>
      <c r="C138" s="207">
        <f t="shared" si="18"/>
        <v>1068.9713850386925</v>
      </c>
      <c r="D138" s="207">
        <f t="shared" si="18"/>
        <v>1178.7921546539974</v>
      </c>
      <c r="E138" s="207">
        <f t="shared" si="18"/>
        <v>1061.7352201550696</v>
      </c>
      <c r="F138" s="207">
        <f t="shared" si="18"/>
        <v>1066.476534045147</v>
      </c>
      <c r="G138" s="207">
        <f t="shared" si="18"/>
        <v>1153.5506706281826</v>
      </c>
      <c r="H138" s="207">
        <f t="shared" si="18"/>
        <v>1145.1283708261958</v>
      </c>
      <c r="I138" s="207">
        <f t="shared" si="18"/>
        <v>1066.6746720244853</v>
      </c>
      <c r="J138" s="207">
        <f t="shared" si="18"/>
        <v>1032.3905250114735</v>
      </c>
      <c r="K138" s="207">
        <f t="shared" si="18"/>
        <v>949.5388037242144</v>
      </c>
      <c r="L138" s="207">
        <f t="shared" si="18"/>
        <v>991.03111471950695</v>
      </c>
      <c r="M138" s="207">
        <f t="shared" si="18"/>
        <v>1028.1447123653807</v>
      </c>
      <c r="N138" s="207">
        <f t="shared" si="18"/>
        <v>803.76469662209809</v>
      </c>
      <c r="O138" s="207">
        <f t="shared" si="18"/>
        <v>858.73910804774107</v>
      </c>
      <c r="P138" s="207">
        <f t="shared" si="18"/>
        <v>944.57916120797802</v>
      </c>
      <c r="Q138" s="207">
        <f t="shared" si="18"/>
        <v>885.25673616372796</v>
      </c>
      <c r="R138" s="207">
        <f t="shared" si="18"/>
        <v>803.46730145759625</v>
      </c>
      <c r="S138" s="207">
        <f t="shared" si="18"/>
        <v>797.79031267957305</v>
      </c>
      <c r="T138" s="207">
        <f t="shared" si="18"/>
        <v>734.71287807164185</v>
      </c>
      <c r="U138" s="207">
        <f t="shared" si="18"/>
        <v>706.08882803527172</v>
      </c>
      <c r="V138" s="207">
        <f t="shared" si="18"/>
        <v>695.86602698082845</v>
      </c>
      <c r="W138" s="207">
        <f t="shared" si="18"/>
        <v>634.87433506022501</v>
      </c>
    </row>
    <row r="139" spans="1:23" ht="12" customHeight="1" x14ac:dyDescent="0.25">
      <c r="A139" s="14" t="s">
        <v>49</v>
      </c>
      <c r="B139" s="206">
        <f t="shared" ref="B139:W139" si="19">IF(B66=0,"",B66/B14*1000)</f>
        <v>1535.8561239419116</v>
      </c>
      <c r="C139" s="206">
        <f t="shared" si="19"/>
        <v>1562.0143787323336</v>
      </c>
      <c r="D139" s="206">
        <f t="shared" si="19"/>
        <v>1790.8525280053268</v>
      </c>
      <c r="E139" s="206">
        <f t="shared" si="19"/>
        <v>1608.2152866123943</v>
      </c>
      <c r="F139" s="206">
        <f t="shared" si="19"/>
        <v>1594.9616624388823</v>
      </c>
      <c r="G139" s="206">
        <f t="shared" si="19"/>
        <v>1755.589487624391</v>
      </c>
      <c r="H139" s="206">
        <f t="shared" si="19"/>
        <v>1748.1730223670133</v>
      </c>
      <c r="I139" s="206">
        <f t="shared" si="19"/>
        <v>1582.6578574924238</v>
      </c>
      <c r="J139" s="206">
        <f t="shared" si="19"/>
        <v>1537.6714695823514</v>
      </c>
      <c r="K139" s="206">
        <f t="shared" si="19"/>
        <v>1116.0432136453692</v>
      </c>
      <c r="L139" s="206">
        <f t="shared" si="19"/>
        <v>1112.0411453782417</v>
      </c>
      <c r="M139" s="206">
        <f t="shared" si="19"/>
        <v>1200.4097807141798</v>
      </c>
      <c r="N139" s="206">
        <f t="shared" si="19"/>
        <v>1036.9611892852038</v>
      </c>
      <c r="O139" s="206">
        <f t="shared" si="19"/>
        <v>1171.8352072986722</v>
      </c>
      <c r="P139" s="206">
        <f t="shared" si="19"/>
        <v>1260.6201461128539</v>
      </c>
      <c r="Q139" s="206">
        <f t="shared" si="19"/>
        <v>1168.5245966457485</v>
      </c>
      <c r="R139" s="206">
        <f t="shared" si="19"/>
        <v>1131.8869916934798</v>
      </c>
      <c r="S139" s="206">
        <f t="shared" si="19"/>
        <v>998.88282142374055</v>
      </c>
      <c r="T139" s="206">
        <f t="shared" si="19"/>
        <v>961.47965902863859</v>
      </c>
      <c r="U139" s="206">
        <f t="shared" si="19"/>
        <v>810.29815934019143</v>
      </c>
      <c r="V139" s="206">
        <f t="shared" si="19"/>
        <v>682.9134793405168</v>
      </c>
      <c r="W139" s="206">
        <f t="shared" si="19"/>
        <v>661.0350732549449</v>
      </c>
    </row>
    <row r="140" spans="1:23" ht="12" customHeight="1" x14ac:dyDescent="0.25">
      <c r="A140" s="14" t="s">
        <v>50</v>
      </c>
      <c r="B140" s="206">
        <f t="shared" ref="B140:W140" si="20">IF(B67=0,"",B67/B15*1000)</f>
        <v>868.49293347871935</v>
      </c>
      <c r="C140" s="206">
        <f t="shared" si="20"/>
        <v>883.28485251558152</v>
      </c>
      <c r="D140" s="206">
        <f t="shared" si="20"/>
        <v>974.89621394667267</v>
      </c>
      <c r="E140" s="206">
        <f t="shared" si="20"/>
        <v>875.47297703840945</v>
      </c>
      <c r="F140" s="206">
        <f t="shared" si="20"/>
        <v>868.25802894761421</v>
      </c>
      <c r="G140" s="206">
        <f t="shared" si="20"/>
        <v>955.69987922786004</v>
      </c>
      <c r="H140" s="206">
        <f t="shared" si="20"/>
        <v>951.66253735452392</v>
      </c>
      <c r="I140" s="206">
        <f t="shared" si="20"/>
        <v>861.56013915944698</v>
      </c>
      <c r="J140" s="206">
        <f t="shared" si="20"/>
        <v>837.07065241119153</v>
      </c>
      <c r="K140" s="206">
        <f t="shared" si="20"/>
        <v>936.00539147301276</v>
      </c>
      <c r="L140" s="206">
        <f t="shared" si="20"/>
        <v>1052.534363073109</v>
      </c>
      <c r="M140" s="206">
        <f t="shared" si="20"/>
        <v>1049.0444636205568</v>
      </c>
      <c r="N140" s="206">
        <f t="shared" si="20"/>
        <v>721.00652161356516</v>
      </c>
      <c r="O140" s="206">
        <f t="shared" si="20"/>
        <v>764.3934538057631</v>
      </c>
      <c r="P140" s="206">
        <f t="shared" si="20"/>
        <v>828.72432821283121</v>
      </c>
      <c r="Q140" s="206">
        <f t="shared" si="20"/>
        <v>781.68719956297355</v>
      </c>
      <c r="R140" s="206">
        <f t="shared" si="20"/>
        <v>686.59113911809914</v>
      </c>
      <c r="S140" s="206">
        <f t="shared" si="20"/>
        <v>751.48468270531032</v>
      </c>
      <c r="T140" s="206">
        <f t="shared" si="20"/>
        <v>621.37402192582545</v>
      </c>
      <c r="U140" s="206">
        <f t="shared" si="20"/>
        <v>647.57474313657167</v>
      </c>
      <c r="V140" s="206">
        <f t="shared" si="20"/>
        <v>702.46315550374652</v>
      </c>
      <c r="W140" s="206">
        <f t="shared" si="20"/>
        <v>613.32733350251021</v>
      </c>
    </row>
    <row r="141" spans="1:23" ht="12" customHeight="1" x14ac:dyDescent="0.25">
      <c r="A141" s="14" t="s">
        <v>58</v>
      </c>
      <c r="B141" s="206">
        <f t="shared" ref="B141:W141" si="21">IF(B68=0,"",B68/B16*1000)</f>
        <v>942.38745649186865</v>
      </c>
      <c r="C141" s="206">
        <f t="shared" si="21"/>
        <v>936.57490135502462</v>
      </c>
      <c r="D141" s="206">
        <f t="shared" si="21"/>
        <v>1055.1027089893951</v>
      </c>
      <c r="E141" s="206">
        <f t="shared" si="21"/>
        <v>940.50708101777241</v>
      </c>
      <c r="F141" s="206">
        <f t="shared" si="21"/>
        <v>909.12139631276295</v>
      </c>
      <c r="G141" s="206">
        <f t="shared" si="21"/>
        <v>988.64319215968987</v>
      </c>
      <c r="H141" s="206">
        <f t="shared" si="21"/>
        <v>967.40577727146638</v>
      </c>
      <c r="I141" s="206">
        <f t="shared" si="21"/>
        <v>843.76517741587429</v>
      </c>
      <c r="J141" s="206">
        <f t="shared" si="21"/>
        <v>811.68628407580945</v>
      </c>
      <c r="K141" s="206">
        <f t="shared" si="21"/>
        <v>727.51667590519276</v>
      </c>
      <c r="L141" s="206">
        <f t="shared" si="21"/>
        <v>709.30830189292851</v>
      </c>
      <c r="M141" s="206">
        <f t="shared" si="21"/>
        <v>768.75927011837609</v>
      </c>
      <c r="N141" s="206">
        <f t="shared" si="21"/>
        <v>626.88961875532971</v>
      </c>
      <c r="O141" s="206">
        <f t="shared" si="21"/>
        <v>663.34629054113225</v>
      </c>
      <c r="P141" s="206">
        <f t="shared" si="21"/>
        <v>782.40425870405045</v>
      </c>
      <c r="Q141" s="206">
        <f t="shared" si="21"/>
        <v>757.17638853895232</v>
      </c>
      <c r="R141" s="206">
        <f t="shared" si="21"/>
        <v>778.9550850880911</v>
      </c>
      <c r="S141" s="206">
        <f t="shared" si="21"/>
        <v>733.34980590012924</v>
      </c>
      <c r="T141" s="206">
        <f t="shared" si="21"/>
        <v>773.51968952242396</v>
      </c>
      <c r="U141" s="206">
        <f t="shared" si="21"/>
        <v>723.33320901710613</v>
      </c>
      <c r="V141" s="206">
        <f t="shared" si="21"/>
        <v>698.3162522163019</v>
      </c>
      <c r="W141" s="206">
        <f t="shared" si="21"/>
        <v>651.39629267765395</v>
      </c>
    </row>
    <row r="142" spans="1:23" ht="12" customHeight="1" x14ac:dyDescent="0.25">
      <c r="A142" s="13" t="s">
        <v>23</v>
      </c>
      <c r="B142" s="207">
        <f t="shared" ref="B142:W142" si="22">IF(B69=0,"",B69/B17*1000)</f>
        <v>600.45238733482506</v>
      </c>
      <c r="C142" s="207">
        <f t="shared" si="22"/>
        <v>620.9764424988789</v>
      </c>
      <c r="D142" s="207">
        <f t="shared" si="22"/>
        <v>643.80293407005161</v>
      </c>
      <c r="E142" s="207">
        <f t="shared" si="22"/>
        <v>721.03314862790864</v>
      </c>
      <c r="F142" s="207">
        <f t="shared" si="22"/>
        <v>691.27760286824264</v>
      </c>
      <c r="G142" s="207">
        <f t="shared" si="22"/>
        <v>721.16869785264487</v>
      </c>
      <c r="H142" s="207">
        <f t="shared" si="22"/>
        <v>685.77735959259394</v>
      </c>
      <c r="I142" s="207">
        <f t="shared" si="22"/>
        <v>685.92905623322383</v>
      </c>
      <c r="J142" s="207">
        <f t="shared" si="22"/>
        <v>802.45191312431518</v>
      </c>
      <c r="K142" s="207">
        <f t="shared" si="22"/>
        <v>919.59743058618244</v>
      </c>
      <c r="L142" s="207">
        <f t="shared" si="22"/>
        <v>825.94559234648762</v>
      </c>
      <c r="M142" s="207">
        <f t="shared" si="22"/>
        <v>923.45371683478959</v>
      </c>
      <c r="N142" s="207">
        <f t="shared" si="22"/>
        <v>1058.2593871235642</v>
      </c>
      <c r="O142" s="207">
        <f t="shared" si="22"/>
        <v>1117.9710270116288</v>
      </c>
      <c r="P142" s="207">
        <f t="shared" si="22"/>
        <v>1100.4474038371095</v>
      </c>
      <c r="Q142" s="207">
        <f t="shared" si="22"/>
        <v>1008.1219389893803</v>
      </c>
      <c r="R142" s="207">
        <f t="shared" si="22"/>
        <v>1092.9615708889044</v>
      </c>
      <c r="S142" s="207">
        <f t="shared" si="22"/>
        <v>1097.6929932900398</v>
      </c>
      <c r="T142" s="207">
        <f t="shared" si="22"/>
        <v>923.18925019479218</v>
      </c>
      <c r="U142" s="207">
        <f t="shared" si="22"/>
        <v>998.31000496421484</v>
      </c>
      <c r="V142" s="207">
        <f t="shared" si="22"/>
        <v>1177.5644862209424</v>
      </c>
      <c r="W142" s="207">
        <f t="shared" si="22"/>
        <v>972.43473290390887</v>
      </c>
    </row>
    <row r="143" spans="1:23" ht="12" customHeight="1" x14ac:dyDescent="0.25">
      <c r="A143" s="14" t="s">
        <v>52</v>
      </c>
      <c r="B143" s="206">
        <f t="shared" ref="B143:W143" si="23">IF(B70=0,"",B70/B18*1000)</f>
        <v>1514.1021500208742</v>
      </c>
      <c r="C143" s="206">
        <f t="shared" si="23"/>
        <v>1662.5282281802874</v>
      </c>
      <c r="D143" s="206">
        <f t="shared" si="23"/>
        <v>1742.6233643131252</v>
      </c>
      <c r="E143" s="206">
        <f t="shared" si="23"/>
        <v>1964.1833355139418</v>
      </c>
      <c r="F143" s="206">
        <f t="shared" si="23"/>
        <v>2011.2393399682303</v>
      </c>
      <c r="G143" s="206">
        <f t="shared" si="23"/>
        <v>1970.7138410409102</v>
      </c>
      <c r="H143" s="206">
        <f t="shared" si="23"/>
        <v>1874.0488448961521</v>
      </c>
      <c r="I143" s="206">
        <f t="shared" si="23"/>
        <v>1863.0242478125954</v>
      </c>
      <c r="J143" s="206">
        <f t="shared" si="23"/>
        <v>2284.4828827563865</v>
      </c>
      <c r="K143" s="206">
        <f t="shared" si="23"/>
        <v>4642.0584678476062</v>
      </c>
      <c r="L143" s="206">
        <f t="shared" si="23"/>
        <v>1708.8946935441277</v>
      </c>
      <c r="M143" s="206">
        <f t="shared" si="23"/>
        <v>2133.2034841061891</v>
      </c>
      <c r="N143" s="206">
        <f t="shared" si="23"/>
        <v>1945.5736206461611</v>
      </c>
      <c r="O143" s="206">
        <f t="shared" si="23"/>
        <v>2262.3352278918069</v>
      </c>
      <c r="P143" s="206">
        <f t="shared" si="23"/>
        <v>2454.3590530848141</v>
      </c>
      <c r="Q143" s="206">
        <f t="shared" si="23"/>
        <v>1471.9730216717549</v>
      </c>
      <c r="R143" s="206">
        <f t="shared" si="23"/>
        <v>1310.3920194685802</v>
      </c>
      <c r="S143" s="206">
        <f t="shared" si="23"/>
        <v>1705.7698621758327</v>
      </c>
      <c r="T143" s="206">
        <f t="shared" si="23"/>
        <v>953.52326047846282</v>
      </c>
      <c r="U143" s="206">
        <f t="shared" si="23"/>
        <v>1465.1037833125285</v>
      </c>
      <c r="V143" s="206">
        <f t="shared" si="23"/>
        <v>5449.411534949033</v>
      </c>
      <c r="W143" s="206">
        <f t="shared" si="23"/>
        <v>5095.4105464509321</v>
      </c>
    </row>
    <row r="144" spans="1:23" ht="12" customHeight="1" x14ac:dyDescent="0.25">
      <c r="A144" s="14" t="s">
        <v>59</v>
      </c>
      <c r="B144" s="206">
        <f t="shared" ref="B144:W144" si="24">IF(B71=0,"",B71/B19*1000)</f>
        <v>468.77826908934924</v>
      </c>
      <c r="C144" s="206">
        <f t="shared" si="24"/>
        <v>488.57137175641355</v>
      </c>
      <c r="D144" s="206">
        <f t="shared" si="24"/>
        <v>505.05989914844395</v>
      </c>
      <c r="E144" s="206">
        <f t="shared" si="24"/>
        <v>576.52674021444409</v>
      </c>
      <c r="F144" s="206">
        <f t="shared" si="24"/>
        <v>549.72897998266626</v>
      </c>
      <c r="G144" s="206">
        <f t="shared" si="24"/>
        <v>569.50056622290913</v>
      </c>
      <c r="H144" s="206">
        <f t="shared" si="24"/>
        <v>533.78763061143457</v>
      </c>
      <c r="I144" s="206">
        <f t="shared" si="24"/>
        <v>533.47059250901896</v>
      </c>
      <c r="J144" s="206">
        <f t="shared" si="24"/>
        <v>642.57225166861156</v>
      </c>
      <c r="K144" s="206">
        <f t="shared" si="24"/>
        <v>579.05382956081587</v>
      </c>
      <c r="L144" s="206">
        <f t="shared" si="24"/>
        <v>787.25697246655943</v>
      </c>
      <c r="M144" s="206">
        <f t="shared" si="24"/>
        <v>836.30803061714664</v>
      </c>
      <c r="N144" s="206">
        <f t="shared" si="24"/>
        <v>1163.5247427517143</v>
      </c>
      <c r="O144" s="206">
        <f t="shared" si="24"/>
        <v>1054.2884210236634</v>
      </c>
      <c r="P144" s="206">
        <f t="shared" si="24"/>
        <v>1030.6478699951676</v>
      </c>
      <c r="Q144" s="206">
        <f t="shared" si="24"/>
        <v>1401.5172059723152</v>
      </c>
      <c r="R144" s="206">
        <f t="shared" si="24"/>
        <v>2611.6452348757521</v>
      </c>
      <c r="S144" s="206">
        <f t="shared" si="24"/>
        <v>1442.155806288908</v>
      </c>
      <c r="T144" s="206">
        <f t="shared" si="24"/>
        <v>3522.3072796205543</v>
      </c>
      <c r="U144" s="206">
        <f t="shared" si="24"/>
        <v>1192.4651379703812</v>
      </c>
      <c r="V144" s="206">
        <f t="shared" si="24"/>
        <v>648.58742289107738</v>
      </c>
      <c r="W144" s="206">
        <f t="shared" si="24"/>
        <v>513.61791828952153</v>
      </c>
    </row>
    <row r="145" spans="1:23" ht="12" customHeight="1" x14ac:dyDescent="0.25">
      <c r="A145" s="14" t="s">
        <v>60</v>
      </c>
      <c r="B145" s="206">
        <f t="shared" ref="B145:W145" si="25">IF(B72=0,"",B72/B20*1000)</f>
        <v>81.63308062315572</v>
      </c>
      <c r="C145" s="206">
        <f t="shared" si="25"/>
        <v>81.633080623155735</v>
      </c>
      <c r="D145" s="206">
        <f t="shared" si="25"/>
        <v>81.63308062315572</v>
      </c>
      <c r="E145" s="206">
        <f t="shared" si="25"/>
        <v>81.633080623155735</v>
      </c>
      <c r="F145" s="206">
        <f t="shared" si="25"/>
        <v>81.633080623155735</v>
      </c>
      <c r="G145" s="206">
        <f t="shared" si="25"/>
        <v>81.63308062315572</v>
      </c>
      <c r="H145" s="206">
        <f t="shared" si="25"/>
        <v>81.633080623155706</v>
      </c>
      <c r="I145" s="206">
        <f t="shared" si="25"/>
        <v>81.633080623155749</v>
      </c>
      <c r="J145" s="206">
        <f t="shared" si="25"/>
        <v>81.63308062315572</v>
      </c>
      <c r="K145" s="206">
        <f t="shared" si="25"/>
        <v>81.633080623155706</v>
      </c>
      <c r="L145" s="206">
        <f t="shared" si="25"/>
        <v>81.633080623155735</v>
      </c>
      <c r="M145" s="206">
        <f t="shared" si="25"/>
        <v>81.633080623155735</v>
      </c>
      <c r="N145" s="206">
        <f t="shared" si="25"/>
        <v>81.633080623155735</v>
      </c>
      <c r="O145" s="206">
        <f t="shared" si="25"/>
        <v>81.63308062315572</v>
      </c>
      <c r="P145" s="206">
        <f t="shared" si="25"/>
        <v>81.866376252082574</v>
      </c>
      <c r="Q145" s="206">
        <f t="shared" si="25"/>
        <v>81.931789210354765</v>
      </c>
      <c r="R145" s="206">
        <f t="shared" si="25"/>
        <v>84.443985644088613</v>
      </c>
      <c r="S145" s="206">
        <f t="shared" si="25"/>
        <v>81.407882437585315</v>
      </c>
      <c r="T145" s="206">
        <f t="shared" si="25"/>
        <v>84.923355782646254</v>
      </c>
      <c r="U145" s="206">
        <f t="shared" si="25"/>
        <v>95.936054691387795</v>
      </c>
      <c r="V145" s="206">
        <f t="shared" si="25"/>
        <v>100.1239245971562</v>
      </c>
      <c r="W145" s="206">
        <f t="shared" si="25"/>
        <v>100.12392459715622</v>
      </c>
    </row>
    <row r="146" spans="1:23" ht="12" customHeight="1" x14ac:dyDescent="0.25">
      <c r="A146" s="15" t="s">
        <v>61</v>
      </c>
      <c r="B146" s="208">
        <f t="shared" ref="B146:W146" si="26">IF(B73=0,"",B73/B21*1000)</f>
        <v>157.70935247630123</v>
      </c>
      <c r="C146" s="208">
        <f t="shared" si="26"/>
        <v>142.03121762356099</v>
      </c>
      <c r="D146" s="208">
        <f t="shared" si="26"/>
        <v>158.29109112177366</v>
      </c>
      <c r="E146" s="208">
        <f t="shared" si="26"/>
        <v>149.22147934166429</v>
      </c>
      <c r="F146" s="208">
        <f t="shared" si="26"/>
        <v>143.57897096589463</v>
      </c>
      <c r="G146" s="208">
        <f t="shared" si="26"/>
        <v>140.94659982115735</v>
      </c>
      <c r="H146" s="208">
        <f t="shared" si="26"/>
        <v>156.15085925936188</v>
      </c>
      <c r="I146" s="208">
        <f t="shared" si="26"/>
        <v>159.58702924514742</v>
      </c>
      <c r="J146" s="208">
        <f t="shared" si="26"/>
        <v>146.03411780056251</v>
      </c>
      <c r="K146" s="208">
        <f t="shared" si="26"/>
        <v>147.87708331316156</v>
      </c>
      <c r="L146" s="208">
        <f t="shared" si="26"/>
        <v>156.35944981666287</v>
      </c>
      <c r="M146" s="208">
        <f t="shared" si="26"/>
        <v>154.94276649749574</v>
      </c>
      <c r="N146" s="208">
        <f t="shared" si="26"/>
        <v>121.12527760158927</v>
      </c>
      <c r="O146" s="208">
        <f t="shared" si="26"/>
        <v>119.23065657556192</v>
      </c>
      <c r="P146" s="208">
        <f t="shared" si="26"/>
        <v>112.67074169592019</v>
      </c>
      <c r="Q146" s="208">
        <f t="shared" si="26"/>
        <v>115.95453060263276</v>
      </c>
      <c r="R146" s="208">
        <f t="shared" si="26"/>
        <v>113.06727894058544</v>
      </c>
      <c r="S146" s="208">
        <f t="shared" si="26"/>
        <v>113.33514288672964</v>
      </c>
      <c r="T146" s="208">
        <f t="shared" si="26"/>
        <v>111.94716951005117</v>
      </c>
      <c r="U146" s="208">
        <f t="shared" si="26"/>
        <v>115.6565494762126</v>
      </c>
      <c r="V146" s="208">
        <f t="shared" si="26"/>
        <v>121.27165736637359</v>
      </c>
      <c r="W146" s="208">
        <f t="shared" si="26"/>
        <v>125.1523221060113</v>
      </c>
    </row>
    <row r="147" spans="1:23" ht="12" customHeight="1" x14ac:dyDescent="0.25">
      <c r="A147" s="12" t="s">
        <v>62</v>
      </c>
      <c r="B147" s="206">
        <f t="shared" ref="B147:W147" si="27">IF(B74=0,"",B74/B22*1000)</f>
        <v>43.507204994341066</v>
      </c>
      <c r="C147" s="206">
        <f t="shared" si="27"/>
        <v>42.64344725632062</v>
      </c>
      <c r="D147" s="206">
        <f t="shared" si="27"/>
        <v>34.350462140585073</v>
      </c>
      <c r="E147" s="206">
        <f t="shared" si="27"/>
        <v>40.642785021565118</v>
      </c>
      <c r="F147" s="206">
        <f t="shared" si="27"/>
        <v>43.462515744107947</v>
      </c>
      <c r="G147" s="206">
        <f t="shared" si="27"/>
        <v>46.831097798826896</v>
      </c>
      <c r="H147" s="206">
        <f t="shared" si="27"/>
        <v>46.821368081264715</v>
      </c>
      <c r="I147" s="206">
        <f t="shared" si="27"/>
        <v>46.528788017651593</v>
      </c>
      <c r="J147" s="206">
        <f t="shared" si="27"/>
        <v>47.805916403547229</v>
      </c>
      <c r="K147" s="206">
        <f t="shared" si="27"/>
        <v>49.51359416164307</v>
      </c>
      <c r="L147" s="206">
        <f t="shared" si="27"/>
        <v>54.080572925513856</v>
      </c>
      <c r="M147" s="206">
        <f t="shared" si="27"/>
        <v>41.621384678443064</v>
      </c>
      <c r="N147" s="206">
        <f t="shared" si="27"/>
        <v>36.992519660933695</v>
      </c>
      <c r="O147" s="206">
        <f t="shared" si="27"/>
        <v>36.477475559081363</v>
      </c>
      <c r="P147" s="206">
        <f t="shared" si="27"/>
        <v>36.0572757699113</v>
      </c>
      <c r="Q147" s="206">
        <f t="shared" si="27"/>
        <v>36.766090679807057</v>
      </c>
      <c r="R147" s="206">
        <f t="shared" si="27"/>
        <v>41.284043125411188</v>
      </c>
      <c r="S147" s="206">
        <f t="shared" si="27"/>
        <v>42.518388526293563</v>
      </c>
      <c r="T147" s="206">
        <f t="shared" si="27"/>
        <v>41.751342790331591</v>
      </c>
      <c r="U147" s="206">
        <f t="shared" si="27"/>
        <v>42.875436860312391</v>
      </c>
      <c r="V147" s="206">
        <f t="shared" si="27"/>
        <v>42.557364879053466</v>
      </c>
      <c r="W147" s="206">
        <f t="shared" si="27"/>
        <v>42.563524866177374</v>
      </c>
    </row>
    <row r="148" spans="1:23" ht="12" customHeight="1" x14ac:dyDescent="0.25">
      <c r="A148" s="12" t="s">
        <v>63</v>
      </c>
      <c r="B148" s="206">
        <f t="shared" ref="B148:W148" si="28">IF(B75=0,"",B75/B23*1000)</f>
        <v>23.873967821648815</v>
      </c>
      <c r="C148" s="206">
        <f t="shared" si="28"/>
        <v>25.737282380566842</v>
      </c>
      <c r="D148" s="206">
        <f t="shared" si="28"/>
        <v>27.851189484052718</v>
      </c>
      <c r="E148" s="206">
        <f t="shared" si="28"/>
        <v>38.294485777071152</v>
      </c>
      <c r="F148" s="206">
        <f t="shared" si="28"/>
        <v>37.679376872839867</v>
      </c>
      <c r="G148" s="206">
        <f t="shared" si="28"/>
        <v>38.88911224489793</v>
      </c>
      <c r="H148" s="206">
        <f t="shared" si="28"/>
        <v>39.316119070772729</v>
      </c>
      <c r="I148" s="206">
        <f t="shared" si="28"/>
        <v>37.344817519978008</v>
      </c>
      <c r="J148" s="206">
        <f t="shared" si="28"/>
        <v>37.230948748979472</v>
      </c>
      <c r="K148" s="206">
        <f t="shared" si="28"/>
        <v>44.516188958445731</v>
      </c>
      <c r="L148" s="206">
        <f t="shared" si="28"/>
        <v>39.230997133158418</v>
      </c>
      <c r="M148" s="206">
        <f t="shared" si="28"/>
        <v>44.796378406278997</v>
      </c>
      <c r="N148" s="206">
        <f t="shared" si="28"/>
        <v>43.523225405492667</v>
      </c>
      <c r="O148" s="206">
        <f t="shared" si="28"/>
        <v>43.616249580278776</v>
      </c>
      <c r="P148" s="206">
        <f t="shared" si="28"/>
        <v>41.926286051065873</v>
      </c>
      <c r="Q148" s="206">
        <f t="shared" si="28"/>
        <v>44.159127005779176</v>
      </c>
      <c r="R148" s="206">
        <f t="shared" si="28"/>
        <v>35.856731221339004</v>
      </c>
      <c r="S148" s="206">
        <f t="shared" si="28"/>
        <v>34.011410206204594</v>
      </c>
      <c r="T148" s="206">
        <f t="shared" si="28"/>
        <v>35.374713192266562</v>
      </c>
      <c r="U148" s="206">
        <f t="shared" si="28"/>
        <v>34.701491500732793</v>
      </c>
      <c r="V148" s="206">
        <f t="shared" si="28"/>
        <v>35.14851873994764</v>
      </c>
      <c r="W148" s="206">
        <f t="shared" si="28"/>
        <v>34.626994591881228</v>
      </c>
    </row>
    <row r="149" spans="1:23" ht="12" customHeight="1" x14ac:dyDescent="0.25">
      <c r="A149" s="12" t="s">
        <v>64</v>
      </c>
      <c r="B149" s="206">
        <f t="shared" ref="B149:W149" si="29">IF(B76=0,"",B76/B24*1000)</f>
        <v>122.64951590230991</v>
      </c>
      <c r="C149" s="206">
        <f t="shared" si="29"/>
        <v>120.53858193468994</v>
      </c>
      <c r="D149" s="206">
        <f t="shared" si="29"/>
        <v>117.71699990808938</v>
      </c>
      <c r="E149" s="206">
        <f t="shared" si="29"/>
        <v>117.52333215130764</v>
      </c>
      <c r="F149" s="206">
        <f t="shared" si="29"/>
        <v>119.33352332869461</v>
      </c>
      <c r="G149" s="206">
        <f t="shared" si="29"/>
        <v>110.16321108326551</v>
      </c>
      <c r="H149" s="206">
        <f t="shared" si="29"/>
        <v>107.72721405403919</v>
      </c>
      <c r="I149" s="206">
        <f t="shared" si="29"/>
        <v>120.43305249180996</v>
      </c>
      <c r="J149" s="206">
        <f t="shared" si="29"/>
        <v>112.55218797808712</v>
      </c>
      <c r="K149" s="206">
        <f t="shared" si="29"/>
        <v>114.19499799039457</v>
      </c>
      <c r="L149" s="206">
        <f t="shared" si="29"/>
        <v>110.17704290344939</v>
      </c>
      <c r="M149" s="206">
        <f t="shared" si="29"/>
        <v>102.80460969319938</v>
      </c>
      <c r="N149" s="206">
        <f t="shared" si="29"/>
        <v>79.846348459381304</v>
      </c>
      <c r="O149" s="206">
        <f t="shared" si="29"/>
        <v>79.650874123701627</v>
      </c>
      <c r="P149" s="206">
        <f t="shared" si="29"/>
        <v>77.433471831955842</v>
      </c>
      <c r="Q149" s="206">
        <f t="shared" si="29"/>
        <v>76.211116009270597</v>
      </c>
      <c r="R149" s="206">
        <f t="shared" si="29"/>
        <v>72.144426964585605</v>
      </c>
      <c r="S149" s="206">
        <f t="shared" si="29"/>
        <v>73.220603878477561</v>
      </c>
      <c r="T149" s="206">
        <f t="shared" si="29"/>
        <v>77.010802533567343</v>
      </c>
      <c r="U149" s="206">
        <f t="shared" si="29"/>
        <v>78.877241335093004</v>
      </c>
      <c r="V149" s="206">
        <f t="shared" si="29"/>
        <v>79.865232790052644</v>
      </c>
      <c r="W149" s="206">
        <f t="shared" si="29"/>
        <v>86.668387487406804</v>
      </c>
    </row>
    <row r="150" spans="1:23" ht="12" customHeight="1" x14ac:dyDescent="0.25">
      <c r="A150" s="12" t="s">
        <v>65</v>
      </c>
      <c r="B150" s="206">
        <f t="shared" ref="B150:W150" si="30">IF(B77=0,"",B77/B25*1000)</f>
        <v>169.02859423364103</v>
      </c>
      <c r="C150" s="206">
        <f t="shared" si="30"/>
        <v>166.428446370785</v>
      </c>
      <c r="D150" s="206">
        <f t="shared" si="30"/>
        <v>139.83921880066526</v>
      </c>
      <c r="E150" s="206">
        <f t="shared" si="30"/>
        <v>133.84048643545447</v>
      </c>
      <c r="F150" s="206">
        <f t="shared" si="30"/>
        <v>133.8090526758231</v>
      </c>
      <c r="G150" s="206">
        <f t="shared" si="30"/>
        <v>139.97084476946463</v>
      </c>
      <c r="H150" s="206">
        <f t="shared" si="30"/>
        <v>132.11156299845982</v>
      </c>
      <c r="I150" s="206">
        <f t="shared" si="30"/>
        <v>127.0776648220198</v>
      </c>
      <c r="J150" s="206">
        <f t="shared" si="30"/>
        <v>138.17125332891467</v>
      </c>
      <c r="K150" s="206">
        <f t="shared" si="30"/>
        <v>141.86597720318696</v>
      </c>
      <c r="L150" s="206">
        <f t="shared" si="30"/>
        <v>96.361596347014256</v>
      </c>
      <c r="M150" s="206">
        <f t="shared" si="30"/>
        <v>113.84941299622666</v>
      </c>
      <c r="N150" s="206">
        <f t="shared" si="30"/>
        <v>122.30786079506376</v>
      </c>
      <c r="O150" s="206">
        <f t="shared" si="30"/>
        <v>109.96764531930532</v>
      </c>
      <c r="P150" s="206">
        <f t="shared" si="30"/>
        <v>107.37773245825674</v>
      </c>
      <c r="Q150" s="206">
        <f t="shared" si="30"/>
        <v>111.96500338670776</v>
      </c>
      <c r="R150" s="206">
        <f t="shared" si="30"/>
        <v>123.22075903181164</v>
      </c>
      <c r="S150" s="206">
        <f t="shared" si="30"/>
        <v>114.33562611597944</v>
      </c>
      <c r="T150" s="206">
        <f t="shared" si="30"/>
        <v>138.07860481050852</v>
      </c>
      <c r="U150" s="206">
        <f t="shared" si="30"/>
        <v>143.85758395043592</v>
      </c>
      <c r="V150" s="206">
        <f t="shared" si="30"/>
        <v>130.13090809932217</v>
      </c>
      <c r="W150" s="206">
        <f t="shared" si="30"/>
        <v>144.7782430901083</v>
      </c>
    </row>
    <row r="151" spans="1:23" ht="12" customHeight="1" x14ac:dyDescent="0.25">
      <c r="A151" s="16" t="s">
        <v>66</v>
      </c>
      <c r="B151" s="209">
        <f t="shared" ref="B151:W151" si="31">IF(B78=0,"",B78/B26*1000)</f>
        <v>41.39087809220824</v>
      </c>
      <c r="C151" s="209">
        <f t="shared" si="31"/>
        <v>39.853114812868029</v>
      </c>
      <c r="D151" s="209">
        <f t="shared" si="31"/>
        <v>43.185683934765414</v>
      </c>
      <c r="E151" s="209">
        <f t="shared" si="31"/>
        <v>41.51959800510641</v>
      </c>
      <c r="F151" s="209">
        <f t="shared" si="31"/>
        <v>45.868205029400087</v>
      </c>
      <c r="G151" s="209">
        <f t="shared" si="31"/>
        <v>44.460671608853801</v>
      </c>
      <c r="H151" s="209">
        <f t="shared" si="31"/>
        <v>42.827790989285518</v>
      </c>
      <c r="I151" s="209">
        <f t="shared" si="31"/>
        <v>41.651705354393222</v>
      </c>
      <c r="J151" s="209">
        <f t="shared" si="31"/>
        <v>38.406619326543158</v>
      </c>
      <c r="K151" s="209">
        <f t="shared" si="31"/>
        <v>42.281005036076721</v>
      </c>
      <c r="L151" s="209">
        <f t="shared" si="31"/>
        <v>45.400319505344918</v>
      </c>
      <c r="M151" s="209">
        <f t="shared" si="31"/>
        <v>45.644135905399068</v>
      </c>
      <c r="N151" s="209">
        <f t="shared" si="31"/>
        <v>42.394161268041188</v>
      </c>
      <c r="O151" s="209">
        <f t="shared" si="31"/>
        <v>40.322584508324844</v>
      </c>
      <c r="P151" s="209">
        <f t="shared" si="31"/>
        <v>32.725544095273847</v>
      </c>
      <c r="Q151" s="209">
        <f t="shared" si="31"/>
        <v>34.197702239230026</v>
      </c>
      <c r="R151" s="209">
        <f t="shared" si="31"/>
        <v>31.867179077002366</v>
      </c>
      <c r="S151" s="209">
        <f t="shared" si="31"/>
        <v>32.037623424570363</v>
      </c>
      <c r="T151" s="209">
        <f t="shared" si="31"/>
        <v>28.810972821111733</v>
      </c>
      <c r="U151" s="209">
        <f t="shared" si="31"/>
        <v>27.556423777825579</v>
      </c>
      <c r="V151" s="209">
        <f t="shared" si="31"/>
        <v>28.294461305200912</v>
      </c>
      <c r="W151" s="209">
        <f t="shared" si="31"/>
        <v>26.918623883237359</v>
      </c>
    </row>
    <row r="152" spans="1:23" ht="12" customHeight="1" x14ac:dyDescent="0.25">
      <c r="A152" s="11"/>
    </row>
    <row r="153" spans="1:23" ht="12" customHeight="1" x14ac:dyDescent="0.25">
      <c r="A153" s="30" t="s">
        <v>88</v>
      </c>
      <c r="B153" s="217">
        <f t="shared" ref="B153:W153" si="32">IF(B51=0,"",B98/B51)</f>
        <v>2.9159070407621015</v>
      </c>
      <c r="C153" s="217">
        <f t="shared" si="32"/>
        <v>2.7164982425646991</v>
      </c>
      <c r="D153" s="217">
        <f t="shared" si="32"/>
        <v>2.6883447232480169</v>
      </c>
      <c r="E153" s="217">
        <f t="shared" si="32"/>
        <v>2.6147485199776961</v>
      </c>
      <c r="F153" s="217">
        <f t="shared" si="32"/>
        <v>2.6728659449765471</v>
      </c>
      <c r="G153" s="217">
        <f t="shared" si="32"/>
        <v>2.6252372066240381</v>
      </c>
      <c r="H153" s="217">
        <f t="shared" si="32"/>
        <v>2.5108628131952564</v>
      </c>
      <c r="I153" s="217">
        <f t="shared" si="32"/>
        <v>2.5406611185748011</v>
      </c>
      <c r="J153" s="217">
        <f t="shared" si="32"/>
        <v>2.4603507786495173</v>
      </c>
      <c r="K153" s="217">
        <f t="shared" si="32"/>
        <v>2.1513730330647012</v>
      </c>
      <c r="L153" s="217">
        <f t="shared" si="32"/>
        <v>2.1293863472650907</v>
      </c>
      <c r="M153" s="217">
        <f t="shared" si="32"/>
        <v>2.0199351003613248</v>
      </c>
      <c r="N153" s="217">
        <f t="shared" si="32"/>
        <v>2.0994116146312027</v>
      </c>
      <c r="O153" s="217">
        <f t="shared" si="32"/>
        <v>2.1281695371945974</v>
      </c>
      <c r="P153" s="217">
        <f t="shared" si="32"/>
        <v>2.3441040939865538</v>
      </c>
      <c r="Q153" s="217">
        <f t="shared" si="32"/>
        <v>2.3171608290894072</v>
      </c>
      <c r="R153" s="217">
        <f t="shared" si="32"/>
        <v>2.1327090005175258</v>
      </c>
      <c r="S153" s="217">
        <f t="shared" si="32"/>
        <v>2.1903795407659206</v>
      </c>
      <c r="T153" s="217">
        <f t="shared" si="32"/>
        <v>2.0465123987617577</v>
      </c>
      <c r="U153" s="217">
        <f t="shared" si="32"/>
        <v>2.0465095575323784</v>
      </c>
      <c r="V153" s="217">
        <f t="shared" si="32"/>
        <v>2.0975798669466981</v>
      </c>
      <c r="W153" s="217">
        <f t="shared" si="32"/>
        <v>2.0519624014479749</v>
      </c>
    </row>
    <row r="154" spans="1:23" ht="12" customHeight="1" x14ac:dyDescent="0.25">
      <c r="A154" s="25" t="s">
        <v>16</v>
      </c>
      <c r="B154" s="218">
        <f>ISI!B65</f>
        <v>5.1549365349788232</v>
      </c>
      <c r="C154" s="218">
        <f>ISI!C65</f>
        <v>3.2585608451739017</v>
      </c>
      <c r="D154" s="218">
        <f>ISI!D65</f>
        <v>1.6167289906271203</v>
      </c>
      <c r="E154" s="218">
        <f>ISI!E65</f>
        <v>1.556018444202828</v>
      </c>
      <c r="F154" s="218">
        <f>ISI!F65</f>
        <v>1.4870200785484045</v>
      </c>
      <c r="G154" s="218">
        <f>ISI!G65</f>
        <v>1.6582066904901145</v>
      </c>
      <c r="H154" s="218">
        <f>ISI!H65</f>
        <v>1.6433302317148855</v>
      </c>
      <c r="I154" s="218">
        <f>ISI!I65</f>
        <v>1.6231907126749554</v>
      </c>
      <c r="J154" s="218">
        <f>ISI!J65</f>
        <v>1.4115542508829859</v>
      </c>
      <c r="K154" s="218">
        <f>ISI!K65</f>
        <v>1.3555388157761961</v>
      </c>
      <c r="L154" s="218">
        <f>ISI!L65</f>
        <v>1.1852538252368543</v>
      </c>
      <c r="M154" s="218">
        <f>ISI!M65</f>
        <v>1.1028434830980194</v>
      </c>
      <c r="N154" s="218">
        <f>ISI!N65</f>
        <v>1.176141149544419</v>
      </c>
      <c r="O154" s="218">
        <f>ISI!O65</f>
        <v>1.1839006723100172</v>
      </c>
      <c r="P154" s="218">
        <f>ISI!P65</f>
        <v>1.2991636365270178</v>
      </c>
      <c r="Q154" s="218">
        <f>ISI!Q65</f>
        <v>1.3969125145112158</v>
      </c>
      <c r="R154" s="218">
        <f>ISI!R65</f>
        <v>1.2228258462575434</v>
      </c>
      <c r="S154" s="218">
        <f>ISI!S65</f>
        <v>1.1294997045183832</v>
      </c>
      <c r="T154" s="218">
        <f>ISI!T65</f>
        <v>1.0721520235621937</v>
      </c>
      <c r="U154" s="218">
        <f>ISI!U65</f>
        <v>1.2271519858807534</v>
      </c>
      <c r="V154" s="218">
        <f>ISI!V65</f>
        <v>1.1965408809815226</v>
      </c>
      <c r="W154" s="218">
        <f>ISI!W65</f>
        <v>1.1112112000159182</v>
      </c>
    </row>
    <row r="155" spans="1:23" ht="12" customHeight="1" x14ac:dyDescent="0.25">
      <c r="A155" s="14" t="s">
        <v>41</v>
      </c>
      <c r="B155" s="219">
        <f>ISI!B66</f>
        <v>7.3846327530334817</v>
      </c>
      <c r="C155" s="219">
        <f>ISI!C66</f>
        <v>8.4986942357223931</v>
      </c>
      <c r="D155" s="219" t="str">
        <f>ISI!D66</f>
        <v/>
      </c>
      <c r="E155" s="219" t="str">
        <f>ISI!E66</f>
        <v/>
      </c>
      <c r="F155" s="219" t="str">
        <f>ISI!F66</f>
        <v/>
      </c>
      <c r="G155" s="219" t="str">
        <f>ISI!G66</f>
        <v/>
      </c>
      <c r="H155" s="219" t="str">
        <f>ISI!H66</f>
        <v/>
      </c>
      <c r="I155" s="219" t="str">
        <f>ISI!I66</f>
        <v/>
      </c>
      <c r="J155" s="219" t="str">
        <f>ISI!J66</f>
        <v/>
      </c>
      <c r="K155" s="219" t="str">
        <f>ISI!K66</f>
        <v/>
      </c>
      <c r="L155" s="219" t="str">
        <f>ISI!L66</f>
        <v/>
      </c>
      <c r="M155" s="219" t="str">
        <f>ISI!M66</f>
        <v/>
      </c>
      <c r="N155" s="219" t="str">
        <f>ISI!N66</f>
        <v/>
      </c>
      <c r="O155" s="219" t="str">
        <f>ISI!O66</f>
        <v/>
      </c>
      <c r="P155" s="219" t="str">
        <f>ISI!P66</f>
        <v/>
      </c>
      <c r="Q155" s="219" t="str">
        <f>ISI!Q66</f>
        <v/>
      </c>
      <c r="R155" s="219" t="str">
        <f>ISI!R66</f>
        <v/>
      </c>
      <c r="S155" s="219" t="str">
        <f>ISI!S66</f>
        <v/>
      </c>
      <c r="T155" s="219" t="str">
        <f>ISI!T66</f>
        <v/>
      </c>
      <c r="U155" s="219" t="str">
        <f>ISI!U66</f>
        <v/>
      </c>
      <c r="V155" s="219" t="str">
        <f>ISI!V66</f>
        <v/>
      </c>
      <c r="W155" s="219" t="str">
        <f>ISI!W66</f>
        <v/>
      </c>
    </row>
    <row r="156" spans="1:23" ht="12" customHeight="1" x14ac:dyDescent="0.25">
      <c r="A156" s="14" t="s">
        <v>42</v>
      </c>
      <c r="B156" s="219">
        <f>ISI!B67</f>
        <v>2.1812139332903899</v>
      </c>
      <c r="C156" s="219">
        <f>ISI!C67</f>
        <v>2.0994651628636305</v>
      </c>
      <c r="D156" s="219">
        <f>ISI!D67</f>
        <v>1.6167289906271203</v>
      </c>
      <c r="E156" s="219">
        <f>ISI!E67</f>
        <v>1.556018444202828</v>
      </c>
      <c r="F156" s="219">
        <f>ISI!F67</f>
        <v>1.4870200785484045</v>
      </c>
      <c r="G156" s="219">
        <f>ISI!G67</f>
        <v>1.6582066904901145</v>
      </c>
      <c r="H156" s="219">
        <f>ISI!H67</f>
        <v>1.6433302317148855</v>
      </c>
      <c r="I156" s="219">
        <f>ISI!I67</f>
        <v>1.6231907126749554</v>
      </c>
      <c r="J156" s="219">
        <f>ISI!J67</f>
        <v>1.4115542508829859</v>
      </c>
      <c r="K156" s="219">
        <f>ISI!K67</f>
        <v>1.3555388157761961</v>
      </c>
      <c r="L156" s="219">
        <f>ISI!L67</f>
        <v>1.1852538252368543</v>
      </c>
      <c r="M156" s="219">
        <f>ISI!M67</f>
        <v>1.1028434830980194</v>
      </c>
      <c r="N156" s="219">
        <f>ISI!N67</f>
        <v>1.176141149544419</v>
      </c>
      <c r="O156" s="219">
        <f>ISI!O67</f>
        <v>1.1839006723100172</v>
      </c>
      <c r="P156" s="219">
        <f>ISI!P67</f>
        <v>1.2991636365270178</v>
      </c>
      <c r="Q156" s="219">
        <f>ISI!Q67</f>
        <v>1.3969125145112158</v>
      </c>
      <c r="R156" s="219">
        <f>ISI!R67</f>
        <v>1.2228258462575434</v>
      </c>
      <c r="S156" s="219">
        <f>ISI!S67</f>
        <v>1.1294997045183832</v>
      </c>
      <c r="T156" s="219">
        <f>ISI!T67</f>
        <v>1.0721520235621937</v>
      </c>
      <c r="U156" s="219">
        <f>ISI!U67</f>
        <v>1.2271519858807534</v>
      </c>
      <c r="V156" s="219">
        <f>ISI!V67</f>
        <v>1.1965408809815226</v>
      </c>
      <c r="W156" s="219">
        <f>ISI!W67</f>
        <v>1.1112112000159182</v>
      </c>
    </row>
    <row r="157" spans="1:23" ht="12" customHeight="1" x14ac:dyDescent="0.25">
      <c r="A157" s="13" t="s">
        <v>20</v>
      </c>
      <c r="B157" s="220">
        <f>NFM!B96</f>
        <v>2.087474402130145</v>
      </c>
      <c r="C157" s="220">
        <f>NFM!C96</f>
        <v>1.865022241711932</v>
      </c>
      <c r="D157" s="220">
        <f>NFM!D96</f>
        <v>1.3627212920238818</v>
      </c>
      <c r="E157" s="220">
        <f>NFM!E96</f>
        <v>1.3770415253856239</v>
      </c>
      <c r="F157" s="220">
        <f>NFM!F96</f>
        <v>1.4678569286635925</v>
      </c>
      <c r="G157" s="220">
        <f>NFM!G96</f>
        <v>1.2712700683126159</v>
      </c>
      <c r="H157" s="220">
        <f>NFM!H96</f>
        <v>1.2158266978698147</v>
      </c>
      <c r="I157" s="220">
        <f>NFM!I96</f>
        <v>1.4364165958879003</v>
      </c>
      <c r="J157" s="220">
        <f>NFM!J96</f>
        <v>1.419422085326465</v>
      </c>
      <c r="K157" s="220">
        <f>NFM!K96</f>
        <v>1.2903475472225994</v>
      </c>
      <c r="L157" s="220">
        <f>NFM!L96</f>
        <v>1.0218863923660244</v>
      </c>
      <c r="M157" s="220">
        <f>NFM!M96</f>
        <v>1.2154994462292386</v>
      </c>
      <c r="N157" s="220">
        <f>NFM!N96</f>
        <v>1.5807142621382226</v>
      </c>
      <c r="O157" s="220">
        <f>NFM!O96</f>
        <v>1.6771277472229154</v>
      </c>
      <c r="P157" s="220">
        <f>NFM!P96</f>
        <v>1.6822506114477147</v>
      </c>
      <c r="Q157" s="220">
        <f>NFM!Q96</f>
        <v>1.8396844411371858</v>
      </c>
      <c r="R157" s="220">
        <f>NFM!R96</f>
        <v>1.9464732431811205</v>
      </c>
      <c r="S157" s="220">
        <f>NFM!S96</f>
        <v>1.9915513779146667</v>
      </c>
      <c r="T157" s="220">
        <f>NFM!T96</f>
        <v>2.0448013518057544</v>
      </c>
      <c r="U157" s="220">
        <f>NFM!U96</f>
        <v>2.0592448350271586</v>
      </c>
      <c r="V157" s="220">
        <f>NFM!V96</f>
        <v>2.0846634031247988</v>
      </c>
      <c r="W157" s="220">
        <f>NFM!W96</f>
        <v>2.0340935658963875</v>
      </c>
    </row>
    <row r="158" spans="1:23" ht="12" customHeight="1" x14ac:dyDescent="0.25">
      <c r="A158" s="14" t="s">
        <v>43</v>
      </c>
      <c r="B158" s="219" t="str">
        <f>NFM!B97</f>
        <v/>
      </c>
      <c r="C158" s="219" t="str">
        <f>NFM!C97</f>
        <v/>
      </c>
      <c r="D158" s="219" t="str">
        <f>NFM!D97</f>
        <v/>
      </c>
      <c r="E158" s="219" t="str">
        <f>NFM!E97</f>
        <v/>
      </c>
      <c r="F158" s="219" t="str">
        <f>NFM!F97</f>
        <v/>
      </c>
      <c r="G158" s="219" t="str">
        <f>NFM!G97</f>
        <v/>
      </c>
      <c r="H158" s="219" t="str">
        <f>NFM!H97</f>
        <v/>
      </c>
      <c r="I158" s="219" t="str">
        <f>NFM!I97</f>
        <v/>
      </c>
      <c r="J158" s="219" t="str">
        <f>NFM!J97</f>
        <v/>
      </c>
      <c r="K158" s="219" t="str">
        <f>NFM!K97</f>
        <v/>
      </c>
      <c r="L158" s="219" t="str">
        <f>NFM!L97</f>
        <v/>
      </c>
      <c r="M158" s="219" t="str">
        <f>NFM!M97</f>
        <v/>
      </c>
      <c r="N158" s="219" t="str">
        <f>NFM!N97</f>
        <v/>
      </c>
      <c r="O158" s="219" t="str">
        <f>NFM!O97</f>
        <v/>
      </c>
      <c r="P158" s="219" t="str">
        <f>NFM!P97</f>
        <v/>
      </c>
      <c r="Q158" s="219" t="str">
        <f>NFM!Q97</f>
        <v/>
      </c>
      <c r="R158" s="219" t="str">
        <f>NFM!R97</f>
        <v/>
      </c>
      <c r="S158" s="219" t="str">
        <f>NFM!S97</f>
        <v/>
      </c>
      <c r="T158" s="219" t="str">
        <f>NFM!T97</f>
        <v/>
      </c>
      <c r="U158" s="219" t="str">
        <f>NFM!U97</f>
        <v/>
      </c>
      <c r="V158" s="219" t="str">
        <f>NFM!V97</f>
        <v/>
      </c>
      <c r="W158" s="219" t="str">
        <f>NFM!W97</f>
        <v/>
      </c>
    </row>
    <row r="159" spans="1:23" ht="12" customHeight="1" x14ac:dyDescent="0.25">
      <c r="A159" s="14" t="s">
        <v>56</v>
      </c>
      <c r="B159" s="219">
        <f>NFM!B98</f>
        <v>1.5911383377764785</v>
      </c>
      <c r="C159" s="219">
        <f>NFM!C98</f>
        <v>1.3924944604746936</v>
      </c>
      <c r="D159" s="219">
        <f>NFM!D98</f>
        <v>0.68051665500317515</v>
      </c>
      <c r="E159" s="219">
        <f>NFM!E98</f>
        <v>0.68341669593661047</v>
      </c>
      <c r="F159" s="219">
        <f>NFM!F98</f>
        <v>0.84237754983238933</v>
      </c>
      <c r="G159" s="219">
        <f>NFM!G98</f>
        <v>0.63012078458704124</v>
      </c>
      <c r="H159" s="219">
        <f>NFM!H98</f>
        <v>0.66092667032322916</v>
      </c>
      <c r="I159" s="219">
        <f>NFM!I98</f>
        <v>0.94138554677553732</v>
      </c>
      <c r="J159" s="219">
        <f>NFM!J98</f>
        <v>1.0537578484461496</v>
      </c>
      <c r="K159" s="219">
        <f>NFM!K98</f>
        <v>0.82256191892312203</v>
      </c>
      <c r="L159" s="219">
        <f>NFM!L98</f>
        <v>0.57132125058350158</v>
      </c>
      <c r="M159" s="219">
        <f>NFM!M98</f>
        <v>0.73004615714316523</v>
      </c>
      <c r="N159" s="219">
        <f>NFM!N98</f>
        <v>1.2647125480862824</v>
      </c>
      <c r="O159" s="219">
        <f>NFM!O98</f>
        <v>1.4206897337173761</v>
      </c>
      <c r="P159" s="219">
        <f>NFM!P98</f>
        <v>1.49444539402305</v>
      </c>
      <c r="Q159" s="219">
        <f>NFM!Q98</f>
        <v>1.5656991082397036</v>
      </c>
      <c r="R159" s="219">
        <f>NFM!R98</f>
        <v>1.6444065268973429</v>
      </c>
      <c r="S159" s="219">
        <f>NFM!S98</f>
        <v>1.6506334895514954</v>
      </c>
      <c r="T159" s="219">
        <f>NFM!T98</f>
        <v>1.6501447710178543</v>
      </c>
      <c r="U159" s="219">
        <f>NFM!U98</f>
        <v>1.6550419430235723</v>
      </c>
      <c r="V159" s="219">
        <f>NFM!V98</f>
        <v>1.6932099803273046</v>
      </c>
      <c r="W159" s="219">
        <f>NFM!W98</f>
        <v>1.6975976252171616</v>
      </c>
    </row>
    <row r="160" spans="1:23" ht="12" customHeight="1" x14ac:dyDescent="0.25">
      <c r="A160" s="26" t="s">
        <v>44</v>
      </c>
      <c r="B160" s="221" t="str">
        <f>NFM!B99</f>
        <v/>
      </c>
      <c r="C160" s="221" t="str">
        <f>NFM!C99</f>
        <v/>
      </c>
      <c r="D160" s="221" t="str">
        <f>NFM!D99</f>
        <v/>
      </c>
      <c r="E160" s="221" t="str">
        <f>NFM!E99</f>
        <v/>
      </c>
      <c r="F160" s="221" t="str">
        <f>NFM!F99</f>
        <v/>
      </c>
      <c r="G160" s="221" t="str">
        <f>NFM!G99</f>
        <v/>
      </c>
      <c r="H160" s="221" t="str">
        <f>NFM!H99</f>
        <v/>
      </c>
      <c r="I160" s="221" t="str">
        <f>NFM!I99</f>
        <v/>
      </c>
      <c r="J160" s="221" t="str">
        <f>NFM!J99</f>
        <v/>
      </c>
      <c r="K160" s="221" t="str">
        <f>NFM!K99</f>
        <v/>
      </c>
      <c r="L160" s="221" t="str">
        <f>NFM!L99</f>
        <v/>
      </c>
      <c r="M160" s="221" t="str">
        <f>NFM!M99</f>
        <v/>
      </c>
      <c r="N160" s="221" t="str">
        <f>NFM!N99</f>
        <v/>
      </c>
      <c r="O160" s="221" t="str">
        <f>NFM!O99</f>
        <v/>
      </c>
      <c r="P160" s="221" t="str">
        <f>NFM!P99</f>
        <v/>
      </c>
      <c r="Q160" s="221" t="str">
        <f>NFM!Q99</f>
        <v/>
      </c>
      <c r="R160" s="221" t="str">
        <f>NFM!R99</f>
        <v/>
      </c>
      <c r="S160" s="221" t="str">
        <f>NFM!S99</f>
        <v/>
      </c>
      <c r="T160" s="221" t="str">
        <f>NFM!T99</f>
        <v/>
      </c>
      <c r="U160" s="221" t="str">
        <f>NFM!U99</f>
        <v/>
      </c>
      <c r="V160" s="221" t="str">
        <f>NFM!V99</f>
        <v/>
      </c>
      <c r="W160" s="221" t="str">
        <f>NFM!W99</f>
        <v/>
      </c>
    </row>
    <row r="161" spans="1:23" ht="12" customHeight="1" x14ac:dyDescent="0.25">
      <c r="A161" s="27" t="s">
        <v>81</v>
      </c>
      <c r="B161" s="222">
        <f>NFM!B100</f>
        <v>1.5911383377764785</v>
      </c>
      <c r="C161" s="222">
        <f>NFM!C100</f>
        <v>1.3924944604746936</v>
      </c>
      <c r="D161" s="222">
        <f>NFM!D100</f>
        <v>0.68051665500317515</v>
      </c>
      <c r="E161" s="222">
        <f>NFM!E100</f>
        <v>0.68341669593661047</v>
      </c>
      <c r="F161" s="222">
        <f>NFM!F100</f>
        <v>0.84237754983238933</v>
      </c>
      <c r="G161" s="222">
        <f>NFM!G100</f>
        <v>0.63012078458704124</v>
      </c>
      <c r="H161" s="222">
        <f>NFM!H100</f>
        <v>0.66092667032322916</v>
      </c>
      <c r="I161" s="222">
        <f>NFM!I100</f>
        <v>0.94138554677553732</v>
      </c>
      <c r="J161" s="222">
        <f>NFM!J100</f>
        <v>1.0537578484461496</v>
      </c>
      <c r="K161" s="222">
        <f>NFM!K100</f>
        <v>0.82256191892312203</v>
      </c>
      <c r="L161" s="222">
        <f>NFM!L100</f>
        <v>0.57132125058350158</v>
      </c>
      <c r="M161" s="222">
        <f>NFM!M100</f>
        <v>0.73004615714316523</v>
      </c>
      <c r="N161" s="222">
        <f>NFM!N100</f>
        <v>1.2647125480862824</v>
      </c>
      <c r="O161" s="222">
        <f>NFM!O100</f>
        <v>1.4206897337173761</v>
      </c>
      <c r="P161" s="222">
        <f>NFM!P100</f>
        <v>1.49444539402305</v>
      </c>
      <c r="Q161" s="222">
        <f>NFM!Q100</f>
        <v>1.5656991082397036</v>
      </c>
      <c r="R161" s="222">
        <f>NFM!R100</f>
        <v>1.6444065268973429</v>
      </c>
      <c r="S161" s="222">
        <f>NFM!S100</f>
        <v>1.6506334895514954</v>
      </c>
      <c r="T161" s="222">
        <f>NFM!T100</f>
        <v>1.6501447710178543</v>
      </c>
      <c r="U161" s="222">
        <f>NFM!U100</f>
        <v>1.6550419430235723</v>
      </c>
      <c r="V161" s="222">
        <f>NFM!V100</f>
        <v>1.6932099803273046</v>
      </c>
      <c r="W161" s="222">
        <f>NFM!W100</f>
        <v>1.6975976252171616</v>
      </c>
    </row>
    <row r="162" spans="1:23" ht="12" customHeight="1" x14ac:dyDescent="0.25">
      <c r="A162" s="14" t="s">
        <v>45</v>
      </c>
      <c r="B162" s="219">
        <f>NFM!B101</f>
        <v>2.1407498874444171</v>
      </c>
      <c r="C162" s="219">
        <f>NFM!C101</f>
        <v>1.9140721575063944</v>
      </c>
      <c r="D162" s="219">
        <f>NFM!D101</f>
        <v>1.4327038193406627</v>
      </c>
      <c r="E162" s="219">
        <f>NFM!E101</f>
        <v>1.4560131769943541</v>
      </c>
      <c r="F162" s="219">
        <f>NFM!F101</f>
        <v>1.5216872574112668</v>
      </c>
      <c r="G162" s="219">
        <f>NFM!G101</f>
        <v>1.3383505408329026</v>
      </c>
      <c r="H162" s="219">
        <f>NFM!H101</f>
        <v>1.2868323068034626</v>
      </c>
      <c r="I162" s="219">
        <f>NFM!I101</f>
        <v>1.4919735228219424</v>
      </c>
      <c r="J162" s="219">
        <f>NFM!J101</f>
        <v>1.4565243226143634</v>
      </c>
      <c r="K162" s="219">
        <f>NFM!K101</f>
        <v>1.3447905845737038</v>
      </c>
      <c r="L162" s="219">
        <f>NFM!L101</f>
        <v>1.0741150786474962</v>
      </c>
      <c r="M162" s="219">
        <f>NFM!M101</f>
        <v>1.2671485633567823</v>
      </c>
      <c r="N162" s="219">
        <f>NFM!N101</f>
        <v>1.6275704864644709</v>
      </c>
      <c r="O162" s="219">
        <f>NFM!O101</f>
        <v>1.706053506455695</v>
      </c>
      <c r="P162" s="219">
        <f>NFM!P101</f>
        <v>1.7063924533994668</v>
      </c>
      <c r="Q162" s="219">
        <f>NFM!Q101</f>
        <v>1.8722031362061962</v>
      </c>
      <c r="R162" s="219">
        <f>NFM!R101</f>
        <v>1.9833935448972144</v>
      </c>
      <c r="S162" s="219">
        <f>NFM!S101</f>
        <v>2.0314710201031003</v>
      </c>
      <c r="T162" s="219">
        <f>NFM!T101</f>
        <v>2.0910135044387674</v>
      </c>
      <c r="U162" s="219">
        <f>NFM!U101</f>
        <v>2.1065748091091412</v>
      </c>
      <c r="V162" s="219">
        <f>NFM!V101</f>
        <v>2.1320314607631654</v>
      </c>
      <c r="W162" s="219">
        <f>NFM!W101</f>
        <v>2.0742666771754799</v>
      </c>
    </row>
    <row r="163" spans="1:23" ht="12" customHeight="1" x14ac:dyDescent="0.25">
      <c r="A163" s="13" t="s">
        <v>21</v>
      </c>
      <c r="B163" s="220">
        <f>CHI!B100</f>
        <v>4.7659613016766693</v>
      </c>
      <c r="C163" s="220">
        <f>CHI!C100</f>
        <v>3.7752708081361575</v>
      </c>
      <c r="D163" s="220">
        <f>CHI!D100</f>
        <v>3.6477544649543479</v>
      </c>
      <c r="E163" s="220">
        <f>CHI!E100</f>
        <v>3.8898200949747057</v>
      </c>
      <c r="F163" s="220">
        <f>CHI!F100</f>
        <v>4.0563458272220467</v>
      </c>
      <c r="G163" s="220">
        <f>CHI!G100</f>
        <v>3.8378604112606345</v>
      </c>
      <c r="H163" s="220">
        <f>CHI!H100</f>
        <v>3.0363334942581308</v>
      </c>
      <c r="I163" s="220">
        <f>CHI!I100</f>
        <v>3.6292738712498669</v>
      </c>
      <c r="J163" s="220">
        <f>CHI!J100</f>
        <v>3.2373582337507703</v>
      </c>
      <c r="K163" s="220">
        <f>CHI!K100</f>
        <v>1.7745010989492571</v>
      </c>
      <c r="L163" s="220">
        <f>CHI!L100</f>
        <v>2.1036138440571022</v>
      </c>
      <c r="M163" s="220">
        <f>CHI!M100</f>
        <v>2.0982219767373498</v>
      </c>
      <c r="N163" s="220">
        <f>CHI!N100</f>
        <v>1.7785076630233474</v>
      </c>
      <c r="O163" s="220">
        <f>CHI!O100</f>
        <v>2.0480741310019921</v>
      </c>
      <c r="P163" s="220">
        <f>CHI!P100</f>
        <v>2.5862224384274324</v>
      </c>
      <c r="Q163" s="220">
        <f>CHI!Q100</f>
        <v>2.7063962603813989</v>
      </c>
      <c r="R163" s="220">
        <f>CHI!R100</f>
        <v>2.6760718829676233</v>
      </c>
      <c r="S163" s="220">
        <f>CHI!S100</f>
        <v>2.6604506398999113</v>
      </c>
      <c r="T163" s="220">
        <f>CHI!T100</f>
        <v>1.8791862724390191</v>
      </c>
      <c r="U163" s="220">
        <f>CHI!U100</f>
        <v>2.3016674376721364</v>
      </c>
      <c r="V163" s="220">
        <f>CHI!V100</f>
        <v>2.319092606306151</v>
      </c>
      <c r="W163" s="220">
        <f>CHI!W100</f>
        <v>2.2792873675931475</v>
      </c>
    </row>
    <row r="164" spans="1:23" ht="12" customHeight="1" x14ac:dyDescent="0.25">
      <c r="A164" s="14" t="s">
        <v>89</v>
      </c>
      <c r="B164" s="219">
        <f>CHI!B101</f>
        <v>6.4068476831212182</v>
      </c>
      <c r="C164" s="219">
        <f>CHI!C101</f>
        <v>4.7634700234335803</v>
      </c>
      <c r="D164" s="219">
        <f>CHI!D101</f>
        <v>4.6456026353702189</v>
      </c>
      <c r="E164" s="219">
        <f>CHI!E101</f>
        <v>4.9058386814402946</v>
      </c>
      <c r="F164" s="219">
        <f>CHI!F101</f>
        <v>5.2519894479408107</v>
      </c>
      <c r="G164" s="219">
        <f>CHI!G101</f>
        <v>5.3408308568425635</v>
      </c>
      <c r="H164" s="219">
        <f>CHI!H101</f>
        <v>4.1961055236819469</v>
      </c>
      <c r="I164" s="219">
        <f>CHI!I101</f>
        <v>4.8475647521084229</v>
      </c>
      <c r="J164" s="219">
        <f>CHI!J101</f>
        <v>4.4315321913404695</v>
      </c>
      <c r="K164" s="219">
        <f>CHI!K101</f>
        <v>2.4719577107654054</v>
      </c>
      <c r="L164" s="219">
        <f>CHI!L101</f>
        <v>2.668073690048109</v>
      </c>
      <c r="M164" s="219">
        <f>CHI!M101</f>
        <v>2.6005592204641172</v>
      </c>
      <c r="N164" s="219">
        <f>CHI!N101</f>
        <v>2.3238372931876414</v>
      </c>
      <c r="O164" s="219">
        <f>CHI!O101</f>
        <v>2.6157992059757889</v>
      </c>
      <c r="P164" s="219">
        <f>CHI!P101</f>
        <v>3.346035705855122</v>
      </c>
      <c r="Q164" s="219">
        <f>CHI!Q101</f>
        <v>3.2151886676776389</v>
      </c>
      <c r="R164" s="219">
        <f>CHI!R101</f>
        <v>3.1801969752200931</v>
      </c>
      <c r="S164" s="219">
        <f>CHI!S101</f>
        <v>3.1578814701497313</v>
      </c>
      <c r="T164" s="219">
        <f>CHI!T101</f>
        <v>2.2902890856233182</v>
      </c>
      <c r="U164" s="219">
        <f>CHI!U101</f>
        <v>3.0712303249562001</v>
      </c>
      <c r="V164" s="219">
        <f>CHI!V101</f>
        <v>3.235752019345461</v>
      </c>
      <c r="W164" s="219">
        <f>CHI!W101</f>
        <v>3.0796250830517238</v>
      </c>
    </row>
    <row r="165" spans="1:23" ht="12" customHeight="1" x14ac:dyDescent="0.25">
      <c r="A165" s="14" t="s">
        <v>47</v>
      </c>
      <c r="B165" s="219">
        <f>CHI!B102</f>
        <v>0.92261687669228565</v>
      </c>
      <c r="C165" s="219">
        <f>CHI!C102</f>
        <v>1.5372452011958195</v>
      </c>
      <c r="D165" s="219">
        <f>CHI!D102</f>
        <v>1.3152778405778036</v>
      </c>
      <c r="E165" s="219">
        <f>CHI!E102</f>
        <v>1.1647069596351545</v>
      </c>
      <c r="F165" s="219">
        <f>CHI!F102</f>
        <v>1.0809379473069027</v>
      </c>
      <c r="G165" s="219">
        <f>CHI!G102</f>
        <v>0.65933517372063466</v>
      </c>
      <c r="H165" s="219">
        <f>CHI!H102</f>
        <v>0.53535802800442922</v>
      </c>
      <c r="I165" s="219">
        <f>CHI!I102</f>
        <v>0.90759535832467786</v>
      </c>
      <c r="J165" s="219">
        <f>CHI!J102</f>
        <v>0.70106317565541987</v>
      </c>
      <c r="K165" s="219">
        <f>CHI!K102</f>
        <v>0.89866423156512421</v>
      </c>
      <c r="L165" s="219">
        <f>CHI!L102</f>
        <v>1.0123145417516635</v>
      </c>
      <c r="M165" s="219">
        <f>CHI!M102</f>
        <v>1.0532135567313057</v>
      </c>
      <c r="N165" s="219">
        <f>CHI!N102</f>
        <v>1.0472372001524473</v>
      </c>
      <c r="O165" s="219">
        <f>CHI!O102</f>
        <v>1.0116850199420302</v>
      </c>
      <c r="P165" s="219">
        <f>CHI!P102</f>
        <v>1.0584544436365968</v>
      </c>
      <c r="Q165" s="219">
        <f>CHI!Q102</f>
        <v>1.0854710195530621</v>
      </c>
      <c r="R165" s="219">
        <f>CHI!R102</f>
        <v>1.0634672265479941</v>
      </c>
      <c r="S165" s="219">
        <f>CHI!S102</f>
        <v>1.0815682479974054</v>
      </c>
      <c r="T165" s="219">
        <f>CHI!T102</f>
        <v>1.0744500857381094</v>
      </c>
      <c r="U165" s="219">
        <f>CHI!U102</f>
        <v>0.98015853019378407</v>
      </c>
      <c r="V165" s="219">
        <f>CHI!V102</f>
        <v>0.75875691332246498</v>
      </c>
      <c r="W165" s="219">
        <f>CHI!W102</f>
        <v>0.88778191003810036</v>
      </c>
    </row>
    <row r="166" spans="1:23" ht="12" customHeight="1" x14ac:dyDescent="0.25">
      <c r="A166" s="14" t="s">
        <v>48</v>
      </c>
      <c r="B166" s="219">
        <f>CHI!B103</f>
        <v>0.96976957658843965</v>
      </c>
      <c r="C166" s="219">
        <f>CHI!C103</f>
        <v>1.6095595862290992</v>
      </c>
      <c r="D166" s="219">
        <f>CHI!D103</f>
        <v>1.3927438699529517</v>
      </c>
      <c r="E166" s="219">
        <f>CHI!E103</f>
        <v>1.2411380601598769</v>
      </c>
      <c r="F166" s="219">
        <f>CHI!F103</f>
        <v>1.1479061935813044</v>
      </c>
      <c r="G166" s="219">
        <f>CHI!G103</f>
        <v>0.71340927527581743</v>
      </c>
      <c r="H166" s="219">
        <f>CHI!H103</f>
        <v>0.57686668221233439</v>
      </c>
      <c r="I166" s="219">
        <f>CHI!I103</f>
        <v>0.96973808817403828</v>
      </c>
      <c r="J166" s="219">
        <f>CHI!J103</f>
        <v>0.76101730132604373</v>
      </c>
      <c r="K166" s="219">
        <f>CHI!K103</f>
        <v>1.0038400201652546</v>
      </c>
      <c r="L166" s="219">
        <f>CHI!L103</f>
        <v>0.2674509516361076</v>
      </c>
      <c r="M166" s="219">
        <f>CHI!M103</f>
        <v>0.28444618981664055</v>
      </c>
      <c r="N166" s="219">
        <f>CHI!N103</f>
        <v>0.36306664893155627</v>
      </c>
      <c r="O166" s="219">
        <f>CHI!O103</f>
        <v>0.31473537074508129</v>
      </c>
      <c r="P166" s="219">
        <f>CHI!P103</f>
        <v>0.34407229778113241</v>
      </c>
      <c r="Q166" s="219">
        <f>CHI!Q103</f>
        <v>0.3297598111178035</v>
      </c>
      <c r="R166" s="219">
        <f>CHI!R103</f>
        <v>0.33499540897140012</v>
      </c>
      <c r="S166" s="219">
        <f>CHI!S103</f>
        <v>0.36247105293134868</v>
      </c>
      <c r="T166" s="219">
        <f>CHI!T103</f>
        <v>0.40146044485504861</v>
      </c>
      <c r="U166" s="219">
        <f>CHI!U103</f>
        <v>0.3401090651201531</v>
      </c>
      <c r="V166" s="219">
        <f>CHI!V103</f>
        <v>0.23547399276358152</v>
      </c>
      <c r="W166" s="219">
        <f>CHI!W103</f>
        <v>0.29079925182457672</v>
      </c>
    </row>
    <row r="167" spans="1:23" ht="12" customHeight="1" x14ac:dyDescent="0.25">
      <c r="A167" s="13" t="s">
        <v>22</v>
      </c>
      <c r="B167" s="220">
        <f>NMM!B76</f>
        <v>4.599072065556066</v>
      </c>
      <c r="C167" s="220">
        <f>NMM!C76</f>
        <v>4.4869722417518965</v>
      </c>
      <c r="D167" s="220">
        <f>NMM!D76</f>
        <v>4.5412947927662142</v>
      </c>
      <c r="E167" s="220">
        <f>NMM!E76</f>
        <v>4.694161973347053</v>
      </c>
      <c r="F167" s="220">
        <f>NMM!F76</f>
        <v>4.922979030170664</v>
      </c>
      <c r="G167" s="220">
        <f>NMM!G76</f>
        <v>4.9313048357355571</v>
      </c>
      <c r="H167" s="220">
        <f>NMM!H76</f>
        <v>4.9014246056432667</v>
      </c>
      <c r="I167" s="220">
        <f>NMM!I76</f>
        <v>4.9600132327103417</v>
      </c>
      <c r="J167" s="220">
        <f>NMM!J76</f>
        <v>5.1076234347715372</v>
      </c>
      <c r="K167" s="220">
        <f>NMM!K76</f>
        <v>4.8337861927437773</v>
      </c>
      <c r="L167" s="220">
        <f>NMM!L76</f>
        <v>4.7119700923351733</v>
      </c>
      <c r="M167" s="220">
        <f>NMM!M76</f>
        <v>4.489690108243229</v>
      </c>
      <c r="N167" s="220">
        <f>NMM!N76</f>
        <v>5.7805304536980744</v>
      </c>
      <c r="O167" s="220">
        <f>NMM!O76</f>
        <v>5.9673876705250146</v>
      </c>
      <c r="P167" s="220">
        <f>NMM!P76</f>
        <v>6.021850360801527</v>
      </c>
      <c r="Q167" s="220">
        <f>NMM!Q76</f>
        <v>5.9487994937693802</v>
      </c>
      <c r="R167" s="220">
        <f>NMM!R76</f>
        <v>5.5349529445618506</v>
      </c>
      <c r="S167" s="220">
        <f>NMM!S76</f>
        <v>5.5760629045422396</v>
      </c>
      <c r="T167" s="220">
        <f>NMM!T76</f>
        <v>5.4386558326994878</v>
      </c>
      <c r="U167" s="220">
        <f>NMM!U76</f>
        <v>5.322946128069292</v>
      </c>
      <c r="V167" s="220">
        <f>NMM!V76</f>
        <v>5.4188056740636856</v>
      </c>
      <c r="W167" s="220">
        <f>NMM!W76</f>
        <v>5.2480936046370834</v>
      </c>
    </row>
    <row r="168" spans="1:23" ht="12" customHeight="1" x14ac:dyDescent="0.25">
      <c r="A168" s="14" t="s">
        <v>49</v>
      </c>
      <c r="B168" s="219">
        <f>NMM!B77</f>
        <v>7.2985912243693933</v>
      </c>
      <c r="C168" s="219">
        <f>NMM!C77</f>
        <v>7.2170411522025937</v>
      </c>
      <c r="D168" s="219">
        <f>NMM!D77</f>
        <v>7.5861267409275159</v>
      </c>
      <c r="E168" s="219">
        <f>NMM!E77</f>
        <v>8.0156798905665241</v>
      </c>
      <c r="F168" s="219">
        <f>NMM!F77</f>
        <v>8.1966663645901754</v>
      </c>
      <c r="G168" s="219">
        <f>NMM!G77</f>
        <v>8.6377165099897351</v>
      </c>
      <c r="H168" s="219">
        <f>NMM!H77</f>
        <v>8.6459168719526556</v>
      </c>
      <c r="I168" s="219">
        <f>NMM!I77</f>
        <v>7.953020835613529</v>
      </c>
      <c r="J168" s="219">
        <f>NMM!J77</f>
        <v>8.2832278127493915</v>
      </c>
      <c r="K168" s="219">
        <f>NMM!K77</f>
        <v>8.1970834999665563</v>
      </c>
      <c r="L168" s="219">
        <f>NMM!L77</f>
        <v>8.5764951039385036</v>
      </c>
      <c r="M168" s="219">
        <f>NMM!M77</f>
        <v>8.0698829982188727</v>
      </c>
      <c r="N168" s="219">
        <f>NMM!N77</f>
        <v>8.8061297248772483</v>
      </c>
      <c r="O168" s="219">
        <f>NMM!O77</f>
        <v>9.8928126162172756</v>
      </c>
      <c r="P168" s="219">
        <f>NMM!P77</f>
        <v>10.53638105572249</v>
      </c>
      <c r="Q168" s="219">
        <f>NMM!Q77</f>
        <v>10.83454702528484</v>
      </c>
      <c r="R168" s="219">
        <f>NMM!R77</f>
        <v>11.700521280739553</v>
      </c>
      <c r="S168" s="219">
        <f>NMM!S77</f>
        <v>13.085208807931746</v>
      </c>
      <c r="T168" s="219">
        <f>NMM!T77</f>
        <v>11.896812098950369</v>
      </c>
      <c r="U168" s="219">
        <f>NMM!U77</f>
        <v>11.776097410717366</v>
      </c>
      <c r="V168" s="219">
        <f>NMM!V77</f>
        <v>11.873957172474864</v>
      </c>
      <c r="W168" s="219">
        <f>NMM!W77</f>
        <v>11.315136291309233</v>
      </c>
    </row>
    <row r="169" spans="1:23" ht="12" customHeight="1" x14ac:dyDescent="0.25">
      <c r="A169" s="14" t="s">
        <v>50</v>
      </c>
      <c r="B169" s="219">
        <f>NMM!B78</f>
        <v>2.7931782849430751</v>
      </c>
      <c r="C169" s="219">
        <f>NMM!C78</f>
        <v>2.7635958734316879</v>
      </c>
      <c r="D169" s="219">
        <f>NMM!D78</f>
        <v>2.8135829841381241</v>
      </c>
      <c r="E169" s="219">
        <f>NMM!E78</f>
        <v>2.7846401278487027</v>
      </c>
      <c r="F169" s="219">
        <f>NMM!F78</f>
        <v>2.8440547131366896</v>
      </c>
      <c r="G169" s="219">
        <f>NMM!G78</f>
        <v>2.8483626147640955</v>
      </c>
      <c r="H169" s="219">
        <f>NMM!H78</f>
        <v>2.8231514683635037</v>
      </c>
      <c r="I169" s="219">
        <f>NMM!I78</f>
        <v>2.7289343639959922</v>
      </c>
      <c r="J169" s="219">
        <f>NMM!J78</f>
        <v>2.8618521149341212</v>
      </c>
      <c r="K169" s="219">
        <f>NMM!K78</f>
        <v>2.7387104285541599</v>
      </c>
      <c r="L169" s="219">
        <f>NMM!L78</f>
        <v>2.5272338323935264</v>
      </c>
      <c r="M169" s="219">
        <f>NMM!M78</f>
        <v>2.5633087911722496</v>
      </c>
      <c r="N169" s="219">
        <f>NMM!N78</f>
        <v>3.9633268473087235</v>
      </c>
      <c r="O169" s="219">
        <f>NMM!O78</f>
        <v>3.6373607943101041</v>
      </c>
      <c r="P169" s="219">
        <f>NMM!P78</f>
        <v>3.4953709593505611</v>
      </c>
      <c r="Q169" s="219">
        <f>NMM!Q78</f>
        <v>3.3886053239122229</v>
      </c>
      <c r="R169" s="219">
        <f>NMM!R78</f>
        <v>3.3581941711678143</v>
      </c>
      <c r="S169" s="219">
        <f>NMM!S78</f>
        <v>3.2738977472237512</v>
      </c>
      <c r="T169" s="219">
        <f>NMM!T78</f>
        <v>3.3246559642362219</v>
      </c>
      <c r="U169" s="219">
        <f>NMM!U78</f>
        <v>3.1876673766645793</v>
      </c>
      <c r="V169" s="219">
        <f>NMM!V78</f>
        <v>3.1197495603452001</v>
      </c>
      <c r="W169" s="219">
        <f>NMM!W78</f>
        <v>3.0959853996433333</v>
      </c>
    </row>
    <row r="170" spans="1:23" ht="12" customHeight="1" x14ac:dyDescent="0.25">
      <c r="A170" s="14" t="s">
        <v>58</v>
      </c>
      <c r="B170" s="219">
        <f>NMM!B79</f>
        <v>3.0083037196138087</v>
      </c>
      <c r="C170" s="219">
        <f>NMM!C79</f>
        <v>2.8476556017147372</v>
      </c>
      <c r="D170" s="219">
        <f>NMM!D79</f>
        <v>2.848212767258453</v>
      </c>
      <c r="E170" s="219">
        <f>NMM!E79</f>
        <v>2.7846451691162328</v>
      </c>
      <c r="F170" s="219">
        <f>NMM!F79</f>
        <v>2.6081688461206523</v>
      </c>
      <c r="G170" s="219">
        <f>NMM!G79</f>
        <v>2.5377955553464031</v>
      </c>
      <c r="H170" s="219">
        <f>NMM!H79</f>
        <v>2.4561789525794104</v>
      </c>
      <c r="I170" s="219">
        <f>NMM!I79</f>
        <v>2.6554566523657988</v>
      </c>
      <c r="J170" s="219">
        <f>NMM!J79</f>
        <v>2.4582370574223376</v>
      </c>
      <c r="K170" s="219">
        <f>NMM!K79</f>
        <v>2.3526258117003471</v>
      </c>
      <c r="L170" s="219">
        <f>NMM!L79</f>
        <v>2.3660948967362994</v>
      </c>
      <c r="M170" s="219">
        <f>NMM!M79</f>
        <v>2.3127188581166678</v>
      </c>
      <c r="N170" s="219">
        <f>NMM!N79</f>
        <v>2.2952545658267471</v>
      </c>
      <c r="O170" s="219">
        <f>NMM!O79</f>
        <v>2.3118324390737581</v>
      </c>
      <c r="P170" s="219">
        <f>NMM!P79</f>
        <v>2.3038135483274429</v>
      </c>
      <c r="Q170" s="219">
        <f>NMM!Q79</f>
        <v>2.3552935691266752</v>
      </c>
      <c r="R170" s="219">
        <f>NMM!R79</f>
        <v>2.3402421204758417</v>
      </c>
      <c r="S170" s="219">
        <f>NMM!S79</f>
        <v>2.3061046390029323</v>
      </c>
      <c r="T170" s="219">
        <f>NMM!T79</f>
        <v>2.2533049203016522</v>
      </c>
      <c r="U170" s="219">
        <f>NMM!U79</f>
        <v>2.3032699109629027</v>
      </c>
      <c r="V170" s="219">
        <f>NMM!V79</f>
        <v>2.3768211260747552</v>
      </c>
      <c r="W170" s="219">
        <f>NMM!W79</f>
        <v>2.3720178300363282</v>
      </c>
    </row>
    <row r="171" spans="1:23" ht="12" customHeight="1" x14ac:dyDescent="0.25">
      <c r="A171" s="13" t="s">
        <v>23</v>
      </c>
      <c r="B171" s="220">
        <f>PPA!B74</f>
        <v>0.82625275094789974</v>
      </c>
      <c r="C171" s="220">
        <f>PPA!C74</f>
        <v>0.67888495683711281</v>
      </c>
      <c r="D171" s="220">
        <f>PPA!D74</f>
        <v>0.48956487094853807</v>
      </c>
      <c r="E171" s="220">
        <f>PPA!E74</f>
        <v>0.53831414174041181</v>
      </c>
      <c r="F171" s="220">
        <f>PPA!F74</f>
        <v>0.25209162718532763</v>
      </c>
      <c r="G171" s="220">
        <f>PPA!G74</f>
        <v>0.28743568215345888</v>
      </c>
      <c r="H171" s="220">
        <f>PPA!H74</f>
        <v>0.2764373069241442</v>
      </c>
      <c r="I171" s="220">
        <f>PPA!I74</f>
        <v>0.24646934605914347</v>
      </c>
      <c r="J171" s="220">
        <f>PPA!J74</f>
        <v>0.26563107988394685</v>
      </c>
      <c r="K171" s="220">
        <f>PPA!K74</f>
        <v>0.26617224479283735</v>
      </c>
      <c r="L171" s="220">
        <f>PPA!L74</f>
        <v>0.21905151326412925</v>
      </c>
      <c r="M171" s="220">
        <f>PPA!M74</f>
        <v>0.28172410258203673</v>
      </c>
      <c r="N171" s="220">
        <f>PPA!N74</f>
        <v>0.30188689009631692</v>
      </c>
      <c r="O171" s="220">
        <f>PPA!O74</f>
        <v>0.23417932993096405</v>
      </c>
      <c r="P171" s="220">
        <f>PPA!P74</f>
        <v>0.24661196425645104</v>
      </c>
      <c r="Q171" s="220">
        <f>PPA!Q74</f>
        <v>0.31417824841994924</v>
      </c>
      <c r="R171" s="220">
        <f>PPA!R74</f>
        <v>0.34091916006399836</v>
      </c>
      <c r="S171" s="220">
        <f>PPA!S74</f>
        <v>0.37780959576098394</v>
      </c>
      <c r="T171" s="220">
        <f>PPA!T74</f>
        <v>0.37502842104972905</v>
      </c>
      <c r="U171" s="220">
        <f>PPA!U74</f>
        <v>0.35240081350676128</v>
      </c>
      <c r="V171" s="220">
        <f>PPA!V74</f>
        <v>0.36231915344260635</v>
      </c>
      <c r="W171" s="220">
        <f>PPA!W74</f>
        <v>0.40120563219272487</v>
      </c>
    </row>
    <row r="172" spans="1:23" ht="12" customHeight="1" x14ac:dyDescent="0.25">
      <c r="A172" s="14" t="s">
        <v>52</v>
      </c>
      <c r="B172" s="219">
        <f>PPA!B75</f>
        <v>0.83664993030336343</v>
      </c>
      <c r="C172" s="219">
        <f>PPA!C75</f>
        <v>0.67175483676020775</v>
      </c>
      <c r="D172" s="219">
        <f>PPA!D75</f>
        <v>0.47496674375742665</v>
      </c>
      <c r="E172" s="219">
        <f>PPA!E75</f>
        <v>0.52320885997397371</v>
      </c>
      <c r="F172" s="219">
        <f>PPA!F75</f>
        <v>0.23606565711069838</v>
      </c>
      <c r="G172" s="219">
        <f>PPA!G75</f>
        <v>0.27044629658607255</v>
      </c>
      <c r="H172" s="219">
        <f>PPA!H75</f>
        <v>0.25833543526258362</v>
      </c>
      <c r="I172" s="219">
        <f>PPA!I75</f>
        <v>0.22824516838202188</v>
      </c>
      <c r="J172" s="219">
        <f>PPA!J75</f>
        <v>0.24696322010275104</v>
      </c>
      <c r="K172" s="219">
        <f>PPA!K75</f>
        <v>0.24821051037343941</v>
      </c>
      <c r="L172" s="219">
        <f>PPA!L75</f>
        <v>0.20133169084892033</v>
      </c>
      <c r="M172" s="219">
        <f>PPA!M75</f>
        <v>0.26260816012323673</v>
      </c>
      <c r="N172" s="219">
        <f>PPA!N75</f>
        <v>0.28308409490125352</v>
      </c>
      <c r="O172" s="219">
        <f>PPA!O75</f>
        <v>0.21870164759284383</v>
      </c>
      <c r="P172" s="219">
        <f>PPA!P75</f>
        <v>0.23108626352697761</v>
      </c>
      <c r="Q172" s="219">
        <f>PPA!Q75</f>
        <v>0.29762855400510202</v>
      </c>
      <c r="R172" s="219">
        <f>PPA!R75</f>
        <v>0.32407619393387688</v>
      </c>
      <c r="S172" s="219">
        <f>PPA!S75</f>
        <v>0.35903767426186411</v>
      </c>
      <c r="T172" s="219">
        <f>PPA!T75</f>
        <v>0.35604951176188027</v>
      </c>
      <c r="U172" s="219">
        <f>PPA!U75</f>
        <v>0.33316111749214733</v>
      </c>
      <c r="V172" s="219">
        <f>PPA!V75</f>
        <v>0.34406925745348038</v>
      </c>
      <c r="W172" s="219">
        <f>PPA!W75</f>
        <v>0.38034536287668841</v>
      </c>
    </row>
    <row r="173" spans="1:23" ht="12" customHeight="1" x14ac:dyDescent="0.25">
      <c r="A173" s="14" t="s">
        <v>59</v>
      </c>
      <c r="B173" s="219">
        <f>PPA!B76</f>
        <v>0.85810222669826552</v>
      </c>
      <c r="C173" s="219">
        <f>PPA!C76</f>
        <v>0.69834608482260296</v>
      </c>
      <c r="D173" s="219">
        <f>PPA!D76</f>
        <v>0.49228581585589987</v>
      </c>
      <c r="E173" s="219">
        <f>PPA!E76</f>
        <v>0.55086163042202929</v>
      </c>
      <c r="F173" s="219">
        <f>PPA!F76</f>
        <v>0.25339802415832086</v>
      </c>
      <c r="G173" s="219">
        <f>PPA!G76</f>
        <v>0.2898485653614119</v>
      </c>
      <c r="H173" s="219">
        <f>PPA!H76</f>
        <v>0.27705111536207339</v>
      </c>
      <c r="I173" s="219">
        <f>PPA!I76</f>
        <v>0.24508376601439541</v>
      </c>
      <c r="J173" s="219">
        <f>PPA!J76</f>
        <v>0.26504678480387167</v>
      </c>
      <c r="K173" s="219">
        <f>PPA!K76</f>
        <v>0.27051152093618275</v>
      </c>
      <c r="L173" s="219">
        <f>PPA!L76</f>
        <v>0.22127079517738349</v>
      </c>
      <c r="M173" s="219">
        <f>PPA!M76</f>
        <v>0.29044666483173071</v>
      </c>
      <c r="N173" s="219">
        <f>PPA!N76</f>
        <v>0.30571973144347508</v>
      </c>
      <c r="O173" s="219">
        <f>PPA!O76</f>
        <v>0.23757338819835297</v>
      </c>
      <c r="P173" s="219">
        <f>PPA!P76</f>
        <v>0.25492604457917423</v>
      </c>
      <c r="Q173" s="219">
        <f>PPA!Q76</f>
        <v>0.32825541562231214</v>
      </c>
      <c r="R173" s="219">
        <f>PPA!R76</f>
        <v>0.35403143063247466</v>
      </c>
      <c r="S173" s="219">
        <f>PPA!S76</f>
        <v>0.39270924848838767</v>
      </c>
      <c r="T173" s="219">
        <f>PPA!T76</f>
        <v>0.39077104245849192</v>
      </c>
      <c r="U173" s="219">
        <f>PPA!U76</f>
        <v>0.36523965216216431</v>
      </c>
      <c r="V173" s="219">
        <f>PPA!V76</f>
        <v>0.37851119173496012</v>
      </c>
      <c r="W173" s="219">
        <f>PPA!W76</f>
        <v>0.42398771289258391</v>
      </c>
    </row>
    <row r="174" spans="1:23" ht="12" customHeight="1" x14ac:dyDescent="0.25">
      <c r="A174" s="14" t="s">
        <v>60</v>
      </c>
      <c r="B174" s="219">
        <f>PPA!B77</f>
        <v>0.47889926332934446</v>
      </c>
      <c r="C174" s="219">
        <f>PPA!C77</f>
        <v>0.63982893628767656</v>
      </c>
      <c r="D174" s="219">
        <f>PPA!D77</f>
        <v>0.67561462230888247</v>
      </c>
      <c r="E174" s="219">
        <f>PPA!E77</f>
        <v>0.67219280390462099</v>
      </c>
      <c r="F174" s="219">
        <f>PPA!F77</f>
        <v>0.47361016443222481</v>
      </c>
      <c r="G174" s="219">
        <f>PPA!G77</f>
        <v>0.53513764787004836</v>
      </c>
      <c r="H174" s="219">
        <f>PPA!H77</f>
        <v>0.54557999936117829</v>
      </c>
      <c r="I174" s="219">
        <f>PPA!I77</f>
        <v>0.53309219678740405</v>
      </c>
      <c r="J174" s="219">
        <f>PPA!J77</f>
        <v>0.58948582014431239</v>
      </c>
      <c r="K174" s="219">
        <f>PPA!K77</f>
        <v>0.58619929449512664</v>
      </c>
      <c r="L174" s="219">
        <f>PPA!L77</f>
        <v>0.52680482559570441</v>
      </c>
      <c r="M174" s="219">
        <f>PPA!M77</f>
        <v>0.56979034175749832</v>
      </c>
      <c r="N174" s="219">
        <f>PPA!N77</f>
        <v>0.69303738808620652</v>
      </c>
      <c r="O174" s="219">
        <f>PPA!O77</f>
        <v>0.60137022050582778</v>
      </c>
      <c r="P174" s="219">
        <f>PPA!P77</f>
        <v>0.51599474235173082</v>
      </c>
      <c r="Q174" s="219">
        <f>PPA!Q77</f>
        <v>0.5382046334513082</v>
      </c>
      <c r="R174" s="219">
        <f>PPA!R77</f>
        <v>0.61673999904669807</v>
      </c>
      <c r="S174" s="219">
        <f>PPA!S77</f>
        <v>0.6833352211904814</v>
      </c>
      <c r="T174" s="219">
        <f>PPA!T77</f>
        <v>0.66759985522890508</v>
      </c>
      <c r="U174" s="219">
        <f>PPA!U77</f>
        <v>0.66593136209676262</v>
      </c>
      <c r="V174" s="219">
        <f>PPA!V77</f>
        <v>0.64736578910093501</v>
      </c>
      <c r="W174" s="219">
        <f>PPA!W77</f>
        <v>0.62885568525552538</v>
      </c>
    </row>
    <row r="175" spans="1:23" ht="12" customHeight="1" x14ac:dyDescent="0.25">
      <c r="A175" s="15" t="s">
        <v>61</v>
      </c>
      <c r="B175" s="223">
        <f>FBT!B$38</f>
        <v>1.6739704302791623</v>
      </c>
      <c r="C175" s="223">
        <f>FBT!C$38</f>
        <v>1.568825493319248</v>
      </c>
      <c r="D175" s="223">
        <f>FBT!D$38</f>
        <v>1.7195766580795526</v>
      </c>
      <c r="E175" s="223">
        <f>FBT!E$38</f>
        <v>1.5678754947296918</v>
      </c>
      <c r="F175" s="223">
        <f>FBT!F$38</f>
        <v>1.4611508597244203</v>
      </c>
      <c r="G175" s="223">
        <f>FBT!G$38</f>
        <v>1.3291903829171254</v>
      </c>
      <c r="H175" s="223">
        <f>FBT!H$38</f>
        <v>1.4255753196608396</v>
      </c>
      <c r="I175" s="223">
        <f>FBT!I$38</f>
        <v>1.2782708570377974</v>
      </c>
      <c r="J175" s="223">
        <f>FBT!J$38</f>
        <v>1.2508301571296718</v>
      </c>
      <c r="K175" s="223">
        <f>FBT!K$38</f>
        <v>1.2781953541715387</v>
      </c>
      <c r="L175" s="223">
        <f>FBT!L$38</f>
        <v>1.2769397049860645</v>
      </c>
      <c r="M175" s="223">
        <f>FBT!M$38</f>
        <v>1.2210165080403008</v>
      </c>
      <c r="N175" s="223">
        <f>FBT!N$38</f>
        <v>1.4593485159920718</v>
      </c>
      <c r="O175" s="223">
        <f>FBT!O$38</f>
        <v>1.3201297185217622</v>
      </c>
      <c r="P175" s="223">
        <f>FBT!P$38</f>
        <v>1.2457652269989008</v>
      </c>
      <c r="Q175" s="223">
        <f>FBT!Q$38</f>
        <v>1.3540905849977751</v>
      </c>
      <c r="R175" s="223">
        <f>FBT!R$38</f>
        <v>1.3023948249966282</v>
      </c>
      <c r="S175" s="223">
        <f>FBT!S$38</f>
        <v>1.2887537106113183</v>
      </c>
      <c r="T175" s="223">
        <f>FBT!T$38</f>
        <v>1.2594981341460503</v>
      </c>
      <c r="U175" s="223">
        <f>FBT!U$38</f>
        <v>1.246333530058787</v>
      </c>
      <c r="V175" s="223">
        <f>FBT!V$38</f>
        <v>1.2145494397070211</v>
      </c>
      <c r="W175" s="223">
        <f>FBT!W$38</f>
        <v>1.1834950488841576</v>
      </c>
    </row>
    <row r="176" spans="1:23" ht="12" customHeight="1" x14ac:dyDescent="0.25">
      <c r="A176" s="12" t="s">
        <v>62</v>
      </c>
      <c r="B176" s="219">
        <f>TRE!B$38</f>
        <v>1.3446794910626791</v>
      </c>
      <c r="C176" s="219">
        <f>TRE!C$38</f>
        <v>1.2878331335347062</v>
      </c>
      <c r="D176" s="219">
        <f>TRE!D$38</f>
        <v>0.88976036193698993</v>
      </c>
      <c r="E176" s="219">
        <f>TRE!E$38</f>
        <v>0.93811373660428565</v>
      </c>
      <c r="F176" s="219">
        <f>TRE!F$38</f>
        <v>1.0350104454442348</v>
      </c>
      <c r="G176" s="219">
        <f>TRE!G$38</f>
        <v>0.99487037960729729</v>
      </c>
      <c r="H176" s="219">
        <f>TRE!H$38</f>
        <v>0.95493739447404169</v>
      </c>
      <c r="I176" s="219">
        <f>TRE!I$38</f>
        <v>0.99406184067586345</v>
      </c>
      <c r="J176" s="219">
        <f>TRE!J$38</f>
        <v>0.92256538113820907</v>
      </c>
      <c r="K176" s="219">
        <f>TRE!K$38</f>
        <v>0.93164894150267863</v>
      </c>
      <c r="L176" s="219">
        <f>TRE!L$38</f>
        <v>1.2167600539806598</v>
      </c>
      <c r="M176" s="219">
        <f>TRE!M$38</f>
        <v>0.90406968895075202</v>
      </c>
      <c r="N176" s="219">
        <f>TRE!N$38</f>
        <v>0.89558183929830193</v>
      </c>
      <c r="O176" s="219">
        <f>TRE!O$38</f>
        <v>1.0051003307127675</v>
      </c>
      <c r="P176" s="219">
        <f>TRE!P$38</f>
        <v>0.98871883406396066</v>
      </c>
      <c r="Q176" s="219">
        <f>TRE!Q$38</f>
        <v>1.0145355957460658</v>
      </c>
      <c r="R176" s="219">
        <f>TRE!R$38</f>
        <v>0.94055225959253019</v>
      </c>
      <c r="S176" s="219">
        <f>TRE!S$38</f>
        <v>0.87087226365668757</v>
      </c>
      <c r="T176" s="219">
        <f>TRE!T$38</f>
        <v>0.98932583315333711</v>
      </c>
      <c r="U176" s="219">
        <f>TRE!U$38</f>
        <v>0.98898800596562797</v>
      </c>
      <c r="V176" s="219">
        <f>TRE!V$38</f>
        <v>0.97133549985343104</v>
      </c>
      <c r="W176" s="219">
        <f>TRE!W$38</f>
        <v>0.98452190046313659</v>
      </c>
    </row>
    <row r="177" spans="1:23" ht="12" customHeight="1" x14ac:dyDescent="0.25">
      <c r="A177" s="12" t="s">
        <v>63</v>
      </c>
      <c r="B177" s="219">
        <f>MAE!B$38</f>
        <v>0.60351842692405822</v>
      </c>
      <c r="C177" s="219">
        <f>MAE!C$38</f>
        <v>0.62870584370523497</v>
      </c>
      <c r="D177" s="219">
        <f>MAE!D$38</f>
        <v>0.66519510333815823</v>
      </c>
      <c r="E177" s="219">
        <f>MAE!E$38</f>
        <v>1.0393692748718522</v>
      </c>
      <c r="F177" s="219">
        <f>MAE!F$38</f>
        <v>0.9488439467154739</v>
      </c>
      <c r="G177" s="219">
        <f>MAE!G$38</f>
        <v>0.95546950943098174</v>
      </c>
      <c r="H177" s="219">
        <f>MAE!H$38</f>
        <v>0.95344486297342645</v>
      </c>
      <c r="I177" s="219">
        <f>MAE!I$38</f>
        <v>0.91507790729957472</v>
      </c>
      <c r="J177" s="219">
        <f>MAE!J$38</f>
        <v>0.89035108917316874</v>
      </c>
      <c r="K177" s="219">
        <f>MAE!K$38</f>
        <v>0.89104939296964203</v>
      </c>
      <c r="L177" s="219">
        <f>MAE!L$38</f>
        <v>0.65031063100816811</v>
      </c>
      <c r="M177" s="219">
        <f>MAE!M$38</f>
        <v>0.7798153345627159</v>
      </c>
      <c r="N177" s="219">
        <f>MAE!N$38</f>
        <v>0.77037663522762145</v>
      </c>
      <c r="O177" s="219">
        <f>MAE!O$38</f>
        <v>0.76795959842842842</v>
      </c>
      <c r="P177" s="219">
        <f>MAE!P$38</f>
        <v>0.74814126627341571</v>
      </c>
      <c r="Q177" s="219">
        <f>MAE!Q$38</f>
        <v>0.79849818100608028</v>
      </c>
      <c r="R177" s="219">
        <f>MAE!R$38</f>
        <v>0.87160889312062206</v>
      </c>
      <c r="S177" s="219">
        <f>MAE!S$38</f>
        <v>0.86698955247557818</v>
      </c>
      <c r="T177" s="219">
        <f>MAE!T$38</f>
        <v>0.86461242796452553</v>
      </c>
      <c r="U177" s="219">
        <f>MAE!U$38</f>
        <v>0.83350255571103815</v>
      </c>
      <c r="V177" s="219">
        <f>MAE!V$38</f>
        <v>0.83379625235733557</v>
      </c>
      <c r="W177" s="219">
        <f>MAE!W$38</f>
        <v>0.81107264932857992</v>
      </c>
    </row>
    <row r="178" spans="1:23" ht="12" customHeight="1" x14ac:dyDescent="0.25">
      <c r="A178" s="12" t="s">
        <v>64</v>
      </c>
      <c r="B178" s="219">
        <f>TEL!B$38</f>
        <v>1.655236316576441</v>
      </c>
      <c r="C178" s="219">
        <f>TEL!C$38</f>
        <v>1.524495555487805</v>
      </c>
      <c r="D178" s="219">
        <f>TEL!D$38</f>
        <v>1.364063031497327</v>
      </c>
      <c r="E178" s="219">
        <f>TEL!E$38</f>
        <v>1.37137680966846</v>
      </c>
      <c r="F178" s="219">
        <f>TEL!F$38</f>
        <v>1.3169942526616409</v>
      </c>
      <c r="G178" s="219">
        <f>TEL!G$38</f>
        <v>1.0247939920476328</v>
      </c>
      <c r="H178" s="219">
        <f>TEL!H$38</f>
        <v>1.0055571299261987</v>
      </c>
      <c r="I178" s="219">
        <f>TEL!I$38</f>
        <v>1.237066094047528</v>
      </c>
      <c r="J178" s="219">
        <f>TEL!J$38</f>
        <v>1.0984789829247008</v>
      </c>
      <c r="K178" s="219">
        <f>TEL!K$38</f>
        <v>1.1880551924942917</v>
      </c>
      <c r="L178" s="219">
        <f>TEL!L$38</f>
        <v>0.98467968216030566</v>
      </c>
      <c r="M178" s="219">
        <f>TEL!M$38</f>
        <v>1.0778956602073433</v>
      </c>
      <c r="N178" s="219">
        <f>TEL!N$38</f>
        <v>1.2070027927762519</v>
      </c>
      <c r="O178" s="219">
        <f>TEL!O$38</f>
        <v>1.1977354293962192</v>
      </c>
      <c r="P178" s="219">
        <f>TEL!P$38</f>
        <v>1.1712230636797432</v>
      </c>
      <c r="Q178" s="219">
        <f>TEL!Q$38</f>
        <v>1.1735048644253432</v>
      </c>
      <c r="R178" s="219">
        <f>TEL!R$38</f>
        <v>1.1991613409752502</v>
      </c>
      <c r="S178" s="219">
        <f>TEL!S$38</f>
        <v>1.1887876916072997</v>
      </c>
      <c r="T178" s="219">
        <f>TEL!T$38</f>
        <v>1.1912379509297777</v>
      </c>
      <c r="U178" s="219">
        <f>TEL!U$38</f>
        <v>1.1637974689499184</v>
      </c>
      <c r="V178" s="219">
        <f>TEL!V$38</f>
        <v>1.1912024121027471</v>
      </c>
      <c r="W178" s="219">
        <f>TEL!W$38</f>
        <v>1.3137843823692714</v>
      </c>
    </row>
    <row r="179" spans="1:23" ht="12" customHeight="1" x14ac:dyDescent="0.25">
      <c r="A179" s="12" t="s">
        <v>65</v>
      </c>
      <c r="B179" s="219">
        <f>WWP!B$38</f>
        <v>1.3257369978028966</v>
      </c>
      <c r="C179" s="219">
        <f>WWP!C$38</f>
        <v>1.2579154310588208</v>
      </c>
      <c r="D179" s="219">
        <f>WWP!D$38</f>
        <v>0.68326583925065409</v>
      </c>
      <c r="E179" s="219">
        <f>WWP!E$38</f>
        <v>0.70771528662535199</v>
      </c>
      <c r="F179" s="219">
        <f>WWP!F$38</f>
        <v>0.69246154741038168</v>
      </c>
      <c r="G179" s="219">
        <f>WWP!G$38</f>
        <v>0.66056880882668556</v>
      </c>
      <c r="H179" s="219">
        <f>WWP!H$38</f>
        <v>0.63146505298431099</v>
      </c>
      <c r="I179" s="219">
        <f>WWP!I$38</f>
        <v>0.53505852693834999</v>
      </c>
      <c r="J179" s="219">
        <f>WWP!J$38</f>
        <v>0.58171907090750508</v>
      </c>
      <c r="K179" s="219">
        <f>WWP!K$38</f>
        <v>0.85608861195786345</v>
      </c>
      <c r="L179" s="219">
        <f>WWP!L$38</f>
        <v>0.44013251147578686</v>
      </c>
      <c r="M179" s="219">
        <f>WWP!M$38</f>
        <v>0.51962290681194057</v>
      </c>
      <c r="N179" s="219">
        <f>WWP!N$38</f>
        <v>0.35545076698047756</v>
      </c>
      <c r="O179" s="219">
        <f>WWP!O$38</f>
        <v>0.41578701839809434</v>
      </c>
      <c r="P179" s="219">
        <f>WWP!P$38</f>
        <v>0.40311395206088274</v>
      </c>
      <c r="Q179" s="219">
        <f>WWP!Q$38</f>
        <v>0.37867236830966261</v>
      </c>
      <c r="R179" s="219">
        <f>WWP!R$38</f>
        <v>0.29078179471111698</v>
      </c>
      <c r="S179" s="219">
        <f>WWP!S$38</f>
        <v>0.3754008172283535</v>
      </c>
      <c r="T179" s="219">
        <f>WWP!T$38</f>
        <v>0.36111743203629421</v>
      </c>
      <c r="U179" s="219">
        <f>WWP!U$38</f>
        <v>0.25672815387311493</v>
      </c>
      <c r="V179" s="219">
        <f>WWP!V$38</f>
        <v>0.28511001940685948</v>
      </c>
      <c r="W179" s="219">
        <f>WWP!W$38</f>
        <v>0.24479022656772473</v>
      </c>
    </row>
    <row r="180" spans="1:23" ht="12" customHeight="1" x14ac:dyDescent="0.25">
      <c r="A180" s="16" t="s">
        <v>66</v>
      </c>
      <c r="B180" s="224">
        <f>OIS!B$38</f>
        <v>2.2438201172848928</v>
      </c>
      <c r="C180" s="224">
        <f>OIS!C$38</f>
        <v>2.0540473311628467</v>
      </c>
      <c r="D180" s="224">
        <f>OIS!D$38</f>
        <v>2.0712373880591288</v>
      </c>
      <c r="E180" s="224">
        <f>OIS!E$38</f>
        <v>1.8114700764826979</v>
      </c>
      <c r="F180" s="224">
        <f>OIS!F$38</f>
        <v>1.8245629095858089</v>
      </c>
      <c r="G180" s="224">
        <f>OIS!G$38</f>
        <v>1.8082025682735627</v>
      </c>
      <c r="H180" s="224">
        <f>OIS!H$38</f>
        <v>1.6827741851887328</v>
      </c>
      <c r="I180" s="224">
        <f>OIS!I$38</f>
        <v>1.7143179087674496</v>
      </c>
      <c r="J180" s="224">
        <f>OIS!J$38</f>
        <v>1.5100036345078465</v>
      </c>
      <c r="K180" s="224">
        <f>OIS!K$38</f>
        <v>1.5181002755762594</v>
      </c>
      <c r="L180" s="224">
        <f>OIS!L$38</f>
        <v>1.5212537781431585</v>
      </c>
      <c r="M180" s="224">
        <f>OIS!M$38</f>
        <v>1.396661449765584</v>
      </c>
      <c r="N180" s="224">
        <f>OIS!N$38</f>
        <v>1.2839219598924358</v>
      </c>
      <c r="O180" s="224">
        <f>OIS!O$38</f>
        <v>1.1352871117082219</v>
      </c>
      <c r="P180" s="224">
        <f>OIS!P$38</f>
        <v>1.4047251514032948</v>
      </c>
      <c r="Q180" s="224">
        <f>OIS!Q$38</f>
        <v>1.551840025540713</v>
      </c>
      <c r="R180" s="224">
        <f>OIS!R$38</f>
        <v>1.4827797499110429</v>
      </c>
      <c r="S180" s="224">
        <f>OIS!S$38</f>
        <v>1.5213428567858374</v>
      </c>
      <c r="T180" s="224">
        <f>OIS!T$38</f>
        <v>1.5159711094851978</v>
      </c>
      <c r="U180" s="224">
        <f>OIS!U$38</f>
        <v>1.4319329107711576</v>
      </c>
      <c r="V180" s="224">
        <f>OIS!V$38</f>
        <v>1.4514439999833633</v>
      </c>
      <c r="W180" s="224">
        <f>OIS!W$38</f>
        <v>1.606052590506089</v>
      </c>
    </row>
  </sheetData>
  <pageMargins left="0.39370078740157483" right="0.39370078740157483" top="0.39370078740157483" bottom="0.39370078740157483" header="0.31496062992125978" footer="0.31496062992125978"/>
  <pageSetup paperSize="9" scale="57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CY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34" width="9.140625" style="1" hidden="1" customWidth="1"/>
    <col min="35" max="103" width="13" style="1" hidden="1" customWidth="1"/>
    <col min="104" max="104" width="2.7109375" style="1" customWidth="1"/>
    <col min="105" max="107" width="9.140625" style="1" customWidth="1"/>
    <col min="108" max="16384" width="9.140625" style="1"/>
  </cols>
  <sheetData>
    <row r="1" spans="1:23" ht="15" customHeight="1" x14ac:dyDescent="0.25">
      <c r="A1" s="9" t="str">
        <f>index!$A$1&amp;": Industry Summary / final energy consumption"</f>
        <v>PT: Industry Summary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</row>
    <row r="3" spans="1:23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</row>
    <row r="5" spans="1:23" ht="15" customHeight="1" x14ac:dyDescent="0.25">
      <c r="A5" s="34" t="s">
        <v>91</v>
      </c>
      <c r="B5" s="225">
        <f t="shared" ref="B5:W5" si="0">SUM(B6:B10,B16,B27)</f>
        <v>6267.4534823732902</v>
      </c>
      <c r="C5" s="225">
        <f t="shared" si="0"/>
        <v>6224.3991401545982</v>
      </c>
      <c r="D5" s="225">
        <f t="shared" si="0"/>
        <v>6360.33361994814</v>
      </c>
      <c r="E5" s="225">
        <f t="shared" si="0"/>
        <v>5932.2443680135202</v>
      </c>
      <c r="F5" s="225">
        <f t="shared" si="0"/>
        <v>5802.0202923472152</v>
      </c>
      <c r="G5" s="225">
        <f t="shared" si="0"/>
        <v>5797.2797076520728</v>
      </c>
      <c r="H5" s="225">
        <f t="shared" si="0"/>
        <v>5764.920980222998</v>
      </c>
      <c r="I5" s="225">
        <f t="shared" si="0"/>
        <v>5846.3674978500458</v>
      </c>
      <c r="J5" s="225">
        <f t="shared" si="0"/>
        <v>5525.8728288903267</v>
      </c>
      <c r="K5" s="225">
        <f t="shared" si="0"/>
        <v>5213.5957007735087</v>
      </c>
      <c r="L5" s="225">
        <f t="shared" si="0"/>
        <v>5456.022699913854</v>
      </c>
      <c r="M5" s="225">
        <f t="shared" si="0"/>
        <v>5351.6414445400942</v>
      </c>
      <c r="N5" s="225">
        <f t="shared" si="0"/>
        <v>4606.1715391230628</v>
      </c>
      <c r="O5" s="225">
        <f t="shared" si="0"/>
        <v>4598.6467755804551</v>
      </c>
      <c r="P5" s="225">
        <f t="shared" si="0"/>
        <v>4405.4999140159089</v>
      </c>
      <c r="Q5" s="225">
        <f t="shared" si="0"/>
        <v>4411.5208942395802</v>
      </c>
      <c r="R5" s="225">
        <f t="shared" si="0"/>
        <v>4381.4472914878179</v>
      </c>
      <c r="S5" s="225">
        <f t="shared" si="0"/>
        <v>4525.2973344800002</v>
      </c>
      <c r="T5" s="225">
        <f t="shared" si="0"/>
        <v>4553.9012897676648</v>
      </c>
      <c r="U5" s="225">
        <f t="shared" si="0"/>
        <v>4618.1280309541844</v>
      </c>
      <c r="V5" s="225">
        <f t="shared" si="0"/>
        <v>4447.5390369737615</v>
      </c>
      <c r="W5" s="225">
        <f t="shared" si="0"/>
        <v>4531.0672398965835</v>
      </c>
    </row>
    <row r="6" spans="1:23" ht="12" customHeight="1" x14ac:dyDescent="0.25">
      <c r="A6" s="202" t="s">
        <v>92</v>
      </c>
      <c r="B6" s="226">
        <v>67.128522885828019</v>
      </c>
      <c r="C6" s="226">
        <v>68.12421910171463</v>
      </c>
      <c r="D6" s="226">
        <v>70.12633409084944</v>
      </c>
      <c r="E6" s="226">
        <v>67.177742018409361</v>
      </c>
      <c r="F6" s="226">
        <v>65.705656617160443</v>
      </c>
      <c r="G6" s="226">
        <v>65.470573504151403</v>
      </c>
      <c r="H6" s="226">
        <v>66.11673748857757</v>
      </c>
      <c r="I6" s="226">
        <v>65.553294420707502</v>
      </c>
      <c r="J6" s="226">
        <v>63.355990107342038</v>
      </c>
      <c r="K6" s="226">
        <v>58.872914151480785</v>
      </c>
      <c r="L6" s="226">
        <v>62.704068139034128</v>
      </c>
      <c r="M6" s="226">
        <v>60.093702166268848</v>
      </c>
      <c r="N6" s="226">
        <v>54.126522773684265</v>
      </c>
      <c r="O6" s="226">
        <v>53.475104684110363</v>
      </c>
      <c r="P6" s="226">
        <v>51.887354615264798</v>
      </c>
      <c r="Q6" s="226">
        <v>52.251859880148331</v>
      </c>
      <c r="R6" s="226">
        <v>53.012831833960803</v>
      </c>
      <c r="S6" s="226">
        <v>54.679187479813379</v>
      </c>
      <c r="T6" s="226">
        <v>54.396736113020999</v>
      </c>
      <c r="U6" s="226">
        <v>55.90189921123379</v>
      </c>
      <c r="V6" s="226">
        <v>53.08240061785088</v>
      </c>
      <c r="W6" s="226">
        <v>54.619561872318876</v>
      </c>
    </row>
    <row r="7" spans="1:23" ht="12" customHeight="1" x14ac:dyDescent="0.25">
      <c r="A7" s="202" t="s">
        <v>93</v>
      </c>
      <c r="B7" s="226">
        <v>89.965373019673592</v>
      </c>
      <c r="C7" s="226">
        <v>92.25491084555081</v>
      </c>
      <c r="D7" s="226">
        <v>94.196989231167365</v>
      </c>
      <c r="E7" s="226">
        <v>93.957553336171088</v>
      </c>
      <c r="F7" s="226">
        <v>92.636523679634465</v>
      </c>
      <c r="G7" s="226">
        <v>91.030526623104365</v>
      </c>
      <c r="H7" s="226">
        <v>91.580690444999846</v>
      </c>
      <c r="I7" s="226">
        <v>94.010868615207571</v>
      </c>
      <c r="J7" s="226">
        <v>88.700838138977616</v>
      </c>
      <c r="K7" s="226">
        <v>81.838766399974119</v>
      </c>
      <c r="L7" s="226">
        <v>90.427131559581852</v>
      </c>
      <c r="M7" s="226">
        <v>87.551726017997922</v>
      </c>
      <c r="N7" s="226">
        <v>80.360086101601652</v>
      </c>
      <c r="O7" s="226">
        <v>80.315770450175179</v>
      </c>
      <c r="P7" s="226">
        <v>76.300454676410553</v>
      </c>
      <c r="Q7" s="226">
        <v>77.402339448941248</v>
      </c>
      <c r="R7" s="226">
        <v>80.977634496295749</v>
      </c>
      <c r="S7" s="226">
        <v>83.907756370360246</v>
      </c>
      <c r="T7" s="226">
        <v>83.863939630915226</v>
      </c>
      <c r="U7" s="226">
        <v>86.601525046459315</v>
      </c>
      <c r="V7" s="226">
        <v>80.756592758001148</v>
      </c>
      <c r="W7" s="226">
        <v>85.035308597083215</v>
      </c>
    </row>
    <row r="8" spans="1:23" ht="12" customHeight="1" x14ac:dyDescent="0.25">
      <c r="A8" s="202" t="s">
        <v>94</v>
      </c>
      <c r="B8" s="226">
        <v>158.05679243494615</v>
      </c>
      <c r="C8" s="226">
        <v>157.95985382255182</v>
      </c>
      <c r="D8" s="226">
        <v>158.24238311482509</v>
      </c>
      <c r="E8" s="226">
        <v>161.88501377550847</v>
      </c>
      <c r="F8" s="226">
        <v>158.50174063572956</v>
      </c>
      <c r="G8" s="226">
        <v>159.65883151312835</v>
      </c>
      <c r="H8" s="226">
        <v>162.77921466229571</v>
      </c>
      <c r="I8" s="226">
        <v>169.29929051382763</v>
      </c>
      <c r="J8" s="226">
        <v>163.32831443523682</v>
      </c>
      <c r="K8" s="226">
        <v>151.67994494635624</v>
      </c>
      <c r="L8" s="226">
        <v>163.78214701936113</v>
      </c>
      <c r="M8" s="226">
        <v>160.52121603027973</v>
      </c>
      <c r="N8" s="226">
        <v>156.04944390675598</v>
      </c>
      <c r="O8" s="226">
        <v>156.41557732789943</v>
      </c>
      <c r="P8" s="226">
        <v>148.18825687706934</v>
      </c>
      <c r="Q8" s="226">
        <v>150.35563601924071</v>
      </c>
      <c r="R8" s="226">
        <v>156.5429271873582</v>
      </c>
      <c r="S8" s="226">
        <v>160.94127149692753</v>
      </c>
      <c r="T8" s="226">
        <v>161.36261653520862</v>
      </c>
      <c r="U8" s="226">
        <v>165.77356318498667</v>
      </c>
      <c r="V8" s="226">
        <v>157.57291850292938</v>
      </c>
      <c r="W8" s="226">
        <v>162.37933269554509</v>
      </c>
    </row>
    <row r="9" spans="1:23" ht="12" customHeight="1" x14ac:dyDescent="0.25">
      <c r="A9" s="202" t="s">
        <v>95</v>
      </c>
      <c r="B9" s="226">
        <v>161.48536913653814</v>
      </c>
      <c r="C9" s="226">
        <v>164.51196129704741</v>
      </c>
      <c r="D9" s="226">
        <v>167.00112410613156</v>
      </c>
      <c r="E9" s="226">
        <v>162.19201015316654</v>
      </c>
      <c r="F9" s="226">
        <v>157.89545963604098</v>
      </c>
      <c r="G9" s="226">
        <v>157.82723285887025</v>
      </c>
      <c r="H9" s="226">
        <v>158.72899423913736</v>
      </c>
      <c r="I9" s="226">
        <v>164.7926988982646</v>
      </c>
      <c r="J9" s="226">
        <v>155.002754302217</v>
      </c>
      <c r="K9" s="226">
        <v>142.22491972411771</v>
      </c>
      <c r="L9" s="226">
        <v>157.911929484338</v>
      </c>
      <c r="M9" s="226">
        <v>153.76564796931322</v>
      </c>
      <c r="N9" s="226">
        <v>144.92164725575702</v>
      </c>
      <c r="O9" s="226">
        <v>144.72936120320117</v>
      </c>
      <c r="P9" s="226">
        <v>136.88928996458432</v>
      </c>
      <c r="Q9" s="226">
        <v>139.46580542928621</v>
      </c>
      <c r="R9" s="226">
        <v>150.85139932952669</v>
      </c>
      <c r="S9" s="226">
        <v>155.10074612511704</v>
      </c>
      <c r="T9" s="226">
        <v>155.1326488476881</v>
      </c>
      <c r="U9" s="226">
        <v>161.38031692259227</v>
      </c>
      <c r="V9" s="226">
        <v>150.69369096830914</v>
      </c>
      <c r="W9" s="226">
        <v>160.10113813958972</v>
      </c>
    </row>
    <row r="10" spans="1:23" ht="12" customHeight="1" x14ac:dyDescent="0.25">
      <c r="A10" s="36" t="s">
        <v>96</v>
      </c>
      <c r="B10" s="227">
        <f t="shared" ref="B10:W10" si="1">SUM(B11:B15)</f>
        <v>116.44045139310974</v>
      </c>
      <c r="C10" s="227">
        <f t="shared" si="1"/>
        <v>128.24225936628298</v>
      </c>
      <c r="D10" s="227">
        <f t="shared" si="1"/>
        <v>130.13713579105985</v>
      </c>
      <c r="E10" s="227">
        <f t="shared" si="1"/>
        <v>125.88718705890955</v>
      </c>
      <c r="F10" s="227">
        <f t="shared" si="1"/>
        <v>120.96912666786957</v>
      </c>
      <c r="G10" s="227">
        <f t="shared" si="1"/>
        <v>112.16028143906902</v>
      </c>
      <c r="H10" s="227">
        <f t="shared" si="1"/>
        <v>112.89569955814341</v>
      </c>
      <c r="I10" s="227">
        <f t="shared" si="1"/>
        <v>120.55105821827911</v>
      </c>
      <c r="J10" s="227">
        <f t="shared" si="1"/>
        <v>113.78446401393484</v>
      </c>
      <c r="K10" s="227">
        <f t="shared" si="1"/>
        <v>108.12957833156452</v>
      </c>
      <c r="L10" s="227">
        <f t="shared" si="1"/>
        <v>109.16604168440404</v>
      </c>
      <c r="M10" s="227">
        <f t="shared" si="1"/>
        <v>109.33846684517084</v>
      </c>
      <c r="N10" s="227">
        <f t="shared" si="1"/>
        <v>95.585939040037118</v>
      </c>
      <c r="O10" s="227">
        <f t="shared" si="1"/>
        <v>93.754410582760102</v>
      </c>
      <c r="P10" s="227">
        <f t="shared" si="1"/>
        <v>89.218767417407349</v>
      </c>
      <c r="Q10" s="227">
        <f t="shared" si="1"/>
        <v>90.860601983312648</v>
      </c>
      <c r="R10" s="227">
        <f t="shared" si="1"/>
        <v>93.394448431308177</v>
      </c>
      <c r="S10" s="227">
        <f t="shared" si="1"/>
        <v>97.423656352778139</v>
      </c>
      <c r="T10" s="227">
        <f t="shared" si="1"/>
        <v>99.836927935930035</v>
      </c>
      <c r="U10" s="227">
        <f t="shared" si="1"/>
        <v>102.17093660193612</v>
      </c>
      <c r="V10" s="227">
        <f t="shared" si="1"/>
        <v>96.56330685411676</v>
      </c>
      <c r="W10" s="227">
        <f t="shared" si="1"/>
        <v>104.792180163837</v>
      </c>
    </row>
    <row r="11" spans="1:23" ht="12" customHeight="1" x14ac:dyDescent="0.25">
      <c r="A11" s="37" t="s">
        <v>83</v>
      </c>
      <c r="B11" s="228">
        <v>16.815761770787315</v>
      </c>
      <c r="C11" s="228">
        <v>16.102756918221168</v>
      </c>
      <c r="D11" s="228">
        <v>13.110734607271473</v>
      </c>
      <c r="E11" s="228">
        <v>10.285728117975268</v>
      </c>
      <c r="F11" s="228">
        <v>10.186561624840905</v>
      </c>
      <c r="G11" s="228">
        <v>8.560709143219464</v>
      </c>
      <c r="H11" s="228">
        <v>6.6063718309486807</v>
      </c>
      <c r="I11" s="228">
        <v>6.430581327444183</v>
      </c>
      <c r="J11" s="228">
        <v>4.6133878500069052</v>
      </c>
      <c r="K11" s="228">
        <v>3.9427340049372575</v>
      </c>
      <c r="L11" s="228">
        <v>3.6463102126072835</v>
      </c>
      <c r="M11" s="228">
        <v>3.7492555402486145</v>
      </c>
      <c r="N11" s="228">
        <v>2.8151754942105258</v>
      </c>
      <c r="O11" s="228">
        <v>2.5626472967240219</v>
      </c>
      <c r="P11" s="228">
        <v>2.9375939984693109</v>
      </c>
      <c r="Q11" s="228">
        <v>3.8100226288561299</v>
      </c>
      <c r="R11" s="228">
        <v>2.5677461638062664</v>
      </c>
      <c r="S11" s="228">
        <v>2.1511303798019061</v>
      </c>
      <c r="T11" s="228">
        <v>2.2117488308309063</v>
      </c>
      <c r="U11" s="228">
        <v>1.9721690846954831</v>
      </c>
      <c r="V11" s="228">
        <v>1.7042424294979535</v>
      </c>
      <c r="W11" s="228">
        <v>1.7136722418510739</v>
      </c>
    </row>
    <row r="12" spans="1:23" ht="12" customHeight="1" x14ac:dyDescent="0.25">
      <c r="A12" s="37" t="s">
        <v>72</v>
      </c>
      <c r="B12" s="228">
        <v>47.88231087555387</v>
      </c>
      <c r="C12" s="228">
        <v>66.157608951551168</v>
      </c>
      <c r="D12" s="228">
        <v>71.963123943122994</v>
      </c>
      <c r="E12" s="228">
        <v>70.380984983052628</v>
      </c>
      <c r="F12" s="228">
        <v>64.357419827943602</v>
      </c>
      <c r="G12" s="228">
        <v>56.250415956067329</v>
      </c>
      <c r="H12" s="228">
        <v>56.983047853423741</v>
      </c>
      <c r="I12" s="228">
        <v>65.281890171339171</v>
      </c>
      <c r="J12" s="228">
        <v>62.036645322697765</v>
      </c>
      <c r="K12" s="228">
        <v>63.902489322672047</v>
      </c>
      <c r="L12" s="228">
        <v>63.792426684920457</v>
      </c>
      <c r="M12" s="228">
        <v>68.227758528489005</v>
      </c>
      <c r="N12" s="228">
        <v>57.142218309179157</v>
      </c>
      <c r="O12" s="228">
        <v>55.10690235119241</v>
      </c>
      <c r="P12" s="228">
        <v>50.155976614076863</v>
      </c>
      <c r="Q12" s="228">
        <v>51.672210871036171</v>
      </c>
      <c r="R12" s="228">
        <v>54.183491104584093</v>
      </c>
      <c r="S12" s="228">
        <v>58.504785907277707</v>
      </c>
      <c r="T12" s="228">
        <v>61.596834400354744</v>
      </c>
      <c r="U12" s="228">
        <v>62.083307499319943</v>
      </c>
      <c r="V12" s="228">
        <v>58.133656830592642</v>
      </c>
      <c r="W12" s="228">
        <v>65.615400397007036</v>
      </c>
    </row>
    <row r="13" spans="1:23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</row>
    <row r="14" spans="1:23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</row>
    <row r="15" spans="1:23" ht="12" customHeight="1" x14ac:dyDescent="0.25">
      <c r="A15" s="38" t="s">
        <v>38</v>
      </c>
      <c r="B15" s="229">
        <v>51.742378746768551</v>
      </c>
      <c r="C15" s="229">
        <v>45.981893496510651</v>
      </c>
      <c r="D15" s="229">
        <v>45.063277240665371</v>
      </c>
      <c r="E15" s="229">
        <v>45.220473957881659</v>
      </c>
      <c r="F15" s="229">
        <v>46.425145215085067</v>
      </c>
      <c r="G15" s="229">
        <v>47.349156339782219</v>
      </c>
      <c r="H15" s="229">
        <v>49.30627987377099</v>
      </c>
      <c r="I15" s="229">
        <v>48.838586719495751</v>
      </c>
      <c r="J15" s="229">
        <v>47.13443084123017</v>
      </c>
      <c r="K15" s="229">
        <v>40.284355003955213</v>
      </c>
      <c r="L15" s="229">
        <v>41.727304786876289</v>
      </c>
      <c r="M15" s="229">
        <v>37.361452776433225</v>
      </c>
      <c r="N15" s="229">
        <v>35.62854523664744</v>
      </c>
      <c r="O15" s="229">
        <v>36.084860934843668</v>
      </c>
      <c r="P15" s="229">
        <v>36.125196804861183</v>
      </c>
      <c r="Q15" s="229">
        <v>35.378368483420346</v>
      </c>
      <c r="R15" s="229">
        <v>36.643211162917822</v>
      </c>
      <c r="S15" s="229">
        <v>36.767740065698526</v>
      </c>
      <c r="T15" s="229">
        <v>36.028344704744384</v>
      </c>
      <c r="U15" s="229">
        <v>38.115460017920697</v>
      </c>
      <c r="V15" s="229">
        <v>36.725407594026166</v>
      </c>
      <c r="W15" s="229">
        <v>37.463107524978888</v>
      </c>
    </row>
    <row r="16" spans="1:23" ht="12" customHeight="1" x14ac:dyDescent="0.25">
      <c r="A16" s="39" t="s">
        <v>98</v>
      </c>
      <c r="B16" s="230">
        <f t="shared" ref="B16:W16" si="2">SUM(B17:B26)</f>
        <v>2137.9668250870354</v>
      </c>
      <c r="C16" s="230">
        <f t="shared" si="2"/>
        <v>2100.1285003182916</v>
      </c>
      <c r="D16" s="230">
        <f t="shared" si="2"/>
        <v>2065.3227239774155</v>
      </c>
      <c r="E16" s="230">
        <f t="shared" si="2"/>
        <v>2053.2559298788969</v>
      </c>
      <c r="F16" s="230">
        <f t="shared" si="2"/>
        <v>1912.8727751999791</v>
      </c>
      <c r="G16" s="230">
        <f t="shared" si="2"/>
        <v>1881.7426922702716</v>
      </c>
      <c r="H16" s="230">
        <f t="shared" si="2"/>
        <v>1908.8866080738248</v>
      </c>
      <c r="I16" s="230">
        <f t="shared" si="2"/>
        <v>1981.5066894009133</v>
      </c>
      <c r="J16" s="230">
        <f t="shared" si="2"/>
        <v>1917.8317576758798</v>
      </c>
      <c r="K16" s="230">
        <f t="shared" si="2"/>
        <v>1922.3433253660132</v>
      </c>
      <c r="L16" s="230">
        <f t="shared" si="2"/>
        <v>1960.7486906504237</v>
      </c>
      <c r="M16" s="230">
        <f t="shared" si="2"/>
        <v>1978.8189699189563</v>
      </c>
      <c r="N16" s="230">
        <f t="shared" si="2"/>
        <v>1841.5020595631513</v>
      </c>
      <c r="O16" s="230">
        <f t="shared" si="2"/>
        <v>1854.446201378576</v>
      </c>
      <c r="P16" s="230">
        <f t="shared" si="2"/>
        <v>1675.5691950307166</v>
      </c>
      <c r="Q16" s="230">
        <f t="shared" si="2"/>
        <v>1709.0179457050629</v>
      </c>
      <c r="R16" s="230">
        <f t="shared" si="2"/>
        <v>1740.9609823166454</v>
      </c>
      <c r="S16" s="230">
        <f t="shared" si="2"/>
        <v>1765.7228727032491</v>
      </c>
      <c r="T16" s="230">
        <f t="shared" si="2"/>
        <v>1790.4278515358785</v>
      </c>
      <c r="U16" s="230">
        <f t="shared" si="2"/>
        <v>1818.0753181765986</v>
      </c>
      <c r="V16" s="230">
        <f t="shared" si="2"/>
        <v>1729.3905204835105</v>
      </c>
      <c r="W16" s="230">
        <f t="shared" si="2"/>
        <v>1751.8394493577418</v>
      </c>
    </row>
    <row r="17" spans="1:23" ht="12" customHeight="1" x14ac:dyDescent="0.25">
      <c r="A17" s="46" t="s">
        <v>30</v>
      </c>
      <c r="B17" s="231">
        <v>32.539882846538191</v>
      </c>
      <c r="C17" s="231">
        <v>11.650154702099217</v>
      </c>
      <c r="D17" s="231">
        <v>10.467099790974824</v>
      </c>
      <c r="E17" s="231">
        <v>9.0701771824708359</v>
      </c>
      <c r="F17" s="231">
        <v>8.1769085470954668</v>
      </c>
      <c r="G17" s="231">
        <v>6.5172923805203746</v>
      </c>
      <c r="H17" s="231">
        <v>7.5135835475609669</v>
      </c>
      <c r="I17" s="231">
        <v>9.7654723998841426</v>
      </c>
      <c r="J17" s="231">
        <v>8.0348747760436474</v>
      </c>
      <c r="K17" s="231">
        <v>6.4828052085379344</v>
      </c>
      <c r="L17" s="231">
        <v>6.9017010991865879</v>
      </c>
      <c r="M17" s="231">
        <v>6.9196800193722403</v>
      </c>
      <c r="N17" s="231">
        <v>7.6597345825338472</v>
      </c>
      <c r="O17" s="231">
        <v>7.6113633396379115</v>
      </c>
      <c r="P17" s="231">
        <v>3.1439347637864885</v>
      </c>
      <c r="Q17" s="231">
        <v>2.3828224236153024</v>
      </c>
      <c r="R17" s="231">
        <v>2.1851830485080517</v>
      </c>
      <c r="S17" s="231">
        <v>2.0954502236765951</v>
      </c>
      <c r="T17" s="231">
        <v>1.8682705284335044</v>
      </c>
      <c r="U17" s="231">
        <v>1.9945229578617594</v>
      </c>
      <c r="V17" s="231">
        <v>1.7060802728287818</v>
      </c>
      <c r="W17" s="231">
        <v>1.7756304794565587</v>
      </c>
    </row>
    <row r="18" spans="1:23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</row>
    <row r="19" spans="1:23" ht="12" customHeight="1" x14ac:dyDescent="0.25">
      <c r="A19" s="46" t="s">
        <v>33</v>
      </c>
      <c r="B19" s="231">
        <v>78.674068014641151</v>
      </c>
      <c r="C19" s="231">
        <v>78.930453840889868</v>
      </c>
      <c r="D19" s="231">
        <v>68.174240019732352</v>
      </c>
      <c r="E19" s="231">
        <v>71.574638571961216</v>
      </c>
      <c r="F19" s="231">
        <v>61.526930796582022</v>
      </c>
      <c r="G19" s="231">
        <v>58.383486085480122</v>
      </c>
      <c r="H19" s="231">
        <v>51.84914622249579</v>
      </c>
      <c r="I19" s="231">
        <v>48.545640256441793</v>
      </c>
      <c r="J19" s="231">
        <v>46.838392607889666</v>
      </c>
      <c r="K19" s="231">
        <v>40.526108157364376</v>
      </c>
      <c r="L19" s="231">
        <v>38.859191156383986</v>
      </c>
      <c r="M19" s="231">
        <v>42.876492735519093</v>
      </c>
      <c r="N19" s="231">
        <v>40.890165047759076</v>
      </c>
      <c r="O19" s="231">
        <v>36.747757540112772</v>
      </c>
      <c r="P19" s="231">
        <v>35.267136338168854</v>
      </c>
      <c r="Q19" s="231">
        <v>33.81007237882698</v>
      </c>
      <c r="R19" s="231">
        <v>32.524538709480055</v>
      </c>
      <c r="S19" s="231">
        <v>31.495894814891138</v>
      </c>
      <c r="T19" s="231">
        <v>31.854108590755192</v>
      </c>
      <c r="U19" s="231">
        <v>30.215099232236732</v>
      </c>
      <c r="V19" s="231">
        <v>27.342593401090028</v>
      </c>
      <c r="W19" s="231">
        <v>28.628160494019216</v>
      </c>
    </row>
    <row r="20" spans="1:23" ht="12" customHeight="1" x14ac:dyDescent="0.25">
      <c r="A20" s="46" t="s">
        <v>83</v>
      </c>
      <c r="B20" s="231">
        <v>94.14713986346969</v>
      </c>
      <c r="C20" s="231">
        <v>106.2579231395688</v>
      </c>
      <c r="D20" s="231">
        <v>106.46070921039625</v>
      </c>
      <c r="E20" s="231">
        <v>77.481356230151277</v>
      </c>
      <c r="F20" s="231">
        <v>79.064288191145238</v>
      </c>
      <c r="G20" s="231">
        <v>73.379464546085927</v>
      </c>
      <c r="H20" s="231">
        <v>68.777320062266796</v>
      </c>
      <c r="I20" s="231">
        <v>60.902105192022148</v>
      </c>
      <c r="J20" s="231">
        <v>46.684991768569155</v>
      </c>
      <c r="K20" s="231">
        <v>49.736863078986495</v>
      </c>
      <c r="L20" s="231">
        <v>51.545587133247658</v>
      </c>
      <c r="M20" s="231">
        <v>42.110488389165532</v>
      </c>
      <c r="N20" s="231">
        <v>38.96166930551356</v>
      </c>
      <c r="O20" s="231">
        <v>34.409411292052759</v>
      </c>
      <c r="P20" s="231">
        <v>41.395358816109002</v>
      </c>
      <c r="Q20" s="231">
        <v>50.500072689305242</v>
      </c>
      <c r="R20" s="231">
        <v>40.656213051603956</v>
      </c>
      <c r="S20" s="231">
        <v>37.677700802443063</v>
      </c>
      <c r="T20" s="231">
        <v>36.722870938338467</v>
      </c>
      <c r="U20" s="231">
        <v>33.495866601968935</v>
      </c>
      <c r="V20" s="231">
        <v>28.467124713652215</v>
      </c>
      <c r="W20" s="231">
        <v>28.220055238955126</v>
      </c>
    </row>
    <row r="21" spans="1:23" ht="12" customHeight="1" x14ac:dyDescent="0.25">
      <c r="A21" s="46" t="s">
        <v>70</v>
      </c>
      <c r="B21" s="231">
        <v>738.43862886758848</v>
      </c>
      <c r="C21" s="231">
        <v>635.15212068800281</v>
      </c>
      <c r="D21" s="231">
        <v>486.84762019385124</v>
      </c>
      <c r="E21" s="231">
        <v>455.20494216200524</v>
      </c>
      <c r="F21" s="231">
        <v>289.35285133316398</v>
      </c>
      <c r="G21" s="231">
        <v>189.45527148102997</v>
      </c>
      <c r="H21" s="231">
        <v>203.94517491203877</v>
      </c>
      <c r="I21" s="231">
        <v>239.77976595361491</v>
      </c>
      <c r="J21" s="231">
        <v>181.99838405329342</v>
      </c>
      <c r="K21" s="231">
        <v>197.83182051785948</v>
      </c>
      <c r="L21" s="231">
        <v>142.34286855554279</v>
      </c>
      <c r="M21" s="231">
        <v>118.96243984945492</v>
      </c>
      <c r="N21" s="231">
        <v>107.03101309217976</v>
      </c>
      <c r="O21" s="231">
        <v>75.097859560442586</v>
      </c>
      <c r="P21" s="231">
        <v>66.136606741080243</v>
      </c>
      <c r="Q21" s="231">
        <v>94.68837492968558</v>
      </c>
      <c r="R21" s="231">
        <v>102.47615290399189</v>
      </c>
      <c r="S21" s="231">
        <v>82.72559528058008</v>
      </c>
      <c r="T21" s="231">
        <v>80.444980730752306</v>
      </c>
      <c r="U21" s="231">
        <v>64.507846970468833</v>
      </c>
      <c r="V21" s="231">
        <v>67.568218786777294</v>
      </c>
      <c r="W21" s="231">
        <v>53.724826673415258</v>
      </c>
    </row>
    <row r="22" spans="1:23" ht="12" customHeight="1" x14ac:dyDescent="0.25">
      <c r="A22" s="46" t="s">
        <v>34</v>
      </c>
      <c r="B22" s="231">
        <v>11.009277494167344</v>
      </c>
      <c r="C22" s="231">
        <v>14.150954631658749</v>
      </c>
      <c r="D22" s="231">
        <v>18.019849105663603</v>
      </c>
      <c r="E22" s="231">
        <v>16.741770851876119</v>
      </c>
      <c r="F22" s="231">
        <v>19.336881559384356</v>
      </c>
      <c r="G22" s="231">
        <v>21.941073437394291</v>
      </c>
      <c r="H22" s="231">
        <v>20.645389479769349</v>
      </c>
      <c r="I22" s="231">
        <v>12.010184191010914</v>
      </c>
      <c r="J22" s="231">
        <v>12.829409600788388</v>
      </c>
      <c r="K22" s="231">
        <v>16.617502054750208</v>
      </c>
      <c r="L22" s="231">
        <v>17.345533966915941</v>
      </c>
      <c r="M22" s="231">
        <v>12.444595257353793</v>
      </c>
      <c r="N22" s="231">
        <v>5.9333327445059982</v>
      </c>
      <c r="O22" s="231">
        <v>6.9571253133278601</v>
      </c>
      <c r="P22" s="231">
        <v>8.7369494865072195</v>
      </c>
      <c r="Q22" s="231">
        <v>7.8040499274890909</v>
      </c>
      <c r="R22" s="231">
        <v>6.1331030507534106</v>
      </c>
      <c r="S22" s="231">
        <v>7.5195852480611256</v>
      </c>
      <c r="T22" s="231">
        <v>7.632897956003756</v>
      </c>
      <c r="U22" s="231">
        <v>7.6486801363847565</v>
      </c>
      <c r="V22" s="231">
        <v>8.2579888948451998</v>
      </c>
      <c r="W22" s="231">
        <v>7.7093739794846021</v>
      </c>
    </row>
    <row r="23" spans="1:23" ht="12" customHeight="1" x14ac:dyDescent="0.25">
      <c r="A23" s="46" t="s">
        <v>72</v>
      </c>
      <c r="B23" s="231">
        <v>98.926532029399482</v>
      </c>
      <c r="C23" s="231">
        <v>163.56305054651745</v>
      </c>
      <c r="D23" s="231">
        <v>196.71295340508024</v>
      </c>
      <c r="E23" s="231">
        <v>216.2947253460427</v>
      </c>
      <c r="F23" s="231">
        <v>224.62713827022884</v>
      </c>
      <c r="G23" s="231">
        <v>214.85274656587833</v>
      </c>
      <c r="H23" s="231">
        <v>222.29888270241509</v>
      </c>
      <c r="I23" s="231">
        <v>241.02229703756902</v>
      </c>
      <c r="J23" s="231">
        <v>241.31444146109683</v>
      </c>
      <c r="K23" s="231">
        <v>269.11795726130742</v>
      </c>
      <c r="L23" s="231">
        <v>311.49147303070009</v>
      </c>
      <c r="M23" s="231">
        <v>369.38305117794403</v>
      </c>
      <c r="N23" s="231">
        <v>386.74921233690611</v>
      </c>
      <c r="O23" s="231">
        <v>375.22547625435948</v>
      </c>
      <c r="P23" s="231">
        <v>384.39430187880919</v>
      </c>
      <c r="Q23" s="231">
        <v>411.349149972634</v>
      </c>
      <c r="R23" s="231">
        <v>431.98076311854925</v>
      </c>
      <c r="S23" s="231">
        <v>502.52676480617993</v>
      </c>
      <c r="T23" s="231">
        <v>503.55861263469728</v>
      </c>
      <c r="U23" s="231">
        <v>500.12899632712742</v>
      </c>
      <c r="V23" s="231">
        <v>455.84408930770184</v>
      </c>
      <c r="W23" s="231">
        <v>550.65377205875677</v>
      </c>
    </row>
    <row r="24" spans="1:23" ht="12" customHeight="1" x14ac:dyDescent="0.25">
      <c r="A24" s="46" t="s">
        <v>36</v>
      </c>
      <c r="B24" s="231">
        <v>6.3415193078489747</v>
      </c>
      <c r="C24" s="231">
        <v>0.77446889254300455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</row>
    <row r="25" spans="1:23" ht="12" customHeight="1" x14ac:dyDescent="0.25">
      <c r="A25" s="46" t="s">
        <v>73</v>
      </c>
      <c r="B25" s="231">
        <v>950.584789560942</v>
      </c>
      <c r="C25" s="231">
        <v>937.26562495199221</v>
      </c>
      <c r="D25" s="231">
        <v>991.88668389429131</v>
      </c>
      <c r="E25" s="231">
        <v>994.14825074700855</v>
      </c>
      <c r="F25" s="231">
        <v>988.74125887571438</v>
      </c>
      <c r="G25" s="231">
        <v>1002.5100043780434</v>
      </c>
      <c r="H25" s="231">
        <v>1017.2669133834369</v>
      </c>
      <c r="I25" s="231">
        <v>1046.6093413096614</v>
      </c>
      <c r="J25" s="231">
        <v>1076.4149263493421</v>
      </c>
      <c r="K25" s="231">
        <v>1041.1800541262521</v>
      </c>
      <c r="L25" s="231">
        <v>1072.9013726819524</v>
      </c>
      <c r="M25" s="231">
        <v>1070.0096687497091</v>
      </c>
      <c r="N25" s="231">
        <v>935.22663150781727</v>
      </c>
      <c r="O25" s="231">
        <v>993.18456835373433</v>
      </c>
      <c r="P25" s="231">
        <v>893.2063429473551</v>
      </c>
      <c r="Q25" s="231">
        <v>889.98718670196581</v>
      </c>
      <c r="R25" s="231">
        <v>937.39161484791794</v>
      </c>
      <c r="S25" s="231">
        <v>922.3788720689123</v>
      </c>
      <c r="T25" s="231">
        <v>924.09494936601686</v>
      </c>
      <c r="U25" s="231">
        <v>957.60072899464558</v>
      </c>
      <c r="V25" s="231">
        <v>938.66848357567369</v>
      </c>
      <c r="W25" s="231">
        <v>905.72857626363941</v>
      </c>
    </row>
    <row r="26" spans="1:23" ht="12" customHeight="1" x14ac:dyDescent="0.25">
      <c r="A26" s="46" t="s">
        <v>79</v>
      </c>
      <c r="B26" s="231">
        <v>127.30498710243978</v>
      </c>
      <c r="C26" s="231">
        <v>152.38374892501969</v>
      </c>
      <c r="D26" s="231">
        <v>186.75356835742579</v>
      </c>
      <c r="E26" s="231">
        <v>212.7400687873812</v>
      </c>
      <c r="F26" s="231">
        <v>242.04651762666481</v>
      </c>
      <c r="G26" s="231">
        <v>314.70335339583926</v>
      </c>
      <c r="H26" s="231">
        <v>316.5901977638415</v>
      </c>
      <c r="I26" s="231">
        <v>322.87188306070891</v>
      </c>
      <c r="J26" s="231">
        <v>303.71633705885665</v>
      </c>
      <c r="K26" s="231">
        <v>300.85021496095521</v>
      </c>
      <c r="L26" s="231">
        <v>319.36096302649435</v>
      </c>
      <c r="M26" s="231">
        <v>316.11255374043753</v>
      </c>
      <c r="N26" s="231">
        <v>319.0503009459357</v>
      </c>
      <c r="O26" s="231">
        <v>325.21263972490817</v>
      </c>
      <c r="P26" s="231">
        <v>243.2885640589005</v>
      </c>
      <c r="Q26" s="231">
        <v>218.496216681541</v>
      </c>
      <c r="R26" s="231">
        <v>187.61341358584082</v>
      </c>
      <c r="S26" s="231">
        <v>179.30300945850496</v>
      </c>
      <c r="T26" s="231">
        <v>204.2511607908811</v>
      </c>
      <c r="U26" s="231">
        <v>222.4835769559044</v>
      </c>
      <c r="V26" s="231">
        <v>201.53594153094147</v>
      </c>
      <c r="W26" s="231">
        <v>175.39905417001475</v>
      </c>
    </row>
    <row r="27" spans="1:23" ht="12" customHeight="1" x14ac:dyDescent="0.25">
      <c r="A27" s="39" t="s">
        <v>99</v>
      </c>
      <c r="B27" s="230">
        <f t="shared" ref="B27:W27" si="3">SUM(B28:B37)</f>
        <v>3536.4101484161597</v>
      </c>
      <c r="C27" s="230">
        <f t="shared" si="3"/>
        <v>3513.1774354031591</v>
      </c>
      <c r="D27" s="230">
        <f t="shared" si="3"/>
        <v>3675.3069296366912</v>
      </c>
      <c r="E27" s="230">
        <f t="shared" si="3"/>
        <v>3267.8889317924582</v>
      </c>
      <c r="F27" s="230">
        <f t="shared" si="3"/>
        <v>3293.4390099108014</v>
      </c>
      <c r="G27" s="230">
        <f t="shared" si="3"/>
        <v>3329.3895694434777</v>
      </c>
      <c r="H27" s="230">
        <f t="shared" si="3"/>
        <v>3263.9330357560198</v>
      </c>
      <c r="I27" s="230">
        <f t="shared" si="3"/>
        <v>3250.6535977828466</v>
      </c>
      <c r="J27" s="230">
        <f t="shared" si="3"/>
        <v>3023.8687102167387</v>
      </c>
      <c r="K27" s="230">
        <f t="shared" si="3"/>
        <v>2748.5062518540021</v>
      </c>
      <c r="L27" s="230">
        <f t="shared" si="3"/>
        <v>2911.2826913767117</v>
      </c>
      <c r="M27" s="230">
        <f t="shared" si="3"/>
        <v>2801.551715592107</v>
      </c>
      <c r="N27" s="230">
        <f t="shared" si="3"/>
        <v>2233.625840482076</v>
      </c>
      <c r="O27" s="230">
        <f t="shared" si="3"/>
        <v>2215.5103499537322</v>
      </c>
      <c r="P27" s="230">
        <f t="shared" si="3"/>
        <v>2227.4465954344555</v>
      </c>
      <c r="Q27" s="230">
        <f t="shared" si="3"/>
        <v>2192.1667057735881</v>
      </c>
      <c r="R27" s="230">
        <f t="shared" si="3"/>
        <v>2105.707067892723</v>
      </c>
      <c r="S27" s="230">
        <f t="shared" si="3"/>
        <v>2207.5218439517548</v>
      </c>
      <c r="T27" s="230">
        <f t="shared" si="3"/>
        <v>2208.8805691690231</v>
      </c>
      <c r="U27" s="230">
        <f t="shared" si="3"/>
        <v>2228.2244718103775</v>
      </c>
      <c r="V27" s="230">
        <f t="shared" si="3"/>
        <v>2179.4796067890438</v>
      </c>
      <c r="W27" s="230">
        <f t="shared" si="3"/>
        <v>2212.3002690704679</v>
      </c>
    </row>
    <row r="28" spans="1:23" ht="12" customHeight="1" x14ac:dyDescent="0.25">
      <c r="A28" s="18" t="s">
        <v>30</v>
      </c>
      <c r="B28" s="232">
        <v>310.01394346472568</v>
      </c>
      <c r="C28" s="232">
        <v>162.70582122223439</v>
      </c>
      <c r="D28" s="232">
        <v>166.4400369244164</v>
      </c>
      <c r="E28" s="232">
        <v>128.75475832913713</v>
      </c>
      <c r="F28" s="232">
        <v>78.323263421950088</v>
      </c>
      <c r="G28" s="232">
        <v>10.23507219385624</v>
      </c>
      <c r="H28" s="232">
        <v>19.36431843008306</v>
      </c>
      <c r="I28" s="232">
        <v>157.7829368864443</v>
      </c>
      <c r="J28" s="232">
        <v>63.011126943646801</v>
      </c>
      <c r="K28" s="232">
        <v>16.146085591118123</v>
      </c>
      <c r="L28" s="232">
        <v>43.249803629962166</v>
      </c>
      <c r="M28" s="232">
        <v>13.306287306509102</v>
      </c>
      <c r="N28" s="232">
        <v>12.348090009039662</v>
      </c>
      <c r="O28" s="232">
        <v>10.857166325022444</v>
      </c>
      <c r="P28" s="232">
        <v>10.760622415921164</v>
      </c>
      <c r="Q28" s="232">
        <v>10.585105349385559</v>
      </c>
      <c r="R28" s="232">
        <v>10.530380150116192</v>
      </c>
      <c r="S28" s="232">
        <v>8.9042918227550452</v>
      </c>
      <c r="T28" s="232">
        <v>8.2818584483506754</v>
      </c>
      <c r="U28" s="232">
        <v>8.8031554600230209</v>
      </c>
      <c r="V28" s="232">
        <v>7.9885027022357065</v>
      </c>
      <c r="W28" s="232">
        <v>8.2041631576887539</v>
      </c>
    </row>
    <row r="29" spans="1:23" ht="12" customHeight="1" x14ac:dyDescent="0.25">
      <c r="A29" s="18" t="s">
        <v>40</v>
      </c>
      <c r="B29" s="232">
        <v>46.215907136715387</v>
      </c>
      <c r="C29" s="232">
        <v>10.71676698194325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</row>
    <row r="30" spans="1:23" ht="12" customHeight="1" x14ac:dyDescent="0.25">
      <c r="A30" s="18" t="s">
        <v>33</v>
      </c>
      <c r="B30" s="232">
        <v>276.06462502061254</v>
      </c>
      <c r="C30" s="232">
        <v>275.80823919436381</v>
      </c>
      <c r="D30" s="232">
        <v>239.11535585301056</v>
      </c>
      <c r="E30" s="232">
        <v>78.680993414281247</v>
      </c>
      <c r="F30" s="232">
        <v>51.471091559393898</v>
      </c>
      <c r="G30" s="232">
        <v>61.394415892163899</v>
      </c>
      <c r="H30" s="232">
        <v>56.629099693239368</v>
      </c>
      <c r="I30" s="232">
        <v>56.928650371245219</v>
      </c>
      <c r="J30" s="232">
        <v>58.635984004320115</v>
      </c>
      <c r="K30" s="232">
        <v>46.27053844624696</v>
      </c>
      <c r="L30" s="232">
        <v>42.444248224527442</v>
      </c>
      <c r="M30" s="232">
        <v>45.019036069296021</v>
      </c>
      <c r="N30" s="232">
        <v>34.919723172361294</v>
      </c>
      <c r="O30" s="232">
        <v>30.272534807264691</v>
      </c>
      <c r="P30" s="232">
        <v>30.654531761573182</v>
      </c>
      <c r="Q30" s="232">
        <v>32.111595720915055</v>
      </c>
      <c r="R30" s="232">
        <v>32.298505142626539</v>
      </c>
      <c r="S30" s="232">
        <v>30.783382915117457</v>
      </c>
      <c r="T30" s="232">
        <v>30.506596482331656</v>
      </c>
      <c r="U30" s="232">
        <v>28.608804465097748</v>
      </c>
      <c r="V30" s="232">
        <v>25.876839101059595</v>
      </c>
      <c r="W30" s="232">
        <v>27.013885937623083</v>
      </c>
    </row>
    <row r="31" spans="1:23" ht="12" customHeight="1" x14ac:dyDescent="0.25">
      <c r="A31" s="18" t="s">
        <v>83</v>
      </c>
      <c r="B31" s="232">
        <v>335.08722734252706</v>
      </c>
      <c r="C31" s="232">
        <v>363.01636207462622</v>
      </c>
      <c r="D31" s="232">
        <v>370.98014689600382</v>
      </c>
      <c r="E31" s="232">
        <v>292.04830688145216</v>
      </c>
      <c r="F31" s="232">
        <v>326.78672542047127</v>
      </c>
      <c r="G31" s="232">
        <v>300.98003267354932</v>
      </c>
      <c r="H31" s="232">
        <v>249.1602461979281</v>
      </c>
      <c r="I31" s="232">
        <v>256.2079841598113</v>
      </c>
      <c r="J31" s="232">
        <v>217.80927300395189</v>
      </c>
      <c r="K31" s="232">
        <v>215.88205381891376</v>
      </c>
      <c r="L31" s="232">
        <v>225.23707943832383</v>
      </c>
      <c r="M31" s="232">
        <v>201.84730680145429</v>
      </c>
      <c r="N31" s="232">
        <v>143.85419561300159</v>
      </c>
      <c r="O31" s="232">
        <v>121.95597236565143</v>
      </c>
      <c r="P31" s="232">
        <v>125.89249860416632</v>
      </c>
      <c r="Q31" s="232">
        <v>150.2614438047965</v>
      </c>
      <c r="R31" s="232">
        <v>119.95557646816671</v>
      </c>
      <c r="S31" s="232">
        <v>121.58741989256151</v>
      </c>
      <c r="T31" s="232">
        <v>118.14259433229233</v>
      </c>
      <c r="U31" s="232">
        <v>118.57770807945766</v>
      </c>
      <c r="V31" s="232">
        <v>121.36130697550847</v>
      </c>
      <c r="W31" s="232">
        <v>132.71184431627032</v>
      </c>
    </row>
    <row r="32" spans="1:23" ht="12" customHeight="1" x14ac:dyDescent="0.25">
      <c r="A32" s="18" t="s">
        <v>70</v>
      </c>
      <c r="B32" s="232">
        <v>483.17220518228237</v>
      </c>
      <c r="C32" s="232">
        <v>427.24392402394903</v>
      </c>
      <c r="D32" s="232">
        <v>439.49244859376694</v>
      </c>
      <c r="E32" s="232">
        <v>331.21878956628365</v>
      </c>
      <c r="F32" s="232">
        <v>231.88480988781629</v>
      </c>
      <c r="G32" s="232">
        <v>174.35504666170442</v>
      </c>
      <c r="H32" s="232">
        <v>134.90718966233786</v>
      </c>
      <c r="I32" s="232">
        <v>174.85669148404622</v>
      </c>
      <c r="J32" s="232">
        <v>94.107462894256003</v>
      </c>
      <c r="K32" s="232">
        <v>103.11392324826258</v>
      </c>
      <c r="L32" s="232">
        <v>86.949220868360896</v>
      </c>
      <c r="M32" s="232">
        <v>60.649597983735092</v>
      </c>
      <c r="N32" s="232">
        <v>39.142675643847753</v>
      </c>
      <c r="O32" s="232">
        <v>28.08356778263564</v>
      </c>
      <c r="P32" s="232">
        <v>18.892542012144162</v>
      </c>
      <c r="Q32" s="232">
        <v>22.823748888027239</v>
      </c>
      <c r="R32" s="232">
        <v>26.500545290333108</v>
      </c>
      <c r="S32" s="232">
        <v>25.614989414174858</v>
      </c>
      <c r="T32" s="232">
        <v>25.575913508284643</v>
      </c>
      <c r="U32" s="232">
        <v>18.462402384647234</v>
      </c>
      <c r="V32" s="232">
        <v>17.271850000840914</v>
      </c>
      <c r="W32" s="232">
        <v>18.683599809817757</v>
      </c>
    </row>
    <row r="33" spans="1:23" ht="12" customHeight="1" x14ac:dyDescent="0.25">
      <c r="A33" s="18" t="s">
        <v>34</v>
      </c>
      <c r="B33" s="232">
        <v>382.55856429431077</v>
      </c>
      <c r="C33" s="232">
        <v>489.80794476644957</v>
      </c>
      <c r="D33" s="232">
        <v>607.84911048161064</v>
      </c>
      <c r="E33" s="232">
        <v>564.0108516760688</v>
      </c>
      <c r="F33" s="232">
        <v>667.00714251628199</v>
      </c>
      <c r="G33" s="232">
        <v>769.99426620147074</v>
      </c>
      <c r="H33" s="232">
        <v>743.45228893811532</v>
      </c>
      <c r="I33" s="232">
        <v>480.20340136358925</v>
      </c>
      <c r="J33" s="232">
        <v>522.18537973713069</v>
      </c>
      <c r="K33" s="232">
        <v>451.04268711119988</v>
      </c>
      <c r="L33" s="232">
        <v>429.96504212938669</v>
      </c>
      <c r="M33" s="232">
        <v>365.98274782089214</v>
      </c>
      <c r="N33" s="232">
        <v>307.43244541542521</v>
      </c>
      <c r="O33" s="232">
        <v>327.80925473826284</v>
      </c>
      <c r="P33" s="232">
        <v>375.70939617127425</v>
      </c>
      <c r="Q33" s="232">
        <v>340.71985376984532</v>
      </c>
      <c r="R33" s="232">
        <v>249.14540081855009</v>
      </c>
      <c r="S33" s="232">
        <v>289.64473117498272</v>
      </c>
      <c r="T33" s="232">
        <v>256.71370565534608</v>
      </c>
      <c r="U33" s="232">
        <v>251.98089853945351</v>
      </c>
      <c r="V33" s="232">
        <v>265.35542469070924</v>
      </c>
      <c r="W33" s="232">
        <v>225.89251768001662</v>
      </c>
    </row>
    <row r="34" spans="1:23" ht="12" customHeight="1" x14ac:dyDescent="0.25">
      <c r="A34" s="18" t="s">
        <v>72</v>
      </c>
      <c r="B34" s="232">
        <v>512.0045706806012</v>
      </c>
      <c r="C34" s="232">
        <v>601.1692803127653</v>
      </c>
      <c r="D34" s="232">
        <v>648.17688911783284</v>
      </c>
      <c r="E34" s="232">
        <v>631.46702397872923</v>
      </c>
      <c r="F34" s="232">
        <v>657.4685803369091</v>
      </c>
      <c r="G34" s="232">
        <v>685.00173859585323</v>
      </c>
      <c r="H34" s="232">
        <v>687.42056299532203</v>
      </c>
      <c r="I34" s="232">
        <v>728.26159095102309</v>
      </c>
      <c r="J34" s="232">
        <v>713.73833711990289</v>
      </c>
      <c r="K34" s="232">
        <v>621.92366347620953</v>
      </c>
      <c r="L34" s="232">
        <v>677.33862822934952</v>
      </c>
      <c r="M34" s="232">
        <v>712.75462451540716</v>
      </c>
      <c r="N34" s="232">
        <v>678.21372842528172</v>
      </c>
      <c r="O34" s="232">
        <v>653.80347694044974</v>
      </c>
      <c r="P34" s="232">
        <v>630.69770087082861</v>
      </c>
      <c r="Q34" s="232">
        <v>643.13409917352647</v>
      </c>
      <c r="R34" s="232">
        <v>642.8048773331866</v>
      </c>
      <c r="S34" s="232">
        <v>661.13087405008491</v>
      </c>
      <c r="T34" s="232">
        <v>689.75409724697693</v>
      </c>
      <c r="U34" s="232">
        <v>702.74564974191003</v>
      </c>
      <c r="V34" s="232">
        <v>660.31073193565226</v>
      </c>
      <c r="W34" s="232">
        <v>705.07295996040136</v>
      </c>
    </row>
    <row r="35" spans="1:23" ht="12" customHeight="1" x14ac:dyDescent="0.25">
      <c r="A35" s="18" t="s">
        <v>36</v>
      </c>
      <c r="B35" s="232">
        <v>34.080750683552566</v>
      </c>
      <c r="C35" s="232">
        <v>4.1242413396152067</v>
      </c>
      <c r="D35" s="232">
        <v>0</v>
      </c>
      <c r="E35" s="232">
        <v>0</v>
      </c>
      <c r="F35" s="232">
        <v>0</v>
      </c>
      <c r="G35" s="232">
        <v>0</v>
      </c>
      <c r="H35" s="232">
        <v>0</v>
      </c>
      <c r="I35" s="232">
        <v>0</v>
      </c>
      <c r="J35" s="232">
        <v>0</v>
      </c>
      <c r="K35" s="232">
        <v>0</v>
      </c>
      <c r="L35" s="232">
        <v>0</v>
      </c>
      <c r="M35" s="232">
        <v>0</v>
      </c>
      <c r="N35" s="232">
        <v>0</v>
      </c>
      <c r="O35" s="232">
        <v>0</v>
      </c>
      <c r="P35" s="232">
        <v>0</v>
      </c>
      <c r="Q35" s="232">
        <v>0</v>
      </c>
      <c r="R35" s="232">
        <v>0</v>
      </c>
      <c r="S35" s="232">
        <v>0</v>
      </c>
      <c r="T35" s="232">
        <v>0</v>
      </c>
      <c r="U35" s="232">
        <v>0</v>
      </c>
      <c r="V35" s="232">
        <v>0</v>
      </c>
      <c r="W35" s="232">
        <v>0</v>
      </c>
    </row>
    <row r="36" spans="1:23" ht="12" customHeight="1" x14ac:dyDescent="0.25">
      <c r="A36" s="18" t="s">
        <v>73</v>
      </c>
      <c r="B36" s="232">
        <v>313.79371430836136</v>
      </c>
      <c r="C36" s="232">
        <v>317.82182130768103</v>
      </c>
      <c r="D36" s="232">
        <v>321.71795926993923</v>
      </c>
      <c r="E36" s="232">
        <v>325.88132792882959</v>
      </c>
      <c r="F36" s="232">
        <v>332.53036623176615</v>
      </c>
      <c r="G36" s="232">
        <v>372.23909278446706</v>
      </c>
      <c r="H36" s="232">
        <v>384.40032651338186</v>
      </c>
      <c r="I36" s="232">
        <v>391.95953229308998</v>
      </c>
      <c r="J36" s="232">
        <v>357.11413641935951</v>
      </c>
      <c r="K36" s="232">
        <v>378.40051337159821</v>
      </c>
      <c r="L36" s="232">
        <v>420.67360582191691</v>
      </c>
      <c r="M36" s="232">
        <v>443.24630717462446</v>
      </c>
      <c r="N36" s="232">
        <v>118.8958104526298</v>
      </c>
      <c r="O36" s="232">
        <v>138.59857867979974</v>
      </c>
      <c r="P36" s="232">
        <v>160.49812824782975</v>
      </c>
      <c r="Q36" s="232">
        <v>116.25847107963352</v>
      </c>
      <c r="R36" s="232">
        <v>157.39419770582208</v>
      </c>
      <c r="S36" s="232">
        <v>173.24021649514577</v>
      </c>
      <c r="T36" s="232">
        <v>160.81063962796406</v>
      </c>
      <c r="U36" s="232">
        <v>171.26384538196658</v>
      </c>
      <c r="V36" s="232">
        <v>178.63934101589984</v>
      </c>
      <c r="W36" s="232">
        <v>164.46394308287825</v>
      </c>
    </row>
    <row r="37" spans="1:23" ht="12" customHeight="1" x14ac:dyDescent="0.25">
      <c r="A37" s="47" t="s">
        <v>38</v>
      </c>
      <c r="B37" s="233">
        <v>843.41864030247064</v>
      </c>
      <c r="C37" s="233">
        <v>860.76303417953125</v>
      </c>
      <c r="D37" s="233">
        <v>881.53498250011012</v>
      </c>
      <c r="E37" s="233">
        <v>915.8268800176761</v>
      </c>
      <c r="F37" s="233">
        <v>947.96703053621218</v>
      </c>
      <c r="G37" s="233">
        <v>955.18990444041276</v>
      </c>
      <c r="H37" s="233">
        <v>988.5990033256121</v>
      </c>
      <c r="I37" s="233">
        <v>1004.4528102735973</v>
      </c>
      <c r="J37" s="233">
        <v>997.2670100941707</v>
      </c>
      <c r="K37" s="233">
        <v>915.72678679045293</v>
      </c>
      <c r="L37" s="233">
        <v>985.42506303488437</v>
      </c>
      <c r="M37" s="233">
        <v>958.74580792018855</v>
      </c>
      <c r="N37" s="233">
        <v>898.81917175048886</v>
      </c>
      <c r="O37" s="233">
        <v>904.12979831464554</v>
      </c>
      <c r="P37" s="233">
        <v>874.341175350718</v>
      </c>
      <c r="Q37" s="233">
        <v>876.2723879874585</v>
      </c>
      <c r="R37" s="233">
        <v>867.0775849839215</v>
      </c>
      <c r="S37" s="233">
        <v>896.61593818693245</v>
      </c>
      <c r="T37" s="233">
        <v>919.09516386747646</v>
      </c>
      <c r="U37" s="233">
        <v>927.78200775782193</v>
      </c>
      <c r="V37" s="233">
        <v>902.67561036713766</v>
      </c>
      <c r="W37" s="233">
        <v>930.25735512577216</v>
      </c>
    </row>
    <row r="39" spans="1:23" ht="15" customHeight="1" x14ac:dyDescent="0.25">
      <c r="A39" s="32" t="s">
        <v>100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</row>
    <row r="41" spans="1:23" ht="12" customHeight="1" x14ac:dyDescent="0.25">
      <c r="A41" s="35" t="str">
        <f>$A$5</f>
        <v>All industrial sectors</v>
      </c>
      <c r="B41" s="234">
        <f t="shared" ref="B41:W41" si="4">SUM(B42:B46,B47,B48)</f>
        <v>1</v>
      </c>
      <c r="C41" s="234">
        <f t="shared" si="4"/>
        <v>1</v>
      </c>
      <c r="D41" s="234">
        <f t="shared" si="4"/>
        <v>1</v>
      </c>
      <c r="E41" s="234">
        <f t="shared" si="4"/>
        <v>1</v>
      </c>
      <c r="F41" s="234">
        <f t="shared" si="4"/>
        <v>1</v>
      </c>
      <c r="G41" s="234">
        <f t="shared" si="4"/>
        <v>1</v>
      </c>
      <c r="H41" s="234">
        <f t="shared" si="4"/>
        <v>1</v>
      </c>
      <c r="I41" s="234">
        <f t="shared" si="4"/>
        <v>1</v>
      </c>
      <c r="J41" s="234">
        <f t="shared" si="4"/>
        <v>1</v>
      </c>
      <c r="K41" s="234">
        <f t="shared" si="4"/>
        <v>1</v>
      </c>
      <c r="L41" s="234">
        <f t="shared" si="4"/>
        <v>1</v>
      </c>
      <c r="M41" s="234">
        <f t="shared" si="4"/>
        <v>1</v>
      </c>
      <c r="N41" s="234">
        <f t="shared" si="4"/>
        <v>1</v>
      </c>
      <c r="O41" s="234">
        <f t="shared" si="4"/>
        <v>0.99999999999999978</v>
      </c>
      <c r="P41" s="234">
        <f t="shared" si="4"/>
        <v>0.99999999999999989</v>
      </c>
      <c r="Q41" s="234">
        <f t="shared" si="4"/>
        <v>1</v>
      </c>
      <c r="R41" s="234">
        <f t="shared" si="4"/>
        <v>1</v>
      </c>
      <c r="S41" s="234">
        <f t="shared" si="4"/>
        <v>1</v>
      </c>
      <c r="T41" s="234">
        <f t="shared" si="4"/>
        <v>1</v>
      </c>
      <c r="U41" s="234">
        <f t="shared" si="4"/>
        <v>1</v>
      </c>
      <c r="V41" s="234">
        <f t="shared" si="4"/>
        <v>1</v>
      </c>
      <c r="W41" s="234">
        <f t="shared" si="4"/>
        <v>1</v>
      </c>
    </row>
    <row r="42" spans="1:23" ht="12" customHeight="1" x14ac:dyDescent="0.25">
      <c r="A42" s="202" t="s">
        <v>92</v>
      </c>
      <c r="B42" s="235">
        <f t="shared" ref="B42:W42" si="5">IF(B6=0,0,B6/B$5)</f>
        <v>1.0710653549263923E-2</v>
      </c>
      <c r="C42" s="235">
        <f t="shared" si="5"/>
        <v>1.0944706078091032E-2</v>
      </c>
      <c r="D42" s="235">
        <f t="shared" si="5"/>
        <v>1.1025574801754067E-2</v>
      </c>
      <c r="E42" s="235">
        <f t="shared" si="5"/>
        <v>1.1324169715703164E-2</v>
      </c>
      <c r="F42" s="235">
        <f t="shared" si="5"/>
        <v>1.1324616824216437E-2</v>
      </c>
      <c r="G42" s="235">
        <f t="shared" si="5"/>
        <v>1.1293326664527511E-2</v>
      </c>
      <c r="H42" s="235">
        <f t="shared" si="5"/>
        <v>1.1468802038292649E-2</v>
      </c>
      <c r="I42" s="235">
        <f t="shared" si="5"/>
        <v>1.1212653745221146E-2</v>
      </c>
      <c r="J42" s="235">
        <f t="shared" si="5"/>
        <v>1.1465336258935371E-2</v>
      </c>
      <c r="K42" s="235">
        <f t="shared" si="5"/>
        <v>1.1292190175533975E-2</v>
      </c>
      <c r="L42" s="235">
        <f t="shared" si="5"/>
        <v>1.1492633294950216E-2</v>
      </c>
      <c r="M42" s="235">
        <f t="shared" si="5"/>
        <v>1.1229022495066117E-2</v>
      </c>
      <c r="N42" s="235">
        <f t="shared" si="5"/>
        <v>1.1750869960867555E-2</v>
      </c>
      <c r="O42" s="235">
        <f t="shared" si="5"/>
        <v>1.1628443603903579E-2</v>
      </c>
      <c r="P42" s="235">
        <f t="shared" si="5"/>
        <v>1.1777858501412612E-2</v>
      </c>
      <c r="Q42" s="235">
        <f t="shared" si="5"/>
        <v>1.1844409475284839E-2</v>
      </c>
      <c r="R42" s="235">
        <f t="shared" si="5"/>
        <v>1.2099388240263211E-2</v>
      </c>
      <c r="S42" s="235">
        <f t="shared" si="5"/>
        <v>1.2083004372594788E-2</v>
      </c>
      <c r="T42" s="235">
        <f t="shared" si="5"/>
        <v>1.1945084588295119E-2</v>
      </c>
      <c r="U42" s="235">
        <f t="shared" si="5"/>
        <v>1.2104882938830845E-2</v>
      </c>
      <c r="V42" s="235">
        <f t="shared" si="5"/>
        <v>1.1935229837570966E-2</v>
      </c>
      <c r="W42" s="235">
        <f t="shared" si="5"/>
        <v>1.2054458470928696E-2</v>
      </c>
    </row>
    <row r="43" spans="1:23" ht="12" customHeight="1" x14ac:dyDescent="0.25">
      <c r="A43" s="202" t="s">
        <v>93</v>
      </c>
      <c r="B43" s="235">
        <f t="shared" ref="B43:W43" si="6">IF(B7=0,0,B7/B$5)</f>
        <v>1.4354374272213425E-2</v>
      </c>
      <c r="C43" s="235">
        <f t="shared" si="6"/>
        <v>1.4821496624533534E-2</v>
      </c>
      <c r="D43" s="235">
        <f t="shared" si="6"/>
        <v>1.4810070486826981E-2</v>
      </c>
      <c r="E43" s="235">
        <f t="shared" si="6"/>
        <v>1.5838449582890976E-2</v>
      </c>
      <c r="F43" s="235">
        <f t="shared" si="6"/>
        <v>1.5966252962234681E-2</v>
      </c>
      <c r="G43" s="235">
        <f t="shared" si="6"/>
        <v>1.5702283004035384E-2</v>
      </c>
      <c r="H43" s="235">
        <f t="shared" si="6"/>
        <v>1.5885853554484859E-2</v>
      </c>
      <c r="I43" s="235">
        <f t="shared" si="6"/>
        <v>1.6080218811044517E-2</v>
      </c>
      <c r="J43" s="235">
        <f t="shared" si="6"/>
        <v>1.6051914491269609E-2</v>
      </c>
      <c r="K43" s="235">
        <f t="shared" si="6"/>
        <v>1.569718311449279E-2</v>
      </c>
      <c r="L43" s="235">
        <f t="shared" si="6"/>
        <v>1.6573818793131051E-2</v>
      </c>
      <c r="M43" s="235">
        <f t="shared" si="6"/>
        <v>1.6359789220804548E-2</v>
      </c>
      <c r="N43" s="235">
        <f t="shared" si="6"/>
        <v>1.7446177464094371E-2</v>
      </c>
      <c r="O43" s="235">
        <f t="shared" si="6"/>
        <v>1.7465087963847253E-2</v>
      </c>
      <c r="P43" s="235">
        <f t="shared" si="6"/>
        <v>1.7319363560458583E-2</v>
      </c>
      <c r="Q43" s="235">
        <f t="shared" si="6"/>
        <v>1.75454999091154E-2</v>
      </c>
      <c r="R43" s="235">
        <f t="shared" si="6"/>
        <v>1.8481937384849378E-2</v>
      </c>
      <c r="S43" s="235">
        <f t="shared" si="6"/>
        <v>1.8541932202119499E-2</v>
      </c>
      <c r="T43" s="235">
        <f t="shared" si="6"/>
        <v>1.8415844853587916E-2</v>
      </c>
      <c r="U43" s="235">
        <f t="shared" si="6"/>
        <v>1.8752517138111036E-2</v>
      </c>
      <c r="V43" s="235">
        <f t="shared" si="6"/>
        <v>1.815759054314009E-2</v>
      </c>
      <c r="W43" s="235">
        <f t="shared" si="6"/>
        <v>1.8767169872990905E-2</v>
      </c>
    </row>
    <row r="44" spans="1:23" ht="12" customHeight="1" x14ac:dyDescent="0.25">
      <c r="A44" s="202" t="s">
        <v>94</v>
      </c>
      <c r="B44" s="235">
        <f t="shared" ref="B44:W44" si="7">IF(B8=0,0,B8/B$5)</f>
        <v>2.521866223330866E-2</v>
      </c>
      <c r="C44" s="235">
        <f t="shared" si="7"/>
        <v>2.5377526451272614E-2</v>
      </c>
      <c r="D44" s="235">
        <f t="shared" si="7"/>
        <v>2.4879572766202687E-2</v>
      </c>
      <c r="E44" s="235">
        <f t="shared" si="7"/>
        <v>2.7288999530833136E-2</v>
      </c>
      <c r="F44" s="235">
        <f t="shared" si="7"/>
        <v>2.7318370610456357E-2</v>
      </c>
      <c r="G44" s="235">
        <f t="shared" si="7"/>
        <v>2.7540301583583754E-2</v>
      </c>
      <c r="H44" s="235">
        <f t="shared" si="7"/>
        <v>2.8236157133935097E-2</v>
      </c>
      <c r="I44" s="235">
        <f t="shared" si="7"/>
        <v>2.8958030875767912E-2</v>
      </c>
      <c r="J44" s="235">
        <f t="shared" si="7"/>
        <v>2.9557016509921284E-2</v>
      </c>
      <c r="K44" s="235">
        <f t="shared" si="7"/>
        <v>2.9093154446911261E-2</v>
      </c>
      <c r="L44" s="235">
        <f t="shared" si="7"/>
        <v>3.0018597067410866E-2</v>
      </c>
      <c r="M44" s="235">
        <f t="shared" si="7"/>
        <v>2.9994762858047658E-2</v>
      </c>
      <c r="N44" s="235">
        <f t="shared" si="7"/>
        <v>3.3878339653947223E-2</v>
      </c>
      <c r="O44" s="235">
        <f t="shared" si="7"/>
        <v>3.4013392408934515E-2</v>
      </c>
      <c r="P44" s="235">
        <f t="shared" si="7"/>
        <v>3.3637103568113745E-2</v>
      </c>
      <c r="Q44" s="235">
        <f t="shared" si="7"/>
        <v>3.4082494365054505E-2</v>
      </c>
      <c r="R44" s="235">
        <f t="shared" si="7"/>
        <v>3.5728588471550589E-2</v>
      </c>
      <c r="S44" s="235">
        <f t="shared" si="7"/>
        <v>3.556479488555446E-2</v>
      </c>
      <c r="T44" s="235">
        <f t="shared" si="7"/>
        <v>3.5433929342689192E-2</v>
      </c>
      <c r="U44" s="235">
        <f t="shared" si="7"/>
        <v>3.5896268374078624E-2</v>
      </c>
      <c r="V44" s="235">
        <f t="shared" si="7"/>
        <v>3.5429237875817886E-2</v>
      </c>
      <c r="W44" s="235">
        <f t="shared" si="7"/>
        <v>3.5836884358231506E-2</v>
      </c>
    </row>
    <row r="45" spans="1:23" ht="12" customHeight="1" x14ac:dyDescent="0.25">
      <c r="A45" s="202" t="s">
        <v>95</v>
      </c>
      <c r="B45" s="235">
        <f t="shared" ref="B45:W45" si="8">IF(B9=0,0,B9/B$5)</f>
        <v>2.5765706852185304E-2</v>
      </c>
      <c r="C45" s="235">
        <f t="shared" si="8"/>
        <v>2.6430175442277527E-2</v>
      </c>
      <c r="D45" s="235">
        <f t="shared" si="8"/>
        <v>2.6256661062929152E-2</v>
      </c>
      <c r="E45" s="235">
        <f t="shared" si="8"/>
        <v>2.7340749991301923E-2</v>
      </c>
      <c r="F45" s="235">
        <f t="shared" si="8"/>
        <v>2.7213875801900059E-2</v>
      </c>
      <c r="G45" s="235">
        <f t="shared" si="8"/>
        <v>2.7224360530775746E-2</v>
      </c>
      <c r="H45" s="235">
        <f t="shared" si="8"/>
        <v>2.7533594091518222E-2</v>
      </c>
      <c r="I45" s="235">
        <f t="shared" si="8"/>
        <v>2.8187194691210532E-2</v>
      </c>
      <c r="J45" s="235">
        <f t="shared" si="8"/>
        <v>2.8050365815845919E-2</v>
      </c>
      <c r="K45" s="235">
        <f t="shared" si="8"/>
        <v>2.7279621951317914E-2</v>
      </c>
      <c r="L45" s="235">
        <f t="shared" si="8"/>
        <v>2.8942681907615835E-2</v>
      </c>
      <c r="M45" s="235">
        <f t="shared" si="8"/>
        <v>2.873242715581956E-2</v>
      </c>
      <c r="N45" s="235">
        <f t="shared" si="8"/>
        <v>3.1462494617242945E-2</v>
      </c>
      <c r="O45" s="235">
        <f t="shared" si="8"/>
        <v>3.1472163065825592E-2</v>
      </c>
      <c r="P45" s="235">
        <f t="shared" si="8"/>
        <v>3.1072362418865775E-2</v>
      </c>
      <c r="Q45" s="235">
        <f t="shared" si="8"/>
        <v>3.16139963456585E-2</v>
      </c>
      <c r="R45" s="235">
        <f t="shared" si="8"/>
        <v>3.4429582120637979E-2</v>
      </c>
      <c r="S45" s="235">
        <f t="shared" si="8"/>
        <v>3.4274155853438432E-2</v>
      </c>
      <c r="T45" s="235">
        <f t="shared" si="8"/>
        <v>3.4065878677752987E-2</v>
      </c>
      <c r="U45" s="235">
        <f t="shared" si="8"/>
        <v>3.4944963812371464E-2</v>
      </c>
      <c r="V45" s="235">
        <f t="shared" si="8"/>
        <v>3.388248865620877E-2</v>
      </c>
      <c r="W45" s="235">
        <f t="shared" si="8"/>
        <v>3.5334090107928713E-2</v>
      </c>
    </row>
    <row r="46" spans="1:23" ht="12" customHeight="1" x14ac:dyDescent="0.25">
      <c r="A46" s="202" t="s">
        <v>96</v>
      </c>
      <c r="B46" s="235">
        <f t="shared" ref="B46:W46" si="9">IF(B10=0,0,B10/B$5)</f>
        <v>1.8578590446756273E-2</v>
      </c>
      <c r="C46" s="235">
        <f t="shared" si="9"/>
        <v>2.0603154855377379E-2</v>
      </c>
      <c r="D46" s="235">
        <f t="shared" si="9"/>
        <v>2.0460740515702843E-2</v>
      </c>
      <c r="E46" s="235">
        <f t="shared" si="9"/>
        <v>2.1220836373108534E-2</v>
      </c>
      <c r="F46" s="235">
        <f t="shared" si="9"/>
        <v>2.0849483554448472E-2</v>
      </c>
      <c r="G46" s="235">
        <f t="shared" si="9"/>
        <v>1.934705363465971E-2</v>
      </c>
      <c r="H46" s="235">
        <f t="shared" si="9"/>
        <v>1.9583217175992651E-2</v>
      </c>
      <c r="I46" s="235">
        <f t="shared" si="9"/>
        <v>2.0619822182339851E-2</v>
      </c>
      <c r="J46" s="235">
        <f t="shared" si="9"/>
        <v>2.0591220163274072E-2</v>
      </c>
      <c r="K46" s="235">
        <f t="shared" si="9"/>
        <v>2.0739923948364849E-2</v>
      </c>
      <c r="L46" s="235">
        <f t="shared" si="9"/>
        <v>2.0008355479556136E-2</v>
      </c>
      <c r="M46" s="235">
        <f t="shared" si="9"/>
        <v>2.043082818201904E-2</v>
      </c>
      <c r="N46" s="235">
        <f t="shared" si="9"/>
        <v>2.0751710662133757E-2</v>
      </c>
      <c r="O46" s="235">
        <f t="shared" si="9"/>
        <v>2.0387391151808161E-2</v>
      </c>
      <c r="P46" s="235">
        <f t="shared" si="9"/>
        <v>2.0251678392629556E-2</v>
      </c>
      <c r="Q46" s="235">
        <f t="shared" si="9"/>
        <v>2.0596208011154488E-2</v>
      </c>
      <c r="R46" s="235">
        <f t="shared" si="9"/>
        <v>2.1315889982917953E-2</v>
      </c>
      <c r="S46" s="235">
        <f t="shared" si="9"/>
        <v>2.1528675168031371E-2</v>
      </c>
      <c r="T46" s="235">
        <f t="shared" si="9"/>
        <v>2.1923384277181733E-2</v>
      </c>
      <c r="U46" s="235">
        <f t="shared" si="9"/>
        <v>2.2123885677726836E-2</v>
      </c>
      <c r="V46" s="235">
        <f t="shared" si="9"/>
        <v>2.1711626598745117E-2</v>
      </c>
      <c r="W46" s="235">
        <f t="shared" si="9"/>
        <v>2.3127482912001271E-2</v>
      </c>
    </row>
    <row r="47" spans="1:23" ht="12" customHeight="1" x14ac:dyDescent="0.25">
      <c r="A47" s="40" t="str">
        <f>$A$16</f>
        <v>Steam processes</v>
      </c>
      <c r="B47" s="236">
        <f t="shared" ref="B47:W47" si="10">IF(B16=0,0,B16/B$5)</f>
        <v>0.34112208907491626</v>
      </c>
      <c r="C47" s="236">
        <f t="shared" si="10"/>
        <v>0.33740260754970314</v>
      </c>
      <c r="D47" s="236">
        <f t="shared" si="10"/>
        <v>0.3247192438930987</v>
      </c>
      <c r="E47" s="236">
        <f t="shared" si="10"/>
        <v>0.34611789442626301</v>
      </c>
      <c r="F47" s="236">
        <f t="shared" si="10"/>
        <v>0.32969081092719238</v>
      </c>
      <c r="G47" s="236">
        <f t="shared" si="10"/>
        <v>0.32459063339422461</v>
      </c>
      <c r="H47" s="236">
        <f t="shared" si="10"/>
        <v>0.33112103611175353</v>
      </c>
      <c r="I47" s="236">
        <f t="shared" si="10"/>
        <v>0.3389295473008832</v>
      </c>
      <c r="J47" s="236">
        <f t="shared" si="10"/>
        <v>0.3470640416567472</v>
      </c>
      <c r="K47" s="236">
        <f t="shared" si="10"/>
        <v>0.36871737581815311</v>
      </c>
      <c r="L47" s="236">
        <f t="shared" si="10"/>
        <v>0.35937326482922849</v>
      </c>
      <c r="M47" s="236">
        <f t="shared" si="10"/>
        <v>0.36975925805676069</v>
      </c>
      <c r="N47" s="236">
        <f t="shared" si="10"/>
        <v>0.39979016064037903</v>
      </c>
      <c r="O47" s="236">
        <f t="shared" si="10"/>
        <v>0.4032591090113683</v>
      </c>
      <c r="P47" s="236">
        <f t="shared" si="10"/>
        <v>0.38033576841074612</v>
      </c>
      <c r="Q47" s="236">
        <f t="shared" si="10"/>
        <v>0.3873988102236221</v>
      </c>
      <c r="R47" s="236">
        <f t="shared" si="10"/>
        <v>0.39734837976915693</v>
      </c>
      <c r="S47" s="236">
        <f t="shared" si="10"/>
        <v>0.39018936043152785</v>
      </c>
      <c r="T47" s="236">
        <f t="shared" si="10"/>
        <v>0.39316351796180987</v>
      </c>
      <c r="U47" s="236">
        <f t="shared" si="10"/>
        <v>0.39368231153196354</v>
      </c>
      <c r="V47" s="236">
        <f t="shared" si="10"/>
        <v>0.38884212282490488</v>
      </c>
      <c r="W47" s="236">
        <f t="shared" si="10"/>
        <v>0.38662843798312857</v>
      </c>
    </row>
    <row r="48" spans="1:23" ht="12" customHeight="1" x14ac:dyDescent="0.25">
      <c r="A48" s="41" t="str">
        <f>$A$27</f>
        <v>Other processes</v>
      </c>
      <c r="B48" s="237">
        <f t="shared" ref="B48:W48" si="11">IF(B27=0,0,B27/B$5)</f>
        <v>0.56424992357135628</v>
      </c>
      <c r="C48" s="237">
        <f t="shared" si="11"/>
        <v>0.56442033299874483</v>
      </c>
      <c r="D48" s="237">
        <f t="shared" si="11"/>
        <v>0.57784813647348554</v>
      </c>
      <c r="E48" s="237">
        <f t="shared" si="11"/>
        <v>0.55086890037989922</v>
      </c>
      <c r="F48" s="237">
        <f t="shared" si="11"/>
        <v>0.56763658931955163</v>
      </c>
      <c r="G48" s="237">
        <f t="shared" si="11"/>
        <v>0.57430204118819328</v>
      </c>
      <c r="H48" s="237">
        <f t="shared" si="11"/>
        <v>0.56617133989402313</v>
      </c>
      <c r="I48" s="237">
        <f t="shared" si="11"/>
        <v>0.55601253239353288</v>
      </c>
      <c r="J48" s="237">
        <f t="shared" si="11"/>
        <v>0.54722010510400654</v>
      </c>
      <c r="K48" s="237">
        <f t="shared" si="11"/>
        <v>0.52718055054522606</v>
      </c>
      <c r="L48" s="237">
        <f t="shared" si="11"/>
        <v>0.53359064862810746</v>
      </c>
      <c r="M48" s="237">
        <f t="shared" si="11"/>
        <v>0.52349391203148232</v>
      </c>
      <c r="N48" s="237">
        <f t="shared" si="11"/>
        <v>0.48492024700133524</v>
      </c>
      <c r="O48" s="237">
        <f t="shared" si="11"/>
        <v>0.48177441279431249</v>
      </c>
      <c r="P48" s="237">
        <f t="shared" si="11"/>
        <v>0.5056058651477735</v>
      </c>
      <c r="Q48" s="237">
        <f t="shared" si="11"/>
        <v>0.4969185816701101</v>
      </c>
      <c r="R48" s="237">
        <f t="shared" si="11"/>
        <v>0.48059623403062401</v>
      </c>
      <c r="S48" s="237">
        <f t="shared" si="11"/>
        <v>0.48781807708673358</v>
      </c>
      <c r="T48" s="237">
        <f t="shared" si="11"/>
        <v>0.48505236029868315</v>
      </c>
      <c r="U48" s="237">
        <f t="shared" si="11"/>
        <v>0.48249517052691765</v>
      </c>
      <c r="V48" s="237">
        <f t="shared" si="11"/>
        <v>0.49004170366361233</v>
      </c>
      <c r="W48" s="237">
        <f t="shared" si="11"/>
        <v>0.48825147629479038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CY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34" width="9.140625" style="1" hidden="1" customWidth="1"/>
    <col min="35" max="103" width="13" style="1" hidden="1" customWidth="1"/>
    <col min="104" max="104" width="2.7109375" style="1" customWidth="1"/>
    <col min="105" max="107" width="9.140625" style="1" customWidth="1"/>
    <col min="108" max="16384" width="9.140625" style="1"/>
  </cols>
  <sheetData>
    <row r="1" spans="1:23" ht="15" customHeight="1" x14ac:dyDescent="0.25">
      <c r="A1" s="9" t="str">
        <f>index!$A$1&amp;": Industry Summary / useful energy demand"</f>
        <v>PT: Industry Summary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</row>
    <row r="3" spans="1:23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</row>
    <row r="5" spans="1:23" ht="15" customHeight="1" x14ac:dyDescent="0.25">
      <c r="A5" s="34" t="s">
        <v>91</v>
      </c>
      <c r="B5" s="225">
        <f t="shared" ref="B5:W5" si="0">SUM(B6:B10,B16,B27)</f>
        <v>2977.7368534710181</v>
      </c>
      <c r="C5" s="225">
        <f t="shared" si="0"/>
        <v>2995.2008495667424</v>
      </c>
      <c r="D5" s="225">
        <f t="shared" si="0"/>
        <v>3061.9169859563967</v>
      </c>
      <c r="E5" s="225">
        <f t="shared" si="0"/>
        <v>2893.6581291975353</v>
      </c>
      <c r="F5" s="225">
        <f t="shared" si="0"/>
        <v>2838.339090180265</v>
      </c>
      <c r="G5" s="225">
        <f t="shared" si="0"/>
        <v>2857.5902036311022</v>
      </c>
      <c r="H5" s="225">
        <f t="shared" si="0"/>
        <v>2854.7830421952763</v>
      </c>
      <c r="I5" s="225">
        <f t="shared" si="0"/>
        <v>2917.1384511010638</v>
      </c>
      <c r="J5" s="225">
        <f t="shared" si="0"/>
        <v>2787.1093810157859</v>
      </c>
      <c r="K5" s="225">
        <f t="shared" si="0"/>
        <v>2634.7027942287141</v>
      </c>
      <c r="L5" s="225">
        <f t="shared" si="0"/>
        <v>2759.0940969244357</v>
      </c>
      <c r="M5" s="225">
        <f t="shared" si="0"/>
        <v>2743.0584643490115</v>
      </c>
      <c r="N5" s="225">
        <f t="shared" si="0"/>
        <v>2446.9328349155167</v>
      </c>
      <c r="O5" s="225">
        <f t="shared" si="0"/>
        <v>2454.869944417952</v>
      </c>
      <c r="P5" s="225">
        <f t="shared" si="0"/>
        <v>2346.4618161899748</v>
      </c>
      <c r="Q5" s="225">
        <f t="shared" si="0"/>
        <v>2344.3969611445673</v>
      </c>
      <c r="R5" s="225">
        <f t="shared" si="0"/>
        <v>2347.840693025747</v>
      </c>
      <c r="S5" s="225">
        <f t="shared" si="0"/>
        <v>2425.2047392012673</v>
      </c>
      <c r="T5" s="225">
        <f t="shared" si="0"/>
        <v>2471.5821304160258</v>
      </c>
      <c r="U5" s="225">
        <f t="shared" si="0"/>
        <v>2519.762352860479</v>
      </c>
      <c r="V5" s="225">
        <f t="shared" si="0"/>
        <v>2431.7961446469308</v>
      </c>
      <c r="W5" s="225">
        <f t="shared" si="0"/>
        <v>2485.1671692436989</v>
      </c>
    </row>
    <row r="6" spans="1:23" ht="12" customHeight="1" x14ac:dyDescent="0.25">
      <c r="A6" s="202" t="s">
        <v>92</v>
      </c>
      <c r="B6" s="226">
        <v>30.476410981628767</v>
      </c>
      <c r="C6" s="226">
        <v>30.95038536771991</v>
      </c>
      <c r="D6" s="226">
        <v>31.840503561068953</v>
      </c>
      <c r="E6" s="226">
        <v>30.53696589356414</v>
      </c>
      <c r="F6" s="226">
        <v>29.945314543784882</v>
      </c>
      <c r="G6" s="226">
        <v>29.775081765290352</v>
      </c>
      <c r="H6" s="226">
        <v>30.092522174210099</v>
      </c>
      <c r="I6" s="226">
        <v>29.972848684690902</v>
      </c>
      <c r="J6" s="226">
        <v>28.95655178550486</v>
      </c>
      <c r="K6" s="226">
        <v>26.928405255122719</v>
      </c>
      <c r="L6" s="226">
        <v>28.691994907987478</v>
      </c>
      <c r="M6" s="226">
        <v>27.542354179999812</v>
      </c>
      <c r="N6" s="226">
        <v>25.005259607271018</v>
      </c>
      <c r="O6" s="226">
        <v>24.724858229551913</v>
      </c>
      <c r="P6" s="226">
        <v>24.0693034201812</v>
      </c>
      <c r="Q6" s="226">
        <v>24.251916860532461</v>
      </c>
      <c r="R6" s="226">
        <v>24.616283301739841</v>
      </c>
      <c r="S6" s="226">
        <v>25.383576631545772</v>
      </c>
      <c r="T6" s="226">
        <v>25.429796511975304</v>
      </c>
      <c r="U6" s="226">
        <v>26.162718025076884</v>
      </c>
      <c r="V6" s="226">
        <v>24.867626469373079</v>
      </c>
      <c r="W6" s="226">
        <v>25.671621795656865</v>
      </c>
    </row>
    <row r="7" spans="1:23" ht="12" customHeight="1" x14ac:dyDescent="0.25">
      <c r="A7" s="202" t="s">
        <v>93</v>
      </c>
      <c r="B7" s="226">
        <v>10.413501795519432</v>
      </c>
      <c r="C7" s="226">
        <v>10.684364488662402</v>
      </c>
      <c r="D7" s="226">
        <v>10.90185474231019</v>
      </c>
      <c r="E7" s="226">
        <v>10.882903435581687</v>
      </c>
      <c r="F7" s="226">
        <v>10.790781991933551</v>
      </c>
      <c r="G7" s="226">
        <v>10.608916612585075</v>
      </c>
      <c r="H7" s="226">
        <v>10.680201254143881</v>
      </c>
      <c r="I7" s="226">
        <v>10.999014946444426</v>
      </c>
      <c r="J7" s="226">
        <v>10.383492663042889</v>
      </c>
      <c r="K7" s="226">
        <v>9.6869586491503057</v>
      </c>
      <c r="L7" s="226">
        <v>10.760014398378692</v>
      </c>
      <c r="M7" s="226">
        <v>10.435968570536517</v>
      </c>
      <c r="N7" s="226">
        <v>9.6685847562181877</v>
      </c>
      <c r="O7" s="226">
        <v>9.6452585490715812</v>
      </c>
      <c r="P7" s="226">
        <v>9.2576263647367156</v>
      </c>
      <c r="Q7" s="226">
        <v>9.3874622881554739</v>
      </c>
      <c r="R7" s="226">
        <v>9.8366545267170462</v>
      </c>
      <c r="S7" s="226">
        <v>10.188696146001146</v>
      </c>
      <c r="T7" s="226">
        <v>10.253979670403709</v>
      </c>
      <c r="U7" s="226">
        <v>10.703989869738763</v>
      </c>
      <c r="V7" s="226">
        <v>10.066680517209411</v>
      </c>
      <c r="W7" s="226">
        <v>10.713199641615518</v>
      </c>
    </row>
    <row r="8" spans="1:23" ht="12" customHeight="1" x14ac:dyDescent="0.25">
      <c r="A8" s="202" t="s">
        <v>94</v>
      </c>
      <c r="B8" s="226">
        <v>98.243562128903335</v>
      </c>
      <c r="C8" s="226">
        <v>98.822201418332781</v>
      </c>
      <c r="D8" s="226">
        <v>99.256059218262024</v>
      </c>
      <c r="E8" s="226">
        <v>101.49374257527563</v>
      </c>
      <c r="F8" s="226">
        <v>99.953106640935886</v>
      </c>
      <c r="G8" s="226">
        <v>100.78988781073225</v>
      </c>
      <c r="H8" s="226">
        <v>102.95319861573518</v>
      </c>
      <c r="I8" s="226">
        <v>107.48432729813277</v>
      </c>
      <c r="J8" s="226">
        <v>103.67833944593355</v>
      </c>
      <c r="K8" s="226">
        <v>96.745486589113341</v>
      </c>
      <c r="L8" s="226">
        <v>104.82249624400229</v>
      </c>
      <c r="M8" s="226">
        <v>103.47992350738711</v>
      </c>
      <c r="N8" s="226">
        <v>101.06955274591513</v>
      </c>
      <c r="O8" s="226">
        <v>101.61363315658291</v>
      </c>
      <c r="P8" s="226">
        <v>96.821934217889009</v>
      </c>
      <c r="Q8" s="226">
        <v>98.453913598650473</v>
      </c>
      <c r="R8" s="226">
        <v>103.1957661067372</v>
      </c>
      <c r="S8" s="226">
        <v>106.20888086446568</v>
      </c>
      <c r="T8" s="226">
        <v>107.17755861392797</v>
      </c>
      <c r="U8" s="226">
        <v>110.46656223546653</v>
      </c>
      <c r="V8" s="226">
        <v>105.56897846582351</v>
      </c>
      <c r="W8" s="226">
        <v>109.21003829573093</v>
      </c>
    </row>
    <row r="9" spans="1:23" ht="12" customHeight="1" x14ac:dyDescent="0.25">
      <c r="A9" s="202" t="s">
        <v>95</v>
      </c>
      <c r="B9" s="226">
        <v>72.846189153265712</v>
      </c>
      <c r="C9" s="226">
        <v>74.245467056395583</v>
      </c>
      <c r="D9" s="226">
        <v>75.384458775595306</v>
      </c>
      <c r="E9" s="226">
        <v>72.914611221655321</v>
      </c>
      <c r="F9" s="226">
        <v>71.361351173996965</v>
      </c>
      <c r="G9" s="226">
        <v>71.51337165054035</v>
      </c>
      <c r="H9" s="226">
        <v>71.954322979717688</v>
      </c>
      <c r="I9" s="226">
        <v>74.862007360791836</v>
      </c>
      <c r="J9" s="226">
        <v>70.417461558216743</v>
      </c>
      <c r="K9" s="226">
        <v>65.412729119280868</v>
      </c>
      <c r="L9" s="226">
        <v>73.096851987142344</v>
      </c>
      <c r="M9" s="226">
        <v>71.408590004952117</v>
      </c>
      <c r="N9" s="226">
        <v>67.746785306432031</v>
      </c>
      <c r="O9" s="226">
        <v>67.572949091622604</v>
      </c>
      <c r="P9" s="226">
        <v>64.577072104903905</v>
      </c>
      <c r="Q9" s="226">
        <v>65.703400185964313</v>
      </c>
      <c r="R9" s="226">
        <v>71.326736439026973</v>
      </c>
      <c r="S9" s="226">
        <v>73.32052781814582</v>
      </c>
      <c r="T9" s="226">
        <v>73.758792940051549</v>
      </c>
      <c r="U9" s="226">
        <v>77.605418526543986</v>
      </c>
      <c r="V9" s="226">
        <v>73.151284199492409</v>
      </c>
      <c r="W9" s="226">
        <v>78.492247965504717</v>
      </c>
    </row>
    <row r="10" spans="1:23" ht="12" customHeight="1" x14ac:dyDescent="0.25">
      <c r="A10" s="36" t="s">
        <v>96</v>
      </c>
      <c r="B10" s="227">
        <f t="shared" ref="B10:W10" si="1">SUM(B11:B15)</f>
        <v>82.796959439295748</v>
      </c>
      <c r="C10" s="227">
        <f t="shared" si="1"/>
        <v>89.536428925333993</v>
      </c>
      <c r="D10" s="227">
        <f t="shared" si="1"/>
        <v>90.763932445245388</v>
      </c>
      <c r="E10" s="227">
        <f t="shared" si="1"/>
        <v>88.212792501190194</v>
      </c>
      <c r="F10" s="227">
        <f t="shared" si="1"/>
        <v>85.39187760338217</v>
      </c>
      <c r="G10" s="227">
        <f t="shared" si="1"/>
        <v>79.708423927882706</v>
      </c>
      <c r="H10" s="227">
        <f t="shared" si="1"/>
        <v>80.76579909592617</v>
      </c>
      <c r="I10" s="227">
        <f t="shared" si="1"/>
        <v>85.932547886832026</v>
      </c>
      <c r="J10" s="227">
        <f t="shared" si="1"/>
        <v>81.312071748322097</v>
      </c>
      <c r="K10" s="227">
        <f t="shared" si="1"/>
        <v>76.929597690826839</v>
      </c>
      <c r="L10" s="227">
        <f t="shared" si="1"/>
        <v>77.642107166396073</v>
      </c>
      <c r="M10" s="227">
        <f t="shared" si="1"/>
        <v>77.367327406015562</v>
      </c>
      <c r="N10" s="227">
        <f t="shared" si="1"/>
        <v>68.319425204168425</v>
      </c>
      <c r="O10" s="227">
        <f t="shared" si="1"/>
        <v>67.344783790040694</v>
      </c>
      <c r="P10" s="227">
        <f t="shared" si="1"/>
        <v>64.779295563486102</v>
      </c>
      <c r="Q10" s="227">
        <f t="shared" si="1"/>
        <v>65.651197127190102</v>
      </c>
      <c r="R10" s="227">
        <f t="shared" si="1"/>
        <v>67.848798313781899</v>
      </c>
      <c r="S10" s="227">
        <f t="shared" si="1"/>
        <v>70.707108839196309</v>
      </c>
      <c r="T10" s="227">
        <f t="shared" si="1"/>
        <v>72.493845851081602</v>
      </c>
      <c r="U10" s="227">
        <f t="shared" si="1"/>
        <v>74.977980360366672</v>
      </c>
      <c r="V10" s="227">
        <f t="shared" si="1"/>
        <v>71.229558306444943</v>
      </c>
      <c r="W10" s="227">
        <f t="shared" si="1"/>
        <v>77.133194879881572</v>
      </c>
    </row>
    <row r="11" spans="1:23" ht="12" customHeight="1" x14ac:dyDescent="0.25">
      <c r="A11" s="37" t="s">
        <v>83</v>
      </c>
      <c r="B11" s="228">
        <v>9.8331900085672928</v>
      </c>
      <c r="C11" s="228">
        <v>9.3769267686759044</v>
      </c>
      <c r="D11" s="228">
        <v>7.6231487673944827</v>
      </c>
      <c r="E11" s="228">
        <v>5.9752873570088427</v>
      </c>
      <c r="F11" s="228">
        <v>5.92731257564499</v>
      </c>
      <c r="G11" s="228">
        <v>4.9843096139416012</v>
      </c>
      <c r="H11" s="228">
        <v>3.8730054906749336</v>
      </c>
      <c r="I11" s="228">
        <v>3.773670267018856</v>
      </c>
      <c r="J11" s="228">
        <v>2.6951455994812981</v>
      </c>
      <c r="K11" s="228">
        <v>2.2964564188361143</v>
      </c>
      <c r="L11" s="228">
        <v>2.1292112515169075</v>
      </c>
      <c r="M11" s="228">
        <v>2.1922678750924551</v>
      </c>
      <c r="N11" s="228">
        <v>1.6562928724487009</v>
      </c>
      <c r="O11" s="228">
        <v>1.5168723372094814</v>
      </c>
      <c r="P11" s="228">
        <v>1.7447672846337863</v>
      </c>
      <c r="Q11" s="228">
        <v>2.2618467104633657</v>
      </c>
      <c r="R11" s="228">
        <v>1.5368672724454979</v>
      </c>
      <c r="S11" s="228">
        <v>1.285585912620149</v>
      </c>
      <c r="T11" s="228">
        <v>1.3273179686869159</v>
      </c>
      <c r="U11" s="228">
        <v>1.188190193837017</v>
      </c>
      <c r="V11" s="228">
        <v>1.0255962234034168</v>
      </c>
      <c r="W11" s="228">
        <v>1.0277023952944275</v>
      </c>
    </row>
    <row r="12" spans="1:23" ht="12" customHeight="1" x14ac:dyDescent="0.25">
      <c r="A12" s="37" t="s">
        <v>72</v>
      </c>
      <c r="B12" s="228">
        <v>31.196582496897818</v>
      </c>
      <c r="C12" s="228">
        <v>43.140866715051402</v>
      </c>
      <c r="D12" s="228">
        <v>46.832232901191318</v>
      </c>
      <c r="E12" s="228">
        <v>45.907516892316103</v>
      </c>
      <c r="F12" s="228">
        <v>42.175648316385356</v>
      </c>
      <c r="G12" s="228">
        <v>36.621248421639656</v>
      </c>
      <c r="H12" s="228">
        <v>37.237484516445818</v>
      </c>
      <c r="I12" s="228">
        <v>42.871047310460561</v>
      </c>
      <c r="J12" s="228">
        <v>40.694867072860184</v>
      </c>
      <c r="K12" s="228">
        <v>41.982851004109591</v>
      </c>
      <c r="L12" s="228">
        <v>41.732680509113031</v>
      </c>
      <c r="M12" s="228">
        <v>44.897600526687405</v>
      </c>
      <c r="N12" s="228">
        <v>37.692363215376233</v>
      </c>
      <c r="O12" s="228">
        <v>36.478916409489351</v>
      </c>
      <c r="P12" s="228">
        <v>33.371786609981967</v>
      </c>
      <c r="Q12" s="228">
        <v>34.374577257837764</v>
      </c>
      <c r="R12" s="228">
        <v>36.250817786178601</v>
      </c>
      <c r="S12" s="228">
        <v>39.252691936144252</v>
      </c>
      <c r="T12" s="228">
        <v>41.520554213530147</v>
      </c>
      <c r="U12" s="228">
        <v>42.181683341130899</v>
      </c>
      <c r="V12" s="228">
        <v>39.589195324842379</v>
      </c>
      <c r="W12" s="228">
        <v>44.776502152819496</v>
      </c>
    </row>
    <row r="13" spans="1:23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</row>
    <row r="14" spans="1:23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</row>
    <row r="15" spans="1:23" ht="12" customHeight="1" x14ac:dyDescent="0.25">
      <c r="A15" s="38" t="s">
        <v>38</v>
      </c>
      <c r="B15" s="229">
        <v>41.767186933830637</v>
      </c>
      <c r="C15" s="229">
        <v>37.018635441606691</v>
      </c>
      <c r="D15" s="229">
        <v>36.308550776659594</v>
      </c>
      <c r="E15" s="229">
        <v>36.329988251865238</v>
      </c>
      <c r="F15" s="229">
        <v>37.288916711351817</v>
      </c>
      <c r="G15" s="229">
        <v>38.102865892301445</v>
      </c>
      <c r="H15" s="229">
        <v>39.655309088805417</v>
      </c>
      <c r="I15" s="229">
        <v>39.287830309352614</v>
      </c>
      <c r="J15" s="229">
        <v>37.92205907598062</v>
      </c>
      <c r="K15" s="229">
        <v>32.650290267881132</v>
      </c>
      <c r="L15" s="229">
        <v>33.780215405766128</v>
      </c>
      <c r="M15" s="229">
        <v>30.277459004235702</v>
      </c>
      <c r="N15" s="229">
        <v>28.97076911634349</v>
      </c>
      <c r="O15" s="229">
        <v>29.348995043341862</v>
      </c>
      <c r="P15" s="229">
        <v>29.662741668870346</v>
      </c>
      <c r="Q15" s="229">
        <v>29.014773158888978</v>
      </c>
      <c r="R15" s="229">
        <v>30.061113255157796</v>
      </c>
      <c r="S15" s="229">
        <v>30.168830990431907</v>
      </c>
      <c r="T15" s="229">
        <v>29.645973668864539</v>
      </c>
      <c r="U15" s="229">
        <v>31.608106825398764</v>
      </c>
      <c r="V15" s="229">
        <v>30.614766758199139</v>
      </c>
      <c r="W15" s="229">
        <v>31.328990331767645</v>
      </c>
    </row>
    <row r="16" spans="1:23" ht="12" customHeight="1" x14ac:dyDescent="0.25">
      <c r="A16" s="39" t="s">
        <v>98</v>
      </c>
      <c r="B16" s="230">
        <f t="shared" ref="B16:W16" si="2">SUM(B17:B26)</f>
        <v>1073.1817099810314</v>
      </c>
      <c r="C16" s="230">
        <f t="shared" si="2"/>
        <v>1075.1549252747764</v>
      </c>
      <c r="D16" s="230">
        <f t="shared" si="2"/>
        <v>1061.7622796932842</v>
      </c>
      <c r="E16" s="230">
        <f t="shared" si="2"/>
        <v>1067.3137697784557</v>
      </c>
      <c r="F16" s="230">
        <f t="shared" si="2"/>
        <v>997.48691812570871</v>
      </c>
      <c r="G16" s="230">
        <f t="shared" si="2"/>
        <v>996.05008976090767</v>
      </c>
      <c r="H16" s="230">
        <f t="shared" si="2"/>
        <v>1005.3621733241333</v>
      </c>
      <c r="I16" s="230">
        <f t="shared" si="2"/>
        <v>1051.1927081008257</v>
      </c>
      <c r="J16" s="230">
        <f t="shared" si="2"/>
        <v>1028.1575198024991</v>
      </c>
      <c r="K16" s="230">
        <f t="shared" si="2"/>
        <v>1038.9090417338275</v>
      </c>
      <c r="L16" s="230">
        <f t="shared" si="2"/>
        <v>1067.1715907020343</v>
      </c>
      <c r="M16" s="230">
        <f t="shared" si="2"/>
        <v>1099.7843719883592</v>
      </c>
      <c r="N16" s="230">
        <f t="shared" si="2"/>
        <v>1064.3855208722168</v>
      </c>
      <c r="O16" s="230">
        <f t="shared" si="2"/>
        <v>1077.6876631014538</v>
      </c>
      <c r="P16" s="230">
        <f t="shared" si="2"/>
        <v>969.47116918249833</v>
      </c>
      <c r="Q16" s="230">
        <f t="shared" si="2"/>
        <v>988.04321212825084</v>
      </c>
      <c r="R16" s="230">
        <f t="shared" si="2"/>
        <v>1017.0049025383842</v>
      </c>
      <c r="S16" s="230">
        <f t="shared" si="2"/>
        <v>1037.9903780672923</v>
      </c>
      <c r="T16" s="230">
        <f t="shared" si="2"/>
        <v>1056.551423680897</v>
      </c>
      <c r="U16" s="230">
        <f t="shared" si="2"/>
        <v>1075.4136905670118</v>
      </c>
      <c r="V16" s="230">
        <f t="shared" si="2"/>
        <v>1023.0892898769986</v>
      </c>
      <c r="W16" s="230">
        <f t="shared" si="2"/>
        <v>1042.7822542769256</v>
      </c>
    </row>
    <row r="17" spans="1:23" ht="12" customHeight="1" x14ac:dyDescent="0.25">
      <c r="A17" s="46" t="s">
        <v>30</v>
      </c>
      <c r="B17" s="231">
        <v>12.220419336790162</v>
      </c>
      <c r="C17" s="231">
        <v>5.8847083801869875</v>
      </c>
      <c r="D17" s="231">
        <v>5.2441674170762216</v>
      </c>
      <c r="E17" s="231">
        <v>4.5898794109859447</v>
      </c>
      <c r="F17" s="231">
        <v>4.250318076752432</v>
      </c>
      <c r="G17" s="231">
        <v>3.4700471438602905</v>
      </c>
      <c r="H17" s="231">
        <v>3.9930174624181007</v>
      </c>
      <c r="I17" s="231">
        <v>4.9466214466108012</v>
      </c>
      <c r="J17" s="231">
        <v>4.1381174777404075</v>
      </c>
      <c r="K17" s="231">
        <v>3.5049391763066557</v>
      </c>
      <c r="L17" s="231">
        <v>3.6583781508599542</v>
      </c>
      <c r="M17" s="231">
        <v>3.6898097810899535</v>
      </c>
      <c r="N17" s="231">
        <v>4.1243039916564168</v>
      </c>
      <c r="O17" s="231">
        <v>4.0669238294178376</v>
      </c>
      <c r="P17" s="231">
        <v>1.4901649385074676</v>
      </c>
      <c r="Q17" s="231">
        <v>1.0986571933984917</v>
      </c>
      <c r="R17" s="231">
        <v>1.0071366396045511</v>
      </c>
      <c r="S17" s="231">
        <v>0.969788421426098</v>
      </c>
      <c r="T17" s="231">
        <v>0.88269012568989369</v>
      </c>
      <c r="U17" s="231">
        <v>0.93184962646587444</v>
      </c>
      <c r="V17" s="231">
        <v>0.78507799994952443</v>
      </c>
      <c r="W17" s="231">
        <v>0.83002095491757877</v>
      </c>
    </row>
    <row r="18" spans="1:23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</row>
    <row r="19" spans="1:23" ht="12" customHeight="1" x14ac:dyDescent="0.25">
      <c r="A19" s="46" t="s">
        <v>33</v>
      </c>
      <c r="B19" s="231">
        <v>39.351047020072436</v>
      </c>
      <c r="C19" s="231">
        <v>39.551097719741222</v>
      </c>
      <c r="D19" s="231">
        <v>32.607301491753361</v>
      </c>
      <c r="E19" s="231">
        <v>35.790046890241513</v>
      </c>
      <c r="F19" s="231">
        <v>31.119849991434087</v>
      </c>
      <c r="G19" s="231">
        <v>29.962869890195677</v>
      </c>
      <c r="H19" s="231">
        <v>26.72830586008304</v>
      </c>
      <c r="I19" s="231">
        <v>25.211413065532206</v>
      </c>
      <c r="J19" s="231">
        <v>24.545031164485259</v>
      </c>
      <c r="K19" s="231">
        <v>21.070994613962011</v>
      </c>
      <c r="L19" s="231">
        <v>20.34197889959335</v>
      </c>
      <c r="M19" s="231">
        <v>23.063313384988827</v>
      </c>
      <c r="N19" s="231">
        <v>21.225137830796733</v>
      </c>
      <c r="O19" s="231">
        <v>18.749782249109188</v>
      </c>
      <c r="P19" s="231">
        <v>18.39903160914114</v>
      </c>
      <c r="Q19" s="231">
        <v>17.799573251090859</v>
      </c>
      <c r="R19" s="231">
        <v>17.337763230098599</v>
      </c>
      <c r="S19" s="231">
        <v>16.575071543101064</v>
      </c>
      <c r="T19" s="231">
        <v>16.6825644109365</v>
      </c>
      <c r="U19" s="231">
        <v>15.722220256676872</v>
      </c>
      <c r="V19" s="231">
        <v>14.197621153085242</v>
      </c>
      <c r="W19" s="231">
        <v>14.844589693382375</v>
      </c>
    </row>
    <row r="20" spans="1:23" ht="12" customHeight="1" x14ac:dyDescent="0.25">
      <c r="A20" s="46" t="s">
        <v>83</v>
      </c>
      <c r="B20" s="231">
        <v>41.051186152630038</v>
      </c>
      <c r="C20" s="231">
        <v>46.668901110444452</v>
      </c>
      <c r="D20" s="231">
        <v>47.93013551376535</v>
      </c>
      <c r="E20" s="231">
        <v>35.713628663769192</v>
      </c>
      <c r="F20" s="231">
        <v>36.616754681572502</v>
      </c>
      <c r="G20" s="231">
        <v>33.775319820672593</v>
      </c>
      <c r="H20" s="231">
        <v>29.904628622663317</v>
      </c>
      <c r="I20" s="231">
        <v>27.170188645012946</v>
      </c>
      <c r="J20" s="231">
        <v>20.944358277092686</v>
      </c>
      <c r="K20" s="231">
        <v>22.094646670029558</v>
      </c>
      <c r="L20" s="231">
        <v>21.854979065927996</v>
      </c>
      <c r="M20" s="231">
        <v>19.15961183567466</v>
      </c>
      <c r="N20" s="231">
        <v>18.10560394223484</v>
      </c>
      <c r="O20" s="231">
        <v>16.145685630778033</v>
      </c>
      <c r="P20" s="231">
        <v>19.608926844986719</v>
      </c>
      <c r="Q20" s="231">
        <v>23.575291751020796</v>
      </c>
      <c r="R20" s="231">
        <v>19.202397615963317</v>
      </c>
      <c r="S20" s="231">
        <v>17.800937361046177</v>
      </c>
      <c r="T20" s="231">
        <v>17.360927344333824</v>
      </c>
      <c r="U20" s="231">
        <v>15.981698604990793</v>
      </c>
      <c r="V20" s="231">
        <v>13.719471933106229</v>
      </c>
      <c r="W20" s="231">
        <v>13.629559779012471</v>
      </c>
    </row>
    <row r="21" spans="1:23" ht="12" customHeight="1" x14ac:dyDescent="0.25">
      <c r="A21" s="46" t="s">
        <v>70</v>
      </c>
      <c r="B21" s="231">
        <v>349.81563659087681</v>
      </c>
      <c r="C21" s="231">
        <v>308.36068521490432</v>
      </c>
      <c r="D21" s="231">
        <v>231.20833187583699</v>
      </c>
      <c r="E21" s="231">
        <v>219.28528712439228</v>
      </c>
      <c r="F21" s="231">
        <v>133.82827615121863</v>
      </c>
      <c r="G21" s="231">
        <v>88.461477028449622</v>
      </c>
      <c r="H21" s="231">
        <v>92.782742908344176</v>
      </c>
      <c r="I21" s="231">
        <v>111.73900489997759</v>
      </c>
      <c r="J21" s="231">
        <v>84.632581674529149</v>
      </c>
      <c r="K21" s="231">
        <v>88.670051015436755</v>
      </c>
      <c r="L21" s="231">
        <v>63.768087406728256</v>
      </c>
      <c r="M21" s="231">
        <v>54.748053455337015</v>
      </c>
      <c r="N21" s="231">
        <v>52.424214322644353</v>
      </c>
      <c r="O21" s="231">
        <v>36.844751703876035</v>
      </c>
      <c r="P21" s="231">
        <v>33.085689343510658</v>
      </c>
      <c r="Q21" s="231">
        <v>50.038930287408768</v>
      </c>
      <c r="R21" s="231">
        <v>55.224624144735962</v>
      </c>
      <c r="S21" s="231">
        <v>43.161686905268709</v>
      </c>
      <c r="T21" s="231">
        <v>42.081021600507775</v>
      </c>
      <c r="U21" s="231">
        <v>33.235058421179922</v>
      </c>
      <c r="V21" s="231">
        <v>36.032679677808645</v>
      </c>
      <c r="W21" s="231">
        <v>28.157113850815843</v>
      </c>
    </row>
    <row r="22" spans="1:23" ht="12" customHeight="1" x14ac:dyDescent="0.25">
      <c r="A22" s="46" t="s">
        <v>34</v>
      </c>
      <c r="B22" s="231">
        <v>5.1490284908925679</v>
      </c>
      <c r="C22" s="231">
        <v>6.5771518265452888</v>
      </c>
      <c r="D22" s="231">
        <v>8.2744322146112417</v>
      </c>
      <c r="E22" s="231">
        <v>7.7368327084041422</v>
      </c>
      <c r="F22" s="231">
        <v>9.0925228428389744</v>
      </c>
      <c r="G22" s="231">
        <v>10.115363828352109</v>
      </c>
      <c r="H22" s="231">
        <v>9.5296779568252532</v>
      </c>
      <c r="I22" s="231">
        <v>5.8132287147754429</v>
      </c>
      <c r="J22" s="231">
        <v>6.2194951178658844</v>
      </c>
      <c r="K22" s="231">
        <v>7.5471492590269484</v>
      </c>
      <c r="L22" s="231">
        <v>7.9158563222805531</v>
      </c>
      <c r="M22" s="231">
        <v>5.4796182563406894</v>
      </c>
      <c r="N22" s="231">
        <v>3.045676022256905</v>
      </c>
      <c r="O22" s="231">
        <v>3.470165028691425</v>
      </c>
      <c r="P22" s="231">
        <v>4.2425956553729502</v>
      </c>
      <c r="Q22" s="231">
        <v>3.7446671987305371</v>
      </c>
      <c r="R22" s="231">
        <v>2.8336611402925951</v>
      </c>
      <c r="S22" s="231">
        <v>3.3829177304166964</v>
      </c>
      <c r="T22" s="231">
        <v>3.7595256101463241</v>
      </c>
      <c r="U22" s="231">
        <v>3.7710712814705767</v>
      </c>
      <c r="V22" s="231">
        <v>4.0297958560640801</v>
      </c>
      <c r="W22" s="231">
        <v>3.8412789461750774</v>
      </c>
    </row>
    <row r="23" spans="1:23" ht="12" customHeight="1" x14ac:dyDescent="0.25">
      <c r="A23" s="46" t="s">
        <v>72</v>
      </c>
      <c r="B23" s="231">
        <v>52.85273705043231</v>
      </c>
      <c r="C23" s="231">
        <v>85.948605158444195</v>
      </c>
      <c r="D23" s="231">
        <v>103.27741770287966</v>
      </c>
      <c r="E23" s="231">
        <v>113.87508422555806</v>
      </c>
      <c r="F23" s="231">
        <v>117.59001540641103</v>
      </c>
      <c r="G23" s="231">
        <v>113.74170705861751</v>
      </c>
      <c r="H23" s="231">
        <v>117.23167519337966</v>
      </c>
      <c r="I23" s="231">
        <v>128.45178149252567</v>
      </c>
      <c r="J23" s="231">
        <v>131.04143050041253</v>
      </c>
      <c r="K23" s="231">
        <v>153.23125584661597</v>
      </c>
      <c r="L23" s="231">
        <v>177.837642275935</v>
      </c>
      <c r="M23" s="231">
        <v>214.47734817663027</v>
      </c>
      <c r="N23" s="231">
        <v>223.31325464640221</v>
      </c>
      <c r="O23" s="231">
        <v>214.65130508299592</v>
      </c>
      <c r="P23" s="231">
        <v>222.85241486277263</v>
      </c>
      <c r="Q23" s="231">
        <v>237.68721632705999</v>
      </c>
      <c r="R23" s="231">
        <v>251.69684174425788</v>
      </c>
      <c r="S23" s="231">
        <v>299.37792241335313</v>
      </c>
      <c r="T23" s="231">
        <v>300.5239587170085</v>
      </c>
      <c r="U23" s="231">
        <v>299.49196526540243</v>
      </c>
      <c r="V23" s="231">
        <v>269.81189666043599</v>
      </c>
      <c r="W23" s="231">
        <v>330.31602196856505</v>
      </c>
    </row>
    <row r="24" spans="1:23" ht="12" customHeight="1" x14ac:dyDescent="0.25">
      <c r="A24" s="46" t="s">
        <v>36</v>
      </c>
      <c r="B24" s="231">
        <v>2.4258320319030231</v>
      </c>
      <c r="C24" s="231">
        <v>0.35320257470048988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</row>
    <row r="25" spans="1:23" ht="12" customHeight="1" x14ac:dyDescent="0.25">
      <c r="A25" s="46" t="s">
        <v>73</v>
      </c>
      <c r="B25" s="231">
        <v>494.82080266385628</v>
      </c>
      <c r="C25" s="231">
        <v>489.94590070190469</v>
      </c>
      <c r="D25" s="231">
        <v>520.05558242621078</v>
      </c>
      <c r="E25" s="231">
        <v>520.23813126329912</v>
      </c>
      <c r="F25" s="231">
        <v>520.2996706712911</v>
      </c>
      <c r="G25" s="231">
        <v>527.46843302707828</v>
      </c>
      <c r="H25" s="231">
        <v>535.2877525886139</v>
      </c>
      <c r="I25" s="231">
        <v>555.13126907217816</v>
      </c>
      <c r="J25" s="231">
        <v>573.79703248405815</v>
      </c>
      <c r="K25" s="231">
        <v>559.25896822391451</v>
      </c>
      <c r="L25" s="231">
        <v>576.4283273700164</v>
      </c>
      <c r="M25" s="231">
        <v>586.62692907473058</v>
      </c>
      <c r="N25" s="231">
        <v>543.606685846956</v>
      </c>
      <c r="O25" s="231">
        <v>582.39203590925717</v>
      </c>
      <c r="P25" s="231">
        <v>522.79254208397151</v>
      </c>
      <c r="Q25" s="231">
        <v>519.93365938491002</v>
      </c>
      <c r="R25" s="231">
        <v>554.32154982982308</v>
      </c>
      <c r="S25" s="231">
        <v>546.25102450471252</v>
      </c>
      <c r="T25" s="231">
        <v>543.64490808795915</v>
      </c>
      <c r="U25" s="231">
        <v>561.38689032105083</v>
      </c>
      <c r="V25" s="231">
        <v>555.80170549361196</v>
      </c>
      <c r="W25" s="231">
        <v>537.41873429908458</v>
      </c>
    </row>
    <row r="26" spans="1:23" ht="12" customHeight="1" x14ac:dyDescent="0.25">
      <c r="A26" s="46" t="s">
        <v>79</v>
      </c>
      <c r="B26" s="231">
        <v>75.495020643577774</v>
      </c>
      <c r="C26" s="231">
        <v>91.864672587904792</v>
      </c>
      <c r="D26" s="231">
        <v>113.16491105115058</v>
      </c>
      <c r="E26" s="231">
        <v>130.08487949180531</v>
      </c>
      <c r="F26" s="231">
        <v>144.68951030418995</v>
      </c>
      <c r="G26" s="231">
        <v>189.05487196368156</v>
      </c>
      <c r="H26" s="231">
        <v>189.90437273180592</v>
      </c>
      <c r="I26" s="231">
        <v>192.72920076421303</v>
      </c>
      <c r="J26" s="231">
        <v>182.83947310631504</v>
      </c>
      <c r="K26" s="231">
        <v>183.53103692853509</v>
      </c>
      <c r="L26" s="231">
        <v>195.36634121069284</v>
      </c>
      <c r="M26" s="231">
        <v>192.53968802356724</v>
      </c>
      <c r="N26" s="231">
        <v>198.54064426926928</v>
      </c>
      <c r="O26" s="231">
        <v>201.36701366732837</v>
      </c>
      <c r="P26" s="231">
        <v>146.99980384423534</v>
      </c>
      <c r="Q26" s="231">
        <v>134.16521673463137</v>
      </c>
      <c r="R26" s="231">
        <v>115.38092819360817</v>
      </c>
      <c r="S26" s="231">
        <v>110.47102918796801</v>
      </c>
      <c r="T26" s="231">
        <v>131.61582778431492</v>
      </c>
      <c r="U26" s="231">
        <v>144.89293678977452</v>
      </c>
      <c r="V26" s="231">
        <v>128.71104110293697</v>
      </c>
      <c r="W26" s="231">
        <v>113.7449347849726</v>
      </c>
    </row>
    <row r="27" spans="1:23" ht="12" customHeight="1" x14ac:dyDescent="0.25">
      <c r="A27" s="39" t="s">
        <v>99</v>
      </c>
      <c r="B27" s="230">
        <f t="shared" ref="B27:W27" si="3">SUM(B28:B37)</f>
        <v>1609.7785199913737</v>
      </c>
      <c r="C27" s="230">
        <f t="shared" si="3"/>
        <v>1615.8070770355216</v>
      </c>
      <c r="D27" s="230">
        <f t="shared" si="3"/>
        <v>1692.0078975206306</v>
      </c>
      <c r="E27" s="230">
        <f t="shared" si="3"/>
        <v>1522.3033437918127</v>
      </c>
      <c r="F27" s="230">
        <f t="shared" si="3"/>
        <v>1543.4097401005229</v>
      </c>
      <c r="G27" s="230">
        <f t="shared" si="3"/>
        <v>1569.1444321031638</v>
      </c>
      <c r="H27" s="230">
        <f t="shared" si="3"/>
        <v>1552.9748247514099</v>
      </c>
      <c r="I27" s="230">
        <f t="shared" si="3"/>
        <v>1556.6949968233462</v>
      </c>
      <c r="J27" s="230">
        <f t="shared" si="3"/>
        <v>1464.2039440122667</v>
      </c>
      <c r="K27" s="230">
        <f t="shared" si="3"/>
        <v>1320.0905751913926</v>
      </c>
      <c r="L27" s="230">
        <f t="shared" si="3"/>
        <v>1396.9090415184942</v>
      </c>
      <c r="M27" s="230">
        <f t="shared" si="3"/>
        <v>1353.0399286917611</v>
      </c>
      <c r="N27" s="230">
        <f t="shared" si="3"/>
        <v>1110.7377064232951</v>
      </c>
      <c r="O27" s="230">
        <f t="shared" si="3"/>
        <v>1106.2807984996284</v>
      </c>
      <c r="P27" s="230">
        <f t="shared" si="3"/>
        <v>1117.4854153362794</v>
      </c>
      <c r="Q27" s="230">
        <f t="shared" si="3"/>
        <v>1092.9058589558238</v>
      </c>
      <c r="R27" s="230">
        <f t="shared" si="3"/>
        <v>1054.0115517993597</v>
      </c>
      <c r="S27" s="230">
        <f t="shared" si="3"/>
        <v>1101.4055708346204</v>
      </c>
      <c r="T27" s="230">
        <f t="shared" si="3"/>
        <v>1125.9167331476888</v>
      </c>
      <c r="U27" s="230">
        <f t="shared" si="3"/>
        <v>1144.4319932762746</v>
      </c>
      <c r="V27" s="230">
        <f t="shared" si="3"/>
        <v>1123.8227268115888</v>
      </c>
      <c r="W27" s="230">
        <f t="shared" si="3"/>
        <v>1141.1646123883838</v>
      </c>
    </row>
    <row r="28" spans="1:23" ht="12" customHeight="1" x14ac:dyDescent="0.25">
      <c r="A28" s="18" t="s">
        <v>30</v>
      </c>
      <c r="B28" s="232">
        <v>134.15635141242743</v>
      </c>
      <c r="C28" s="232">
        <v>71.271880005507995</v>
      </c>
      <c r="D28" s="232">
        <v>72.2361719684409</v>
      </c>
      <c r="E28" s="232">
        <v>54.010366793805659</v>
      </c>
      <c r="F28" s="232">
        <v>31.961583357819151</v>
      </c>
      <c r="G28" s="232">
        <v>3.6289597005343852</v>
      </c>
      <c r="H28" s="232">
        <v>7.0899536892178245</v>
      </c>
      <c r="I28" s="232">
        <v>66.614684449530913</v>
      </c>
      <c r="J28" s="232">
        <v>25.634719566823975</v>
      </c>
      <c r="K28" s="232">
        <v>6.2343226413248267</v>
      </c>
      <c r="L28" s="232">
        <v>17.184768167481678</v>
      </c>
      <c r="M28" s="232">
        <v>5.1188391268362032</v>
      </c>
      <c r="N28" s="232">
        <v>4.8492530430212701</v>
      </c>
      <c r="O28" s="232">
        <v>4.180749363503665</v>
      </c>
      <c r="P28" s="232">
        <v>4.5331508923756898</v>
      </c>
      <c r="Q28" s="232">
        <v>4.469439785287074</v>
      </c>
      <c r="R28" s="232">
        <v>4.4334655219591168</v>
      </c>
      <c r="S28" s="232">
        <v>3.7409405122511936</v>
      </c>
      <c r="T28" s="232">
        <v>3.5567741817148861</v>
      </c>
      <c r="U28" s="232">
        <v>3.7772876439347254</v>
      </c>
      <c r="V28" s="232">
        <v>3.4050787555524704</v>
      </c>
      <c r="W28" s="232">
        <v>3.542473546965597</v>
      </c>
    </row>
    <row r="29" spans="1:23" ht="12" customHeight="1" x14ac:dyDescent="0.25">
      <c r="A29" s="18" t="s">
        <v>40</v>
      </c>
      <c r="B29" s="232">
        <v>14.922518643496041</v>
      </c>
      <c r="C29" s="232">
        <v>3.4603054442007868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</row>
    <row r="30" spans="1:23" ht="12" customHeight="1" x14ac:dyDescent="0.25">
      <c r="A30" s="18" t="s">
        <v>33</v>
      </c>
      <c r="B30" s="232">
        <v>123.53640314396085</v>
      </c>
      <c r="C30" s="232">
        <v>122.94376848317661</v>
      </c>
      <c r="D30" s="232">
        <v>105.83825452092087</v>
      </c>
      <c r="E30" s="232">
        <v>31.989316830590674</v>
      </c>
      <c r="F30" s="232">
        <v>19.854302429808111</v>
      </c>
      <c r="G30" s="232">
        <v>24.68718464080532</v>
      </c>
      <c r="H30" s="232">
        <v>22.443898015319224</v>
      </c>
      <c r="I30" s="232">
        <v>22.639872836655734</v>
      </c>
      <c r="J30" s="232">
        <v>22.355214428092559</v>
      </c>
      <c r="K30" s="232">
        <v>17.151661434647668</v>
      </c>
      <c r="L30" s="232">
        <v>15.860740047996774</v>
      </c>
      <c r="M30" s="232">
        <v>17.046334107387786</v>
      </c>
      <c r="N30" s="232">
        <v>13.009460258001512</v>
      </c>
      <c r="O30" s="232">
        <v>11.307516843250788</v>
      </c>
      <c r="P30" s="232">
        <v>11.269068532251927</v>
      </c>
      <c r="Q30" s="232">
        <v>11.970141460996743</v>
      </c>
      <c r="R30" s="232">
        <v>12.287403800771568</v>
      </c>
      <c r="S30" s="232">
        <v>11.311155128009672</v>
      </c>
      <c r="T30" s="232">
        <v>11.331645601672175</v>
      </c>
      <c r="U30" s="232">
        <v>10.641238689130038</v>
      </c>
      <c r="V30" s="232">
        <v>9.5803457700680532</v>
      </c>
      <c r="W30" s="232">
        <v>10.044779115421909</v>
      </c>
    </row>
    <row r="31" spans="1:23" ht="12" customHeight="1" x14ac:dyDescent="0.25">
      <c r="A31" s="18" t="s">
        <v>83</v>
      </c>
      <c r="B31" s="232">
        <v>103.24522751049912</v>
      </c>
      <c r="C31" s="232">
        <v>111.26527475437078</v>
      </c>
      <c r="D31" s="232">
        <v>113.30953326654966</v>
      </c>
      <c r="E31" s="232">
        <v>90.2382743972463</v>
      </c>
      <c r="F31" s="232">
        <v>99.899231629809321</v>
      </c>
      <c r="G31" s="232">
        <v>92.78626304432386</v>
      </c>
      <c r="H31" s="232">
        <v>75.614057759513429</v>
      </c>
      <c r="I31" s="232">
        <v>78.595856764220471</v>
      </c>
      <c r="J31" s="232">
        <v>66.498320921057044</v>
      </c>
      <c r="K31" s="232">
        <v>66.716808580102906</v>
      </c>
      <c r="L31" s="232">
        <v>68.516227783711827</v>
      </c>
      <c r="M31" s="232">
        <v>62.110887029357897</v>
      </c>
      <c r="N31" s="232">
        <v>45.495210598098737</v>
      </c>
      <c r="O31" s="232">
        <v>39.170688699169318</v>
      </c>
      <c r="P31" s="232">
        <v>40.373517292916858</v>
      </c>
      <c r="Q31" s="232">
        <v>48.52716463238999</v>
      </c>
      <c r="R31" s="232">
        <v>38.653523653049895</v>
      </c>
      <c r="S31" s="232">
        <v>38.56445021519783</v>
      </c>
      <c r="T31" s="232">
        <v>37.777302969722967</v>
      </c>
      <c r="U31" s="232">
        <v>38.612679570193791</v>
      </c>
      <c r="V31" s="232">
        <v>39.519114041538579</v>
      </c>
      <c r="W31" s="232">
        <v>43.152768960054345</v>
      </c>
    </row>
    <row r="32" spans="1:23" ht="12" customHeight="1" x14ac:dyDescent="0.25">
      <c r="A32" s="18" t="s">
        <v>70</v>
      </c>
      <c r="B32" s="232">
        <v>185.95972583942171</v>
      </c>
      <c r="C32" s="232">
        <v>161.89231884032924</v>
      </c>
      <c r="D32" s="232">
        <v>167.18880832501469</v>
      </c>
      <c r="E32" s="232">
        <v>122.81709924531484</v>
      </c>
      <c r="F32" s="232">
        <v>82.221148837115877</v>
      </c>
      <c r="G32" s="232">
        <v>60.049273912283475</v>
      </c>
      <c r="H32" s="232">
        <v>46.126063526725559</v>
      </c>
      <c r="I32" s="232">
        <v>58.860827862314217</v>
      </c>
      <c r="J32" s="232">
        <v>30.877464164346303</v>
      </c>
      <c r="K32" s="232">
        <v>33.523397293907671</v>
      </c>
      <c r="L32" s="232">
        <v>28.692137401385303</v>
      </c>
      <c r="M32" s="232">
        <v>19.008693075166988</v>
      </c>
      <c r="N32" s="232">
        <v>11.394655517672476</v>
      </c>
      <c r="O32" s="232">
        <v>8.5243001401942244</v>
      </c>
      <c r="P32" s="232">
        <v>5.7350293832837744</v>
      </c>
      <c r="Q32" s="232">
        <v>6.426299862717979</v>
      </c>
      <c r="R32" s="232">
        <v>7.5766800698854455</v>
      </c>
      <c r="S32" s="232">
        <v>6.9215260615277243</v>
      </c>
      <c r="T32" s="232">
        <v>7.3451131676303234</v>
      </c>
      <c r="U32" s="232">
        <v>5.2458752768915815</v>
      </c>
      <c r="V32" s="232">
        <v>4.8535548510359554</v>
      </c>
      <c r="W32" s="232">
        <v>5.0571288238993573</v>
      </c>
    </row>
    <row r="33" spans="1:23" ht="12" customHeight="1" x14ac:dyDescent="0.25">
      <c r="A33" s="18" t="s">
        <v>34</v>
      </c>
      <c r="B33" s="232">
        <v>187.70481320979405</v>
      </c>
      <c r="C33" s="232">
        <v>239.71691446959713</v>
      </c>
      <c r="D33" s="232">
        <v>296.35568093404095</v>
      </c>
      <c r="E33" s="232">
        <v>275.7122832397514</v>
      </c>
      <c r="F33" s="232">
        <v>328.35272183744991</v>
      </c>
      <c r="G33" s="232">
        <v>376.03428931008864</v>
      </c>
      <c r="H33" s="232">
        <v>363.25603387732377</v>
      </c>
      <c r="I33" s="232">
        <v>239.02700829121963</v>
      </c>
      <c r="J33" s="232">
        <v>260.07473637245971</v>
      </c>
      <c r="K33" s="232">
        <v>222.84621723922976</v>
      </c>
      <c r="L33" s="232">
        <v>210.81422605363815</v>
      </c>
      <c r="M33" s="232">
        <v>179.24551818197568</v>
      </c>
      <c r="N33" s="232">
        <v>156.1848552310384</v>
      </c>
      <c r="O33" s="232">
        <v>164.93790484353087</v>
      </c>
      <c r="P33" s="232">
        <v>187.23715503173565</v>
      </c>
      <c r="Q33" s="232">
        <v>169.04692518275391</v>
      </c>
      <c r="R33" s="232">
        <v>123.09934110572084</v>
      </c>
      <c r="S33" s="232">
        <v>141.24162712732732</v>
      </c>
      <c r="T33" s="232">
        <v>128.96604292482215</v>
      </c>
      <c r="U33" s="232">
        <v>128.27642493574328</v>
      </c>
      <c r="V33" s="232">
        <v>134.91476653801709</v>
      </c>
      <c r="W33" s="232">
        <v>114.92215173149128</v>
      </c>
    </row>
    <row r="34" spans="1:23" ht="12" customHeight="1" x14ac:dyDescent="0.25">
      <c r="A34" s="18" t="s">
        <v>72</v>
      </c>
      <c r="B34" s="232">
        <v>236.99146964701578</v>
      </c>
      <c r="C34" s="232">
        <v>277.42200762633848</v>
      </c>
      <c r="D34" s="232">
        <v>296.44192327922929</v>
      </c>
      <c r="E34" s="232">
        <v>283.43114743246997</v>
      </c>
      <c r="F34" s="232">
        <v>291.74939723276287</v>
      </c>
      <c r="G34" s="232">
        <v>297.70231663756937</v>
      </c>
      <c r="H34" s="232">
        <v>297.97182143703463</v>
      </c>
      <c r="I34" s="232">
        <v>331.14074768362184</v>
      </c>
      <c r="J34" s="232">
        <v>320.8519845048113</v>
      </c>
      <c r="K34" s="232">
        <v>273.07888007961469</v>
      </c>
      <c r="L34" s="232">
        <v>297.34127680395159</v>
      </c>
      <c r="M34" s="232">
        <v>310.71774633109561</v>
      </c>
      <c r="N34" s="232">
        <v>310.58640801507482</v>
      </c>
      <c r="O34" s="232">
        <v>294.14889192618739</v>
      </c>
      <c r="P34" s="232">
        <v>284.03661157005871</v>
      </c>
      <c r="Q34" s="232">
        <v>290.18147874765037</v>
      </c>
      <c r="R34" s="232">
        <v>288.21770456576274</v>
      </c>
      <c r="S34" s="232">
        <v>294.5758149747881</v>
      </c>
      <c r="T34" s="232">
        <v>316.22253777495655</v>
      </c>
      <c r="U34" s="232">
        <v>325.31810999296414</v>
      </c>
      <c r="V34" s="232">
        <v>305.47997895736557</v>
      </c>
      <c r="W34" s="232">
        <v>328.57379619286894</v>
      </c>
    </row>
    <row r="35" spans="1:23" ht="12" customHeight="1" x14ac:dyDescent="0.25">
      <c r="A35" s="18" t="s">
        <v>36</v>
      </c>
      <c r="B35" s="232">
        <v>11.282046384525161</v>
      </c>
      <c r="C35" s="232">
        <v>1.6375561461479591</v>
      </c>
      <c r="D35" s="232">
        <v>0</v>
      </c>
      <c r="E35" s="232">
        <v>0</v>
      </c>
      <c r="F35" s="232">
        <v>0</v>
      </c>
      <c r="G35" s="232">
        <v>0</v>
      </c>
      <c r="H35" s="232">
        <v>0</v>
      </c>
      <c r="I35" s="232">
        <v>0</v>
      </c>
      <c r="J35" s="232">
        <v>0</v>
      </c>
      <c r="K35" s="232">
        <v>0</v>
      </c>
      <c r="L35" s="232">
        <v>0</v>
      </c>
      <c r="M35" s="232">
        <v>0</v>
      </c>
      <c r="N35" s="232">
        <v>0</v>
      </c>
      <c r="O35" s="232">
        <v>0</v>
      </c>
      <c r="P35" s="232">
        <v>0</v>
      </c>
      <c r="Q35" s="232">
        <v>0</v>
      </c>
      <c r="R35" s="232">
        <v>0</v>
      </c>
      <c r="S35" s="232">
        <v>0</v>
      </c>
      <c r="T35" s="232">
        <v>0</v>
      </c>
      <c r="U35" s="232">
        <v>0</v>
      </c>
      <c r="V35" s="232">
        <v>0</v>
      </c>
      <c r="W35" s="232">
        <v>0</v>
      </c>
    </row>
    <row r="36" spans="1:23" ht="12" customHeight="1" x14ac:dyDescent="0.25">
      <c r="A36" s="18" t="s">
        <v>73</v>
      </c>
      <c r="B36" s="232">
        <v>157.78999955353862</v>
      </c>
      <c r="C36" s="232">
        <v>159.63055021697869</v>
      </c>
      <c r="D36" s="232">
        <v>161.55879671641841</v>
      </c>
      <c r="E36" s="232">
        <v>163.83998467952745</v>
      </c>
      <c r="F36" s="232">
        <v>167.69877516148617</v>
      </c>
      <c r="G36" s="232">
        <v>187.06572033786088</v>
      </c>
      <c r="H36" s="232">
        <v>193.22016253190765</v>
      </c>
      <c r="I36" s="232">
        <v>198.64036099492591</v>
      </c>
      <c r="J36" s="232">
        <v>181.02767643289431</v>
      </c>
      <c r="K36" s="232">
        <v>191.13772354652968</v>
      </c>
      <c r="L36" s="232">
        <v>211.77572303282665</v>
      </c>
      <c r="M36" s="232">
        <v>223.03107738310072</v>
      </c>
      <c r="N36" s="232">
        <v>60.806286229594491</v>
      </c>
      <c r="O36" s="232">
        <v>70.577463362516497</v>
      </c>
      <c r="P36" s="232">
        <v>81.381592395411232</v>
      </c>
      <c r="Q36" s="232">
        <v>58.833565020808493</v>
      </c>
      <c r="R36" s="232">
        <v>80.085387224152043</v>
      </c>
      <c r="S36" s="232">
        <v>87.636230260623776</v>
      </c>
      <c r="T36" s="232">
        <v>83.404309266350083</v>
      </c>
      <c r="U36" s="232">
        <v>89.883478813138112</v>
      </c>
      <c r="V36" s="232">
        <v>93.915651808185629</v>
      </c>
      <c r="W36" s="232">
        <v>86.490260027239799</v>
      </c>
    </row>
    <row r="37" spans="1:23" ht="12" customHeight="1" x14ac:dyDescent="0.25">
      <c r="A37" s="47" t="s">
        <v>38</v>
      </c>
      <c r="B37" s="233">
        <v>454.1899646466951</v>
      </c>
      <c r="C37" s="233">
        <v>466.56650104887387</v>
      </c>
      <c r="D37" s="233">
        <v>479.07872851001594</v>
      </c>
      <c r="E37" s="233">
        <v>500.26487117310631</v>
      </c>
      <c r="F37" s="233">
        <v>521.6725796142714</v>
      </c>
      <c r="G37" s="233">
        <v>527.1904245196979</v>
      </c>
      <c r="H37" s="233">
        <v>547.25283391436778</v>
      </c>
      <c r="I37" s="233">
        <v>561.17563794085754</v>
      </c>
      <c r="J37" s="233">
        <v>556.88382762178139</v>
      </c>
      <c r="K37" s="233">
        <v>509.40156437603542</v>
      </c>
      <c r="L37" s="233">
        <v>546.72394222750222</v>
      </c>
      <c r="M37" s="233">
        <v>536.76083345684026</v>
      </c>
      <c r="N37" s="233">
        <v>508.41157753079347</v>
      </c>
      <c r="O37" s="233">
        <v>513.43328332127555</v>
      </c>
      <c r="P37" s="233">
        <v>502.91929023824554</v>
      </c>
      <c r="Q37" s="233">
        <v>503.45084426321921</v>
      </c>
      <c r="R37" s="233">
        <v>499.65804585805813</v>
      </c>
      <c r="S37" s="233">
        <v>517.41382655489497</v>
      </c>
      <c r="T37" s="233">
        <v>537.31300726081952</v>
      </c>
      <c r="U37" s="233">
        <v>542.67689835427882</v>
      </c>
      <c r="V37" s="233">
        <v>532.15423608982542</v>
      </c>
      <c r="W37" s="233">
        <v>549.38125399044247</v>
      </c>
    </row>
    <row r="39" spans="1:23" ht="15" customHeight="1" x14ac:dyDescent="0.25">
      <c r="A39" s="32" t="s">
        <v>102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</row>
    <row r="41" spans="1:23" ht="12" customHeight="1" x14ac:dyDescent="0.25">
      <c r="A41" s="35" t="str">
        <f>$A$5</f>
        <v>All industrial sectors</v>
      </c>
      <c r="B41" s="234">
        <f t="shared" ref="B41:W41" si="4">SUM(B42:B46,B47,B48)</f>
        <v>1</v>
      </c>
      <c r="C41" s="234">
        <f t="shared" si="4"/>
        <v>1</v>
      </c>
      <c r="D41" s="234">
        <f t="shared" si="4"/>
        <v>1</v>
      </c>
      <c r="E41" s="234">
        <f t="shared" si="4"/>
        <v>1</v>
      </c>
      <c r="F41" s="234">
        <f t="shared" si="4"/>
        <v>1</v>
      </c>
      <c r="G41" s="234">
        <f t="shared" si="4"/>
        <v>1</v>
      </c>
      <c r="H41" s="234">
        <f t="shared" si="4"/>
        <v>1</v>
      </c>
      <c r="I41" s="234">
        <f t="shared" si="4"/>
        <v>1</v>
      </c>
      <c r="J41" s="234">
        <f t="shared" si="4"/>
        <v>1</v>
      </c>
      <c r="K41" s="234">
        <f t="shared" si="4"/>
        <v>1</v>
      </c>
      <c r="L41" s="234">
        <f t="shared" si="4"/>
        <v>0.99999999999999978</v>
      </c>
      <c r="M41" s="234">
        <f t="shared" si="4"/>
        <v>1</v>
      </c>
      <c r="N41" s="234">
        <f t="shared" si="4"/>
        <v>1</v>
      </c>
      <c r="O41" s="234">
        <f t="shared" si="4"/>
        <v>1</v>
      </c>
      <c r="P41" s="234">
        <f t="shared" si="4"/>
        <v>1</v>
      </c>
      <c r="Q41" s="234">
        <f t="shared" si="4"/>
        <v>1</v>
      </c>
      <c r="R41" s="234">
        <f t="shared" si="4"/>
        <v>1</v>
      </c>
      <c r="S41" s="234">
        <f t="shared" si="4"/>
        <v>1</v>
      </c>
      <c r="T41" s="234">
        <f t="shared" si="4"/>
        <v>1</v>
      </c>
      <c r="U41" s="234">
        <f t="shared" si="4"/>
        <v>1</v>
      </c>
      <c r="V41" s="234">
        <f t="shared" si="4"/>
        <v>1</v>
      </c>
      <c r="W41" s="234">
        <f t="shared" si="4"/>
        <v>1</v>
      </c>
    </row>
    <row r="42" spans="1:23" ht="12" customHeight="1" x14ac:dyDescent="0.25">
      <c r="A42" s="202" t="s">
        <v>92</v>
      </c>
      <c r="B42" s="235">
        <f t="shared" ref="B42:W42" si="5">IF(B6=0,0,B6/B$5)</f>
        <v>1.0234756286843729E-2</v>
      </c>
      <c r="C42" s="235">
        <f t="shared" si="5"/>
        <v>1.0333325517117459E-2</v>
      </c>
      <c r="D42" s="235">
        <f t="shared" si="5"/>
        <v>1.0398878776631332E-2</v>
      </c>
      <c r="E42" s="235">
        <f t="shared" si="5"/>
        <v>1.0553066233167152E-2</v>
      </c>
      <c r="F42" s="235">
        <f t="shared" si="5"/>
        <v>1.0550294940934289E-2</v>
      </c>
      <c r="G42" s="235">
        <f t="shared" si="5"/>
        <v>1.0419647200447267E-2</v>
      </c>
      <c r="H42" s="235">
        <f t="shared" si="5"/>
        <v>1.0541089017773307E-2</v>
      </c>
      <c r="I42" s="235">
        <f t="shared" si="5"/>
        <v>1.0274743275684346E-2</v>
      </c>
      <c r="J42" s="235">
        <f t="shared" si="5"/>
        <v>1.0389456539718366E-2</v>
      </c>
      <c r="K42" s="235">
        <f t="shared" si="5"/>
        <v>1.0220661440109708E-2</v>
      </c>
      <c r="L42" s="235">
        <f t="shared" si="5"/>
        <v>1.0399063569441314E-2</v>
      </c>
      <c r="M42" s="235">
        <f t="shared" si="5"/>
        <v>1.0040746319468705E-2</v>
      </c>
      <c r="N42" s="235">
        <f t="shared" si="5"/>
        <v>1.0219021646392821E-2</v>
      </c>
      <c r="O42" s="235">
        <f t="shared" si="5"/>
        <v>1.0071758907543332E-2</v>
      </c>
      <c r="P42" s="235">
        <f t="shared" si="5"/>
        <v>1.0257700872909706E-2</v>
      </c>
      <c r="Q42" s="235">
        <f t="shared" si="5"/>
        <v>1.0344629029331422E-2</v>
      </c>
      <c r="R42" s="235">
        <f t="shared" si="5"/>
        <v>1.0484648032067265E-2</v>
      </c>
      <c r="S42" s="235">
        <f t="shared" si="5"/>
        <v>1.0466570603810449E-2</v>
      </c>
      <c r="T42" s="235">
        <f t="shared" si="5"/>
        <v>1.02888737537906E-2</v>
      </c>
      <c r="U42" s="235">
        <f t="shared" si="5"/>
        <v>1.0383010126084511E-2</v>
      </c>
      <c r="V42" s="235">
        <f t="shared" si="5"/>
        <v>1.0226032525018077E-2</v>
      </c>
      <c r="W42" s="235">
        <f t="shared" si="5"/>
        <v>1.03299376047485E-2</v>
      </c>
    </row>
    <row r="43" spans="1:23" ht="12" customHeight="1" x14ac:dyDescent="0.25">
      <c r="A43" s="202" t="s">
        <v>93</v>
      </c>
      <c r="B43" s="235">
        <f t="shared" ref="B43:W43" si="6">IF(B7=0,0,B7/B$5)</f>
        <v>3.4971195602394706E-3</v>
      </c>
      <c r="C43" s="235">
        <f t="shared" si="6"/>
        <v>3.5671612774174732E-3</v>
      </c>
      <c r="D43" s="235">
        <f t="shared" si="6"/>
        <v>3.5604671166174582E-3</v>
      </c>
      <c r="E43" s="235">
        <f t="shared" si="6"/>
        <v>3.7609499635672984E-3</v>
      </c>
      <c r="F43" s="235">
        <f t="shared" si="6"/>
        <v>3.8017945175282848E-3</v>
      </c>
      <c r="G43" s="235">
        <f t="shared" si="6"/>
        <v>3.7125395373711965E-3</v>
      </c>
      <c r="H43" s="235">
        <f t="shared" si="6"/>
        <v>3.7411603951279606E-3</v>
      </c>
      <c r="I43" s="235">
        <f t="shared" si="6"/>
        <v>3.7704809459053567E-3</v>
      </c>
      <c r="J43" s="235">
        <f t="shared" si="6"/>
        <v>3.7255418584463793E-3</v>
      </c>
      <c r="K43" s="235">
        <f t="shared" si="6"/>
        <v>3.6766798404622627E-3</v>
      </c>
      <c r="L43" s="235">
        <f t="shared" si="6"/>
        <v>3.8998359680349026E-3</v>
      </c>
      <c r="M43" s="235">
        <f t="shared" si="6"/>
        <v>3.8045009634941206E-3</v>
      </c>
      <c r="N43" s="235">
        <f t="shared" si="6"/>
        <v>3.9513077834651749E-3</v>
      </c>
      <c r="O43" s="235">
        <f t="shared" si="6"/>
        <v>3.9290303630966751E-3</v>
      </c>
      <c r="P43" s="235">
        <f t="shared" si="6"/>
        <v>3.9453556417843698E-3</v>
      </c>
      <c r="Q43" s="235">
        <f t="shared" si="6"/>
        <v>4.00421193327788E-3</v>
      </c>
      <c r="R43" s="235">
        <f t="shared" si="6"/>
        <v>4.1896601229959064E-3</v>
      </c>
      <c r="S43" s="235">
        <f t="shared" si="6"/>
        <v>4.2011694853263219E-3</v>
      </c>
      <c r="T43" s="235">
        <f t="shared" si="6"/>
        <v>4.1487513379447035E-3</v>
      </c>
      <c r="U43" s="235">
        <f t="shared" si="6"/>
        <v>4.2480156343265478E-3</v>
      </c>
      <c r="V43" s="235">
        <f t="shared" si="6"/>
        <v>4.1396070716573077E-3</v>
      </c>
      <c r="W43" s="235">
        <f t="shared" si="6"/>
        <v>4.3108567400219691E-3</v>
      </c>
    </row>
    <row r="44" spans="1:23" ht="12" customHeight="1" x14ac:dyDescent="0.25">
      <c r="A44" s="202" t="s">
        <v>94</v>
      </c>
      <c r="B44" s="235">
        <f t="shared" ref="B44:W44" si="7">IF(B8=0,0,B8/B$5)</f>
        <v>3.2992694439868013E-2</v>
      </c>
      <c r="C44" s="235">
        <f t="shared" si="7"/>
        <v>3.2993514085249899E-2</v>
      </c>
      <c r="D44" s="235">
        <f t="shared" si="7"/>
        <v>3.2416312941697591E-2</v>
      </c>
      <c r="E44" s="235">
        <f t="shared" si="7"/>
        <v>3.5074545106481433E-2</v>
      </c>
      <c r="F44" s="235">
        <f t="shared" si="7"/>
        <v>3.5215350761556748E-2</v>
      </c>
      <c r="G44" s="235">
        <f t="shared" si="7"/>
        <v>3.5270938318118485E-2</v>
      </c>
      <c r="H44" s="235">
        <f t="shared" si="7"/>
        <v>3.6063405552726711E-2</v>
      </c>
      <c r="I44" s="235">
        <f t="shared" si="7"/>
        <v>3.6845809377872754E-2</v>
      </c>
      <c r="J44" s="235">
        <f t="shared" si="7"/>
        <v>3.7199235936749307E-2</v>
      </c>
      <c r="K44" s="235">
        <f t="shared" si="7"/>
        <v>3.6719696354758954E-2</v>
      </c>
      <c r="L44" s="235">
        <f t="shared" si="7"/>
        <v>3.7991635138811687E-2</v>
      </c>
      <c r="M44" s="235">
        <f t="shared" si="7"/>
        <v>3.7724286540843081E-2</v>
      </c>
      <c r="N44" s="235">
        <f t="shared" si="7"/>
        <v>4.1304588055603365E-2</v>
      </c>
      <c r="O44" s="235">
        <f t="shared" si="7"/>
        <v>4.1392674747449981E-2</v>
      </c>
      <c r="P44" s="235">
        <f t="shared" si="7"/>
        <v>4.1262948985507843E-2</v>
      </c>
      <c r="Q44" s="235">
        <f t="shared" si="7"/>
        <v>4.1995410858485287E-2</v>
      </c>
      <c r="R44" s="235">
        <f t="shared" si="7"/>
        <v>4.3953478791503992E-2</v>
      </c>
      <c r="S44" s="235">
        <f t="shared" si="7"/>
        <v>4.3793779200450189E-2</v>
      </c>
      <c r="T44" s="235">
        <f t="shared" si="7"/>
        <v>4.3363947851446656E-2</v>
      </c>
      <c r="U44" s="235">
        <f t="shared" si="7"/>
        <v>4.3840071707581044E-2</v>
      </c>
      <c r="V44" s="235">
        <f t="shared" si="7"/>
        <v>4.3411935946280122E-2</v>
      </c>
      <c r="W44" s="235">
        <f t="shared" si="7"/>
        <v>4.3944745306194584E-2</v>
      </c>
    </row>
    <row r="45" spans="1:23" ht="12" customHeight="1" x14ac:dyDescent="0.25">
      <c r="A45" s="202" t="s">
        <v>95</v>
      </c>
      <c r="B45" s="235">
        <f t="shared" ref="B45:W45" si="8">IF(B9=0,0,B9/B$5)</f>
        <v>2.4463608686023441E-2</v>
      </c>
      <c r="C45" s="235">
        <f t="shared" si="8"/>
        <v>2.4788143027915887E-2</v>
      </c>
      <c r="D45" s="235">
        <f t="shared" si="8"/>
        <v>2.4620020438617083E-2</v>
      </c>
      <c r="E45" s="235">
        <f t="shared" si="8"/>
        <v>2.5198073844983161E-2</v>
      </c>
      <c r="F45" s="235">
        <f t="shared" si="8"/>
        <v>2.5141940024320616E-2</v>
      </c>
      <c r="G45" s="235">
        <f t="shared" si="8"/>
        <v>2.5025761762365106E-2</v>
      </c>
      <c r="H45" s="235">
        <f t="shared" si="8"/>
        <v>2.5204830600502E-2</v>
      </c>
      <c r="I45" s="235">
        <f t="shared" si="8"/>
        <v>2.5662822871000666E-2</v>
      </c>
      <c r="J45" s="235">
        <f t="shared" si="8"/>
        <v>2.5265410119122235E-2</v>
      </c>
      <c r="K45" s="235">
        <f t="shared" si="8"/>
        <v>2.4827365448037136E-2</v>
      </c>
      <c r="L45" s="235">
        <f t="shared" si="8"/>
        <v>2.649306236732682E-2</v>
      </c>
      <c r="M45" s="235">
        <f t="shared" si="8"/>
        <v>2.6032471029340219E-2</v>
      </c>
      <c r="N45" s="235">
        <f t="shared" si="8"/>
        <v>2.7686409835099162E-2</v>
      </c>
      <c r="O45" s="235">
        <f t="shared" si="8"/>
        <v>2.7526081063998731E-2</v>
      </c>
      <c r="P45" s="235">
        <f t="shared" si="8"/>
        <v>2.7521041109358331E-2</v>
      </c>
      <c r="Q45" s="235">
        <f t="shared" si="8"/>
        <v>2.8025714618691109E-2</v>
      </c>
      <c r="R45" s="235">
        <f t="shared" si="8"/>
        <v>3.0379717265699845E-2</v>
      </c>
      <c r="S45" s="235">
        <f t="shared" si="8"/>
        <v>3.0232716699330579E-2</v>
      </c>
      <c r="T45" s="235">
        <f t="shared" si="8"/>
        <v>2.9842744059504992E-2</v>
      </c>
      <c r="U45" s="235">
        <f t="shared" si="8"/>
        <v>3.0798705456665361E-2</v>
      </c>
      <c r="V45" s="235">
        <f t="shared" si="8"/>
        <v>3.0081174509844922E-2</v>
      </c>
      <c r="W45" s="235">
        <f t="shared" si="8"/>
        <v>3.1584292975104747E-2</v>
      </c>
    </row>
    <row r="46" spans="1:23" ht="12" customHeight="1" x14ac:dyDescent="0.25">
      <c r="A46" s="202" t="s">
        <v>96</v>
      </c>
      <c r="B46" s="235">
        <f t="shared" ref="B46:W46" si="9">IF(B10=0,0,B10/B$5)</f>
        <v>2.7805331200701278E-2</v>
      </c>
      <c r="C46" s="235">
        <f t="shared" si="9"/>
        <v>2.9893297118383729E-2</v>
      </c>
      <c r="D46" s="235">
        <f t="shared" si="9"/>
        <v>2.9642845596904735E-2</v>
      </c>
      <c r="E46" s="235">
        <f t="shared" si="9"/>
        <v>3.0484870210169997E-2</v>
      </c>
      <c r="F46" s="235">
        <f t="shared" si="9"/>
        <v>3.0085157160682611E-2</v>
      </c>
      <c r="G46" s="235">
        <f t="shared" si="9"/>
        <v>2.7893581041325752E-2</v>
      </c>
      <c r="H46" s="235">
        <f t="shared" si="9"/>
        <v>2.829139654473313E-2</v>
      </c>
      <c r="I46" s="235">
        <f t="shared" si="9"/>
        <v>2.9457822906690318E-2</v>
      </c>
      <c r="J46" s="235">
        <f t="shared" si="9"/>
        <v>2.9174338223743202E-2</v>
      </c>
      <c r="K46" s="235">
        <f t="shared" si="9"/>
        <v>2.9198586595550826E-2</v>
      </c>
      <c r="L46" s="235">
        <f t="shared" si="9"/>
        <v>2.8140434664023887E-2</v>
      </c>
      <c r="M46" s="235">
        <f t="shared" si="9"/>
        <v>2.8204767930229493E-2</v>
      </c>
      <c r="N46" s="235">
        <f t="shared" si="9"/>
        <v>2.7920433380643747E-2</v>
      </c>
      <c r="O46" s="235">
        <f t="shared" si="9"/>
        <v>2.7433137117171436E-2</v>
      </c>
      <c r="P46" s="235">
        <f t="shared" si="9"/>
        <v>2.7607223401858002E-2</v>
      </c>
      <c r="Q46" s="235">
        <f t="shared" si="9"/>
        <v>2.8003447460168297E-2</v>
      </c>
      <c r="R46" s="235">
        <f t="shared" si="9"/>
        <v>2.8898382464928957E-2</v>
      </c>
      <c r="S46" s="235">
        <f t="shared" si="9"/>
        <v>2.9155109132140096E-2</v>
      </c>
      <c r="T46" s="235">
        <f t="shared" si="9"/>
        <v>2.9330947557417067E-2</v>
      </c>
      <c r="U46" s="235">
        <f t="shared" si="9"/>
        <v>2.9755972929451199E-2</v>
      </c>
      <c r="V46" s="235">
        <f t="shared" si="9"/>
        <v>2.929092492528261E-2</v>
      </c>
      <c r="W46" s="235">
        <f t="shared" si="9"/>
        <v>3.1037427113345943E-2</v>
      </c>
    </row>
    <row r="47" spans="1:23" ht="12" customHeight="1" x14ac:dyDescent="0.25">
      <c r="A47" s="40" t="str">
        <f>$A$16</f>
        <v>Steam processes</v>
      </c>
      <c r="B47" s="236">
        <f t="shared" ref="B47:W47" si="10">IF(B16=0,0,B16/B$5)</f>
        <v>0.36040179599149946</v>
      </c>
      <c r="C47" s="236">
        <f t="shared" si="10"/>
        <v>0.35895920817139798</v>
      </c>
      <c r="D47" s="236">
        <f t="shared" si="10"/>
        <v>0.34676390136084645</v>
      </c>
      <c r="E47" s="236">
        <f t="shared" si="10"/>
        <v>0.36884584222616562</v>
      </c>
      <c r="F47" s="236">
        <f t="shared" si="10"/>
        <v>0.35143331590530913</v>
      </c>
      <c r="G47" s="236">
        <f t="shared" si="10"/>
        <v>0.3485629564712393</v>
      </c>
      <c r="H47" s="236">
        <f t="shared" si="10"/>
        <v>0.35216762831511988</v>
      </c>
      <c r="I47" s="236">
        <f t="shared" si="10"/>
        <v>0.36035064009528128</v>
      </c>
      <c r="J47" s="236">
        <f t="shared" si="10"/>
        <v>0.36889744148748776</v>
      </c>
      <c r="K47" s="236">
        <f t="shared" si="10"/>
        <v>0.39431735678481294</v>
      </c>
      <c r="L47" s="236">
        <f t="shared" si="10"/>
        <v>0.38678332569070817</v>
      </c>
      <c r="M47" s="236">
        <f t="shared" si="10"/>
        <v>0.4009336243765998</v>
      </c>
      <c r="N47" s="236">
        <f t="shared" si="10"/>
        <v>0.43498763255141248</v>
      </c>
      <c r="O47" s="236">
        <f t="shared" si="10"/>
        <v>0.43899990121756649</v>
      </c>
      <c r="P47" s="236">
        <f t="shared" si="10"/>
        <v>0.41316298543338742</v>
      </c>
      <c r="Q47" s="236">
        <f t="shared" si="10"/>
        <v>0.42144876849092755</v>
      </c>
      <c r="R47" s="236">
        <f t="shared" si="10"/>
        <v>0.43316606001394981</v>
      </c>
      <c r="S47" s="236">
        <f t="shared" si="10"/>
        <v>0.42800113379670818</v>
      </c>
      <c r="T47" s="236">
        <f t="shared" si="10"/>
        <v>0.42747979550372228</v>
      </c>
      <c r="U47" s="236">
        <f t="shared" si="10"/>
        <v>0.42679171285585049</v>
      </c>
      <c r="V47" s="236">
        <f t="shared" si="10"/>
        <v>0.42071342703997072</v>
      </c>
      <c r="W47" s="236">
        <f t="shared" si="10"/>
        <v>0.41960245861217915</v>
      </c>
    </row>
    <row r="48" spans="1:23" ht="12" customHeight="1" x14ac:dyDescent="0.25">
      <c r="A48" s="41" t="str">
        <f>$A$27</f>
        <v>Other processes</v>
      </c>
      <c r="B48" s="237">
        <f t="shared" ref="B48:W48" si="11">IF(B27=0,0,B27/B$5)</f>
        <v>0.54060469383482457</v>
      </c>
      <c r="C48" s="237">
        <f t="shared" si="11"/>
        <v>0.53946535080251767</v>
      </c>
      <c r="D48" s="237">
        <f t="shared" si="11"/>
        <v>0.55259757376868535</v>
      </c>
      <c r="E48" s="237">
        <f t="shared" si="11"/>
        <v>0.52608265241546537</v>
      </c>
      <c r="F48" s="237">
        <f t="shared" si="11"/>
        <v>0.54377214668966833</v>
      </c>
      <c r="G48" s="237">
        <f t="shared" si="11"/>
        <v>0.54911457566913291</v>
      </c>
      <c r="H48" s="237">
        <f t="shared" si="11"/>
        <v>0.54399048957401697</v>
      </c>
      <c r="I48" s="237">
        <f t="shared" si="11"/>
        <v>0.53363768052756533</v>
      </c>
      <c r="J48" s="237">
        <f t="shared" si="11"/>
        <v>0.52534857583473271</v>
      </c>
      <c r="K48" s="237">
        <f t="shared" si="11"/>
        <v>0.50103965353626823</v>
      </c>
      <c r="L48" s="237">
        <f t="shared" si="11"/>
        <v>0.50629264260165308</v>
      </c>
      <c r="M48" s="237">
        <f t="shared" si="11"/>
        <v>0.49325960284002457</v>
      </c>
      <c r="N48" s="237">
        <f t="shared" si="11"/>
        <v>0.45393060674738328</v>
      </c>
      <c r="O48" s="237">
        <f t="shared" si="11"/>
        <v>0.45064741658317337</v>
      </c>
      <c r="P48" s="237">
        <f t="shared" si="11"/>
        <v>0.47624274455519428</v>
      </c>
      <c r="Q48" s="237">
        <f t="shared" si="11"/>
        <v>0.46617781760911853</v>
      </c>
      <c r="R48" s="237">
        <f t="shared" si="11"/>
        <v>0.44892805330885421</v>
      </c>
      <c r="S48" s="237">
        <f t="shared" si="11"/>
        <v>0.45414952108223428</v>
      </c>
      <c r="T48" s="237">
        <f t="shared" si="11"/>
        <v>0.45554493993617373</v>
      </c>
      <c r="U48" s="237">
        <f t="shared" si="11"/>
        <v>0.45418251129004095</v>
      </c>
      <c r="V48" s="237">
        <f t="shared" si="11"/>
        <v>0.46213689798194624</v>
      </c>
      <c r="W48" s="237">
        <f t="shared" si="11"/>
        <v>0.45919028164840514</v>
      </c>
    </row>
  </sheetData>
  <conditionalFormatting sqref="B28:V37 B6:V15">
    <cfRule type="cellIs" dxfId="672" priority="45" operator="lessThan">
      <formula>0</formula>
    </cfRule>
  </conditionalFormatting>
  <conditionalFormatting sqref="B37:V37">
    <cfRule type="cellIs" dxfId="671" priority="22" operator="lessThan">
      <formula>0</formula>
    </cfRule>
    <cfRule type="cellIs" dxfId="670" priority="28" operator="lessThan">
      <formula>0</formula>
    </cfRule>
    <cfRule type="cellIs" dxfId="669" priority="31" operator="lessThan">
      <formula>0</formula>
    </cfRule>
    <cfRule type="cellIs" dxfId="668" priority="34" operator="lessThan">
      <formula>0</formula>
    </cfRule>
    <cfRule type="cellIs" dxfId="667" priority="40" operator="lessThan">
      <formula>0</formula>
    </cfRule>
    <cfRule type="cellIs" dxfId="666" priority="43" operator="lessThan">
      <formula>0</formula>
    </cfRule>
  </conditionalFormatting>
  <conditionalFormatting sqref="B17:V26">
    <cfRule type="cellIs" dxfId="665" priority="29" operator="lessThan">
      <formula>0</formula>
    </cfRule>
    <cfRule type="cellIs" dxfId="664" priority="32" operator="lessThan">
      <formula>0</formula>
    </cfRule>
    <cfRule type="cellIs" dxfId="663" priority="44" operator="lessThan">
      <formula>0</formula>
    </cfRule>
  </conditionalFormatting>
  <conditionalFormatting sqref="B31:V31">
    <cfRule type="cellIs" dxfId="662" priority="30" operator="lessThan">
      <formula>0</formula>
    </cfRule>
    <cfRule type="cellIs" dxfId="661" priority="42" operator="lessThan">
      <formula>0</formula>
    </cfRule>
  </conditionalFormatting>
  <conditionalFormatting sqref="C17:L26">
    <cfRule type="cellIs" dxfId="660" priority="41" operator="lessThan">
      <formula>0</formula>
    </cfRule>
  </conditionalFormatting>
  <conditionalFormatting sqref="C42:L42">
    <cfRule type="cellIs" dxfId="659" priority="38" operator="lessThan">
      <formula>0</formula>
    </cfRule>
  </conditionalFormatting>
  <conditionalFormatting sqref="C42:L46">
    <cfRule type="cellIs" dxfId="658" priority="39" operator="lessThan">
      <formula>0</formula>
    </cfRule>
  </conditionalFormatting>
  <conditionalFormatting sqref="B42:V46">
    <cfRule type="cellIs" dxfId="657" priority="25" operator="lessThan">
      <formula>0</formula>
    </cfRule>
    <cfRule type="cellIs" dxfId="656" priority="27" operator="lessThan">
      <formula>0</formula>
    </cfRule>
    <cfRule type="cellIs" dxfId="655" priority="37" operator="lessThan">
      <formula>0</formula>
    </cfRule>
  </conditionalFormatting>
  <conditionalFormatting sqref="B42:V42">
    <cfRule type="cellIs" dxfId="654" priority="24" operator="lessThan">
      <formula>0</formula>
    </cfRule>
    <cfRule type="cellIs" dxfId="653" priority="26" operator="lessThan">
      <formula>0</formula>
    </cfRule>
    <cfRule type="cellIs" dxfId="652" priority="36" operator="lessThan">
      <formula>0</formula>
    </cfRule>
  </conditionalFormatting>
  <conditionalFormatting sqref="B28:V37">
    <cfRule type="cellIs" dxfId="651" priority="23" operator="lessThan">
      <formula>0</formula>
    </cfRule>
    <cfRule type="cellIs" dxfId="650" priority="33" operator="lessThan">
      <formula>0</formula>
    </cfRule>
    <cfRule type="cellIs" dxfId="649" priority="35" operator="lessThan">
      <formula>0</formula>
    </cfRule>
  </conditionalFormatting>
  <conditionalFormatting sqref="W28:W37 W6:W15">
    <cfRule type="cellIs" dxfId="648" priority="21" operator="lessThan">
      <formula>0</formula>
    </cfRule>
  </conditionalFormatting>
  <conditionalFormatting sqref="W37">
    <cfRule type="cellIs" dxfId="647" priority="1" operator="lessThan">
      <formula>0</formula>
    </cfRule>
    <cfRule type="cellIs" dxfId="646" priority="7" operator="lessThan">
      <formula>0</formula>
    </cfRule>
    <cfRule type="cellIs" dxfId="645" priority="10" operator="lessThan">
      <formula>0</formula>
    </cfRule>
    <cfRule type="cellIs" dxfId="644" priority="13" operator="lessThan">
      <formula>0</formula>
    </cfRule>
    <cfRule type="cellIs" dxfId="643" priority="17" operator="lessThan">
      <formula>0</formula>
    </cfRule>
    <cfRule type="cellIs" dxfId="642" priority="19" operator="lessThan">
      <formula>0</formula>
    </cfRule>
  </conditionalFormatting>
  <conditionalFormatting sqref="W17:W26">
    <cfRule type="cellIs" dxfId="641" priority="8" operator="lessThan">
      <formula>0</formula>
    </cfRule>
    <cfRule type="cellIs" dxfId="640" priority="11" operator="lessThan">
      <formula>0</formula>
    </cfRule>
    <cfRule type="cellIs" dxfId="639" priority="20" operator="lessThan">
      <formula>0</formula>
    </cfRule>
  </conditionalFormatting>
  <conditionalFormatting sqref="W31">
    <cfRule type="cellIs" dxfId="638" priority="9" operator="lessThan">
      <formula>0</formula>
    </cfRule>
    <cfRule type="cellIs" dxfId="637" priority="18" operator="lessThan">
      <formula>0</formula>
    </cfRule>
  </conditionalFormatting>
  <conditionalFormatting sqref="W42:W46">
    <cfRule type="cellIs" dxfId="636" priority="4" operator="lessThan">
      <formula>0</formula>
    </cfRule>
    <cfRule type="cellIs" dxfId="635" priority="6" operator="lessThan">
      <formula>0</formula>
    </cfRule>
    <cfRule type="cellIs" dxfId="634" priority="16" operator="lessThan">
      <formula>0</formula>
    </cfRule>
  </conditionalFormatting>
  <conditionalFormatting sqref="W42">
    <cfRule type="cellIs" dxfId="633" priority="3" operator="lessThan">
      <formula>0</formula>
    </cfRule>
    <cfRule type="cellIs" dxfId="632" priority="5" operator="lessThan">
      <formula>0</formula>
    </cfRule>
    <cfRule type="cellIs" dxfId="631" priority="15" operator="lessThan">
      <formula>0</formula>
    </cfRule>
  </conditionalFormatting>
  <conditionalFormatting sqref="W28:W37">
    <cfRule type="cellIs" dxfId="630" priority="2" operator="lessThan">
      <formula>0</formula>
    </cfRule>
    <cfRule type="cellIs" dxfId="629" priority="12" operator="lessThan">
      <formula>0</formula>
    </cfRule>
    <cfRule type="cellIs" dxfId="628" priority="14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DA5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index!$A$1&amp;": Industry Summary / CO2 emissions"</f>
        <v>PT: Industry Summary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3" spans="1:105" ht="15" customHeight="1" x14ac:dyDescent="0.25">
      <c r="A3" s="32" t="s">
        <v>104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5" spans="1:105" ht="15" customHeight="1" x14ac:dyDescent="0.25">
      <c r="A5" s="34" t="s">
        <v>91</v>
      </c>
      <c r="B5" s="225">
        <f t="shared" ref="B5:W5" si="0">SUM(B6:B10,B16,B27,B38)</f>
        <v>18275.31173690088</v>
      </c>
      <c r="C5" s="225">
        <f t="shared" si="0"/>
        <v>16908.569325251658</v>
      </c>
      <c r="D5" s="225">
        <f t="shared" si="0"/>
        <v>17098.769325285262</v>
      </c>
      <c r="E5" s="225">
        <f t="shared" si="0"/>
        <v>15511.327181409988</v>
      </c>
      <c r="F5" s="225">
        <f t="shared" si="0"/>
        <v>15508.022451478175</v>
      </c>
      <c r="G5" s="225">
        <f t="shared" si="0"/>
        <v>15219.234385736192</v>
      </c>
      <c r="H5" s="225">
        <f t="shared" si="0"/>
        <v>14474.925710252479</v>
      </c>
      <c r="I5" s="225">
        <f t="shared" si="0"/>
        <v>14853.638586687926</v>
      </c>
      <c r="J5" s="225">
        <f t="shared" si="0"/>
        <v>13595.585517279695</v>
      </c>
      <c r="K5" s="225">
        <f t="shared" si="0"/>
        <v>11216.389195946944</v>
      </c>
      <c r="L5" s="225">
        <f t="shared" si="0"/>
        <v>11617.980247565321</v>
      </c>
      <c r="M5" s="225">
        <f t="shared" si="0"/>
        <v>10809.968398374695</v>
      </c>
      <c r="N5" s="225">
        <f t="shared" si="0"/>
        <v>9670.2500282184155</v>
      </c>
      <c r="O5" s="225">
        <f t="shared" si="0"/>
        <v>9786.6999801083584</v>
      </c>
      <c r="P5" s="225">
        <f t="shared" si="0"/>
        <v>10326.950384501091</v>
      </c>
      <c r="Q5" s="225">
        <f t="shared" si="0"/>
        <v>10222.203412840168</v>
      </c>
      <c r="R5" s="225">
        <f t="shared" si="0"/>
        <v>9344.352073848595</v>
      </c>
      <c r="S5" s="225">
        <f t="shared" si="0"/>
        <v>9912.1186973270924</v>
      </c>
      <c r="T5" s="225">
        <f t="shared" si="0"/>
        <v>9319.6154522470461</v>
      </c>
      <c r="U5" s="225">
        <f t="shared" si="0"/>
        <v>9451.0431532564144</v>
      </c>
      <c r="V5" s="225">
        <f t="shared" si="0"/>
        <v>9329.0683414147916</v>
      </c>
      <c r="W5" s="225">
        <f t="shared" si="0"/>
        <v>9297.5796147009205</v>
      </c>
      <c r="DA5" s="89"/>
    </row>
    <row r="6" spans="1:105" ht="12" customHeight="1" x14ac:dyDescent="0.25">
      <c r="A6" s="202" t="s">
        <v>92</v>
      </c>
      <c r="B6" s="226">
        <v>0</v>
      </c>
      <c r="C6" s="226">
        <v>0</v>
      </c>
      <c r="D6" s="226">
        <v>0</v>
      </c>
      <c r="E6" s="226">
        <v>0</v>
      </c>
      <c r="F6" s="226">
        <v>0</v>
      </c>
      <c r="G6" s="226">
        <v>0</v>
      </c>
      <c r="H6" s="226">
        <v>0</v>
      </c>
      <c r="I6" s="226">
        <v>0</v>
      </c>
      <c r="J6" s="226">
        <v>0</v>
      </c>
      <c r="K6" s="226">
        <v>0</v>
      </c>
      <c r="L6" s="226">
        <v>0</v>
      </c>
      <c r="M6" s="226">
        <v>0</v>
      </c>
      <c r="N6" s="226">
        <v>0</v>
      </c>
      <c r="O6" s="226">
        <v>0</v>
      </c>
      <c r="P6" s="226">
        <v>0</v>
      </c>
      <c r="Q6" s="226">
        <v>0</v>
      </c>
      <c r="R6" s="226">
        <v>0</v>
      </c>
      <c r="S6" s="226">
        <v>0</v>
      </c>
      <c r="T6" s="226">
        <v>0</v>
      </c>
      <c r="U6" s="226">
        <v>0</v>
      </c>
      <c r="V6" s="226">
        <v>0</v>
      </c>
      <c r="W6" s="226">
        <v>0</v>
      </c>
      <c r="DA6" s="174"/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/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/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/>
    </row>
    <row r="10" spans="1:105" ht="12" customHeight="1" x14ac:dyDescent="0.25">
      <c r="A10" s="36" t="s">
        <v>96</v>
      </c>
      <c r="B10" s="227">
        <f t="shared" ref="B10:W10" si="1">SUM(B11:B15)</f>
        <v>164.63525825049626</v>
      </c>
      <c r="C10" s="227">
        <f t="shared" si="1"/>
        <v>205.34814368075624</v>
      </c>
      <c r="D10" s="227">
        <f t="shared" si="1"/>
        <v>209.7016008367724</v>
      </c>
      <c r="E10" s="227">
        <f t="shared" si="1"/>
        <v>197.22112783196718</v>
      </c>
      <c r="F10" s="227">
        <f t="shared" si="1"/>
        <v>182.76535332555579</v>
      </c>
      <c r="G10" s="227">
        <f t="shared" si="1"/>
        <v>158.67958948270393</v>
      </c>
      <c r="H10" s="227">
        <f t="shared" si="1"/>
        <v>154.33721865439847</v>
      </c>
      <c r="I10" s="227">
        <f t="shared" si="1"/>
        <v>173.01452917003633</v>
      </c>
      <c r="J10" s="227">
        <f t="shared" si="1"/>
        <v>159.77486431681763</v>
      </c>
      <c r="K10" s="227">
        <f t="shared" si="1"/>
        <v>162.03067451453384</v>
      </c>
      <c r="L10" s="227">
        <f t="shared" si="1"/>
        <v>160.74452012383244</v>
      </c>
      <c r="M10" s="227">
        <f t="shared" si="1"/>
        <v>171.50991804640435</v>
      </c>
      <c r="N10" s="227">
        <f t="shared" si="1"/>
        <v>142.71158536758739</v>
      </c>
      <c r="O10" s="227">
        <f t="shared" si="1"/>
        <v>137.14328853934603</v>
      </c>
      <c r="P10" s="227">
        <f t="shared" si="1"/>
        <v>123.76710317714654</v>
      </c>
      <c r="Q10" s="227">
        <f t="shared" si="1"/>
        <v>130.09648967685214</v>
      </c>
      <c r="R10" s="227">
        <f t="shared" si="1"/>
        <v>132.17375114074065</v>
      </c>
      <c r="S10" s="227">
        <f t="shared" si="1"/>
        <v>141.63047334760293</v>
      </c>
      <c r="T10" s="227">
        <f t="shared" si="1"/>
        <v>149.18220187363426</v>
      </c>
      <c r="U10" s="227">
        <f t="shared" si="1"/>
        <v>149.65669523657752</v>
      </c>
      <c r="V10" s="227">
        <f t="shared" si="1"/>
        <v>139.71064425700035</v>
      </c>
      <c r="W10" s="227">
        <f t="shared" si="1"/>
        <v>157.63017462377513</v>
      </c>
      <c r="DA10" s="90"/>
    </row>
    <row r="11" spans="1:105" ht="12" customHeight="1" x14ac:dyDescent="0.25">
      <c r="A11" s="37" t="s">
        <v>83</v>
      </c>
      <c r="B11" s="228">
        <v>52.169535454011864</v>
      </c>
      <c r="C11" s="228">
        <v>49.957495794919403</v>
      </c>
      <c r="D11" s="228">
        <v>40.674989527409636</v>
      </c>
      <c r="E11" s="228">
        <v>31.910636284895094</v>
      </c>
      <c r="F11" s="228">
        <v>31.602980292264967</v>
      </c>
      <c r="G11" s="228">
        <v>26.558904987255957</v>
      </c>
      <c r="H11" s="228">
        <v>20.49573216812561</v>
      </c>
      <c r="I11" s="228">
        <v>19.680765001423751</v>
      </c>
      <c r="J11" s="228">
        <v>14.063514373420769</v>
      </c>
      <c r="K11" s="228">
        <v>11.936839886386208</v>
      </c>
      <c r="L11" s="228">
        <v>10.909200046909987</v>
      </c>
      <c r="M11" s="228">
        <v>11.256913599033675</v>
      </c>
      <c r="N11" s="228">
        <v>8.5244598451091456</v>
      </c>
      <c r="O11" s="228">
        <v>7.7449144251725368</v>
      </c>
      <c r="P11" s="228">
        <v>8.8654350253840093</v>
      </c>
      <c r="Q11" s="228">
        <v>11.467059201316122</v>
      </c>
      <c r="R11" s="228">
        <v>7.8237557402583917</v>
      </c>
      <c r="S11" s="228">
        <v>6.3406913951910919</v>
      </c>
      <c r="T11" s="228">
        <v>6.5082600272437485</v>
      </c>
      <c r="U11" s="228">
        <v>5.7881359839418618</v>
      </c>
      <c r="V11" s="228">
        <v>4.9765857013657167</v>
      </c>
      <c r="W11" s="228">
        <v>4.9135160669449025</v>
      </c>
      <c r="DA11" s="69"/>
    </row>
    <row r="12" spans="1:105" ht="12" customHeight="1" x14ac:dyDescent="0.25">
      <c r="A12" s="37" t="s">
        <v>72</v>
      </c>
      <c r="B12" s="228">
        <v>112.4657227964844</v>
      </c>
      <c r="C12" s="228">
        <v>155.39064788583684</v>
      </c>
      <c r="D12" s="228">
        <v>169.02661130936278</v>
      </c>
      <c r="E12" s="228">
        <v>165.31049154707208</v>
      </c>
      <c r="F12" s="228">
        <v>151.16237303329083</v>
      </c>
      <c r="G12" s="228">
        <v>132.12068449544799</v>
      </c>
      <c r="H12" s="228">
        <v>133.84148648627286</v>
      </c>
      <c r="I12" s="228">
        <v>153.33376416861256</v>
      </c>
      <c r="J12" s="228">
        <v>145.71134994339687</v>
      </c>
      <c r="K12" s="228">
        <v>150.09383462814765</v>
      </c>
      <c r="L12" s="228">
        <v>149.83532007692244</v>
      </c>
      <c r="M12" s="228">
        <v>160.25300444737067</v>
      </c>
      <c r="N12" s="228">
        <v>134.18712552247825</v>
      </c>
      <c r="O12" s="228">
        <v>129.39837411417349</v>
      </c>
      <c r="P12" s="228">
        <v>114.90166815176254</v>
      </c>
      <c r="Q12" s="228">
        <v>118.62943047553601</v>
      </c>
      <c r="R12" s="228">
        <v>124.34999540048226</v>
      </c>
      <c r="S12" s="228">
        <v>135.28978195241183</v>
      </c>
      <c r="T12" s="228">
        <v>142.67394184639051</v>
      </c>
      <c r="U12" s="228">
        <v>143.86855925263566</v>
      </c>
      <c r="V12" s="228">
        <v>134.73405855563465</v>
      </c>
      <c r="W12" s="228">
        <v>152.71665855683023</v>
      </c>
      <c r="DA12" s="69"/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/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/>
    </row>
    <row r="15" spans="1:105" ht="12" customHeight="1" x14ac:dyDescent="0.25">
      <c r="A15" s="38" t="s">
        <v>38</v>
      </c>
      <c r="B15" s="229">
        <v>0</v>
      </c>
      <c r="C15" s="229">
        <v>0</v>
      </c>
      <c r="D15" s="229">
        <v>0</v>
      </c>
      <c r="E15" s="229">
        <v>0</v>
      </c>
      <c r="F15" s="229">
        <v>0</v>
      </c>
      <c r="G15" s="229">
        <v>0</v>
      </c>
      <c r="H15" s="229">
        <v>0</v>
      </c>
      <c r="I15" s="229">
        <v>0</v>
      </c>
      <c r="J15" s="229">
        <v>0</v>
      </c>
      <c r="K15" s="229">
        <v>0</v>
      </c>
      <c r="L15" s="229">
        <v>0</v>
      </c>
      <c r="M15" s="229">
        <v>0</v>
      </c>
      <c r="N15" s="229">
        <v>0</v>
      </c>
      <c r="O15" s="229">
        <v>0</v>
      </c>
      <c r="P15" s="229">
        <v>0</v>
      </c>
      <c r="Q15" s="229">
        <v>0</v>
      </c>
      <c r="R15" s="229">
        <v>0</v>
      </c>
      <c r="S15" s="229">
        <v>0</v>
      </c>
      <c r="T15" s="229">
        <v>0</v>
      </c>
      <c r="U15" s="229">
        <v>0</v>
      </c>
      <c r="V15" s="229">
        <v>0</v>
      </c>
      <c r="W15" s="229">
        <v>0</v>
      </c>
      <c r="DA15" s="91"/>
    </row>
    <row r="16" spans="1:105" ht="12" customHeight="1" x14ac:dyDescent="0.25">
      <c r="A16" s="39" t="s">
        <v>98</v>
      </c>
      <c r="B16" s="230">
        <f t="shared" ref="B16:W16" si="2">SUM(B17:B26)</f>
        <v>3347.9237108222683</v>
      </c>
      <c r="C16" s="230">
        <f t="shared" si="2"/>
        <v>3094.6944387261501</v>
      </c>
      <c r="D16" s="230">
        <f t="shared" si="2"/>
        <v>2669.0712545842571</v>
      </c>
      <c r="E16" s="230">
        <f t="shared" si="2"/>
        <v>2518.678449655265</v>
      </c>
      <c r="F16" s="230">
        <f t="shared" si="2"/>
        <v>1986.527265365974</v>
      </c>
      <c r="G16" s="230">
        <f t="shared" si="2"/>
        <v>1623.5696306361565</v>
      </c>
      <c r="H16" s="230">
        <f t="shared" si="2"/>
        <v>1655.5661518645668</v>
      </c>
      <c r="I16" s="230">
        <f t="shared" si="2"/>
        <v>1752.415775413366</v>
      </c>
      <c r="J16" s="230">
        <f t="shared" si="2"/>
        <v>1513.5429713097399</v>
      </c>
      <c r="K16" s="230">
        <f t="shared" si="2"/>
        <v>1624.0863515080835</v>
      </c>
      <c r="L16" s="230">
        <f t="shared" si="2"/>
        <v>1552.9170789004111</v>
      </c>
      <c r="M16" s="230">
        <f t="shared" si="2"/>
        <v>1584.2645014733127</v>
      </c>
      <c r="N16" s="230">
        <f t="shared" si="2"/>
        <v>1550.80068333842</v>
      </c>
      <c r="O16" s="230">
        <f t="shared" si="2"/>
        <v>1403.8875949305559</v>
      </c>
      <c r="P16" s="230">
        <f t="shared" si="2"/>
        <v>1383.4297712489063</v>
      </c>
      <c r="Q16" s="230">
        <f t="shared" si="2"/>
        <v>1551.8312261874278</v>
      </c>
      <c r="R16" s="230">
        <f t="shared" si="2"/>
        <v>1589.6222750510979</v>
      </c>
      <c r="S16" s="230">
        <f t="shared" si="2"/>
        <v>1683.8713370034509</v>
      </c>
      <c r="T16" s="230">
        <f t="shared" si="2"/>
        <v>1673.3572178516145</v>
      </c>
      <c r="U16" s="230">
        <f t="shared" si="2"/>
        <v>1605.920649029526</v>
      </c>
      <c r="V16" s="230">
        <f t="shared" si="2"/>
        <v>1488.3807614048269</v>
      </c>
      <c r="W16" s="230">
        <f t="shared" si="2"/>
        <v>1666.4379893190021</v>
      </c>
      <c r="DA16" s="92"/>
    </row>
    <row r="17" spans="1:105" ht="12" customHeight="1" x14ac:dyDescent="0.25">
      <c r="A17" s="46" t="s">
        <v>30</v>
      </c>
      <c r="B17" s="231">
        <v>143.00692618502845</v>
      </c>
      <c r="C17" s="231">
        <v>50.735846882263559</v>
      </c>
      <c r="D17" s="231">
        <v>45.410067207896319</v>
      </c>
      <c r="E17" s="231">
        <v>37.70438643858067</v>
      </c>
      <c r="F17" s="231">
        <v>34.479821857682971</v>
      </c>
      <c r="G17" s="231">
        <v>27.335278109246055</v>
      </c>
      <c r="H17" s="231">
        <v>31.287526738606093</v>
      </c>
      <c r="I17" s="231">
        <v>40.355618741357773</v>
      </c>
      <c r="J17" s="231">
        <v>33.416625603474877</v>
      </c>
      <c r="K17" s="231">
        <v>27.013176345874104</v>
      </c>
      <c r="L17" s="231">
        <v>28.716141900828323</v>
      </c>
      <c r="M17" s="231">
        <v>28.852734003593728</v>
      </c>
      <c r="N17" s="231">
        <v>31.655555731895177</v>
      </c>
      <c r="O17" s="231">
        <v>31.456137638304629</v>
      </c>
      <c r="P17" s="231">
        <v>13.405244485463426</v>
      </c>
      <c r="Q17" s="231">
        <v>10.130476847521175</v>
      </c>
      <c r="R17" s="231">
        <v>9.4943217893831413</v>
      </c>
      <c r="S17" s="231">
        <v>9.1991388311479199</v>
      </c>
      <c r="T17" s="231">
        <v>8.1123277286167301</v>
      </c>
      <c r="U17" s="231">
        <v>8.6570498446645825</v>
      </c>
      <c r="V17" s="231">
        <v>7.3339534358987084</v>
      </c>
      <c r="W17" s="231">
        <v>7.7657427795741869</v>
      </c>
      <c r="DA17" s="73"/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/>
    </row>
    <row r="19" spans="1:105" ht="12" customHeight="1" x14ac:dyDescent="0.25">
      <c r="A19" s="46" t="s">
        <v>33</v>
      </c>
      <c r="B19" s="231">
        <v>207.84672300509442</v>
      </c>
      <c r="C19" s="231">
        <v>208.52406123299482</v>
      </c>
      <c r="D19" s="231">
        <v>180.10753402032233</v>
      </c>
      <c r="E19" s="231">
        <v>189.09094766381807</v>
      </c>
      <c r="F19" s="231">
        <v>162.54620188511083</v>
      </c>
      <c r="G19" s="231">
        <v>154.24162709143624</v>
      </c>
      <c r="H19" s="231">
        <v>136.97874541014193</v>
      </c>
      <c r="I19" s="231">
        <v>128.25130946079813</v>
      </c>
      <c r="J19" s="231">
        <v>123.74098174971955</v>
      </c>
      <c r="K19" s="231">
        <v>107.06474177858276</v>
      </c>
      <c r="L19" s="231">
        <v>102.66096242766912</v>
      </c>
      <c r="M19" s="231">
        <v>113.27415416438006</v>
      </c>
      <c r="N19" s="231">
        <v>108.02653304685533</v>
      </c>
      <c r="O19" s="231">
        <v>97.082827610703745</v>
      </c>
      <c r="P19" s="231">
        <v>93.171217691427245</v>
      </c>
      <c r="Q19" s="231">
        <v>89.321842963509539</v>
      </c>
      <c r="R19" s="231">
        <v>85.925629100045029</v>
      </c>
      <c r="S19" s="231">
        <v>83.208084831332329</v>
      </c>
      <c r="T19" s="231">
        <v>84.154439345945306</v>
      </c>
      <c r="U19" s="231">
        <v>79.82438838074863</v>
      </c>
      <c r="V19" s="231">
        <v>72.235599102612397</v>
      </c>
      <c r="W19" s="231">
        <v>75.631901266862954</v>
      </c>
      <c r="DA19" s="73"/>
    </row>
    <row r="20" spans="1:105" ht="12" customHeight="1" x14ac:dyDescent="0.25">
      <c r="A20" s="46" t="s">
        <v>83</v>
      </c>
      <c r="B20" s="231">
        <v>292.08385667865775</v>
      </c>
      <c r="C20" s="231">
        <v>329.65657839715334</v>
      </c>
      <c r="D20" s="231">
        <v>330.28570571566655</v>
      </c>
      <c r="E20" s="231">
        <v>240.37961621791843</v>
      </c>
      <c r="F20" s="231">
        <v>245.29053409282699</v>
      </c>
      <c r="G20" s="231">
        <v>227.65383034171043</v>
      </c>
      <c r="H20" s="231">
        <v>213.3760507747937</v>
      </c>
      <c r="I20" s="231">
        <v>185.81630437580969</v>
      </c>
      <c r="J20" s="231">
        <v>141.74368362436545</v>
      </c>
      <c r="K20" s="231">
        <v>149.355375527186</v>
      </c>
      <c r="L20" s="231">
        <v>154.44196307941979</v>
      </c>
      <c r="M20" s="231">
        <v>126.56490336895233</v>
      </c>
      <c r="N20" s="231">
        <v>117.4311564841458</v>
      </c>
      <c r="O20" s="231">
        <v>103.40955116142722</v>
      </c>
      <c r="P20" s="231">
        <v>123.03582935446735</v>
      </c>
      <c r="Q20" s="231">
        <v>150.41158872815342</v>
      </c>
      <c r="R20" s="231">
        <v>122.51623754668164</v>
      </c>
      <c r="S20" s="231">
        <v>111.06114461250256</v>
      </c>
      <c r="T20" s="231">
        <v>108.12227098791203</v>
      </c>
      <c r="U20" s="231">
        <v>98.451070381762847</v>
      </c>
      <c r="V20" s="231">
        <v>83.120414453310545</v>
      </c>
      <c r="W20" s="231">
        <v>80.907765258493853</v>
      </c>
      <c r="DA20" s="73"/>
    </row>
    <row r="21" spans="1:105" ht="12" customHeight="1" x14ac:dyDescent="0.25">
      <c r="A21" s="46" t="s">
        <v>70</v>
      </c>
      <c r="B21" s="231">
        <v>2392.9718149393416</v>
      </c>
      <c r="C21" s="231">
        <v>2058.2632917459141</v>
      </c>
      <c r="D21" s="231">
        <v>1577.6702189601749</v>
      </c>
      <c r="E21" s="231">
        <v>1475.1294881271656</v>
      </c>
      <c r="F21" s="231">
        <v>937.67198890234897</v>
      </c>
      <c r="G21" s="231">
        <v>613.94556991286493</v>
      </c>
      <c r="H21" s="231">
        <v>660.90130754101449</v>
      </c>
      <c r="I21" s="231">
        <v>777.02628124921648</v>
      </c>
      <c r="J21" s="231">
        <v>589.7809057902507</v>
      </c>
      <c r="K21" s="231">
        <v>641.09047399559074</v>
      </c>
      <c r="L21" s="231">
        <v>461.2739084809001</v>
      </c>
      <c r="M21" s="231">
        <v>385.50768400715413</v>
      </c>
      <c r="N21" s="231">
        <v>346.84290290549785</v>
      </c>
      <c r="O21" s="231">
        <v>243.36086204752971</v>
      </c>
      <c r="P21" s="231">
        <v>214.32117671015141</v>
      </c>
      <c r="Q21" s="231">
        <v>306.84555703244024</v>
      </c>
      <c r="R21" s="231">
        <v>332.08249950130738</v>
      </c>
      <c r="S21" s="231">
        <v>268.07917427624722</v>
      </c>
      <c r="T21" s="231">
        <v>260.68865308039972</v>
      </c>
      <c r="U21" s="231">
        <v>209.04304516067228</v>
      </c>
      <c r="V21" s="231">
        <v>218.96043465435491</v>
      </c>
      <c r="W21" s="231">
        <v>174.09977074078137</v>
      </c>
      <c r="DA21" s="73"/>
    </row>
    <row r="22" spans="1:105" ht="12" customHeight="1" x14ac:dyDescent="0.25">
      <c r="A22" s="46" t="s">
        <v>34</v>
      </c>
      <c r="B22" s="231">
        <v>44.941301937265337</v>
      </c>
      <c r="C22" s="231">
        <v>57.766036430533134</v>
      </c>
      <c r="D22" s="231">
        <v>73.559366629702581</v>
      </c>
      <c r="E22" s="231">
        <v>68.342085047569043</v>
      </c>
      <c r="F22" s="231">
        <v>78.935664320009664</v>
      </c>
      <c r="G22" s="231">
        <v>89.566314110990334</v>
      </c>
      <c r="H22" s="231">
        <v>84.277163757050886</v>
      </c>
      <c r="I22" s="231">
        <v>49.027133191651387</v>
      </c>
      <c r="J22" s="231">
        <v>52.371317813666295</v>
      </c>
      <c r="K22" s="231">
        <v>61.63091646275376</v>
      </c>
      <c r="L22" s="231">
        <v>63.361958412304389</v>
      </c>
      <c r="M22" s="231">
        <v>47.078123317896456</v>
      </c>
      <c r="N22" s="231">
        <v>24.220635596330268</v>
      </c>
      <c r="O22" s="231">
        <v>28.399889955295059</v>
      </c>
      <c r="P22" s="231">
        <v>35.665363607355722</v>
      </c>
      <c r="Q22" s="231">
        <v>31.857146330501052</v>
      </c>
      <c r="R22" s="231">
        <v>25.036123956572027</v>
      </c>
      <c r="S22" s="231">
        <v>30.672304001903672</v>
      </c>
      <c r="T22" s="231">
        <v>29.492638149123323</v>
      </c>
      <c r="U22" s="231">
        <v>29.914116657950949</v>
      </c>
      <c r="V22" s="231">
        <v>32.62354344930354</v>
      </c>
      <c r="W22" s="231">
        <v>29.828189234604864</v>
      </c>
      <c r="DA22" s="73"/>
    </row>
    <row r="23" spans="1:105" ht="12" customHeight="1" x14ac:dyDescent="0.25">
      <c r="A23" s="46" t="s">
        <v>72</v>
      </c>
      <c r="B23" s="231">
        <v>232.358124012687</v>
      </c>
      <c r="C23" s="231">
        <v>384.17604259579736</v>
      </c>
      <c r="D23" s="231">
        <v>462.03836205049453</v>
      </c>
      <c r="E23" s="231">
        <v>508.03192616021323</v>
      </c>
      <c r="F23" s="231">
        <v>527.60305430799463</v>
      </c>
      <c r="G23" s="231">
        <v>504.64501389965289</v>
      </c>
      <c r="H23" s="231">
        <v>522.13445973724265</v>
      </c>
      <c r="I23" s="231">
        <v>566.11191796589765</v>
      </c>
      <c r="J23" s="231">
        <v>566.7981052687287</v>
      </c>
      <c r="K23" s="231">
        <v>632.1028586019811</v>
      </c>
      <c r="L23" s="231">
        <v>731.62955209884854</v>
      </c>
      <c r="M23" s="231">
        <v>867.60498981488888</v>
      </c>
      <c r="N23" s="231">
        <v>907.51455940155108</v>
      </c>
      <c r="O23" s="231">
        <v>880.21226412892543</v>
      </c>
      <c r="P23" s="231">
        <v>886.53186872774279</v>
      </c>
      <c r="Q23" s="231">
        <v>950.74237384287505</v>
      </c>
      <c r="R23" s="231">
        <v>997.6455143326848</v>
      </c>
      <c r="S23" s="231">
        <v>1164.3610199876107</v>
      </c>
      <c r="T23" s="231">
        <v>1167.2839965810649</v>
      </c>
      <c r="U23" s="231">
        <v>1161.0489302272267</v>
      </c>
      <c r="V23" s="231">
        <v>1056.6498729929342</v>
      </c>
      <c r="W23" s="231">
        <v>1278.9327258493797</v>
      </c>
      <c r="DA23" s="73"/>
    </row>
    <row r="24" spans="1:105" ht="12" customHeight="1" x14ac:dyDescent="0.25">
      <c r="A24" s="46" t="s">
        <v>36</v>
      </c>
      <c r="B24" s="231">
        <v>34.714964064193552</v>
      </c>
      <c r="C24" s="231">
        <v>5.5725814414938961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/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6.1819971702557241</v>
      </c>
      <c r="H25" s="231">
        <v>6.610897905717195</v>
      </c>
      <c r="I25" s="231">
        <v>5.8272104286350705</v>
      </c>
      <c r="J25" s="231">
        <v>5.6913514595342907</v>
      </c>
      <c r="K25" s="231">
        <v>5.8288087961149966</v>
      </c>
      <c r="L25" s="231">
        <v>10.832592500440807</v>
      </c>
      <c r="M25" s="231">
        <v>15.381912796447157</v>
      </c>
      <c r="N25" s="231">
        <v>15.109340172144464</v>
      </c>
      <c r="O25" s="231">
        <v>19.966062388370034</v>
      </c>
      <c r="P25" s="231">
        <v>17.299070672298299</v>
      </c>
      <c r="Q25" s="231">
        <v>12.52224044242741</v>
      </c>
      <c r="R25" s="231">
        <v>16.921948824423975</v>
      </c>
      <c r="S25" s="231">
        <v>17.290470462706406</v>
      </c>
      <c r="T25" s="231">
        <v>15.502891978552489</v>
      </c>
      <c r="U25" s="231">
        <v>18.982048376499975</v>
      </c>
      <c r="V25" s="231">
        <v>17.456943316412698</v>
      </c>
      <c r="W25" s="231">
        <v>19.271894189305222</v>
      </c>
      <c r="DA25" s="73"/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/>
    </row>
    <row r="27" spans="1:105" ht="12" customHeight="1" x14ac:dyDescent="0.25">
      <c r="A27" s="39" t="s">
        <v>105</v>
      </c>
      <c r="B27" s="230">
        <f t="shared" ref="B27:W27" si="3">SUM(B28:B37)</f>
        <v>7755.2694011685126</v>
      </c>
      <c r="C27" s="230">
        <f t="shared" si="3"/>
        <v>7379.2237169515038</v>
      </c>
      <c r="D27" s="230">
        <f t="shared" si="3"/>
        <v>7873.2230435772763</v>
      </c>
      <c r="E27" s="230">
        <f t="shared" si="3"/>
        <v>6484.4919191880135</v>
      </c>
      <c r="F27" s="230">
        <f t="shared" si="3"/>
        <v>6480.6487004304636</v>
      </c>
      <c r="G27" s="230">
        <f t="shared" si="3"/>
        <v>6652.6484864009399</v>
      </c>
      <c r="H27" s="230">
        <f t="shared" si="3"/>
        <v>6326.4869435181599</v>
      </c>
      <c r="I27" s="230">
        <f t="shared" si="3"/>
        <v>6010.3396599334446</v>
      </c>
      <c r="J27" s="230">
        <f t="shared" si="3"/>
        <v>5406.0132146509568</v>
      </c>
      <c r="K27" s="230">
        <f t="shared" si="3"/>
        <v>4694.8379062572676</v>
      </c>
      <c r="L27" s="230">
        <f t="shared" si="3"/>
        <v>4895.577247896601</v>
      </c>
      <c r="M27" s="230">
        <f t="shared" si="3"/>
        <v>4575.7173500391846</v>
      </c>
      <c r="N27" s="230">
        <f t="shared" si="3"/>
        <v>3903.2871569731287</v>
      </c>
      <c r="O27" s="230">
        <f t="shared" si="3"/>
        <v>3848.2150476088746</v>
      </c>
      <c r="P27" s="230">
        <f t="shared" si="3"/>
        <v>4072.1859286120784</v>
      </c>
      <c r="Q27" s="230">
        <f t="shared" si="3"/>
        <v>3863.9831216575221</v>
      </c>
      <c r="R27" s="230">
        <f t="shared" si="3"/>
        <v>3622.1046723263553</v>
      </c>
      <c r="S27" s="230">
        <f t="shared" si="3"/>
        <v>3850.9404963309671</v>
      </c>
      <c r="T27" s="230">
        <f t="shared" si="3"/>
        <v>3720.394312590885</v>
      </c>
      <c r="U27" s="230">
        <f t="shared" si="3"/>
        <v>3705.2462939705283</v>
      </c>
      <c r="V27" s="230">
        <f t="shared" si="3"/>
        <v>3707.5369241392123</v>
      </c>
      <c r="W27" s="230">
        <f t="shared" si="3"/>
        <v>3641.8681743767088</v>
      </c>
      <c r="DA27" s="92"/>
    </row>
    <row r="28" spans="1:105" ht="12" customHeight="1" x14ac:dyDescent="0.25">
      <c r="A28" s="18" t="s">
        <v>30</v>
      </c>
      <c r="B28" s="232">
        <v>1241.0193966172767</v>
      </c>
      <c r="C28" s="232">
        <v>647.87897903737473</v>
      </c>
      <c r="D28" s="232">
        <v>662.60994351173815</v>
      </c>
      <c r="E28" s="232">
        <v>511.6766171611265</v>
      </c>
      <c r="F28" s="232">
        <v>312.32877746212853</v>
      </c>
      <c r="G28" s="232">
        <v>42.651235410598638</v>
      </c>
      <c r="H28" s="232">
        <v>79.161821701238836</v>
      </c>
      <c r="I28" s="232">
        <v>627.62155525810545</v>
      </c>
      <c r="J28" s="232">
        <v>252.37702979545392</v>
      </c>
      <c r="K28" s="232">
        <v>65.932013773834356</v>
      </c>
      <c r="L28" s="232">
        <v>173.23792061874536</v>
      </c>
      <c r="M28" s="232">
        <v>54.608064596076716</v>
      </c>
      <c r="N28" s="232">
        <v>50.668817427533043</v>
      </c>
      <c r="O28" s="232">
        <v>44.812595961104655</v>
      </c>
      <c r="P28" s="232">
        <v>46.063754193032878</v>
      </c>
      <c r="Q28" s="232">
        <v>45.312336191824336</v>
      </c>
      <c r="R28" s="232">
        <v>46.039101809790182</v>
      </c>
      <c r="S28" s="232">
        <v>39.221803048355902</v>
      </c>
      <c r="T28" s="232">
        <v>36.187466630821547</v>
      </c>
      <c r="U28" s="232">
        <v>38.46819383471999</v>
      </c>
      <c r="V28" s="232">
        <v>34.678778443170344</v>
      </c>
      <c r="W28" s="232">
        <v>36.120698500070183</v>
      </c>
      <c r="DA28" s="71"/>
    </row>
    <row r="29" spans="1:105" ht="12" customHeight="1" x14ac:dyDescent="0.25">
      <c r="A29" s="18" t="s">
        <v>40</v>
      </c>
      <c r="B29" s="232">
        <v>207.17053103716071</v>
      </c>
      <c r="C29" s="232">
        <v>48.039699835677787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/>
    </row>
    <row r="30" spans="1:105" ht="12" customHeight="1" x14ac:dyDescent="0.25">
      <c r="A30" s="18" t="s">
        <v>33</v>
      </c>
      <c r="B30" s="232">
        <v>729.32707175520932</v>
      </c>
      <c r="C30" s="232">
        <v>728.64973352780248</v>
      </c>
      <c r="D30" s="232">
        <v>631.71187645967905</v>
      </c>
      <c r="E30" s="232">
        <v>207.86501901599055</v>
      </c>
      <c r="F30" s="232">
        <v>135.97997383564811</v>
      </c>
      <c r="G30" s="232">
        <v>162.19611462896503</v>
      </c>
      <c r="H30" s="232">
        <v>149.60676490951215</v>
      </c>
      <c r="I30" s="232">
        <v>150.39813909893411</v>
      </c>
      <c r="J30" s="232">
        <v>154.9086939702218</v>
      </c>
      <c r="K30" s="232">
        <v>122.24078442148156</v>
      </c>
      <c r="L30" s="232">
        <v>112.13222001242823</v>
      </c>
      <c r="M30" s="232">
        <v>118.9344768359549</v>
      </c>
      <c r="N30" s="232">
        <v>92.253396993489034</v>
      </c>
      <c r="O30" s="232">
        <v>79.976125749701978</v>
      </c>
      <c r="P30" s="232">
        <v>80.985312349247067</v>
      </c>
      <c r="Q30" s="232">
        <v>84.834687077237035</v>
      </c>
      <c r="R30" s="232">
        <v>85.32847761954541</v>
      </c>
      <c r="S30" s="232">
        <v>81.32572044867014</v>
      </c>
      <c r="T30" s="232">
        <v>80.594486453810973</v>
      </c>
      <c r="U30" s="232">
        <v>75.580765139244519</v>
      </c>
      <c r="V30" s="232">
        <v>68.363265618016456</v>
      </c>
      <c r="W30" s="232">
        <v>71.367196453720595</v>
      </c>
      <c r="DA30" s="71"/>
    </row>
    <row r="31" spans="1:105" ht="12" customHeight="1" x14ac:dyDescent="0.25">
      <c r="A31" s="18" t="s">
        <v>83</v>
      </c>
      <c r="B31" s="232">
        <v>1039.5809137514846</v>
      </c>
      <c r="C31" s="232">
        <v>1126.2287864121572</v>
      </c>
      <c r="D31" s="232">
        <v>1150.9357821602187</v>
      </c>
      <c r="E31" s="232">
        <v>906.05615778037304</v>
      </c>
      <c r="F31" s="232">
        <v>1013.8292805386639</v>
      </c>
      <c r="G31" s="232">
        <v>933.76611179415818</v>
      </c>
      <c r="H31" s="232">
        <v>772.99943202063969</v>
      </c>
      <c r="I31" s="232">
        <v>779.06954170504969</v>
      </c>
      <c r="J31" s="232">
        <v>659.88539452527584</v>
      </c>
      <c r="K31" s="232">
        <v>644.84183278975308</v>
      </c>
      <c r="L31" s="232">
        <v>666.27287011775229</v>
      </c>
      <c r="M31" s="232">
        <v>595.02685699443623</v>
      </c>
      <c r="N31" s="232">
        <v>425.27404655322687</v>
      </c>
      <c r="O31" s="232">
        <v>357.23127873643978</v>
      </c>
      <c r="P31" s="232">
        <v>371.53380958347611</v>
      </c>
      <c r="Q31" s="232">
        <v>437.14560387294171</v>
      </c>
      <c r="R31" s="232">
        <v>353.97745851606459</v>
      </c>
      <c r="S31" s="232">
        <v>357.63423511564702</v>
      </c>
      <c r="T31" s="232">
        <v>346.71381634845898</v>
      </c>
      <c r="U31" s="232">
        <v>347.80161923730589</v>
      </c>
      <c r="V31" s="232">
        <v>354.51839436928174</v>
      </c>
      <c r="W31" s="232">
        <v>380.71661647815097</v>
      </c>
      <c r="DA31" s="71"/>
    </row>
    <row r="32" spans="1:105" ht="12" customHeight="1" x14ac:dyDescent="0.25">
      <c r="A32" s="18" t="s">
        <v>70</v>
      </c>
      <c r="B32" s="232">
        <v>1565.7597308195632</v>
      </c>
      <c r="C32" s="232">
        <v>1384.5194824926095</v>
      </c>
      <c r="D32" s="232">
        <v>1424.2118454373133</v>
      </c>
      <c r="E32" s="232">
        <v>1073.3420449897762</v>
      </c>
      <c r="F32" s="232">
        <v>751.4420192566613</v>
      </c>
      <c r="G32" s="232">
        <v>565.0120350461724</v>
      </c>
      <c r="H32" s="232">
        <v>437.17797237850431</v>
      </c>
      <c r="I32" s="232">
        <v>566.63765683021199</v>
      </c>
      <c r="J32" s="232">
        <v>304.96306324961284</v>
      </c>
      <c r="K32" s="232">
        <v>334.14924736428145</v>
      </c>
      <c r="L32" s="232">
        <v>281.76618439843645</v>
      </c>
      <c r="M32" s="232">
        <v>196.54006831256876</v>
      </c>
      <c r="N32" s="232">
        <v>126.84509709494415</v>
      </c>
      <c r="O32" s="232">
        <v>91.007137952911478</v>
      </c>
      <c r="P32" s="232">
        <v>61.222854250278075</v>
      </c>
      <c r="Q32" s="232">
        <v>73.962257207903406</v>
      </c>
      <c r="R32" s="232">
        <v>85.877221859332792</v>
      </c>
      <c r="S32" s="232">
        <v>83.007504364422928</v>
      </c>
      <c r="T32" s="232">
        <v>82.880875640097031</v>
      </c>
      <c r="U32" s="232">
        <v>59.828950999732911</v>
      </c>
      <c r="V32" s="232">
        <v>55.97086694610222</v>
      </c>
      <c r="W32" s="232">
        <v>60.54575965972078</v>
      </c>
      <c r="DA32" s="71"/>
    </row>
    <row r="33" spans="1:105" ht="12" customHeight="1" x14ac:dyDescent="0.25">
      <c r="A33" s="18" t="s">
        <v>34</v>
      </c>
      <c r="B33" s="232">
        <v>1561.6537920619344</v>
      </c>
      <c r="C33" s="232">
        <v>1999.4597055684994</v>
      </c>
      <c r="D33" s="232">
        <v>2481.3190893690467</v>
      </c>
      <c r="E33" s="232">
        <v>2302.3656179507784</v>
      </c>
      <c r="F33" s="232">
        <v>2722.809866678263</v>
      </c>
      <c r="G33" s="232">
        <v>3143.2166938865648</v>
      </c>
      <c r="H33" s="232">
        <v>3034.8688922404872</v>
      </c>
      <c r="I33" s="232">
        <v>1960.2527108069</v>
      </c>
      <c r="J33" s="232">
        <v>2131.6286041847393</v>
      </c>
      <c r="K33" s="232">
        <v>1841.2148843358329</v>
      </c>
      <c r="L33" s="232">
        <v>1755.1731974262473</v>
      </c>
      <c r="M33" s="232">
        <v>1493.9891543606477</v>
      </c>
      <c r="N33" s="232">
        <v>1254.9792084023634</v>
      </c>
      <c r="O33" s="232">
        <v>1338.1599930429993</v>
      </c>
      <c r="P33" s="232">
        <v>1533.6945973903439</v>
      </c>
      <c r="Q33" s="232">
        <v>1390.8627366681376</v>
      </c>
      <c r="R33" s="232">
        <v>1017.0439150417105</v>
      </c>
      <c r="S33" s="232">
        <v>1182.3642124365037</v>
      </c>
      <c r="T33" s="232">
        <v>1047.9179340493365</v>
      </c>
      <c r="U33" s="232">
        <v>1028.5969570208313</v>
      </c>
      <c r="V33" s="232">
        <v>1083.1956998294593</v>
      </c>
      <c r="W33" s="232">
        <v>922.10630644420394</v>
      </c>
      <c r="DA33" s="71"/>
    </row>
    <row r="34" spans="1:105" ht="12" customHeight="1" x14ac:dyDescent="0.25">
      <c r="A34" s="18" t="s">
        <v>72</v>
      </c>
      <c r="B34" s="232">
        <v>1202.5936731913048</v>
      </c>
      <c r="C34" s="232">
        <v>1412.0232795192026</v>
      </c>
      <c r="D34" s="232">
        <v>1522.43450663928</v>
      </c>
      <c r="E34" s="232">
        <v>1483.1864622899691</v>
      </c>
      <c r="F34" s="232">
        <v>1544.2587826590989</v>
      </c>
      <c r="G34" s="232">
        <v>1608.9285216048913</v>
      </c>
      <c r="H34" s="232">
        <v>1614.6098437736878</v>
      </c>
      <c r="I34" s="232">
        <v>1710.5370378630387</v>
      </c>
      <c r="J34" s="232">
        <v>1676.4248947853566</v>
      </c>
      <c r="K34" s="232">
        <v>1460.7710667683737</v>
      </c>
      <c r="L34" s="232">
        <v>1590.929447823728</v>
      </c>
      <c r="M34" s="232">
        <v>1674.1143557363903</v>
      </c>
      <c r="N34" s="232">
        <v>1592.715045074114</v>
      </c>
      <c r="O34" s="232">
        <v>1535.2873217546303</v>
      </c>
      <c r="P34" s="232">
        <v>1480.7558431187574</v>
      </c>
      <c r="Q34" s="232">
        <v>1509.9108554821894</v>
      </c>
      <c r="R34" s="232">
        <v>1509.0765607051305</v>
      </c>
      <c r="S34" s="232">
        <v>1552.0520665807712</v>
      </c>
      <c r="T34" s="232">
        <v>1619.2927230475257</v>
      </c>
      <c r="U34" s="232">
        <v>1650.1268973157698</v>
      </c>
      <c r="V34" s="232">
        <v>1550.1655098501908</v>
      </c>
      <c r="W34" s="232">
        <v>1654.9162014307572</v>
      </c>
      <c r="DA34" s="71"/>
    </row>
    <row r="35" spans="1:105" ht="12" customHeight="1" x14ac:dyDescent="0.25">
      <c r="A35" s="18" t="s">
        <v>36</v>
      </c>
      <c r="B35" s="232">
        <v>208.16429193457958</v>
      </c>
      <c r="C35" s="232">
        <v>32.424050558181321</v>
      </c>
      <c r="D35" s="232">
        <v>0</v>
      </c>
      <c r="E35" s="232">
        <v>0</v>
      </c>
      <c r="F35" s="232">
        <v>0</v>
      </c>
      <c r="G35" s="232">
        <v>0</v>
      </c>
      <c r="H35" s="232">
        <v>0</v>
      </c>
      <c r="I35" s="232">
        <v>0</v>
      </c>
      <c r="J35" s="232">
        <v>0</v>
      </c>
      <c r="K35" s="232">
        <v>0</v>
      </c>
      <c r="L35" s="232">
        <v>0</v>
      </c>
      <c r="M35" s="232">
        <v>0</v>
      </c>
      <c r="N35" s="232">
        <v>0</v>
      </c>
      <c r="O35" s="232">
        <v>0</v>
      </c>
      <c r="P35" s="232">
        <v>0</v>
      </c>
      <c r="Q35" s="232">
        <v>0</v>
      </c>
      <c r="R35" s="232">
        <v>0</v>
      </c>
      <c r="S35" s="232">
        <v>0</v>
      </c>
      <c r="T35" s="232">
        <v>0</v>
      </c>
      <c r="U35" s="232">
        <v>0</v>
      </c>
      <c r="V35" s="232">
        <v>0</v>
      </c>
      <c r="W35" s="232">
        <v>0</v>
      </c>
      <c r="DA35" s="71"/>
    </row>
    <row r="36" spans="1:105" ht="12" customHeight="1" x14ac:dyDescent="0.25">
      <c r="A36" s="18" t="s">
        <v>73</v>
      </c>
      <c r="B36" s="232">
        <v>0</v>
      </c>
      <c r="C36" s="232">
        <v>0</v>
      </c>
      <c r="D36" s="232">
        <v>0</v>
      </c>
      <c r="E36" s="232">
        <v>0</v>
      </c>
      <c r="F36" s="232">
        <v>0</v>
      </c>
      <c r="G36" s="232">
        <v>196.87777402958869</v>
      </c>
      <c r="H36" s="232">
        <v>238.06221649408968</v>
      </c>
      <c r="I36" s="232">
        <v>215.8230183712046</v>
      </c>
      <c r="J36" s="232">
        <v>225.82553414029621</v>
      </c>
      <c r="K36" s="232">
        <v>225.68807680371037</v>
      </c>
      <c r="L36" s="232">
        <v>316.06540749926307</v>
      </c>
      <c r="M36" s="232">
        <v>442.50437320310959</v>
      </c>
      <c r="N36" s="232">
        <v>360.55154542745811</v>
      </c>
      <c r="O36" s="232">
        <v>401.7405944110871</v>
      </c>
      <c r="P36" s="232">
        <v>497.92975772694319</v>
      </c>
      <c r="Q36" s="232">
        <v>321.9546451572885</v>
      </c>
      <c r="R36" s="232">
        <v>524.76193677478091</v>
      </c>
      <c r="S36" s="232">
        <v>555.33495433659641</v>
      </c>
      <c r="T36" s="232">
        <v>506.80701042083427</v>
      </c>
      <c r="U36" s="232">
        <v>504.84291042292421</v>
      </c>
      <c r="V36" s="232">
        <v>560.64440908299139</v>
      </c>
      <c r="W36" s="232">
        <v>516.09539541008508</v>
      </c>
      <c r="DA36" s="71"/>
    </row>
    <row r="37" spans="1:105" ht="12" customHeight="1" x14ac:dyDescent="0.25">
      <c r="A37" s="47" t="s">
        <v>38</v>
      </c>
      <c r="B37" s="233">
        <v>0</v>
      </c>
      <c r="C37" s="233">
        <v>0</v>
      </c>
      <c r="D37" s="233">
        <v>0</v>
      </c>
      <c r="E37" s="233">
        <v>0</v>
      </c>
      <c r="F37" s="233">
        <v>0</v>
      </c>
      <c r="G37" s="233">
        <v>0</v>
      </c>
      <c r="H37" s="233">
        <v>0</v>
      </c>
      <c r="I37" s="233">
        <v>0</v>
      </c>
      <c r="J37" s="233">
        <v>0</v>
      </c>
      <c r="K37" s="233">
        <v>0</v>
      </c>
      <c r="L37" s="233">
        <v>0</v>
      </c>
      <c r="M37" s="233">
        <v>0</v>
      </c>
      <c r="N37" s="233">
        <v>0</v>
      </c>
      <c r="O37" s="233">
        <v>0</v>
      </c>
      <c r="P37" s="233">
        <v>0</v>
      </c>
      <c r="Q37" s="233">
        <v>0</v>
      </c>
      <c r="R37" s="233">
        <v>0</v>
      </c>
      <c r="S37" s="233">
        <v>0</v>
      </c>
      <c r="T37" s="233">
        <v>0</v>
      </c>
      <c r="U37" s="233">
        <v>0</v>
      </c>
      <c r="V37" s="233">
        <v>0</v>
      </c>
      <c r="W37" s="233">
        <v>0</v>
      </c>
      <c r="DA37" s="86"/>
    </row>
    <row r="38" spans="1:105" ht="12" customHeight="1" x14ac:dyDescent="0.25">
      <c r="A38" s="42" t="s">
        <v>106</v>
      </c>
      <c r="B38" s="238">
        <f t="shared" ref="B38:W38" si="4">SUM(B39:B43)</f>
        <v>7007.4833666596014</v>
      </c>
      <c r="C38" s="238">
        <f t="shared" si="4"/>
        <v>6229.3030258932504</v>
      </c>
      <c r="D38" s="238">
        <f t="shared" si="4"/>
        <v>6346.7734262869553</v>
      </c>
      <c r="E38" s="238">
        <f t="shared" si="4"/>
        <v>6310.9356847347426</v>
      </c>
      <c r="F38" s="238">
        <f t="shared" si="4"/>
        <v>6858.0811323561811</v>
      </c>
      <c r="G38" s="238">
        <f t="shared" si="4"/>
        <v>6784.3366792163924</v>
      </c>
      <c r="H38" s="238">
        <f t="shared" si="4"/>
        <v>6338.5353962153549</v>
      </c>
      <c r="I38" s="238">
        <f t="shared" si="4"/>
        <v>6917.8686221710796</v>
      </c>
      <c r="J38" s="238">
        <f t="shared" si="4"/>
        <v>6516.2544670021807</v>
      </c>
      <c r="K38" s="238">
        <f t="shared" si="4"/>
        <v>4735.4342636670599</v>
      </c>
      <c r="L38" s="238">
        <f t="shared" si="4"/>
        <v>5008.7414006444769</v>
      </c>
      <c r="M38" s="238">
        <f t="shared" si="4"/>
        <v>4478.4766288157925</v>
      </c>
      <c r="N38" s="238">
        <f t="shared" si="4"/>
        <v>4073.4506025392789</v>
      </c>
      <c r="O38" s="238">
        <f t="shared" si="4"/>
        <v>4397.4540490295813</v>
      </c>
      <c r="P38" s="238">
        <f t="shared" si="4"/>
        <v>4747.5675814629594</v>
      </c>
      <c r="Q38" s="238">
        <f t="shared" si="4"/>
        <v>4676.2925753183672</v>
      </c>
      <c r="R38" s="238">
        <f t="shared" si="4"/>
        <v>4000.4513753304009</v>
      </c>
      <c r="S38" s="238">
        <f t="shared" si="4"/>
        <v>4235.6763906450724</v>
      </c>
      <c r="T38" s="238">
        <f t="shared" si="4"/>
        <v>3776.6817199309125</v>
      </c>
      <c r="U38" s="238">
        <f t="shared" si="4"/>
        <v>3990.2195150197822</v>
      </c>
      <c r="V38" s="238">
        <f t="shared" si="4"/>
        <v>3993.4400116137522</v>
      </c>
      <c r="W38" s="238">
        <f t="shared" si="4"/>
        <v>3831.6432763814355</v>
      </c>
      <c r="DA38" s="93"/>
    </row>
    <row r="39" spans="1:105" ht="12" customHeight="1" x14ac:dyDescent="0.25">
      <c r="A39" s="43" t="s">
        <v>107</v>
      </c>
      <c r="B39" s="239">
        <f>ISI!B$53</f>
        <v>496.11212022924531</v>
      </c>
      <c r="C39" s="239">
        <f>ISI!C$53</f>
        <v>205.60215936498588</v>
      </c>
      <c r="D39" s="239">
        <f>ISI!D$53</f>
        <v>57.0044404184003</v>
      </c>
      <c r="E39" s="239">
        <f>ISI!E$53</f>
        <v>73.833790129531906</v>
      </c>
      <c r="F39" s="239">
        <f>ISI!F$53</f>
        <v>90.073740271109102</v>
      </c>
      <c r="G39" s="239">
        <f>ISI!G$53</f>
        <v>97.041417321358793</v>
      </c>
      <c r="H39" s="239">
        <f>ISI!H$53</f>
        <v>110.851599393333</v>
      </c>
      <c r="I39" s="239">
        <f>ISI!I$53</f>
        <v>112.9193736</v>
      </c>
      <c r="J39" s="239">
        <f>ISI!J$53</f>
        <v>106.99216623333299</v>
      </c>
      <c r="K39" s="239">
        <f>ISI!K$53</f>
        <v>68.061562066666596</v>
      </c>
      <c r="L39" s="239">
        <f>ISI!L$53</f>
        <v>44.969506706666699</v>
      </c>
      <c r="M39" s="239">
        <f>ISI!M$53</f>
        <v>48.988008373333301</v>
      </c>
      <c r="N39" s="239">
        <f>ISI!N$53</f>
        <v>57.027448243333303</v>
      </c>
      <c r="O39" s="239">
        <f>ISI!O$53</f>
        <v>60.875450203333301</v>
      </c>
      <c r="P39" s="239">
        <f>ISI!P$53</f>
        <v>62.041688903333302</v>
      </c>
      <c r="Q39" s="239">
        <f>ISI!Q$53</f>
        <v>95.608131857333305</v>
      </c>
      <c r="R39" s="239">
        <f>ISI!R$53</f>
        <v>73.965494025500007</v>
      </c>
      <c r="S39" s="239">
        <f>ISI!S$53</f>
        <v>65.884839521117499</v>
      </c>
      <c r="T39" s="239">
        <f>ISI!T$53</f>
        <v>62.248114206759404</v>
      </c>
      <c r="U39" s="239">
        <f>ISI!U$53</f>
        <v>80.921558452867004</v>
      </c>
      <c r="V39" s="239">
        <f>ISI!V$53</f>
        <v>83.898438671201006</v>
      </c>
      <c r="W39" s="239">
        <f>ISI!W$53</f>
        <v>64.985942421216606</v>
      </c>
      <c r="DA39" s="83"/>
    </row>
    <row r="40" spans="1:105" ht="12" customHeight="1" x14ac:dyDescent="0.25">
      <c r="A40" s="44" t="s">
        <v>108</v>
      </c>
      <c r="B40" s="240">
        <f>NFM!B$72</f>
        <v>12.2946148</v>
      </c>
      <c r="C40" s="240">
        <f>NFM!C$72</f>
        <v>9.3841763599999997</v>
      </c>
      <c r="D40" s="240">
        <f>NFM!D$72</f>
        <v>12.59452688</v>
      </c>
      <c r="E40" s="240">
        <f>NFM!E$72</f>
        <v>12.861953</v>
      </c>
      <c r="F40" s="240">
        <f>NFM!F$72</f>
        <v>11.7127686</v>
      </c>
      <c r="G40" s="240">
        <f>NFM!G$72</f>
        <v>12.1877704</v>
      </c>
      <c r="H40" s="240">
        <f>NFM!H$72</f>
        <v>10.729432826666701</v>
      </c>
      <c r="I40" s="240">
        <f>NFM!I$72</f>
        <v>9.2710952533333302</v>
      </c>
      <c r="J40" s="240">
        <f>NFM!J$72</f>
        <v>7.8127576799999998</v>
      </c>
      <c r="K40" s="240">
        <f>NFM!K$72</f>
        <v>7.9099019999999998</v>
      </c>
      <c r="L40" s="240">
        <f>NFM!L$72</f>
        <v>8.4307599999999994</v>
      </c>
      <c r="M40" s="240">
        <f>NFM!M$72</f>
        <v>8.6358807599999992</v>
      </c>
      <c r="N40" s="240">
        <f>NFM!N$72</f>
        <v>7.9821788800000002</v>
      </c>
      <c r="O40" s="240">
        <f>NFM!O$72</f>
        <v>7.9865463600000002</v>
      </c>
      <c r="P40" s="240">
        <f>NFM!P$72</f>
        <v>6.9271072</v>
      </c>
      <c r="Q40" s="240">
        <f>NFM!Q$72</f>
        <v>10.106513039999999</v>
      </c>
      <c r="R40" s="240">
        <f>NFM!R$72</f>
        <v>10.301139103606699</v>
      </c>
      <c r="S40" s="240">
        <f>NFM!S$72</f>
        <v>12.02981728</v>
      </c>
      <c r="T40" s="240">
        <f>NFM!T$72</f>
        <v>13.2275624</v>
      </c>
      <c r="U40" s="240">
        <f>NFM!U$72</f>
        <v>12.8461164</v>
      </c>
      <c r="V40" s="240">
        <f>NFM!V$72</f>
        <v>12.68574918</v>
      </c>
      <c r="W40" s="240">
        <f>NFM!W$72</f>
        <v>12.978517760000001</v>
      </c>
      <c r="DA40" s="94"/>
    </row>
    <row r="41" spans="1:105" ht="12" customHeight="1" x14ac:dyDescent="0.25">
      <c r="A41" s="44" t="s">
        <v>109</v>
      </c>
      <c r="B41" s="240">
        <f>CHI!B$78</f>
        <v>1582.1221495771949</v>
      </c>
      <c r="C41" s="240">
        <f>CHI!C$78</f>
        <v>1256.94492503988</v>
      </c>
      <c r="D41" s="240">
        <f>CHI!D$78</f>
        <v>1262.742065752997</v>
      </c>
      <c r="E41" s="240">
        <f>CHI!E$78</f>
        <v>1545.202402156121</v>
      </c>
      <c r="F41" s="240">
        <f>CHI!F$78</f>
        <v>1656.432605146166</v>
      </c>
      <c r="G41" s="240">
        <f>CHI!G$78</f>
        <v>1523.837202287337</v>
      </c>
      <c r="H41" s="240">
        <f>CHI!H$78</f>
        <v>1177.8433195223481</v>
      </c>
      <c r="I41" s="240">
        <f>CHI!I$78</f>
        <v>1532.8114130589011</v>
      </c>
      <c r="J41" s="240">
        <f>CHI!J$78</f>
        <v>1262.9011892721451</v>
      </c>
      <c r="K41" s="240">
        <f>CHI!K$78</f>
        <v>453.7417251494785</v>
      </c>
      <c r="L41" s="240">
        <f>CHI!L$78</f>
        <v>660.11716544218325</v>
      </c>
      <c r="M41" s="240">
        <f>CHI!M$78</f>
        <v>629.47904565467854</v>
      </c>
      <c r="N41" s="240">
        <f>CHI!N$78</f>
        <v>393.41100300883352</v>
      </c>
      <c r="O41" s="240">
        <f>CHI!O$78</f>
        <v>536.17301267905395</v>
      </c>
      <c r="P41" s="240">
        <f>CHI!P$78</f>
        <v>593.11847001243962</v>
      </c>
      <c r="Q41" s="240">
        <f>CHI!Q$78</f>
        <v>627.87537443125154</v>
      </c>
      <c r="R41" s="240">
        <f>CHI!R$78</f>
        <v>634.57176605385007</v>
      </c>
      <c r="S41" s="240">
        <f>CHI!S$78</f>
        <v>643.76045419266495</v>
      </c>
      <c r="T41" s="240">
        <f>CHI!T$78</f>
        <v>388.70488694523391</v>
      </c>
      <c r="U41" s="240">
        <f>CHI!U$78</f>
        <v>639.58951491688492</v>
      </c>
      <c r="V41" s="240">
        <f>CHI!V$78</f>
        <v>622.56077512285231</v>
      </c>
      <c r="W41" s="240">
        <f>CHI!W$78</f>
        <v>637.55692329403553</v>
      </c>
      <c r="DA41" s="94"/>
    </row>
    <row r="42" spans="1:105" ht="12" customHeight="1" x14ac:dyDescent="0.25">
      <c r="A42" s="44" t="s">
        <v>110</v>
      </c>
      <c r="B42" s="240">
        <f>NMM!B$58</f>
        <v>4652.4806649397242</v>
      </c>
      <c r="C42" s="240">
        <f>NMM!C$58</f>
        <v>4495.0628693490489</v>
      </c>
      <c r="D42" s="240">
        <f>NMM!D$58</f>
        <v>4761.8828892426509</v>
      </c>
      <c r="E42" s="240">
        <f>NMM!E$58</f>
        <v>4432.4546570892817</v>
      </c>
      <c r="F42" s="240">
        <f>NMM!F$58</f>
        <v>4858.0083488588116</v>
      </c>
      <c r="G42" s="240">
        <f>NMM!G$58</f>
        <v>4920.7788363364543</v>
      </c>
      <c r="H42" s="240">
        <f>NMM!H$58</f>
        <v>4817.190098304769</v>
      </c>
      <c r="I42" s="240">
        <f>NMM!I$58</f>
        <v>5039.847970712156</v>
      </c>
      <c r="J42" s="240">
        <f>NMM!J$58</f>
        <v>4925.9126290840304</v>
      </c>
      <c r="K42" s="240">
        <f>NMM!K$58</f>
        <v>4022.3227593093366</v>
      </c>
      <c r="L42" s="240">
        <f>NMM!L$58</f>
        <v>4103.9282735457737</v>
      </c>
      <c r="M42" s="240">
        <f>NMM!M$58</f>
        <v>3613.720788403361</v>
      </c>
      <c r="N42" s="240">
        <f>NMM!N$58</f>
        <v>3454.5429477694224</v>
      </c>
      <c r="O42" s="240">
        <f>NMM!O$58</f>
        <v>3636.3674752498064</v>
      </c>
      <c r="P42" s="240">
        <f>NMM!P$58</f>
        <v>3919.277346349988</v>
      </c>
      <c r="Q42" s="240">
        <f>NMM!Q$58</f>
        <v>3763.5468258348137</v>
      </c>
      <c r="R42" s="240">
        <f>NMM!R$58</f>
        <v>3106.8145978643465</v>
      </c>
      <c r="S42" s="240">
        <f>NMM!S$58</f>
        <v>3337.1530051592677</v>
      </c>
      <c r="T42" s="240">
        <f>NMM!T$58</f>
        <v>3125.5817699733689</v>
      </c>
      <c r="U42" s="240">
        <f>NMM!U$58</f>
        <v>3071.6372021305338</v>
      </c>
      <c r="V42" s="240">
        <f>NMM!V$58</f>
        <v>3067.1154245786938</v>
      </c>
      <c r="W42" s="240">
        <f>NMM!W$58</f>
        <v>2910.8887934424488</v>
      </c>
      <c r="DA42" s="94"/>
    </row>
    <row r="43" spans="1:105" ht="12" customHeight="1" x14ac:dyDescent="0.25">
      <c r="A43" s="45" t="s">
        <v>111</v>
      </c>
      <c r="B43" s="241">
        <v>264.47381711343701</v>
      </c>
      <c r="C43" s="241">
        <v>262.30889577933482</v>
      </c>
      <c r="D43" s="241">
        <v>252.5495039929076</v>
      </c>
      <c r="E43" s="241">
        <v>246.582882359808</v>
      </c>
      <c r="F43" s="241">
        <v>241.85366948009411</v>
      </c>
      <c r="G43" s="241">
        <v>230.4914528712425</v>
      </c>
      <c r="H43" s="241">
        <v>221.9209461682384</v>
      </c>
      <c r="I43" s="241">
        <v>223.0187695466889</v>
      </c>
      <c r="J43" s="241">
        <v>212.63572473267271</v>
      </c>
      <c r="K43" s="241">
        <v>183.39831514157859</v>
      </c>
      <c r="L43" s="241">
        <v>191.29569494985279</v>
      </c>
      <c r="M43" s="241">
        <v>177.6529056244199</v>
      </c>
      <c r="N43" s="241">
        <v>160.48702463768959</v>
      </c>
      <c r="O43" s="241">
        <v>156.05156453738769</v>
      </c>
      <c r="P43" s="241">
        <v>166.20296899719841</v>
      </c>
      <c r="Q43" s="241">
        <v>179.15573015496821</v>
      </c>
      <c r="R43" s="241">
        <v>174.79837828309741</v>
      </c>
      <c r="S43" s="241">
        <v>176.848274492022</v>
      </c>
      <c r="T43" s="241">
        <v>186.9193864055504</v>
      </c>
      <c r="U43" s="241">
        <v>185.2251231194962</v>
      </c>
      <c r="V43" s="241">
        <v>207.179624061005</v>
      </c>
      <c r="W43" s="241">
        <v>205.23309946373459</v>
      </c>
      <c r="DA43" s="84" t="s">
        <v>112</v>
      </c>
    </row>
    <row r="45" spans="1:105" ht="15" customHeight="1" x14ac:dyDescent="0.25">
      <c r="A45" s="32" t="s">
        <v>113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DA45" s="88"/>
    </row>
    <row r="47" spans="1:105" ht="12" customHeight="1" x14ac:dyDescent="0.25">
      <c r="A47" s="35" t="str">
        <f>$A$5</f>
        <v>All industrial sectors</v>
      </c>
      <c r="B47" s="234">
        <f t="shared" ref="B47:W47" si="5">SUM(B48:B55)</f>
        <v>0.99999999999999989</v>
      </c>
      <c r="C47" s="234">
        <f t="shared" si="5"/>
        <v>1</v>
      </c>
      <c r="D47" s="234">
        <f t="shared" si="5"/>
        <v>0.99999999999999989</v>
      </c>
      <c r="E47" s="234">
        <f t="shared" si="5"/>
        <v>1</v>
      </c>
      <c r="F47" s="234">
        <f t="shared" si="5"/>
        <v>1</v>
      </c>
      <c r="G47" s="234">
        <f t="shared" si="5"/>
        <v>1</v>
      </c>
      <c r="H47" s="234">
        <f t="shared" si="5"/>
        <v>1</v>
      </c>
      <c r="I47" s="234">
        <f t="shared" si="5"/>
        <v>1</v>
      </c>
      <c r="J47" s="234">
        <f t="shared" si="5"/>
        <v>1</v>
      </c>
      <c r="K47" s="234">
        <f t="shared" si="5"/>
        <v>1</v>
      </c>
      <c r="L47" s="234">
        <f t="shared" si="5"/>
        <v>1</v>
      </c>
      <c r="M47" s="234">
        <f t="shared" si="5"/>
        <v>1</v>
      </c>
      <c r="N47" s="234">
        <f t="shared" si="5"/>
        <v>0.99999999999999989</v>
      </c>
      <c r="O47" s="234">
        <f t="shared" si="5"/>
        <v>0.99999999999999989</v>
      </c>
      <c r="P47" s="234">
        <f t="shared" si="5"/>
        <v>1</v>
      </c>
      <c r="Q47" s="234">
        <f t="shared" si="5"/>
        <v>1</v>
      </c>
      <c r="R47" s="234">
        <f t="shared" si="5"/>
        <v>1</v>
      </c>
      <c r="S47" s="234">
        <f t="shared" si="5"/>
        <v>1</v>
      </c>
      <c r="T47" s="234">
        <f t="shared" si="5"/>
        <v>1</v>
      </c>
      <c r="U47" s="234">
        <f t="shared" si="5"/>
        <v>0.99999999999999989</v>
      </c>
      <c r="V47" s="234">
        <f t="shared" si="5"/>
        <v>1</v>
      </c>
      <c r="W47" s="234">
        <f t="shared" si="5"/>
        <v>1</v>
      </c>
      <c r="DA47" s="95"/>
    </row>
    <row r="48" spans="1:105" ht="12" customHeight="1" x14ac:dyDescent="0.25">
      <c r="A48" s="202" t="s">
        <v>92</v>
      </c>
      <c r="B48" s="235">
        <f t="shared" ref="B48:W48" si="6">IF(B6=0,0,B6/B$5)</f>
        <v>0</v>
      </c>
      <c r="C48" s="235">
        <f t="shared" si="6"/>
        <v>0</v>
      </c>
      <c r="D48" s="235">
        <f t="shared" si="6"/>
        <v>0</v>
      </c>
      <c r="E48" s="235">
        <f t="shared" si="6"/>
        <v>0</v>
      </c>
      <c r="F48" s="235">
        <f t="shared" si="6"/>
        <v>0</v>
      </c>
      <c r="G48" s="235">
        <f t="shared" si="6"/>
        <v>0</v>
      </c>
      <c r="H48" s="235">
        <f t="shared" si="6"/>
        <v>0</v>
      </c>
      <c r="I48" s="235">
        <f t="shared" si="6"/>
        <v>0</v>
      </c>
      <c r="J48" s="235">
        <f t="shared" si="6"/>
        <v>0</v>
      </c>
      <c r="K48" s="235">
        <f t="shared" si="6"/>
        <v>0</v>
      </c>
      <c r="L48" s="235">
        <f t="shared" si="6"/>
        <v>0</v>
      </c>
      <c r="M48" s="235">
        <f t="shared" si="6"/>
        <v>0</v>
      </c>
      <c r="N48" s="235">
        <f t="shared" si="6"/>
        <v>0</v>
      </c>
      <c r="O48" s="235">
        <f t="shared" si="6"/>
        <v>0</v>
      </c>
      <c r="P48" s="235">
        <f t="shared" si="6"/>
        <v>0</v>
      </c>
      <c r="Q48" s="235">
        <f t="shared" si="6"/>
        <v>0</v>
      </c>
      <c r="R48" s="235">
        <f t="shared" si="6"/>
        <v>0</v>
      </c>
      <c r="S48" s="235">
        <f t="shared" si="6"/>
        <v>0</v>
      </c>
      <c r="T48" s="235">
        <f t="shared" si="6"/>
        <v>0</v>
      </c>
      <c r="U48" s="235">
        <f t="shared" si="6"/>
        <v>0</v>
      </c>
      <c r="V48" s="235">
        <f t="shared" si="6"/>
        <v>0</v>
      </c>
      <c r="W48" s="235">
        <f t="shared" si="6"/>
        <v>0</v>
      </c>
      <c r="DA48" s="174"/>
    </row>
    <row r="49" spans="1:105" ht="12" customHeight="1" x14ac:dyDescent="0.25">
      <c r="A49" s="202" t="s">
        <v>93</v>
      </c>
      <c r="B49" s="235">
        <f t="shared" ref="B49:W49" si="7">IF(B7=0,0,B7/B$5)</f>
        <v>0</v>
      </c>
      <c r="C49" s="235">
        <f t="shared" si="7"/>
        <v>0</v>
      </c>
      <c r="D49" s="235">
        <f t="shared" si="7"/>
        <v>0</v>
      </c>
      <c r="E49" s="235">
        <f t="shared" si="7"/>
        <v>0</v>
      </c>
      <c r="F49" s="235">
        <f t="shared" si="7"/>
        <v>0</v>
      </c>
      <c r="G49" s="235">
        <f t="shared" si="7"/>
        <v>0</v>
      </c>
      <c r="H49" s="235">
        <f t="shared" si="7"/>
        <v>0</v>
      </c>
      <c r="I49" s="235">
        <f t="shared" si="7"/>
        <v>0</v>
      </c>
      <c r="J49" s="235">
        <f t="shared" si="7"/>
        <v>0</v>
      </c>
      <c r="K49" s="235">
        <f t="shared" si="7"/>
        <v>0</v>
      </c>
      <c r="L49" s="235">
        <f t="shared" si="7"/>
        <v>0</v>
      </c>
      <c r="M49" s="235">
        <f t="shared" si="7"/>
        <v>0</v>
      </c>
      <c r="N49" s="235">
        <f t="shared" si="7"/>
        <v>0</v>
      </c>
      <c r="O49" s="235">
        <f t="shared" si="7"/>
        <v>0</v>
      </c>
      <c r="P49" s="235">
        <f t="shared" si="7"/>
        <v>0</v>
      </c>
      <c r="Q49" s="235">
        <f t="shared" si="7"/>
        <v>0</v>
      </c>
      <c r="R49" s="235">
        <f t="shared" si="7"/>
        <v>0</v>
      </c>
      <c r="S49" s="235">
        <f t="shared" si="7"/>
        <v>0</v>
      </c>
      <c r="T49" s="235">
        <f t="shared" si="7"/>
        <v>0</v>
      </c>
      <c r="U49" s="235">
        <f t="shared" si="7"/>
        <v>0</v>
      </c>
      <c r="V49" s="235">
        <f t="shared" si="7"/>
        <v>0</v>
      </c>
      <c r="W49" s="235">
        <f t="shared" si="7"/>
        <v>0</v>
      </c>
      <c r="DA49" s="174"/>
    </row>
    <row r="50" spans="1:105" ht="12" customHeight="1" x14ac:dyDescent="0.25">
      <c r="A50" s="202" t="s">
        <v>94</v>
      </c>
      <c r="B50" s="235">
        <f t="shared" ref="B50:W50" si="8">IF(B8=0,0,B8/B$5)</f>
        <v>0</v>
      </c>
      <c r="C50" s="235">
        <f t="shared" si="8"/>
        <v>0</v>
      </c>
      <c r="D50" s="235">
        <f t="shared" si="8"/>
        <v>0</v>
      </c>
      <c r="E50" s="235">
        <f t="shared" si="8"/>
        <v>0</v>
      </c>
      <c r="F50" s="235">
        <f t="shared" si="8"/>
        <v>0</v>
      </c>
      <c r="G50" s="235">
        <f t="shared" si="8"/>
        <v>0</v>
      </c>
      <c r="H50" s="235">
        <f t="shared" si="8"/>
        <v>0</v>
      </c>
      <c r="I50" s="235">
        <f t="shared" si="8"/>
        <v>0</v>
      </c>
      <c r="J50" s="235">
        <f t="shared" si="8"/>
        <v>0</v>
      </c>
      <c r="K50" s="235">
        <f t="shared" si="8"/>
        <v>0</v>
      </c>
      <c r="L50" s="235">
        <f t="shared" si="8"/>
        <v>0</v>
      </c>
      <c r="M50" s="235">
        <f t="shared" si="8"/>
        <v>0</v>
      </c>
      <c r="N50" s="235">
        <f t="shared" si="8"/>
        <v>0</v>
      </c>
      <c r="O50" s="235">
        <f t="shared" si="8"/>
        <v>0</v>
      </c>
      <c r="P50" s="235">
        <f t="shared" si="8"/>
        <v>0</v>
      </c>
      <c r="Q50" s="235">
        <f t="shared" si="8"/>
        <v>0</v>
      </c>
      <c r="R50" s="235">
        <f t="shared" si="8"/>
        <v>0</v>
      </c>
      <c r="S50" s="235">
        <f t="shared" si="8"/>
        <v>0</v>
      </c>
      <c r="T50" s="235">
        <f t="shared" si="8"/>
        <v>0</v>
      </c>
      <c r="U50" s="235">
        <f t="shared" si="8"/>
        <v>0</v>
      </c>
      <c r="V50" s="235">
        <f t="shared" si="8"/>
        <v>0</v>
      </c>
      <c r="W50" s="235">
        <f t="shared" si="8"/>
        <v>0</v>
      </c>
      <c r="DA50" s="174"/>
    </row>
    <row r="51" spans="1:105" ht="12" customHeight="1" x14ac:dyDescent="0.25">
      <c r="A51" s="202" t="s">
        <v>95</v>
      </c>
      <c r="B51" s="235">
        <f t="shared" ref="B51:W51" si="9">IF(B9=0,0,B9/B$5)</f>
        <v>0</v>
      </c>
      <c r="C51" s="235">
        <f t="shared" si="9"/>
        <v>0</v>
      </c>
      <c r="D51" s="235">
        <f t="shared" si="9"/>
        <v>0</v>
      </c>
      <c r="E51" s="235">
        <f t="shared" si="9"/>
        <v>0</v>
      </c>
      <c r="F51" s="235">
        <f t="shared" si="9"/>
        <v>0</v>
      </c>
      <c r="G51" s="235">
        <f t="shared" si="9"/>
        <v>0</v>
      </c>
      <c r="H51" s="235">
        <f t="shared" si="9"/>
        <v>0</v>
      </c>
      <c r="I51" s="235">
        <f t="shared" si="9"/>
        <v>0</v>
      </c>
      <c r="J51" s="235">
        <f t="shared" si="9"/>
        <v>0</v>
      </c>
      <c r="K51" s="235">
        <f t="shared" si="9"/>
        <v>0</v>
      </c>
      <c r="L51" s="235">
        <f t="shared" si="9"/>
        <v>0</v>
      </c>
      <c r="M51" s="235">
        <f t="shared" si="9"/>
        <v>0</v>
      </c>
      <c r="N51" s="235">
        <f t="shared" si="9"/>
        <v>0</v>
      </c>
      <c r="O51" s="235">
        <f t="shared" si="9"/>
        <v>0</v>
      </c>
      <c r="P51" s="235">
        <f t="shared" si="9"/>
        <v>0</v>
      </c>
      <c r="Q51" s="235">
        <f t="shared" si="9"/>
        <v>0</v>
      </c>
      <c r="R51" s="235">
        <f t="shared" si="9"/>
        <v>0</v>
      </c>
      <c r="S51" s="235">
        <f t="shared" si="9"/>
        <v>0</v>
      </c>
      <c r="T51" s="235">
        <f t="shared" si="9"/>
        <v>0</v>
      </c>
      <c r="U51" s="235">
        <f t="shared" si="9"/>
        <v>0</v>
      </c>
      <c r="V51" s="235">
        <f t="shared" si="9"/>
        <v>0</v>
      </c>
      <c r="W51" s="235">
        <f t="shared" si="9"/>
        <v>0</v>
      </c>
      <c r="DA51" s="174"/>
    </row>
    <row r="52" spans="1:105" ht="12" customHeight="1" x14ac:dyDescent="0.25">
      <c r="A52" s="202" t="s">
        <v>96</v>
      </c>
      <c r="B52" s="235">
        <f t="shared" ref="B52:W52" si="10">IF(B10=0,0,B10/B$5)</f>
        <v>9.0086155913866265E-3</v>
      </c>
      <c r="C52" s="235">
        <f t="shared" si="10"/>
        <v>1.2144619673651777E-2</v>
      </c>
      <c r="D52" s="235">
        <f t="shared" si="10"/>
        <v>1.2264134151846271E-2</v>
      </c>
      <c r="E52" s="235">
        <f t="shared" si="10"/>
        <v>1.2714652042691274E-2</v>
      </c>
      <c r="F52" s="235">
        <f t="shared" si="10"/>
        <v>1.1785213356338363E-2</v>
      </c>
      <c r="G52" s="235">
        <f t="shared" si="10"/>
        <v>1.0426253086122519E-2</v>
      </c>
      <c r="H52" s="235">
        <f t="shared" si="10"/>
        <v>1.0662384163055332E-2</v>
      </c>
      <c r="I52" s="235">
        <f t="shared" si="10"/>
        <v>1.1647956031803196E-2</v>
      </c>
      <c r="J52" s="235">
        <f t="shared" si="10"/>
        <v>1.1751966409519268E-2</v>
      </c>
      <c r="K52" s="235">
        <f t="shared" si="10"/>
        <v>1.4445885541586221E-2</v>
      </c>
      <c r="L52" s="235">
        <f t="shared" si="10"/>
        <v>1.3835840369716438E-2</v>
      </c>
      <c r="M52" s="235">
        <f t="shared" si="10"/>
        <v>1.5865903740494864E-2</v>
      </c>
      <c r="N52" s="235">
        <f t="shared" si="10"/>
        <v>1.4757796846115225E-2</v>
      </c>
      <c r="O52" s="235">
        <f t="shared" si="10"/>
        <v>1.4013231101197768E-2</v>
      </c>
      <c r="P52" s="235">
        <f t="shared" si="10"/>
        <v>1.1984864705353758E-2</v>
      </c>
      <c r="Q52" s="235">
        <f t="shared" si="10"/>
        <v>1.27268539298912E-2</v>
      </c>
      <c r="R52" s="235">
        <f t="shared" si="10"/>
        <v>1.4144774308177703E-2</v>
      </c>
      <c r="S52" s="235">
        <f t="shared" si="10"/>
        <v>1.4288617567281059E-2</v>
      </c>
      <c r="T52" s="235">
        <f t="shared" si="10"/>
        <v>1.6007334491217128E-2</v>
      </c>
      <c r="U52" s="235">
        <f t="shared" si="10"/>
        <v>1.5834939361694948E-2</v>
      </c>
      <c r="V52" s="235">
        <f t="shared" si="10"/>
        <v>1.4975841010487512E-2</v>
      </c>
      <c r="W52" s="235">
        <f t="shared" si="10"/>
        <v>1.6953893503050762E-2</v>
      </c>
      <c r="DA52" s="174"/>
    </row>
    <row r="53" spans="1:105" ht="12" customHeight="1" x14ac:dyDescent="0.25">
      <c r="A53" s="40" t="str">
        <f>$A$16</f>
        <v>Steam processes</v>
      </c>
      <c r="B53" s="236">
        <f t="shared" ref="B53:W53" si="11">IF(B16=0,0,B16/B$5)</f>
        <v>0.18319379494152518</v>
      </c>
      <c r="C53" s="236">
        <f t="shared" si="11"/>
        <v>0.18302520924135551</v>
      </c>
      <c r="D53" s="236">
        <f t="shared" si="11"/>
        <v>0.15609727248833613</v>
      </c>
      <c r="E53" s="236">
        <f t="shared" si="11"/>
        <v>0.16237672123078226</v>
      </c>
      <c r="F53" s="236">
        <f t="shared" si="11"/>
        <v>0.12809674938126134</v>
      </c>
      <c r="G53" s="236">
        <f t="shared" si="11"/>
        <v>0.10667879799247999</v>
      </c>
      <c r="H53" s="236">
        <f t="shared" si="11"/>
        <v>0.11437475984363374</v>
      </c>
      <c r="I53" s="236">
        <f t="shared" si="11"/>
        <v>0.11797888882148443</v>
      </c>
      <c r="J53" s="236">
        <f t="shared" si="11"/>
        <v>0.1113260601675492</v>
      </c>
      <c r="K53" s="236">
        <f t="shared" si="11"/>
        <v>0.14479582717180936</v>
      </c>
      <c r="L53" s="236">
        <f t="shared" si="11"/>
        <v>0.13366497840498931</v>
      </c>
      <c r="M53" s="236">
        <f t="shared" si="11"/>
        <v>0.14655588648265713</v>
      </c>
      <c r="N53" s="236">
        <f t="shared" si="11"/>
        <v>0.16036820959262513</v>
      </c>
      <c r="O53" s="236">
        <f t="shared" si="11"/>
        <v>0.14344851663829303</v>
      </c>
      <c r="P53" s="236">
        <f t="shared" si="11"/>
        <v>0.13396305005252929</v>
      </c>
      <c r="Q53" s="236">
        <f t="shared" si="11"/>
        <v>0.15180985581231574</v>
      </c>
      <c r="R53" s="236">
        <f t="shared" si="11"/>
        <v>0.1701158370840784</v>
      </c>
      <c r="S53" s="236">
        <f t="shared" si="11"/>
        <v>0.16988006181337645</v>
      </c>
      <c r="T53" s="236">
        <f t="shared" si="11"/>
        <v>0.17955217427433151</v>
      </c>
      <c r="U53" s="236">
        <f t="shared" si="11"/>
        <v>0.16991993613701745</v>
      </c>
      <c r="V53" s="236">
        <f t="shared" si="11"/>
        <v>0.15954227227572307</v>
      </c>
      <c r="W53" s="236">
        <f t="shared" si="11"/>
        <v>0.17923352725951433</v>
      </c>
      <c r="DA53" s="96"/>
    </row>
    <row r="54" spans="1:105" ht="12" customHeight="1" x14ac:dyDescent="0.25">
      <c r="A54" s="41" t="str">
        <f>$A$27</f>
        <v>Other energy use related</v>
      </c>
      <c r="B54" s="237">
        <f t="shared" ref="B54:W54" si="12">IF(B27=0,0,B27/B$5)</f>
        <v>0.42435770797328398</v>
      </c>
      <c r="C54" s="237">
        <f t="shared" si="12"/>
        <v>0.43641916563166561</v>
      </c>
      <c r="D54" s="237">
        <f t="shared" si="12"/>
        <v>0.46045553886352142</v>
      </c>
      <c r="E54" s="237">
        <f t="shared" si="12"/>
        <v>0.41804881318985687</v>
      </c>
      <c r="F54" s="237">
        <f t="shared" si="12"/>
        <v>0.41789007726209149</v>
      </c>
      <c r="G54" s="237">
        <f t="shared" si="12"/>
        <v>0.43712110069320909</v>
      </c>
      <c r="H54" s="237">
        <f t="shared" si="12"/>
        <v>0.43706524442036743</v>
      </c>
      <c r="I54" s="237">
        <f t="shared" si="12"/>
        <v>0.40463753206705927</v>
      </c>
      <c r="J54" s="237">
        <f t="shared" si="12"/>
        <v>0.39763004011706821</v>
      </c>
      <c r="K54" s="237">
        <f t="shared" si="12"/>
        <v>0.41856945441530802</v>
      </c>
      <c r="L54" s="237">
        <f t="shared" si="12"/>
        <v>0.42137937434714817</v>
      </c>
      <c r="M54" s="237">
        <f t="shared" si="12"/>
        <v>0.42328683872259559</v>
      </c>
      <c r="N54" s="237">
        <f t="shared" si="12"/>
        <v>0.40363870071436458</v>
      </c>
      <c r="O54" s="237">
        <f t="shared" si="12"/>
        <v>0.39320864596140065</v>
      </c>
      <c r="P54" s="237">
        <f t="shared" si="12"/>
        <v>0.39432608630750299</v>
      </c>
      <c r="Q54" s="237">
        <f t="shared" si="12"/>
        <v>0.37799904439427912</v>
      </c>
      <c r="R54" s="237">
        <f t="shared" si="12"/>
        <v>0.38762502137128313</v>
      </c>
      <c r="S54" s="237">
        <f t="shared" si="12"/>
        <v>0.38850831128257313</v>
      </c>
      <c r="T54" s="237">
        <f t="shared" si="12"/>
        <v>0.39920041032313874</v>
      </c>
      <c r="U54" s="237">
        <f t="shared" si="12"/>
        <v>0.39204627826652799</v>
      </c>
      <c r="V54" s="237">
        <f t="shared" si="12"/>
        <v>0.39741770436821017</v>
      </c>
      <c r="W54" s="237">
        <f t="shared" si="12"/>
        <v>0.39170067106694612</v>
      </c>
      <c r="DA54" s="97"/>
    </row>
    <row r="55" spans="1:105" ht="12" customHeight="1" x14ac:dyDescent="0.25">
      <c r="A55" s="42" t="s">
        <v>106</v>
      </c>
      <c r="B55" s="242">
        <f t="shared" ref="B55:W55" si="13">IF(B38=0,0,B38/B$5)</f>
        <v>0.38343988149380415</v>
      </c>
      <c r="C55" s="242">
        <f t="shared" si="13"/>
        <v>0.36841100545332728</v>
      </c>
      <c r="D55" s="242">
        <f t="shared" si="13"/>
        <v>0.37118305449629607</v>
      </c>
      <c r="E55" s="242">
        <f t="shared" si="13"/>
        <v>0.40685981353666961</v>
      </c>
      <c r="F55" s="242">
        <f t="shared" si="13"/>
        <v>0.44222796000030878</v>
      </c>
      <c r="G55" s="242">
        <f t="shared" si="13"/>
        <v>0.4457738482281885</v>
      </c>
      <c r="H55" s="242">
        <f t="shared" si="13"/>
        <v>0.4378976115729436</v>
      </c>
      <c r="I55" s="242">
        <f t="shared" si="13"/>
        <v>0.4657356230796531</v>
      </c>
      <c r="J55" s="242">
        <f t="shared" si="13"/>
        <v>0.47929193330586334</v>
      </c>
      <c r="K55" s="242">
        <f t="shared" si="13"/>
        <v>0.42218883287129649</v>
      </c>
      <c r="L55" s="242">
        <f t="shared" si="13"/>
        <v>0.43111980687814605</v>
      </c>
      <c r="M55" s="242">
        <f t="shared" si="13"/>
        <v>0.41429137105425234</v>
      </c>
      <c r="N55" s="242">
        <f t="shared" si="13"/>
        <v>0.42123529284689498</v>
      </c>
      <c r="O55" s="242">
        <f t="shared" si="13"/>
        <v>0.44932960629910845</v>
      </c>
      <c r="P55" s="242">
        <f t="shared" si="13"/>
        <v>0.45972599893461391</v>
      </c>
      <c r="Q55" s="242">
        <f t="shared" si="13"/>
        <v>0.45746424586351403</v>
      </c>
      <c r="R55" s="242">
        <f t="shared" si="13"/>
        <v>0.42811436723646074</v>
      </c>
      <c r="S55" s="242">
        <f t="shared" si="13"/>
        <v>0.42732300933676948</v>
      </c>
      <c r="T55" s="242">
        <f t="shared" si="13"/>
        <v>0.40524008091131264</v>
      </c>
      <c r="U55" s="242">
        <f t="shared" si="13"/>
        <v>0.42219884623475956</v>
      </c>
      <c r="V55" s="242">
        <f t="shared" si="13"/>
        <v>0.4280641823455793</v>
      </c>
      <c r="W55" s="242">
        <f t="shared" si="13"/>
        <v>0.41211190817048893</v>
      </c>
      <c r="DA55" s="93"/>
    </row>
  </sheetData>
  <conditionalFormatting sqref="B28:V37 B6:V15">
    <cfRule type="cellIs" dxfId="627" priority="108" operator="lessThan">
      <formula>0</formula>
    </cfRule>
  </conditionalFormatting>
  <conditionalFormatting sqref="B37:V37">
    <cfRule type="cellIs" dxfId="626" priority="85" operator="lessThan">
      <formula>0</formula>
    </cfRule>
    <cfRule type="cellIs" dxfId="625" priority="91" operator="lessThan">
      <formula>0</formula>
    </cfRule>
    <cfRule type="cellIs" dxfId="624" priority="94" operator="lessThan">
      <formula>0</formula>
    </cfRule>
    <cfRule type="cellIs" dxfId="623" priority="97" operator="lessThan">
      <formula>0</formula>
    </cfRule>
    <cfRule type="cellIs" dxfId="622" priority="103" operator="lessThan">
      <formula>0</formula>
    </cfRule>
    <cfRule type="cellIs" dxfId="621" priority="106" operator="lessThan">
      <formula>0</formula>
    </cfRule>
  </conditionalFormatting>
  <conditionalFormatting sqref="B17:V26">
    <cfRule type="cellIs" dxfId="620" priority="92" operator="lessThan">
      <formula>0</formula>
    </cfRule>
    <cfRule type="cellIs" dxfId="619" priority="95" operator="lessThan">
      <formula>0</formula>
    </cfRule>
    <cfRule type="cellIs" dxfId="618" priority="107" operator="lessThan">
      <formula>0</formula>
    </cfRule>
  </conditionalFormatting>
  <conditionalFormatting sqref="B31:V31">
    <cfRule type="cellIs" dxfId="617" priority="93" operator="lessThan">
      <formula>0</formula>
    </cfRule>
    <cfRule type="cellIs" dxfId="616" priority="105" operator="lessThan">
      <formula>0</formula>
    </cfRule>
  </conditionalFormatting>
  <conditionalFormatting sqref="C17:L26">
    <cfRule type="cellIs" dxfId="615" priority="104" operator="lessThan">
      <formula>0</formula>
    </cfRule>
  </conditionalFormatting>
  <conditionalFormatting sqref="C48:L48">
    <cfRule type="cellIs" dxfId="614" priority="101" operator="lessThan">
      <formula>0</formula>
    </cfRule>
  </conditionalFormatting>
  <conditionalFormatting sqref="C48:L52">
    <cfRule type="cellIs" dxfId="613" priority="102" operator="lessThan">
      <formula>0</formula>
    </cfRule>
  </conditionalFormatting>
  <conditionalFormatting sqref="B48:V52">
    <cfRule type="cellIs" dxfId="612" priority="88" operator="lessThan">
      <formula>0</formula>
    </cfRule>
    <cfRule type="cellIs" dxfId="611" priority="90" operator="lessThan">
      <formula>0</formula>
    </cfRule>
    <cfRule type="cellIs" dxfId="610" priority="100" operator="lessThan">
      <formula>0</formula>
    </cfRule>
  </conditionalFormatting>
  <conditionalFormatting sqref="B48:V48">
    <cfRule type="cellIs" dxfId="609" priority="87" operator="lessThan">
      <formula>0</formula>
    </cfRule>
    <cfRule type="cellIs" dxfId="608" priority="89" operator="lessThan">
      <formula>0</formula>
    </cfRule>
    <cfRule type="cellIs" dxfId="607" priority="99" operator="lessThan">
      <formula>0</formula>
    </cfRule>
  </conditionalFormatting>
  <conditionalFormatting sqref="B28:V37">
    <cfRule type="cellIs" dxfId="606" priority="86" operator="lessThan">
      <formula>0</formula>
    </cfRule>
    <cfRule type="cellIs" dxfId="605" priority="96" operator="lessThan">
      <formula>0</formula>
    </cfRule>
    <cfRule type="cellIs" dxfId="604" priority="98" operator="lessThan">
      <formula>0</formula>
    </cfRule>
  </conditionalFormatting>
  <conditionalFormatting sqref="W28:W37 W6:W15">
    <cfRule type="cellIs" dxfId="603" priority="84" operator="lessThan">
      <formula>0</formula>
    </cfRule>
  </conditionalFormatting>
  <conditionalFormatting sqref="W37">
    <cfRule type="cellIs" dxfId="602" priority="64" operator="lessThan">
      <formula>0</formula>
    </cfRule>
    <cfRule type="cellIs" dxfId="601" priority="70" operator="lessThan">
      <formula>0</formula>
    </cfRule>
    <cfRule type="cellIs" dxfId="600" priority="73" operator="lessThan">
      <formula>0</formula>
    </cfRule>
    <cfRule type="cellIs" dxfId="599" priority="76" operator="lessThan">
      <formula>0</formula>
    </cfRule>
    <cfRule type="cellIs" dxfId="598" priority="80" operator="lessThan">
      <formula>0</formula>
    </cfRule>
    <cfRule type="cellIs" dxfId="597" priority="82" operator="lessThan">
      <formula>0</formula>
    </cfRule>
  </conditionalFormatting>
  <conditionalFormatting sqref="W17:W26">
    <cfRule type="cellIs" dxfId="596" priority="71" operator="lessThan">
      <formula>0</formula>
    </cfRule>
    <cfRule type="cellIs" dxfId="595" priority="74" operator="lessThan">
      <formula>0</formula>
    </cfRule>
    <cfRule type="cellIs" dxfId="594" priority="83" operator="lessThan">
      <formula>0</formula>
    </cfRule>
  </conditionalFormatting>
  <conditionalFormatting sqref="W31">
    <cfRule type="cellIs" dxfId="593" priority="72" operator="lessThan">
      <formula>0</formula>
    </cfRule>
    <cfRule type="cellIs" dxfId="592" priority="81" operator="lessThan">
      <formula>0</formula>
    </cfRule>
  </conditionalFormatting>
  <conditionalFormatting sqref="W48:W52">
    <cfRule type="cellIs" dxfId="591" priority="67" operator="lessThan">
      <formula>0</formula>
    </cfRule>
    <cfRule type="cellIs" dxfId="590" priority="69" operator="lessThan">
      <formula>0</formula>
    </cfRule>
    <cfRule type="cellIs" dxfId="589" priority="79" operator="lessThan">
      <formula>0</formula>
    </cfRule>
  </conditionalFormatting>
  <conditionalFormatting sqref="W48">
    <cfRule type="cellIs" dxfId="588" priority="66" operator="lessThan">
      <formula>0</formula>
    </cfRule>
    <cfRule type="cellIs" dxfId="587" priority="68" operator="lessThan">
      <formula>0</formula>
    </cfRule>
    <cfRule type="cellIs" dxfId="586" priority="78" operator="lessThan">
      <formula>0</formula>
    </cfRule>
  </conditionalFormatting>
  <conditionalFormatting sqref="W28:W37">
    <cfRule type="cellIs" dxfId="585" priority="65" operator="lessThan">
      <formula>0</formula>
    </cfRule>
    <cfRule type="cellIs" dxfId="584" priority="75" operator="lessThan">
      <formula>0</formula>
    </cfRule>
    <cfRule type="cellIs" dxfId="583" priority="77" operator="lessThan">
      <formula>0</formula>
    </cfRule>
  </conditionalFormatting>
  <conditionalFormatting sqref="DA28:DA37 DA6:DA15">
    <cfRule type="cellIs" dxfId="582" priority="21" operator="lessThan">
      <formula>0</formula>
    </cfRule>
  </conditionalFormatting>
  <conditionalFormatting sqref="DA37">
    <cfRule type="cellIs" dxfId="581" priority="1" operator="lessThan">
      <formula>0</formula>
    </cfRule>
    <cfRule type="cellIs" dxfId="580" priority="7" operator="lessThan">
      <formula>0</formula>
    </cfRule>
    <cfRule type="cellIs" dxfId="579" priority="10" operator="lessThan">
      <formula>0</formula>
    </cfRule>
    <cfRule type="cellIs" dxfId="578" priority="13" operator="lessThan">
      <formula>0</formula>
    </cfRule>
    <cfRule type="cellIs" dxfId="577" priority="17" operator="lessThan">
      <formula>0</formula>
    </cfRule>
    <cfRule type="cellIs" dxfId="576" priority="19" operator="lessThan">
      <formula>0</formula>
    </cfRule>
  </conditionalFormatting>
  <conditionalFormatting sqref="DA17:DA26">
    <cfRule type="cellIs" dxfId="575" priority="8" operator="lessThan">
      <formula>0</formula>
    </cfRule>
    <cfRule type="cellIs" dxfId="574" priority="11" operator="lessThan">
      <formula>0</formula>
    </cfRule>
    <cfRule type="cellIs" dxfId="573" priority="20" operator="lessThan">
      <formula>0</formula>
    </cfRule>
  </conditionalFormatting>
  <conditionalFormatting sqref="DA31">
    <cfRule type="cellIs" dxfId="572" priority="9" operator="lessThan">
      <formula>0</formula>
    </cfRule>
    <cfRule type="cellIs" dxfId="571" priority="18" operator="lessThan">
      <formula>0</formula>
    </cfRule>
  </conditionalFormatting>
  <conditionalFormatting sqref="DA48:DA52">
    <cfRule type="cellIs" dxfId="570" priority="4" operator="lessThan">
      <formula>0</formula>
    </cfRule>
    <cfRule type="cellIs" dxfId="569" priority="6" operator="lessThan">
      <formula>0</formula>
    </cfRule>
    <cfRule type="cellIs" dxfId="568" priority="16" operator="lessThan">
      <formula>0</formula>
    </cfRule>
  </conditionalFormatting>
  <conditionalFormatting sqref="DA48">
    <cfRule type="cellIs" dxfId="567" priority="3" operator="lessThan">
      <formula>0</formula>
    </cfRule>
    <cfRule type="cellIs" dxfId="566" priority="5" operator="lessThan">
      <formula>0</formula>
    </cfRule>
    <cfRule type="cellIs" dxfId="565" priority="15" operator="lessThan">
      <formula>0</formula>
    </cfRule>
  </conditionalFormatting>
  <conditionalFormatting sqref="DA28:DA37">
    <cfRule type="cellIs" dxfId="564" priority="2" operator="lessThan">
      <formula>0</formula>
    </cfRule>
    <cfRule type="cellIs" dxfId="563" priority="12" operator="lessThan">
      <formula>0</formula>
    </cfRule>
    <cfRule type="cellIs" dxfId="562" priority="14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 tint="0.39997558519241921"/>
    <pageSetUpPr fitToPage="1"/>
  </sheetPr>
  <dimension ref="A1:DA67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steel"</f>
        <v>PT: Iron and steel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3" spans="1:105" ht="12" customHeight="1" x14ac:dyDescent="0.25">
      <c r="A3" s="30" t="s">
        <v>55</v>
      </c>
      <c r="B3" s="205">
        <f t="shared" ref="B3:W3" si="0">SUM(B4:B5)</f>
        <v>290.77953146325501</v>
      </c>
      <c r="C3" s="205">
        <f t="shared" si="0"/>
        <v>283.17027686438223</v>
      </c>
      <c r="D3" s="205">
        <f t="shared" si="0"/>
        <v>288.26315650968291</v>
      </c>
      <c r="E3" s="205">
        <f t="shared" si="0"/>
        <v>255.49251406380901</v>
      </c>
      <c r="F3" s="205">
        <f t="shared" si="0"/>
        <v>256.95592511223799</v>
      </c>
      <c r="G3" s="205">
        <f t="shared" si="0"/>
        <v>244.17663598211919</v>
      </c>
      <c r="H3" s="205">
        <f t="shared" si="0"/>
        <v>259.74340364757307</v>
      </c>
      <c r="I3" s="205">
        <f t="shared" si="0"/>
        <v>255.71982903078421</v>
      </c>
      <c r="J3" s="205">
        <f t="shared" si="0"/>
        <v>275.09818006961092</v>
      </c>
      <c r="K3" s="205">
        <f t="shared" si="0"/>
        <v>204.00809014909481</v>
      </c>
      <c r="L3" s="205">
        <f t="shared" si="0"/>
        <v>251.95230830239811</v>
      </c>
      <c r="M3" s="205">
        <f t="shared" si="0"/>
        <v>280.6699495568389</v>
      </c>
      <c r="N3" s="205">
        <f t="shared" si="0"/>
        <v>235.31195590422851</v>
      </c>
      <c r="O3" s="205">
        <f t="shared" si="0"/>
        <v>247.35889027606109</v>
      </c>
      <c r="P3" s="205">
        <f t="shared" si="0"/>
        <v>261.91222773002238</v>
      </c>
      <c r="Q3" s="205">
        <f t="shared" si="0"/>
        <v>212.9612031335607</v>
      </c>
      <c r="R3" s="205">
        <f t="shared" si="0"/>
        <v>271.6119820398028</v>
      </c>
      <c r="S3" s="205">
        <f t="shared" si="0"/>
        <v>336.65675493249341</v>
      </c>
      <c r="T3" s="205">
        <f t="shared" si="0"/>
        <v>336.04150021910459</v>
      </c>
      <c r="U3" s="205">
        <f t="shared" si="0"/>
        <v>285.9659896102329</v>
      </c>
      <c r="V3" s="205">
        <f t="shared" si="0"/>
        <v>260.49814671053878</v>
      </c>
      <c r="W3" s="205">
        <f t="shared" si="0"/>
        <v>519.39697555511952</v>
      </c>
      <c r="DA3" s="112"/>
    </row>
    <row r="4" spans="1:105" ht="12" customHeight="1" x14ac:dyDescent="0.25">
      <c r="A4" s="50" t="s">
        <v>41</v>
      </c>
      <c r="B4" s="243">
        <v>120.2250218427198</v>
      </c>
      <c r="C4" s="243">
        <v>27.383752530083349</v>
      </c>
      <c r="D4" s="243">
        <v>0</v>
      </c>
      <c r="E4" s="243">
        <v>0</v>
      </c>
      <c r="F4" s="243">
        <v>0</v>
      </c>
      <c r="G4" s="243">
        <v>0</v>
      </c>
      <c r="H4" s="243">
        <v>0</v>
      </c>
      <c r="I4" s="243">
        <v>0</v>
      </c>
      <c r="J4" s="243">
        <v>0</v>
      </c>
      <c r="K4" s="243">
        <v>0</v>
      </c>
      <c r="L4" s="243">
        <v>0</v>
      </c>
      <c r="M4" s="243">
        <v>0</v>
      </c>
      <c r="N4" s="243">
        <v>0</v>
      </c>
      <c r="O4" s="243">
        <v>0</v>
      </c>
      <c r="P4" s="243">
        <v>0</v>
      </c>
      <c r="Q4" s="243">
        <v>0</v>
      </c>
      <c r="R4" s="243">
        <v>0</v>
      </c>
      <c r="S4" s="243">
        <v>0</v>
      </c>
      <c r="T4" s="243">
        <v>0</v>
      </c>
      <c r="U4" s="243">
        <v>0</v>
      </c>
      <c r="V4" s="243">
        <v>0</v>
      </c>
      <c r="W4" s="243">
        <v>0</v>
      </c>
      <c r="DA4" s="83" t="s">
        <v>114</v>
      </c>
    </row>
    <row r="5" spans="1:105" ht="12" customHeight="1" x14ac:dyDescent="0.25">
      <c r="A5" s="49" t="s">
        <v>42</v>
      </c>
      <c r="B5" s="244">
        <v>170.55450962053521</v>
      </c>
      <c r="C5" s="244">
        <v>255.78652433429889</v>
      </c>
      <c r="D5" s="244">
        <v>288.26315650968291</v>
      </c>
      <c r="E5" s="244">
        <v>255.49251406380901</v>
      </c>
      <c r="F5" s="244">
        <v>256.95592511223799</v>
      </c>
      <c r="G5" s="244">
        <v>244.17663598211919</v>
      </c>
      <c r="H5" s="244">
        <v>259.74340364757307</v>
      </c>
      <c r="I5" s="244">
        <v>255.71982903078421</v>
      </c>
      <c r="J5" s="244">
        <v>275.09818006961092</v>
      </c>
      <c r="K5" s="244">
        <v>204.00809014909481</v>
      </c>
      <c r="L5" s="244">
        <v>251.95230830239811</v>
      </c>
      <c r="M5" s="244">
        <v>280.6699495568389</v>
      </c>
      <c r="N5" s="244">
        <v>235.31195590422851</v>
      </c>
      <c r="O5" s="244">
        <v>247.35889027606109</v>
      </c>
      <c r="P5" s="244">
        <v>261.91222773002238</v>
      </c>
      <c r="Q5" s="244">
        <v>212.9612031335607</v>
      </c>
      <c r="R5" s="244">
        <v>271.6119820398028</v>
      </c>
      <c r="S5" s="244">
        <v>336.65675493249341</v>
      </c>
      <c r="T5" s="244">
        <v>336.04150021910459</v>
      </c>
      <c r="U5" s="244">
        <v>285.9659896102329</v>
      </c>
      <c r="V5" s="244">
        <v>260.49814671053878</v>
      </c>
      <c r="W5" s="244">
        <v>519.39697555511952</v>
      </c>
      <c r="DA5" s="84" t="s">
        <v>115</v>
      </c>
    </row>
    <row r="6" spans="1:105" ht="12" customHeight="1" x14ac:dyDescent="0.25">
      <c r="A6" s="4"/>
      <c r="B6" s="245"/>
      <c r="C6" s="245"/>
      <c r="D6" s="245"/>
      <c r="E6" s="245"/>
      <c r="F6" s="245"/>
      <c r="G6" s="245"/>
      <c r="H6" s="245"/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</row>
    <row r="7" spans="1:105" ht="12" customHeight="1" x14ac:dyDescent="0.25">
      <c r="A7" s="30" t="s">
        <v>116</v>
      </c>
      <c r="B7" s="205">
        <f t="shared" ref="B7:W7" si="1">SUM(B8:B9)</f>
        <v>1088</v>
      </c>
      <c r="C7" s="205">
        <f t="shared" si="1"/>
        <v>728</v>
      </c>
      <c r="D7" s="205">
        <f t="shared" si="1"/>
        <v>920</v>
      </c>
      <c r="E7" s="205">
        <f t="shared" si="1"/>
        <v>1000</v>
      </c>
      <c r="F7" s="205">
        <f t="shared" si="1"/>
        <v>1445.325</v>
      </c>
      <c r="G7" s="205">
        <f t="shared" si="1"/>
        <v>1408.3610000000001</v>
      </c>
      <c r="H7" s="205">
        <f t="shared" si="1"/>
        <v>1718.9169999999999</v>
      </c>
      <c r="I7" s="205">
        <f t="shared" si="1"/>
        <v>1853.327</v>
      </c>
      <c r="J7" s="205">
        <f t="shared" si="1"/>
        <v>2016.8979999999999</v>
      </c>
      <c r="K7" s="205">
        <f t="shared" si="1"/>
        <v>1614.212</v>
      </c>
      <c r="L7" s="205">
        <f t="shared" si="1"/>
        <v>1542.8910000000001</v>
      </c>
      <c r="M7" s="205">
        <f t="shared" si="1"/>
        <v>1942.354</v>
      </c>
      <c r="N7" s="205">
        <f t="shared" si="1"/>
        <v>1960.088</v>
      </c>
      <c r="O7" s="205">
        <f t="shared" si="1"/>
        <v>2050</v>
      </c>
      <c r="P7" s="205">
        <f t="shared" si="1"/>
        <v>2070</v>
      </c>
      <c r="Q7" s="205">
        <f t="shared" si="1"/>
        <v>2030</v>
      </c>
      <c r="R7" s="205">
        <f t="shared" si="1"/>
        <v>2010</v>
      </c>
      <c r="S7" s="205">
        <f t="shared" si="1"/>
        <v>2055.855</v>
      </c>
      <c r="T7" s="205">
        <f t="shared" si="1"/>
        <v>2215.2649999999999</v>
      </c>
      <c r="U7" s="205">
        <f t="shared" si="1"/>
        <v>2032.846</v>
      </c>
      <c r="V7" s="205">
        <f t="shared" si="1"/>
        <v>2202.77</v>
      </c>
      <c r="W7" s="205">
        <f t="shared" si="1"/>
        <v>1952.971</v>
      </c>
      <c r="DA7" s="112"/>
    </row>
    <row r="8" spans="1:105" ht="12" customHeight="1" x14ac:dyDescent="0.25">
      <c r="A8" s="50" t="s">
        <v>41</v>
      </c>
      <c r="B8" s="243">
        <v>409.83199999999999</v>
      </c>
      <c r="C8" s="243">
        <v>62</v>
      </c>
      <c r="D8" s="243">
        <v>0</v>
      </c>
      <c r="E8" s="243">
        <v>0</v>
      </c>
      <c r="F8" s="243">
        <v>0</v>
      </c>
      <c r="G8" s="243">
        <v>0</v>
      </c>
      <c r="H8" s="243">
        <v>0</v>
      </c>
      <c r="I8" s="243">
        <v>0</v>
      </c>
      <c r="J8" s="243">
        <v>0</v>
      </c>
      <c r="K8" s="243">
        <v>0</v>
      </c>
      <c r="L8" s="243">
        <v>0</v>
      </c>
      <c r="M8" s="243">
        <v>0</v>
      </c>
      <c r="N8" s="243">
        <v>0</v>
      </c>
      <c r="O8" s="243">
        <v>0</v>
      </c>
      <c r="P8" s="243">
        <v>0</v>
      </c>
      <c r="Q8" s="243">
        <v>0</v>
      </c>
      <c r="R8" s="243">
        <v>0</v>
      </c>
      <c r="S8" s="243">
        <v>0</v>
      </c>
      <c r="T8" s="243">
        <v>0</v>
      </c>
      <c r="U8" s="243">
        <v>0</v>
      </c>
      <c r="V8" s="243">
        <v>0</v>
      </c>
      <c r="W8" s="243">
        <v>0</v>
      </c>
      <c r="DA8" s="83" t="s">
        <v>117</v>
      </c>
    </row>
    <row r="9" spans="1:105" ht="12" customHeight="1" x14ac:dyDescent="0.25">
      <c r="A9" s="49" t="s">
        <v>42</v>
      </c>
      <c r="B9" s="244">
        <v>678.16800000000001</v>
      </c>
      <c r="C9" s="244">
        <v>666</v>
      </c>
      <c r="D9" s="244">
        <v>920</v>
      </c>
      <c r="E9" s="244">
        <v>1000</v>
      </c>
      <c r="F9" s="244">
        <v>1445.325</v>
      </c>
      <c r="G9" s="244">
        <v>1408.3610000000001</v>
      </c>
      <c r="H9" s="244">
        <v>1718.9169999999999</v>
      </c>
      <c r="I9" s="244">
        <v>1853.327</v>
      </c>
      <c r="J9" s="244">
        <v>2016.8979999999999</v>
      </c>
      <c r="K9" s="244">
        <v>1614.212</v>
      </c>
      <c r="L9" s="244">
        <v>1542.8910000000001</v>
      </c>
      <c r="M9" s="244">
        <v>1942.354</v>
      </c>
      <c r="N9" s="244">
        <v>1960.088</v>
      </c>
      <c r="O9" s="244">
        <v>2050</v>
      </c>
      <c r="P9" s="244">
        <v>2070</v>
      </c>
      <c r="Q9" s="244">
        <v>2030</v>
      </c>
      <c r="R9" s="244">
        <v>2010</v>
      </c>
      <c r="S9" s="244">
        <v>2055.855</v>
      </c>
      <c r="T9" s="244">
        <v>2215.2649999999999</v>
      </c>
      <c r="U9" s="244">
        <v>2032.846</v>
      </c>
      <c r="V9" s="244">
        <v>2202.77</v>
      </c>
      <c r="W9" s="244">
        <v>1952.971</v>
      </c>
      <c r="DA9" s="84" t="s">
        <v>118</v>
      </c>
    </row>
    <row r="10" spans="1:105" ht="12" customHeight="1" x14ac:dyDescent="0.25">
      <c r="A10" s="4"/>
      <c r="B10" s="245"/>
      <c r="C10" s="245"/>
      <c r="D10" s="245"/>
      <c r="E10" s="245"/>
      <c r="F10" s="245"/>
      <c r="G10" s="245"/>
      <c r="H10" s="245"/>
      <c r="I10" s="245"/>
      <c r="J10" s="245"/>
      <c r="K10" s="245"/>
      <c r="L10" s="245"/>
      <c r="M10" s="245"/>
      <c r="N10" s="245"/>
      <c r="O10" s="245"/>
      <c r="P10" s="245"/>
      <c r="Q10" s="245"/>
      <c r="R10" s="245"/>
      <c r="S10" s="245"/>
      <c r="T10" s="245"/>
      <c r="U10" s="245"/>
      <c r="V10" s="245"/>
      <c r="W10" s="245"/>
    </row>
    <row r="11" spans="1:105" ht="12" customHeight="1" x14ac:dyDescent="0.25">
      <c r="A11" s="30" t="s">
        <v>119</v>
      </c>
      <c r="B11" s="205">
        <f t="shared" ref="B11:W11" si="2">SUM(B12:B13)</f>
        <v>1145.2631578947369</v>
      </c>
      <c r="C11" s="205">
        <f t="shared" si="2"/>
        <v>1145.2631578947369</v>
      </c>
      <c r="D11" s="205">
        <f t="shared" si="2"/>
        <v>1425.9173248484003</v>
      </c>
      <c r="E11" s="205">
        <f t="shared" si="2"/>
        <v>1462.8078338903767</v>
      </c>
      <c r="F11" s="205">
        <f t="shared" si="2"/>
        <v>1953.9526260592879</v>
      </c>
      <c r="G11" s="205">
        <f t="shared" si="2"/>
        <v>1953.9526260592879</v>
      </c>
      <c r="H11" s="205">
        <f t="shared" si="2"/>
        <v>2234.606793012952</v>
      </c>
      <c r="I11" s="205">
        <f t="shared" si="2"/>
        <v>2341.6608437933437</v>
      </c>
      <c r="J11" s="205">
        <f t="shared" si="2"/>
        <v>2552.1514690085919</v>
      </c>
      <c r="K11" s="205">
        <f t="shared" si="2"/>
        <v>2552.1514690085919</v>
      </c>
      <c r="L11" s="205">
        <f t="shared" si="2"/>
        <v>2448.7148945737372</v>
      </c>
      <c r="M11" s="205">
        <f t="shared" si="2"/>
        <v>2448.7148945737372</v>
      </c>
      <c r="N11" s="205">
        <f t="shared" si="2"/>
        <v>2448.7148945737372</v>
      </c>
      <c r="O11" s="205">
        <f t="shared" si="2"/>
        <v>2518.8784363121531</v>
      </c>
      <c r="P11" s="205">
        <f t="shared" si="2"/>
        <v>2485.6054036157138</v>
      </c>
      <c r="Q11" s="205">
        <f t="shared" si="2"/>
        <v>2485.6054036157138</v>
      </c>
      <c r="R11" s="205">
        <f t="shared" si="2"/>
        <v>2485.6054036157138</v>
      </c>
      <c r="S11" s="205">
        <f t="shared" si="2"/>
        <v>2452.332370919275</v>
      </c>
      <c r="T11" s="205">
        <f t="shared" si="2"/>
        <v>2662.8229961345228</v>
      </c>
      <c r="U11" s="205">
        <f t="shared" si="2"/>
        <v>2662.8229961345228</v>
      </c>
      <c r="V11" s="205">
        <f t="shared" si="2"/>
        <v>2662.8229961345228</v>
      </c>
      <c r="W11" s="205">
        <f t="shared" si="2"/>
        <v>2559.3864216996676</v>
      </c>
      <c r="DA11" s="112"/>
    </row>
    <row r="12" spans="1:105" ht="12" customHeight="1" x14ac:dyDescent="0.25">
      <c r="A12" s="50" t="s">
        <v>41</v>
      </c>
      <c r="B12" s="243">
        <v>431.40210526315792</v>
      </c>
      <c r="C12" s="243">
        <v>431.40210526315792</v>
      </c>
      <c r="D12" s="243">
        <v>431.40210526315792</v>
      </c>
      <c r="E12" s="243">
        <v>398.12907256671889</v>
      </c>
      <c r="F12" s="243">
        <v>398.12907256671889</v>
      </c>
      <c r="G12" s="243">
        <v>398.12907256671889</v>
      </c>
      <c r="H12" s="243">
        <v>398.12907256671889</v>
      </c>
      <c r="I12" s="243">
        <v>364.85603987027991</v>
      </c>
      <c r="J12" s="243">
        <v>364.85603987027991</v>
      </c>
      <c r="K12" s="243">
        <v>364.85603987027991</v>
      </c>
      <c r="L12" s="243">
        <v>331.58300717384083</v>
      </c>
      <c r="M12" s="243">
        <v>331.58300717384083</v>
      </c>
      <c r="N12" s="243">
        <v>331.58300717384083</v>
      </c>
      <c r="O12" s="243">
        <v>331.58300717384083</v>
      </c>
      <c r="P12" s="243">
        <v>298.30997447740179</v>
      </c>
      <c r="Q12" s="243">
        <v>298.30997447740179</v>
      </c>
      <c r="R12" s="243">
        <v>298.30997447740179</v>
      </c>
      <c r="S12" s="243">
        <v>265.03694178096282</v>
      </c>
      <c r="T12" s="243">
        <v>265.03694178096282</v>
      </c>
      <c r="U12" s="243">
        <v>265.03694178096282</v>
      </c>
      <c r="V12" s="243">
        <v>265.03694178096282</v>
      </c>
      <c r="W12" s="243">
        <v>231.7639090845237</v>
      </c>
      <c r="DA12" s="83" t="s">
        <v>120</v>
      </c>
    </row>
    <row r="13" spans="1:105" ht="12" customHeight="1" x14ac:dyDescent="0.25">
      <c r="A13" s="49" t="s">
        <v>42</v>
      </c>
      <c r="B13" s="244">
        <v>713.86105263157901</v>
      </c>
      <c r="C13" s="244">
        <v>713.86105263157901</v>
      </c>
      <c r="D13" s="244">
        <v>994.51521958524245</v>
      </c>
      <c r="E13" s="244">
        <v>1064.6787613236579</v>
      </c>
      <c r="F13" s="244">
        <v>1555.8235534925691</v>
      </c>
      <c r="G13" s="244">
        <v>1555.8235534925691</v>
      </c>
      <c r="H13" s="244">
        <v>1836.477720446233</v>
      </c>
      <c r="I13" s="244">
        <v>1976.8048039230639</v>
      </c>
      <c r="J13" s="244">
        <v>2187.2954291383121</v>
      </c>
      <c r="K13" s="244">
        <v>2187.2954291383121</v>
      </c>
      <c r="L13" s="244">
        <v>2117.1318873998962</v>
      </c>
      <c r="M13" s="244">
        <v>2117.1318873998962</v>
      </c>
      <c r="N13" s="244">
        <v>2117.1318873998962</v>
      </c>
      <c r="O13" s="244">
        <v>2187.2954291383121</v>
      </c>
      <c r="P13" s="244">
        <v>2187.2954291383121</v>
      </c>
      <c r="Q13" s="244">
        <v>2187.2954291383121</v>
      </c>
      <c r="R13" s="244">
        <v>2187.2954291383121</v>
      </c>
      <c r="S13" s="244">
        <v>2187.2954291383121</v>
      </c>
      <c r="T13" s="244">
        <v>2397.7860543535598</v>
      </c>
      <c r="U13" s="244">
        <v>2397.7860543535598</v>
      </c>
      <c r="V13" s="244">
        <v>2397.7860543535598</v>
      </c>
      <c r="W13" s="244">
        <v>2327.6225126151439</v>
      </c>
      <c r="DA13" s="84" t="s">
        <v>121</v>
      </c>
    </row>
    <row r="14" spans="1:105" ht="12" customHeight="1" x14ac:dyDescent="0.25">
      <c r="A14" s="108" t="s">
        <v>122</v>
      </c>
      <c r="B14" s="247"/>
      <c r="C14" s="212">
        <f t="shared" ref="C14:W14" si="3">SUM(C15:C16)</f>
        <v>0</v>
      </c>
      <c r="D14" s="212">
        <f t="shared" si="3"/>
        <v>280.65416695366338</v>
      </c>
      <c r="E14" s="212">
        <f t="shared" si="3"/>
        <v>140.32708347683169</v>
      </c>
      <c r="F14" s="212">
        <f t="shared" si="3"/>
        <v>491.1447921689109</v>
      </c>
      <c r="G14" s="212">
        <f t="shared" si="3"/>
        <v>0</v>
      </c>
      <c r="H14" s="212">
        <f t="shared" si="3"/>
        <v>280.65416695366338</v>
      </c>
      <c r="I14" s="212">
        <f t="shared" si="3"/>
        <v>210.49062521524749</v>
      </c>
      <c r="J14" s="212">
        <f t="shared" si="3"/>
        <v>210.49062521524749</v>
      </c>
      <c r="K14" s="212">
        <f t="shared" si="3"/>
        <v>0</v>
      </c>
      <c r="L14" s="212">
        <f t="shared" si="3"/>
        <v>0</v>
      </c>
      <c r="M14" s="212">
        <f t="shared" si="3"/>
        <v>0</v>
      </c>
      <c r="N14" s="212">
        <f t="shared" si="3"/>
        <v>0</v>
      </c>
      <c r="O14" s="212">
        <f t="shared" si="3"/>
        <v>70.163541738415844</v>
      </c>
      <c r="P14" s="212">
        <f t="shared" si="3"/>
        <v>70.163541738415844</v>
      </c>
      <c r="Q14" s="212">
        <f t="shared" si="3"/>
        <v>0</v>
      </c>
      <c r="R14" s="212">
        <f t="shared" si="3"/>
        <v>0</v>
      </c>
      <c r="S14" s="212">
        <f t="shared" si="3"/>
        <v>70.163541738415844</v>
      </c>
      <c r="T14" s="212">
        <f t="shared" si="3"/>
        <v>210.49062521524749</v>
      </c>
      <c r="U14" s="212">
        <f t="shared" si="3"/>
        <v>0</v>
      </c>
      <c r="V14" s="212">
        <f t="shared" si="3"/>
        <v>0</v>
      </c>
      <c r="W14" s="212">
        <f t="shared" si="3"/>
        <v>0</v>
      </c>
      <c r="DA14" s="109"/>
    </row>
    <row r="15" spans="1:105" ht="12" customHeight="1" x14ac:dyDescent="0.25">
      <c r="A15" s="51" t="s">
        <v>41</v>
      </c>
      <c r="B15" s="248">
        <v>0</v>
      </c>
      <c r="C15" s="243">
        <v>0</v>
      </c>
      <c r="D15" s="243">
        <v>0</v>
      </c>
      <c r="E15" s="243">
        <v>0</v>
      </c>
      <c r="F15" s="243">
        <v>0</v>
      </c>
      <c r="G15" s="243">
        <v>0</v>
      </c>
      <c r="H15" s="243">
        <v>0</v>
      </c>
      <c r="I15" s="243">
        <v>0</v>
      </c>
      <c r="J15" s="243">
        <v>0</v>
      </c>
      <c r="K15" s="243">
        <v>0</v>
      </c>
      <c r="L15" s="243">
        <v>0</v>
      </c>
      <c r="M15" s="243">
        <v>0</v>
      </c>
      <c r="N15" s="243">
        <v>0</v>
      </c>
      <c r="O15" s="243">
        <v>0</v>
      </c>
      <c r="P15" s="243">
        <v>0</v>
      </c>
      <c r="Q15" s="243">
        <v>0</v>
      </c>
      <c r="R15" s="243">
        <v>0</v>
      </c>
      <c r="S15" s="243">
        <v>0</v>
      </c>
      <c r="T15" s="243">
        <v>0</v>
      </c>
      <c r="U15" s="243">
        <v>0</v>
      </c>
      <c r="V15" s="243">
        <v>0</v>
      </c>
      <c r="W15" s="243">
        <v>0</v>
      </c>
      <c r="DA15" s="83" t="s">
        <v>123</v>
      </c>
    </row>
    <row r="16" spans="1:105" ht="12" customHeight="1" x14ac:dyDescent="0.25">
      <c r="A16" s="52" t="s">
        <v>42</v>
      </c>
      <c r="B16" s="249">
        <v>0</v>
      </c>
      <c r="C16" s="244">
        <v>0</v>
      </c>
      <c r="D16" s="244">
        <v>280.65416695366338</v>
      </c>
      <c r="E16" s="244">
        <v>140.32708347683169</v>
      </c>
      <c r="F16" s="244">
        <v>491.1447921689109</v>
      </c>
      <c r="G16" s="244">
        <v>0</v>
      </c>
      <c r="H16" s="244">
        <v>280.65416695366338</v>
      </c>
      <c r="I16" s="244">
        <v>210.49062521524749</v>
      </c>
      <c r="J16" s="244">
        <v>210.49062521524749</v>
      </c>
      <c r="K16" s="244">
        <v>0</v>
      </c>
      <c r="L16" s="244">
        <v>0</v>
      </c>
      <c r="M16" s="244">
        <v>0</v>
      </c>
      <c r="N16" s="244">
        <v>0</v>
      </c>
      <c r="O16" s="244">
        <v>70.163541738415844</v>
      </c>
      <c r="P16" s="244">
        <v>70.163541738415844</v>
      </c>
      <c r="Q16" s="244">
        <v>0</v>
      </c>
      <c r="R16" s="244">
        <v>0</v>
      </c>
      <c r="S16" s="244">
        <v>70.163541738415844</v>
      </c>
      <c r="T16" s="244">
        <v>210.49062521524749</v>
      </c>
      <c r="U16" s="244">
        <v>0</v>
      </c>
      <c r="V16" s="244">
        <v>0</v>
      </c>
      <c r="W16" s="244">
        <v>0</v>
      </c>
      <c r="DA16" s="84" t="s">
        <v>124</v>
      </c>
    </row>
    <row r="17" spans="1:105" ht="12" customHeight="1" x14ac:dyDescent="0.25">
      <c r="A17" s="108" t="s">
        <v>125</v>
      </c>
      <c r="B17" s="247"/>
      <c r="C17" s="212">
        <f t="shared" ref="C17:W17" si="4">SUM(C18:C19)</f>
        <v>0</v>
      </c>
      <c r="D17" s="212">
        <f t="shared" si="4"/>
        <v>0</v>
      </c>
      <c r="E17" s="212">
        <f t="shared" si="4"/>
        <v>103.43657443485517</v>
      </c>
      <c r="F17" s="212">
        <f t="shared" si="4"/>
        <v>0</v>
      </c>
      <c r="G17" s="212">
        <f t="shared" si="4"/>
        <v>0</v>
      </c>
      <c r="H17" s="212">
        <f t="shared" si="4"/>
        <v>0</v>
      </c>
      <c r="I17" s="212">
        <f t="shared" si="4"/>
        <v>103.43657443485557</v>
      </c>
      <c r="J17" s="212">
        <f t="shared" si="4"/>
        <v>0</v>
      </c>
      <c r="K17" s="212">
        <f t="shared" si="4"/>
        <v>0</v>
      </c>
      <c r="L17" s="212">
        <f t="shared" si="4"/>
        <v>103.436574434855</v>
      </c>
      <c r="M17" s="212">
        <f t="shared" si="4"/>
        <v>0</v>
      </c>
      <c r="N17" s="212">
        <f t="shared" si="4"/>
        <v>0</v>
      </c>
      <c r="O17" s="212">
        <f t="shared" si="4"/>
        <v>0</v>
      </c>
      <c r="P17" s="212">
        <f t="shared" si="4"/>
        <v>103.43657443485495</v>
      </c>
      <c r="Q17" s="212">
        <f t="shared" si="4"/>
        <v>0</v>
      </c>
      <c r="R17" s="212">
        <f t="shared" si="4"/>
        <v>0</v>
      </c>
      <c r="S17" s="212">
        <f t="shared" si="4"/>
        <v>103.43657443485489</v>
      </c>
      <c r="T17" s="212">
        <f t="shared" si="4"/>
        <v>0</v>
      </c>
      <c r="U17" s="212">
        <f t="shared" si="4"/>
        <v>0</v>
      </c>
      <c r="V17" s="212">
        <f t="shared" si="4"/>
        <v>0</v>
      </c>
      <c r="W17" s="212">
        <f t="shared" si="4"/>
        <v>103.43657443485503</v>
      </c>
      <c r="DA17" s="109"/>
    </row>
    <row r="18" spans="1:105" ht="12" customHeight="1" x14ac:dyDescent="0.25">
      <c r="A18" s="51" t="s">
        <v>41</v>
      </c>
      <c r="B18" s="248"/>
      <c r="C18" s="243">
        <f t="shared" ref="C18:W18" si="5">B12+C15-C12</f>
        <v>0</v>
      </c>
      <c r="D18" s="243">
        <f t="shared" si="5"/>
        <v>0</v>
      </c>
      <c r="E18" s="243">
        <f t="shared" si="5"/>
        <v>33.273032696439031</v>
      </c>
      <c r="F18" s="243">
        <f t="shared" si="5"/>
        <v>0</v>
      </c>
      <c r="G18" s="243">
        <f t="shared" si="5"/>
        <v>0</v>
      </c>
      <c r="H18" s="243">
        <f t="shared" si="5"/>
        <v>0</v>
      </c>
      <c r="I18" s="243">
        <f t="shared" si="5"/>
        <v>33.273032696438975</v>
      </c>
      <c r="J18" s="243">
        <f t="shared" si="5"/>
        <v>0</v>
      </c>
      <c r="K18" s="243">
        <f t="shared" si="5"/>
        <v>0</v>
      </c>
      <c r="L18" s="243">
        <f t="shared" si="5"/>
        <v>33.273032696439088</v>
      </c>
      <c r="M18" s="243">
        <f t="shared" si="5"/>
        <v>0</v>
      </c>
      <c r="N18" s="243">
        <f t="shared" si="5"/>
        <v>0</v>
      </c>
      <c r="O18" s="243">
        <f t="shared" si="5"/>
        <v>0</v>
      </c>
      <c r="P18" s="243">
        <f t="shared" si="5"/>
        <v>33.273032696439031</v>
      </c>
      <c r="Q18" s="243">
        <f t="shared" si="5"/>
        <v>0</v>
      </c>
      <c r="R18" s="243">
        <f t="shared" si="5"/>
        <v>0</v>
      </c>
      <c r="S18" s="243">
        <f t="shared" si="5"/>
        <v>33.273032696438975</v>
      </c>
      <c r="T18" s="243">
        <f t="shared" si="5"/>
        <v>0</v>
      </c>
      <c r="U18" s="243">
        <f t="shared" si="5"/>
        <v>0</v>
      </c>
      <c r="V18" s="243">
        <f t="shared" si="5"/>
        <v>0</v>
      </c>
      <c r="W18" s="243">
        <f t="shared" si="5"/>
        <v>33.273032696439117</v>
      </c>
      <c r="DA18" s="83"/>
    </row>
    <row r="19" spans="1:105" ht="12" customHeight="1" x14ac:dyDescent="0.25">
      <c r="A19" s="52" t="s">
        <v>42</v>
      </c>
      <c r="B19" s="249"/>
      <c r="C19" s="244">
        <f t="shared" ref="C19:W19" si="6">B13+C16-C13</f>
        <v>0</v>
      </c>
      <c r="D19" s="244">
        <f t="shared" si="6"/>
        <v>0</v>
      </c>
      <c r="E19" s="244">
        <f t="shared" si="6"/>
        <v>70.163541738416143</v>
      </c>
      <c r="F19" s="244">
        <f t="shared" si="6"/>
        <v>0</v>
      </c>
      <c r="G19" s="244">
        <f t="shared" si="6"/>
        <v>0</v>
      </c>
      <c r="H19" s="244">
        <f t="shared" si="6"/>
        <v>0</v>
      </c>
      <c r="I19" s="244">
        <f t="shared" si="6"/>
        <v>70.163541738416598</v>
      </c>
      <c r="J19" s="244">
        <f t="shared" si="6"/>
        <v>0</v>
      </c>
      <c r="K19" s="244">
        <f t="shared" si="6"/>
        <v>0</v>
      </c>
      <c r="L19" s="244">
        <f t="shared" si="6"/>
        <v>70.163541738415915</v>
      </c>
      <c r="M19" s="244">
        <f t="shared" si="6"/>
        <v>0</v>
      </c>
      <c r="N19" s="244">
        <f t="shared" si="6"/>
        <v>0</v>
      </c>
      <c r="O19" s="244">
        <f t="shared" si="6"/>
        <v>0</v>
      </c>
      <c r="P19" s="244">
        <f t="shared" si="6"/>
        <v>70.163541738415915</v>
      </c>
      <c r="Q19" s="244">
        <f t="shared" si="6"/>
        <v>0</v>
      </c>
      <c r="R19" s="244">
        <f t="shared" si="6"/>
        <v>0</v>
      </c>
      <c r="S19" s="244">
        <f t="shared" si="6"/>
        <v>70.163541738415915</v>
      </c>
      <c r="T19" s="244">
        <f t="shared" si="6"/>
        <v>0</v>
      </c>
      <c r="U19" s="244">
        <f t="shared" si="6"/>
        <v>0</v>
      </c>
      <c r="V19" s="244">
        <f t="shared" si="6"/>
        <v>0</v>
      </c>
      <c r="W19" s="244">
        <f t="shared" si="6"/>
        <v>70.163541738415915</v>
      </c>
      <c r="DA19" s="84"/>
    </row>
    <row r="20" spans="1:105" ht="12" customHeight="1" x14ac:dyDescent="0.25">
      <c r="A20" s="30" t="s">
        <v>126</v>
      </c>
      <c r="B20" s="205">
        <f t="shared" ref="B20:W20" si="7">SUM(B21:B22)</f>
        <v>57.263157894736935</v>
      </c>
      <c r="C20" s="205">
        <f t="shared" si="7"/>
        <v>417.26315789473693</v>
      </c>
      <c r="D20" s="205">
        <f t="shared" si="7"/>
        <v>505.91732484840037</v>
      </c>
      <c r="E20" s="205">
        <f t="shared" si="7"/>
        <v>462.8078338903768</v>
      </c>
      <c r="F20" s="205">
        <f t="shared" si="7"/>
        <v>508.62762605928793</v>
      </c>
      <c r="G20" s="205">
        <f t="shared" si="7"/>
        <v>545.59162605928782</v>
      </c>
      <c r="H20" s="205">
        <f t="shared" si="7"/>
        <v>515.6897930129519</v>
      </c>
      <c r="I20" s="205">
        <f t="shared" si="7"/>
        <v>488.33384379334382</v>
      </c>
      <c r="J20" s="205">
        <f t="shared" si="7"/>
        <v>535.25346900859211</v>
      </c>
      <c r="K20" s="205">
        <f t="shared" si="7"/>
        <v>937.93946900859203</v>
      </c>
      <c r="L20" s="205">
        <f t="shared" si="7"/>
        <v>905.82389457373688</v>
      </c>
      <c r="M20" s="205">
        <f t="shared" si="7"/>
        <v>506.36089457373697</v>
      </c>
      <c r="N20" s="205">
        <f t="shared" si="7"/>
        <v>488.62689457373705</v>
      </c>
      <c r="O20" s="205">
        <f t="shared" si="7"/>
        <v>468.87843631215293</v>
      </c>
      <c r="P20" s="205">
        <f t="shared" si="7"/>
        <v>415.6054036157139</v>
      </c>
      <c r="Q20" s="205">
        <f t="shared" si="7"/>
        <v>455.6054036157139</v>
      </c>
      <c r="R20" s="205">
        <f t="shared" si="7"/>
        <v>475.6054036157139</v>
      </c>
      <c r="S20" s="205">
        <f t="shared" si="7"/>
        <v>396.4773709192749</v>
      </c>
      <c r="T20" s="205">
        <f t="shared" si="7"/>
        <v>447.5579961345228</v>
      </c>
      <c r="U20" s="205">
        <f t="shared" si="7"/>
        <v>629.97699613452266</v>
      </c>
      <c r="V20" s="205">
        <f t="shared" si="7"/>
        <v>460.05299613452269</v>
      </c>
      <c r="W20" s="205">
        <f t="shared" si="7"/>
        <v>606.4154216996676</v>
      </c>
      <c r="DA20" s="112"/>
    </row>
    <row r="21" spans="1:105" ht="12" customHeight="1" x14ac:dyDescent="0.25">
      <c r="A21" s="50" t="s">
        <v>41</v>
      </c>
      <c r="B21" s="243">
        <f t="shared" ref="B21:W21" si="8">B12-B8</f>
        <v>21.570105263157927</v>
      </c>
      <c r="C21" s="243">
        <f t="shared" si="8"/>
        <v>369.40210526315792</v>
      </c>
      <c r="D21" s="243">
        <f t="shared" si="8"/>
        <v>431.40210526315792</v>
      </c>
      <c r="E21" s="243">
        <f t="shared" si="8"/>
        <v>398.12907256671889</v>
      </c>
      <c r="F21" s="243">
        <f t="shared" si="8"/>
        <v>398.12907256671889</v>
      </c>
      <c r="G21" s="243">
        <f t="shared" si="8"/>
        <v>398.12907256671889</v>
      </c>
      <c r="H21" s="243">
        <f t="shared" si="8"/>
        <v>398.12907256671889</v>
      </c>
      <c r="I21" s="243">
        <f t="shared" si="8"/>
        <v>364.85603987027991</v>
      </c>
      <c r="J21" s="243">
        <f t="shared" si="8"/>
        <v>364.85603987027991</v>
      </c>
      <c r="K21" s="243">
        <f t="shared" si="8"/>
        <v>364.85603987027991</v>
      </c>
      <c r="L21" s="243">
        <f t="shared" si="8"/>
        <v>331.58300717384083</v>
      </c>
      <c r="M21" s="243">
        <f t="shared" si="8"/>
        <v>331.58300717384083</v>
      </c>
      <c r="N21" s="243">
        <f t="shared" si="8"/>
        <v>331.58300717384083</v>
      </c>
      <c r="O21" s="243">
        <f t="shared" si="8"/>
        <v>331.58300717384083</v>
      </c>
      <c r="P21" s="243">
        <f t="shared" si="8"/>
        <v>298.30997447740179</v>
      </c>
      <c r="Q21" s="243">
        <f t="shared" si="8"/>
        <v>298.30997447740179</v>
      </c>
      <c r="R21" s="243">
        <f t="shared" si="8"/>
        <v>298.30997447740179</v>
      </c>
      <c r="S21" s="243">
        <f t="shared" si="8"/>
        <v>265.03694178096282</v>
      </c>
      <c r="T21" s="243">
        <f t="shared" si="8"/>
        <v>265.03694178096282</v>
      </c>
      <c r="U21" s="243">
        <f t="shared" si="8"/>
        <v>265.03694178096282</v>
      </c>
      <c r="V21" s="243">
        <f t="shared" si="8"/>
        <v>265.03694178096282</v>
      </c>
      <c r="W21" s="243">
        <f t="shared" si="8"/>
        <v>231.7639090845237</v>
      </c>
      <c r="DA21" s="83"/>
    </row>
    <row r="22" spans="1:105" ht="12" customHeight="1" x14ac:dyDescent="0.25">
      <c r="A22" s="49" t="s">
        <v>42</v>
      </c>
      <c r="B22" s="244">
        <f t="shared" ref="B22:W22" si="9">B13-B9</f>
        <v>35.693052631579008</v>
      </c>
      <c r="C22" s="244">
        <f t="shared" si="9"/>
        <v>47.861052631579014</v>
      </c>
      <c r="D22" s="244">
        <f t="shared" si="9"/>
        <v>74.515219585242448</v>
      </c>
      <c r="E22" s="244">
        <f t="shared" si="9"/>
        <v>64.678761323657909</v>
      </c>
      <c r="F22" s="244">
        <f t="shared" si="9"/>
        <v>110.49855349256904</v>
      </c>
      <c r="G22" s="244">
        <f t="shared" si="9"/>
        <v>147.46255349256899</v>
      </c>
      <c r="H22" s="244">
        <f t="shared" si="9"/>
        <v>117.56072044623306</v>
      </c>
      <c r="I22" s="244">
        <f t="shared" si="9"/>
        <v>123.4778039230639</v>
      </c>
      <c r="J22" s="244">
        <f t="shared" si="9"/>
        <v>170.39742913831219</v>
      </c>
      <c r="K22" s="244">
        <f t="shared" si="9"/>
        <v>573.08342913831211</v>
      </c>
      <c r="L22" s="244">
        <f t="shared" si="9"/>
        <v>574.24088739989611</v>
      </c>
      <c r="M22" s="244">
        <f t="shared" si="9"/>
        <v>174.77788739989614</v>
      </c>
      <c r="N22" s="244">
        <f t="shared" si="9"/>
        <v>157.04388739989622</v>
      </c>
      <c r="O22" s="244">
        <f t="shared" si="9"/>
        <v>137.2954291383121</v>
      </c>
      <c r="P22" s="244">
        <f t="shared" si="9"/>
        <v>117.2954291383121</v>
      </c>
      <c r="Q22" s="244">
        <f t="shared" si="9"/>
        <v>157.2954291383121</v>
      </c>
      <c r="R22" s="244">
        <f t="shared" si="9"/>
        <v>177.2954291383121</v>
      </c>
      <c r="S22" s="244">
        <f t="shared" si="9"/>
        <v>131.44042913831208</v>
      </c>
      <c r="T22" s="244">
        <f t="shared" si="9"/>
        <v>182.52105435355998</v>
      </c>
      <c r="U22" s="244">
        <f t="shared" si="9"/>
        <v>364.94005435355984</v>
      </c>
      <c r="V22" s="244">
        <f t="shared" si="9"/>
        <v>195.01605435355987</v>
      </c>
      <c r="W22" s="244">
        <f t="shared" si="9"/>
        <v>374.65151261514393</v>
      </c>
      <c r="DA22" s="84"/>
    </row>
    <row r="23" spans="1:105" ht="12" customHeight="1" x14ac:dyDescent="0.25">
      <c r="A23" s="4"/>
      <c r="B23" s="245"/>
      <c r="C23" s="245"/>
      <c r="D23" s="245"/>
      <c r="E23" s="245"/>
      <c r="F23" s="245"/>
      <c r="G23" s="245"/>
      <c r="H23" s="245"/>
      <c r="I23" s="245"/>
      <c r="J23" s="245"/>
      <c r="K23" s="245"/>
      <c r="L23" s="245"/>
      <c r="M23" s="245"/>
      <c r="N23" s="245"/>
      <c r="O23" s="245"/>
      <c r="P23" s="245"/>
      <c r="Q23" s="245"/>
      <c r="R23" s="245"/>
      <c r="S23" s="245"/>
      <c r="T23" s="245"/>
      <c r="U23" s="245"/>
      <c r="V23" s="245"/>
      <c r="W23" s="245"/>
    </row>
    <row r="24" spans="1:105" ht="12" customHeight="1" x14ac:dyDescent="0.25">
      <c r="A24" s="30" t="s">
        <v>67</v>
      </c>
      <c r="B24" s="205"/>
      <c r="C24" s="205"/>
      <c r="D24" s="205"/>
      <c r="E24" s="205"/>
      <c r="F24" s="205"/>
      <c r="G24" s="205"/>
      <c r="H24" s="205"/>
      <c r="I24" s="205"/>
      <c r="J24" s="205"/>
      <c r="K24" s="205"/>
      <c r="L24" s="205"/>
      <c r="M24" s="205"/>
      <c r="N24" s="205"/>
      <c r="O24" s="205"/>
      <c r="P24" s="205"/>
      <c r="Q24" s="205"/>
      <c r="R24" s="205"/>
      <c r="S24" s="205"/>
      <c r="T24" s="205"/>
      <c r="U24" s="205"/>
      <c r="V24" s="205"/>
      <c r="W24" s="205"/>
      <c r="DA24" s="112"/>
    </row>
    <row r="25" spans="1:105" ht="12" customHeight="1" x14ac:dyDescent="0.25">
      <c r="A25" s="31" t="s">
        <v>68</v>
      </c>
      <c r="B25" s="212">
        <v>214.26276870163369</v>
      </c>
      <c r="C25" s="212">
        <v>134.9330180567498</v>
      </c>
      <c r="D25" s="212">
        <v>131.51779879621671</v>
      </c>
      <c r="E25" s="212">
        <v>156.86887360275151</v>
      </c>
      <c r="F25" s="212">
        <v>154.8134135855546</v>
      </c>
      <c r="G25" s="212">
        <v>190.17601031814269</v>
      </c>
      <c r="H25" s="212">
        <v>199.68211521926051</v>
      </c>
      <c r="I25" s="212">
        <v>210.7359415305244</v>
      </c>
      <c r="J25" s="212">
        <v>191.08899398108341</v>
      </c>
      <c r="K25" s="212">
        <v>143.69853826311271</v>
      </c>
      <c r="L25" s="212">
        <v>143.9383490971625</v>
      </c>
      <c r="M25" s="212">
        <v>162.08598452278591</v>
      </c>
      <c r="N25" s="212">
        <v>174.3581255374032</v>
      </c>
      <c r="O25" s="212">
        <v>176.24858125537401</v>
      </c>
      <c r="P25" s="212">
        <v>184.2282029234737</v>
      </c>
      <c r="Q25" s="212">
        <v>169.63809114359421</v>
      </c>
      <c r="R25" s="212">
        <v>182.24608770421321</v>
      </c>
      <c r="S25" s="212">
        <v>186.4071367153912</v>
      </c>
      <c r="T25" s="212">
        <v>203.22106620808259</v>
      </c>
      <c r="U25" s="212">
        <v>198.1226139294927</v>
      </c>
      <c r="V25" s="212">
        <v>203.3749785038693</v>
      </c>
      <c r="W25" s="212">
        <v>198.99724849527081</v>
      </c>
      <c r="DA25" s="109" t="s">
        <v>127</v>
      </c>
    </row>
    <row r="26" spans="1:105" ht="12" customHeight="1" x14ac:dyDescent="0.25">
      <c r="A26" s="24" t="s">
        <v>30</v>
      </c>
      <c r="B26" s="215">
        <f t="shared" ref="B26:W26" si="10">B27+B28</f>
        <v>46.215907136715387</v>
      </c>
      <c r="C26" s="215">
        <f t="shared" si="10"/>
        <v>10.71676698194325</v>
      </c>
      <c r="D26" s="215">
        <f t="shared" si="10"/>
        <v>0</v>
      </c>
      <c r="E26" s="215">
        <f t="shared" si="10"/>
        <v>0</v>
      </c>
      <c r="F26" s="215">
        <f t="shared" si="10"/>
        <v>0</v>
      </c>
      <c r="G26" s="215">
        <f t="shared" si="10"/>
        <v>0</v>
      </c>
      <c r="H26" s="215">
        <f t="shared" si="10"/>
        <v>0</v>
      </c>
      <c r="I26" s="215">
        <f t="shared" si="10"/>
        <v>7.2655202063628543</v>
      </c>
      <c r="J26" s="215">
        <f t="shared" si="10"/>
        <v>7.1562338779019772</v>
      </c>
      <c r="K26" s="215">
        <f t="shared" si="10"/>
        <v>3.5914875322441961</v>
      </c>
      <c r="L26" s="215">
        <f t="shared" si="10"/>
        <v>4.297076526225279</v>
      </c>
      <c r="M26" s="215">
        <f t="shared" si="10"/>
        <v>4.3497850386930352</v>
      </c>
      <c r="N26" s="215">
        <f t="shared" si="10"/>
        <v>5.5991401547721402</v>
      </c>
      <c r="O26" s="215">
        <f t="shared" si="10"/>
        <v>5.6839208942390362</v>
      </c>
      <c r="P26" s="215">
        <f t="shared" si="10"/>
        <v>13.255116079105759</v>
      </c>
      <c r="Q26" s="215">
        <f t="shared" si="10"/>
        <v>11.556835769561481</v>
      </c>
      <c r="R26" s="215">
        <f t="shared" si="10"/>
        <v>10.535339638865</v>
      </c>
      <c r="S26" s="215">
        <f t="shared" si="10"/>
        <v>9.5636285468615636</v>
      </c>
      <c r="T26" s="215">
        <f t="shared" si="10"/>
        <v>8.3858125537403261</v>
      </c>
      <c r="U26" s="215">
        <f t="shared" si="10"/>
        <v>8.935253654342219</v>
      </c>
      <c r="V26" s="215">
        <f t="shared" si="10"/>
        <v>7.399398108340498</v>
      </c>
      <c r="W26" s="215">
        <f t="shared" si="10"/>
        <v>7.74316423043852</v>
      </c>
      <c r="DA26" s="85"/>
    </row>
    <row r="27" spans="1:105" ht="12" customHeight="1" x14ac:dyDescent="0.25">
      <c r="A27" s="18" t="s">
        <v>39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7.2655202063628543</v>
      </c>
      <c r="J27" s="206">
        <v>7.1562338779019772</v>
      </c>
      <c r="K27" s="206">
        <v>3.5914875322441961</v>
      </c>
      <c r="L27" s="206">
        <v>4.297076526225279</v>
      </c>
      <c r="M27" s="206">
        <v>4.3497850386930352</v>
      </c>
      <c r="N27" s="206">
        <v>5.5991401547721402</v>
      </c>
      <c r="O27" s="206">
        <v>5.6839208942390362</v>
      </c>
      <c r="P27" s="206">
        <v>13.255116079105759</v>
      </c>
      <c r="Q27" s="206">
        <v>11.556835769561481</v>
      </c>
      <c r="R27" s="206">
        <v>10.535339638865</v>
      </c>
      <c r="S27" s="206">
        <v>9.5636285468615636</v>
      </c>
      <c r="T27" s="206">
        <v>8.3858125537403261</v>
      </c>
      <c r="U27" s="206">
        <v>8.935253654342219</v>
      </c>
      <c r="V27" s="206">
        <v>7.399398108340498</v>
      </c>
      <c r="W27" s="206">
        <v>7.74316423043852</v>
      </c>
      <c r="DA27" s="71" t="s">
        <v>128</v>
      </c>
    </row>
    <row r="28" spans="1:105" ht="12" customHeight="1" x14ac:dyDescent="0.25">
      <c r="A28" s="18" t="s">
        <v>40</v>
      </c>
      <c r="B28" s="206">
        <v>46.215907136715387</v>
      </c>
      <c r="C28" s="206">
        <v>10.71676698194325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129</v>
      </c>
    </row>
    <row r="29" spans="1:105" ht="12" customHeight="1" x14ac:dyDescent="0.25">
      <c r="A29" s="14" t="s">
        <v>31</v>
      </c>
      <c r="B29" s="206">
        <f t="shared" ref="B29:W29" si="11">SUM(B30:B34)</f>
        <v>37.254858125537403</v>
      </c>
      <c r="C29" s="206">
        <f t="shared" si="11"/>
        <v>32.430180567497843</v>
      </c>
      <c r="D29" s="206">
        <f t="shared" si="11"/>
        <v>29.346689595872746</v>
      </c>
      <c r="E29" s="206">
        <f t="shared" si="11"/>
        <v>29.181857265692173</v>
      </c>
      <c r="F29" s="206">
        <f t="shared" si="11"/>
        <v>18.463456577815993</v>
      </c>
      <c r="G29" s="206">
        <f t="shared" si="11"/>
        <v>38.757265692175409</v>
      </c>
      <c r="H29" s="206">
        <f t="shared" si="11"/>
        <v>36.805932932072231</v>
      </c>
      <c r="I29" s="206">
        <f t="shared" si="11"/>
        <v>24.816079105760963</v>
      </c>
      <c r="J29" s="206">
        <f t="shared" si="11"/>
        <v>5.2784178847807386</v>
      </c>
      <c r="K29" s="206">
        <f t="shared" si="11"/>
        <v>4.2515047291487527</v>
      </c>
      <c r="L29" s="206">
        <f t="shared" si="11"/>
        <v>4.1081685296646597</v>
      </c>
      <c r="M29" s="206">
        <f t="shared" si="11"/>
        <v>2.1257093723129827</v>
      </c>
      <c r="N29" s="206">
        <f t="shared" si="11"/>
        <v>3.1527944969905408</v>
      </c>
      <c r="O29" s="206">
        <f t="shared" si="11"/>
        <v>3.1527944969905408</v>
      </c>
      <c r="P29" s="206">
        <f t="shared" si="11"/>
        <v>3.1527944969905408</v>
      </c>
      <c r="Q29" s="206">
        <f t="shared" si="11"/>
        <v>3.1527944969905408</v>
      </c>
      <c r="R29" s="206">
        <f t="shared" si="11"/>
        <v>3.1527944969905408</v>
      </c>
      <c r="S29" s="206">
        <f t="shared" si="11"/>
        <v>2.1453998280309543</v>
      </c>
      <c r="T29" s="206">
        <f t="shared" si="11"/>
        <v>2.0446259673258815</v>
      </c>
      <c r="U29" s="206">
        <f t="shared" si="11"/>
        <v>1.9325021496130692</v>
      </c>
      <c r="V29" s="206">
        <f t="shared" si="11"/>
        <v>1.9527085124677555</v>
      </c>
      <c r="W29" s="206">
        <f t="shared" si="11"/>
        <v>1.9190025795356831</v>
      </c>
      <c r="DA29" s="71"/>
    </row>
    <row r="30" spans="1:105" ht="12" customHeight="1" x14ac:dyDescent="0.25">
      <c r="A30" s="18" t="s">
        <v>32</v>
      </c>
      <c r="B30" s="206">
        <v>0</v>
      </c>
      <c r="C30" s="206">
        <v>0</v>
      </c>
      <c r="D30" s="206">
        <v>0</v>
      </c>
      <c r="E30" s="206">
        <v>0</v>
      </c>
      <c r="F30" s="206">
        <v>0</v>
      </c>
      <c r="G30" s="206">
        <v>0</v>
      </c>
      <c r="H30" s="206">
        <v>0</v>
      </c>
      <c r="I30" s="206">
        <v>0</v>
      </c>
      <c r="J30" s="206">
        <v>0</v>
      </c>
      <c r="K30" s="206">
        <v>0</v>
      </c>
      <c r="L30" s="206">
        <v>0</v>
      </c>
      <c r="M30" s="206">
        <v>0</v>
      </c>
      <c r="N30" s="206">
        <v>0</v>
      </c>
      <c r="O30" s="206">
        <v>0</v>
      </c>
      <c r="P30" s="206">
        <v>0</v>
      </c>
      <c r="Q30" s="206">
        <v>0</v>
      </c>
      <c r="R30" s="206">
        <v>0</v>
      </c>
      <c r="S30" s="206">
        <v>0</v>
      </c>
      <c r="T30" s="206">
        <v>0</v>
      </c>
      <c r="U30" s="206">
        <v>0</v>
      </c>
      <c r="V30" s="206">
        <v>0</v>
      </c>
      <c r="W30" s="206">
        <v>0</v>
      </c>
      <c r="DA30" s="71" t="s">
        <v>130</v>
      </c>
    </row>
    <row r="31" spans="1:105" ht="12" customHeight="1" x14ac:dyDescent="0.25">
      <c r="A31" s="18" t="s">
        <v>33</v>
      </c>
      <c r="B31" s="206">
        <v>15.816337059329321</v>
      </c>
      <c r="C31" s="206">
        <v>15.816337059329321</v>
      </c>
      <c r="D31" s="206">
        <v>7.9081685296646604</v>
      </c>
      <c r="E31" s="206">
        <v>6.7784178847807386</v>
      </c>
      <c r="F31" s="206">
        <v>0</v>
      </c>
      <c r="G31" s="206">
        <v>6.7798796216680994</v>
      </c>
      <c r="H31" s="206">
        <v>6.7798796216680994</v>
      </c>
      <c r="I31" s="206">
        <v>5.4934651762682716</v>
      </c>
      <c r="J31" s="206">
        <v>3.2960447119518479</v>
      </c>
      <c r="K31" s="206">
        <v>2.1974204643164228</v>
      </c>
      <c r="L31" s="206">
        <v>1.098710232158211</v>
      </c>
      <c r="M31" s="206">
        <v>1.098710232158211</v>
      </c>
      <c r="N31" s="206">
        <v>1.098710232158211</v>
      </c>
      <c r="O31" s="206">
        <v>1.098710232158211</v>
      </c>
      <c r="P31" s="206">
        <v>1.098710232158211</v>
      </c>
      <c r="Q31" s="206">
        <v>1.098710232158211</v>
      </c>
      <c r="R31" s="206">
        <v>1.098710232158211</v>
      </c>
      <c r="S31" s="206">
        <v>0.50318142734307825</v>
      </c>
      <c r="T31" s="206">
        <v>0.35821152192605332</v>
      </c>
      <c r="U31" s="206">
        <v>0.32519346517626818</v>
      </c>
      <c r="V31" s="206">
        <v>0.22416165090283749</v>
      </c>
      <c r="W31" s="206">
        <v>0.18125537403267411</v>
      </c>
      <c r="DA31" s="71" t="s">
        <v>131</v>
      </c>
    </row>
    <row r="32" spans="1:105" ht="12" customHeight="1" x14ac:dyDescent="0.25">
      <c r="A32" s="18" t="s">
        <v>69</v>
      </c>
      <c r="B32" s="206">
        <v>3.1047291487532238</v>
      </c>
      <c r="C32" s="206">
        <v>3.1047291487532238</v>
      </c>
      <c r="D32" s="206">
        <v>3.1047291487532238</v>
      </c>
      <c r="E32" s="206">
        <v>3.1047291487532238</v>
      </c>
      <c r="F32" s="206">
        <v>3.1047291487532238</v>
      </c>
      <c r="G32" s="206">
        <v>4.139638865004299</v>
      </c>
      <c r="H32" s="206">
        <v>4.1081685296646597</v>
      </c>
      <c r="I32" s="206">
        <v>3.0810834049871021</v>
      </c>
      <c r="J32" s="206">
        <v>1.026999140154772</v>
      </c>
      <c r="K32" s="206">
        <v>2.0540842648323299</v>
      </c>
      <c r="L32" s="206">
        <v>2.0540842648323299</v>
      </c>
      <c r="M32" s="206">
        <v>1.026999140154772</v>
      </c>
      <c r="N32" s="206">
        <v>2.0540842648323299</v>
      </c>
      <c r="O32" s="206">
        <v>2.0540842648323299</v>
      </c>
      <c r="P32" s="206">
        <v>2.0540842648323299</v>
      </c>
      <c r="Q32" s="206">
        <v>2.0540842648323299</v>
      </c>
      <c r="R32" s="206">
        <v>2.0540842648323299</v>
      </c>
      <c r="S32" s="206">
        <v>1.6422184006878759</v>
      </c>
      <c r="T32" s="206">
        <v>1.686414445399828</v>
      </c>
      <c r="U32" s="206">
        <v>1.607308684436801</v>
      </c>
      <c r="V32" s="206">
        <v>1.728546861564918</v>
      </c>
      <c r="W32" s="206">
        <v>1.737747205503009</v>
      </c>
      <c r="DA32" s="71" t="s">
        <v>132</v>
      </c>
    </row>
    <row r="33" spans="1:105" ht="12" customHeight="1" x14ac:dyDescent="0.25">
      <c r="A33" s="18" t="s">
        <v>70</v>
      </c>
      <c r="B33" s="206">
        <v>18.33379191745486</v>
      </c>
      <c r="C33" s="206">
        <v>13.5091143594153</v>
      </c>
      <c r="D33" s="206">
        <v>18.33379191745486</v>
      </c>
      <c r="E33" s="206">
        <v>19.298710232158211</v>
      </c>
      <c r="F33" s="206">
        <v>15.358727429062769</v>
      </c>
      <c r="G33" s="206">
        <v>27.83774720550301</v>
      </c>
      <c r="H33" s="206">
        <v>25.91788478073947</v>
      </c>
      <c r="I33" s="206">
        <v>16.241530524505588</v>
      </c>
      <c r="J33" s="206">
        <v>0.95537403267411869</v>
      </c>
      <c r="K33" s="206">
        <v>0</v>
      </c>
      <c r="L33" s="206">
        <v>0.95537403267411869</v>
      </c>
      <c r="M33" s="206">
        <v>0</v>
      </c>
      <c r="N33" s="206">
        <v>0</v>
      </c>
      <c r="O33" s="206">
        <v>0</v>
      </c>
      <c r="P33" s="206">
        <v>0</v>
      </c>
      <c r="Q33" s="206">
        <v>0</v>
      </c>
      <c r="R33" s="206">
        <v>0</v>
      </c>
      <c r="S33" s="206">
        <v>0</v>
      </c>
      <c r="T33" s="206">
        <v>0</v>
      </c>
      <c r="U33" s="206">
        <v>0</v>
      </c>
      <c r="V33" s="206">
        <v>0</v>
      </c>
      <c r="W33" s="206">
        <v>0</v>
      </c>
      <c r="DA33" s="71" t="s">
        <v>133</v>
      </c>
    </row>
    <row r="34" spans="1:105" ht="12" customHeight="1" x14ac:dyDescent="0.25">
      <c r="A34" s="18" t="s">
        <v>34</v>
      </c>
      <c r="B34" s="206">
        <v>0</v>
      </c>
      <c r="C34" s="206">
        <v>0</v>
      </c>
      <c r="D34" s="206">
        <v>0</v>
      </c>
      <c r="E34" s="206">
        <v>0</v>
      </c>
      <c r="F34" s="206">
        <v>0</v>
      </c>
      <c r="G34" s="206">
        <v>0</v>
      </c>
      <c r="H34" s="206">
        <v>0</v>
      </c>
      <c r="I34" s="206">
        <v>0</v>
      </c>
      <c r="J34" s="206">
        <v>0</v>
      </c>
      <c r="K34" s="206">
        <v>0</v>
      </c>
      <c r="L34" s="206">
        <v>0</v>
      </c>
      <c r="M34" s="206">
        <v>0</v>
      </c>
      <c r="N34" s="206">
        <v>0</v>
      </c>
      <c r="O34" s="206">
        <v>0</v>
      </c>
      <c r="P34" s="206">
        <v>0</v>
      </c>
      <c r="Q34" s="206">
        <v>0</v>
      </c>
      <c r="R34" s="206">
        <v>0</v>
      </c>
      <c r="S34" s="206">
        <v>0</v>
      </c>
      <c r="T34" s="206">
        <v>0</v>
      </c>
      <c r="U34" s="206">
        <v>0</v>
      </c>
      <c r="V34" s="206">
        <v>0</v>
      </c>
      <c r="W34" s="206">
        <v>0</v>
      </c>
      <c r="DA34" s="71" t="s">
        <v>134</v>
      </c>
    </row>
    <row r="35" spans="1:105" ht="12" customHeight="1" x14ac:dyDescent="0.25">
      <c r="A35" s="14" t="s">
        <v>35</v>
      </c>
      <c r="B35" s="206">
        <f t="shared" ref="B35:W35" si="12">B36+B37</f>
        <v>60.456663800515898</v>
      </c>
      <c r="C35" s="206">
        <f t="shared" si="12"/>
        <v>27.383662940670682</v>
      </c>
      <c r="D35" s="206">
        <f t="shared" si="12"/>
        <v>27.966466036113498</v>
      </c>
      <c r="E35" s="206">
        <f t="shared" si="12"/>
        <v>34.135855546001707</v>
      </c>
      <c r="F35" s="206">
        <f t="shared" si="12"/>
        <v>34.372312983662937</v>
      </c>
      <c r="G35" s="206">
        <f t="shared" si="12"/>
        <v>41.444539982803093</v>
      </c>
      <c r="H35" s="206">
        <f t="shared" si="12"/>
        <v>43.701633705932927</v>
      </c>
      <c r="I35" s="206">
        <f t="shared" si="12"/>
        <v>52.171109200343928</v>
      </c>
      <c r="J35" s="206">
        <f t="shared" si="12"/>
        <v>50.365434221840069</v>
      </c>
      <c r="K35" s="206">
        <f t="shared" si="12"/>
        <v>42.476354256233883</v>
      </c>
      <c r="L35" s="206">
        <f t="shared" si="12"/>
        <v>40.692175408426479</v>
      </c>
      <c r="M35" s="206">
        <f t="shared" si="12"/>
        <v>45.034393809114363</v>
      </c>
      <c r="N35" s="206">
        <f t="shared" si="12"/>
        <v>49.269131556319863</v>
      </c>
      <c r="O35" s="206">
        <f t="shared" si="12"/>
        <v>49.011177987962157</v>
      </c>
      <c r="P35" s="206">
        <f t="shared" si="12"/>
        <v>47.35597592433362</v>
      </c>
      <c r="Q35" s="206">
        <f t="shared" si="12"/>
        <v>35.323989681857263</v>
      </c>
      <c r="R35" s="206">
        <f t="shared" si="12"/>
        <v>39.958469475494397</v>
      </c>
      <c r="S35" s="206">
        <f t="shared" si="12"/>
        <v>40.936113499570077</v>
      </c>
      <c r="T35" s="206">
        <f t="shared" si="12"/>
        <v>48.108082545141869</v>
      </c>
      <c r="U35" s="206">
        <f t="shared" si="12"/>
        <v>50.02218400687876</v>
      </c>
      <c r="V35" s="206">
        <f t="shared" si="12"/>
        <v>51.809200343938087</v>
      </c>
      <c r="W35" s="206">
        <f t="shared" si="12"/>
        <v>49.530524505588993</v>
      </c>
      <c r="DA35" s="71"/>
    </row>
    <row r="36" spans="1:105" ht="12" customHeight="1" x14ac:dyDescent="0.25">
      <c r="A36" s="18" t="s">
        <v>72</v>
      </c>
      <c r="B36" s="206">
        <v>20.980223559759239</v>
      </c>
      <c r="C36" s="206">
        <v>22.57093723129837</v>
      </c>
      <c r="D36" s="206">
        <v>27.966466036113498</v>
      </c>
      <c r="E36" s="206">
        <v>34.135855546001707</v>
      </c>
      <c r="F36" s="206">
        <v>34.372312983662937</v>
      </c>
      <c r="G36" s="206">
        <v>41.444539982803093</v>
      </c>
      <c r="H36" s="206">
        <v>43.701633705932927</v>
      </c>
      <c r="I36" s="206">
        <v>52.171109200343928</v>
      </c>
      <c r="J36" s="206">
        <v>50.365434221840069</v>
      </c>
      <c r="K36" s="206">
        <v>42.476354256233883</v>
      </c>
      <c r="L36" s="206">
        <v>40.692175408426479</v>
      </c>
      <c r="M36" s="206">
        <v>45.034393809114363</v>
      </c>
      <c r="N36" s="206">
        <v>49.269131556319863</v>
      </c>
      <c r="O36" s="206">
        <v>49.011177987962157</v>
      </c>
      <c r="P36" s="206">
        <v>47.35597592433362</v>
      </c>
      <c r="Q36" s="206">
        <v>35.323989681857263</v>
      </c>
      <c r="R36" s="206">
        <v>39.958469475494397</v>
      </c>
      <c r="S36" s="206">
        <v>40.936113499570077</v>
      </c>
      <c r="T36" s="206">
        <v>48.108082545141869</v>
      </c>
      <c r="U36" s="206">
        <v>50.02218400687876</v>
      </c>
      <c r="V36" s="206">
        <v>51.809200343938087</v>
      </c>
      <c r="W36" s="206">
        <v>49.530524505588993</v>
      </c>
      <c r="DA36" s="71" t="s">
        <v>135</v>
      </c>
    </row>
    <row r="37" spans="1:105" ht="12" customHeight="1" x14ac:dyDescent="0.25">
      <c r="A37" s="18" t="s">
        <v>36</v>
      </c>
      <c r="B37" s="206">
        <v>39.476440240756659</v>
      </c>
      <c r="C37" s="206">
        <v>4.8127257093723124</v>
      </c>
      <c r="D37" s="206">
        <v>0</v>
      </c>
      <c r="E37" s="206">
        <v>0</v>
      </c>
      <c r="F37" s="206">
        <v>0</v>
      </c>
      <c r="G37" s="206">
        <v>0</v>
      </c>
      <c r="H37" s="206">
        <v>0</v>
      </c>
      <c r="I37" s="206">
        <v>0</v>
      </c>
      <c r="J37" s="206">
        <v>0</v>
      </c>
      <c r="K37" s="206">
        <v>0</v>
      </c>
      <c r="L37" s="206">
        <v>0</v>
      </c>
      <c r="M37" s="206">
        <v>0</v>
      </c>
      <c r="N37" s="206">
        <v>0</v>
      </c>
      <c r="O37" s="206">
        <v>0</v>
      </c>
      <c r="P37" s="206">
        <v>0</v>
      </c>
      <c r="Q37" s="206">
        <v>0</v>
      </c>
      <c r="R37" s="206">
        <v>0</v>
      </c>
      <c r="S37" s="206">
        <v>0</v>
      </c>
      <c r="T37" s="206">
        <v>0</v>
      </c>
      <c r="U37" s="206">
        <v>0</v>
      </c>
      <c r="V37" s="206">
        <v>0</v>
      </c>
      <c r="W37" s="206">
        <v>0</v>
      </c>
      <c r="DA37" s="71" t="s">
        <v>136</v>
      </c>
    </row>
    <row r="38" spans="1:105" ht="12" customHeight="1" x14ac:dyDescent="0.25">
      <c r="A38" s="14" t="s">
        <v>37</v>
      </c>
      <c r="B38" s="206">
        <f t="shared" ref="B38:W38" si="13">B39+B40+B41+B42+B43+B44</f>
        <v>0</v>
      </c>
      <c r="C38" s="206">
        <f t="shared" si="13"/>
        <v>0</v>
      </c>
      <c r="D38" s="206">
        <f t="shared" si="13"/>
        <v>0</v>
      </c>
      <c r="E38" s="206">
        <f t="shared" si="13"/>
        <v>0</v>
      </c>
      <c r="F38" s="206">
        <f t="shared" si="13"/>
        <v>0</v>
      </c>
      <c r="G38" s="206">
        <f t="shared" si="13"/>
        <v>0</v>
      </c>
      <c r="H38" s="206">
        <f t="shared" si="13"/>
        <v>0</v>
      </c>
      <c r="I38" s="206">
        <f t="shared" si="13"/>
        <v>0</v>
      </c>
      <c r="J38" s="206">
        <f t="shared" si="13"/>
        <v>0</v>
      </c>
      <c r="K38" s="206">
        <f t="shared" si="13"/>
        <v>0</v>
      </c>
      <c r="L38" s="206">
        <f t="shared" si="13"/>
        <v>0</v>
      </c>
      <c r="M38" s="206">
        <f t="shared" si="13"/>
        <v>0</v>
      </c>
      <c r="N38" s="206">
        <f t="shared" si="13"/>
        <v>0</v>
      </c>
      <c r="O38" s="206">
        <f t="shared" si="13"/>
        <v>0</v>
      </c>
      <c r="P38" s="206">
        <f t="shared" si="13"/>
        <v>0</v>
      </c>
      <c r="Q38" s="206">
        <f t="shared" si="13"/>
        <v>0</v>
      </c>
      <c r="R38" s="206">
        <f t="shared" si="13"/>
        <v>0</v>
      </c>
      <c r="S38" s="206">
        <f t="shared" si="13"/>
        <v>9.4582975064488387E-2</v>
      </c>
      <c r="T38" s="206">
        <f t="shared" si="13"/>
        <v>0.1007738607050731</v>
      </c>
      <c r="U38" s="206">
        <f t="shared" si="13"/>
        <v>9.8108340498710228E-2</v>
      </c>
      <c r="V38" s="206">
        <f t="shared" si="13"/>
        <v>0.1095442820292347</v>
      </c>
      <c r="W38" s="206">
        <f t="shared" si="13"/>
        <v>0.14436801375752359</v>
      </c>
      <c r="DA38" s="71"/>
    </row>
    <row r="39" spans="1:105" ht="12" customHeight="1" x14ac:dyDescent="0.25">
      <c r="A39" s="18" t="s">
        <v>73</v>
      </c>
      <c r="B39" s="206">
        <v>0</v>
      </c>
      <c r="C39" s="206">
        <v>0</v>
      </c>
      <c r="D39" s="206">
        <v>0</v>
      </c>
      <c r="E39" s="206">
        <v>0</v>
      </c>
      <c r="F39" s="206">
        <v>0</v>
      </c>
      <c r="G39" s="206">
        <v>0</v>
      </c>
      <c r="H39" s="206">
        <v>0</v>
      </c>
      <c r="I39" s="206">
        <v>0</v>
      </c>
      <c r="J39" s="206">
        <v>0</v>
      </c>
      <c r="K39" s="206">
        <v>0</v>
      </c>
      <c r="L39" s="206">
        <v>0</v>
      </c>
      <c r="M39" s="206">
        <v>0</v>
      </c>
      <c r="N39" s="206">
        <v>0</v>
      </c>
      <c r="O39" s="206">
        <v>0</v>
      </c>
      <c r="P39" s="206">
        <v>0</v>
      </c>
      <c r="Q39" s="206">
        <v>0</v>
      </c>
      <c r="R39" s="206">
        <v>0</v>
      </c>
      <c r="S39" s="206">
        <v>0</v>
      </c>
      <c r="T39" s="206">
        <v>0</v>
      </c>
      <c r="U39" s="206">
        <v>0</v>
      </c>
      <c r="V39" s="206">
        <v>0</v>
      </c>
      <c r="W39" s="206">
        <v>0</v>
      </c>
      <c r="DA39" s="71" t="s">
        <v>137</v>
      </c>
    </row>
    <row r="40" spans="1:105" ht="12" customHeight="1" x14ac:dyDescent="0.25">
      <c r="A40" s="18" t="s">
        <v>74</v>
      </c>
      <c r="B40" s="206">
        <v>0</v>
      </c>
      <c r="C40" s="206">
        <v>0</v>
      </c>
      <c r="D40" s="206">
        <v>0</v>
      </c>
      <c r="E40" s="206">
        <v>0</v>
      </c>
      <c r="F40" s="206">
        <v>0</v>
      </c>
      <c r="G40" s="206">
        <v>0</v>
      </c>
      <c r="H40" s="206">
        <v>0</v>
      </c>
      <c r="I40" s="206">
        <v>0</v>
      </c>
      <c r="J40" s="206">
        <v>0</v>
      </c>
      <c r="K40" s="206">
        <v>0</v>
      </c>
      <c r="L40" s="206">
        <v>0</v>
      </c>
      <c r="M40" s="206">
        <v>0</v>
      </c>
      <c r="N40" s="206">
        <v>0</v>
      </c>
      <c r="O40" s="206">
        <v>0</v>
      </c>
      <c r="P40" s="206">
        <v>0</v>
      </c>
      <c r="Q40" s="206">
        <v>0</v>
      </c>
      <c r="R40" s="206">
        <v>0</v>
      </c>
      <c r="S40" s="206">
        <v>0</v>
      </c>
      <c r="T40" s="206">
        <v>0</v>
      </c>
      <c r="U40" s="206">
        <v>0</v>
      </c>
      <c r="V40" s="206">
        <v>0</v>
      </c>
      <c r="W40" s="206">
        <v>0</v>
      </c>
      <c r="DA40" s="71" t="s">
        <v>138</v>
      </c>
    </row>
    <row r="41" spans="1:105" ht="12" customHeight="1" x14ac:dyDescent="0.25">
      <c r="A41" s="18" t="s">
        <v>75</v>
      </c>
      <c r="B41" s="206">
        <v>0</v>
      </c>
      <c r="C41" s="206">
        <v>0</v>
      </c>
      <c r="D41" s="206">
        <v>0</v>
      </c>
      <c r="E41" s="206">
        <v>0</v>
      </c>
      <c r="F41" s="206">
        <v>0</v>
      </c>
      <c r="G41" s="206">
        <v>0</v>
      </c>
      <c r="H41" s="206">
        <v>0</v>
      </c>
      <c r="I41" s="206">
        <v>0</v>
      </c>
      <c r="J41" s="206">
        <v>0</v>
      </c>
      <c r="K41" s="206">
        <v>0</v>
      </c>
      <c r="L41" s="206">
        <v>0</v>
      </c>
      <c r="M41" s="206">
        <v>0</v>
      </c>
      <c r="N41" s="206">
        <v>0</v>
      </c>
      <c r="O41" s="206">
        <v>0</v>
      </c>
      <c r="P41" s="206">
        <v>0</v>
      </c>
      <c r="Q41" s="206">
        <v>0</v>
      </c>
      <c r="R41" s="206">
        <v>0</v>
      </c>
      <c r="S41" s="206">
        <v>9.4582975064488387E-2</v>
      </c>
      <c r="T41" s="206">
        <v>0.1007738607050731</v>
      </c>
      <c r="U41" s="206">
        <v>9.8108340498710228E-2</v>
      </c>
      <c r="V41" s="206">
        <v>0.1095442820292347</v>
      </c>
      <c r="W41" s="206">
        <v>0.14436801375752359</v>
      </c>
      <c r="DA41" s="71" t="s">
        <v>139</v>
      </c>
    </row>
    <row r="42" spans="1:105" ht="12" customHeight="1" x14ac:dyDescent="0.25">
      <c r="A42" s="18" t="s">
        <v>76</v>
      </c>
      <c r="B42" s="206">
        <v>0</v>
      </c>
      <c r="C42" s="206">
        <v>0</v>
      </c>
      <c r="D42" s="206">
        <v>0</v>
      </c>
      <c r="E42" s="206">
        <v>0</v>
      </c>
      <c r="F42" s="206">
        <v>0</v>
      </c>
      <c r="G42" s="206">
        <v>0</v>
      </c>
      <c r="H42" s="206">
        <v>0</v>
      </c>
      <c r="I42" s="206">
        <v>0</v>
      </c>
      <c r="J42" s="206">
        <v>0</v>
      </c>
      <c r="K42" s="206">
        <v>0</v>
      </c>
      <c r="L42" s="206">
        <v>0</v>
      </c>
      <c r="M42" s="206">
        <v>0</v>
      </c>
      <c r="N42" s="206">
        <v>0</v>
      </c>
      <c r="O42" s="206">
        <v>0</v>
      </c>
      <c r="P42" s="206">
        <v>0</v>
      </c>
      <c r="Q42" s="206">
        <v>0</v>
      </c>
      <c r="R42" s="206">
        <v>0</v>
      </c>
      <c r="S42" s="206">
        <v>0</v>
      </c>
      <c r="T42" s="206">
        <v>0</v>
      </c>
      <c r="U42" s="206">
        <v>0</v>
      </c>
      <c r="V42" s="206">
        <v>0</v>
      </c>
      <c r="W42" s="206">
        <v>0</v>
      </c>
      <c r="DA42" s="71" t="s">
        <v>140</v>
      </c>
    </row>
    <row r="43" spans="1:105" ht="12" customHeight="1" x14ac:dyDescent="0.25">
      <c r="A43" s="18" t="s">
        <v>77</v>
      </c>
      <c r="B43" s="206">
        <v>0</v>
      </c>
      <c r="C43" s="206">
        <v>0</v>
      </c>
      <c r="D43" s="206">
        <v>0</v>
      </c>
      <c r="E43" s="206">
        <v>0</v>
      </c>
      <c r="F43" s="206">
        <v>0</v>
      </c>
      <c r="G43" s="206">
        <v>0</v>
      </c>
      <c r="H43" s="206">
        <v>0</v>
      </c>
      <c r="I43" s="206">
        <v>0</v>
      </c>
      <c r="J43" s="206">
        <v>0</v>
      </c>
      <c r="K43" s="206">
        <v>0</v>
      </c>
      <c r="L43" s="206">
        <v>0</v>
      </c>
      <c r="M43" s="206">
        <v>0</v>
      </c>
      <c r="N43" s="206">
        <v>0</v>
      </c>
      <c r="O43" s="206">
        <v>0</v>
      </c>
      <c r="P43" s="206">
        <v>0</v>
      </c>
      <c r="Q43" s="206">
        <v>0</v>
      </c>
      <c r="R43" s="206">
        <v>0</v>
      </c>
      <c r="S43" s="206">
        <v>0</v>
      </c>
      <c r="T43" s="206">
        <v>0</v>
      </c>
      <c r="U43" s="206">
        <v>0</v>
      </c>
      <c r="V43" s="206">
        <v>0</v>
      </c>
      <c r="W43" s="206">
        <v>0</v>
      </c>
      <c r="DA43" s="71" t="s">
        <v>141</v>
      </c>
    </row>
    <row r="44" spans="1:105" ht="12" customHeight="1" x14ac:dyDescent="0.25">
      <c r="A44" s="18" t="s">
        <v>78</v>
      </c>
      <c r="B44" s="206">
        <v>0</v>
      </c>
      <c r="C44" s="206">
        <v>0</v>
      </c>
      <c r="D44" s="206">
        <v>0</v>
      </c>
      <c r="E44" s="206">
        <v>0</v>
      </c>
      <c r="F44" s="206">
        <v>0</v>
      </c>
      <c r="G44" s="206">
        <v>0</v>
      </c>
      <c r="H44" s="206">
        <v>0</v>
      </c>
      <c r="I44" s="206">
        <v>0</v>
      </c>
      <c r="J44" s="206">
        <v>0</v>
      </c>
      <c r="K44" s="206">
        <v>0</v>
      </c>
      <c r="L44" s="206">
        <v>0</v>
      </c>
      <c r="M44" s="206">
        <v>0</v>
      </c>
      <c r="N44" s="206">
        <v>0</v>
      </c>
      <c r="O44" s="206">
        <v>0</v>
      </c>
      <c r="P44" s="206">
        <v>0</v>
      </c>
      <c r="Q44" s="206">
        <v>0</v>
      </c>
      <c r="R44" s="206">
        <v>0</v>
      </c>
      <c r="S44" s="206">
        <v>0</v>
      </c>
      <c r="T44" s="206">
        <v>0</v>
      </c>
      <c r="U44" s="206">
        <v>0</v>
      </c>
      <c r="V44" s="206">
        <v>0</v>
      </c>
      <c r="W44" s="206">
        <v>0</v>
      </c>
      <c r="DA44" s="71" t="s">
        <v>142</v>
      </c>
    </row>
    <row r="45" spans="1:105" ht="12" customHeight="1" x14ac:dyDescent="0.25">
      <c r="A45" s="14" t="s">
        <v>79</v>
      </c>
      <c r="B45" s="206">
        <v>0</v>
      </c>
      <c r="C45" s="206">
        <v>0</v>
      </c>
      <c r="D45" s="206">
        <v>0</v>
      </c>
      <c r="E45" s="206">
        <v>0</v>
      </c>
      <c r="F45" s="206">
        <v>0</v>
      </c>
      <c r="G45" s="206">
        <v>0</v>
      </c>
      <c r="H45" s="206">
        <v>0</v>
      </c>
      <c r="I45" s="206">
        <v>0</v>
      </c>
      <c r="J45" s="206">
        <v>0</v>
      </c>
      <c r="K45" s="206">
        <v>0</v>
      </c>
      <c r="L45" s="206">
        <v>0</v>
      </c>
      <c r="M45" s="206">
        <v>0</v>
      </c>
      <c r="N45" s="206">
        <v>0</v>
      </c>
      <c r="O45" s="206">
        <v>0</v>
      </c>
      <c r="P45" s="206">
        <v>0</v>
      </c>
      <c r="Q45" s="206">
        <v>0</v>
      </c>
      <c r="R45" s="206">
        <v>0</v>
      </c>
      <c r="S45" s="206">
        <v>0</v>
      </c>
      <c r="T45" s="206">
        <v>0</v>
      </c>
      <c r="U45" s="206">
        <v>0</v>
      </c>
      <c r="V45" s="206">
        <v>0</v>
      </c>
      <c r="W45" s="206">
        <v>0</v>
      </c>
      <c r="DA45" s="71" t="s">
        <v>143</v>
      </c>
    </row>
    <row r="46" spans="1:105" ht="12" customHeight="1" x14ac:dyDescent="0.25">
      <c r="A46" s="21" t="s">
        <v>38</v>
      </c>
      <c r="B46" s="209">
        <v>70.335339638864994</v>
      </c>
      <c r="C46" s="209">
        <v>64.402407566638004</v>
      </c>
      <c r="D46" s="209">
        <v>74.204643164230433</v>
      </c>
      <c r="E46" s="209">
        <v>93.551160791057598</v>
      </c>
      <c r="F46" s="209">
        <v>101.9776440240757</v>
      </c>
      <c r="G46" s="209">
        <v>109.9742046431642</v>
      </c>
      <c r="H46" s="209">
        <v>119.17454858125539</v>
      </c>
      <c r="I46" s="209">
        <v>126.48323301805669</v>
      </c>
      <c r="J46" s="209">
        <v>128.2889079965606</v>
      </c>
      <c r="K46" s="209">
        <v>93.379191745485812</v>
      </c>
      <c r="L46" s="209">
        <v>94.840928632846087</v>
      </c>
      <c r="M46" s="209">
        <v>110.5760963026655</v>
      </c>
      <c r="N46" s="209">
        <v>116.3370593293207</v>
      </c>
      <c r="O46" s="209">
        <v>118.4006878761823</v>
      </c>
      <c r="P46" s="209">
        <v>120.4643164230438</v>
      </c>
      <c r="Q46" s="209">
        <v>119.6044711951849</v>
      </c>
      <c r="R46" s="209">
        <v>128.59948409286329</v>
      </c>
      <c r="S46" s="209">
        <v>133.6674118658641</v>
      </c>
      <c r="T46" s="209">
        <v>144.58177128116941</v>
      </c>
      <c r="U46" s="209">
        <v>137.1345657781599</v>
      </c>
      <c r="V46" s="209">
        <v>142.10412725709369</v>
      </c>
      <c r="W46" s="209">
        <v>139.6601891659501</v>
      </c>
      <c r="DA46" s="86" t="s">
        <v>144</v>
      </c>
    </row>
    <row r="47" spans="1:105" ht="12" customHeight="1" x14ac:dyDescent="0.25">
      <c r="A47" s="31" t="s">
        <v>145</v>
      </c>
      <c r="B47" s="212">
        <f t="shared" ref="B47:W47" si="14">SUM(B48:B49)</f>
        <v>214.26276870163366</v>
      </c>
      <c r="C47" s="212">
        <f t="shared" si="14"/>
        <v>134.9330180567498</v>
      </c>
      <c r="D47" s="212">
        <f t="shared" si="14"/>
        <v>131.51779879621671</v>
      </c>
      <c r="E47" s="212">
        <f t="shared" si="14"/>
        <v>156.86887360275151</v>
      </c>
      <c r="F47" s="212">
        <f t="shared" si="14"/>
        <v>154.8134135855546</v>
      </c>
      <c r="G47" s="212">
        <f t="shared" si="14"/>
        <v>190.17601031814269</v>
      </c>
      <c r="H47" s="212">
        <f t="shared" si="14"/>
        <v>199.6821152192606</v>
      </c>
      <c r="I47" s="212">
        <f t="shared" si="14"/>
        <v>210.7359415305244</v>
      </c>
      <c r="J47" s="212">
        <f t="shared" si="14"/>
        <v>191.08899398108341</v>
      </c>
      <c r="K47" s="212">
        <f t="shared" si="14"/>
        <v>143.69853826311271</v>
      </c>
      <c r="L47" s="212">
        <f t="shared" si="14"/>
        <v>143.9383490971625</v>
      </c>
      <c r="M47" s="212">
        <f t="shared" si="14"/>
        <v>162.08598452278591</v>
      </c>
      <c r="N47" s="212">
        <f t="shared" si="14"/>
        <v>174.3581255374032</v>
      </c>
      <c r="O47" s="212">
        <f t="shared" si="14"/>
        <v>176.24858125537401</v>
      </c>
      <c r="P47" s="212">
        <f t="shared" si="14"/>
        <v>184.2282029234737</v>
      </c>
      <c r="Q47" s="212">
        <f t="shared" si="14"/>
        <v>169.6380911435941</v>
      </c>
      <c r="R47" s="212">
        <f t="shared" si="14"/>
        <v>182.24608770421329</v>
      </c>
      <c r="S47" s="212">
        <f t="shared" si="14"/>
        <v>186.4071367153912</v>
      </c>
      <c r="T47" s="212">
        <f t="shared" si="14"/>
        <v>203.22106620808259</v>
      </c>
      <c r="U47" s="212">
        <f t="shared" si="14"/>
        <v>198.1226139294927</v>
      </c>
      <c r="V47" s="212">
        <f t="shared" si="14"/>
        <v>203.3749785038693</v>
      </c>
      <c r="W47" s="212">
        <f t="shared" si="14"/>
        <v>198.99724849527081</v>
      </c>
      <c r="DA47" s="109"/>
    </row>
    <row r="48" spans="1:105" ht="12" customHeight="1" x14ac:dyDescent="0.25">
      <c r="A48" s="51" t="s">
        <v>41</v>
      </c>
      <c r="B48" s="243">
        <f>ISI_fec!B5</f>
        <v>122.44988536591551</v>
      </c>
      <c r="C48" s="243">
        <f>ISI_fec!C5</f>
        <v>24.440487572794918</v>
      </c>
      <c r="D48" s="243">
        <f>ISI_fec!D5</f>
        <v>0</v>
      </c>
      <c r="E48" s="243">
        <f>ISI_fec!E5</f>
        <v>0</v>
      </c>
      <c r="F48" s="243">
        <f>ISI_fec!F5</f>
        <v>0</v>
      </c>
      <c r="G48" s="243">
        <f>ISI_fec!G5</f>
        <v>0</v>
      </c>
      <c r="H48" s="243">
        <f>ISI_fec!H5</f>
        <v>0</v>
      </c>
      <c r="I48" s="243">
        <f>ISI_fec!I5</f>
        <v>0</v>
      </c>
      <c r="J48" s="243">
        <f>ISI_fec!J5</f>
        <v>0</v>
      </c>
      <c r="K48" s="243">
        <f>ISI_fec!K5</f>
        <v>0</v>
      </c>
      <c r="L48" s="243">
        <f>ISI_fec!L5</f>
        <v>0</v>
      </c>
      <c r="M48" s="243">
        <f>ISI_fec!M5</f>
        <v>0</v>
      </c>
      <c r="N48" s="243">
        <f>ISI_fec!N5</f>
        <v>0</v>
      </c>
      <c r="O48" s="243">
        <f>ISI_fec!O5</f>
        <v>0</v>
      </c>
      <c r="P48" s="243">
        <f>ISI_fec!P5</f>
        <v>0</v>
      </c>
      <c r="Q48" s="243">
        <f>ISI_fec!Q5</f>
        <v>0</v>
      </c>
      <c r="R48" s="243">
        <f>ISI_fec!R5</f>
        <v>0</v>
      </c>
      <c r="S48" s="243">
        <f>ISI_fec!S5</f>
        <v>0</v>
      </c>
      <c r="T48" s="243">
        <f>ISI_fec!T5</f>
        <v>0</v>
      </c>
      <c r="U48" s="243">
        <f>ISI_fec!U5</f>
        <v>0</v>
      </c>
      <c r="V48" s="243">
        <f>ISI_fec!V5</f>
        <v>0</v>
      </c>
      <c r="W48" s="243">
        <f>ISI_fec!W5</f>
        <v>0</v>
      </c>
      <c r="DA48" s="83"/>
    </row>
    <row r="49" spans="1:105" ht="12" customHeight="1" x14ac:dyDescent="0.25">
      <c r="A49" s="52" t="s">
        <v>42</v>
      </c>
      <c r="B49" s="244">
        <f>ISI_fec!B54</f>
        <v>91.812883335718169</v>
      </c>
      <c r="C49" s="244">
        <f>ISI_fec!C54</f>
        <v>110.49253048395489</v>
      </c>
      <c r="D49" s="244">
        <f>ISI_fec!D54</f>
        <v>131.51779879621671</v>
      </c>
      <c r="E49" s="244">
        <f>ISI_fec!E54</f>
        <v>156.86887360275151</v>
      </c>
      <c r="F49" s="244">
        <f>ISI_fec!F54</f>
        <v>154.8134135855546</v>
      </c>
      <c r="G49" s="244">
        <f>ISI_fec!G54</f>
        <v>190.17601031814269</v>
      </c>
      <c r="H49" s="244">
        <f>ISI_fec!H54</f>
        <v>199.6821152192606</v>
      </c>
      <c r="I49" s="244">
        <f>ISI_fec!I54</f>
        <v>210.7359415305244</v>
      </c>
      <c r="J49" s="244">
        <f>ISI_fec!J54</f>
        <v>191.08899398108341</v>
      </c>
      <c r="K49" s="244">
        <f>ISI_fec!K54</f>
        <v>143.69853826311271</v>
      </c>
      <c r="L49" s="244">
        <f>ISI_fec!L54</f>
        <v>143.9383490971625</v>
      </c>
      <c r="M49" s="244">
        <f>ISI_fec!M54</f>
        <v>162.08598452278591</v>
      </c>
      <c r="N49" s="244">
        <f>ISI_fec!N54</f>
        <v>174.3581255374032</v>
      </c>
      <c r="O49" s="244">
        <f>ISI_fec!O54</f>
        <v>176.24858125537401</v>
      </c>
      <c r="P49" s="244">
        <f>ISI_fec!P54</f>
        <v>184.2282029234737</v>
      </c>
      <c r="Q49" s="244">
        <f>ISI_fec!Q54</f>
        <v>169.6380911435941</v>
      </c>
      <c r="R49" s="244">
        <f>ISI_fec!R54</f>
        <v>182.24608770421329</v>
      </c>
      <c r="S49" s="244">
        <f>ISI_fec!S54</f>
        <v>186.4071367153912</v>
      </c>
      <c r="T49" s="244">
        <f>ISI_fec!T54</f>
        <v>203.22106620808259</v>
      </c>
      <c r="U49" s="244">
        <f>ISI_fec!U54</f>
        <v>198.1226139294927</v>
      </c>
      <c r="V49" s="244">
        <f>ISI_fec!V54</f>
        <v>203.3749785038693</v>
      </c>
      <c r="W49" s="244">
        <f>ISI_fec!W54</f>
        <v>198.99724849527081</v>
      </c>
      <c r="DA49" s="84"/>
    </row>
    <row r="50" spans="1:105" ht="12" customHeight="1" x14ac:dyDescent="0.25">
      <c r="A50" s="3"/>
      <c r="B50" s="250"/>
      <c r="C50" s="250"/>
      <c r="D50" s="250"/>
      <c r="E50" s="250"/>
      <c r="F50" s="250"/>
      <c r="G50" s="250"/>
      <c r="H50" s="250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/>
      <c r="W50" s="250"/>
      <c r="DA50" s="87"/>
    </row>
    <row r="51" spans="1:105" ht="12" customHeight="1" x14ac:dyDescent="0.25">
      <c r="A51" s="30" t="s">
        <v>85</v>
      </c>
      <c r="B51" s="205">
        <f t="shared" ref="B51:W51" si="15">B52+B53</f>
        <v>1104.5109744657684</v>
      </c>
      <c r="C51" s="205">
        <f t="shared" si="15"/>
        <v>439.68744936086796</v>
      </c>
      <c r="D51" s="205">
        <f t="shared" si="15"/>
        <v>212.62863809730814</v>
      </c>
      <c r="E51" s="205">
        <f t="shared" si="15"/>
        <v>244.09086064720347</v>
      </c>
      <c r="F51" s="205">
        <f t="shared" si="15"/>
        <v>230.21065443033802</v>
      </c>
      <c r="G51" s="205">
        <f t="shared" si="15"/>
        <v>315.35113268026123</v>
      </c>
      <c r="H51" s="205">
        <f t="shared" si="15"/>
        <v>328.14365667258596</v>
      </c>
      <c r="I51" s="205">
        <f t="shared" si="15"/>
        <v>342.06462311915965</v>
      </c>
      <c r="J51" s="205">
        <f t="shared" si="15"/>
        <v>269.73248175095159</v>
      </c>
      <c r="K51" s="205">
        <f t="shared" si="15"/>
        <v>194.7889463859502</v>
      </c>
      <c r="L51" s="205">
        <f t="shared" si="15"/>
        <v>170.60347886568957</v>
      </c>
      <c r="M51" s="205">
        <f t="shared" si="15"/>
        <v>178.75547173248088</v>
      </c>
      <c r="N51" s="205">
        <f t="shared" si="15"/>
        <v>205.0697662019715</v>
      </c>
      <c r="O51" s="205">
        <f t="shared" si="15"/>
        <v>208.66081384192398</v>
      </c>
      <c r="P51" s="205">
        <f t="shared" si="15"/>
        <v>239.34258206089748</v>
      </c>
      <c r="Q51" s="205">
        <f t="shared" si="15"/>
        <v>236.96957245628084</v>
      </c>
      <c r="R51" s="205">
        <f t="shared" si="15"/>
        <v>222.85522642403112</v>
      </c>
      <c r="S51" s="205">
        <f t="shared" si="15"/>
        <v>210.54680584015225</v>
      </c>
      <c r="T51" s="205">
        <f t="shared" si="15"/>
        <v>217.8838773654623</v>
      </c>
      <c r="U51" s="205">
        <f t="shared" si="15"/>
        <v>243.12655913146276</v>
      </c>
      <c r="V51" s="205">
        <f t="shared" si="15"/>
        <v>243.34647594861798</v>
      </c>
      <c r="W51" s="205">
        <f t="shared" si="15"/>
        <v>221.12797130029574</v>
      </c>
      <c r="DA51" s="112"/>
    </row>
    <row r="52" spans="1:105" ht="12" customHeight="1" x14ac:dyDescent="0.25">
      <c r="A52" s="24" t="s">
        <v>146</v>
      </c>
      <c r="B52" s="215">
        <f>(ISI_emi!B5-ISI_emi!B52)+(ISI_emi!B54-ISI_emi!B96)</f>
        <v>608.39885423652311</v>
      </c>
      <c r="C52" s="215">
        <f>(ISI_emi!C5-ISI_emi!C52)+(ISI_emi!C54-ISI_emi!C96)</f>
        <v>234.08528999588211</v>
      </c>
      <c r="D52" s="215">
        <f>(ISI_emi!D5-ISI_emi!D52)+(ISI_emi!D54-ISI_emi!D96)</f>
        <v>155.62419767890785</v>
      </c>
      <c r="E52" s="215">
        <f>(ISI_emi!E5-ISI_emi!E52)+(ISI_emi!E54-ISI_emi!E96)</f>
        <v>170.25707051767156</v>
      </c>
      <c r="F52" s="215">
        <f>(ISI_emi!F5-ISI_emi!F52)+(ISI_emi!F54-ISI_emi!F96)</f>
        <v>140.13691415922892</v>
      </c>
      <c r="G52" s="215">
        <f>(ISI_emi!G5-ISI_emi!G52)+(ISI_emi!G54-ISI_emi!G96)</f>
        <v>218.30971535890245</v>
      </c>
      <c r="H52" s="215">
        <f>(ISI_emi!H5-ISI_emi!H52)+(ISI_emi!H54-ISI_emi!H96)</f>
        <v>217.29205727925296</v>
      </c>
      <c r="I52" s="215">
        <f>(ISI_emi!I5-ISI_emi!I52)+(ISI_emi!I54-ISI_emi!I96)</f>
        <v>229.14524951915965</v>
      </c>
      <c r="J52" s="215">
        <f>(ISI_emi!J5-ISI_emi!J52)+(ISI_emi!J54-ISI_emi!J96)</f>
        <v>162.7403155176186</v>
      </c>
      <c r="K52" s="215">
        <f>(ISI_emi!K5-ISI_emi!K52)+(ISI_emi!K54-ISI_emi!K96)</f>
        <v>126.7273843192836</v>
      </c>
      <c r="L52" s="215">
        <f>(ISI_emi!L5-ISI_emi!L52)+(ISI_emi!L54-ISI_emi!L96)</f>
        <v>125.63397215902287</v>
      </c>
      <c r="M52" s="215">
        <f>(ISI_emi!M5-ISI_emi!M52)+(ISI_emi!M54-ISI_emi!M96)</f>
        <v>129.7674633591476</v>
      </c>
      <c r="N52" s="215">
        <f>(ISI_emi!N5-ISI_emi!N52)+(ISI_emi!N54-ISI_emi!N96)</f>
        <v>148.04231795863819</v>
      </c>
      <c r="O52" s="215">
        <f>(ISI_emi!O5-ISI_emi!O52)+(ISI_emi!O54-ISI_emi!O96)</f>
        <v>147.7853636385907</v>
      </c>
      <c r="P52" s="215">
        <f>(ISI_emi!P5-ISI_emi!P52)+(ISI_emi!P54-ISI_emi!P96)</f>
        <v>177.30089315756419</v>
      </c>
      <c r="Q52" s="215">
        <f>(ISI_emi!Q5-ISI_emi!Q52)+(ISI_emi!Q54-ISI_emi!Q96)</f>
        <v>141.36144059894752</v>
      </c>
      <c r="R52" s="215">
        <f>(ISI_emi!R5-ISI_emi!R52)+(ISI_emi!R54-ISI_emi!R96)</f>
        <v>148.88973239853112</v>
      </c>
      <c r="S52" s="215">
        <f>(ISI_emi!S5-ISI_emi!S52)+(ISI_emi!S54-ISI_emi!S96)</f>
        <v>144.66196631903475</v>
      </c>
      <c r="T52" s="215">
        <f>(ISI_emi!T5-ISI_emi!T52)+(ISI_emi!T54-ISI_emi!T96)</f>
        <v>155.6357631587029</v>
      </c>
      <c r="U52" s="215">
        <f>(ISI_emi!U5-ISI_emi!U52)+(ISI_emi!U54-ISI_emi!U96)</f>
        <v>162.20500067859575</v>
      </c>
      <c r="V52" s="215">
        <f>(ISI_emi!V5-ISI_emi!V52)+(ISI_emi!V54-ISI_emi!V96)</f>
        <v>159.44803727741697</v>
      </c>
      <c r="W52" s="215">
        <f>(ISI_emi!W5-ISI_emi!W52)+(ISI_emi!W54-ISI_emi!W96)</f>
        <v>156.14202887907913</v>
      </c>
      <c r="DA52" s="85"/>
    </row>
    <row r="53" spans="1:105" ht="12" customHeight="1" x14ac:dyDescent="0.25">
      <c r="A53" s="14" t="s">
        <v>147</v>
      </c>
      <c r="B53" s="206">
        <f>ISI_emi!B52+ISI_emi!B96</f>
        <v>496.11212022924531</v>
      </c>
      <c r="C53" s="206">
        <f>ISI_emi!C52+ISI_emi!C96</f>
        <v>205.60215936498588</v>
      </c>
      <c r="D53" s="206">
        <f>ISI_emi!D52+ISI_emi!D96</f>
        <v>57.0044404184003</v>
      </c>
      <c r="E53" s="206">
        <f>ISI_emi!E52+ISI_emi!E96</f>
        <v>73.833790129531906</v>
      </c>
      <c r="F53" s="206">
        <f>ISI_emi!F52+ISI_emi!F96</f>
        <v>90.073740271109102</v>
      </c>
      <c r="G53" s="206">
        <f>ISI_emi!G52+ISI_emi!G96</f>
        <v>97.041417321358793</v>
      </c>
      <c r="H53" s="206">
        <f>ISI_emi!H52+ISI_emi!H96</f>
        <v>110.851599393333</v>
      </c>
      <c r="I53" s="206">
        <f>ISI_emi!I52+ISI_emi!I96</f>
        <v>112.9193736</v>
      </c>
      <c r="J53" s="206">
        <f>ISI_emi!J52+ISI_emi!J96</f>
        <v>106.99216623333299</v>
      </c>
      <c r="K53" s="206">
        <f>ISI_emi!K52+ISI_emi!K96</f>
        <v>68.061562066666596</v>
      </c>
      <c r="L53" s="206">
        <f>ISI_emi!L52+ISI_emi!L96</f>
        <v>44.969506706666699</v>
      </c>
      <c r="M53" s="206">
        <f>ISI_emi!M52+ISI_emi!M96</f>
        <v>48.988008373333301</v>
      </c>
      <c r="N53" s="206">
        <f>ISI_emi!N52+ISI_emi!N96</f>
        <v>57.027448243333303</v>
      </c>
      <c r="O53" s="206">
        <f>ISI_emi!O52+ISI_emi!O96</f>
        <v>60.875450203333301</v>
      </c>
      <c r="P53" s="206">
        <f>ISI_emi!P52+ISI_emi!P96</f>
        <v>62.041688903333302</v>
      </c>
      <c r="Q53" s="206">
        <f>ISI_emi!Q52+ISI_emi!Q96</f>
        <v>95.608131857333305</v>
      </c>
      <c r="R53" s="206">
        <f>ISI_emi!R52+ISI_emi!R96</f>
        <v>73.965494025500007</v>
      </c>
      <c r="S53" s="206">
        <f>ISI_emi!S52+ISI_emi!S96</f>
        <v>65.884839521117499</v>
      </c>
      <c r="T53" s="206">
        <f>ISI_emi!T52+ISI_emi!T96</f>
        <v>62.248114206759404</v>
      </c>
      <c r="U53" s="206">
        <f>ISI_emi!U52+ISI_emi!U96</f>
        <v>80.921558452867004</v>
      </c>
      <c r="V53" s="206">
        <f>ISI_emi!V52+ISI_emi!V96</f>
        <v>83.898438671201006</v>
      </c>
      <c r="W53" s="206">
        <f>ISI_emi!W52+ISI_emi!W96</f>
        <v>64.985942421216606</v>
      </c>
      <c r="DA53" s="71"/>
    </row>
    <row r="54" spans="1:105" ht="12" customHeight="1" x14ac:dyDescent="0.25">
      <c r="A54" s="31" t="s">
        <v>145</v>
      </c>
      <c r="B54" s="212">
        <f t="shared" ref="B54:W54" si="16">SUM(B55:B56)</f>
        <v>1104.5109744657684</v>
      </c>
      <c r="C54" s="212">
        <f t="shared" si="16"/>
        <v>439.68744936086796</v>
      </c>
      <c r="D54" s="212">
        <f t="shared" si="16"/>
        <v>212.62863809730814</v>
      </c>
      <c r="E54" s="212">
        <f t="shared" si="16"/>
        <v>244.09086064720347</v>
      </c>
      <c r="F54" s="212">
        <f t="shared" si="16"/>
        <v>230.21065443033802</v>
      </c>
      <c r="G54" s="212">
        <f t="shared" si="16"/>
        <v>315.35113268026123</v>
      </c>
      <c r="H54" s="212">
        <f t="shared" si="16"/>
        <v>328.14365667258596</v>
      </c>
      <c r="I54" s="212">
        <f t="shared" si="16"/>
        <v>342.06462311915965</v>
      </c>
      <c r="J54" s="212">
        <f t="shared" si="16"/>
        <v>269.73248175095159</v>
      </c>
      <c r="K54" s="212">
        <f t="shared" si="16"/>
        <v>194.7889463859502</v>
      </c>
      <c r="L54" s="212">
        <f t="shared" si="16"/>
        <v>170.60347886568957</v>
      </c>
      <c r="M54" s="212">
        <f t="shared" si="16"/>
        <v>178.75547173248088</v>
      </c>
      <c r="N54" s="212">
        <f t="shared" si="16"/>
        <v>205.0697662019715</v>
      </c>
      <c r="O54" s="212">
        <f t="shared" si="16"/>
        <v>208.66081384192398</v>
      </c>
      <c r="P54" s="212">
        <f t="shared" si="16"/>
        <v>239.34258206089748</v>
      </c>
      <c r="Q54" s="212">
        <f t="shared" si="16"/>
        <v>236.96957245628084</v>
      </c>
      <c r="R54" s="212">
        <f t="shared" si="16"/>
        <v>222.85522642403112</v>
      </c>
      <c r="S54" s="212">
        <f t="shared" si="16"/>
        <v>210.54680584015225</v>
      </c>
      <c r="T54" s="212">
        <f t="shared" si="16"/>
        <v>217.8838773654623</v>
      </c>
      <c r="U54" s="212">
        <f t="shared" si="16"/>
        <v>243.12655913146276</v>
      </c>
      <c r="V54" s="212">
        <f t="shared" si="16"/>
        <v>243.34647594861798</v>
      </c>
      <c r="W54" s="212">
        <f t="shared" si="16"/>
        <v>221.12797130029574</v>
      </c>
      <c r="DA54" s="109"/>
    </row>
    <row r="55" spans="1:105" ht="12" customHeight="1" x14ac:dyDescent="0.25">
      <c r="A55" s="51" t="s">
        <v>41</v>
      </c>
      <c r="B55" s="243">
        <f>ISI_emi!B$5</f>
        <v>904.24743407833489</v>
      </c>
      <c r="C55" s="243">
        <f>ISI_emi!C$5</f>
        <v>207.71223085315697</v>
      </c>
      <c r="D55" s="243">
        <f>ISI_emi!D$5</f>
        <v>0</v>
      </c>
      <c r="E55" s="243">
        <f>ISI_emi!E$5</f>
        <v>0</v>
      </c>
      <c r="F55" s="243">
        <f>ISI_emi!F$5</f>
        <v>0</v>
      </c>
      <c r="G55" s="243">
        <f>ISI_emi!G$5</f>
        <v>0</v>
      </c>
      <c r="H55" s="243">
        <f>ISI_emi!H$5</f>
        <v>0</v>
      </c>
      <c r="I55" s="243">
        <f>ISI_emi!I$5</f>
        <v>0</v>
      </c>
      <c r="J55" s="243">
        <f>ISI_emi!J$5</f>
        <v>0</v>
      </c>
      <c r="K55" s="243">
        <f>ISI_emi!K$5</f>
        <v>0</v>
      </c>
      <c r="L55" s="243">
        <f>ISI_emi!L$5</f>
        <v>0</v>
      </c>
      <c r="M55" s="243">
        <f>ISI_emi!M$5</f>
        <v>0</v>
      </c>
      <c r="N55" s="243">
        <f>ISI_emi!N$5</f>
        <v>0</v>
      </c>
      <c r="O55" s="243">
        <f>ISI_emi!O$5</f>
        <v>0</v>
      </c>
      <c r="P55" s="243">
        <f>ISI_emi!P$5</f>
        <v>0</v>
      </c>
      <c r="Q55" s="243">
        <f>ISI_emi!Q$5</f>
        <v>0</v>
      </c>
      <c r="R55" s="243">
        <f>ISI_emi!R$5</f>
        <v>0</v>
      </c>
      <c r="S55" s="243">
        <f>ISI_emi!S$5</f>
        <v>0</v>
      </c>
      <c r="T55" s="243">
        <f>ISI_emi!T$5</f>
        <v>0</v>
      </c>
      <c r="U55" s="243">
        <f>ISI_emi!U$5</f>
        <v>0</v>
      </c>
      <c r="V55" s="243">
        <f>ISI_emi!V$5</f>
        <v>0</v>
      </c>
      <c r="W55" s="243">
        <f>ISI_emi!W$5</f>
        <v>0</v>
      </c>
      <c r="DA55" s="83"/>
    </row>
    <row r="56" spans="1:105" ht="12" customHeight="1" x14ac:dyDescent="0.25">
      <c r="A56" s="52" t="s">
        <v>42</v>
      </c>
      <c r="B56" s="244">
        <f>ISI_emi!B$54</f>
        <v>200.26354038743352</v>
      </c>
      <c r="C56" s="244">
        <f>ISI_emi!C$54</f>
        <v>231.97521850771102</v>
      </c>
      <c r="D56" s="244">
        <f>ISI_emi!D$54</f>
        <v>212.62863809730814</v>
      </c>
      <c r="E56" s="244">
        <f>ISI_emi!E$54</f>
        <v>244.09086064720347</v>
      </c>
      <c r="F56" s="244">
        <f>ISI_emi!F$54</f>
        <v>230.21065443033802</v>
      </c>
      <c r="G56" s="244">
        <f>ISI_emi!G$54</f>
        <v>315.35113268026123</v>
      </c>
      <c r="H56" s="244">
        <f>ISI_emi!H$54</f>
        <v>328.14365667258596</v>
      </c>
      <c r="I56" s="244">
        <f>ISI_emi!I$54</f>
        <v>342.06462311915965</v>
      </c>
      <c r="J56" s="244">
        <f>ISI_emi!J$54</f>
        <v>269.73248175095159</v>
      </c>
      <c r="K56" s="244">
        <f>ISI_emi!K$54</f>
        <v>194.7889463859502</v>
      </c>
      <c r="L56" s="244">
        <f>ISI_emi!L$54</f>
        <v>170.60347886568957</v>
      </c>
      <c r="M56" s="244">
        <f>ISI_emi!M$54</f>
        <v>178.75547173248088</v>
      </c>
      <c r="N56" s="244">
        <f>ISI_emi!N$54</f>
        <v>205.0697662019715</v>
      </c>
      <c r="O56" s="244">
        <f>ISI_emi!O$54</f>
        <v>208.66081384192398</v>
      </c>
      <c r="P56" s="244">
        <f>ISI_emi!P$54</f>
        <v>239.34258206089748</v>
      </c>
      <c r="Q56" s="244">
        <f>ISI_emi!Q$54</f>
        <v>236.96957245628084</v>
      </c>
      <c r="R56" s="244">
        <f>ISI_emi!R$54</f>
        <v>222.85522642403112</v>
      </c>
      <c r="S56" s="244">
        <f>ISI_emi!S$54</f>
        <v>210.54680584015225</v>
      </c>
      <c r="T56" s="244">
        <f>ISI_emi!T$54</f>
        <v>217.8838773654623</v>
      </c>
      <c r="U56" s="244">
        <f>ISI_emi!U$54</f>
        <v>243.12655913146276</v>
      </c>
      <c r="V56" s="244">
        <f>ISI_emi!V$54</f>
        <v>243.34647594861798</v>
      </c>
      <c r="W56" s="244">
        <f>ISI_emi!W$54</f>
        <v>221.12797130029574</v>
      </c>
      <c r="DA56" s="84"/>
    </row>
    <row r="57" spans="1:105" ht="12" customHeight="1" x14ac:dyDescent="0.25">
      <c r="A57" s="3"/>
      <c r="B57" s="250"/>
      <c r="C57" s="250"/>
      <c r="D57" s="250"/>
      <c r="E57" s="250"/>
      <c r="F57" s="250"/>
      <c r="G57" s="250"/>
      <c r="H57" s="250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0"/>
      <c r="DA57" s="87"/>
    </row>
    <row r="58" spans="1:105" ht="12" customHeight="1" x14ac:dyDescent="0.25">
      <c r="A58" s="110" t="s">
        <v>148</v>
      </c>
      <c r="B58" s="252">
        <f t="shared" ref="B58:W58" si="17">IF(B$7=0,"",B$3/B$7*1000)</f>
        <v>267.26059877137408</v>
      </c>
      <c r="C58" s="252">
        <f t="shared" si="17"/>
        <v>388.97016052799756</v>
      </c>
      <c r="D58" s="252">
        <f t="shared" si="17"/>
        <v>313.32951794530749</v>
      </c>
      <c r="E58" s="252">
        <f t="shared" si="17"/>
        <v>255.49251406380901</v>
      </c>
      <c r="F58" s="252">
        <f t="shared" si="17"/>
        <v>177.78418356579868</v>
      </c>
      <c r="G58" s="252">
        <f t="shared" si="17"/>
        <v>173.37645389365312</v>
      </c>
      <c r="H58" s="252">
        <f t="shared" si="17"/>
        <v>151.10875257361064</v>
      </c>
      <c r="I58" s="252">
        <f t="shared" si="17"/>
        <v>137.97879652688607</v>
      </c>
      <c r="J58" s="252">
        <f t="shared" si="17"/>
        <v>136.39667453168724</v>
      </c>
      <c r="K58" s="252">
        <f t="shared" si="17"/>
        <v>126.38246410576481</v>
      </c>
      <c r="L58" s="252">
        <f t="shared" si="17"/>
        <v>163.29883854556033</v>
      </c>
      <c r="M58" s="252">
        <f t="shared" si="17"/>
        <v>144.49989525948354</v>
      </c>
      <c r="N58" s="252">
        <f t="shared" si="17"/>
        <v>120.05173028161414</v>
      </c>
      <c r="O58" s="252">
        <f t="shared" si="17"/>
        <v>120.66287330539566</v>
      </c>
      <c r="P58" s="252">
        <f t="shared" si="17"/>
        <v>126.52764624638763</v>
      </c>
      <c r="Q58" s="252">
        <f t="shared" si="17"/>
        <v>104.90699661751758</v>
      </c>
      <c r="R58" s="252">
        <f t="shared" si="17"/>
        <v>135.13033932328497</v>
      </c>
      <c r="S58" s="252">
        <f t="shared" si="17"/>
        <v>163.75510672323361</v>
      </c>
      <c r="T58" s="252">
        <f t="shared" si="17"/>
        <v>151.69358980487871</v>
      </c>
      <c r="U58" s="252">
        <f t="shared" si="17"/>
        <v>140.67272661590346</v>
      </c>
      <c r="V58" s="252">
        <f t="shared" si="17"/>
        <v>118.25934923325575</v>
      </c>
      <c r="W58" s="252">
        <f t="shared" si="17"/>
        <v>265.95222128496511</v>
      </c>
      <c r="DA58" s="109"/>
    </row>
    <row r="59" spans="1:105" ht="12" customHeight="1" x14ac:dyDescent="0.25">
      <c r="A59" s="110" t="s">
        <v>149</v>
      </c>
      <c r="B59" s="253">
        <f t="shared" ref="B59:W59" si="18">IF(B$47=0,"",B$47/B$7)</f>
        <v>0.19693269182135448</v>
      </c>
      <c r="C59" s="253">
        <f t="shared" si="18"/>
        <v>0.18534755227575522</v>
      </c>
      <c r="D59" s="253">
        <f t="shared" si="18"/>
        <v>0.14295412912632252</v>
      </c>
      <c r="E59" s="253">
        <f t="shared" si="18"/>
        <v>0.15686887360275151</v>
      </c>
      <c r="F59" s="253">
        <f t="shared" si="18"/>
        <v>0.10711321923135253</v>
      </c>
      <c r="G59" s="253">
        <f t="shared" si="18"/>
        <v>0.13503356761380261</v>
      </c>
      <c r="H59" s="253">
        <f t="shared" si="18"/>
        <v>0.11616739797166507</v>
      </c>
      <c r="I59" s="253">
        <f t="shared" si="18"/>
        <v>0.11370683183837736</v>
      </c>
      <c r="J59" s="253">
        <f t="shared" si="18"/>
        <v>9.4744004893199063E-2</v>
      </c>
      <c r="K59" s="253">
        <f t="shared" si="18"/>
        <v>8.9020858637596983E-2</v>
      </c>
      <c r="L59" s="253">
        <f t="shared" si="18"/>
        <v>9.3291327188480905E-2</v>
      </c>
      <c r="M59" s="253">
        <f t="shared" si="18"/>
        <v>8.3448220315547994E-2</v>
      </c>
      <c r="N59" s="253">
        <f t="shared" si="18"/>
        <v>8.8954233451458919E-2</v>
      </c>
      <c r="O59" s="253">
        <f t="shared" si="18"/>
        <v>8.5974917685548297E-2</v>
      </c>
      <c r="P59" s="253">
        <f t="shared" si="18"/>
        <v>8.8999131847088742E-2</v>
      </c>
      <c r="Q59" s="253">
        <f t="shared" si="18"/>
        <v>8.3565562139701524E-2</v>
      </c>
      <c r="R59" s="253">
        <f t="shared" si="18"/>
        <v>9.0669695375230494E-2</v>
      </c>
      <c r="S59" s="253">
        <f t="shared" si="18"/>
        <v>9.0671344387318761E-2</v>
      </c>
      <c r="T59" s="253">
        <f t="shared" si="18"/>
        <v>9.173668441838001E-2</v>
      </c>
      <c r="U59" s="253">
        <f t="shared" si="18"/>
        <v>9.7460709728869138E-2</v>
      </c>
      <c r="V59" s="253">
        <f t="shared" si="18"/>
        <v>9.2326924056469487E-2</v>
      </c>
      <c r="W59" s="253">
        <f t="shared" si="18"/>
        <v>0.10189462541700353</v>
      </c>
      <c r="DA59" s="109"/>
    </row>
    <row r="60" spans="1:105" ht="12" customHeight="1" x14ac:dyDescent="0.25">
      <c r="A60" s="50" t="s">
        <v>41</v>
      </c>
      <c r="B60" s="254">
        <f t="shared" ref="B60:W60" si="19">IF(B$48=0,"",B$48/B$8)</f>
        <v>0.29878068419722109</v>
      </c>
      <c r="C60" s="254">
        <f t="shared" si="19"/>
        <v>0.39420141246443419</v>
      </c>
      <c r="D60" s="254" t="str">
        <f t="shared" si="19"/>
        <v/>
      </c>
      <c r="E60" s="254" t="str">
        <f t="shared" si="19"/>
        <v/>
      </c>
      <c r="F60" s="254" t="str">
        <f t="shared" si="19"/>
        <v/>
      </c>
      <c r="G60" s="254" t="str">
        <f t="shared" si="19"/>
        <v/>
      </c>
      <c r="H60" s="254" t="str">
        <f t="shared" si="19"/>
        <v/>
      </c>
      <c r="I60" s="254" t="str">
        <f t="shared" si="19"/>
        <v/>
      </c>
      <c r="J60" s="254" t="str">
        <f t="shared" si="19"/>
        <v/>
      </c>
      <c r="K60" s="254" t="str">
        <f t="shared" si="19"/>
        <v/>
      </c>
      <c r="L60" s="254" t="str">
        <f t="shared" si="19"/>
        <v/>
      </c>
      <c r="M60" s="254" t="str">
        <f t="shared" si="19"/>
        <v/>
      </c>
      <c r="N60" s="254" t="str">
        <f t="shared" si="19"/>
        <v/>
      </c>
      <c r="O60" s="254" t="str">
        <f t="shared" si="19"/>
        <v/>
      </c>
      <c r="P60" s="254" t="str">
        <f t="shared" si="19"/>
        <v/>
      </c>
      <c r="Q60" s="254" t="str">
        <f t="shared" si="19"/>
        <v/>
      </c>
      <c r="R60" s="254" t="str">
        <f t="shared" si="19"/>
        <v/>
      </c>
      <c r="S60" s="254" t="str">
        <f t="shared" si="19"/>
        <v/>
      </c>
      <c r="T60" s="254" t="str">
        <f t="shared" si="19"/>
        <v/>
      </c>
      <c r="U60" s="254" t="str">
        <f t="shared" si="19"/>
        <v/>
      </c>
      <c r="V60" s="254" t="str">
        <f t="shared" si="19"/>
        <v/>
      </c>
      <c r="W60" s="254" t="str">
        <f t="shared" si="19"/>
        <v/>
      </c>
      <c r="DA60" s="83"/>
    </row>
    <row r="61" spans="1:105" ht="12" customHeight="1" x14ac:dyDescent="0.25">
      <c r="A61" s="49" t="s">
        <v>42</v>
      </c>
      <c r="B61" s="255">
        <f t="shared" ref="B61:W61" si="20">IF(B$49=0,"",B$49/B$9)</f>
        <v>0.13538368565859518</v>
      </c>
      <c r="C61" s="255">
        <f t="shared" si="20"/>
        <v>0.16590470042635869</v>
      </c>
      <c r="D61" s="255">
        <f t="shared" si="20"/>
        <v>0.14295412912632252</v>
      </c>
      <c r="E61" s="255">
        <f t="shared" si="20"/>
        <v>0.15686887360275151</v>
      </c>
      <c r="F61" s="255">
        <f t="shared" si="20"/>
        <v>0.10711321923135253</v>
      </c>
      <c r="G61" s="255">
        <f t="shared" si="20"/>
        <v>0.13503356761380261</v>
      </c>
      <c r="H61" s="255">
        <f t="shared" si="20"/>
        <v>0.11616739797166507</v>
      </c>
      <c r="I61" s="255">
        <f t="shared" si="20"/>
        <v>0.11370683183837736</v>
      </c>
      <c r="J61" s="255">
        <f t="shared" si="20"/>
        <v>9.4744004893199063E-2</v>
      </c>
      <c r="K61" s="255">
        <f t="shared" si="20"/>
        <v>8.9020858637596983E-2</v>
      </c>
      <c r="L61" s="255">
        <f t="shared" si="20"/>
        <v>9.3291327188480905E-2</v>
      </c>
      <c r="M61" s="255">
        <f t="shared" si="20"/>
        <v>8.3448220315547994E-2</v>
      </c>
      <c r="N61" s="255">
        <f t="shared" si="20"/>
        <v>8.8954233451458919E-2</v>
      </c>
      <c r="O61" s="255">
        <f t="shared" si="20"/>
        <v>8.5974917685548297E-2</v>
      </c>
      <c r="P61" s="255">
        <f t="shared" si="20"/>
        <v>8.8999131847088742E-2</v>
      </c>
      <c r="Q61" s="255">
        <f t="shared" si="20"/>
        <v>8.3565562139701524E-2</v>
      </c>
      <c r="R61" s="255">
        <f t="shared" si="20"/>
        <v>9.0669695375230494E-2</v>
      </c>
      <c r="S61" s="255">
        <f t="shared" si="20"/>
        <v>9.0671344387318761E-2</v>
      </c>
      <c r="T61" s="255">
        <f t="shared" si="20"/>
        <v>9.173668441838001E-2</v>
      </c>
      <c r="U61" s="255">
        <f t="shared" si="20"/>
        <v>9.7460709728869138E-2</v>
      </c>
      <c r="V61" s="255">
        <f t="shared" si="20"/>
        <v>9.2326924056469487E-2</v>
      </c>
      <c r="W61" s="255">
        <f t="shared" si="20"/>
        <v>0.10189462541700353</v>
      </c>
      <c r="DA61" s="84"/>
    </row>
    <row r="62" spans="1:105" ht="12" customHeight="1" x14ac:dyDescent="0.25">
      <c r="A62" s="110" t="s">
        <v>150</v>
      </c>
      <c r="B62" s="253">
        <f>IF(SUM(ISI_ued!B$5,ISI_ued!B$54)=0,"",SUM(ISI_ued!B$5,ISI_ued!B$54)/B$7)</f>
        <v>8.2112434270539603E-2</v>
      </c>
      <c r="C62" s="253">
        <f>IF(SUM(ISI_ued!C$5,ISI_ued!C$54)=0,"",SUM(ISI_ued!C$5,ISI_ued!C$54)/C$7)</f>
        <v>9.5791615927802595E-2</v>
      </c>
      <c r="D62" s="253">
        <f>IF(SUM(ISI_ued!D$5,ISI_ued!D$54)=0,"",SUM(ISI_ued!D$5,ISI_ued!D$54)/D$7)</f>
        <v>8.1364942494369458E-2</v>
      </c>
      <c r="E62" s="253">
        <f>IF(SUM(ISI_ued!E$5,ISI_ued!E$54)=0,"",SUM(ISI_ued!E$5,ISI_ued!E$54)/E$7)</f>
        <v>9.065489434740702E-2</v>
      </c>
      <c r="F62" s="253">
        <f>IF(SUM(ISI_ued!F$5,ISI_ued!F$54)=0,"",SUM(ISI_ued!F$5,ISI_ued!F$54)/F$7)</f>
        <v>6.3993989861909059E-2</v>
      </c>
      <c r="G62" s="253">
        <f>IF(SUM(ISI_ued!G$5,ISI_ued!G$54)=0,"",SUM(ISI_ued!G$5,ISI_ued!G$54)/G$7)</f>
        <v>7.8663844119305271E-2</v>
      </c>
      <c r="H62" s="253">
        <f>IF(SUM(ISI_ued!H$5,ISI_ued!H$54)=0,"",SUM(ISI_ued!H$5,ISI_ued!H$54)/H$7)</f>
        <v>6.8782854117742043E-2</v>
      </c>
      <c r="I62" s="253">
        <f>IF(SUM(ISI_ued!I$5,ISI_ued!I$54)=0,"",SUM(ISI_ued!I$5,ISI_ued!I$54)/I$7)</f>
        <v>6.797926124559163E-2</v>
      </c>
      <c r="J62" s="253">
        <f>IF(SUM(ISI_ued!J$5,ISI_ued!J$54)=0,"",SUM(ISI_ued!J$5,ISI_ued!J$54)/J$7)</f>
        <v>5.85248342251578E-2</v>
      </c>
      <c r="K62" s="253">
        <f>IF(SUM(ISI_ued!K$5,ISI_ued!K$54)=0,"",SUM(ISI_ued!K$5,ISI_ued!K$54)/K$7)</f>
        <v>5.4838374755963266E-2</v>
      </c>
      <c r="L62" s="253">
        <f>IF(SUM(ISI_ued!L$5,ISI_ued!L$54)=0,"",SUM(ISI_ued!L$5,ISI_ued!L$54)/L$7)</f>
        <v>5.7508476901635928E-2</v>
      </c>
      <c r="M62" s="253">
        <f>IF(SUM(ISI_ued!M$5,ISI_ued!M$54)=0,"",SUM(ISI_ued!M$5,ISI_ued!M$54)/M$7)</f>
        <v>5.1800396036629878E-2</v>
      </c>
      <c r="N62" s="253">
        <f>IF(SUM(ISI_ued!N$5,ISI_ued!N$54)=0,"",SUM(ISI_ued!N$5,ISI_ued!N$54)/N$7)</f>
        <v>5.4971210452773547E-2</v>
      </c>
      <c r="O62" s="253">
        <f>IF(SUM(ISI_ued!O$5,ISI_ued!O$54)=0,"",SUM(ISI_ued!O$5,ISI_ued!O$54)/O$7)</f>
        <v>5.3446312704479949E-2</v>
      </c>
      <c r="P62" s="253">
        <f>IF(SUM(ISI_ued!P$5,ISI_ued!P$54)=0,"",SUM(ISI_ued!P$5,ISI_ued!P$54)/P$7)</f>
        <v>5.5049596904086666E-2</v>
      </c>
      <c r="Q62" s="253">
        <f>IF(SUM(ISI_ued!Q$5,ISI_ued!Q$54)=0,"",SUM(ISI_ued!Q$5,ISI_ued!Q$54)/Q$7)</f>
        <v>5.2311763177006747E-2</v>
      </c>
      <c r="R62" s="253">
        <f>IF(SUM(ISI_ued!R$5,ISI_ued!R$54)=0,"",SUM(ISI_ued!R$5,ISI_ued!R$54)/R$7)</f>
        <v>5.6863241331995128E-2</v>
      </c>
      <c r="S62" s="253">
        <f>IF(SUM(ISI_ued!S$5,ISI_ued!S$54)=0,"",SUM(ISI_ued!S$5,ISI_ued!S$54)/S$7)</f>
        <v>5.7468797391870975E-2</v>
      </c>
      <c r="T62" s="253">
        <f>IF(SUM(ISI_ued!T$5,ISI_ued!T$54)=0,"",SUM(ISI_ued!T$5,ISI_ued!T$54)/T$7)</f>
        <v>5.9266539909764888E-2</v>
      </c>
      <c r="U62" s="253">
        <f>IF(SUM(ISI_ued!U$5,ISI_ued!U$54)=0,"",SUM(ISI_ued!U$5,ISI_ued!U$54)/U$7)</f>
        <v>6.267852827435684E-2</v>
      </c>
      <c r="V62" s="253">
        <f>IF(SUM(ISI_ued!V$5,ISI_ued!V$54)=0,"",SUM(ISI_ued!V$5,ISI_ued!V$54)/V$7)</f>
        <v>5.9559718607894926E-2</v>
      </c>
      <c r="W62" s="253">
        <f>IF(SUM(ISI_ued!W$5,ISI_ued!W$54)=0,"",SUM(ISI_ued!W$5,ISI_ued!W$54)/W$7)</f>
        <v>6.5759992445026116E-2</v>
      </c>
      <c r="DA62" s="109"/>
    </row>
    <row r="63" spans="1:105" ht="12" customHeight="1" x14ac:dyDescent="0.25">
      <c r="A63" s="50" t="s">
        <v>41</v>
      </c>
      <c r="B63" s="254">
        <f>IF(ISI_ued!B$5=0,"",ISI_ued!B$5/B$8)</f>
        <v>9.3245762598496887E-2</v>
      </c>
      <c r="C63" s="254">
        <f>IF(ISI_ued!C$5=0,"",ISI_ued!C$5/C$8)</f>
        <v>0.12481937788208891</v>
      </c>
      <c r="D63" s="254" t="str">
        <f>IF(ISI_ued!D$5=0,"",ISI_ued!D$5/D$8)</f>
        <v/>
      </c>
      <c r="E63" s="254" t="str">
        <f>IF(ISI_ued!E$5=0,"",ISI_ued!E$5/E$8)</f>
        <v/>
      </c>
      <c r="F63" s="254" t="str">
        <f>IF(ISI_ued!F$5=0,"",ISI_ued!F$5/F$8)</f>
        <v/>
      </c>
      <c r="G63" s="254" t="str">
        <f>IF(ISI_ued!G$5=0,"",ISI_ued!G$5/G$8)</f>
        <v/>
      </c>
      <c r="H63" s="254" t="str">
        <f>IF(ISI_ued!H$5=0,"",ISI_ued!H$5/H$8)</f>
        <v/>
      </c>
      <c r="I63" s="254" t="str">
        <f>IF(ISI_ued!I$5=0,"",ISI_ued!I$5/I$8)</f>
        <v/>
      </c>
      <c r="J63" s="254" t="str">
        <f>IF(ISI_ued!J$5=0,"",ISI_ued!J$5/J$8)</f>
        <v/>
      </c>
      <c r="K63" s="254" t="str">
        <f>IF(ISI_ued!K$5=0,"",ISI_ued!K$5/K$8)</f>
        <v/>
      </c>
      <c r="L63" s="254" t="str">
        <f>IF(ISI_ued!L$5=0,"",ISI_ued!L$5/L$8)</f>
        <v/>
      </c>
      <c r="M63" s="254" t="str">
        <f>IF(ISI_ued!M$5=0,"",ISI_ued!M$5/M$8)</f>
        <v/>
      </c>
      <c r="N63" s="254" t="str">
        <f>IF(ISI_ued!N$5=0,"",ISI_ued!N$5/N$8)</f>
        <v/>
      </c>
      <c r="O63" s="254" t="str">
        <f>IF(ISI_ued!O$5=0,"",ISI_ued!O$5/O$8)</f>
        <v/>
      </c>
      <c r="P63" s="254" t="str">
        <f>IF(ISI_ued!P$5=0,"",ISI_ued!P$5/P$8)</f>
        <v/>
      </c>
      <c r="Q63" s="254" t="str">
        <f>IF(ISI_ued!Q$5=0,"",ISI_ued!Q$5/Q$8)</f>
        <v/>
      </c>
      <c r="R63" s="254" t="str">
        <f>IF(ISI_ued!R$5=0,"",ISI_ued!R$5/R$8)</f>
        <v/>
      </c>
      <c r="S63" s="254" t="str">
        <f>IF(ISI_ued!S$5=0,"",ISI_ued!S$5/S$8)</f>
        <v/>
      </c>
      <c r="T63" s="254" t="str">
        <f>IF(ISI_ued!T$5=0,"",ISI_ued!T$5/T$8)</f>
        <v/>
      </c>
      <c r="U63" s="254" t="str">
        <f>IF(ISI_ued!U$5=0,"",ISI_ued!U$5/U$8)</f>
        <v/>
      </c>
      <c r="V63" s="254" t="str">
        <f>IF(ISI_ued!V$5=0,"",ISI_ued!V$5/V$8)</f>
        <v/>
      </c>
      <c r="W63" s="254" t="str">
        <f>IF(ISI_ued!W$5=0,"",ISI_ued!W$5/W$8)</f>
        <v/>
      </c>
      <c r="DA63" s="83"/>
    </row>
    <row r="64" spans="1:105" ht="12" customHeight="1" x14ac:dyDescent="0.25">
      <c r="A64" s="49" t="s">
        <v>42</v>
      </c>
      <c r="B64" s="255">
        <f>IF(ISI_ued!B$54=0,"",ISI_ued!B$54/B$9)</f>
        <v>7.5384316436458085E-2</v>
      </c>
      <c r="C64" s="255">
        <f>IF(ISI_ued!C$54=0,"",ISI_ued!C$54/C$9)</f>
        <v>9.3089331781908077E-2</v>
      </c>
      <c r="D64" s="255">
        <f>IF(ISI_ued!D$54=0,"",ISI_ued!D$54/D$9)</f>
        <v>8.1364942494369458E-2</v>
      </c>
      <c r="E64" s="255">
        <f>IF(ISI_ued!E$54=0,"",ISI_ued!E$54/E$9)</f>
        <v>9.065489434740702E-2</v>
      </c>
      <c r="F64" s="255">
        <f>IF(ISI_ued!F$54=0,"",ISI_ued!F$54/F$9)</f>
        <v>6.3993989861909059E-2</v>
      </c>
      <c r="G64" s="255">
        <f>IF(ISI_ued!G$54=0,"",ISI_ued!G$54/G$9)</f>
        <v>7.8663844119305271E-2</v>
      </c>
      <c r="H64" s="255">
        <f>IF(ISI_ued!H$54=0,"",ISI_ued!H$54/H$9)</f>
        <v>6.8782854117742043E-2</v>
      </c>
      <c r="I64" s="255">
        <f>IF(ISI_ued!I$54=0,"",ISI_ued!I$54/I$9)</f>
        <v>6.797926124559163E-2</v>
      </c>
      <c r="J64" s="255">
        <f>IF(ISI_ued!J$54=0,"",ISI_ued!J$54/J$9)</f>
        <v>5.85248342251578E-2</v>
      </c>
      <c r="K64" s="255">
        <f>IF(ISI_ued!K$54=0,"",ISI_ued!K$54/K$9)</f>
        <v>5.4838374755963266E-2</v>
      </c>
      <c r="L64" s="255">
        <f>IF(ISI_ued!L$54=0,"",ISI_ued!L$54/L$9)</f>
        <v>5.7508476901635928E-2</v>
      </c>
      <c r="M64" s="255">
        <f>IF(ISI_ued!M$54=0,"",ISI_ued!M$54/M$9)</f>
        <v>5.1800396036629878E-2</v>
      </c>
      <c r="N64" s="255">
        <f>IF(ISI_ued!N$54=0,"",ISI_ued!N$54/N$9)</f>
        <v>5.4971210452773547E-2</v>
      </c>
      <c r="O64" s="255">
        <f>IF(ISI_ued!O$54=0,"",ISI_ued!O$54/O$9)</f>
        <v>5.3446312704479949E-2</v>
      </c>
      <c r="P64" s="255">
        <f>IF(ISI_ued!P$54=0,"",ISI_ued!P$54/P$9)</f>
        <v>5.5049596904086666E-2</v>
      </c>
      <c r="Q64" s="255">
        <f>IF(ISI_ued!Q$54=0,"",ISI_ued!Q$54/Q$9)</f>
        <v>5.2311763177006747E-2</v>
      </c>
      <c r="R64" s="255">
        <f>IF(ISI_ued!R$54=0,"",ISI_ued!R$54/R$9)</f>
        <v>5.6863241331995128E-2</v>
      </c>
      <c r="S64" s="255">
        <f>IF(ISI_ued!S$54=0,"",ISI_ued!S$54/S$9)</f>
        <v>5.7468797391870975E-2</v>
      </c>
      <c r="T64" s="255">
        <f>IF(ISI_ued!T$54=0,"",ISI_ued!T$54/T$9)</f>
        <v>5.9266539909764888E-2</v>
      </c>
      <c r="U64" s="255">
        <f>IF(ISI_ued!U$54=0,"",ISI_ued!U$54/U$9)</f>
        <v>6.267852827435684E-2</v>
      </c>
      <c r="V64" s="255">
        <f>IF(ISI_ued!V$54=0,"",ISI_ued!V$54/V$9)</f>
        <v>5.9559718607894926E-2</v>
      </c>
      <c r="W64" s="255">
        <f>IF(ISI_ued!W$54=0,"",ISI_ued!W$54/W$9)</f>
        <v>6.5759992445026116E-2</v>
      </c>
      <c r="DA64" s="84"/>
    </row>
    <row r="65" spans="1:105" ht="12" customHeight="1" x14ac:dyDescent="0.25">
      <c r="A65" s="110" t="s">
        <v>88</v>
      </c>
      <c r="B65" s="256">
        <f t="shared" ref="B65:W65" si="21">IF(B$47=0,"",B$54/B$47)</f>
        <v>5.1549365349788232</v>
      </c>
      <c r="C65" s="256">
        <f t="shared" si="21"/>
        <v>3.2585608451739017</v>
      </c>
      <c r="D65" s="256">
        <f t="shared" si="21"/>
        <v>1.6167289906271203</v>
      </c>
      <c r="E65" s="256">
        <f t="shared" si="21"/>
        <v>1.556018444202828</v>
      </c>
      <c r="F65" s="256">
        <f t="shared" si="21"/>
        <v>1.4870200785484045</v>
      </c>
      <c r="G65" s="256">
        <f t="shared" si="21"/>
        <v>1.6582066904901145</v>
      </c>
      <c r="H65" s="256">
        <f t="shared" si="21"/>
        <v>1.6433302317148855</v>
      </c>
      <c r="I65" s="256">
        <f t="shared" si="21"/>
        <v>1.6231907126749554</v>
      </c>
      <c r="J65" s="256">
        <f t="shared" si="21"/>
        <v>1.4115542508829859</v>
      </c>
      <c r="K65" s="256">
        <f t="shared" si="21"/>
        <v>1.3555388157761961</v>
      </c>
      <c r="L65" s="256">
        <f t="shared" si="21"/>
        <v>1.1852538252368543</v>
      </c>
      <c r="M65" s="256">
        <f t="shared" si="21"/>
        <v>1.1028434830980194</v>
      </c>
      <c r="N65" s="256">
        <f t="shared" si="21"/>
        <v>1.176141149544419</v>
      </c>
      <c r="O65" s="256">
        <f t="shared" si="21"/>
        <v>1.1839006723100172</v>
      </c>
      <c r="P65" s="256">
        <f t="shared" si="21"/>
        <v>1.2991636365270178</v>
      </c>
      <c r="Q65" s="256">
        <f t="shared" si="21"/>
        <v>1.3969125145112158</v>
      </c>
      <c r="R65" s="256">
        <f t="shared" si="21"/>
        <v>1.2228258462575434</v>
      </c>
      <c r="S65" s="256">
        <f t="shared" si="21"/>
        <v>1.1294997045183832</v>
      </c>
      <c r="T65" s="256">
        <f t="shared" si="21"/>
        <v>1.0721520235621937</v>
      </c>
      <c r="U65" s="256">
        <f t="shared" si="21"/>
        <v>1.2271519858807534</v>
      </c>
      <c r="V65" s="256">
        <f t="shared" si="21"/>
        <v>1.1965408809815226</v>
      </c>
      <c r="W65" s="256">
        <f t="shared" si="21"/>
        <v>1.1112112000159182</v>
      </c>
      <c r="DA65" s="109"/>
    </row>
    <row r="66" spans="1:105" ht="12" customHeight="1" x14ac:dyDescent="0.25">
      <c r="A66" s="50" t="s">
        <v>151</v>
      </c>
      <c r="B66" s="257">
        <f t="shared" ref="B66:W66" si="22">IF(B$48=0,"",B$55/B$48)</f>
        <v>7.3846327530334817</v>
      </c>
      <c r="C66" s="257">
        <f t="shared" si="22"/>
        <v>8.4986942357223931</v>
      </c>
      <c r="D66" s="257" t="str">
        <f t="shared" si="22"/>
        <v/>
      </c>
      <c r="E66" s="257" t="str">
        <f t="shared" si="22"/>
        <v/>
      </c>
      <c r="F66" s="257" t="str">
        <f t="shared" si="22"/>
        <v/>
      </c>
      <c r="G66" s="257" t="str">
        <f t="shared" si="22"/>
        <v/>
      </c>
      <c r="H66" s="257" t="str">
        <f t="shared" si="22"/>
        <v/>
      </c>
      <c r="I66" s="257" t="str">
        <f t="shared" si="22"/>
        <v/>
      </c>
      <c r="J66" s="257" t="str">
        <f t="shared" si="22"/>
        <v/>
      </c>
      <c r="K66" s="257" t="str">
        <f t="shared" si="22"/>
        <v/>
      </c>
      <c r="L66" s="257" t="str">
        <f t="shared" si="22"/>
        <v/>
      </c>
      <c r="M66" s="257" t="str">
        <f t="shared" si="22"/>
        <v/>
      </c>
      <c r="N66" s="257" t="str">
        <f t="shared" si="22"/>
        <v/>
      </c>
      <c r="O66" s="257" t="str">
        <f t="shared" si="22"/>
        <v/>
      </c>
      <c r="P66" s="257" t="str">
        <f t="shared" si="22"/>
        <v/>
      </c>
      <c r="Q66" s="257" t="str">
        <f t="shared" si="22"/>
        <v/>
      </c>
      <c r="R66" s="257" t="str">
        <f t="shared" si="22"/>
        <v/>
      </c>
      <c r="S66" s="257" t="str">
        <f t="shared" si="22"/>
        <v/>
      </c>
      <c r="T66" s="257" t="str">
        <f t="shared" si="22"/>
        <v/>
      </c>
      <c r="U66" s="257" t="str">
        <f t="shared" si="22"/>
        <v/>
      </c>
      <c r="V66" s="257" t="str">
        <f t="shared" si="22"/>
        <v/>
      </c>
      <c r="W66" s="257" t="str">
        <f t="shared" si="22"/>
        <v/>
      </c>
      <c r="DA66" s="83"/>
    </row>
    <row r="67" spans="1:105" ht="12" customHeight="1" x14ac:dyDescent="0.25">
      <c r="A67" s="49" t="s">
        <v>152</v>
      </c>
      <c r="B67" s="258">
        <f t="shared" ref="B67:W67" si="23">IF(B$49=0,"",B$56/B$49)</f>
        <v>2.1812139332903899</v>
      </c>
      <c r="C67" s="258">
        <f t="shared" si="23"/>
        <v>2.0994651628636305</v>
      </c>
      <c r="D67" s="258">
        <f t="shared" si="23"/>
        <v>1.6167289906271203</v>
      </c>
      <c r="E67" s="258">
        <f t="shared" si="23"/>
        <v>1.556018444202828</v>
      </c>
      <c r="F67" s="258">
        <f t="shared" si="23"/>
        <v>1.4870200785484045</v>
      </c>
      <c r="G67" s="258">
        <f t="shared" si="23"/>
        <v>1.6582066904901145</v>
      </c>
      <c r="H67" s="258">
        <f t="shared" si="23"/>
        <v>1.6433302317148855</v>
      </c>
      <c r="I67" s="258">
        <f t="shared" si="23"/>
        <v>1.6231907126749554</v>
      </c>
      <c r="J67" s="258">
        <f t="shared" si="23"/>
        <v>1.4115542508829859</v>
      </c>
      <c r="K67" s="258">
        <f t="shared" si="23"/>
        <v>1.3555388157761961</v>
      </c>
      <c r="L67" s="258">
        <f t="shared" si="23"/>
        <v>1.1852538252368543</v>
      </c>
      <c r="M67" s="258">
        <f t="shared" si="23"/>
        <v>1.1028434830980194</v>
      </c>
      <c r="N67" s="258">
        <f t="shared" si="23"/>
        <v>1.176141149544419</v>
      </c>
      <c r="O67" s="258">
        <f t="shared" si="23"/>
        <v>1.1839006723100172</v>
      </c>
      <c r="P67" s="258">
        <f t="shared" si="23"/>
        <v>1.2991636365270178</v>
      </c>
      <c r="Q67" s="258">
        <f t="shared" si="23"/>
        <v>1.3969125145112158</v>
      </c>
      <c r="R67" s="258">
        <f t="shared" si="23"/>
        <v>1.2228258462575434</v>
      </c>
      <c r="S67" s="258">
        <f t="shared" si="23"/>
        <v>1.1294997045183832</v>
      </c>
      <c r="T67" s="258">
        <f t="shared" si="23"/>
        <v>1.0721520235621937</v>
      </c>
      <c r="U67" s="258">
        <f t="shared" si="23"/>
        <v>1.2271519858807534</v>
      </c>
      <c r="V67" s="258">
        <f t="shared" si="23"/>
        <v>1.1965408809815226</v>
      </c>
      <c r="W67" s="258">
        <f t="shared" si="23"/>
        <v>1.1112112000159182</v>
      </c>
      <c r="DA6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final energy consumption"</f>
        <v>PT: Iron and steel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"/>
    </row>
    <row r="3" spans="1:105" ht="15" customHeight="1" x14ac:dyDescent="0.25">
      <c r="A3" s="32" t="s">
        <v>153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2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</row>
    <row r="5" spans="1:105" ht="15" customHeight="1" x14ac:dyDescent="0.25">
      <c r="A5" s="34" t="s">
        <v>41</v>
      </c>
      <c r="B5" s="225">
        <v>122.44988536591551</v>
      </c>
      <c r="C5" s="225">
        <v>24.440487572794918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154</v>
      </c>
    </row>
    <row r="6" spans="1:105" ht="12" customHeight="1" x14ac:dyDescent="0.25">
      <c r="A6" s="55" t="s">
        <v>92</v>
      </c>
      <c r="B6" s="261">
        <v>0.21360145137647449</v>
      </c>
      <c r="C6" s="261">
        <v>4.3214807385102742E-2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155</v>
      </c>
    </row>
    <row r="7" spans="1:105" ht="12" customHeight="1" x14ac:dyDescent="0.25">
      <c r="A7" s="202" t="s">
        <v>93</v>
      </c>
      <c r="B7" s="226">
        <v>0.1139207740674531</v>
      </c>
      <c r="C7" s="226">
        <v>2.30478972720548E-2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156</v>
      </c>
    </row>
    <row r="8" spans="1:105" ht="12" customHeight="1" x14ac:dyDescent="0.25">
      <c r="A8" s="202" t="s">
        <v>94</v>
      </c>
      <c r="B8" s="226">
        <v>2.848019351686327</v>
      </c>
      <c r="C8" s="226">
        <v>0.57619743180136984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157</v>
      </c>
    </row>
    <row r="9" spans="1:105" ht="12" customHeight="1" x14ac:dyDescent="0.25">
      <c r="A9" s="202" t="s">
        <v>95</v>
      </c>
      <c r="B9" s="226">
        <v>7.1200483792158167E-2</v>
      </c>
      <c r="C9" s="226">
        <v>1.440493579503424E-2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158</v>
      </c>
    </row>
    <row r="10" spans="1:105" ht="12" customHeight="1" x14ac:dyDescent="0.25">
      <c r="A10" s="56" t="s">
        <v>96</v>
      </c>
      <c r="B10" s="262">
        <v>0.1538755763994292</v>
      </c>
      <c r="C10" s="262">
        <v>3.194365444072983E-2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159</v>
      </c>
    </row>
    <row r="11" spans="1:105" ht="12" customHeight="1" x14ac:dyDescent="0.25">
      <c r="A11" s="37" t="s">
        <v>160</v>
      </c>
      <c r="B11" s="228">
        <v>9.2812849917836091E-3</v>
      </c>
      <c r="C11" s="228">
        <v>2.3047802313270558E-3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161</v>
      </c>
    </row>
    <row r="12" spans="1:105" ht="12" customHeight="1" x14ac:dyDescent="0.25">
      <c r="A12" s="37" t="s">
        <v>162</v>
      </c>
      <c r="B12" s="228">
        <v>4.6427536245995563E-2</v>
      </c>
      <c r="C12" s="228">
        <v>1.1061639954396111E-2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163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164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165</v>
      </c>
    </row>
    <row r="15" spans="1:105" ht="12" customHeight="1" x14ac:dyDescent="0.25">
      <c r="A15" s="37" t="s">
        <v>38</v>
      </c>
      <c r="B15" s="228">
        <v>9.8166755161649993E-2</v>
      </c>
      <c r="C15" s="228">
        <v>1.857723425500667E-2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166</v>
      </c>
    </row>
    <row r="16" spans="1:105" ht="12" customHeight="1" x14ac:dyDescent="0.25">
      <c r="A16" s="57" t="s">
        <v>167</v>
      </c>
      <c r="B16" s="263">
        <v>19.955945233604549</v>
      </c>
      <c r="C16" s="263">
        <v>3.1545025406484322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168</v>
      </c>
    </row>
    <row r="17" spans="1:105" ht="12" customHeight="1" x14ac:dyDescent="0.25">
      <c r="A17" s="18" t="s">
        <v>30</v>
      </c>
      <c r="B17" s="232">
        <v>0</v>
      </c>
      <c r="C17" s="232">
        <v>0</v>
      </c>
      <c r="D17" s="232">
        <v>0</v>
      </c>
      <c r="E17" s="232">
        <v>0</v>
      </c>
      <c r="F17" s="232">
        <v>0</v>
      </c>
      <c r="G17" s="232">
        <v>0</v>
      </c>
      <c r="H17" s="232">
        <v>0</v>
      </c>
      <c r="I17" s="232">
        <v>0</v>
      </c>
      <c r="J17" s="232">
        <v>0</v>
      </c>
      <c r="K17" s="232">
        <v>0</v>
      </c>
      <c r="L17" s="232">
        <v>0</v>
      </c>
      <c r="M17" s="232">
        <v>0</v>
      </c>
      <c r="N17" s="232">
        <v>0</v>
      </c>
      <c r="O17" s="232">
        <v>0</v>
      </c>
      <c r="P17" s="232">
        <v>0</v>
      </c>
      <c r="Q17" s="232">
        <v>0</v>
      </c>
      <c r="R17" s="232">
        <v>0</v>
      </c>
      <c r="S17" s="232">
        <v>0</v>
      </c>
      <c r="T17" s="232">
        <v>0</v>
      </c>
      <c r="U17" s="232">
        <v>0</v>
      </c>
      <c r="V17" s="232">
        <v>0</v>
      </c>
      <c r="W17" s="232">
        <v>0</v>
      </c>
      <c r="DA17" s="71" t="s">
        <v>169</v>
      </c>
    </row>
    <row r="18" spans="1:105" ht="12" customHeight="1" x14ac:dyDescent="0.25">
      <c r="A18" s="18" t="s">
        <v>70</v>
      </c>
      <c r="B18" s="232">
        <v>2.0163353897166409</v>
      </c>
      <c r="C18" s="232">
        <v>0.55003013849891846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170</v>
      </c>
    </row>
    <row r="19" spans="1:105" ht="12" customHeight="1" x14ac:dyDescent="0.25">
      <c r="A19" s="18" t="s">
        <v>162</v>
      </c>
      <c r="B19" s="232">
        <v>1.914924377960731</v>
      </c>
      <c r="C19" s="232">
        <v>0.80956150533796223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171</v>
      </c>
    </row>
    <row r="20" spans="1:105" ht="12" customHeight="1" x14ac:dyDescent="0.25">
      <c r="A20" s="18" t="s">
        <v>36</v>
      </c>
      <c r="B20" s="232">
        <v>11.975753996285389</v>
      </c>
      <c r="C20" s="232">
        <v>0.43531016938756589</v>
      </c>
      <c r="D20" s="232">
        <v>0</v>
      </c>
      <c r="E20" s="232">
        <v>0</v>
      </c>
      <c r="F20" s="232">
        <v>0</v>
      </c>
      <c r="G20" s="232">
        <v>0</v>
      </c>
      <c r="H20" s="232">
        <v>0</v>
      </c>
      <c r="I20" s="232">
        <v>0</v>
      </c>
      <c r="J20" s="232">
        <v>0</v>
      </c>
      <c r="K20" s="232">
        <v>0</v>
      </c>
      <c r="L20" s="232">
        <v>0</v>
      </c>
      <c r="M20" s="232">
        <v>0</v>
      </c>
      <c r="N20" s="232">
        <v>0</v>
      </c>
      <c r="O20" s="232">
        <v>0</v>
      </c>
      <c r="P20" s="232">
        <v>0</v>
      </c>
      <c r="Q20" s="232">
        <v>0</v>
      </c>
      <c r="R20" s="232">
        <v>0</v>
      </c>
      <c r="S20" s="232">
        <v>0</v>
      </c>
      <c r="T20" s="232">
        <v>0</v>
      </c>
      <c r="U20" s="232">
        <v>0</v>
      </c>
      <c r="V20" s="232">
        <v>0</v>
      </c>
      <c r="W20" s="232">
        <v>0</v>
      </c>
      <c r="DA20" s="71" t="s">
        <v>172</v>
      </c>
    </row>
    <row r="21" spans="1:105" ht="12" customHeight="1" x14ac:dyDescent="0.25">
      <c r="A21" s="18" t="s">
        <v>38</v>
      </c>
      <c r="B21" s="232">
        <v>4.048931469641782</v>
      </c>
      <c r="C21" s="232">
        <v>1.359600727423985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173</v>
      </c>
    </row>
    <row r="22" spans="1:105" ht="12" customHeight="1" x14ac:dyDescent="0.25">
      <c r="A22" s="57" t="s">
        <v>174</v>
      </c>
      <c r="B22" s="263">
        <v>61.976522629463382</v>
      </c>
      <c r="C22" s="263">
        <v>13.007502330638699</v>
      </c>
      <c r="D22" s="263">
        <v>0</v>
      </c>
      <c r="E22" s="263">
        <v>0</v>
      </c>
      <c r="F22" s="263">
        <v>0</v>
      </c>
      <c r="G22" s="263">
        <v>0</v>
      </c>
      <c r="H22" s="263">
        <v>0</v>
      </c>
      <c r="I22" s="263">
        <v>0</v>
      </c>
      <c r="J22" s="263">
        <v>0</v>
      </c>
      <c r="K22" s="263">
        <v>0</v>
      </c>
      <c r="L22" s="263">
        <v>0</v>
      </c>
      <c r="M22" s="263">
        <v>0</v>
      </c>
      <c r="N22" s="263">
        <v>0</v>
      </c>
      <c r="O22" s="263">
        <v>0</v>
      </c>
      <c r="P22" s="263">
        <v>0</v>
      </c>
      <c r="Q22" s="263">
        <v>0</v>
      </c>
      <c r="R22" s="263">
        <v>0</v>
      </c>
      <c r="S22" s="263">
        <v>0</v>
      </c>
      <c r="T22" s="263">
        <v>0</v>
      </c>
      <c r="U22" s="263">
        <v>0</v>
      </c>
      <c r="V22" s="263">
        <v>0</v>
      </c>
      <c r="W22" s="263">
        <v>0</v>
      </c>
      <c r="DA22" s="70" t="s">
        <v>175</v>
      </c>
    </row>
    <row r="23" spans="1:105" ht="12" customHeight="1" x14ac:dyDescent="0.25">
      <c r="A23" s="18" t="s">
        <v>30</v>
      </c>
      <c r="B23" s="232">
        <v>0</v>
      </c>
      <c r="C23" s="232">
        <v>0</v>
      </c>
      <c r="D23" s="232">
        <v>0</v>
      </c>
      <c r="E23" s="232">
        <v>0</v>
      </c>
      <c r="F23" s="232">
        <v>0</v>
      </c>
      <c r="G23" s="232">
        <v>0</v>
      </c>
      <c r="H23" s="232">
        <v>0</v>
      </c>
      <c r="I23" s="232">
        <v>0</v>
      </c>
      <c r="J23" s="232">
        <v>0</v>
      </c>
      <c r="K23" s="232">
        <v>0</v>
      </c>
      <c r="L23" s="232">
        <v>0</v>
      </c>
      <c r="M23" s="232">
        <v>0</v>
      </c>
      <c r="N23" s="232">
        <v>0</v>
      </c>
      <c r="O23" s="232">
        <v>0</v>
      </c>
      <c r="P23" s="232">
        <v>0</v>
      </c>
      <c r="Q23" s="232">
        <v>0</v>
      </c>
      <c r="R23" s="232">
        <v>0</v>
      </c>
      <c r="S23" s="232">
        <v>0</v>
      </c>
      <c r="T23" s="232">
        <v>0</v>
      </c>
      <c r="U23" s="232">
        <v>0</v>
      </c>
      <c r="V23" s="232">
        <v>0</v>
      </c>
      <c r="W23" s="232">
        <v>0</v>
      </c>
      <c r="DA23" s="71" t="s">
        <v>176</v>
      </c>
    </row>
    <row r="24" spans="1:105" ht="12" customHeight="1" x14ac:dyDescent="0.25">
      <c r="A24" s="18" t="s">
        <v>40</v>
      </c>
      <c r="B24" s="232">
        <v>46.215907136082009</v>
      </c>
      <c r="C24" s="232">
        <v>10.716766980979051</v>
      </c>
      <c r="D24" s="232">
        <v>0</v>
      </c>
      <c r="E24" s="232">
        <v>0</v>
      </c>
      <c r="F24" s="232">
        <v>0</v>
      </c>
      <c r="G24" s="232">
        <v>0</v>
      </c>
      <c r="H24" s="232">
        <v>0</v>
      </c>
      <c r="I24" s="232">
        <v>0</v>
      </c>
      <c r="J24" s="232">
        <v>0</v>
      </c>
      <c r="K24" s="232">
        <v>0</v>
      </c>
      <c r="L24" s="232">
        <v>0</v>
      </c>
      <c r="M24" s="232">
        <v>0</v>
      </c>
      <c r="N24" s="232">
        <v>0</v>
      </c>
      <c r="O24" s="232">
        <v>0</v>
      </c>
      <c r="P24" s="232">
        <v>0</v>
      </c>
      <c r="Q24" s="232">
        <v>0</v>
      </c>
      <c r="R24" s="232">
        <v>0</v>
      </c>
      <c r="S24" s="232">
        <v>0</v>
      </c>
      <c r="T24" s="232">
        <v>0</v>
      </c>
      <c r="U24" s="232">
        <v>0</v>
      </c>
      <c r="V24" s="232">
        <v>0</v>
      </c>
      <c r="W24" s="232">
        <v>0</v>
      </c>
      <c r="DA24" s="71" t="s">
        <v>177</v>
      </c>
    </row>
    <row r="25" spans="1:105" ht="12" customHeight="1" x14ac:dyDescent="0.25">
      <c r="A25" s="18" t="s">
        <v>70</v>
      </c>
      <c r="B25" s="232">
        <v>1.997778291675063</v>
      </c>
      <c r="C25" s="232">
        <v>0.70197348532073378</v>
      </c>
      <c r="D25" s="232">
        <v>0</v>
      </c>
      <c r="E25" s="232">
        <v>0</v>
      </c>
      <c r="F25" s="232">
        <v>0</v>
      </c>
      <c r="G25" s="232">
        <v>0</v>
      </c>
      <c r="H25" s="232">
        <v>0</v>
      </c>
      <c r="I25" s="232">
        <v>0</v>
      </c>
      <c r="J25" s="232">
        <v>0</v>
      </c>
      <c r="K25" s="232">
        <v>0</v>
      </c>
      <c r="L25" s="232">
        <v>0</v>
      </c>
      <c r="M25" s="232">
        <v>0</v>
      </c>
      <c r="N25" s="232">
        <v>0</v>
      </c>
      <c r="O25" s="232">
        <v>0</v>
      </c>
      <c r="P25" s="232">
        <v>0</v>
      </c>
      <c r="Q25" s="232">
        <v>0</v>
      </c>
      <c r="R25" s="232">
        <v>0</v>
      </c>
      <c r="S25" s="232">
        <v>0</v>
      </c>
      <c r="T25" s="232">
        <v>0</v>
      </c>
      <c r="U25" s="232">
        <v>0</v>
      </c>
      <c r="V25" s="232">
        <v>0</v>
      </c>
      <c r="W25" s="232">
        <v>0</v>
      </c>
      <c r="DA25" s="71" t="s">
        <v>178</v>
      </c>
    </row>
    <row r="26" spans="1:105" ht="12" customHeight="1" x14ac:dyDescent="0.25">
      <c r="A26" s="18" t="s">
        <v>162</v>
      </c>
      <c r="B26" s="232">
        <v>1.8973006038578419</v>
      </c>
      <c r="C26" s="232">
        <v>1.0331992225635229</v>
      </c>
      <c r="D26" s="232">
        <v>0</v>
      </c>
      <c r="E26" s="232">
        <v>0</v>
      </c>
      <c r="F26" s="232">
        <v>0</v>
      </c>
      <c r="G26" s="232">
        <v>0</v>
      </c>
      <c r="H26" s="232">
        <v>0</v>
      </c>
      <c r="I26" s="232">
        <v>0</v>
      </c>
      <c r="J26" s="232">
        <v>0</v>
      </c>
      <c r="K26" s="232">
        <v>0</v>
      </c>
      <c r="L26" s="232">
        <v>0</v>
      </c>
      <c r="M26" s="232">
        <v>0</v>
      </c>
      <c r="N26" s="232">
        <v>0</v>
      </c>
      <c r="O26" s="232">
        <v>0</v>
      </c>
      <c r="P26" s="232">
        <v>0</v>
      </c>
      <c r="Q26" s="232">
        <v>0</v>
      </c>
      <c r="R26" s="232">
        <v>0</v>
      </c>
      <c r="S26" s="232">
        <v>0</v>
      </c>
      <c r="T26" s="232">
        <v>0</v>
      </c>
      <c r="U26" s="232">
        <v>0</v>
      </c>
      <c r="V26" s="232">
        <v>0</v>
      </c>
      <c r="W26" s="232">
        <v>0</v>
      </c>
      <c r="DA26" s="71" t="s">
        <v>179</v>
      </c>
    </row>
    <row r="27" spans="1:105" ht="12" customHeight="1" x14ac:dyDescent="0.25">
      <c r="A27" s="18" t="s">
        <v>36</v>
      </c>
      <c r="B27" s="232">
        <v>11.86553659784847</v>
      </c>
      <c r="C27" s="232">
        <v>0.55556264177540071</v>
      </c>
      <c r="D27" s="232">
        <v>0</v>
      </c>
      <c r="E27" s="232">
        <v>0</v>
      </c>
      <c r="F27" s="232">
        <v>0</v>
      </c>
      <c r="G27" s="232">
        <v>0</v>
      </c>
      <c r="H27" s="232">
        <v>0</v>
      </c>
      <c r="I27" s="232">
        <v>0</v>
      </c>
      <c r="J27" s="232">
        <v>0</v>
      </c>
      <c r="K27" s="232">
        <v>0</v>
      </c>
      <c r="L27" s="232">
        <v>0</v>
      </c>
      <c r="M27" s="232">
        <v>0</v>
      </c>
      <c r="N27" s="232">
        <v>0</v>
      </c>
      <c r="O27" s="232">
        <v>0</v>
      </c>
      <c r="P27" s="232">
        <v>0</v>
      </c>
      <c r="Q27" s="232">
        <v>0</v>
      </c>
      <c r="R27" s="232">
        <v>0</v>
      </c>
      <c r="S27" s="232">
        <v>0</v>
      </c>
      <c r="T27" s="232">
        <v>0</v>
      </c>
      <c r="U27" s="232">
        <v>0</v>
      </c>
      <c r="V27" s="232">
        <v>0</v>
      </c>
      <c r="W27" s="232">
        <v>0</v>
      </c>
      <c r="DA27" s="71" t="s">
        <v>180</v>
      </c>
    </row>
    <row r="28" spans="1:105" ht="12" customHeight="1" x14ac:dyDescent="0.25">
      <c r="A28" s="57" t="s">
        <v>181</v>
      </c>
      <c r="B28" s="263">
        <v>24.026863885496159</v>
      </c>
      <c r="C28" s="263">
        <v>5.020924356824807</v>
      </c>
      <c r="D28" s="263">
        <v>0</v>
      </c>
      <c r="E28" s="263">
        <v>0</v>
      </c>
      <c r="F28" s="263">
        <v>0</v>
      </c>
      <c r="G28" s="263">
        <v>0</v>
      </c>
      <c r="H28" s="263">
        <v>0</v>
      </c>
      <c r="I28" s="263">
        <v>0</v>
      </c>
      <c r="J28" s="263">
        <v>0</v>
      </c>
      <c r="K28" s="263">
        <v>0</v>
      </c>
      <c r="L28" s="263">
        <v>0</v>
      </c>
      <c r="M28" s="263">
        <v>0</v>
      </c>
      <c r="N28" s="263">
        <v>0</v>
      </c>
      <c r="O28" s="263">
        <v>0</v>
      </c>
      <c r="P28" s="263">
        <v>0</v>
      </c>
      <c r="Q28" s="263">
        <v>0</v>
      </c>
      <c r="R28" s="263">
        <v>0</v>
      </c>
      <c r="S28" s="263">
        <v>0</v>
      </c>
      <c r="T28" s="263">
        <v>0</v>
      </c>
      <c r="U28" s="263">
        <v>0</v>
      </c>
      <c r="V28" s="263">
        <v>0</v>
      </c>
      <c r="W28" s="263">
        <v>0</v>
      </c>
      <c r="DA28" s="70" t="s">
        <v>182</v>
      </c>
    </row>
    <row r="29" spans="1:105" ht="12" customHeight="1" x14ac:dyDescent="0.25">
      <c r="A29" s="60" t="s">
        <v>183</v>
      </c>
      <c r="B29" s="264">
        <v>14.6043836693588</v>
      </c>
      <c r="C29" s="264">
        <v>3.2012744476068522</v>
      </c>
      <c r="D29" s="264">
        <v>0</v>
      </c>
      <c r="E29" s="264">
        <v>0</v>
      </c>
      <c r="F29" s="264">
        <v>0</v>
      </c>
      <c r="G29" s="264">
        <v>0</v>
      </c>
      <c r="H29" s="264">
        <v>0</v>
      </c>
      <c r="I29" s="264">
        <v>0</v>
      </c>
      <c r="J29" s="264">
        <v>0</v>
      </c>
      <c r="K29" s="264">
        <v>0</v>
      </c>
      <c r="L29" s="264">
        <v>0</v>
      </c>
      <c r="M29" s="264">
        <v>0</v>
      </c>
      <c r="N29" s="264">
        <v>0</v>
      </c>
      <c r="O29" s="264">
        <v>0</v>
      </c>
      <c r="P29" s="264">
        <v>0</v>
      </c>
      <c r="Q29" s="264">
        <v>0</v>
      </c>
      <c r="R29" s="264">
        <v>0</v>
      </c>
      <c r="S29" s="264">
        <v>0</v>
      </c>
      <c r="T29" s="264">
        <v>0</v>
      </c>
      <c r="U29" s="264">
        <v>0</v>
      </c>
      <c r="V29" s="264">
        <v>0</v>
      </c>
      <c r="W29" s="264">
        <v>0</v>
      </c>
      <c r="DA29" s="72" t="s">
        <v>184</v>
      </c>
    </row>
    <row r="30" spans="1:105" ht="12" customHeight="1" x14ac:dyDescent="0.25">
      <c r="A30" s="59" t="s">
        <v>33</v>
      </c>
      <c r="B30" s="232">
        <v>4.5648845597432146</v>
      </c>
      <c r="C30" s="232">
        <v>1.1558822543739431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185</v>
      </c>
    </row>
    <row r="31" spans="1:105" ht="12" customHeight="1" x14ac:dyDescent="0.25">
      <c r="A31" s="59" t="s">
        <v>160</v>
      </c>
      <c r="B31" s="232">
        <v>0.89085886633826605</v>
      </c>
      <c r="C31" s="232">
        <v>0.2257544412226668</v>
      </c>
      <c r="D31" s="232">
        <v>0</v>
      </c>
      <c r="E31" s="232">
        <v>0</v>
      </c>
      <c r="F31" s="232">
        <v>0</v>
      </c>
      <c r="G31" s="232">
        <v>0</v>
      </c>
      <c r="H31" s="232">
        <v>0</v>
      </c>
      <c r="I31" s="232">
        <v>0</v>
      </c>
      <c r="J31" s="232">
        <v>0</v>
      </c>
      <c r="K31" s="232">
        <v>0</v>
      </c>
      <c r="L31" s="232">
        <v>0</v>
      </c>
      <c r="M31" s="232">
        <v>0</v>
      </c>
      <c r="N31" s="232">
        <v>0</v>
      </c>
      <c r="O31" s="232">
        <v>0</v>
      </c>
      <c r="P31" s="232">
        <v>0</v>
      </c>
      <c r="Q31" s="232">
        <v>0</v>
      </c>
      <c r="R31" s="232">
        <v>0</v>
      </c>
      <c r="S31" s="232">
        <v>0</v>
      </c>
      <c r="T31" s="232">
        <v>0</v>
      </c>
      <c r="U31" s="232">
        <v>0</v>
      </c>
      <c r="V31" s="232">
        <v>0</v>
      </c>
      <c r="W31" s="232">
        <v>0</v>
      </c>
      <c r="DA31" s="71" t="s">
        <v>186</v>
      </c>
    </row>
    <row r="32" spans="1:105" ht="12" customHeight="1" x14ac:dyDescent="0.25">
      <c r="A32" s="59" t="s">
        <v>70</v>
      </c>
      <c r="B32" s="232">
        <v>4.6923195566912197</v>
      </c>
      <c r="C32" s="232">
        <v>0.73614427485855716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187</v>
      </c>
    </row>
    <row r="33" spans="1:105" ht="12" customHeight="1" x14ac:dyDescent="0.25">
      <c r="A33" s="59" t="s">
        <v>162</v>
      </c>
      <c r="B33" s="232">
        <v>4.4563206865860963</v>
      </c>
      <c r="C33" s="232">
        <v>1.0834934771516851</v>
      </c>
      <c r="D33" s="232">
        <v>0</v>
      </c>
      <c r="E33" s="232">
        <v>0</v>
      </c>
      <c r="F33" s="232">
        <v>0</v>
      </c>
      <c r="G33" s="232">
        <v>0</v>
      </c>
      <c r="H33" s="232">
        <v>0</v>
      </c>
      <c r="I33" s="232">
        <v>0</v>
      </c>
      <c r="J33" s="232">
        <v>0</v>
      </c>
      <c r="K33" s="232">
        <v>0</v>
      </c>
      <c r="L33" s="232">
        <v>0</v>
      </c>
      <c r="M33" s="232">
        <v>0</v>
      </c>
      <c r="N33" s="232">
        <v>0</v>
      </c>
      <c r="O33" s="232">
        <v>0</v>
      </c>
      <c r="P33" s="232">
        <v>0</v>
      </c>
      <c r="Q33" s="232">
        <v>0</v>
      </c>
      <c r="R33" s="232">
        <v>0</v>
      </c>
      <c r="S33" s="232">
        <v>0</v>
      </c>
      <c r="T33" s="232">
        <v>0</v>
      </c>
      <c r="U33" s="232">
        <v>0</v>
      </c>
      <c r="V33" s="232">
        <v>0</v>
      </c>
      <c r="W33" s="232">
        <v>0</v>
      </c>
      <c r="DA33" s="71" t="s">
        <v>188</v>
      </c>
    </row>
    <row r="34" spans="1:105" ht="12" customHeight="1" x14ac:dyDescent="0.25">
      <c r="A34" s="60" t="s">
        <v>189</v>
      </c>
      <c r="B34" s="264">
        <v>9.4224802161373606</v>
      </c>
      <c r="C34" s="264">
        <v>1.819649909217955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190</v>
      </c>
    </row>
    <row r="35" spans="1:105" ht="12" customHeight="1" x14ac:dyDescent="0.25">
      <c r="A35" s="57" t="s">
        <v>191</v>
      </c>
      <c r="B35" s="263">
        <f t="shared" ref="B35:W35" si="0">B36+B40+B51</f>
        <v>13.089935980029553</v>
      </c>
      <c r="C35" s="263">
        <f t="shared" si="0"/>
        <v>2.5687496179886891</v>
      </c>
      <c r="D35" s="263">
        <f t="shared" si="0"/>
        <v>0</v>
      </c>
      <c r="E35" s="263">
        <f t="shared" si="0"/>
        <v>0</v>
      </c>
      <c r="F35" s="263">
        <f t="shared" si="0"/>
        <v>0</v>
      </c>
      <c r="G35" s="263">
        <f t="shared" si="0"/>
        <v>0</v>
      </c>
      <c r="H35" s="263">
        <f t="shared" si="0"/>
        <v>0</v>
      </c>
      <c r="I35" s="263">
        <f t="shared" si="0"/>
        <v>0</v>
      </c>
      <c r="J35" s="263">
        <f t="shared" si="0"/>
        <v>0</v>
      </c>
      <c r="K35" s="263">
        <f t="shared" si="0"/>
        <v>0</v>
      </c>
      <c r="L35" s="263">
        <f t="shared" si="0"/>
        <v>0</v>
      </c>
      <c r="M35" s="263">
        <f t="shared" si="0"/>
        <v>0</v>
      </c>
      <c r="N35" s="263">
        <f t="shared" si="0"/>
        <v>0</v>
      </c>
      <c r="O35" s="263">
        <f t="shared" si="0"/>
        <v>0</v>
      </c>
      <c r="P35" s="263">
        <f t="shared" si="0"/>
        <v>0</v>
      </c>
      <c r="Q35" s="263">
        <f t="shared" si="0"/>
        <v>0</v>
      </c>
      <c r="R35" s="263">
        <f t="shared" si="0"/>
        <v>0</v>
      </c>
      <c r="S35" s="263">
        <f t="shared" si="0"/>
        <v>0</v>
      </c>
      <c r="T35" s="263">
        <f t="shared" si="0"/>
        <v>0</v>
      </c>
      <c r="U35" s="263">
        <f t="shared" si="0"/>
        <v>0</v>
      </c>
      <c r="V35" s="263">
        <f t="shared" si="0"/>
        <v>0</v>
      </c>
      <c r="W35" s="263">
        <f t="shared" si="0"/>
        <v>0</v>
      </c>
      <c r="DA35" s="70"/>
    </row>
    <row r="36" spans="1:105" ht="12" customHeight="1" x14ac:dyDescent="0.25">
      <c r="A36" s="60" t="s">
        <v>192</v>
      </c>
      <c r="B36" s="264">
        <v>4.3436480648758531</v>
      </c>
      <c r="C36" s="264">
        <v>1.0314326318519631</v>
      </c>
      <c r="D36" s="264">
        <v>0</v>
      </c>
      <c r="E36" s="264">
        <v>0</v>
      </c>
      <c r="F36" s="264">
        <v>0</v>
      </c>
      <c r="G36" s="264">
        <v>0</v>
      </c>
      <c r="H36" s="264">
        <v>0</v>
      </c>
      <c r="I36" s="264">
        <v>0</v>
      </c>
      <c r="J36" s="264">
        <v>0</v>
      </c>
      <c r="K36" s="264">
        <v>0</v>
      </c>
      <c r="L36" s="264">
        <v>0</v>
      </c>
      <c r="M36" s="264">
        <v>0</v>
      </c>
      <c r="N36" s="264">
        <v>0</v>
      </c>
      <c r="O36" s="264">
        <v>0</v>
      </c>
      <c r="P36" s="264">
        <v>0</v>
      </c>
      <c r="Q36" s="264">
        <v>0</v>
      </c>
      <c r="R36" s="264">
        <v>0</v>
      </c>
      <c r="S36" s="264">
        <v>0</v>
      </c>
      <c r="T36" s="264">
        <v>0</v>
      </c>
      <c r="U36" s="264">
        <v>0</v>
      </c>
      <c r="V36" s="264">
        <v>0</v>
      </c>
      <c r="W36" s="264">
        <v>0</v>
      </c>
      <c r="DA36" s="72" t="s">
        <v>193</v>
      </c>
    </row>
    <row r="37" spans="1:105" ht="12" customHeight="1" x14ac:dyDescent="0.25">
      <c r="A37" s="59" t="s">
        <v>33</v>
      </c>
      <c r="B37" s="232">
        <v>2.000416034332329</v>
      </c>
      <c r="C37" s="232">
        <v>0.48363152945011978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194</v>
      </c>
    </row>
    <row r="38" spans="1:105" ht="12" customHeight="1" x14ac:dyDescent="0.25">
      <c r="A38" s="59" t="s">
        <v>160</v>
      </c>
      <c r="B38" s="232">
        <v>0.39039067411825967</v>
      </c>
      <c r="C38" s="232">
        <v>9.4457688294394146E-2</v>
      </c>
      <c r="D38" s="232">
        <v>0</v>
      </c>
      <c r="E38" s="232">
        <v>0</v>
      </c>
      <c r="F38" s="232">
        <v>0</v>
      </c>
      <c r="G38" s="232">
        <v>0</v>
      </c>
      <c r="H38" s="232">
        <v>0</v>
      </c>
      <c r="I38" s="232">
        <v>0</v>
      </c>
      <c r="J38" s="232">
        <v>0</v>
      </c>
      <c r="K38" s="232">
        <v>0</v>
      </c>
      <c r="L38" s="232">
        <v>0</v>
      </c>
      <c r="M38" s="232">
        <v>0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0</v>
      </c>
      <c r="T38" s="232">
        <v>0</v>
      </c>
      <c r="U38" s="232">
        <v>0</v>
      </c>
      <c r="V38" s="232">
        <v>0</v>
      </c>
      <c r="W38" s="232">
        <v>0</v>
      </c>
      <c r="DA38" s="71" t="s">
        <v>195</v>
      </c>
    </row>
    <row r="39" spans="1:105" ht="12" customHeight="1" x14ac:dyDescent="0.25">
      <c r="A39" s="59" t="s">
        <v>162</v>
      </c>
      <c r="B39" s="232">
        <v>1.952841356425264</v>
      </c>
      <c r="C39" s="232">
        <v>0.45334341410744888</v>
      </c>
      <c r="D39" s="232">
        <v>0</v>
      </c>
      <c r="E39" s="232">
        <v>0</v>
      </c>
      <c r="F39" s="232">
        <v>0</v>
      </c>
      <c r="G39" s="232">
        <v>0</v>
      </c>
      <c r="H39" s="232">
        <v>0</v>
      </c>
      <c r="I39" s="232">
        <v>0</v>
      </c>
      <c r="J39" s="232">
        <v>0</v>
      </c>
      <c r="K39" s="232">
        <v>0</v>
      </c>
      <c r="L39" s="232">
        <v>0</v>
      </c>
      <c r="M39" s="232">
        <v>0</v>
      </c>
      <c r="N39" s="232">
        <v>0</v>
      </c>
      <c r="O39" s="232">
        <v>0</v>
      </c>
      <c r="P39" s="232">
        <v>0</v>
      </c>
      <c r="Q39" s="232">
        <v>0</v>
      </c>
      <c r="R39" s="232">
        <v>0</v>
      </c>
      <c r="S39" s="232">
        <v>0</v>
      </c>
      <c r="T39" s="232">
        <v>0</v>
      </c>
      <c r="U39" s="232">
        <v>0</v>
      </c>
      <c r="V39" s="232">
        <v>0</v>
      </c>
      <c r="W39" s="232">
        <v>0</v>
      </c>
      <c r="DA39" s="71" t="s">
        <v>196</v>
      </c>
    </row>
    <row r="40" spans="1:105" ht="12" customHeight="1" x14ac:dyDescent="0.25">
      <c r="A40" s="60" t="s">
        <v>197</v>
      </c>
      <c r="B40" s="264">
        <v>4.6171844820100123</v>
      </c>
      <c r="C40" s="264">
        <v>0.77595910099858512</v>
      </c>
      <c r="D40" s="264">
        <v>0</v>
      </c>
      <c r="E40" s="264">
        <v>0</v>
      </c>
      <c r="F40" s="264">
        <v>0</v>
      </c>
      <c r="G40" s="264">
        <v>0</v>
      </c>
      <c r="H40" s="264">
        <v>0</v>
      </c>
      <c r="I40" s="264">
        <v>0</v>
      </c>
      <c r="J40" s="264">
        <v>0</v>
      </c>
      <c r="K40" s="264">
        <v>0</v>
      </c>
      <c r="L40" s="264">
        <v>0</v>
      </c>
      <c r="M40" s="264">
        <v>0</v>
      </c>
      <c r="N40" s="264">
        <v>0</v>
      </c>
      <c r="O40" s="264">
        <v>0</v>
      </c>
      <c r="P40" s="264">
        <v>0</v>
      </c>
      <c r="Q40" s="264">
        <v>0</v>
      </c>
      <c r="R40" s="264">
        <v>0</v>
      </c>
      <c r="S40" s="264">
        <v>0</v>
      </c>
      <c r="T40" s="264">
        <v>0</v>
      </c>
      <c r="U40" s="264">
        <v>0</v>
      </c>
      <c r="V40" s="264">
        <v>0</v>
      </c>
      <c r="W40" s="264">
        <v>0</v>
      </c>
      <c r="DA40" s="72" t="s">
        <v>198</v>
      </c>
    </row>
    <row r="41" spans="1:105" ht="12" customHeight="1" x14ac:dyDescent="0.25">
      <c r="A41" s="64" t="s">
        <v>30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199</v>
      </c>
    </row>
    <row r="42" spans="1:105" ht="12" customHeight="1" x14ac:dyDescent="0.25">
      <c r="A42" s="64" t="s">
        <v>32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200</v>
      </c>
    </row>
    <row r="43" spans="1:105" ht="12" customHeight="1" x14ac:dyDescent="0.25">
      <c r="A43" s="64" t="s">
        <v>33</v>
      </c>
      <c r="B43" s="231">
        <v>0.49623345426990778</v>
      </c>
      <c r="C43" s="231">
        <v>0.2370363620669691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201</v>
      </c>
    </row>
    <row r="44" spans="1:105" ht="12" customHeight="1" x14ac:dyDescent="0.25">
      <c r="A44" s="64" t="s">
        <v>160</v>
      </c>
      <c r="B44" s="231">
        <v>9.6842311503027315E-2</v>
      </c>
      <c r="C44" s="231">
        <v>4.6295382825879507E-2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202</v>
      </c>
    </row>
    <row r="45" spans="1:105" ht="12" customHeight="1" x14ac:dyDescent="0.25">
      <c r="A45" s="64" t="s">
        <v>70</v>
      </c>
      <c r="B45" s="231">
        <v>0.51008648996068151</v>
      </c>
      <c r="C45" s="231">
        <v>0.15096084415917391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203</v>
      </c>
    </row>
    <row r="46" spans="1:105" ht="12" customHeight="1" x14ac:dyDescent="0.25">
      <c r="A46" s="64" t="s">
        <v>34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204</v>
      </c>
    </row>
    <row r="47" spans="1:105" ht="12" customHeight="1" x14ac:dyDescent="0.25">
      <c r="A47" s="64" t="s">
        <v>162</v>
      </c>
      <c r="B47" s="231">
        <v>0.48443183583233079</v>
      </c>
      <c r="C47" s="231">
        <v>0.22219162131391221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205</v>
      </c>
    </row>
    <row r="48" spans="1:105" ht="12" customHeight="1" x14ac:dyDescent="0.25">
      <c r="A48" s="64" t="s">
        <v>36</v>
      </c>
      <c r="B48" s="231">
        <v>3.0295903904440649</v>
      </c>
      <c r="C48" s="231">
        <v>0.1194748906326506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206</v>
      </c>
    </row>
    <row r="49" spans="1:105" ht="12" customHeight="1" x14ac:dyDescent="0.25">
      <c r="A49" s="64" t="s">
        <v>73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207</v>
      </c>
    </row>
    <row r="50" spans="1:105" ht="12" customHeight="1" x14ac:dyDescent="0.25">
      <c r="A50" s="64" t="s">
        <v>79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208</v>
      </c>
    </row>
    <row r="51" spans="1:105" ht="12" customHeight="1" x14ac:dyDescent="0.25">
      <c r="A51" s="61" t="s">
        <v>209</v>
      </c>
      <c r="B51" s="265">
        <v>4.1291034331436887</v>
      </c>
      <c r="C51" s="265">
        <v>0.76135788513814073</v>
      </c>
      <c r="D51" s="265">
        <v>0</v>
      </c>
      <c r="E51" s="265">
        <v>0</v>
      </c>
      <c r="F51" s="265">
        <v>0</v>
      </c>
      <c r="G51" s="265">
        <v>0</v>
      </c>
      <c r="H51" s="265">
        <v>0</v>
      </c>
      <c r="I51" s="265">
        <v>0</v>
      </c>
      <c r="J51" s="265">
        <v>0</v>
      </c>
      <c r="K51" s="265">
        <v>0</v>
      </c>
      <c r="L51" s="265">
        <v>0</v>
      </c>
      <c r="M51" s="265">
        <v>0</v>
      </c>
      <c r="N51" s="265">
        <v>0</v>
      </c>
      <c r="O51" s="265">
        <v>0</v>
      </c>
      <c r="P51" s="265">
        <v>0</v>
      </c>
      <c r="Q51" s="265">
        <v>0</v>
      </c>
      <c r="R51" s="265">
        <v>0</v>
      </c>
      <c r="S51" s="265">
        <v>0</v>
      </c>
      <c r="T51" s="265">
        <v>0</v>
      </c>
      <c r="U51" s="265">
        <v>0</v>
      </c>
      <c r="V51" s="265">
        <v>0</v>
      </c>
      <c r="W51" s="265">
        <v>0</v>
      </c>
      <c r="DA51" s="74" t="s">
        <v>210</v>
      </c>
    </row>
    <row r="52" spans="1:105" ht="12" hidden="1" customHeight="1" x14ac:dyDescent="0.25">
      <c r="A52" s="53"/>
      <c r="B52" s="266"/>
      <c r="C52" s="266"/>
      <c r="D52" s="266"/>
      <c r="E52" s="266"/>
      <c r="F52" s="266"/>
      <c r="G52" s="266"/>
      <c r="H52" s="266"/>
      <c r="I52" s="266"/>
      <c r="J52" s="266"/>
      <c r="K52" s="266"/>
      <c r="L52" s="266"/>
      <c r="M52" s="266"/>
      <c r="N52" s="266"/>
      <c r="O52" s="266"/>
      <c r="P52" s="266"/>
      <c r="Q52" s="266"/>
      <c r="R52" s="266"/>
      <c r="S52" s="266"/>
      <c r="T52" s="266"/>
      <c r="U52" s="266"/>
      <c r="V52" s="266"/>
      <c r="W52" s="266"/>
      <c r="DA52" s="75"/>
    </row>
    <row r="54" spans="1:105" ht="15" customHeight="1" x14ac:dyDescent="0.25">
      <c r="A54" s="34" t="s">
        <v>42</v>
      </c>
      <c r="B54" s="225">
        <v>91.812883335718169</v>
      </c>
      <c r="C54" s="225">
        <v>110.49253048395489</v>
      </c>
      <c r="D54" s="225">
        <v>131.51779879621671</v>
      </c>
      <c r="E54" s="225">
        <v>156.86887360275151</v>
      </c>
      <c r="F54" s="225">
        <v>154.8134135855546</v>
      </c>
      <c r="G54" s="225">
        <v>190.17601031814269</v>
      </c>
      <c r="H54" s="225">
        <v>199.6821152192606</v>
      </c>
      <c r="I54" s="225">
        <v>210.7359415305244</v>
      </c>
      <c r="J54" s="225">
        <v>191.08899398108341</v>
      </c>
      <c r="K54" s="225">
        <v>143.69853826311271</v>
      </c>
      <c r="L54" s="225">
        <v>143.9383490971625</v>
      </c>
      <c r="M54" s="225">
        <v>162.08598452278591</v>
      </c>
      <c r="N54" s="225">
        <v>174.3581255374032</v>
      </c>
      <c r="O54" s="225">
        <v>176.24858125537401</v>
      </c>
      <c r="P54" s="225">
        <v>184.2282029234737</v>
      </c>
      <c r="Q54" s="225">
        <v>169.6380911435941</v>
      </c>
      <c r="R54" s="225">
        <v>182.24608770421329</v>
      </c>
      <c r="S54" s="225">
        <v>186.4071367153912</v>
      </c>
      <c r="T54" s="225">
        <v>203.22106620808259</v>
      </c>
      <c r="U54" s="225">
        <v>198.1226139294927</v>
      </c>
      <c r="V54" s="225">
        <v>203.3749785038693</v>
      </c>
      <c r="W54" s="225">
        <v>198.99724849527081</v>
      </c>
      <c r="DA54" s="89" t="s">
        <v>211</v>
      </c>
    </row>
    <row r="55" spans="1:105" ht="12" customHeight="1" x14ac:dyDescent="0.25">
      <c r="A55" s="55" t="s">
        <v>92</v>
      </c>
      <c r="B55" s="261">
        <v>0.20286320734962221</v>
      </c>
      <c r="C55" s="261">
        <v>0.250279628456679</v>
      </c>
      <c r="D55" s="261">
        <v>0.30316629002418599</v>
      </c>
      <c r="E55" s="261">
        <v>0.37019277014062552</v>
      </c>
      <c r="F55" s="261">
        <v>0.37987629465150058</v>
      </c>
      <c r="G55" s="261">
        <v>0.44249363763681049</v>
      </c>
      <c r="H55" s="261">
        <v>0.4710913393495344</v>
      </c>
      <c r="I55" s="261">
        <v>0.49294547708492131</v>
      </c>
      <c r="J55" s="261">
        <v>0.46751088457043372</v>
      </c>
      <c r="K55" s="261">
        <v>0.34929884090329488</v>
      </c>
      <c r="L55" s="261">
        <v>0.35080461360933901</v>
      </c>
      <c r="M55" s="261">
        <v>0.40066870960887663</v>
      </c>
      <c r="N55" s="261">
        <v>0.42662063128230171</v>
      </c>
      <c r="O55" s="261">
        <v>0.43230399397210451</v>
      </c>
      <c r="P55" s="261">
        <v>0.43952126343449771</v>
      </c>
      <c r="Q55" s="261">
        <v>0.41674960190507798</v>
      </c>
      <c r="R55" s="261">
        <v>0.44999122112947559</v>
      </c>
      <c r="S55" s="261">
        <v>0.46420463648856081</v>
      </c>
      <c r="T55" s="261">
        <v>0.50687464915653846</v>
      </c>
      <c r="U55" s="261">
        <v>0.48844029035117548</v>
      </c>
      <c r="V55" s="261">
        <v>0.50502719471842783</v>
      </c>
      <c r="W55" s="261">
        <v>0.494407882052598</v>
      </c>
      <c r="DA55" s="67" t="s">
        <v>212</v>
      </c>
    </row>
    <row r="56" spans="1:105" ht="12" customHeight="1" x14ac:dyDescent="0.25">
      <c r="A56" s="202" t="s">
        <v>93</v>
      </c>
      <c r="B56" s="226">
        <v>0.1498944142143297</v>
      </c>
      <c r="C56" s="226">
        <v>0.18493012502083869</v>
      </c>
      <c r="D56" s="226">
        <v>0.22400776388391039</v>
      </c>
      <c r="E56" s="226">
        <v>0.27353323035544719</v>
      </c>
      <c r="F56" s="226">
        <v>0.28068832887257827</v>
      </c>
      <c r="G56" s="226">
        <v>0.32695591021010789</v>
      </c>
      <c r="H56" s="226">
        <v>0.34808658147430183</v>
      </c>
      <c r="I56" s="226">
        <v>0.36423447352827809</v>
      </c>
      <c r="J56" s="226">
        <v>0.34544100478868223</v>
      </c>
      <c r="K56" s="226">
        <v>0.25809483063485261</v>
      </c>
      <c r="L56" s="226">
        <v>0.25920743710825528</v>
      </c>
      <c r="M56" s="226">
        <v>0.29605172029705562</v>
      </c>
      <c r="N56" s="226">
        <v>0.31522744046729789</v>
      </c>
      <c r="O56" s="226">
        <v>0.3194268432682571</v>
      </c>
      <c r="P56" s="226">
        <v>0.32475964063662333</v>
      </c>
      <c r="Q56" s="226">
        <v>0.30793379572253482</v>
      </c>
      <c r="R56" s="226">
        <v>0.33249582994389759</v>
      </c>
      <c r="S56" s="226">
        <v>0.34299803779651838</v>
      </c>
      <c r="T56" s="226">
        <v>0.37452665571076371</v>
      </c>
      <c r="U56" s="226">
        <v>0.36090561791565262</v>
      </c>
      <c r="V56" s="226">
        <v>0.37316158264302413</v>
      </c>
      <c r="W56" s="226">
        <v>0.36531503583840758</v>
      </c>
      <c r="DA56" s="174" t="s">
        <v>213</v>
      </c>
    </row>
    <row r="57" spans="1:105" ht="12" customHeight="1" x14ac:dyDescent="0.25">
      <c r="A57" s="202" t="s">
        <v>94</v>
      </c>
      <c r="B57" s="226">
        <v>3.7473603553582429</v>
      </c>
      <c r="C57" s="226">
        <v>4.6232531255209697</v>
      </c>
      <c r="D57" s="226">
        <v>5.6001940970977619</v>
      </c>
      <c r="E57" s="226">
        <v>6.8383307588861797</v>
      </c>
      <c r="F57" s="226">
        <v>7.0172082218144567</v>
      </c>
      <c r="G57" s="226">
        <v>8.1738977552526997</v>
      </c>
      <c r="H57" s="226">
        <v>8.7021645368575449</v>
      </c>
      <c r="I57" s="226">
        <v>9.1058618382069536</v>
      </c>
      <c r="J57" s="226">
        <v>8.6360251197170559</v>
      </c>
      <c r="K57" s="226">
        <v>6.4523707658713132</v>
      </c>
      <c r="L57" s="226">
        <v>6.4801859277063842</v>
      </c>
      <c r="M57" s="226">
        <v>7.4012930074263883</v>
      </c>
      <c r="N57" s="226">
        <v>7.8806860116824486</v>
      </c>
      <c r="O57" s="226">
        <v>7.9856710817064291</v>
      </c>
      <c r="P57" s="226">
        <v>8.1189910159155829</v>
      </c>
      <c r="Q57" s="226">
        <v>7.6983448930633704</v>
      </c>
      <c r="R57" s="226">
        <v>8.3123957485974422</v>
      </c>
      <c r="S57" s="226">
        <v>8.5749509449129615</v>
      </c>
      <c r="T57" s="226">
        <v>9.3631663927690916</v>
      </c>
      <c r="U57" s="226">
        <v>9.0226404478913178</v>
      </c>
      <c r="V57" s="226">
        <v>9.3290395660756005</v>
      </c>
      <c r="W57" s="226">
        <v>9.1328758959601934</v>
      </c>
      <c r="DA57" s="174" t="s">
        <v>214</v>
      </c>
    </row>
    <row r="58" spans="1:105" ht="12" customHeight="1" x14ac:dyDescent="0.25">
      <c r="A58" s="202" t="s">
        <v>95</v>
      </c>
      <c r="B58" s="226">
        <v>9.3684008883956144E-2</v>
      </c>
      <c r="C58" s="226">
        <v>0.1155813281380243</v>
      </c>
      <c r="D58" s="226">
        <v>0.14000485242744409</v>
      </c>
      <c r="E58" s="226">
        <v>0.17095826897215449</v>
      </c>
      <c r="F58" s="226">
        <v>0.1754302055453614</v>
      </c>
      <c r="G58" s="226">
        <v>0.20434744388131751</v>
      </c>
      <c r="H58" s="226">
        <v>0.21755411342143871</v>
      </c>
      <c r="I58" s="226">
        <v>0.22764654595517389</v>
      </c>
      <c r="J58" s="226">
        <v>0.21590062799292639</v>
      </c>
      <c r="K58" s="226">
        <v>0.1613092691467829</v>
      </c>
      <c r="L58" s="226">
        <v>0.16200464819265961</v>
      </c>
      <c r="M58" s="226">
        <v>0.18503232518565971</v>
      </c>
      <c r="N58" s="226">
        <v>0.19701715029206129</v>
      </c>
      <c r="O58" s="226">
        <v>0.19964177704266081</v>
      </c>
      <c r="P58" s="226">
        <v>0.20297477539788961</v>
      </c>
      <c r="Q58" s="226">
        <v>0.19245862232658431</v>
      </c>
      <c r="R58" s="226">
        <v>0.20780989371493611</v>
      </c>
      <c r="S58" s="226">
        <v>0.214373773622824</v>
      </c>
      <c r="T58" s="226">
        <v>0.23407915981922731</v>
      </c>
      <c r="U58" s="226">
        <v>0.22556601119728301</v>
      </c>
      <c r="V58" s="226">
        <v>0.23322598915189011</v>
      </c>
      <c r="W58" s="226">
        <v>0.22832189739900491</v>
      </c>
      <c r="DA58" s="174" t="s">
        <v>215</v>
      </c>
    </row>
    <row r="59" spans="1:105" ht="12" customHeight="1" x14ac:dyDescent="0.25">
      <c r="A59" s="56" t="s">
        <v>96</v>
      </c>
      <c r="B59" s="262">
        <v>0.1461398916533676</v>
      </c>
      <c r="C59" s="262">
        <v>0.1850024667177029</v>
      </c>
      <c r="D59" s="262">
        <v>0.22612380897227091</v>
      </c>
      <c r="E59" s="262">
        <v>0.27060187790170959</v>
      </c>
      <c r="F59" s="262">
        <v>0.26975079181347639</v>
      </c>
      <c r="G59" s="262">
        <v>0.32827939010867663</v>
      </c>
      <c r="H59" s="262">
        <v>0.34505498218957692</v>
      </c>
      <c r="I59" s="262">
        <v>0.36372009052015591</v>
      </c>
      <c r="J59" s="262">
        <v>0.3307661244572328</v>
      </c>
      <c r="K59" s="262">
        <v>0.25163948863764912</v>
      </c>
      <c r="L59" s="262">
        <v>0.25144807733021352</v>
      </c>
      <c r="M59" s="262">
        <v>0.28243838380876618</v>
      </c>
      <c r="N59" s="262">
        <v>0.30424636473275007</v>
      </c>
      <c r="O59" s="262">
        <v>0.30727700776929923</v>
      </c>
      <c r="P59" s="262">
        <v>0.31656224041059983</v>
      </c>
      <c r="Q59" s="262">
        <v>0.29005297485232528</v>
      </c>
      <c r="R59" s="262">
        <v>0.31301558638090221</v>
      </c>
      <c r="S59" s="262">
        <v>0.32091385661345112</v>
      </c>
      <c r="T59" s="262">
        <v>0.35147379726997913</v>
      </c>
      <c r="U59" s="262">
        <v>0.3429128901876542</v>
      </c>
      <c r="V59" s="262">
        <v>0.35298479591356818</v>
      </c>
      <c r="W59" s="262">
        <v>0.34495784965796478</v>
      </c>
      <c r="DA59" s="68" t="s">
        <v>216</v>
      </c>
    </row>
    <row r="60" spans="1:105" ht="12" customHeight="1" x14ac:dyDescent="0.25">
      <c r="A60" s="37" t="s">
        <v>160</v>
      </c>
      <c r="B60" s="228">
        <v>8.8146931101166937E-3</v>
      </c>
      <c r="C60" s="228">
        <v>1.3348191855407549E-2</v>
      </c>
      <c r="D60" s="228">
        <v>1.35941852515622E-2</v>
      </c>
      <c r="E60" s="228">
        <v>1.2784327544232629E-2</v>
      </c>
      <c r="F60" s="228">
        <v>1.1281738507814739E-2</v>
      </c>
      <c r="G60" s="228">
        <v>1.7462634588372241E-2</v>
      </c>
      <c r="H60" s="228">
        <v>1.679916765974003E-2</v>
      </c>
      <c r="I60" s="228">
        <v>1.185465651927757E-2</v>
      </c>
      <c r="J60" s="228">
        <v>3.492757751377347E-3</v>
      </c>
      <c r="K60" s="228">
        <v>6.9498236449626969E-3</v>
      </c>
      <c r="L60" s="228">
        <v>6.9117075963801306E-3</v>
      </c>
      <c r="M60" s="228">
        <v>3.3875422636730859E-3</v>
      </c>
      <c r="N60" s="228">
        <v>6.8321846906276998E-3</v>
      </c>
      <c r="O60" s="228">
        <v>6.8184582089035406E-3</v>
      </c>
      <c r="P60" s="228">
        <v>6.9794111651300056E-3</v>
      </c>
      <c r="Q60" s="228">
        <v>6.8247202326794367E-3</v>
      </c>
      <c r="R60" s="228">
        <v>6.7851635842648573E-3</v>
      </c>
      <c r="S60" s="228">
        <v>5.6560790281189547E-3</v>
      </c>
      <c r="T60" s="228">
        <v>5.8024828062631564E-3</v>
      </c>
      <c r="U60" s="228">
        <v>5.6039868033607217E-3</v>
      </c>
      <c r="V60" s="228">
        <v>5.9901375486032388E-3</v>
      </c>
      <c r="W60" s="228">
        <v>6.1291501958466591E-3</v>
      </c>
      <c r="DA60" s="69" t="s">
        <v>217</v>
      </c>
    </row>
    <row r="61" spans="1:105" ht="12" customHeight="1" x14ac:dyDescent="0.25">
      <c r="A61" s="37" t="s">
        <v>162</v>
      </c>
      <c r="B61" s="228">
        <v>4.409351552393443E-2</v>
      </c>
      <c r="C61" s="228">
        <v>6.4063762062773616E-2</v>
      </c>
      <c r="D61" s="228">
        <v>8.5198262989922349E-2</v>
      </c>
      <c r="E61" s="228">
        <v>9.6822921909452006E-2</v>
      </c>
      <c r="F61" s="228">
        <v>8.4604518933913145E-2</v>
      </c>
      <c r="G61" s="228">
        <v>0.1234099605232245</v>
      </c>
      <c r="H61" s="228">
        <v>0.1242478312188111</v>
      </c>
      <c r="I61" s="228">
        <v>0.14521261720437409</v>
      </c>
      <c r="J61" s="228">
        <v>0.11758900705724661</v>
      </c>
      <c r="K61" s="228">
        <v>9.877851064812887E-2</v>
      </c>
      <c r="L61" s="228">
        <v>9.4596352125995722E-2</v>
      </c>
      <c r="M61" s="228">
        <v>0.1007184804634958</v>
      </c>
      <c r="N61" s="228">
        <v>0.11292805906916641</v>
      </c>
      <c r="O61" s="228">
        <v>0.11159954890082981</v>
      </c>
      <c r="P61" s="228">
        <v>0.1172520919338873</v>
      </c>
      <c r="Q61" s="228">
        <v>8.0466241521226237E-2</v>
      </c>
      <c r="R61" s="228">
        <v>8.9515330652864364E-2</v>
      </c>
      <c r="S61" s="228">
        <v>8.9042538566461243E-2</v>
      </c>
      <c r="T61" s="228">
        <v>0.10414143157521159</v>
      </c>
      <c r="U61" s="228">
        <v>0.1127870594102576</v>
      </c>
      <c r="V61" s="228">
        <v>0.1138675455929047</v>
      </c>
      <c r="W61" s="228">
        <v>0.1086336847065187</v>
      </c>
      <c r="DA61" s="69" t="s">
        <v>218</v>
      </c>
    </row>
    <row r="62" spans="1:105" ht="12" customHeight="1" x14ac:dyDescent="0.25">
      <c r="A62" s="37" t="s">
        <v>97</v>
      </c>
      <c r="B62" s="228">
        <v>0</v>
      </c>
      <c r="C62" s="228">
        <v>0</v>
      </c>
      <c r="D62" s="228">
        <v>0</v>
      </c>
      <c r="E62" s="228">
        <v>0</v>
      </c>
      <c r="F62" s="228">
        <v>0</v>
      </c>
      <c r="G62" s="228">
        <v>0</v>
      </c>
      <c r="H62" s="228">
        <v>0</v>
      </c>
      <c r="I62" s="228">
        <v>0</v>
      </c>
      <c r="J62" s="228">
        <v>0</v>
      </c>
      <c r="K62" s="228">
        <v>0</v>
      </c>
      <c r="L62" s="228">
        <v>0</v>
      </c>
      <c r="M62" s="228">
        <v>0</v>
      </c>
      <c r="N62" s="228">
        <v>0</v>
      </c>
      <c r="O62" s="228">
        <v>0</v>
      </c>
      <c r="P62" s="228">
        <v>0</v>
      </c>
      <c r="Q62" s="228">
        <v>0</v>
      </c>
      <c r="R62" s="228">
        <v>0</v>
      </c>
      <c r="S62" s="228">
        <v>0</v>
      </c>
      <c r="T62" s="228">
        <v>0</v>
      </c>
      <c r="U62" s="228">
        <v>0</v>
      </c>
      <c r="V62" s="228">
        <v>0</v>
      </c>
      <c r="W62" s="228">
        <v>0</v>
      </c>
      <c r="DA62" s="69" t="s">
        <v>219</v>
      </c>
    </row>
    <row r="63" spans="1:105" ht="12" customHeight="1" x14ac:dyDescent="0.25">
      <c r="A63" s="37" t="s">
        <v>78</v>
      </c>
      <c r="B63" s="228">
        <v>0</v>
      </c>
      <c r="C63" s="228">
        <v>0</v>
      </c>
      <c r="D63" s="228">
        <v>0</v>
      </c>
      <c r="E63" s="228">
        <v>0</v>
      </c>
      <c r="F63" s="228">
        <v>0</v>
      </c>
      <c r="G63" s="228">
        <v>0</v>
      </c>
      <c r="H63" s="228">
        <v>0</v>
      </c>
      <c r="I63" s="228">
        <v>0</v>
      </c>
      <c r="J63" s="228">
        <v>0</v>
      </c>
      <c r="K63" s="228">
        <v>0</v>
      </c>
      <c r="L63" s="228">
        <v>0</v>
      </c>
      <c r="M63" s="228">
        <v>0</v>
      </c>
      <c r="N63" s="228">
        <v>0</v>
      </c>
      <c r="O63" s="228">
        <v>0</v>
      </c>
      <c r="P63" s="228">
        <v>0</v>
      </c>
      <c r="Q63" s="228">
        <v>0</v>
      </c>
      <c r="R63" s="228">
        <v>0</v>
      </c>
      <c r="S63" s="228">
        <v>0</v>
      </c>
      <c r="T63" s="228">
        <v>0</v>
      </c>
      <c r="U63" s="228">
        <v>0</v>
      </c>
      <c r="V63" s="228">
        <v>0</v>
      </c>
      <c r="W63" s="228">
        <v>0</v>
      </c>
      <c r="DA63" s="69" t="s">
        <v>220</v>
      </c>
    </row>
    <row r="64" spans="1:105" ht="12" customHeight="1" x14ac:dyDescent="0.25">
      <c r="A64" s="37" t="s">
        <v>38</v>
      </c>
      <c r="B64" s="228">
        <v>9.3231683019316475E-2</v>
      </c>
      <c r="C64" s="228">
        <v>0.1075905127995217</v>
      </c>
      <c r="D64" s="228">
        <v>0.1273313607307863</v>
      </c>
      <c r="E64" s="228">
        <v>0.16099462844802501</v>
      </c>
      <c r="F64" s="228">
        <v>0.17386453437174851</v>
      </c>
      <c r="G64" s="228">
        <v>0.1874067949970798</v>
      </c>
      <c r="H64" s="228">
        <v>0.20400798331102571</v>
      </c>
      <c r="I64" s="228">
        <v>0.20665281679650421</v>
      </c>
      <c r="J64" s="228">
        <v>0.2096843596486089</v>
      </c>
      <c r="K64" s="228">
        <v>0.14591115434455751</v>
      </c>
      <c r="L64" s="228">
        <v>0.14994001760783771</v>
      </c>
      <c r="M64" s="228">
        <v>0.17833236108159731</v>
      </c>
      <c r="N64" s="228">
        <v>0.18448612097295611</v>
      </c>
      <c r="O64" s="228">
        <v>0.1888590006595659</v>
      </c>
      <c r="P64" s="228">
        <v>0.19233073731158251</v>
      </c>
      <c r="Q64" s="228">
        <v>0.2027620130984196</v>
      </c>
      <c r="R64" s="228">
        <v>0.21671509214377299</v>
      </c>
      <c r="S64" s="228">
        <v>0.22621523901887089</v>
      </c>
      <c r="T64" s="228">
        <v>0.24152988288850441</v>
      </c>
      <c r="U64" s="228">
        <v>0.22452184397403591</v>
      </c>
      <c r="V64" s="228">
        <v>0.23312711277206019</v>
      </c>
      <c r="W64" s="228">
        <v>0.2301950147555995</v>
      </c>
      <c r="DA64" s="69" t="s">
        <v>221</v>
      </c>
    </row>
    <row r="65" spans="1:105" ht="12" customHeight="1" x14ac:dyDescent="0.25">
      <c r="A65" s="57" t="s">
        <v>222</v>
      </c>
      <c r="B65" s="263">
        <v>13.600749700220559</v>
      </c>
      <c r="C65" s="263">
        <v>12.919727699129689</v>
      </c>
      <c r="D65" s="263">
        <v>14.84675457478523</v>
      </c>
      <c r="E65" s="263">
        <v>17.410632574212169</v>
      </c>
      <c r="F65" s="263">
        <v>16.642382577314319</v>
      </c>
      <c r="G65" s="263">
        <v>21.51978227059487</v>
      </c>
      <c r="H65" s="263">
        <v>22.26681915116793</v>
      </c>
      <c r="I65" s="263">
        <v>25.347707503153011</v>
      </c>
      <c r="J65" s="263">
        <v>21.826201267066779</v>
      </c>
      <c r="K65" s="263">
        <v>16.156440792243821</v>
      </c>
      <c r="L65" s="263">
        <v>16.329295804058411</v>
      </c>
      <c r="M65" s="263">
        <v>17.944740483421128</v>
      </c>
      <c r="N65" s="263">
        <v>19.765209223248689</v>
      </c>
      <c r="O65" s="263">
        <v>19.9067852304422</v>
      </c>
      <c r="P65" s="263">
        <v>23.349358568715221</v>
      </c>
      <c r="Q65" s="263">
        <v>20.293764202931321</v>
      </c>
      <c r="R65" s="263">
        <v>21.23096338158015</v>
      </c>
      <c r="S65" s="263">
        <v>21.166786341248809</v>
      </c>
      <c r="T65" s="263">
        <v>22.664512958180971</v>
      </c>
      <c r="U65" s="263">
        <v>22.758427660864829</v>
      </c>
      <c r="V65" s="263">
        <v>22.716957539798742</v>
      </c>
      <c r="W65" s="263">
        <v>22.293152551143699</v>
      </c>
      <c r="DA65" s="70" t="s">
        <v>223</v>
      </c>
    </row>
    <row r="66" spans="1:105" ht="12" customHeight="1" x14ac:dyDescent="0.25">
      <c r="A66" s="18" t="s">
        <v>30</v>
      </c>
      <c r="B66" s="232">
        <v>0</v>
      </c>
      <c r="C66" s="232">
        <v>0</v>
      </c>
      <c r="D66" s="232">
        <v>0</v>
      </c>
      <c r="E66" s="232">
        <v>0</v>
      </c>
      <c r="F66" s="232">
        <v>0</v>
      </c>
      <c r="G66" s="232">
        <v>0</v>
      </c>
      <c r="H66" s="232">
        <v>0</v>
      </c>
      <c r="I66" s="232">
        <v>5.8320523418943289</v>
      </c>
      <c r="J66" s="232">
        <v>5.7035977829781883</v>
      </c>
      <c r="K66" s="232">
        <v>2.874983384086506</v>
      </c>
      <c r="L66" s="232">
        <v>3.42175261937978</v>
      </c>
      <c r="M66" s="232">
        <v>3.445107507727879</v>
      </c>
      <c r="N66" s="232">
        <v>4.4476992488548479</v>
      </c>
      <c r="O66" s="232">
        <v>4.515359734664548</v>
      </c>
      <c r="P66" s="232">
        <v>10.50140507838659</v>
      </c>
      <c r="Q66" s="232">
        <v>9.1882677229669536</v>
      </c>
      <c r="R66" s="232">
        <v>8.3716242178890194</v>
      </c>
      <c r="S66" s="232">
        <v>7.5727949575135636</v>
      </c>
      <c r="T66" s="232">
        <v>6.6324149369054632</v>
      </c>
      <c r="U66" s="232">
        <v>7.0598382771516768</v>
      </c>
      <c r="V66" s="232">
        <v>5.8483450207764696</v>
      </c>
      <c r="W66" s="232">
        <v>6.1214306166122183</v>
      </c>
      <c r="DA66" s="71" t="s">
        <v>224</v>
      </c>
    </row>
    <row r="67" spans="1:105" ht="12" customHeight="1" x14ac:dyDescent="0.25">
      <c r="A67" s="18" t="s">
        <v>70</v>
      </c>
      <c r="B67" s="232">
        <v>1.723998819273096</v>
      </c>
      <c r="C67" s="232">
        <v>3.959124428625223</v>
      </c>
      <c r="D67" s="232">
        <v>6.3384263847209539</v>
      </c>
      <c r="E67" s="232">
        <v>6.788641710069661</v>
      </c>
      <c r="F67" s="232">
        <v>5.5531935439062661</v>
      </c>
      <c r="G67" s="232">
        <v>9.3304309208370775</v>
      </c>
      <c r="H67" s="232">
        <v>8.949490217493663</v>
      </c>
      <c r="I67" s="232">
        <v>5.0860177898896888</v>
      </c>
      <c r="J67" s="232">
        <v>0.33265881444540552</v>
      </c>
      <c r="K67" s="232">
        <v>0</v>
      </c>
      <c r="L67" s="232">
        <v>0.32837396241218741</v>
      </c>
      <c r="M67" s="232">
        <v>0</v>
      </c>
      <c r="N67" s="232">
        <v>0</v>
      </c>
      <c r="O67" s="232">
        <v>0</v>
      </c>
      <c r="P67" s="232">
        <v>0</v>
      </c>
      <c r="Q67" s="232">
        <v>0</v>
      </c>
      <c r="R67" s="232">
        <v>0</v>
      </c>
      <c r="S67" s="232">
        <v>0</v>
      </c>
      <c r="T67" s="232">
        <v>0</v>
      </c>
      <c r="U67" s="232">
        <v>0</v>
      </c>
      <c r="V67" s="232">
        <v>0</v>
      </c>
      <c r="W67" s="232">
        <v>0</v>
      </c>
      <c r="DA67" s="71" t="s">
        <v>225</v>
      </c>
    </row>
    <row r="68" spans="1:105" ht="12" customHeight="1" x14ac:dyDescent="0.25">
      <c r="A68" s="18" t="s">
        <v>162</v>
      </c>
      <c r="B68" s="232">
        <v>1.6372907917196799</v>
      </c>
      <c r="C68" s="232">
        <v>5.8272347420912087</v>
      </c>
      <c r="D68" s="232">
        <v>8.5083281900642742</v>
      </c>
      <c r="E68" s="232">
        <v>10.6219908641425</v>
      </c>
      <c r="F68" s="232">
        <v>11.089189033408051</v>
      </c>
      <c r="G68" s="232">
        <v>12.1893513497578</v>
      </c>
      <c r="H68" s="232">
        <v>13.31732893367427</v>
      </c>
      <c r="I68" s="232">
        <v>14.42963737136899</v>
      </c>
      <c r="J68" s="232">
        <v>15.789944669643191</v>
      </c>
      <c r="K68" s="232">
        <v>13.281457408157319</v>
      </c>
      <c r="L68" s="232">
        <v>12.57916922226644</v>
      </c>
      <c r="M68" s="232">
        <v>14.499632975693251</v>
      </c>
      <c r="N68" s="232">
        <v>15.31750997439384</v>
      </c>
      <c r="O68" s="232">
        <v>15.39142549577765</v>
      </c>
      <c r="P68" s="232">
        <v>12.84795349032863</v>
      </c>
      <c r="Q68" s="232">
        <v>11.105496479964369</v>
      </c>
      <c r="R68" s="232">
        <v>12.85933916369113</v>
      </c>
      <c r="S68" s="232">
        <v>13.593991383735251</v>
      </c>
      <c r="T68" s="232">
        <v>16.032098021275509</v>
      </c>
      <c r="U68" s="232">
        <v>15.698589383713159</v>
      </c>
      <c r="V68" s="232">
        <v>16.868612519022271</v>
      </c>
      <c r="W68" s="232">
        <v>16.17172193453148</v>
      </c>
      <c r="DA68" s="71" t="s">
        <v>226</v>
      </c>
    </row>
    <row r="69" spans="1:105" ht="12" customHeight="1" x14ac:dyDescent="0.25">
      <c r="A69" s="18" t="s">
        <v>36</v>
      </c>
      <c r="B69" s="232">
        <v>10.23946008922778</v>
      </c>
      <c r="C69" s="232">
        <v>3.133368528413258</v>
      </c>
      <c r="D69" s="232">
        <v>0</v>
      </c>
      <c r="E69" s="232">
        <v>0</v>
      </c>
      <c r="F69" s="232">
        <v>0</v>
      </c>
      <c r="G69" s="232">
        <v>0</v>
      </c>
      <c r="H69" s="232">
        <v>0</v>
      </c>
      <c r="I69" s="232">
        <v>0</v>
      </c>
      <c r="J69" s="232">
        <v>0</v>
      </c>
      <c r="K69" s="232">
        <v>0</v>
      </c>
      <c r="L69" s="232">
        <v>0</v>
      </c>
      <c r="M69" s="232">
        <v>0</v>
      </c>
      <c r="N69" s="232">
        <v>0</v>
      </c>
      <c r="O69" s="232">
        <v>0</v>
      </c>
      <c r="P69" s="232">
        <v>0</v>
      </c>
      <c r="Q69" s="232">
        <v>0</v>
      </c>
      <c r="R69" s="232">
        <v>0</v>
      </c>
      <c r="S69" s="232">
        <v>0</v>
      </c>
      <c r="T69" s="232">
        <v>0</v>
      </c>
      <c r="U69" s="232">
        <v>0</v>
      </c>
      <c r="V69" s="232">
        <v>0</v>
      </c>
      <c r="W69" s="232">
        <v>0</v>
      </c>
      <c r="DA69" s="71" t="s">
        <v>227</v>
      </c>
    </row>
    <row r="70" spans="1:105" ht="12" hidden="1" customHeight="1" x14ac:dyDescent="0.25">
      <c r="A70" s="54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DA70" s="173"/>
    </row>
    <row r="71" spans="1:105" ht="12" customHeight="1" x14ac:dyDescent="0.25">
      <c r="A71" s="57" t="s">
        <v>228</v>
      </c>
      <c r="B71" s="263">
        <v>27.83186163496244</v>
      </c>
      <c r="C71" s="263">
        <v>34.337167790367531</v>
      </c>
      <c r="D71" s="263">
        <v>41.592964769585897</v>
      </c>
      <c r="E71" s="263">
        <v>50.788677214693223</v>
      </c>
      <c r="F71" s="263">
        <v>52.117210455622207</v>
      </c>
      <c r="G71" s="263">
        <v>60.70801037782099</v>
      </c>
      <c r="H71" s="263">
        <v>64.631478253268355</v>
      </c>
      <c r="I71" s="263">
        <v>67.629761409436895</v>
      </c>
      <c r="J71" s="263">
        <v>64.140256984985697</v>
      </c>
      <c r="K71" s="263">
        <v>47.922130071218973</v>
      </c>
      <c r="L71" s="263">
        <v>48.128714883496443</v>
      </c>
      <c r="M71" s="263">
        <v>54.969830325488857</v>
      </c>
      <c r="N71" s="263">
        <v>58.530309835858247</v>
      </c>
      <c r="O71" s="263">
        <v>59.310040010050393</v>
      </c>
      <c r="P71" s="263">
        <v>60.300214855868447</v>
      </c>
      <c r="Q71" s="263">
        <v>57.176051824211733</v>
      </c>
      <c r="R71" s="263">
        <v>61.736642967686343</v>
      </c>
      <c r="S71" s="263">
        <v>63.686655563871597</v>
      </c>
      <c r="T71" s="263">
        <v>69.54077718628352</v>
      </c>
      <c r="U71" s="263">
        <v>67.011671340510901</v>
      </c>
      <c r="V71" s="263">
        <v>69.287315274830192</v>
      </c>
      <c r="W71" s="263">
        <v>67.830396375463593</v>
      </c>
      <c r="DA71" s="70" t="s">
        <v>229</v>
      </c>
    </row>
    <row r="72" spans="1:105" ht="12" customHeight="1" x14ac:dyDescent="0.25">
      <c r="A72" s="57" t="s">
        <v>181</v>
      </c>
      <c r="B72" s="263">
        <v>35.817137340052881</v>
      </c>
      <c r="C72" s="263">
        <v>45.642696543132217</v>
      </c>
      <c r="D72" s="263">
        <v>54.33300673385429</v>
      </c>
      <c r="E72" s="263">
        <v>63.95023623737687</v>
      </c>
      <c r="F72" s="263">
        <v>61.75187485305446</v>
      </c>
      <c r="G72" s="263">
        <v>78.072801026850954</v>
      </c>
      <c r="H72" s="263">
        <v>81.37240877500426</v>
      </c>
      <c r="I72" s="263">
        <v>84.402070944113788</v>
      </c>
      <c r="J72" s="263">
        <v>74.811485033358665</v>
      </c>
      <c r="K72" s="263">
        <v>56.805012209250172</v>
      </c>
      <c r="L72" s="263">
        <v>56.64982499043667</v>
      </c>
      <c r="M72" s="263">
        <v>63.515573905747118</v>
      </c>
      <c r="N72" s="263">
        <v>68.407705535744668</v>
      </c>
      <c r="O72" s="263">
        <v>69.086642708247155</v>
      </c>
      <c r="P72" s="263">
        <v>71.172184226105074</v>
      </c>
      <c r="Q72" s="263">
        <v>65.220531868276609</v>
      </c>
      <c r="R72" s="263">
        <v>70.368814437419346</v>
      </c>
      <c r="S72" s="263">
        <v>72.040376653230652</v>
      </c>
      <c r="T72" s="263">
        <v>78.869608453885974</v>
      </c>
      <c r="U72" s="263">
        <v>76.9457676097405</v>
      </c>
      <c r="V72" s="263">
        <v>79.187117224325547</v>
      </c>
      <c r="W72" s="263">
        <v>77.380094077094611</v>
      </c>
      <c r="DA72" s="70" t="s">
        <v>230</v>
      </c>
    </row>
    <row r="73" spans="1:105" ht="12" customHeight="1" x14ac:dyDescent="0.25">
      <c r="A73" s="60" t="s">
        <v>183</v>
      </c>
      <c r="B73" s="264">
        <v>21.770931826355071</v>
      </c>
      <c r="C73" s="264">
        <v>29.101174958908281</v>
      </c>
      <c r="D73" s="264">
        <v>33.004746934829399</v>
      </c>
      <c r="E73" s="264">
        <v>35.391636577408477</v>
      </c>
      <c r="F73" s="264">
        <v>27.35322318684095</v>
      </c>
      <c r="G73" s="264">
        <v>45.664206926101798</v>
      </c>
      <c r="H73" s="264">
        <v>44.998647776366482</v>
      </c>
      <c r="I73" s="264">
        <v>44.408780537864097</v>
      </c>
      <c r="J73" s="264">
        <v>29.275368328369389</v>
      </c>
      <c r="K73" s="264">
        <v>24.815431749843871</v>
      </c>
      <c r="L73" s="264">
        <v>23.679379630981011</v>
      </c>
      <c r="M73" s="264">
        <v>23.92139848229586</v>
      </c>
      <c r="N73" s="264">
        <v>27.421222514075168</v>
      </c>
      <c r="O73" s="264">
        <v>27.12423755034715</v>
      </c>
      <c r="P73" s="264">
        <v>28.436471811890708</v>
      </c>
      <c r="Q73" s="264">
        <v>20.196551756884709</v>
      </c>
      <c r="R73" s="264">
        <v>22.20948980210278</v>
      </c>
      <c r="S73" s="264">
        <v>21.517254108611329</v>
      </c>
      <c r="T73" s="264">
        <v>24.850395731917281</v>
      </c>
      <c r="U73" s="264">
        <v>26.72263050389618</v>
      </c>
      <c r="V73" s="264">
        <v>26.996729606494771</v>
      </c>
      <c r="W73" s="264">
        <v>25.83180925575039</v>
      </c>
      <c r="DA73" s="72" t="s">
        <v>231</v>
      </c>
    </row>
    <row r="74" spans="1:105" ht="12" customHeight="1" x14ac:dyDescent="0.25">
      <c r="A74" s="59" t="s">
        <v>33</v>
      </c>
      <c r="B74" s="232">
        <v>6.8049287662759506</v>
      </c>
      <c r="C74" s="232">
        <v>10.507543875714729</v>
      </c>
      <c r="D74" s="232">
        <v>5.8254727408592029</v>
      </c>
      <c r="E74" s="232">
        <v>4.9716439179309306</v>
      </c>
      <c r="F74" s="232">
        <v>0</v>
      </c>
      <c r="G74" s="232">
        <v>4.9668386575356074</v>
      </c>
      <c r="H74" s="232">
        <v>4.9634323263975499</v>
      </c>
      <c r="I74" s="232">
        <v>4.106311589908568</v>
      </c>
      <c r="J74" s="232">
        <v>2.4426483998398338</v>
      </c>
      <c r="K74" s="232">
        <v>1.635537985717687</v>
      </c>
      <c r="L74" s="232">
        <v>0.81568284920976841</v>
      </c>
      <c r="M74" s="232">
        <v>0.80729792591237015</v>
      </c>
      <c r="N74" s="232">
        <v>0.81460749260507603</v>
      </c>
      <c r="O74" s="232">
        <v>0.81305103037324666</v>
      </c>
      <c r="P74" s="232">
        <v>0.83234642124019542</v>
      </c>
      <c r="Q74" s="232">
        <v>0.81330306126030061</v>
      </c>
      <c r="R74" s="232">
        <v>0.80919544036743252</v>
      </c>
      <c r="S74" s="232">
        <v>0.36717649983493289</v>
      </c>
      <c r="T74" s="232">
        <v>0.26095931340003298</v>
      </c>
      <c r="U74" s="232">
        <v>0.239818672106172</v>
      </c>
      <c r="V74" s="232">
        <v>0.16407651973574791</v>
      </c>
      <c r="W74" s="232">
        <v>0.1326110922587472</v>
      </c>
      <c r="DA74" s="71" t="s">
        <v>232</v>
      </c>
    </row>
    <row r="75" spans="1:105" ht="12" customHeight="1" x14ac:dyDescent="0.25">
      <c r="A75" s="59" t="s">
        <v>160</v>
      </c>
      <c r="B75" s="232">
        <v>1.328014114463886</v>
      </c>
      <c r="C75" s="232">
        <v>2.052220014026811</v>
      </c>
      <c r="D75" s="232">
        <v>2.2770534543678131</v>
      </c>
      <c r="E75" s="232">
        <v>2.2677930051282118</v>
      </c>
      <c r="F75" s="232">
        <v>2.2320629938815499</v>
      </c>
      <c r="G75" s="232">
        <v>3.0198448050567048</v>
      </c>
      <c r="H75" s="232">
        <v>2.9952205767351692</v>
      </c>
      <c r="I75" s="232">
        <v>2.294218526470281</v>
      </c>
      <c r="J75" s="232">
        <v>0.75850494932243229</v>
      </c>
      <c r="K75" s="232">
        <v>1.5236802399919549</v>
      </c>
      <c r="L75" s="232">
        <v>1.519821601215243</v>
      </c>
      <c r="M75" s="232">
        <v>0.75211779751436492</v>
      </c>
      <c r="N75" s="232">
        <v>1.5178769023192371</v>
      </c>
      <c r="O75" s="232">
        <v>1.5149868680602241</v>
      </c>
      <c r="P75" s="232">
        <v>1.5508187227002881</v>
      </c>
      <c r="Q75" s="232">
        <v>1.515451850800192</v>
      </c>
      <c r="R75" s="232">
        <v>1.50782713158507</v>
      </c>
      <c r="S75" s="232">
        <v>1.2632339673449979</v>
      </c>
      <c r="T75" s="232">
        <v>1.2977506107258321</v>
      </c>
      <c r="U75" s="232">
        <v>1.2535519599468239</v>
      </c>
      <c r="V75" s="232">
        <v>1.3410177684969531</v>
      </c>
      <c r="W75" s="232">
        <v>1.372519645326576</v>
      </c>
      <c r="DA75" s="71" t="s">
        <v>233</v>
      </c>
    </row>
    <row r="76" spans="1:105" ht="12" customHeight="1" x14ac:dyDescent="0.25">
      <c r="A76" s="59" t="s">
        <v>70</v>
      </c>
      <c r="B76" s="232">
        <v>6.9948976614829199</v>
      </c>
      <c r="C76" s="232">
        <v>6.6919171374613917</v>
      </c>
      <c r="D76" s="232">
        <v>10.63133981093133</v>
      </c>
      <c r="E76" s="232">
        <v>10.9769243586701</v>
      </c>
      <c r="F76" s="232">
        <v>8.3823733741788331</v>
      </c>
      <c r="G76" s="232">
        <v>16.336017043483569</v>
      </c>
      <c r="H76" s="232">
        <v>14.887131813644521</v>
      </c>
      <c r="I76" s="232">
        <v>9.9054136901334999</v>
      </c>
      <c r="J76" s="232">
        <v>0.53799111608357009</v>
      </c>
      <c r="K76" s="232">
        <v>0</v>
      </c>
      <c r="L76" s="232">
        <v>0.54299821166508233</v>
      </c>
      <c r="M76" s="232">
        <v>0</v>
      </c>
      <c r="N76" s="232">
        <v>0</v>
      </c>
      <c r="O76" s="232">
        <v>0</v>
      </c>
      <c r="P76" s="232">
        <v>0</v>
      </c>
      <c r="Q76" s="232">
        <v>0</v>
      </c>
      <c r="R76" s="232">
        <v>0</v>
      </c>
      <c r="S76" s="232">
        <v>0</v>
      </c>
      <c r="T76" s="232">
        <v>0</v>
      </c>
      <c r="U76" s="232">
        <v>0</v>
      </c>
      <c r="V76" s="232">
        <v>0</v>
      </c>
      <c r="W76" s="232">
        <v>0</v>
      </c>
      <c r="DA76" s="71" t="s">
        <v>234</v>
      </c>
    </row>
    <row r="77" spans="1:105" ht="12" customHeight="1" x14ac:dyDescent="0.25">
      <c r="A77" s="59" t="s">
        <v>162</v>
      </c>
      <c r="B77" s="232">
        <v>6.6430912841323133</v>
      </c>
      <c r="C77" s="232">
        <v>9.84949393170535</v>
      </c>
      <c r="D77" s="232">
        <v>14.270880928671049</v>
      </c>
      <c r="E77" s="232">
        <v>17.175275295679238</v>
      </c>
      <c r="F77" s="232">
        <v>16.738786818780572</v>
      </c>
      <c r="G77" s="232">
        <v>21.341506420025919</v>
      </c>
      <c r="H77" s="232">
        <v>22.152863059589251</v>
      </c>
      <c r="I77" s="232">
        <v>28.102836731351761</v>
      </c>
      <c r="J77" s="232">
        <v>25.53622386312356</v>
      </c>
      <c r="K77" s="232">
        <v>21.65621352413422</v>
      </c>
      <c r="L77" s="232">
        <v>20.800876968890918</v>
      </c>
      <c r="M77" s="232">
        <v>22.361982758869129</v>
      </c>
      <c r="N77" s="232">
        <v>25.088738119150861</v>
      </c>
      <c r="O77" s="232">
        <v>24.796199651913678</v>
      </c>
      <c r="P77" s="232">
        <v>26.053306667950231</v>
      </c>
      <c r="Q77" s="232">
        <v>17.867796844824209</v>
      </c>
      <c r="R77" s="232">
        <v>19.89246723015027</v>
      </c>
      <c r="S77" s="232">
        <v>19.88684364143139</v>
      </c>
      <c r="T77" s="232">
        <v>23.291685807791421</v>
      </c>
      <c r="U77" s="232">
        <v>25.22925987184319</v>
      </c>
      <c r="V77" s="232">
        <v>25.49163531826207</v>
      </c>
      <c r="W77" s="232">
        <v>24.326678518165071</v>
      </c>
      <c r="DA77" s="71" t="s">
        <v>235</v>
      </c>
    </row>
    <row r="78" spans="1:105" ht="12" customHeight="1" x14ac:dyDescent="0.25">
      <c r="A78" s="60" t="s">
        <v>189</v>
      </c>
      <c r="B78" s="264">
        <v>14.04620551369781</v>
      </c>
      <c r="C78" s="264">
        <v>16.541521584223929</v>
      </c>
      <c r="D78" s="264">
        <v>21.328259799024892</v>
      </c>
      <c r="E78" s="264">
        <v>28.55859965996839</v>
      </c>
      <c r="F78" s="264">
        <v>34.39865166621351</v>
      </c>
      <c r="G78" s="264">
        <v>32.408594100749148</v>
      </c>
      <c r="H78" s="264">
        <v>36.373760998637778</v>
      </c>
      <c r="I78" s="264">
        <v>39.993290406249677</v>
      </c>
      <c r="J78" s="264">
        <v>45.536116704989269</v>
      </c>
      <c r="K78" s="264">
        <v>31.989580459406302</v>
      </c>
      <c r="L78" s="264">
        <v>32.97044535945566</v>
      </c>
      <c r="M78" s="264">
        <v>39.594175423451262</v>
      </c>
      <c r="N78" s="264">
        <v>40.986483021669507</v>
      </c>
      <c r="O78" s="264">
        <v>41.962405157900008</v>
      </c>
      <c r="P78" s="264">
        <v>42.735712414214362</v>
      </c>
      <c r="Q78" s="264">
        <v>45.0239801113919</v>
      </c>
      <c r="R78" s="264">
        <v>48.159324635316572</v>
      </c>
      <c r="S78" s="264">
        <v>50.523122544619333</v>
      </c>
      <c r="T78" s="264">
        <v>54.019212721968692</v>
      </c>
      <c r="U78" s="264">
        <v>50.223137105844323</v>
      </c>
      <c r="V78" s="264">
        <v>52.19038761783078</v>
      </c>
      <c r="W78" s="264">
        <v>51.548284821344232</v>
      </c>
      <c r="DA78" s="72" t="s">
        <v>236</v>
      </c>
    </row>
    <row r="79" spans="1:105" ht="12" customHeight="1" x14ac:dyDescent="0.25">
      <c r="A79" s="57" t="s">
        <v>191</v>
      </c>
      <c r="B79" s="263">
        <f t="shared" ref="B79:W79" si="1">B80+B84+B95</f>
        <v>10.223192783022776</v>
      </c>
      <c r="C79" s="263">
        <f t="shared" si="1"/>
        <v>12.233891777471202</v>
      </c>
      <c r="D79" s="263">
        <f t="shared" si="1"/>
        <v>14.2515759055857</v>
      </c>
      <c r="E79" s="263">
        <f t="shared" si="1"/>
        <v>16.79571067021309</v>
      </c>
      <c r="F79" s="263">
        <f t="shared" si="1"/>
        <v>16.178991856866269</v>
      </c>
      <c r="G79" s="263">
        <f t="shared" si="1"/>
        <v>20.399442505786276</v>
      </c>
      <c r="H79" s="263">
        <f t="shared" si="1"/>
        <v>21.327457486527614</v>
      </c>
      <c r="I79" s="263">
        <f t="shared" si="1"/>
        <v>22.801993248525264</v>
      </c>
      <c r="J79" s="263">
        <f t="shared" si="1"/>
        <v>20.315406934145908</v>
      </c>
      <c r="K79" s="263">
        <f t="shared" si="1"/>
        <v>15.34224199520583</v>
      </c>
      <c r="L79" s="263">
        <f t="shared" si="1"/>
        <v>15.326862715224117</v>
      </c>
      <c r="M79" s="263">
        <f t="shared" si="1"/>
        <v>17.090355661802022</v>
      </c>
      <c r="N79" s="263">
        <f t="shared" si="1"/>
        <v>18.531103344094753</v>
      </c>
      <c r="O79" s="263">
        <f t="shared" si="1"/>
        <v>18.700792602875524</v>
      </c>
      <c r="P79" s="263">
        <f t="shared" si="1"/>
        <v>20.003636336989786</v>
      </c>
      <c r="Q79" s="263">
        <f t="shared" si="1"/>
        <v>18.042203360304576</v>
      </c>
      <c r="R79" s="263">
        <f t="shared" si="1"/>
        <v>19.293958637760745</v>
      </c>
      <c r="S79" s="263">
        <f t="shared" si="1"/>
        <v>19.595876907605785</v>
      </c>
      <c r="T79" s="263">
        <f t="shared" si="1"/>
        <v>21.316046955006581</v>
      </c>
      <c r="U79" s="263">
        <f t="shared" si="1"/>
        <v>20.966282060833336</v>
      </c>
      <c r="V79" s="263">
        <f t="shared" si="1"/>
        <v>21.3901493364123</v>
      </c>
      <c r="W79" s="263">
        <f t="shared" si="1"/>
        <v>20.927726930660718</v>
      </c>
      <c r="DA79" s="70"/>
    </row>
    <row r="80" spans="1:105" ht="12" customHeight="1" x14ac:dyDescent="0.25">
      <c r="A80" s="60" t="s">
        <v>192</v>
      </c>
      <c r="B80" s="264">
        <v>3.392373470472037</v>
      </c>
      <c r="C80" s="264">
        <v>4.9122869373735796</v>
      </c>
      <c r="D80" s="264">
        <v>5.1282755767396093</v>
      </c>
      <c r="E80" s="264">
        <v>5.4626957568097332</v>
      </c>
      <c r="F80" s="264">
        <v>4.1002435235446537</v>
      </c>
      <c r="G80" s="264">
        <v>6.807492707697123</v>
      </c>
      <c r="H80" s="264">
        <v>6.8101156411581227</v>
      </c>
      <c r="I80" s="264">
        <v>7.3011365629164633</v>
      </c>
      <c r="J80" s="264">
        <v>5.514444896351927</v>
      </c>
      <c r="K80" s="264">
        <v>4.7323675004331038</v>
      </c>
      <c r="L80" s="264">
        <v>4.4487114965151848</v>
      </c>
      <c r="M80" s="264">
        <v>4.5618730265790726</v>
      </c>
      <c r="N80" s="264">
        <v>5.2292985895186126</v>
      </c>
      <c r="O80" s="264">
        <v>5.1726627830320826</v>
      </c>
      <c r="P80" s="264">
        <v>5.4229092762176219</v>
      </c>
      <c r="Q80" s="264">
        <v>3.8515350495845242</v>
      </c>
      <c r="R80" s="264">
        <v>4.2354075802583147</v>
      </c>
      <c r="S80" s="264">
        <v>4.1033964296346994</v>
      </c>
      <c r="T80" s="264">
        <v>4.7390352229260237</v>
      </c>
      <c r="U80" s="264">
        <v>5.0960752727389549</v>
      </c>
      <c r="V80" s="264">
        <v>5.1483466858705693</v>
      </c>
      <c r="W80" s="264">
        <v>4.9261933393550308</v>
      </c>
      <c r="DA80" s="72" t="s">
        <v>237</v>
      </c>
    </row>
    <row r="81" spans="1:105" ht="12" customHeight="1" x14ac:dyDescent="0.25">
      <c r="A81" s="59" t="s">
        <v>33</v>
      </c>
      <c r="B81" s="232">
        <v>1.5623177070101391</v>
      </c>
      <c r="C81" s="232">
        <v>2.3033369036949458</v>
      </c>
      <c r="D81" s="232">
        <v>1.335274033788092</v>
      </c>
      <c r="E81" s="232">
        <v>1.112385757060282</v>
      </c>
      <c r="F81" s="232">
        <v>0</v>
      </c>
      <c r="G81" s="232">
        <v>1.152874353201075</v>
      </c>
      <c r="H81" s="232">
        <v>1.1225455457531961</v>
      </c>
      <c r="I81" s="232">
        <v>0.86892220750859905</v>
      </c>
      <c r="J81" s="232">
        <v>0.46872231597810332</v>
      </c>
      <c r="K81" s="232">
        <v>0.31190135587235562</v>
      </c>
      <c r="L81" s="232">
        <v>0.15684119322826459</v>
      </c>
      <c r="M81" s="232">
        <v>0.1539538181832677</v>
      </c>
      <c r="N81" s="232">
        <v>0.15534777159933219</v>
      </c>
      <c r="O81" s="232">
        <v>0.1550509501957873</v>
      </c>
      <c r="P81" s="232">
        <v>0.15873063151535469</v>
      </c>
      <c r="Q81" s="232">
        <v>0.15509901314270769</v>
      </c>
      <c r="R81" s="232">
        <v>0.15431567913452021</v>
      </c>
      <c r="S81" s="232">
        <v>7.0021515331988915E-2</v>
      </c>
      <c r="T81" s="232">
        <v>4.9765621090893303E-2</v>
      </c>
      <c r="U81" s="232">
        <v>4.5734045706434703E-2</v>
      </c>
      <c r="V81" s="232">
        <v>3.12898198753487E-2</v>
      </c>
      <c r="W81" s="232">
        <v>2.5289280860736181E-2</v>
      </c>
      <c r="DA81" s="71" t="s">
        <v>238</v>
      </c>
    </row>
    <row r="82" spans="1:105" ht="12" customHeight="1" x14ac:dyDescent="0.25">
      <c r="A82" s="59" t="s">
        <v>160</v>
      </c>
      <c r="B82" s="232">
        <v>0.30489370828811158</v>
      </c>
      <c r="C82" s="232">
        <v>0.44986289362391818</v>
      </c>
      <c r="D82" s="232">
        <v>0.52193023406309447</v>
      </c>
      <c r="E82" s="232">
        <v>0.50740975832304258</v>
      </c>
      <c r="F82" s="232">
        <v>0.48242445252494731</v>
      </c>
      <c r="G82" s="232">
        <v>0.70094920863098686</v>
      </c>
      <c r="H82" s="232">
        <v>0.67740855437485381</v>
      </c>
      <c r="I82" s="232">
        <v>0.48547154371499351</v>
      </c>
      <c r="J82" s="232">
        <v>0.1455502955523916</v>
      </c>
      <c r="K82" s="232">
        <v>0.2905697922759457</v>
      </c>
      <c r="L82" s="232">
        <v>0.29223445565837652</v>
      </c>
      <c r="M82" s="232">
        <v>0.14343082390564091</v>
      </c>
      <c r="N82" s="232">
        <v>0.28946308065902682</v>
      </c>
      <c r="O82" s="232">
        <v>0.28891194359478539</v>
      </c>
      <c r="P82" s="232">
        <v>0.29574517164772662</v>
      </c>
      <c r="Q82" s="232">
        <v>0.28900061701498092</v>
      </c>
      <c r="R82" s="232">
        <v>0.28754656319164568</v>
      </c>
      <c r="S82" s="232">
        <v>0.24090200939358039</v>
      </c>
      <c r="T82" s="232">
        <v>0.24748442323211969</v>
      </c>
      <c r="U82" s="232">
        <v>0.23905562535271599</v>
      </c>
      <c r="V82" s="232">
        <v>0.25573558296757137</v>
      </c>
      <c r="W82" s="232">
        <v>0.26174307296871119</v>
      </c>
      <c r="DA82" s="71" t="s">
        <v>239</v>
      </c>
    </row>
    <row r="83" spans="1:105" ht="12" customHeight="1" x14ac:dyDescent="0.25">
      <c r="A83" s="59" t="s">
        <v>162</v>
      </c>
      <c r="B83" s="232">
        <v>1.5251620551737859</v>
      </c>
      <c r="C83" s="232">
        <v>2.1590871400547149</v>
      </c>
      <c r="D83" s="232">
        <v>3.2710713088884229</v>
      </c>
      <c r="E83" s="232">
        <v>3.842900241426408</v>
      </c>
      <c r="F83" s="232">
        <v>3.617819071019706</v>
      </c>
      <c r="G83" s="232">
        <v>4.953669145865061</v>
      </c>
      <c r="H83" s="232">
        <v>5.0101615410300733</v>
      </c>
      <c r="I83" s="232">
        <v>5.9467428116928707</v>
      </c>
      <c r="J83" s="232">
        <v>4.9001722848214326</v>
      </c>
      <c r="K83" s="232">
        <v>4.1298963522848027</v>
      </c>
      <c r="L83" s="232">
        <v>3.999635847628543</v>
      </c>
      <c r="M83" s="232">
        <v>4.2644883844901651</v>
      </c>
      <c r="N83" s="232">
        <v>4.7844877372602532</v>
      </c>
      <c r="O83" s="232">
        <v>4.7286998892415104</v>
      </c>
      <c r="P83" s="232">
        <v>4.9684334730545414</v>
      </c>
      <c r="Q83" s="232">
        <v>3.407435419426835</v>
      </c>
      <c r="R83" s="232">
        <v>3.7935453379321489</v>
      </c>
      <c r="S83" s="232">
        <v>3.7924729049091299</v>
      </c>
      <c r="T83" s="232">
        <v>4.4417851786030109</v>
      </c>
      <c r="U83" s="232">
        <v>4.8112856016798036</v>
      </c>
      <c r="V83" s="232">
        <v>4.8613212830276504</v>
      </c>
      <c r="W83" s="232">
        <v>4.6391609855255833</v>
      </c>
      <c r="DA83" s="71" t="s">
        <v>240</v>
      </c>
    </row>
    <row r="84" spans="1:105" ht="12" customHeight="1" x14ac:dyDescent="0.25">
      <c r="A84" s="60" t="s">
        <v>197</v>
      </c>
      <c r="B84" s="264">
        <v>3.606004425566562</v>
      </c>
      <c r="C84" s="264">
        <v>3.6955721954689729</v>
      </c>
      <c r="D84" s="264">
        <v>4.2345860969906388</v>
      </c>
      <c r="E84" s="264">
        <v>4.9431406529481654</v>
      </c>
      <c r="F84" s="264">
        <v>4.6440340160472671</v>
      </c>
      <c r="G84" s="264">
        <v>6.0694511750725209</v>
      </c>
      <c r="H84" s="264">
        <v>6.2909370701587513</v>
      </c>
      <c r="I84" s="264">
        <v>7.0380166345193684</v>
      </c>
      <c r="J84" s="264">
        <v>6.0629897270793958</v>
      </c>
      <c r="K84" s="264">
        <v>4.5093781405419868</v>
      </c>
      <c r="L84" s="264">
        <v>4.5385254726801936</v>
      </c>
      <c r="M84" s="264">
        <v>4.9777702047786621</v>
      </c>
      <c r="N84" s="264">
        <v>5.4855756369819071</v>
      </c>
      <c r="O84" s="264">
        <v>5.5257898077458529</v>
      </c>
      <c r="P84" s="264">
        <v>6.4309153397588501</v>
      </c>
      <c r="Q84" s="264">
        <v>5.6044779769315589</v>
      </c>
      <c r="R84" s="264">
        <v>5.8744423527077458</v>
      </c>
      <c r="S84" s="264">
        <v>5.8575893521271931</v>
      </c>
      <c r="T84" s="264">
        <v>6.2754070990668467</v>
      </c>
      <c r="U84" s="264">
        <v>6.2925236671473188</v>
      </c>
      <c r="V84" s="264">
        <v>6.2889597305638194</v>
      </c>
      <c r="W84" s="264">
        <v>6.1711413478528474</v>
      </c>
      <c r="DA84" s="72" t="s">
        <v>241</v>
      </c>
    </row>
    <row r="85" spans="1:105" ht="12" customHeight="1" x14ac:dyDescent="0.25">
      <c r="A85" s="64" t="s">
        <v>30</v>
      </c>
      <c r="B85" s="231">
        <v>0</v>
      </c>
      <c r="C85" s="231">
        <v>0</v>
      </c>
      <c r="D85" s="231">
        <v>0</v>
      </c>
      <c r="E85" s="231">
        <v>0</v>
      </c>
      <c r="F85" s="231">
        <v>0</v>
      </c>
      <c r="G85" s="231">
        <v>0</v>
      </c>
      <c r="H85" s="231">
        <v>0</v>
      </c>
      <c r="I85" s="231">
        <v>1.433467864412205</v>
      </c>
      <c r="J85" s="231">
        <v>1.4526360947116519</v>
      </c>
      <c r="K85" s="231">
        <v>0.71650414811493213</v>
      </c>
      <c r="L85" s="231">
        <v>0.87532390677624683</v>
      </c>
      <c r="M85" s="231">
        <v>0.90467753090732628</v>
      </c>
      <c r="N85" s="231">
        <v>1.151440905811937</v>
      </c>
      <c r="O85" s="231">
        <v>1.1685611594640599</v>
      </c>
      <c r="P85" s="231">
        <v>2.7537110003706049</v>
      </c>
      <c r="Q85" s="231">
        <v>2.3685680464410779</v>
      </c>
      <c r="R85" s="231">
        <v>2.1637154207870459</v>
      </c>
      <c r="S85" s="231">
        <v>1.990833589233602</v>
      </c>
      <c r="T85" s="231">
        <v>1.7533976167046279</v>
      </c>
      <c r="U85" s="231">
        <v>1.8754153770435871</v>
      </c>
      <c r="V85" s="231">
        <v>1.551053087333057</v>
      </c>
      <c r="W85" s="231">
        <v>1.6217336137395779</v>
      </c>
      <c r="DA85" s="73" t="s">
        <v>242</v>
      </c>
    </row>
    <row r="86" spans="1:105" ht="12" customHeight="1" x14ac:dyDescent="0.25">
      <c r="A86" s="64" t="s">
        <v>32</v>
      </c>
      <c r="B86" s="231">
        <v>0</v>
      </c>
      <c r="C86" s="231">
        <v>0</v>
      </c>
      <c r="D86" s="231">
        <v>0</v>
      </c>
      <c r="E86" s="231">
        <v>0</v>
      </c>
      <c r="F86" s="231">
        <v>0</v>
      </c>
      <c r="G86" s="231">
        <v>0</v>
      </c>
      <c r="H86" s="231">
        <v>0</v>
      </c>
      <c r="I86" s="231">
        <v>0</v>
      </c>
      <c r="J86" s="231">
        <v>0</v>
      </c>
      <c r="K86" s="231">
        <v>0</v>
      </c>
      <c r="L86" s="231">
        <v>0</v>
      </c>
      <c r="M86" s="231">
        <v>0</v>
      </c>
      <c r="N86" s="231">
        <v>0</v>
      </c>
      <c r="O86" s="231">
        <v>0</v>
      </c>
      <c r="P86" s="231">
        <v>0</v>
      </c>
      <c r="Q86" s="231">
        <v>0</v>
      </c>
      <c r="R86" s="231">
        <v>0</v>
      </c>
      <c r="S86" s="231">
        <v>0</v>
      </c>
      <c r="T86" s="231">
        <v>0</v>
      </c>
      <c r="U86" s="231">
        <v>0</v>
      </c>
      <c r="V86" s="231">
        <v>0</v>
      </c>
      <c r="W86" s="231">
        <v>0</v>
      </c>
      <c r="DA86" s="73" t="s">
        <v>243</v>
      </c>
    </row>
    <row r="87" spans="1:105" ht="12" customHeight="1" x14ac:dyDescent="0.25">
      <c r="A87" s="64" t="s">
        <v>33</v>
      </c>
      <c r="B87" s="231">
        <v>0.38755653779562138</v>
      </c>
      <c r="C87" s="231">
        <v>1.1289061341538471</v>
      </c>
      <c r="D87" s="231">
        <v>0.74742175498422303</v>
      </c>
      <c r="E87" s="231">
        <v>0.69438820973862936</v>
      </c>
      <c r="F87" s="231">
        <v>0</v>
      </c>
      <c r="G87" s="231">
        <v>0.66016661091169793</v>
      </c>
      <c r="H87" s="231">
        <v>0.69390174950452588</v>
      </c>
      <c r="I87" s="231">
        <v>0.51823137884357096</v>
      </c>
      <c r="J87" s="231">
        <v>0.38467399612136971</v>
      </c>
      <c r="K87" s="231">
        <v>0.2499811227219198</v>
      </c>
      <c r="L87" s="231">
        <v>0.12618618971743839</v>
      </c>
      <c r="M87" s="231">
        <v>0.13745848806033581</v>
      </c>
      <c r="N87" s="231">
        <v>0.1287549679507797</v>
      </c>
      <c r="O87" s="231">
        <v>0.130608251586117</v>
      </c>
      <c r="P87" s="231">
        <v>0.10763317940093001</v>
      </c>
      <c r="Q87" s="231">
        <v>0.13030815775437421</v>
      </c>
      <c r="R87" s="231">
        <v>0.13519911265474319</v>
      </c>
      <c r="S87" s="231">
        <v>6.598341217560931E-2</v>
      </c>
      <c r="T87" s="231">
        <v>4.7486587434502743E-2</v>
      </c>
      <c r="U87" s="231">
        <v>3.9640747363078377E-2</v>
      </c>
      <c r="V87" s="231">
        <v>2.8795311290859622E-2</v>
      </c>
      <c r="W87" s="231">
        <v>2.3355000912948148E-2</v>
      </c>
      <c r="DA87" s="73" t="s">
        <v>244</v>
      </c>
    </row>
    <row r="88" spans="1:105" ht="12" customHeight="1" x14ac:dyDescent="0.25">
      <c r="A88" s="64" t="s">
        <v>160</v>
      </c>
      <c r="B88" s="231">
        <v>7.5633495958989216E-2</v>
      </c>
      <c r="C88" s="231">
        <v>0.22048575669740619</v>
      </c>
      <c r="D88" s="231">
        <v>0.29215127505780081</v>
      </c>
      <c r="E88" s="231">
        <v>0.31674205773452241</v>
      </c>
      <c r="F88" s="231">
        <v>0.3789599638309894</v>
      </c>
      <c r="G88" s="231">
        <v>0.40138221671624541</v>
      </c>
      <c r="H88" s="231">
        <v>0.41874023088715701</v>
      </c>
      <c r="I88" s="231">
        <v>0.28953867827834101</v>
      </c>
      <c r="J88" s="231">
        <v>0.1194511375246757</v>
      </c>
      <c r="K88" s="231">
        <v>0.23288440891530571</v>
      </c>
      <c r="L88" s="231">
        <v>0.23511650035722109</v>
      </c>
      <c r="M88" s="231">
        <v>0.12806297646900741</v>
      </c>
      <c r="N88" s="231">
        <v>0.2399120971578014</v>
      </c>
      <c r="O88" s="231">
        <v>0.24336699496271119</v>
      </c>
      <c r="P88" s="231">
        <v>0.2005409593159676</v>
      </c>
      <c r="Q88" s="231">
        <v>0.2428070767829397</v>
      </c>
      <c r="R88" s="231">
        <v>0.25192540646853212</v>
      </c>
      <c r="S88" s="231">
        <v>0.22700931998378721</v>
      </c>
      <c r="T88" s="231">
        <v>0.23615078933758321</v>
      </c>
      <c r="U88" s="231">
        <v>0.20720545282956301</v>
      </c>
      <c r="V88" s="231">
        <v>0.23534765457382201</v>
      </c>
      <c r="W88" s="231">
        <v>0.24172335076688911</v>
      </c>
      <c r="DA88" s="73" t="s">
        <v>245</v>
      </c>
    </row>
    <row r="89" spans="1:105" ht="12" customHeight="1" x14ac:dyDescent="0.25">
      <c r="A89" s="64" t="s">
        <v>70</v>
      </c>
      <c r="B89" s="231">
        <v>0.39837570870011912</v>
      </c>
      <c r="C89" s="231">
        <v>0.71896405050371948</v>
      </c>
      <c r="D89" s="231">
        <v>1.364025721652927</v>
      </c>
      <c r="E89" s="231">
        <v>1.5331441631132481</v>
      </c>
      <c r="F89" s="231">
        <v>1.4231605108835159</v>
      </c>
      <c r="G89" s="231">
        <v>2.171299241023307</v>
      </c>
      <c r="H89" s="231">
        <v>2.0812627494994089</v>
      </c>
      <c r="I89" s="231">
        <v>1.2500990444244799</v>
      </c>
      <c r="J89" s="231">
        <v>8.4724102132436405E-2</v>
      </c>
      <c r="K89" s="231">
        <v>0</v>
      </c>
      <c r="L89" s="231">
        <v>8.4001858589745751E-2</v>
      </c>
      <c r="M89" s="231">
        <v>0</v>
      </c>
      <c r="N89" s="231">
        <v>0</v>
      </c>
      <c r="O89" s="231">
        <v>0</v>
      </c>
      <c r="P89" s="231">
        <v>0</v>
      </c>
      <c r="Q89" s="231">
        <v>0</v>
      </c>
      <c r="R89" s="231">
        <v>0</v>
      </c>
      <c r="S89" s="231">
        <v>0</v>
      </c>
      <c r="T89" s="231">
        <v>0</v>
      </c>
      <c r="U89" s="231">
        <v>0</v>
      </c>
      <c r="V89" s="231">
        <v>0</v>
      </c>
      <c r="W89" s="231">
        <v>0</v>
      </c>
      <c r="DA89" s="73" t="s">
        <v>246</v>
      </c>
    </row>
    <row r="90" spans="1:105" ht="12" customHeight="1" x14ac:dyDescent="0.25">
      <c r="A90" s="64" t="s">
        <v>34</v>
      </c>
      <c r="B90" s="231">
        <v>0</v>
      </c>
      <c r="C90" s="231">
        <v>0</v>
      </c>
      <c r="D90" s="231">
        <v>0</v>
      </c>
      <c r="E90" s="231">
        <v>0</v>
      </c>
      <c r="F90" s="231">
        <v>0</v>
      </c>
      <c r="G90" s="231">
        <v>0</v>
      </c>
      <c r="H90" s="231">
        <v>0</v>
      </c>
      <c r="I90" s="231">
        <v>0</v>
      </c>
      <c r="J90" s="231">
        <v>0</v>
      </c>
      <c r="K90" s="231">
        <v>0</v>
      </c>
      <c r="L90" s="231">
        <v>0</v>
      </c>
      <c r="M90" s="231">
        <v>0</v>
      </c>
      <c r="N90" s="231">
        <v>0</v>
      </c>
      <c r="O90" s="231">
        <v>0</v>
      </c>
      <c r="P90" s="231">
        <v>0</v>
      </c>
      <c r="Q90" s="231">
        <v>0</v>
      </c>
      <c r="R90" s="231">
        <v>0</v>
      </c>
      <c r="S90" s="231">
        <v>0</v>
      </c>
      <c r="T90" s="231">
        <v>0</v>
      </c>
      <c r="U90" s="231">
        <v>0</v>
      </c>
      <c r="V90" s="231">
        <v>0</v>
      </c>
      <c r="W90" s="231">
        <v>0</v>
      </c>
      <c r="DA90" s="73" t="s">
        <v>247</v>
      </c>
    </row>
    <row r="91" spans="1:105" ht="12" customHeight="1" x14ac:dyDescent="0.25">
      <c r="A91" s="64" t="s">
        <v>162</v>
      </c>
      <c r="B91" s="231">
        <v>0.37833951636609769</v>
      </c>
      <c r="C91" s="231">
        <v>1.0582067749925941</v>
      </c>
      <c r="D91" s="231">
        <v>1.830987345295688</v>
      </c>
      <c r="E91" s="231">
        <v>2.3988662223617649</v>
      </c>
      <c r="F91" s="231">
        <v>2.8419135413327621</v>
      </c>
      <c r="G91" s="231">
        <v>2.8366031064212711</v>
      </c>
      <c r="H91" s="231">
        <v>3.0970323402676598</v>
      </c>
      <c r="I91" s="231">
        <v>3.5466796685607709</v>
      </c>
      <c r="J91" s="231">
        <v>4.0215043965892621</v>
      </c>
      <c r="K91" s="231">
        <v>3.3100084607898288</v>
      </c>
      <c r="L91" s="231">
        <v>3.217897017239542</v>
      </c>
      <c r="M91" s="231">
        <v>3.807571209341992</v>
      </c>
      <c r="N91" s="231">
        <v>3.965467666061389</v>
      </c>
      <c r="O91" s="231">
        <v>3.983253401732965</v>
      </c>
      <c r="P91" s="231">
        <v>3.3690302006713471</v>
      </c>
      <c r="Q91" s="231">
        <v>2.8627946959531672</v>
      </c>
      <c r="R91" s="231">
        <v>3.3236024127974249</v>
      </c>
      <c r="S91" s="231">
        <v>3.5737630307341952</v>
      </c>
      <c r="T91" s="231">
        <v>4.2383721055901331</v>
      </c>
      <c r="U91" s="231">
        <v>4.1702620899110903</v>
      </c>
      <c r="V91" s="231">
        <v>4.4737636773660796</v>
      </c>
      <c r="W91" s="231">
        <v>4.2843293824334321</v>
      </c>
      <c r="DA91" s="73" t="s">
        <v>248</v>
      </c>
    </row>
    <row r="92" spans="1:105" ht="12" customHeight="1" x14ac:dyDescent="0.25">
      <c r="A92" s="64" t="s">
        <v>36</v>
      </c>
      <c r="B92" s="231">
        <v>2.3660991667457352</v>
      </c>
      <c r="C92" s="231">
        <v>0.56900947912140665</v>
      </c>
      <c r="D92" s="231">
        <v>0</v>
      </c>
      <c r="E92" s="231">
        <v>0</v>
      </c>
      <c r="F92" s="231">
        <v>0</v>
      </c>
      <c r="G92" s="231">
        <v>0</v>
      </c>
      <c r="H92" s="231">
        <v>0</v>
      </c>
      <c r="I92" s="231">
        <v>0</v>
      </c>
      <c r="J92" s="231">
        <v>0</v>
      </c>
      <c r="K92" s="231">
        <v>0</v>
      </c>
      <c r="L92" s="231">
        <v>0</v>
      </c>
      <c r="M92" s="231">
        <v>0</v>
      </c>
      <c r="N92" s="231">
        <v>0</v>
      </c>
      <c r="O92" s="231">
        <v>0</v>
      </c>
      <c r="P92" s="231">
        <v>0</v>
      </c>
      <c r="Q92" s="231">
        <v>0</v>
      </c>
      <c r="R92" s="231">
        <v>0</v>
      </c>
      <c r="S92" s="231">
        <v>0</v>
      </c>
      <c r="T92" s="231">
        <v>0</v>
      </c>
      <c r="U92" s="231">
        <v>0</v>
      </c>
      <c r="V92" s="231">
        <v>0</v>
      </c>
      <c r="W92" s="231">
        <v>0</v>
      </c>
      <c r="DA92" s="73" t="s">
        <v>249</v>
      </c>
    </row>
    <row r="93" spans="1:105" ht="12" customHeight="1" x14ac:dyDescent="0.25">
      <c r="A93" s="64" t="s">
        <v>73</v>
      </c>
      <c r="B93" s="231">
        <v>0</v>
      </c>
      <c r="C93" s="231">
        <v>0</v>
      </c>
      <c r="D93" s="231">
        <v>0</v>
      </c>
      <c r="E93" s="231">
        <v>0</v>
      </c>
      <c r="F93" s="231">
        <v>0</v>
      </c>
      <c r="G93" s="231">
        <v>0</v>
      </c>
      <c r="H93" s="231">
        <v>0</v>
      </c>
      <c r="I93" s="231">
        <v>0</v>
      </c>
      <c r="J93" s="231">
        <v>0</v>
      </c>
      <c r="K93" s="231">
        <v>0</v>
      </c>
      <c r="L93" s="231">
        <v>0</v>
      </c>
      <c r="M93" s="231">
        <v>0</v>
      </c>
      <c r="N93" s="231">
        <v>0</v>
      </c>
      <c r="O93" s="231">
        <v>0</v>
      </c>
      <c r="P93" s="231">
        <v>0</v>
      </c>
      <c r="Q93" s="231">
        <v>0</v>
      </c>
      <c r="R93" s="231">
        <v>0</v>
      </c>
      <c r="S93" s="231">
        <v>0</v>
      </c>
      <c r="T93" s="231">
        <v>0</v>
      </c>
      <c r="U93" s="231">
        <v>0</v>
      </c>
      <c r="V93" s="231">
        <v>0</v>
      </c>
      <c r="W93" s="231">
        <v>0</v>
      </c>
      <c r="DA93" s="73" t="s">
        <v>250</v>
      </c>
    </row>
    <row r="94" spans="1:105" ht="12" customHeight="1" x14ac:dyDescent="0.25">
      <c r="A94" s="64" t="s">
        <v>79</v>
      </c>
      <c r="B94" s="231">
        <v>0</v>
      </c>
      <c r="C94" s="231">
        <v>0</v>
      </c>
      <c r="D94" s="231">
        <v>0</v>
      </c>
      <c r="E94" s="231">
        <v>0</v>
      </c>
      <c r="F94" s="231">
        <v>0</v>
      </c>
      <c r="G94" s="231">
        <v>0</v>
      </c>
      <c r="H94" s="231">
        <v>0</v>
      </c>
      <c r="I94" s="231">
        <v>0</v>
      </c>
      <c r="J94" s="231">
        <v>0</v>
      </c>
      <c r="K94" s="231">
        <v>0</v>
      </c>
      <c r="L94" s="231">
        <v>0</v>
      </c>
      <c r="M94" s="231">
        <v>0</v>
      </c>
      <c r="N94" s="231">
        <v>0</v>
      </c>
      <c r="O94" s="231">
        <v>0</v>
      </c>
      <c r="P94" s="231">
        <v>0</v>
      </c>
      <c r="Q94" s="231">
        <v>0</v>
      </c>
      <c r="R94" s="231">
        <v>0</v>
      </c>
      <c r="S94" s="231">
        <v>0</v>
      </c>
      <c r="T94" s="231">
        <v>0</v>
      </c>
      <c r="U94" s="231">
        <v>0</v>
      </c>
      <c r="V94" s="231">
        <v>0</v>
      </c>
      <c r="W94" s="231">
        <v>0</v>
      </c>
      <c r="DA94" s="73" t="s">
        <v>251</v>
      </c>
    </row>
    <row r="95" spans="1:105" ht="12" customHeight="1" x14ac:dyDescent="0.25">
      <c r="A95" s="61" t="s">
        <v>209</v>
      </c>
      <c r="B95" s="265">
        <v>3.2248148869841771</v>
      </c>
      <c r="C95" s="265">
        <v>3.6260326446286499</v>
      </c>
      <c r="D95" s="265">
        <v>4.8887142318554524</v>
      </c>
      <c r="E95" s="265">
        <v>6.3898742604551906</v>
      </c>
      <c r="F95" s="265">
        <v>7.4347143172743486</v>
      </c>
      <c r="G95" s="265">
        <v>7.5224986230166291</v>
      </c>
      <c r="H95" s="265">
        <v>8.2264047752107388</v>
      </c>
      <c r="I95" s="265">
        <v>8.4628400510894313</v>
      </c>
      <c r="J95" s="265">
        <v>8.7379723107145857</v>
      </c>
      <c r="K95" s="265">
        <v>6.1004963542307404</v>
      </c>
      <c r="L95" s="265">
        <v>6.3396257460287373</v>
      </c>
      <c r="M95" s="265">
        <v>7.5507124304442863</v>
      </c>
      <c r="N95" s="265">
        <v>7.8162291175942311</v>
      </c>
      <c r="O95" s="265">
        <v>8.0023400120975872</v>
      </c>
      <c r="P95" s="265">
        <v>8.1498117210133145</v>
      </c>
      <c r="Q95" s="265">
        <v>8.5861903337884922</v>
      </c>
      <c r="R95" s="265">
        <v>9.184108704794685</v>
      </c>
      <c r="S95" s="265">
        <v>9.634891125843895</v>
      </c>
      <c r="T95" s="265">
        <v>10.30160463301371</v>
      </c>
      <c r="U95" s="265">
        <v>9.5776831209470608</v>
      </c>
      <c r="V95" s="265">
        <v>9.9528429199779112</v>
      </c>
      <c r="W95" s="265">
        <v>9.8303922434528417</v>
      </c>
      <c r="DA95" s="74" t="s">
        <v>252</v>
      </c>
    </row>
    <row r="96" spans="1:105" ht="12" hidden="1" customHeight="1" x14ac:dyDescent="0.25"/>
    <row r="98" spans="1:105" ht="15" customHeight="1" x14ac:dyDescent="0.25">
      <c r="A98" s="32" t="s">
        <v>253</v>
      </c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DA98" s="88"/>
    </row>
    <row r="100" spans="1:105" ht="12" customHeight="1" x14ac:dyDescent="0.25">
      <c r="A100" s="35" t="s">
        <v>41</v>
      </c>
      <c r="B100" s="234">
        <f t="shared" ref="B100:W100" si="2">SUM(B$101:B$105,B$109:B$110,B$112:B$114,B$107,B$106)</f>
        <v>0.99999999999999967</v>
      </c>
      <c r="C100" s="234">
        <f t="shared" si="2"/>
        <v>1</v>
      </c>
      <c r="D100" s="234">
        <f t="shared" si="2"/>
        <v>0</v>
      </c>
      <c r="E100" s="234">
        <f t="shared" si="2"/>
        <v>0</v>
      </c>
      <c r="F100" s="234">
        <f t="shared" si="2"/>
        <v>0</v>
      </c>
      <c r="G100" s="234">
        <f t="shared" si="2"/>
        <v>0</v>
      </c>
      <c r="H100" s="234">
        <f t="shared" si="2"/>
        <v>0</v>
      </c>
      <c r="I100" s="234">
        <f t="shared" si="2"/>
        <v>0</v>
      </c>
      <c r="J100" s="234">
        <f t="shared" si="2"/>
        <v>0</v>
      </c>
      <c r="K100" s="234">
        <f t="shared" si="2"/>
        <v>0</v>
      </c>
      <c r="L100" s="234">
        <f t="shared" si="2"/>
        <v>0</v>
      </c>
      <c r="M100" s="234">
        <f t="shared" si="2"/>
        <v>0</v>
      </c>
      <c r="N100" s="234">
        <f t="shared" si="2"/>
        <v>0</v>
      </c>
      <c r="O100" s="234">
        <f t="shared" si="2"/>
        <v>0</v>
      </c>
      <c r="P100" s="234">
        <f t="shared" si="2"/>
        <v>0</v>
      </c>
      <c r="Q100" s="234">
        <f t="shared" si="2"/>
        <v>0</v>
      </c>
      <c r="R100" s="234">
        <f t="shared" si="2"/>
        <v>0</v>
      </c>
      <c r="S100" s="234">
        <f t="shared" si="2"/>
        <v>0</v>
      </c>
      <c r="T100" s="234">
        <f t="shared" si="2"/>
        <v>0</v>
      </c>
      <c r="U100" s="234">
        <f t="shared" si="2"/>
        <v>0</v>
      </c>
      <c r="V100" s="234">
        <f t="shared" si="2"/>
        <v>0</v>
      </c>
      <c r="W100" s="234">
        <f t="shared" si="2"/>
        <v>0</v>
      </c>
      <c r="DA100" s="95"/>
    </row>
    <row r="101" spans="1:105" ht="12" customHeight="1" x14ac:dyDescent="0.25">
      <c r="A101" s="55" t="s">
        <v>92</v>
      </c>
      <c r="B101" s="268">
        <f t="shared" ref="B101:W101" si="3">IF(B$6=0,0,B$6/B$5)</f>
        <v>1.7443989493185058E-3</v>
      </c>
      <c r="C101" s="268">
        <f t="shared" si="3"/>
        <v>1.7681647003313389E-3</v>
      </c>
      <c r="D101" s="268">
        <f t="shared" si="3"/>
        <v>0</v>
      </c>
      <c r="E101" s="268">
        <f t="shared" si="3"/>
        <v>0</v>
      </c>
      <c r="F101" s="268">
        <f t="shared" si="3"/>
        <v>0</v>
      </c>
      <c r="G101" s="268">
        <f t="shared" si="3"/>
        <v>0</v>
      </c>
      <c r="H101" s="268">
        <f t="shared" si="3"/>
        <v>0</v>
      </c>
      <c r="I101" s="268">
        <f t="shared" si="3"/>
        <v>0</v>
      </c>
      <c r="J101" s="268">
        <f t="shared" si="3"/>
        <v>0</v>
      </c>
      <c r="K101" s="268">
        <f t="shared" si="3"/>
        <v>0</v>
      </c>
      <c r="L101" s="268">
        <f t="shared" si="3"/>
        <v>0</v>
      </c>
      <c r="M101" s="268">
        <f t="shared" si="3"/>
        <v>0</v>
      </c>
      <c r="N101" s="268">
        <f t="shared" si="3"/>
        <v>0</v>
      </c>
      <c r="O101" s="268">
        <f t="shared" si="3"/>
        <v>0</v>
      </c>
      <c r="P101" s="268">
        <f t="shared" si="3"/>
        <v>0</v>
      </c>
      <c r="Q101" s="268">
        <f t="shared" si="3"/>
        <v>0</v>
      </c>
      <c r="R101" s="268">
        <f t="shared" si="3"/>
        <v>0</v>
      </c>
      <c r="S101" s="268">
        <f t="shared" si="3"/>
        <v>0</v>
      </c>
      <c r="T101" s="268">
        <f t="shared" si="3"/>
        <v>0</v>
      </c>
      <c r="U101" s="268">
        <f t="shared" si="3"/>
        <v>0</v>
      </c>
      <c r="V101" s="268">
        <f t="shared" si="3"/>
        <v>0</v>
      </c>
      <c r="W101" s="268">
        <f t="shared" si="3"/>
        <v>0</v>
      </c>
      <c r="DA101" s="76"/>
    </row>
    <row r="102" spans="1:105" ht="12" customHeight="1" x14ac:dyDescent="0.25">
      <c r="A102" s="202" t="s">
        <v>93</v>
      </c>
      <c r="B102" s="269">
        <f t="shared" ref="B102:W102" si="4">IF(B$7=0,0,B$7/B$5)</f>
        <v>9.3034610630320341E-4</v>
      </c>
      <c r="C102" s="269">
        <f t="shared" si="4"/>
        <v>9.4302117351004763E-4</v>
      </c>
      <c r="D102" s="269">
        <f t="shared" si="4"/>
        <v>0</v>
      </c>
      <c r="E102" s="269">
        <f t="shared" si="4"/>
        <v>0</v>
      </c>
      <c r="F102" s="269">
        <f t="shared" si="4"/>
        <v>0</v>
      </c>
      <c r="G102" s="269">
        <f t="shared" si="4"/>
        <v>0</v>
      </c>
      <c r="H102" s="269">
        <f t="shared" si="4"/>
        <v>0</v>
      </c>
      <c r="I102" s="269">
        <f t="shared" si="4"/>
        <v>0</v>
      </c>
      <c r="J102" s="269">
        <f t="shared" si="4"/>
        <v>0</v>
      </c>
      <c r="K102" s="269">
        <f t="shared" si="4"/>
        <v>0</v>
      </c>
      <c r="L102" s="269">
        <f t="shared" si="4"/>
        <v>0</v>
      </c>
      <c r="M102" s="269">
        <f t="shared" si="4"/>
        <v>0</v>
      </c>
      <c r="N102" s="269">
        <f t="shared" si="4"/>
        <v>0</v>
      </c>
      <c r="O102" s="269">
        <f t="shared" si="4"/>
        <v>0</v>
      </c>
      <c r="P102" s="269">
        <f t="shared" si="4"/>
        <v>0</v>
      </c>
      <c r="Q102" s="269">
        <f t="shared" si="4"/>
        <v>0</v>
      </c>
      <c r="R102" s="269">
        <f t="shared" si="4"/>
        <v>0</v>
      </c>
      <c r="S102" s="269">
        <f t="shared" si="4"/>
        <v>0</v>
      </c>
      <c r="T102" s="269">
        <f t="shared" si="4"/>
        <v>0</v>
      </c>
      <c r="U102" s="269">
        <f t="shared" si="4"/>
        <v>0</v>
      </c>
      <c r="V102" s="269">
        <f t="shared" si="4"/>
        <v>0</v>
      </c>
      <c r="W102" s="269">
        <f t="shared" si="4"/>
        <v>0</v>
      </c>
      <c r="DA102" s="77"/>
    </row>
    <row r="103" spans="1:105" ht="12" customHeight="1" x14ac:dyDescent="0.25">
      <c r="A103" s="202" t="s">
        <v>94</v>
      </c>
      <c r="B103" s="269">
        <f t="shared" ref="B103:W103" si="5">IF(B$8=0,0,B$8/B$5)</f>
        <v>2.3258652657580082E-2</v>
      </c>
      <c r="C103" s="269">
        <f t="shared" si="5"/>
        <v>2.3575529337751186E-2</v>
      </c>
      <c r="D103" s="269">
        <f t="shared" si="5"/>
        <v>0</v>
      </c>
      <c r="E103" s="269">
        <f t="shared" si="5"/>
        <v>0</v>
      </c>
      <c r="F103" s="269">
        <f t="shared" si="5"/>
        <v>0</v>
      </c>
      <c r="G103" s="269">
        <f t="shared" si="5"/>
        <v>0</v>
      </c>
      <c r="H103" s="269">
        <f t="shared" si="5"/>
        <v>0</v>
      </c>
      <c r="I103" s="269">
        <f t="shared" si="5"/>
        <v>0</v>
      </c>
      <c r="J103" s="269">
        <f t="shared" si="5"/>
        <v>0</v>
      </c>
      <c r="K103" s="269">
        <f t="shared" si="5"/>
        <v>0</v>
      </c>
      <c r="L103" s="269">
        <f t="shared" si="5"/>
        <v>0</v>
      </c>
      <c r="M103" s="269">
        <f t="shared" si="5"/>
        <v>0</v>
      </c>
      <c r="N103" s="269">
        <f t="shared" si="5"/>
        <v>0</v>
      </c>
      <c r="O103" s="269">
        <f t="shared" si="5"/>
        <v>0</v>
      </c>
      <c r="P103" s="269">
        <f t="shared" si="5"/>
        <v>0</v>
      </c>
      <c r="Q103" s="269">
        <f t="shared" si="5"/>
        <v>0</v>
      </c>
      <c r="R103" s="269">
        <f t="shared" si="5"/>
        <v>0</v>
      </c>
      <c r="S103" s="269">
        <f t="shared" si="5"/>
        <v>0</v>
      </c>
      <c r="T103" s="269">
        <f t="shared" si="5"/>
        <v>0</v>
      </c>
      <c r="U103" s="269">
        <f t="shared" si="5"/>
        <v>0</v>
      </c>
      <c r="V103" s="269">
        <f t="shared" si="5"/>
        <v>0</v>
      </c>
      <c r="W103" s="269">
        <f t="shared" si="5"/>
        <v>0</v>
      </c>
      <c r="DA103" s="77"/>
    </row>
    <row r="104" spans="1:105" ht="12" customHeight="1" x14ac:dyDescent="0.25">
      <c r="A104" s="202" t="s">
        <v>95</v>
      </c>
      <c r="B104" s="269">
        <f t="shared" ref="B104:W104" si="6">IF(B$9=0,0,B$9/B$5)</f>
        <v>5.8146631643950198E-4</v>
      </c>
      <c r="C104" s="269">
        <f t="shared" si="6"/>
        <v>5.8938823344377943E-4</v>
      </c>
      <c r="D104" s="269">
        <f t="shared" si="6"/>
        <v>0</v>
      </c>
      <c r="E104" s="269">
        <f t="shared" si="6"/>
        <v>0</v>
      </c>
      <c r="F104" s="269">
        <f t="shared" si="6"/>
        <v>0</v>
      </c>
      <c r="G104" s="269">
        <f t="shared" si="6"/>
        <v>0</v>
      </c>
      <c r="H104" s="269">
        <f t="shared" si="6"/>
        <v>0</v>
      </c>
      <c r="I104" s="269">
        <f t="shared" si="6"/>
        <v>0</v>
      </c>
      <c r="J104" s="269">
        <f t="shared" si="6"/>
        <v>0</v>
      </c>
      <c r="K104" s="269">
        <f t="shared" si="6"/>
        <v>0</v>
      </c>
      <c r="L104" s="269">
        <f t="shared" si="6"/>
        <v>0</v>
      </c>
      <c r="M104" s="269">
        <f t="shared" si="6"/>
        <v>0</v>
      </c>
      <c r="N104" s="269">
        <f t="shared" si="6"/>
        <v>0</v>
      </c>
      <c r="O104" s="269">
        <f t="shared" si="6"/>
        <v>0</v>
      </c>
      <c r="P104" s="269">
        <f t="shared" si="6"/>
        <v>0</v>
      </c>
      <c r="Q104" s="269">
        <f t="shared" si="6"/>
        <v>0</v>
      </c>
      <c r="R104" s="269">
        <f t="shared" si="6"/>
        <v>0</v>
      </c>
      <c r="S104" s="269">
        <f t="shared" si="6"/>
        <v>0</v>
      </c>
      <c r="T104" s="269">
        <f t="shared" si="6"/>
        <v>0</v>
      </c>
      <c r="U104" s="269">
        <f t="shared" si="6"/>
        <v>0</v>
      </c>
      <c r="V104" s="269">
        <f t="shared" si="6"/>
        <v>0</v>
      </c>
      <c r="W104" s="269">
        <f t="shared" si="6"/>
        <v>0</v>
      </c>
      <c r="DA104" s="77"/>
    </row>
    <row r="105" spans="1:105" ht="12" customHeight="1" x14ac:dyDescent="0.25">
      <c r="A105" s="56" t="s">
        <v>96</v>
      </c>
      <c r="B105" s="270">
        <f t="shared" ref="B105:W105" si="7">IF(B$10=0,0,B$10/B$5)</f>
        <v>1.2566412450252991E-3</v>
      </c>
      <c r="C105" s="270">
        <f t="shared" si="7"/>
        <v>1.306997429801147E-3</v>
      </c>
      <c r="D105" s="270">
        <f t="shared" si="7"/>
        <v>0</v>
      </c>
      <c r="E105" s="270">
        <f t="shared" si="7"/>
        <v>0</v>
      </c>
      <c r="F105" s="270">
        <f t="shared" si="7"/>
        <v>0</v>
      </c>
      <c r="G105" s="270">
        <f t="shared" si="7"/>
        <v>0</v>
      </c>
      <c r="H105" s="270">
        <f t="shared" si="7"/>
        <v>0</v>
      </c>
      <c r="I105" s="270">
        <f t="shared" si="7"/>
        <v>0</v>
      </c>
      <c r="J105" s="270">
        <f t="shared" si="7"/>
        <v>0</v>
      </c>
      <c r="K105" s="270">
        <f t="shared" si="7"/>
        <v>0</v>
      </c>
      <c r="L105" s="270">
        <f t="shared" si="7"/>
        <v>0</v>
      </c>
      <c r="M105" s="270">
        <f t="shared" si="7"/>
        <v>0</v>
      </c>
      <c r="N105" s="270">
        <f t="shared" si="7"/>
        <v>0</v>
      </c>
      <c r="O105" s="270">
        <f t="shared" si="7"/>
        <v>0</v>
      </c>
      <c r="P105" s="270">
        <f t="shared" si="7"/>
        <v>0</v>
      </c>
      <c r="Q105" s="270">
        <f t="shared" si="7"/>
        <v>0</v>
      </c>
      <c r="R105" s="270">
        <f t="shared" si="7"/>
        <v>0</v>
      </c>
      <c r="S105" s="270">
        <f t="shared" si="7"/>
        <v>0</v>
      </c>
      <c r="T105" s="270">
        <f t="shared" si="7"/>
        <v>0</v>
      </c>
      <c r="U105" s="270">
        <f t="shared" si="7"/>
        <v>0</v>
      </c>
      <c r="V105" s="270">
        <f t="shared" si="7"/>
        <v>0</v>
      </c>
      <c r="W105" s="270">
        <f t="shared" si="7"/>
        <v>0</v>
      </c>
      <c r="DA105" s="78"/>
    </row>
    <row r="106" spans="1:105" ht="12" customHeight="1" x14ac:dyDescent="0.25">
      <c r="A106" s="203" t="s">
        <v>167</v>
      </c>
      <c r="B106" s="271">
        <f t="shared" ref="B106:W106" si="8">IF(B$16=0,0,B$16/B$5)</f>
        <v>0.1629723472093946</v>
      </c>
      <c r="C106" s="271">
        <f t="shared" si="8"/>
        <v>0.12906872382365062</v>
      </c>
      <c r="D106" s="271">
        <f t="shared" si="8"/>
        <v>0</v>
      </c>
      <c r="E106" s="271">
        <f t="shared" si="8"/>
        <v>0</v>
      </c>
      <c r="F106" s="271">
        <f t="shared" si="8"/>
        <v>0</v>
      </c>
      <c r="G106" s="271">
        <f t="shared" si="8"/>
        <v>0</v>
      </c>
      <c r="H106" s="271">
        <f t="shared" si="8"/>
        <v>0</v>
      </c>
      <c r="I106" s="271">
        <f t="shared" si="8"/>
        <v>0</v>
      </c>
      <c r="J106" s="271">
        <f t="shared" si="8"/>
        <v>0</v>
      </c>
      <c r="K106" s="271">
        <f t="shared" si="8"/>
        <v>0</v>
      </c>
      <c r="L106" s="271">
        <f t="shared" si="8"/>
        <v>0</v>
      </c>
      <c r="M106" s="271">
        <f t="shared" si="8"/>
        <v>0</v>
      </c>
      <c r="N106" s="271">
        <f t="shared" si="8"/>
        <v>0</v>
      </c>
      <c r="O106" s="271">
        <f t="shared" si="8"/>
        <v>0</v>
      </c>
      <c r="P106" s="271">
        <f t="shared" si="8"/>
        <v>0</v>
      </c>
      <c r="Q106" s="271">
        <f t="shared" si="8"/>
        <v>0</v>
      </c>
      <c r="R106" s="271">
        <f t="shared" si="8"/>
        <v>0</v>
      </c>
      <c r="S106" s="271">
        <f t="shared" si="8"/>
        <v>0</v>
      </c>
      <c r="T106" s="271">
        <f t="shared" si="8"/>
        <v>0</v>
      </c>
      <c r="U106" s="271">
        <f t="shared" si="8"/>
        <v>0</v>
      </c>
      <c r="V106" s="271">
        <f t="shared" si="8"/>
        <v>0</v>
      </c>
      <c r="W106" s="271">
        <f t="shared" si="8"/>
        <v>0</v>
      </c>
      <c r="DA106" s="79"/>
    </row>
    <row r="107" spans="1:105" ht="12" customHeight="1" x14ac:dyDescent="0.25">
      <c r="A107" s="203" t="s">
        <v>174</v>
      </c>
      <c r="B107" s="271">
        <f t="shared" ref="B107:W107" si="9">IF(B$22=0,0,B$22/B$5)</f>
        <v>0.50613785749377949</v>
      </c>
      <c r="C107" s="271">
        <f t="shared" si="9"/>
        <v>0.53221124545475718</v>
      </c>
      <c r="D107" s="271">
        <f t="shared" si="9"/>
        <v>0</v>
      </c>
      <c r="E107" s="271">
        <f t="shared" si="9"/>
        <v>0</v>
      </c>
      <c r="F107" s="271">
        <f t="shared" si="9"/>
        <v>0</v>
      </c>
      <c r="G107" s="271">
        <f t="shared" si="9"/>
        <v>0</v>
      </c>
      <c r="H107" s="271">
        <f t="shared" si="9"/>
        <v>0</v>
      </c>
      <c r="I107" s="271">
        <f t="shared" si="9"/>
        <v>0</v>
      </c>
      <c r="J107" s="271">
        <f t="shared" si="9"/>
        <v>0</v>
      </c>
      <c r="K107" s="271">
        <f t="shared" si="9"/>
        <v>0</v>
      </c>
      <c r="L107" s="271">
        <f t="shared" si="9"/>
        <v>0</v>
      </c>
      <c r="M107" s="271">
        <f t="shared" si="9"/>
        <v>0</v>
      </c>
      <c r="N107" s="271">
        <f t="shared" si="9"/>
        <v>0</v>
      </c>
      <c r="O107" s="271">
        <f t="shared" si="9"/>
        <v>0</v>
      </c>
      <c r="P107" s="271">
        <f t="shared" si="9"/>
        <v>0</v>
      </c>
      <c r="Q107" s="271">
        <f t="shared" si="9"/>
        <v>0</v>
      </c>
      <c r="R107" s="271">
        <f t="shared" si="9"/>
        <v>0</v>
      </c>
      <c r="S107" s="271">
        <f t="shared" si="9"/>
        <v>0</v>
      </c>
      <c r="T107" s="271">
        <f t="shared" si="9"/>
        <v>0</v>
      </c>
      <c r="U107" s="271">
        <f t="shared" si="9"/>
        <v>0</v>
      </c>
      <c r="V107" s="271">
        <f t="shared" si="9"/>
        <v>0</v>
      </c>
      <c r="W107" s="271">
        <f t="shared" si="9"/>
        <v>0</v>
      </c>
      <c r="DA107" s="79"/>
    </row>
    <row r="108" spans="1:105" ht="12" customHeight="1" x14ac:dyDescent="0.25">
      <c r="A108" s="203" t="s">
        <v>181</v>
      </c>
      <c r="B108" s="271">
        <f t="shared" ref="B108:W108" si="10">IF(B$28=0,0,B$28/B$5)</f>
        <v>0.19621793694372985</v>
      </c>
      <c r="C108" s="271">
        <f t="shared" si="10"/>
        <v>0.20543470509212242</v>
      </c>
      <c r="D108" s="271">
        <f t="shared" si="10"/>
        <v>0</v>
      </c>
      <c r="E108" s="271">
        <f t="shared" si="10"/>
        <v>0</v>
      </c>
      <c r="F108" s="271">
        <f t="shared" si="10"/>
        <v>0</v>
      </c>
      <c r="G108" s="271">
        <f t="shared" si="10"/>
        <v>0</v>
      </c>
      <c r="H108" s="271">
        <f t="shared" si="10"/>
        <v>0</v>
      </c>
      <c r="I108" s="271">
        <f t="shared" si="10"/>
        <v>0</v>
      </c>
      <c r="J108" s="271">
        <f t="shared" si="10"/>
        <v>0</v>
      </c>
      <c r="K108" s="271">
        <f t="shared" si="10"/>
        <v>0</v>
      </c>
      <c r="L108" s="271">
        <f t="shared" si="10"/>
        <v>0</v>
      </c>
      <c r="M108" s="271">
        <f t="shared" si="10"/>
        <v>0</v>
      </c>
      <c r="N108" s="271">
        <f t="shared" si="10"/>
        <v>0</v>
      </c>
      <c r="O108" s="271">
        <f t="shared" si="10"/>
        <v>0</v>
      </c>
      <c r="P108" s="271">
        <f t="shared" si="10"/>
        <v>0</v>
      </c>
      <c r="Q108" s="271">
        <f t="shared" si="10"/>
        <v>0</v>
      </c>
      <c r="R108" s="271">
        <f t="shared" si="10"/>
        <v>0</v>
      </c>
      <c r="S108" s="271">
        <f t="shared" si="10"/>
        <v>0</v>
      </c>
      <c r="T108" s="271">
        <f t="shared" si="10"/>
        <v>0</v>
      </c>
      <c r="U108" s="271">
        <f t="shared" si="10"/>
        <v>0</v>
      </c>
      <c r="V108" s="271">
        <f t="shared" si="10"/>
        <v>0</v>
      </c>
      <c r="W108" s="271">
        <f t="shared" si="10"/>
        <v>0</v>
      </c>
      <c r="DA108" s="79"/>
    </row>
    <row r="109" spans="1:105" ht="12" customHeight="1" x14ac:dyDescent="0.25">
      <c r="A109" s="62" t="s">
        <v>183</v>
      </c>
      <c r="B109" s="272">
        <f t="shared" ref="B109:W109" si="11">IF(B$29=0,0,B$29/B$5)</f>
        <v>0.11926825105402669</v>
      </c>
      <c r="C109" s="272">
        <f t="shared" si="11"/>
        <v>0.13098242979285896</v>
      </c>
      <c r="D109" s="272">
        <f t="shared" si="11"/>
        <v>0</v>
      </c>
      <c r="E109" s="272">
        <f t="shared" si="11"/>
        <v>0</v>
      </c>
      <c r="F109" s="272">
        <f t="shared" si="11"/>
        <v>0</v>
      </c>
      <c r="G109" s="272">
        <f t="shared" si="11"/>
        <v>0</v>
      </c>
      <c r="H109" s="272">
        <f t="shared" si="11"/>
        <v>0</v>
      </c>
      <c r="I109" s="272">
        <f t="shared" si="11"/>
        <v>0</v>
      </c>
      <c r="J109" s="272">
        <f t="shared" si="11"/>
        <v>0</v>
      </c>
      <c r="K109" s="272">
        <f t="shared" si="11"/>
        <v>0</v>
      </c>
      <c r="L109" s="272">
        <f t="shared" si="11"/>
        <v>0</v>
      </c>
      <c r="M109" s="272">
        <f t="shared" si="11"/>
        <v>0</v>
      </c>
      <c r="N109" s="272">
        <f t="shared" si="11"/>
        <v>0</v>
      </c>
      <c r="O109" s="272">
        <f t="shared" si="11"/>
        <v>0</v>
      </c>
      <c r="P109" s="272">
        <f t="shared" si="11"/>
        <v>0</v>
      </c>
      <c r="Q109" s="272">
        <f t="shared" si="11"/>
        <v>0</v>
      </c>
      <c r="R109" s="272">
        <f t="shared" si="11"/>
        <v>0</v>
      </c>
      <c r="S109" s="272">
        <f t="shared" si="11"/>
        <v>0</v>
      </c>
      <c r="T109" s="272">
        <f t="shared" si="11"/>
        <v>0</v>
      </c>
      <c r="U109" s="272">
        <f t="shared" si="11"/>
        <v>0</v>
      </c>
      <c r="V109" s="272">
        <f t="shared" si="11"/>
        <v>0</v>
      </c>
      <c r="W109" s="272">
        <f t="shared" si="11"/>
        <v>0</v>
      </c>
      <c r="DA109" s="80"/>
    </row>
    <row r="110" spans="1:105" ht="12" customHeight="1" x14ac:dyDescent="0.25">
      <c r="A110" s="62" t="s">
        <v>189</v>
      </c>
      <c r="B110" s="272">
        <f t="shared" ref="B110:W110" si="12">IF(B$34=0,0,B$34/B$5)</f>
        <v>7.6949685889703176E-2</v>
      </c>
      <c r="C110" s="272">
        <f t="shared" si="12"/>
        <v>7.4452275299263473E-2</v>
      </c>
      <c r="D110" s="272">
        <f t="shared" si="12"/>
        <v>0</v>
      </c>
      <c r="E110" s="272">
        <f t="shared" si="12"/>
        <v>0</v>
      </c>
      <c r="F110" s="272">
        <f t="shared" si="12"/>
        <v>0</v>
      </c>
      <c r="G110" s="272">
        <f t="shared" si="12"/>
        <v>0</v>
      </c>
      <c r="H110" s="272">
        <f t="shared" si="12"/>
        <v>0</v>
      </c>
      <c r="I110" s="272">
        <f t="shared" si="12"/>
        <v>0</v>
      </c>
      <c r="J110" s="272">
        <f t="shared" si="12"/>
        <v>0</v>
      </c>
      <c r="K110" s="272">
        <f t="shared" si="12"/>
        <v>0</v>
      </c>
      <c r="L110" s="272">
        <f t="shared" si="12"/>
        <v>0</v>
      </c>
      <c r="M110" s="272">
        <f t="shared" si="12"/>
        <v>0</v>
      </c>
      <c r="N110" s="272">
        <f t="shared" si="12"/>
        <v>0</v>
      </c>
      <c r="O110" s="272">
        <f t="shared" si="12"/>
        <v>0</v>
      </c>
      <c r="P110" s="272">
        <f t="shared" si="12"/>
        <v>0</v>
      </c>
      <c r="Q110" s="272">
        <f t="shared" si="12"/>
        <v>0</v>
      </c>
      <c r="R110" s="272">
        <f t="shared" si="12"/>
        <v>0</v>
      </c>
      <c r="S110" s="272">
        <f t="shared" si="12"/>
        <v>0</v>
      </c>
      <c r="T110" s="272">
        <f t="shared" si="12"/>
        <v>0</v>
      </c>
      <c r="U110" s="272">
        <f t="shared" si="12"/>
        <v>0</v>
      </c>
      <c r="V110" s="272">
        <f t="shared" si="12"/>
        <v>0</v>
      </c>
      <c r="W110" s="272">
        <f t="shared" si="12"/>
        <v>0</v>
      </c>
      <c r="DA110" s="80"/>
    </row>
    <row r="111" spans="1:105" ht="12" customHeight="1" x14ac:dyDescent="0.25">
      <c r="A111" s="203" t="s">
        <v>191</v>
      </c>
      <c r="B111" s="271">
        <f t="shared" ref="B111:W111" si="13">IF(B$35=0,0,B$35/B$5)</f>
        <v>0.10690035307842924</v>
      </c>
      <c r="C111" s="271">
        <f t="shared" si="13"/>
        <v>0.1051022247546323</v>
      </c>
      <c r="D111" s="271">
        <f t="shared" si="13"/>
        <v>0</v>
      </c>
      <c r="E111" s="271">
        <f t="shared" si="13"/>
        <v>0</v>
      </c>
      <c r="F111" s="271">
        <f t="shared" si="13"/>
        <v>0</v>
      </c>
      <c r="G111" s="271">
        <f t="shared" si="13"/>
        <v>0</v>
      </c>
      <c r="H111" s="271">
        <f t="shared" si="13"/>
        <v>0</v>
      </c>
      <c r="I111" s="271">
        <f t="shared" si="13"/>
        <v>0</v>
      </c>
      <c r="J111" s="271">
        <f t="shared" si="13"/>
        <v>0</v>
      </c>
      <c r="K111" s="271">
        <f t="shared" si="13"/>
        <v>0</v>
      </c>
      <c r="L111" s="271">
        <f t="shared" si="13"/>
        <v>0</v>
      </c>
      <c r="M111" s="271">
        <f t="shared" si="13"/>
        <v>0</v>
      </c>
      <c r="N111" s="271">
        <f t="shared" si="13"/>
        <v>0</v>
      </c>
      <c r="O111" s="271">
        <f t="shared" si="13"/>
        <v>0</v>
      </c>
      <c r="P111" s="271">
        <f t="shared" si="13"/>
        <v>0</v>
      </c>
      <c r="Q111" s="271">
        <f t="shared" si="13"/>
        <v>0</v>
      </c>
      <c r="R111" s="271">
        <f t="shared" si="13"/>
        <v>0</v>
      </c>
      <c r="S111" s="271">
        <f t="shared" si="13"/>
        <v>0</v>
      </c>
      <c r="T111" s="271">
        <f t="shared" si="13"/>
        <v>0</v>
      </c>
      <c r="U111" s="271">
        <f t="shared" si="13"/>
        <v>0</v>
      </c>
      <c r="V111" s="271">
        <f t="shared" si="13"/>
        <v>0</v>
      </c>
      <c r="W111" s="271">
        <f t="shared" si="13"/>
        <v>0</v>
      </c>
      <c r="DA111" s="79"/>
    </row>
    <row r="112" spans="1:105" ht="12" customHeight="1" x14ac:dyDescent="0.25">
      <c r="A112" s="62" t="s">
        <v>192</v>
      </c>
      <c r="B112" s="272">
        <f t="shared" ref="B112:W112" si="14">IF(B$36=0,0,B$36/B$5)</f>
        <v>3.5472863464884284E-2</v>
      </c>
      <c r="C112" s="272">
        <f t="shared" si="14"/>
        <v>4.2201802594153917E-2</v>
      </c>
      <c r="D112" s="272">
        <f t="shared" si="14"/>
        <v>0</v>
      </c>
      <c r="E112" s="272">
        <f t="shared" si="14"/>
        <v>0</v>
      </c>
      <c r="F112" s="272">
        <f t="shared" si="14"/>
        <v>0</v>
      </c>
      <c r="G112" s="272">
        <f t="shared" si="14"/>
        <v>0</v>
      </c>
      <c r="H112" s="272">
        <f t="shared" si="14"/>
        <v>0</v>
      </c>
      <c r="I112" s="272">
        <f t="shared" si="14"/>
        <v>0</v>
      </c>
      <c r="J112" s="272">
        <f t="shared" si="14"/>
        <v>0</v>
      </c>
      <c r="K112" s="272">
        <f t="shared" si="14"/>
        <v>0</v>
      </c>
      <c r="L112" s="272">
        <f t="shared" si="14"/>
        <v>0</v>
      </c>
      <c r="M112" s="272">
        <f t="shared" si="14"/>
        <v>0</v>
      </c>
      <c r="N112" s="272">
        <f t="shared" si="14"/>
        <v>0</v>
      </c>
      <c r="O112" s="272">
        <f t="shared" si="14"/>
        <v>0</v>
      </c>
      <c r="P112" s="272">
        <f t="shared" si="14"/>
        <v>0</v>
      </c>
      <c r="Q112" s="272">
        <f t="shared" si="14"/>
        <v>0</v>
      </c>
      <c r="R112" s="272">
        <f t="shared" si="14"/>
        <v>0</v>
      </c>
      <c r="S112" s="272">
        <f t="shared" si="14"/>
        <v>0</v>
      </c>
      <c r="T112" s="272">
        <f t="shared" si="14"/>
        <v>0</v>
      </c>
      <c r="U112" s="272">
        <f t="shared" si="14"/>
        <v>0</v>
      </c>
      <c r="V112" s="272">
        <f t="shared" si="14"/>
        <v>0</v>
      </c>
      <c r="W112" s="272">
        <f t="shared" si="14"/>
        <v>0</v>
      </c>
      <c r="DA112" s="80"/>
    </row>
    <row r="113" spans="1:105" ht="12" customHeight="1" x14ac:dyDescent="0.25">
      <c r="A113" s="62" t="s">
        <v>197</v>
      </c>
      <c r="B113" s="272">
        <f t="shared" ref="B113:W113" si="15">IF(B$40=0,0,B$40/B$5)</f>
        <v>3.7706727680573454E-2</v>
      </c>
      <c r="C113" s="272">
        <f t="shared" si="15"/>
        <v>3.1748920666473002E-2</v>
      </c>
      <c r="D113" s="272">
        <f t="shared" si="15"/>
        <v>0</v>
      </c>
      <c r="E113" s="272">
        <f t="shared" si="15"/>
        <v>0</v>
      </c>
      <c r="F113" s="272">
        <f t="shared" si="15"/>
        <v>0</v>
      </c>
      <c r="G113" s="272">
        <f t="shared" si="15"/>
        <v>0</v>
      </c>
      <c r="H113" s="272">
        <f t="shared" si="15"/>
        <v>0</v>
      </c>
      <c r="I113" s="272">
        <f t="shared" si="15"/>
        <v>0</v>
      </c>
      <c r="J113" s="272">
        <f t="shared" si="15"/>
        <v>0</v>
      </c>
      <c r="K113" s="272">
        <f t="shared" si="15"/>
        <v>0</v>
      </c>
      <c r="L113" s="272">
        <f t="shared" si="15"/>
        <v>0</v>
      </c>
      <c r="M113" s="272">
        <f t="shared" si="15"/>
        <v>0</v>
      </c>
      <c r="N113" s="272">
        <f t="shared" si="15"/>
        <v>0</v>
      </c>
      <c r="O113" s="272">
        <f t="shared" si="15"/>
        <v>0</v>
      </c>
      <c r="P113" s="272">
        <f t="shared" si="15"/>
        <v>0</v>
      </c>
      <c r="Q113" s="272">
        <f t="shared" si="15"/>
        <v>0</v>
      </c>
      <c r="R113" s="272">
        <f t="shared" si="15"/>
        <v>0</v>
      </c>
      <c r="S113" s="272">
        <f t="shared" si="15"/>
        <v>0</v>
      </c>
      <c r="T113" s="272">
        <f t="shared" si="15"/>
        <v>0</v>
      </c>
      <c r="U113" s="272">
        <f t="shared" si="15"/>
        <v>0</v>
      </c>
      <c r="V113" s="272">
        <f t="shared" si="15"/>
        <v>0</v>
      </c>
      <c r="W113" s="272">
        <f t="shared" si="15"/>
        <v>0</v>
      </c>
      <c r="DA113" s="80"/>
    </row>
    <row r="114" spans="1:105" ht="12" customHeight="1" x14ac:dyDescent="0.25">
      <c r="A114" s="63" t="s">
        <v>209</v>
      </c>
      <c r="B114" s="273">
        <f t="shared" ref="B114:W114" si="16">IF(B$51=0,0,B$51/B$5)</f>
        <v>3.3720761932971507E-2</v>
      </c>
      <c r="C114" s="273">
        <f t="shared" si="16"/>
        <v>3.1151501494005376E-2</v>
      </c>
      <c r="D114" s="273">
        <f t="shared" si="16"/>
        <v>0</v>
      </c>
      <c r="E114" s="273">
        <f t="shared" si="16"/>
        <v>0</v>
      </c>
      <c r="F114" s="273">
        <f t="shared" si="16"/>
        <v>0</v>
      </c>
      <c r="G114" s="273">
        <f t="shared" si="16"/>
        <v>0</v>
      </c>
      <c r="H114" s="273">
        <f t="shared" si="16"/>
        <v>0</v>
      </c>
      <c r="I114" s="273">
        <f t="shared" si="16"/>
        <v>0</v>
      </c>
      <c r="J114" s="273">
        <f t="shared" si="16"/>
        <v>0</v>
      </c>
      <c r="K114" s="273">
        <f t="shared" si="16"/>
        <v>0</v>
      </c>
      <c r="L114" s="273">
        <f t="shared" si="16"/>
        <v>0</v>
      </c>
      <c r="M114" s="273">
        <f t="shared" si="16"/>
        <v>0</v>
      </c>
      <c r="N114" s="273">
        <f t="shared" si="16"/>
        <v>0</v>
      </c>
      <c r="O114" s="273">
        <f t="shared" si="16"/>
        <v>0</v>
      </c>
      <c r="P114" s="273">
        <f t="shared" si="16"/>
        <v>0</v>
      </c>
      <c r="Q114" s="273">
        <f t="shared" si="16"/>
        <v>0</v>
      </c>
      <c r="R114" s="273">
        <f t="shared" si="16"/>
        <v>0</v>
      </c>
      <c r="S114" s="273">
        <f t="shared" si="16"/>
        <v>0</v>
      </c>
      <c r="T114" s="273">
        <f t="shared" si="16"/>
        <v>0</v>
      </c>
      <c r="U114" s="273">
        <f t="shared" si="16"/>
        <v>0</v>
      </c>
      <c r="V114" s="273">
        <f t="shared" si="16"/>
        <v>0</v>
      </c>
      <c r="W114" s="273">
        <f t="shared" si="16"/>
        <v>0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105" ht="12" customHeight="1" x14ac:dyDescent="0.25">
      <c r="A117" s="35" t="s">
        <v>42</v>
      </c>
      <c r="B117" s="234">
        <f t="shared" ref="B117:W117" si="17">SUM(B$118:B$122,B$126:B$127,B$129:B$131,B$124,B$123)</f>
        <v>1</v>
      </c>
      <c r="C117" s="234">
        <f t="shared" si="17"/>
        <v>0.99999999999999944</v>
      </c>
      <c r="D117" s="234">
        <f t="shared" si="17"/>
        <v>0.99999999999999989</v>
      </c>
      <c r="E117" s="234">
        <f t="shared" si="17"/>
        <v>0.99999999999999967</v>
      </c>
      <c r="F117" s="234">
        <f t="shared" si="17"/>
        <v>1.0000000000000002</v>
      </c>
      <c r="G117" s="234">
        <f t="shared" si="17"/>
        <v>1</v>
      </c>
      <c r="H117" s="234">
        <f t="shared" si="17"/>
        <v>0.99999999999999978</v>
      </c>
      <c r="I117" s="234">
        <f t="shared" si="17"/>
        <v>1</v>
      </c>
      <c r="J117" s="234">
        <f t="shared" si="17"/>
        <v>0.99999999999999967</v>
      </c>
      <c r="K117" s="234">
        <f t="shared" si="17"/>
        <v>0.99999999999999978</v>
      </c>
      <c r="L117" s="234">
        <f t="shared" si="17"/>
        <v>0.99999999999999978</v>
      </c>
      <c r="M117" s="234">
        <f t="shared" si="17"/>
        <v>0.99999999999999978</v>
      </c>
      <c r="N117" s="234">
        <f t="shared" si="17"/>
        <v>1.0000000000000002</v>
      </c>
      <c r="O117" s="234">
        <f t="shared" si="17"/>
        <v>1.0000000000000002</v>
      </c>
      <c r="P117" s="234">
        <f t="shared" si="17"/>
        <v>1.0000000000000002</v>
      </c>
      <c r="Q117" s="234">
        <f t="shared" si="17"/>
        <v>1.0000000000000002</v>
      </c>
      <c r="R117" s="234">
        <f t="shared" si="17"/>
        <v>0.99999999999999978</v>
      </c>
      <c r="S117" s="234">
        <f t="shared" si="17"/>
        <v>0.99999999999999978</v>
      </c>
      <c r="T117" s="234">
        <f t="shared" si="17"/>
        <v>1.0000000000000002</v>
      </c>
      <c r="U117" s="234">
        <f t="shared" si="17"/>
        <v>0.99999999999999978</v>
      </c>
      <c r="V117" s="234">
        <f t="shared" si="17"/>
        <v>0.99999999999999989</v>
      </c>
      <c r="W117" s="234">
        <f t="shared" si="17"/>
        <v>1</v>
      </c>
      <c r="DA117" s="95"/>
    </row>
    <row r="118" spans="1:105" ht="12" customHeight="1" x14ac:dyDescent="0.25">
      <c r="A118" s="55" t="s">
        <v>92</v>
      </c>
      <c r="B118" s="268">
        <f t="shared" ref="B118:W118" si="18">IF(B$55=0,0,B$55/B$54)</f>
        <v>2.2095287717720752E-3</v>
      </c>
      <c r="C118" s="268">
        <f t="shared" si="18"/>
        <v>2.2651271299558408E-3</v>
      </c>
      <c r="D118" s="268">
        <f t="shared" si="18"/>
        <v>2.3051350676415593E-3</v>
      </c>
      <c r="E118" s="268">
        <f t="shared" si="18"/>
        <v>2.3598867107192147E-3</v>
      </c>
      <c r="F118" s="268">
        <f t="shared" si="18"/>
        <v>2.4537686099245491E-3</v>
      </c>
      <c r="G118" s="268">
        <f t="shared" si="18"/>
        <v>2.3267584428581151E-3</v>
      </c>
      <c r="H118" s="268">
        <f t="shared" si="18"/>
        <v>2.3592064759142468E-3</v>
      </c>
      <c r="I118" s="268">
        <f t="shared" si="18"/>
        <v>2.3391618605956678E-3</v>
      </c>
      <c r="J118" s="268">
        <f t="shared" si="18"/>
        <v>2.4465610228536464E-3</v>
      </c>
      <c r="K118" s="268">
        <f t="shared" si="18"/>
        <v>2.4307751848089577E-3</v>
      </c>
      <c r="L118" s="268">
        <f t="shared" si="18"/>
        <v>2.4371865858523628E-3</v>
      </c>
      <c r="M118" s="268">
        <f t="shared" si="18"/>
        <v>2.4719516051219777E-3</v>
      </c>
      <c r="N118" s="268">
        <f t="shared" si="18"/>
        <v>2.4468067087058888E-3</v>
      </c>
      <c r="O118" s="268">
        <f t="shared" si="18"/>
        <v>2.4528083624441835E-3</v>
      </c>
      <c r="P118" s="268">
        <f t="shared" si="18"/>
        <v>2.3857436400064646E-3</v>
      </c>
      <c r="Q118" s="268">
        <f t="shared" si="18"/>
        <v>2.4566982515283704E-3</v>
      </c>
      <c r="R118" s="268">
        <f t="shared" si="18"/>
        <v>2.4691406372454733E-3</v>
      </c>
      <c r="S118" s="268">
        <f t="shared" si="18"/>
        <v>2.4902728761791687E-3</v>
      </c>
      <c r="T118" s="268">
        <f t="shared" si="18"/>
        <v>2.4942032763352307E-3</v>
      </c>
      <c r="U118" s="268">
        <f t="shared" si="18"/>
        <v>2.465343459101545E-3</v>
      </c>
      <c r="V118" s="268">
        <f t="shared" si="18"/>
        <v>2.4832317054618372E-3</v>
      </c>
      <c r="W118" s="268">
        <f t="shared" si="18"/>
        <v>2.4844960711320973E-3</v>
      </c>
      <c r="DA118" s="76"/>
    </row>
    <row r="119" spans="1:105" ht="12" customHeight="1" x14ac:dyDescent="0.25">
      <c r="A119" s="202" t="s">
        <v>93</v>
      </c>
      <c r="B119" s="269">
        <f t="shared" ref="B119:W119" si="19">IF(B$56=0,0,B$56/B$54)</f>
        <v>1.632607633791803E-3</v>
      </c>
      <c r="C119" s="269">
        <f t="shared" si="19"/>
        <v>1.6736889291144726E-3</v>
      </c>
      <c r="D119" s="269">
        <f t="shared" si="19"/>
        <v>1.7032505556985819E-3</v>
      </c>
      <c r="E119" s="269">
        <f t="shared" si="19"/>
        <v>1.7437062182784067E-3</v>
      </c>
      <c r="F119" s="269">
        <f t="shared" si="19"/>
        <v>1.813074993772819E-3</v>
      </c>
      <c r="G119" s="269">
        <f t="shared" si="19"/>
        <v>1.7192279387034575E-3</v>
      </c>
      <c r="H119" s="269">
        <f t="shared" si="19"/>
        <v>1.7432035968373331E-3</v>
      </c>
      <c r="I119" s="269">
        <f t="shared" si="19"/>
        <v>1.7283927501067489E-3</v>
      </c>
      <c r="J119" s="269">
        <f t="shared" si="19"/>
        <v>1.8077493506657881E-3</v>
      </c>
      <c r="K119" s="269">
        <f t="shared" si="19"/>
        <v>1.7960852890673094E-3</v>
      </c>
      <c r="L119" s="269">
        <f t="shared" si="19"/>
        <v>1.8008226350663703E-3</v>
      </c>
      <c r="M119" s="269">
        <f t="shared" si="19"/>
        <v>1.8265103004969374E-3</v>
      </c>
      <c r="N119" s="269">
        <f t="shared" si="19"/>
        <v>1.8079308864769569E-3</v>
      </c>
      <c r="O119" s="269">
        <f t="shared" si="19"/>
        <v>1.8123654726356412E-3</v>
      </c>
      <c r="P119" s="269">
        <f t="shared" si="19"/>
        <v>1.7628117491409541E-3</v>
      </c>
      <c r="Q119" s="269">
        <f t="shared" si="19"/>
        <v>1.8152396884840982E-3</v>
      </c>
      <c r="R119" s="269">
        <f t="shared" si="19"/>
        <v>1.8244332930951073E-3</v>
      </c>
      <c r="S119" s="269">
        <f t="shared" si="19"/>
        <v>1.8400477784292785E-3</v>
      </c>
      <c r="T119" s="269">
        <f t="shared" si="19"/>
        <v>1.8429519276671716E-3</v>
      </c>
      <c r="U119" s="269">
        <f t="shared" si="19"/>
        <v>1.8216275808075632E-3</v>
      </c>
      <c r="V119" s="269">
        <f t="shared" si="19"/>
        <v>1.8348450993735425E-3</v>
      </c>
      <c r="W119" s="269">
        <f t="shared" si="19"/>
        <v>1.8357793316277403E-3</v>
      </c>
      <c r="DA119" s="77"/>
    </row>
    <row r="120" spans="1:105" ht="12" customHeight="1" x14ac:dyDescent="0.25">
      <c r="A120" s="202" t="s">
        <v>94</v>
      </c>
      <c r="B120" s="269">
        <f t="shared" ref="B120:W120" si="20">IF(B$57=0,0,B$57/B$54)</f>
        <v>4.0815190844795075E-2</v>
      </c>
      <c r="C120" s="269">
        <f t="shared" si="20"/>
        <v>4.1842223227861838E-2</v>
      </c>
      <c r="D120" s="269">
        <f t="shared" si="20"/>
        <v>4.2581263892464562E-2</v>
      </c>
      <c r="E120" s="269">
        <f t="shared" si="20"/>
        <v>4.3592655456960165E-2</v>
      </c>
      <c r="F120" s="269">
        <f t="shared" si="20"/>
        <v>4.5326874844320478E-2</v>
      </c>
      <c r="G120" s="269">
        <f t="shared" si="20"/>
        <v>4.2980698467586446E-2</v>
      </c>
      <c r="H120" s="269">
        <f t="shared" si="20"/>
        <v>4.3580089920933318E-2</v>
      </c>
      <c r="I120" s="269">
        <f t="shared" si="20"/>
        <v>4.320981875266873E-2</v>
      </c>
      <c r="J120" s="269">
        <f t="shared" si="20"/>
        <v>4.5193733766644706E-2</v>
      </c>
      <c r="K120" s="269">
        <f t="shared" si="20"/>
        <v>4.4902132226682719E-2</v>
      </c>
      <c r="L120" s="269">
        <f t="shared" si="20"/>
        <v>4.5020565876659271E-2</v>
      </c>
      <c r="M120" s="269">
        <f t="shared" si="20"/>
        <v>4.5662757512423421E-2</v>
      </c>
      <c r="N120" s="269">
        <f t="shared" si="20"/>
        <v>4.519827216192393E-2</v>
      </c>
      <c r="O120" s="269">
        <f t="shared" si="20"/>
        <v>4.5309136815891035E-2</v>
      </c>
      <c r="P120" s="269">
        <f t="shared" si="20"/>
        <v>4.4070293728523856E-2</v>
      </c>
      <c r="Q120" s="269">
        <f t="shared" si="20"/>
        <v>4.5380992212102456E-2</v>
      </c>
      <c r="R120" s="269">
        <f t="shared" si="20"/>
        <v>4.5610832327377691E-2</v>
      </c>
      <c r="S120" s="269">
        <f t="shared" si="20"/>
        <v>4.6001194460731976E-2</v>
      </c>
      <c r="T120" s="269">
        <f t="shared" si="20"/>
        <v>4.6073798191679283E-2</v>
      </c>
      <c r="U120" s="269">
        <f t="shared" si="20"/>
        <v>4.5540689520189095E-2</v>
      </c>
      <c r="V120" s="269">
        <f t="shared" si="20"/>
        <v>4.5871127484338546E-2</v>
      </c>
      <c r="W120" s="269">
        <f t="shared" si="20"/>
        <v>4.5894483290693525E-2</v>
      </c>
      <c r="DA120" s="77"/>
    </row>
    <row r="121" spans="1:105" ht="12" customHeight="1" x14ac:dyDescent="0.25">
      <c r="A121" s="202" t="s">
        <v>95</v>
      </c>
      <c r="B121" s="269">
        <f t="shared" ref="B121:W121" si="21">IF(B$58=0,0,B$58/B$54)</f>
        <v>1.0203797711198777E-3</v>
      </c>
      <c r="C121" s="269">
        <f t="shared" si="21"/>
        <v>1.0460555806965463E-3</v>
      </c>
      <c r="D121" s="269">
        <f t="shared" si="21"/>
        <v>1.0645315973116145E-3</v>
      </c>
      <c r="E121" s="269">
        <f t="shared" si="21"/>
        <v>1.0898163864240041E-3</v>
      </c>
      <c r="F121" s="269">
        <f t="shared" si="21"/>
        <v>1.1331718711080118E-3</v>
      </c>
      <c r="G121" s="269">
        <f t="shared" si="21"/>
        <v>1.0745174616896612E-3</v>
      </c>
      <c r="H121" s="269">
        <f t="shared" si="21"/>
        <v>1.0895022480233334E-3</v>
      </c>
      <c r="I121" s="269">
        <f t="shared" si="21"/>
        <v>1.0802454688167184E-3</v>
      </c>
      <c r="J121" s="269">
        <f t="shared" si="21"/>
        <v>1.1298433441661176E-3</v>
      </c>
      <c r="K121" s="269">
        <f t="shared" si="21"/>
        <v>1.1225533056670686E-3</v>
      </c>
      <c r="L121" s="269">
        <f t="shared" si="21"/>
        <v>1.1255141469164818E-3</v>
      </c>
      <c r="M121" s="269">
        <f t="shared" si="21"/>
        <v>1.1415689378105854E-3</v>
      </c>
      <c r="N121" s="269">
        <f t="shared" si="21"/>
        <v>1.1299568040480986E-3</v>
      </c>
      <c r="O121" s="269">
        <f t="shared" si="21"/>
        <v>1.1327284203972764E-3</v>
      </c>
      <c r="P121" s="269">
        <f t="shared" si="21"/>
        <v>1.1017573432130965E-3</v>
      </c>
      <c r="Q121" s="269">
        <f t="shared" si="21"/>
        <v>1.1345248053025617E-3</v>
      </c>
      <c r="R121" s="269">
        <f t="shared" si="21"/>
        <v>1.1402708081844426E-3</v>
      </c>
      <c r="S121" s="269">
        <f t="shared" si="21"/>
        <v>1.1500298615182991E-3</v>
      </c>
      <c r="T121" s="269">
        <f t="shared" si="21"/>
        <v>1.1518449547919822E-3</v>
      </c>
      <c r="U121" s="269">
        <f t="shared" si="21"/>
        <v>1.1385172380047276E-3</v>
      </c>
      <c r="V121" s="269">
        <f t="shared" si="21"/>
        <v>1.1467781871084641E-3</v>
      </c>
      <c r="W121" s="269">
        <f t="shared" si="21"/>
        <v>1.1473620822673384E-3</v>
      </c>
      <c r="DA121" s="77"/>
    </row>
    <row r="122" spans="1:105" ht="12" customHeight="1" x14ac:dyDescent="0.25">
      <c r="A122" s="56" t="s">
        <v>96</v>
      </c>
      <c r="B122" s="270">
        <f t="shared" ref="B122:W122" si="22">IF(B$59=0,0,B$59/B$54)</f>
        <v>1.5917144342259696E-3</v>
      </c>
      <c r="C122" s="270">
        <f t="shared" si="22"/>
        <v>1.6743436493616003E-3</v>
      </c>
      <c r="D122" s="270">
        <f t="shared" si="22"/>
        <v>1.719339975592533E-3</v>
      </c>
      <c r="E122" s="270">
        <f t="shared" si="22"/>
        <v>1.7250195764583038E-3</v>
      </c>
      <c r="F122" s="270">
        <f t="shared" si="22"/>
        <v>1.7424251914993393E-3</v>
      </c>
      <c r="G122" s="270">
        <f t="shared" si="22"/>
        <v>1.7261871755512317E-3</v>
      </c>
      <c r="H122" s="270">
        <f t="shared" si="22"/>
        <v>1.7280214695777332E-3</v>
      </c>
      <c r="I122" s="270">
        <f t="shared" si="22"/>
        <v>1.7259518612655462E-3</v>
      </c>
      <c r="J122" s="270">
        <f t="shared" si="22"/>
        <v>1.730953298597493E-3</v>
      </c>
      <c r="K122" s="270">
        <f t="shared" si="22"/>
        <v>1.7511624800030743E-3</v>
      </c>
      <c r="L122" s="270">
        <f t="shared" si="22"/>
        <v>1.7469151126672912E-3</v>
      </c>
      <c r="M122" s="270">
        <f t="shared" si="22"/>
        <v>1.74252193760196E-3</v>
      </c>
      <c r="N122" s="270">
        <f t="shared" si="22"/>
        <v>1.7449508808092993E-3</v>
      </c>
      <c r="O122" s="270">
        <f t="shared" si="22"/>
        <v>1.7434296808555446E-3</v>
      </c>
      <c r="P122" s="270">
        <f t="shared" si="22"/>
        <v>1.7183158462556146E-3</v>
      </c>
      <c r="Q122" s="270">
        <f t="shared" si="22"/>
        <v>1.7098339936329702E-3</v>
      </c>
      <c r="R122" s="270">
        <f t="shared" si="22"/>
        <v>1.7175435167032433E-3</v>
      </c>
      <c r="S122" s="270">
        <f t="shared" si="22"/>
        <v>1.7215749475484219E-3</v>
      </c>
      <c r="T122" s="270">
        <f t="shared" si="22"/>
        <v>1.7295145814760033E-3</v>
      </c>
      <c r="U122" s="270">
        <f t="shared" si="22"/>
        <v>1.7308114575436051E-3</v>
      </c>
      <c r="V122" s="270">
        <f t="shared" si="22"/>
        <v>1.7356353200885647E-3</v>
      </c>
      <c r="W122" s="270">
        <f t="shared" si="22"/>
        <v>1.7334804991847048E-3</v>
      </c>
      <c r="DA122" s="78"/>
    </row>
    <row r="123" spans="1:105" ht="12" customHeight="1" x14ac:dyDescent="0.25">
      <c r="A123" s="203" t="s">
        <v>222</v>
      </c>
      <c r="B123" s="271">
        <f t="shared" ref="B123:W123" si="23">IF(B$65=0,0,B$65/B$54)</f>
        <v>0.14813552527795878</v>
      </c>
      <c r="C123" s="271">
        <f t="shared" si="23"/>
        <v>0.1169285167290636</v>
      </c>
      <c r="D123" s="271">
        <f t="shared" si="23"/>
        <v>0.11288779701818061</v>
      </c>
      <c r="E123" s="271">
        <f t="shared" si="23"/>
        <v>0.11098844642884453</v>
      </c>
      <c r="F123" s="271">
        <f t="shared" si="23"/>
        <v>0.10749961642126851</v>
      </c>
      <c r="G123" s="271">
        <f t="shared" si="23"/>
        <v>0.11315718651682059</v>
      </c>
      <c r="H123" s="271">
        <f t="shared" si="23"/>
        <v>0.1115113345364851</v>
      </c>
      <c r="I123" s="271">
        <f t="shared" si="23"/>
        <v>0.12028184332989766</v>
      </c>
      <c r="J123" s="271">
        <f t="shared" si="23"/>
        <v>0.11422008569068835</v>
      </c>
      <c r="K123" s="271">
        <f t="shared" si="23"/>
        <v>0.11243288197310192</v>
      </c>
      <c r="L123" s="271">
        <f t="shared" si="23"/>
        <v>0.11344645750407815</v>
      </c>
      <c r="M123" s="271">
        <f t="shared" si="23"/>
        <v>0.11071124092717882</v>
      </c>
      <c r="N123" s="271">
        <f t="shared" si="23"/>
        <v>0.11335984005522398</v>
      </c>
      <c r="O123" s="271">
        <f t="shared" si="23"/>
        <v>0.11294720836134516</v>
      </c>
      <c r="P123" s="271">
        <f t="shared" si="23"/>
        <v>0.12674149884865499</v>
      </c>
      <c r="Q123" s="271">
        <f t="shared" si="23"/>
        <v>0.1196297604277638</v>
      </c>
      <c r="R123" s="271">
        <f t="shared" si="23"/>
        <v>0.11649612701721287</v>
      </c>
      <c r="S123" s="271">
        <f t="shared" si="23"/>
        <v>0.11355137316210445</v>
      </c>
      <c r="T123" s="271">
        <f t="shared" si="23"/>
        <v>0.11152639527525296</v>
      </c>
      <c r="U123" s="271">
        <f t="shared" si="23"/>
        <v>0.11487041892635251</v>
      </c>
      <c r="V123" s="271">
        <f t="shared" si="23"/>
        <v>0.11169986449127782</v>
      </c>
      <c r="W123" s="271">
        <f t="shared" si="23"/>
        <v>0.11202744118179854</v>
      </c>
      <c r="DA123" s="79"/>
    </row>
    <row r="124" spans="1:105" ht="12" customHeight="1" x14ac:dyDescent="0.25">
      <c r="A124" s="203" t="s">
        <v>228</v>
      </c>
      <c r="B124" s="271">
        <f t="shared" ref="B124:W124" si="24">IF(B$71=0,0,B$71/B$54)</f>
        <v>0.30313677801833011</v>
      </c>
      <c r="C124" s="271">
        <f t="shared" si="24"/>
        <v>0.31076460680166773</v>
      </c>
      <c r="D124" s="271">
        <f t="shared" si="24"/>
        <v>0.31625350447077566</v>
      </c>
      <c r="E124" s="271">
        <f t="shared" si="24"/>
        <v>0.32376516799188887</v>
      </c>
      <c r="F124" s="271">
        <f t="shared" si="24"/>
        <v>0.33664531547081128</v>
      </c>
      <c r="G124" s="271">
        <f t="shared" si="24"/>
        <v>0.3192201281132328</v>
      </c>
      <c r="H124" s="271">
        <f t="shared" si="24"/>
        <v>0.32367184303060831</v>
      </c>
      <c r="I124" s="271">
        <f t="shared" si="24"/>
        <v>0.32092181769402134</v>
      </c>
      <c r="J124" s="271">
        <f t="shared" si="24"/>
        <v>0.33565646900278923</v>
      </c>
      <c r="K124" s="271">
        <f t="shared" si="24"/>
        <v>0.33349072753595671</v>
      </c>
      <c r="L124" s="271">
        <f t="shared" si="24"/>
        <v>0.33437034108962987</v>
      </c>
      <c r="M124" s="271">
        <f t="shared" si="24"/>
        <v>0.33913993543199439</v>
      </c>
      <c r="N124" s="271">
        <f t="shared" si="24"/>
        <v>0.33569017592645756</v>
      </c>
      <c r="O124" s="271">
        <f t="shared" si="24"/>
        <v>0.33651357410993044</v>
      </c>
      <c r="P124" s="271">
        <f t="shared" si="24"/>
        <v>0.32731261500127901</v>
      </c>
      <c r="Q124" s="271">
        <f t="shared" si="24"/>
        <v>0.33704724828466587</v>
      </c>
      <c r="R124" s="271">
        <f t="shared" si="24"/>
        <v>0.33875428408584196</v>
      </c>
      <c r="S124" s="271">
        <f t="shared" si="24"/>
        <v>0.3416535261796827</v>
      </c>
      <c r="T124" s="271">
        <f t="shared" si="24"/>
        <v>0.34219275827969114</v>
      </c>
      <c r="U124" s="271">
        <f t="shared" si="24"/>
        <v>0.33823332940861978</v>
      </c>
      <c r="V124" s="271">
        <f t="shared" si="24"/>
        <v>0.34068751123930407</v>
      </c>
      <c r="W124" s="271">
        <f t="shared" si="24"/>
        <v>0.34086097616106281</v>
      </c>
      <c r="DA124" s="79"/>
    </row>
    <row r="125" spans="1:105" ht="12" customHeight="1" x14ac:dyDescent="0.25">
      <c r="A125" s="203" t="s">
        <v>181</v>
      </c>
      <c r="B125" s="271">
        <f t="shared" ref="B125:W125" si="25">IF(B$72=0,0,B$72/B$54)</f>
        <v>0.39011014618815332</v>
      </c>
      <c r="C125" s="271">
        <f t="shared" si="25"/>
        <v>0.41308400073034979</v>
      </c>
      <c r="D125" s="271">
        <f t="shared" si="25"/>
        <v>0.41312284140370858</v>
      </c>
      <c r="E125" s="271">
        <f t="shared" si="25"/>
        <v>0.40766682878925942</v>
      </c>
      <c r="F125" s="271">
        <f t="shared" si="25"/>
        <v>0.39887935691650189</v>
      </c>
      <c r="G125" s="271">
        <f t="shared" si="25"/>
        <v>0.4105291771356655</v>
      </c>
      <c r="H125" s="271">
        <f t="shared" si="25"/>
        <v>0.40750974961204428</v>
      </c>
      <c r="I125" s="271">
        <f t="shared" si="25"/>
        <v>0.40051103922340853</v>
      </c>
      <c r="J125" s="271">
        <f t="shared" si="25"/>
        <v>0.39150075299870241</v>
      </c>
      <c r="K125" s="271">
        <f t="shared" si="25"/>
        <v>0.39530682006827322</v>
      </c>
      <c r="L125" s="271">
        <f t="shared" si="25"/>
        <v>0.39357006208398582</v>
      </c>
      <c r="M125" s="271">
        <f t="shared" si="25"/>
        <v>0.3918634550220359</v>
      </c>
      <c r="N125" s="271">
        <f t="shared" si="25"/>
        <v>0.392340221167782</v>
      </c>
      <c r="O125" s="271">
        <f t="shared" si="25"/>
        <v>0.39198410685726087</v>
      </c>
      <c r="P125" s="271">
        <f t="shared" si="25"/>
        <v>0.38632621442694737</v>
      </c>
      <c r="Q125" s="271">
        <f t="shared" si="25"/>
        <v>0.38446867344828339</v>
      </c>
      <c r="R125" s="271">
        <f t="shared" si="25"/>
        <v>0.38611975337231069</v>
      </c>
      <c r="S125" s="271">
        <f t="shared" si="25"/>
        <v>0.38646791063167724</v>
      </c>
      <c r="T125" s="271">
        <f t="shared" si="25"/>
        <v>0.38809760191460474</v>
      </c>
      <c r="U125" s="271">
        <f t="shared" si="25"/>
        <v>0.38837448226442106</v>
      </c>
      <c r="V125" s="271">
        <f t="shared" si="25"/>
        <v>0.38936509204262304</v>
      </c>
      <c r="W125" s="271">
        <f t="shared" si="25"/>
        <v>0.38885007035126695</v>
      </c>
      <c r="DA125" s="79"/>
    </row>
    <row r="126" spans="1:105" ht="12" customHeight="1" x14ac:dyDescent="0.25">
      <c r="A126" s="62" t="s">
        <v>183</v>
      </c>
      <c r="B126" s="272">
        <f t="shared" ref="B126:W126" si="26">IF(B$73=0,0,B$73/B$54)</f>
        <v>0.2371228419735891</v>
      </c>
      <c r="C126" s="272">
        <f t="shared" si="26"/>
        <v>0.26337685300034097</v>
      </c>
      <c r="D126" s="272">
        <f t="shared" si="26"/>
        <v>0.25095270174016038</v>
      </c>
      <c r="E126" s="272">
        <f t="shared" si="26"/>
        <v>0.22561286866273325</v>
      </c>
      <c r="F126" s="272">
        <f t="shared" si="26"/>
        <v>0.1766850982310052</v>
      </c>
      <c r="G126" s="272">
        <f t="shared" si="26"/>
        <v>0.24011549537563023</v>
      </c>
      <c r="H126" s="272">
        <f t="shared" si="26"/>
        <v>0.22535141781203488</v>
      </c>
      <c r="I126" s="272">
        <f t="shared" si="26"/>
        <v>0.21073187713179733</v>
      </c>
      <c r="J126" s="272">
        <f t="shared" si="26"/>
        <v>0.1532027968668225</v>
      </c>
      <c r="K126" s="272">
        <f t="shared" si="26"/>
        <v>0.17269091286375299</v>
      </c>
      <c r="L126" s="272">
        <f t="shared" si="26"/>
        <v>0.16451056844480516</v>
      </c>
      <c r="M126" s="272">
        <f t="shared" si="26"/>
        <v>0.14758462030338601</v>
      </c>
      <c r="N126" s="272">
        <f t="shared" si="26"/>
        <v>0.15726954180975514</v>
      </c>
      <c r="O126" s="272">
        <f t="shared" si="26"/>
        <v>0.15389762208097266</v>
      </c>
      <c r="P126" s="272">
        <f t="shared" si="26"/>
        <v>0.15435460673577159</v>
      </c>
      <c r="Q126" s="272">
        <f t="shared" si="26"/>
        <v>0.11905670254087491</v>
      </c>
      <c r="R126" s="272">
        <f t="shared" si="26"/>
        <v>0.12186538587401087</v>
      </c>
      <c r="S126" s="272">
        <f t="shared" si="26"/>
        <v>0.11543149306275836</v>
      </c>
      <c r="T126" s="272">
        <f t="shared" si="26"/>
        <v>0.12228257727214366</v>
      </c>
      <c r="U126" s="272">
        <f t="shared" si="26"/>
        <v>0.13487925468925094</v>
      </c>
      <c r="V126" s="272">
        <f t="shared" si="26"/>
        <v>0.13274361381668762</v>
      </c>
      <c r="W126" s="272">
        <f t="shared" si="26"/>
        <v>0.12980988154901191</v>
      </c>
      <c r="DA126" s="80"/>
    </row>
    <row r="127" spans="1:105" ht="12" customHeight="1" x14ac:dyDescent="0.25">
      <c r="A127" s="62" t="s">
        <v>189</v>
      </c>
      <c r="B127" s="272">
        <f t="shared" ref="B127:W127" si="27">IF(B$78=0,0,B$78/B$54)</f>
        <v>0.15298730421456422</v>
      </c>
      <c r="C127" s="272">
        <f t="shared" si="27"/>
        <v>0.14970714773000873</v>
      </c>
      <c r="D127" s="272">
        <f t="shared" si="27"/>
        <v>0.16217013966354818</v>
      </c>
      <c r="E127" s="272">
        <f t="shared" si="27"/>
        <v>0.18205396012652614</v>
      </c>
      <c r="F127" s="272">
        <f t="shared" si="27"/>
        <v>0.22219425868549672</v>
      </c>
      <c r="G127" s="272">
        <f t="shared" si="27"/>
        <v>0.17041368176003524</v>
      </c>
      <c r="H127" s="272">
        <f t="shared" si="27"/>
        <v>0.1821583318000094</v>
      </c>
      <c r="I127" s="272">
        <f t="shared" si="27"/>
        <v>0.18977916209161114</v>
      </c>
      <c r="J127" s="272">
        <f t="shared" si="27"/>
        <v>0.23829795613187987</v>
      </c>
      <c r="K127" s="272">
        <f t="shared" si="27"/>
        <v>0.22261590720452026</v>
      </c>
      <c r="L127" s="272">
        <f t="shared" si="27"/>
        <v>0.22905949363918066</v>
      </c>
      <c r="M127" s="272">
        <f t="shared" si="27"/>
        <v>0.24427883471864989</v>
      </c>
      <c r="N127" s="272">
        <f t="shared" si="27"/>
        <v>0.23507067935802689</v>
      </c>
      <c r="O127" s="272">
        <f t="shared" si="27"/>
        <v>0.23808648477628827</v>
      </c>
      <c r="P127" s="272">
        <f t="shared" si="27"/>
        <v>0.23197160769117575</v>
      </c>
      <c r="Q127" s="272">
        <f t="shared" si="27"/>
        <v>0.26541197090740848</v>
      </c>
      <c r="R127" s="272">
        <f t="shared" si="27"/>
        <v>0.26425436749829989</v>
      </c>
      <c r="S127" s="272">
        <f t="shared" si="27"/>
        <v>0.27103641756891894</v>
      </c>
      <c r="T127" s="272">
        <f t="shared" si="27"/>
        <v>0.2658150246424611</v>
      </c>
      <c r="U127" s="272">
        <f t="shared" si="27"/>
        <v>0.25349522757517012</v>
      </c>
      <c r="V127" s="272">
        <f t="shared" si="27"/>
        <v>0.2566214782259354</v>
      </c>
      <c r="W127" s="272">
        <f t="shared" si="27"/>
        <v>0.25904018880225516</v>
      </c>
      <c r="DA127" s="80"/>
    </row>
    <row r="128" spans="1:105" ht="12" customHeight="1" x14ac:dyDescent="0.25">
      <c r="A128" s="203" t="s">
        <v>191</v>
      </c>
      <c r="B128" s="271">
        <f t="shared" ref="B128:W128" si="28">IF(B$79=0,0,B$79/B$54)</f>
        <v>0.11134812905985303</v>
      </c>
      <c r="C128" s="271">
        <f t="shared" si="28"/>
        <v>0.11072143722192822</v>
      </c>
      <c r="D128" s="271">
        <f t="shared" si="28"/>
        <v>0.10836233601862615</v>
      </c>
      <c r="E128" s="271">
        <f t="shared" si="28"/>
        <v>0.10706847244116688</v>
      </c>
      <c r="F128" s="271">
        <f t="shared" si="28"/>
        <v>0.10450639568079328</v>
      </c>
      <c r="G128" s="271">
        <f t="shared" si="28"/>
        <v>0.10726611874789226</v>
      </c>
      <c r="H128" s="271">
        <f t="shared" si="28"/>
        <v>0.10680704910957617</v>
      </c>
      <c r="I128" s="271">
        <f t="shared" si="28"/>
        <v>0.10820172905921922</v>
      </c>
      <c r="J128" s="271">
        <f t="shared" si="28"/>
        <v>0.10631385152489214</v>
      </c>
      <c r="K128" s="271">
        <f t="shared" si="28"/>
        <v>0.10676686193643885</v>
      </c>
      <c r="L128" s="271">
        <f t="shared" si="28"/>
        <v>0.10648213496514432</v>
      </c>
      <c r="M128" s="271">
        <f t="shared" si="28"/>
        <v>0.1054400583253358</v>
      </c>
      <c r="N128" s="271">
        <f t="shared" si="28"/>
        <v>0.10628184540857244</v>
      </c>
      <c r="O128" s="271">
        <f t="shared" si="28"/>
        <v>0.10610464191923993</v>
      </c>
      <c r="P128" s="271">
        <f t="shared" si="28"/>
        <v>0.10858074941597877</v>
      </c>
      <c r="Q128" s="271">
        <f t="shared" si="28"/>
        <v>0.10635702888823675</v>
      </c>
      <c r="R128" s="271">
        <f t="shared" si="28"/>
        <v>0.10586761494202816</v>
      </c>
      <c r="S128" s="271">
        <f t="shared" si="28"/>
        <v>0.10512407010212822</v>
      </c>
      <c r="T128" s="271">
        <f t="shared" si="28"/>
        <v>0.10489093159850173</v>
      </c>
      <c r="U128" s="271">
        <f t="shared" si="28"/>
        <v>0.10582478014495991</v>
      </c>
      <c r="V128" s="271">
        <f t="shared" si="28"/>
        <v>0.10517591443042411</v>
      </c>
      <c r="W128" s="271">
        <f t="shared" si="28"/>
        <v>0.10516591103096617</v>
      </c>
      <c r="DA128" s="79"/>
    </row>
    <row r="129" spans="1:105" ht="12" customHeight="1" x14ac:dyDescent="0.25">
      <c r="A129" s="62" t="s">
        <v>192</v>
      </c>
      <c r="B129" s="272">
        <f t="shared" ref="B129:W129" si="29">IF(B$80=0,0,B$80/B$54)</f>
        <v>3.6948773932604449E-2</v>
      </c>
      <c r="C129" s="272">
        <f t="shared" si="29"/>
        <v>4.4458090658779092E-2</v>
      </c>
      <c r="D129" s="272">
        <f t="shared" si="29"/>
        <v>3.8993015574156124E-2</v>
      </c>
      <c r="E129" s="272">
        <f t="shared" si="29"/>
        <v>3.4823324929604882E-2</v>
      </c>
      <c r="F129" s="272">
        <f t="shared" si="29"/>
        <v>2.6485066303888031E-2</v>
      </c>
      <c r="G129" s="272">
        <f t="shared" si="29"/>
        <v>3.5795748876574746E-2</v>
      </c>
      <c r="H129" s="272">
        <f t="shared" si="29"/>
        <v>3.4104785166564802E-2</v>
      </c>
      <c r="I129" s="272">
        <f t="shared" si="29"/>
        <v>3.4645900978684828E-2</v>
      </c>
      <c r="J129" s="272">
        <f t="shared" si="29"/>
        <v>2.8857993238992206E-2</v>
      </c>
      <c r="K129" s="272">
        <f t="shared" si="29"/>
        <v>3.2932607092830107E-2</v>
      </c>
      <c r="L129" s="272">
        <f t="shared" si="29"/>
        <v>3.0907062116657856E-2</v>
      </c>
      <c r="M129" s="272">
        <f t="shared" si="29"/>
        <v>2.8144771677885379E-2</v>
      </c>
      <c r="N129" s="272">
        <f t="shared" si="29"/>
        <v>2.9991711446776405E-2</v>
      </c>
      <c r="O129" s="272">
        <f t="shared" si="29"/>
        <v>2.9348677567720066E-2</v>
      </c>
      <c r="P129" s="272">
        <f t="shared" si="29"/>
        <v>2.9435825732231871E-2</v>
      </c>
      <c r="Q129" s="272">
        <f t="shared" si="29"/>
        <v>2.2704423420588381E-2</v>
      </c>
      <c r="R129" s="272">
        <f t="shared" si="29"/>
        <v>2.3240046651275232E-2</v>
      </c>
      <c r="S129" s="272">
        <f t="shared" si="29"/>
        <v>2.2013086526294415E-2</v>
      </c>
      <c r="T129" s="272">
        <f t="shared" si="29"/>
        <v>2.331960613804486E-2</v>
      </c>
      <c r="U129" s="272">
        <f t="shared" si="29"/>
        <v>2.5721825346764964E-2</v>
      </c>
      <c r="V129" s="272">
        <f t="shared" si="29"/>
        <v>2.5314553067169076E-2</v>
      </c>
      <c r="W129" s="272">
        <f t="shared" si="29"/>
        <v>2.4755082678804486E-2</v>
      </c>
      <c r="DA129" s="80"/>
    </row>
    <row r="130" spans="1:105" ht="12" customHeight="1" x14ac:dyDescent="0.25">
      <c r="A130" s="62" t="s">
        <v>197</v>
      </c>
      <c r="B130" s="272">
        <f t="shared" ref="B130:W130" si="30">IF(B$84=0,0,B$84/B$54)</f>
        <v>3.9275581972314663E-2</v>
      </c>
      <c r="C130" s="272">
        <f t="shared" si="30"/>
        <v>3.3446353154212745E-2</v>
      </c>
      <c r="D130" s="272">
        <f t="shared" si="30"/>
        <v>3.2197817601494504E-2</v>
      </c>
      <c r="E130" s="272">
        <f t="shared" si="30"/>
        <v>3.1511290541079415E-2</v>
      </c>
      <c r="F130" s="272">
        <f t="shared" si="30"/>
        <v>2.9997620416016682E-2</v>
      </c>
      <c r="G130" s="272">
        <f t="shared" si="30"/>
        <v>3.1914914846089285E-2</v>
      </c>
      <c r="H130" s="272">
        <f t="shared" si="30"/>
        <v>3.150475976905092E-2</v>
      </c>
      <c r="I130" s="272">
        <f t="shared" si="30"/>
        <v>3.3397324554150322E-2</v>
      </c>
      <c r="J130" s="272">
        <f t="shared" si="30"/>
        <v>3.1728618172952402E-2</v>
      </c>
      <c r="K130" s="272">
        <f t="shared" si="30"/>
        <v>3.1380821232052436E-2</v>
      </c>
      <c r="L130" s="272">
        <f t="shared" si="30"/>
        <v>3.1531037427812644E-2</v>
      </c>
      <c r="M130" s="272">
        <f t="shared" si="30"/>
        <v>3.0710676308221403E-2</v>
      </c>
      <c r="N130" s="272">
        <f t="shared" si="30"/>
        <v>3.1461542845074603E-2</v>
      </c>
      <c r="O130" s="272">
        <f t="shared" si="30"/>
        <v>3.135225128274538E-2</v>
      </c>
      <c r="P130" s="272">
        <f t="shared" si="30"/>
        <v>3.4907333609665504E-2</v>
      </c>
      <c r="Q130" s="272">
        <f t="shared" si="30"/>
        <v>3.3037850987061149E-2</v>
      </c>
      <c r="R130" s="272">
        <f t="shared" si="30"/>
        <v>3.2233571796844315E-2</v>
      </c>
      <c r="S130" s="272">
        <f t="shared" si="30"/>
        <v>3.1423632460331363E-2</v>
      </c>
      <c r="T130" s="272">
        <f t="shared" si="30"/>
        <v>3.0879707582290299E-2</v>
      </c>
      <c r="U130" s="272">
        <f t="shared" si="30"/>
        <v>3.176075432452493E-2</v>
      </c>
      <c r="V130" s="272">
        <f t="shared" si="30"/>
        <v>3.0922976743887741E-2</v>
      </c>
      <c r="W130" s="272">
        <f t="shared" si="30"/>
        <v>3.1011189323049887E-2</v>
      </c>
      <c r="DA130" s="80"/>
    </row>
    <row r="131" spans="1:105" ht="12" customHeight="1" x14ac:dyDescent="0.25">
      <c r="A131" s="63" t="s">
        <v>209</v>
      </c>
      <c r="B131" s="273">
        <f t="shared" ref="B131:W131" si="31">IF(B$95=0,0,B$95/B$54)</f>
        <v>3.512377315493391E-2</v>
      </c>
      <c r="C131" s="273">
        <f t="shared" si="31"/>
        <v>3.281699340893638E-2</v>
      </c>
      <c r="D131" s="273">
        <f t="shared" si="31"/>
        <v>3.7171502842975525E-2</v>
      </c>
      <c r="E131" s="273">
        <f t="shared" si="31"/>
        <v>4.0733856970482582E-2</v>
      </c>
      <c r="F131" s="273">
        <f t="shared" si="31"/>
        <v>4.8023708960888582E-2</v>
      </c>
      <c r="G131" s="273">
        <f t="shared" si="31"/>
        <v>3.9555455025228212E-2</v>
      </c>
      <c r="H131" s="273">
        <f t="shared" si="31"/>
        <v>4.1197504173960446E-2</v>
      </c>
      <c r="I131" s="273">
        <f t="shared" si="31"/>
        <v>4.0158503526384066E-2</v>
      </c>
      <c r="J131" s="273">
        <f t="shared" si="31"/>
        <v>4.5727240112947529E-2</v>
      </c>
      <c r="K131" s="273">
        <f t="shared" si="31"/>
        <v>4.2453433611556318E-2</v>
      </c>
      <c r="L131" s="273">
        <f t="shared" si="31"/>
        <v>4.404403542067381E-2</v>
      </c>
      <c r="M131" s="273">
        <f t="shared" si="31"/>
        <v>4.6584610339229011E-2</v>
      </c>
      <c r="N131" s="273">
        <f t="shared" si="31"/>
        <v>4.4828591116721418E-2</v>
      </c>
      <c r="O131" s="273">
        <f t="shared" si="31"/>
        <v>4.5403713068774491E-2</v>
      </c>
      <c r="P131" s="273">
        <f t="shared" si="31"/>
        <v>4.4237590074081401E-2</v>
      </c>
      <c r="Q131" s="273">
        <f t="shared" si="31"/>
        <v>5.0614754480587221E-2</v>
      </c>
      <c r="R131" s="273">
        <f t="shared" si="31"/>
        <v>5.0393996493908605E-2</v>
      </c>
      <c r="S131" s="273">
        <f t="shared" si="31"/>
        <v>5.1687351115502461E-2</v>
      </c>
      <c r="T131" s="273">
        <f t="shared" si="31"/>
        <v>5.0691617878166562E-2</v>
      </c>
      <c r="U131" s="273">
        <f t="shared" si="31"/>
        <v>4.8342200473670001E-2</v>
      </c>
      <c r="V131" s="273">
        <f t="shared" si="31"/>
        <v>4.8938384619367295E-2</v>
      </c>
      <c r="W131" s="273">
        <f t="shared" si="31"/>
        <v>4.9399639029111812E-2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254</v>
      </c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DA134" s="88"/>
    </row>
    <row r="136" spans="1:105" ht="12" customHeight="1" x14ac:dyDescent="0.25">
      <c r="A136" s="35" t="s">
        <v>41</v>
      </c>
      <c r="B136" s="274">
        <f t="shared" ref="B136:W136" si="32">SUM(B$137:B$145)</f>
        <v>298.78068419722103</v>
      </c>
      <c r="C136" s="274">
        <f t="shared" si="32"/>
        <v>394.20141246443421</v>
      </c>
      <c r="D136" s="274">
        <f t="shared" si="32"/>
        <v>0</v>
      </c>
      <c r="E136" s="274">
        <f t="shared" si="32"/>
        <v>0</v>
      </c>
      <c r="F136" s="274">
        <f t="shared" si="32"/>
        <v>0</v>
      </c>
      <c r="G136" s="274">
        <f t="shared" si="32"/>
        <v>0</v>
      </c>
      <c r="H136" s="274">
        <f t="shared" si="32"/>
        <v>0</v>
      </c>
      <c r="I136" s="274">
        <f t="shared" si="32"/>
        <v>0</v>
      </c>
      <c r="J136" s="274">
        <f t="shared" si="32"/>
        <v>0</v>
      </c>
      <c r="K136" s="274">
        <f t="shared" si="32"/>
        <v>0</v>
      </c>
      <c r="L136" s="274">
        <f t="shared" si="32"/>
        <v>0</v>
      </c>
      <c r="M136" s="274">
        <f t="shared" si="32"/>
        <v>0</v>
      </c>
      <c r="N136" s="274">
        <f t="shared" si="32"/>
        <v>0</v>
      </c>
      <c r="O136" s="274">
        <f t="shared" si="32"/>
        <v>0</v>
      </c>
      <c r="P136" s="274">
        <f t="shared" si="32"/>
        <v>0</v>
      </c>
      <c r="Q136" s="274">
        <f t="shared" si="32"/>
        <v>0</v>
      </c>
      <c r="R136" s="274">
        <f t="shared" si="32"/>
        <v>0</v>
      </c>
      <c r="S136" s="274">
        <f t="shared" si="32"/>
        <v>0</v>
      </c>
      <c r="T136" s="274">
        <f t="shared" si="32"/>
        <v>0</v>
      </c>
      <c r="U136" s="274">
        <f t="shared" si="32"/>
        <v>0</v>
      </c>
      <c r="V136" s="274">
        <f t="shared" si="32"/>
        <v>0</v>
      </c>
      <c r="W136" s="274">
        <f t="shared" si="32"/>
        <v>0</v>
      </c>
      <c r="DA136" s="111"/>
    </row>
    <row r="137" spans="1:105" ht="12" customHeight="1" x14ac:dyDescent="0.25">
      <c r="A137" s="55" t="s">
        <v>92</v>
      </c>
      <c r="B137" s="275">
        <f>IF(B$6=0,0,B$6/ISI!B$8*1000)</f>
        <v>0.52119271159029679</v>
      </c>
      <c r="C137" s="275">
        <f>IF(C$6=0,0,C$6/ISI!C$8*1000)</f>
        <v>0.69701302234036677</v>
      </c>
      <c r="D137" s="275">
        <f>IF(D$6=0,0,D$6/ISI!D$8*1000)</f>
        <v>0</v>
      </c>
      <c r="E137" s="275">
        <f>IF(E$6=0,0,E$6/ISI!E$8*1000)</f>
        <v>0</v>
      </c>
      <c r="F137" s="275">
        <f>IF(F$6=0,0,F$6/ISI!F$8*1000)</f>
        <v>0</v>
      </c>
      <c r="G137" s="275">
        <f>IF(G$6=0,0,G$6/ISI!G$8*1000)</f>
        <v>0</v>
      </c>
      <c r="H137" s="275">
        <f>IF(H$6=0,0,H$6/ISI!H$8*1000)</f>
        <v>0</v>
      </c>
      <c r="I137" s="275">
        <f>IF(I$6=0,0,I$6/ISI!I$8*1000)</f>
        <v>0</v>
      </c>
      <c r="J137" s="275">
        <f>IF(J$6=0,0,J$6/ISI!J$8*1000)</f>
        <v>0</v>
      </c>
      <c r="K137" s="275">
        <f>IF(K$6=0,0,K$6/ISI!K$8*1000)</f>
        <v>0</v>
      </c>
      <c r="L137" s="275">
        <f>IF(L$6=0,0,L$6/ISI!L$8*1000)</f>
        <v>0</v>
      </c>
      <c r="M137" s="275">
        <f>IF(M$6=0,0,M$6/ISI!M$8*1000)</f>
        <v>0</v>
      </c>
      <c r="N137" s="275">
        <f>IF(N$6=0,0,N$6/ISI!N$8*1000)</f>
        <v>0</v>
      </c>
      <c r="O137" s="275">
        <f>IF(O$6=0,0,O$6/ISI!O$8*1000)</f>
        <v>0</v>
      </c>
      <c r="P137" s="275">
        <f>IF(P$6=0,0,P$6/ISI!P$8*1000)</f>
        <v>0</v>
      </c>
      <c r="Q137" s="275">
        <f>IF(Q$6=0,0,Q$6/ISI!Q$8*1000)</f>
        <v>0</v>
      </c>
      <c r="R137" s="275">
        <f>IF(R$6=0,0,R$6/ISI!R$8*1000)</f>
        <v>0</v>
      </c>
      <c r="S137" s="275">
        <f>IF(S$6=0,0,S$6/ISI!S$8*1000)</f>
        <v>0</v>
      </c>
      <c r="T137" s="275">
        <f>IF(T$6=0,0,T$6/ISI!T$8*1000)</f>
        <v>0</v>
      </c>
      <c r="U137" s="275">
        <f>IF(U$6=0,0,U$6/ISI!U$8*1000)</f>
        <v>0</v>
      </c>
      <c r="V137" s="275">
        <f>IF(V$6=0,0,V$6/ISI!V$8*1000)</f>
        <v>0</v>
      </c>
      <c r="W137" s="275">
        <f>IF(W$6=0,0,W$6/ISI!W$8*1000)</f>
        <v>0</v>
      </c>
      <c r="DA137" s="76"/>
    </row>
    <row r="138" spans="1:105" ht="12" customHeight="1" x14ac:dyDescent="0.25">
      <c r="A138" s="202" t="s">
        <v>93</v>
      </c>
      <c r="B138" s="276">
        <f>IF(B$7=0,0,B$7/ISI!B$8*1000)</f>
        <v>0.27796944618149166</v>
      </c>
      <c r="C138" s="276">
        <f>IF(C$7=0,0,C$7/ISI!C$8*1000)</f>
        <v>0.37174027858152903</v>
      </c>
      <c r="D138" s="276">
        <f>IF(D$7=0,0,D$7/ISI!D$8*1000)</f>
        <v>0</v>
      </c>
      <c r="E138" s="276">
        <f>IF(E$7=0,0,E$7/ISI!E$8*1000)</f>
        <v>0</v>
      </c>
      <c r="F138" s="276">
        <f>IF(F$7=0,0,F$7/ISI!F$8*1000)</f>
        <v>0</v>
      </c>
      <c r="G138" s="276">
        <f>IF(G$7=0,0,G$7/ISI!G$8*1000)</f>
        <v>0</v>
      </c>
      <c r="H138" s="276">
        <f>IF(H$7=0,0,H$7/ISI!H$8*1000)</f>
        <v>0</v>
      </c>
      <c r="I138" s="276">
        <f>IF(I$7=0,0,I$7/ISI!I$8*1000)</f>
        <v>0</v>
      </c>
      <c r="J138" s="276">
        <f>IF(J$7=0,0,J$7/ISI!J$8*1000)</f>
        <v>0</v>
      </c>
      <c r="K138" s="276">
        <f>IF(K$7=0,0,K$7/ISI!K$8*1000)</f>
        <v>0</v>
      </c>
      <c r="L138" s="276">
        <f>IF(L$7=0,0,L$7/ISI!L$8*1000)</f>
        <v>0</v>
      </c>
      <c r="M138" s="276">
        <f>IF(M$7=0,0,M$7/ISI!M$8*1000)</f>
        <v>0</v>
      </c>
      <c r="N138" s="276">
        <f>IF(N$7=0,0,N$7/ISI!N$8*1000)</f>
        <v>0</v>
      </c>
      <c r="O138" s="276">
        <f>IF(O$7=0,0,O$7/ISI!O$8*1000)</f>
        <v>0</v>
      </c>
      <c r="P138" s="276">
        <f>IF(P$7=0,0,P$7/ISI!P$8*1000)</f>
        <v>0</v>
      </c>
      <c r="Q138" s="276">
        <f>IF(Q$7=0,0,Q$7/ISI!Q$8*1000)</f>
        <v>0</v>
      </c>
      <c r="R138" s="276">
        <f>IF(R$7=0,0,R$7/ISI!R$8*1000)</f>
        <v>0</v>
      </c>
      <c r="S138" s="276">
        <f>IF(S$7=0,0,S$7/ISI!S$8*1000)</f>
        <v>0</v>
      </c>
      <c r="T138" s="276">
        <f>IF(T$7=0,0,T$7/ISI!T$8*1000)</f>
        <v>0</v>
      </c>
      <c r="U138" s="276">
        <f>IF(U$7=0,0,U$7/ISI!U$8*1000)</f>
        <v>0</v>
      </c>
      <c r="V138" s="276">
        <f>IF(V$7=0,0,V$7/ISI!V$8*1000)</f>
        <v>0</v>
      </c>
      <c r="W138" s="276">
        <f>IF(W$7=0,0,W$7/ISI!W$8*1000)</f>
        <v>0</v>
      </c>
      <c r="DA138" s="77"/>
    </row>
    <row r="139" spans="1:105" ht="12" customHeight="1" x14ac:dyDescent="0.25">
      <c r="A139" s="202" t="s">
        <v>94</v>
      </c>
      <c r="B139" s="276">
        <f>IF(B$8=0,0,B$8/ISI!B$8*1000)</f>
        <v>6.9492361545372914</v>
      </c>
      <c r="C139" s="276">
        <f>IF(C$8=0,0,C$8/ISI!C$8*1000)</f>
        <v>9.2935069645382242</v>
      </c>
      <c r="D139" s="276">
        <f>IF(D$8=0,0,D$8/ISI!D$8*1000)</f>
        <v>0</v>
      </c>
      <c r="E139" s="276">
        <f>IF(E$8=0,0,E$8/ISI!E$8*1000)</f>
        <v>0</v>
      </c>
      <c r="F139" s="276">
        <f>IF(F$8=0,0,F$8/ISI!F$8*1000)</f>
        <v>0</v>
      </c>
      <c r="G139" s="276">
        <f>IF(G$8=0,0,G$8/ISI!G$8*1000)</f>
        <v>0</v>
      </c>
      <c r="H139" s="276">
        <f>IF(H$8=0,0,H$8/ISI!H$8*1000)</f>
        <v>0</v>
      </c>
      <c r="I139" s="276">
        <f>IF(I$8=0,0,I$8/ISI!I$8*1000)</f>
        <v>0</v>
      </c>
      <c r="J139" s="276">
        <f>IF(J$8=0,0,J$8/ISI!J$8*1000)</f>
        <v>0</v>
      </c>
      <c r="K139" s="276">
        <f>IF(K$8=0,0,K$8/ISI!K$8*1000)</f>
        <v>0</v>
      </c>
      <c r="L139" s="276">
        <f>IF(L$8=0,0,L$8/ISI!L$8*1000)</f>
        <v>0</v>
      </c>
      <c r="M139" s="276">
        <f>IF(M$8=0,0,M$8/ISI!M$8*1000)</f>
        <v>0</v>
      </c>
      <c r="N139" s="276">
        <f>IF(N$8=0,0,N$8/ISI!N$8*1000)</f>
        <v>0</v>
      </c>
      <c r="O139" s="276">
        <f>IF(O$8=0,0,O$8/ISI!O$8*1000)</f>
        <v>0</v>
      </c>
      <c r="P139" s="276">
        <f>IF(P$8=0,0,P$8/ISI!P$8*1000)</f>
        <v>0</v>
      </c>
      <c r="Q139" s="276">
        <f>IF(Q$8=0,0,Q$8/ISI!Q$8*1000)</f>
        <v>0</v>
      </c>
      <c r="R139" s="276">
        <f>IF(R$8=0,0,R$8/ISI!R$8*1000)</f>
        <v>0</v>
      </c>
      <c r="S139" s="276">
        <f>IF(S$8=0,0,S$8/ISI!S$8*1000)</f>
        <v>0</v>
      </c>
      <c r="T139" s="276">
        <f>IF(T$8=0,0,T$8/ISI!T$8*1000)</f>
        <v>0</v>
      </c>
      <c r="U139" s="276">
        <f>IF(U$8=0,0,U$8/ISI!U$8*1000)</f>
        <v>0</v>
      </c>
      <c r="V139" s="276">
        <f>IF(V$8=0,0,V$8/ISI!V$8*1000)</f>
        <v>0</v>
      </c>
      <c r="W139" s="276">
        <f>IF(W$8=0,0,W$8/ISI!W$8*1000)</f>
        <v>0</v>
      </c>
      <c r="DA139" s="77"/>
    </row>
    <row r="140" spans="1:105" ht="12" customHeight="1" x14ac:dyDescent="0.25">
      <c r="A140" s="202" t="s">
        <v>95</v>
      </c>
      <c r="B140" s="276">
        <f>IF(B$9=0,0,B$9/ISI!B$8*1000)</f>
        <v>0.17373090386343226</v>
      </c>
      <c r="C140" s="276">
        <f>IF(C$9=0,0,C$9/ISI!C$8*1000)</f>
        <v>0.23233767411345549</v>
      </c>
      <c r="D140" s="276">
        <f>IF(D$9=0,0,D$9/ISI!D$8*1000)</f>
        <v>0</v>
      </c>
      <c r="E140" s="276">
        <f>IF(E$9=0,0,E$9/ISI!E$8*1000)</f>
        <v>0</v>
      </c>
      <c r="F140" s="276">
        <f>IF(F$9=0,0,F$9/ISI!F$8*1000)</f>
        <v>0</v>
      </c>
      <c r="G140" s="276">
        <f>IF(G$9=0,0,G$9/ISI!G$8*1000)</f>
        <v>0</v>
      </c>
      <c r="H140" s="276">
        <f>IF(H$9=0,0,H$9/ISI!H$8*1000)</f>
        <v>0</v>
      </c>
      <c r="I140" s="276">
        <f>IF(I$9=0,0,I$9/ISI!I$8*1000)</f>
        <v>0</v>
      </c>
      <c r="J140" s="276">
        <f>IF(J$9=0,0,J$9/ISI!J$8*1000)</f>
        <v>0</v>
      </c>
      <c r="K140" s="276">
        <f>IF(K$9=0,0,K$9/ISI!K$8*1000)</f>
        <v>0</v>
      </c>
      <c r="L140" s="276">
        <f>IF(L$9=0,0,L$9/ISI!L$8*1000)</f>
        <v>0</v>
      </c>
      <c r="M140" s="276">
        <f>IF(M$9=0,0,M$9/ISI!M$8*1000)</f>
        <v>0</v>
      </c>
      <c r="N140" s="276">
        <f>IF(N$9=0,0,N$9/ISI!N$8*1000)</f>
        <v>0</v>
      </c>
      <c r="O140" s="276">
        <f>IF(O$9=0,0,O$9/ISI!O$8*1000)</f>
        <v>0</v>
      </c>
      <c r="P140" s="276">
        <f>IF(P$9=0,0,P$9/ISI!P$8*1000)</f>
        <v>0</v>
      </c>
      <c r="Q140" s="276">
        <f>IF(Q$9=0,0,Q$9/ISI!Q$8*1000)</f>
        <v>0</v>
      </c>
      <c r="R140" s="276">
        <f>IF(R$9=0,0,R$9/ISI!R$8*1000)</f>
        <v>0</v>
      </c>
      <c r="S140" s="276">
        <f>IF(S$9=0,0,S$9/ISI!S$8*1000)</f>
        <v>0</v>
      </c>
      <c r="T140" s="276">
        <f>IF(T$9=0,0,T$9/ISI!T$8*1000)</f>
        <v>0</v>
      </c>
      <c r="U140" s="276">
        <f>IF(U$9=0,0,U$9/ISI!U$8*1000)</f>
        <v>0</v>
      </c>
      <c r="V140" s="276">
        <f>IF(V$9=0,0,V$9/ISI!V$8*1000)</f>
        <v>0</v>
      </c>
      <c r="W140" s="276">
        <f>IF(W$9=0,0,W$9/ISI!W$8*1000)</f>
        <v>0</v>
      </c>
      <c r="DA140" s="77"/>
    </row>
    <row r="141" spans="1:105" ht="12" customHeight="1" x14ac:dyDescent="0.25">
      <c r="A141" s="56" t="s">
        <v>96</v>
      </c>
      <c r="B141" s="277">
        <f>IF(B$10=0,0,B$10/ISI!B$8*1000)</f>
        <v>0.37546013097910658</v>
      </c>
      <c r="C141" s="277">
        <f>IF(C$10=0,0,C$10/ISI!C$8*1000)</f>
        <v>0.51522023291499719</v>
      </c>
      <c r="D141" s="277">
        <f>IF(D$10=0,0,D$10/ISI!D$8*1000)</f>
        <v>0</v>
      </c>
      <c r="E141" s="277">
        <f>IF(E$10=0,0,E$10/ISI!E$8*1000)</f>
        <v>0</v>
      </c>
      <c r="F141" s="277">
        <f>IF(F$10=0,0,F$10/ISI!F$8*1000)</f>
        <v>0</v>
      </c>
      <c r="G141" s="277">
        <f>IF(G$10=0,0,G$10/ISI!G$8*1000)</f>
        <v>0</v>
      </c>
      <c r="H141" s="277">
        <f>IF(H$10=0,0,H$10/ISI!H$8*1000)</f>
        <v>0</v>
      </c>
      <c r="I141" s="277">
        <f>IF(I$10=0,0,I$10/ISI!I$8*1000)</f>
        <v>0</v>
      </c>
      <c r="J141" s="277">
        <f>IF(J$10=0,0,J$10/ISI!J$8*1000)</f>
        <v>0</v>
      </c>
      <c r="K141" s="277">
        <f>IF(K$10=0,0,K$10/ISI!K$8*1000)</f>
        <v>0</v>
      </c>
      <c r="L141" s="277">
        <f>IF(L$10=0,0,L$10/ISI!L$8*1000)</f>
        <v>0</v>
      </c>
      <c r="M141" s="277">
        <f>IF(M$10=0,0,M$10/ISI!M$8*1000)</f>
        <v>0</v>
      </c>
      <c r="N141" s="277">
        <f>IF(N$10=0,0,N$10/ISI!N$8*1000)</f>
        <v>0</v>
      </c>
      <c r="O141" s="277">
        <f>IF(O$10=0,0,O$10/ISI!O$8*1000)</f>
        <v>0</v>
      </c>
      <c r="P141" s="277">
        <f>IF(P$10=0,0,P$10/ISI!P$8*1000)</f>
        <v>0</v>
      </c>
      <c r="Q141" s="277">
        <f>IF(Q$10=0,0,Q$10/ISI!Q$8*1000)</f>
        <v>0</v>
      </c>
      <c r="R141" s="277">
        <f>IF(R$10=0,0,R$10/ISI!R$8*1000)</f>
        <v>0</v>
      </c>
      <c r="S141" s="277">
        <f>IF(S$10=0,0,S$10/ISI!S$8*1000)</f>
        <v>0</v>
      </c>
      <c r="T141" s="277">
        <f>IF(T$10=0,0,T$10/ISI!T$8*1000)</f>
        <v>0</v>
      </c>
      <c r="U141" s="277">
        <f>IF(U$10=0,0,U$10/ISI!U$8*1000)</f>
        <v>0</v>
      </c>
      <c r="V141" s="277">
        <f>IF(V$10=0,0,V$10/ISI!V$8*1000)</f>
        <v>0</v>
      </c>
      <c r="W141" s="277">
        <f>IF(W$10=0,0,W$10/ISI!W$8*1000)</f>
        <v>0</v>
      </c>
      <c r="DA141" s="78"/>
    </row>
    <row r="142" spans="1:105" ht="12" customHeight="1" x14ac:dyDescent="0.25">
      <c r="A142" s="203" t="s">
        <v>167</v>
      </c>
      <c r="B142" s="278">
        <f>IF(B$16=0,0,B$16/ISI!B$8*1000)</f>
        <v>48.692989404449996</v>
      </c>
      <c r="C142" s="278">
        <f>IF(C$16=0,0,C$16/ISI!C$8*1000)</f>
        <v>50.879073236265029</v>
      </c>
      <c r="D142" s="278">
        <f>IF(D$16=0,0,D$16/ISI!D$8*1000)</f>
        <v>0</v>
      </c>
      <c r="E142" s="278">
        <f>IF(E$16=0,0,E$16/ISI!E$8*1000)</f>
        <v>0</v>
      </c>
      <c r="F142" s="278">
        <f>IF(F$16=0,0,F$16/ISI!F$8*1000)</f>
        <v>0</v>
      </c>
      <c r="G142" s="278">
        <f>IF(G$16=0,0,G$16/ISI!G$8*1000)</f>
        <v>0</v>
      </c>
      <c r="H142" s="278">
        <f>IF(H$16=0,0,H$16/ISI!H$8*1000)</f>
        <v>0</v>
      </c>
      <c r="I142" s="278">
        <f>IF(I$16=0,0,I$16/ISI!I$8*1000)</f>
        <v>0</v>
      </c>
      <c r="J142" s="278">
        <f>IF(J$16=0,0,J$16/ISI!J$8*1000)</f>
        <v>0</v>
      </c>
      <c r="K142" s="278">
        <f>IF(K$16=0,0,K$16/ISI!K$8*1000)</f>
        <v>0</v>
      </c>
      <c r="L142" s="278">
        <f>IF(L$16=0,0,L$16/ISI!L$8*1000)</f>
        <v>0</v>
      </c>
      <c r="M142" s="278">
        <f>IF(M$16=0,0,M$16/ISI!M$8*1000)</f>
        <v>0</v>
      </c>
      <c r="N142" s="278">
        <f>IF(N$16=0,0,N$16/ISI!N$8*1000)</f>
        <v>0</v>
      </c>
      <c r="O142" s="278">
        <f>IF(O$16=0,0,O$16/ISI!O$8*1000)</f>
        <v>0</v>
      </c>
      <c r="P142" s="278">
        <f>IF(P$16=0,0,P$16/ISI!P$8*1000)</f>
        <v>0</v>
      </c>
      <c r="Q142" s="278">
        <f>IF(Q$16=0,0,Q$16/ISI!Q$8*1000)</f>
        <v>0</v>
      </c>
      <c r="R142" s="278">
        <f>IF(R$16=0,0,R$16/ISI!R$8*1000)</f>
        <v>0</v>
      </c>
      <c r="S142" s="278">
        <f>IF(S$16=0,0,S$16/ISI!S$8*1000)</f>
        <v>0</v>
      </c>
      <c r="T142" s="278">
        <f>IF(T$16=0,0,T$16/ISI!T$8*1000)</f>
        <v>0</v>
      </c>
      <c r="U142" s="278">
        <f>IF(U$16=0,0,U$16/ISI!U$8*1000)</f>
        <v>0</v>
      </c>
      <c r="V142" s="278">
        <f>IF(V$16=0,0,V$16/ISI!V$8*1000)</f>
        <v>0</v>
      </c>
      <c r="W142" s="278">
        <f>IF(W$16=0,0,W$16/ISI!W$8*1000)</f>
        <v>0</v>
      </c>
      <c r="DA142" s="79"/>
    </row>
    <row r="143" spans="1:105" ht="12" customHeight="1" x14ac:dyDescent="0.25">
      <c r="A143" s="203" t="s">
        <v>174</v>
      </c>
      <c r="B143" s="278">
        <f>IF(B$22=0,0,B$22/ISI!B$8*1000)</f>
        <v>151.22421536010702</v>
      </c>
      <c r="C143" s="278">
        <f>IF(C$22=0,0,C$22/ISI!C$8*1000)</f>
        <v>209.79842468772094</v>
      </c>
      <c r="D143" s="278">
        <f>IF(D$22=0,0,D$22/ISI!D$8*1000)</f>
        <v>0</v>
      </c>
      <c r="E143" s="278">
        <f>IF(E$22=0,0,E$22/ISI!E$8*1000)</f>
        <v>0</v>
      </c>
      <c r="F143" s="278">
        <f>IF(F$22=0,0,F$22/ISI!F$8*1000)</f>
        <v>0</v>
      </c>
      <c r="G143" s="278">
        <f>IF(G$22=0,0,G$22/ISI!G$8*1000)</f>
        <v>0</v>
      </c>
      <c r="H143" s="278">
        <f>IF(H$22=0,0,H$22/ISI!H$8*1000)</f>
        <v>0</v>
      </c>
      <c r="I143" s="278">
        <f>IF(I$22=0,0,I$22/ISI!I$8*1000)</f>
        <v>0</v>
      </c>
      <c r="J143" s="278">
        <f>IF(J$22=0,0,J$22/ISI!J$8*1000)</f>
        <v>0</v>
      </c>
      <c r="K143" s="278">
        <f>IF(K$22=0,0,K$22/ISI!K$8*1000)</f>
        <v>0</v>
      </c>
      <c r="L143" s="278">
        <f>IF(L$22=0,0,L$22/ISI!L$8*1000)</f>
        <v>0</v>
      </c>
      <c r="M143" s="278">
        <f>IF(M$22=0,0,M$22/ISI!M$8*1000)</f>
        <v>0</v>
      </c>
      <c r="N143" s="278">
        <f>IF(N$22=0,0,N$22/ISI!N$8*1000)</f>
        <v>0</v>
      </c>
      <c r="O143" s="278">
        <f>IF(O$22=0,0,O$22/ISI!O$8*1000)</f>
        <v>0</v>
      </c>
      <c r="P143" s="278">
        <f>IF(P$22=0,0,P$22/ISI!P$8*1000)</f>
        <v>0</v>
      </c>
      <c r="Q143" s="278">
        <f>IF(Q$22=0,0,Q$22/ISI!Q$8*1000)</f>
        <v>0</v>
      </c>
      <c r="R143" s="278">
        <f>IF(R$22=0,0,R$22/ISI!R$8*1000)</f>
        <v>0</v>
      </c>
      <c r="S143" s="278">
        <f>IF(S$22=0,0,S$22/ISI!S$8*1000)</f>
        <v>0</v>
      </c>
      <c r="T143" s="278">
        <f>IF(T$22=0,0,T$22/ISI!T$8*1000)</f>
        <v>0</v>
      </c>
      <c r="U143" s="278">
        <f>IF(U$22=0,0,U$22/ISI!U$8*1000)</f>
        <v>0</v>
      </c>
      <c r="V143" s="278">
        <f>IF(V$22=0,0,V$22/ISI!V$8*1000)</f>
        <v>0</v>
      </c>
      <c r="W143" s="278">
        <f>IF(W$22=0,0,W$22/ISI!W$8*1000)</f>
        <v>0</v>
      </c>
      <c r="DA143" s="79"/>
    </row>
    <row r="144" spans="1:105" ht="12" customHeight="1" x14ac:dyDescent="0.25">
      <c r="A144" s="203" t="s">
        <v>181</v>
      </c>
      <c r="B144" s="278">
        <f>IF(B$28=0,0,B$28/ISI!B$8*1000)</f>
        <v>58.626129451814791</v>
      </c>
      <c r="C144" s="278">
        <f>IF(C$28=0,0,C$28/ISI!C$8*1000)</f>
        <v>80.982650916529153</v>
      </c>
      <c r="D144" s="278">
        <f>IF(D$28=0,0,D$28/ISI!D$8*1000)</f>
        <v>0</v>
      </c>
      <c r="E144" s="278">
        <f>IF(E$28=0,0,E$28/ISI!E$8*1000)</f>
        <v>0</v>
      </c>
      <c r="F144" s="278">
        <f>IF(F$28=0,0,F$28/ISI!F$8*1000)</f>
        <v>0</v>
      </c>
      <c r="G144" s="278">
        <f>IF(G$28=0,0,G$28/ISI!G$8*1000)</f>
        <v>0</v>
      </c>
      <c r="H144" s="278">
        <f>IF(H$28=0,0,H$28/ISI!H$8*1000)</f>
        <v>0</v>
      </c>
      <c r="I144" s="278">
        <f>IF(I$28=0,0,I$28/ISI!I$8*1000)</f>
        <v>0</v>
      </c>
      <c r="J144" s="278">
        <f>IF(J$28=0,0,J$28/ISI!J$8*1000)</f>
        <v>0</v>
      </c>
      <c r="K144" s="278">
        <f>IF(K$28=0,0,K$28/ISI!K$8*1000)</f>
        <v>0</v>
      </c>
      <c r="L144" s="278">
        <f>IF(L$28=0,0,L$28/ISI!L$8*1000)</f>
        <v>0</v>
      </c>
      <c r="M144" s="278">
        <f>IF(M$28=0,0,M$28/ISI!M$8*1000)</f>
        <v>0</v>
      </c>
      <c r="N144" s="278">
        <f>IF(N$28=0,0,N$28/ISI!N$8*1000)</f>
        <v>0</v>
      </c>
      <c r="O144" s="278">
        <f>IF(O$28=0,0,O$28/ISI!O$8*1000)</f>
        <v>0</v>
      </c>
      <c r="P144" s="278">
        <f>IF(P$28=0,0,P$28/ISI!P$8*1000)</f>
        <v>0</v>
      </c>
      <c r="Q144" s="278">
        <f>IF(Q$28=0,0,Q$28/ISI!Q$8*1000)</f>
        <v>0</v>
      </c>
      <c r="R144" s="278">
        <f>IF(R$28=0,0,R$28/ISI!R$8*1000)</f>
        <v>0</v>
      </c>
      <c r="S144" s="278">
        <f>IF(S$28=0,0,S$28/ISI!S$8*1000)</f>
        <v>0</v>
      </c>
      <c r="T144" s="278">
        <f>IF(T$28=0,0,T$28/ISI!T$8*1000)</f>
        <v>0</v>
      </c>
      <c r="U144" s="278">
        <f>IF(U$28=0,0,U$28/ISI!U$8*1000)</f>
        <v>0</v>
      </c>
      <c r="V144" s="278">
        <f>IF(V$28=0,0,V$28/ISI!V$8*1000)</f>
        <v>0</v>
      </c>
      <c r="W144" s="278">
        <f>IF(W$28=0,0,W$28/ISI!W$8*1000)</f>
        <v>0</v>
      </c>
      <c r="DA144" s="79"/>
    </row>
    <row r="145" spans="1:105" ht="12" customHeight="1" x14ac:dyDescent="0.25">
      <c r="A145" s="41" t="s">
        <v>191</v>
      </c>
      <c r="B145" s="279">
        <f>IF(B$35=0,0,B$35/ISI!B$8*1000)</f>
        <v>31.939760633697599</v>
      </c>
      <c r="C145" s="279">
        <f>IF(C$35=0,0,C$35/ISI!C$8*1000)</f>
        <v>41.43144545143047</v>
      </c>
      <c r="D145" s="279">
        <f>IF(D$35=0,0,D$35/ISI!D$8*1000)</f>
        <v>0</v>
      </c>
      <c r="E145" s="279">
        <f>IF(E$35=0,0,E$35/ISI!E$8*1000)</f>
        <v>0</v>
      </c>
      <c r="F145" s="279">
        <f>IF(F$35=0,0,F$35/ISI!F$8*1000)</f>
        <v>0</v>
      </c>
      <c r="G145" s="279">
        <f>IF(G$35=0,0,G$35/ISI!G$8*1000)</f>
        <v>0</v>
      </c>
      <c r="H145" s="279">
        <f>IF(H$35=0,0,H$35/ISI!H$8*1000)</f>
        <v>0</v>
      </c>
      <c r="I145" s="279">
        <f>IF(I$35=0,0,I$35/ISI!I$8*1000)</f>
        <v>0</v>
      </c>
      <c r="J145" s="279">
        <f>IF(J$35=0,0,J$35/ISI!J$8*1000)</f>
        <v>0</v>
      </c>
      <c r="K145" s="279">
        <f>IF(K$35=0,0,K$35/ISI!K$8*1000)</f>
        <v>0</v>
      </c>
      <c r="L145" s="279">
        <f>IF(L$35=0,0,L$35/ISI!L$8*1000)</f>
        <v>0</v>
      </c>
      <c r="M145" s="279">
        <f>IF(M$35=0,0,M$35/ISI!M$8*1000)</f>
        <v>0</v>
      </c>
      <c r="N145" s="279">
        <f>IF(N$35=0,0,N$35/ISI!N$8*1000)</f>
        <v>0</v>
      </c>
      <c r="O145" s="279">
        <f>IF(O$35=0,0,O$35/ISI!O$8*1000)</f>
        <v>0</v>
      </c>
      <c r="P145" s="279">
        <f>IF(P$35=0,0,P$35/ISI!P$8*1000)</f>
        <v>0</v>
      </c>
      <c r="Q145" s="279">
        <f>IF(Q$35=0,0,Q$35/ISI!Q$8*1000)</f>
        <v>0</v>
      </c>
      <c r="R145" s="279">
        <f>IF(R$35=0,0,R$35/ISI!R$8*1000)</f>
        <v>0</v>
      </c>
      <c r="S145" s="279">
        <f>IF(S$35=0,0,S$35/ISI!S$8*1000)</f>
        <v>0</v>
      </c>
      <c r="T145" s="279">
        <f>IF(T$35=0,0,T$35/ISI!T$8*1000)</f>
        <v>0</v>
      </c>
      <c r="U145" s="279">
        <f>IF(U$35=0,0,U$35/ISI!U$8*1000)</f>
        <v>0</v>
      </c>
      <c r="V145" s="279">
        <f>IF(V$35=0,0,V$35/ISI!V$8*1000)</f>
        <v>0</v>
      </c>
      <c r="W145" s="279">
        <f>IF(W$35=0,0,W$35/ISI!W$8*1000)</f>
        <v>0</v>
      </c>
      <c r="DA145" s="82"/>
    </row>
    <row r="146" spans="1:105" ht="12" customHeight="1" x14ac:dyDescent="0.25">
      <c r="A146" s="20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DA146" s="173"/>
    </row>
    <row r="147" spans="1:105" ht="12" customHeight="1" x14ac:dyDescent="0.25">
      <c r="A147" s="35" t="s">
        <v>42</v>
      </c>
      <c r="B147" s="274">
        <f t="shared" ref="B147:W147" si="33">SUM(B$148:B$152,B$155,B$156,B$154,B$153)</f>
        <v>135.38368565859517</v>
      </c>
      <c r="C147" s="274">
        <f t="shared" si="33"/>
        <v>165.90470042635866</v>
      </c>
      <c r="D147" s="274">
        <f t="shared" si="33"/>
        <v>142.95412912632247</v>
      </c>
      <c r="E147" s="274">
        <f t="shared" si="33"/>
        <v>156.86887360275148</v>
      </c>
      <c r="F147" s="274">
        <f t="shared" si="33"/>
        <v>107.11321923135253</v>
      </c>
      <c r="G147" s="274">
        <f t="shared" si="33"/>
        <v>135.03356761380263</v>
      </c>
      <c r="H147" s="274">
        <f t="shared" si="33"/>
        <v>116.16739797166505</v>
      </c>
      <c r="I147" s="274">
        <f t="shared" si="33"/>
        <v>113.70683183837738</v>
      </c>
      <c r="J147" s="274">
        <f t="shared" si="33"/>
        <v>94.744004893199048</v>
      </c>
      <c r="K147" s="274">
        <f t="shared" si="33"/>
        <v>89.020858637596973</v>
      </c>
      <c r="L147" s="274">
        <f t="shared" si="33"/>
        <v>93.291327188480892</v>
      </c>
      <c r="M147" s="274">
        <f t="shared" si="33"/>
        <v>83.448220315547971</v>
      </c>
      <c r="N147" s="274">
        <f t="shared" si="33"/>
        <v>88.954233451458919</v>
      </c>
      <c r="O147" s="274">
        <f t="shared" si="33"/>
        <v>85.974917685548306</v>
      </c>
      <c r="P147" s="274">
        <f t="shared" si="33"/>
        <v>88.999131847088748</v>
      </c>
      <c r="Q147" s="274">
        <f t="shared" si="33"/>
        <v>83.565562139701555</v>
      </c>
      <c r="R147" s="274">
        <f t="shared" si="33"/>
        <v>90.669695375230475</v>
      </c>
      <c r="S147" s="274">
        <f t="shared" si="33"/>
        <v>90.67134438731874</v>
      </c>
      <c r="T147" s="274">
        <f t="shared" si="33"/>
        <v>91.736684418380037</v>
      </c>
      <c r="U147" s="274">
        <f t="shared" si="33"/>
        <v>97.460709728869119</v>
      </c>
      <c r="V147" s="274">
        <f t="shared" si="33"/>
        <v>92.326924056469494</v>
      </c>
      <c r="W147" s="274">
        <f t="shared" si="33"/>
        <v>101.89462541700354</v>
      </c>
      <c r="DA147" s="111"/>
    </row>
    <row r="148" spans="1:105" ht="12" customHeight="1" x14ac:dyDescent="0.25">
      <c r="A148" s="55" t="s">
        <v>92</v>
      </c>
      <c r="B148" s="275">
        <f>IF(B$55=0,0,B$55/ISI!B$9*1000)</f>
        <v>0.29913414869121252</v>
      </c>
      <c r="C148" s="275">
        <f>IF(C$55=0,0,C$55/ISI!C$9*1000)</f>
        <v>0.37579523792294145</v>
      </c>
      <c r="D148" s="275">
        <f>IF(D$55=0,0,D$55/ISI!D$9*1000)</f>
        <v>0.32952857611324565</v>
      </c>
      <c r="E148" s="275">
        <f>IF(E$55=0,0,E$55/ISI!E$9*1000)</f>
        <v>0.37019277014062552</v>
      </c>
      <c r="F148" s="275">
        <f>IF(F$55=0,0,F$55/ISI!F$9*1000)</f>
        <v>0.26283105505785936</v>
      </c>
      <c r="G148" s="275">
        <f>IF(G$55=0,0,G$55/ISI!G$9*1000)</f>
        <v>0.31419049351466738</v>
      </c>
      <c r="H148" s="275">
        <f>IF(H$55=0,0,H$55/ISI!H$9*1000)</f>
        <v>0.27406287758485975</v>
      </c>
      <c r="I148" s="275">
        <f>IF(I$55=0,0,I$55/ISI!I$9*1000)</f>
        <v>0.26597868432549754</v>
      </c>
      <c r="J148" s="275">
        <f>IF(J$55=0,0,J$55/ISI!J$9*1000)</f>
        <v>0.231796989520756</v>
      </c>
      <c r="K148" s="275">
        <f>IF(K$55=0,0,K$55/ISI!K$9*1000)</f>
        <v>0.21638969410665693</v>
      </c>
      <c r="L148" s="275">
        <f>IF(L$55=0,0,L$55/ISI!L$9*1000)</f>
        <v>0.22736837120012948</v>
      </c>
      <c r="M148" s="275">
        <f>IF(M$55=0,0,M$55/ISI!M$9*1000)</f>
        <v>0.20627996215359129</v>
      </c>
      <c r="N148" s="275">
        <f>IF(N$55=0,0,N$55/ISI!N$9*1000)</f>
        <v>0.21765381517681948</v>
      </c>
      <c r="O148" s="275">
        <f>IF(O$55=0,0,O$55/ISI!O$9*1000)</f>
        <v>0.21087999705956317</v>
      </c>
      <c r="P148" s="275">
        <f>IF(P$55=0,0,P$55/ISI!P$9*1000)</f>
        <v>0.21232911277028874</v>
      </c>
      <c r="Q148" s="275">
        <f>IF(Q$55=0,0,Q$55/ISI!Q$9*1000)</f>
        <v>0.20529537039659015</v>
      </c>
      <c r="R148" s="275">
        <f>IF(R$55=0,0,R$55/ISI!R$9*1000)</f>
        <v>0.22387622941764956</v>
      </c>
      <c r="S148" s="275">
        <f>IF(S$55=0,0,S$55/ISI!S$9*1000)</f>
        <v>0.22579638957444023</v>
      </c>
      <c r="T148" s="275">
        <f>IF(T$55=0,0,T$55/ISI!T$9*1000)</f>
        <v>0.22880993883645456</v>
      </c>
      <c r="U148" s="275">
        <f>IF(U$55=0,0,U$55/ISI!U$9*1000)</f>
        <v>0.24027412324946185</v>
      </c>
      <c r="V148" s="275">
        <f>IF(V$55=0,0,V$55/ISI!V$9*1000)</f>
        <v>0.22926914508479226</v>
      </c>
      <c r="W148" s="275">
        <f>IF(W$55=0,0,W$55/ISI!W$9*1000)</f>
        <v>0.25315679651802203</v>
      </c>
      <c r="DA148" s="76"/>
    </row>
    <row r="149" spans="1:105" ht="12" customHeight="1" x14ac:dyDescent="0.25">
      <c r="A149" s="202" t="s">
        <v>93</v>
      </c>
      <c r="B149" s="276">
        <f>IF(B$56=0,0,B$56/ISI!B$9*1000)</f>
        <v>0.22102843869709232</v>
      </c>
      <c r="C149" s="276">
        <f>IF(C$56=0,0,C$56/ISI!C$9*1000)</f>
        <v>0.27767286039164973</v>
      </c>
      <c r="D149" s="276">
        <f>IF(D$56=0,0,D$56/ISI!D$9*1000)</f>
        <v>0.24348669987381566</v>
      </c>
      <c r="E149" s="276">
        <f>IF(E$56=0,0,E$56/ISI!E$9*1000)</f>
        <v>0.27353323035544719</v>
      </c>
      <c r="F149" s="276">
        <f>IF(F$56=0,0,F$56/ISI!F$9*1000)</f>
        <v>0.1942042992908711</v>
      </c>
      <c r="G149" s="276">
        <f>IF(G$56=0,0,G$56/ISI!G$9*1000)</f>
        <v>0.23215348210445183</v>
      </c>
      <c r="H149" s="276">
        <f>IF(H$56=0,0,H$56/ISI!H$9*1000)</f>
        <v>0.20250342597944046</v>
      </c>
      <c r="I149" s="276">
        <f>IF(I$56=0,0,I$56/ISI!I$9*1000)</f>
        <v>0.1965300637870587</v>
      </c>
      <c r="J149" s="276">
        <f>IF(J$56=0,0,J$56/ISI!J$9*1000)</f>
        <v>0.17127341332515686</v>
      </c>
      <c r="K149" s="276">
        <f>IF(K$56=0,0,K$56/ISI!K$9*1000)</f>
        <v>0.15988905461912847</v>
      </c>
      <c r="L149" s="276">
        <f>IF(L$56=0,0,L$56/ISI!L$9*1000)</f>
        <v>0.1680011336563991</v>
      </c>
      <c r="M149" s="276">
        <f>IF(M$56=0,0,M$56/ISI!M$9*1000)</f>
        <v>0.15241903396448619</v>
      </c>
      <c r="N149" s="276">
        <f>IF(N$56=0,0,N$56/ISI!N$9*1000)</f>
        <v>0.1608231061397743</v>
      </c>
      <c r="O149" s="276">
        <f>IF(O$56=0,0,O$56/ISI!O$9*1000)</f>
        <v>0.15581797232597908</v>
      </c>
      <c r="P149" s="276">
        <f>IF(P$56=0,0,P$56/ISI!P$9*1000)</f>
        <v>0.15688871528339293</v>
      </c>
      <c r="Q149" s="276">
        <f>IF(Q$56=0,0,Q$56/ISI!Q$9*1000)</f>
        <v>0.15169152498647037</v>
      </c>
      <c r="R149" s="276">
        <f>IF(R$56=0,0,R$56/ISI!R$9*1000)</f>
        <v>0.16542081091736199</v>
      </c>
      <c r="S149" s="276">
        <f>IF(S$56=0,0,S$56/ISI!S$9*1000)</f>
        <v>0.1668396058070819</v>
      </c>
      <c r="T149" s="276">
        <f>IF(T$56=0,0,T$56/ISI!T$9*1000)</f>
        <v>0.16906629938664841</v>
      </c>
      <c r="U149" s="276">
        <f>IF(U$56=0,0,U$56/ISI!U$9*1000)</f>
        <v>0.17753711688718801</v>
      </c>
      <c r="V149" s="276">
        <f>IF(V$56=0,0,V$56/ISI!V$9*1000)</f>
        <v>0.16940560414524627</v>
      </c>
      <c r="W149" s="276">
        <f>IF(W$56=0,0,W$56/ISI!W$9*1000)</f>
        <v>0.18705604734448569</v>
      </c>
      <c r="DA149" s="77"/>
    </row>
    <row r="150" spans="1:105" ht="12" customHeight="1" x14ac:dyDescent="0.25">
      <c r="A150" s="202" t="s">
        <v>94</v>
      </c>
      <c r="B150" s="276">
        <f>IF(B$57=0,0,B$57/ISI!B$9*1000)</f>
        <v>5.5257109674273082</v>
      </c>
      <c r="C150" s="276">
        <f>IF(C$57=0,0,C$57/ISI!C$9*1000)</f>
        <v>6.9418215097912457</v>
      </c>
      <c r="D150" s="276">
        <f>IF(D$57=0,0,D$57/ISI!D$9*1000)</f>
        <v>6.0871674968453933</v>
      </c>
      <c r="E150" s="276">
        <f>IF(E$57=0,0,E$57/ISI!E$9*1000)</f>
        <v>6.8383307588861797</v>
      </c>
      <c r="F150" s="276">
        <f>IF(F$57=0,0,F$57/ISI!F$9*1000)</f>
        <v>4.8551074822717775</v>
      </c>
      <c r="G150" s="276">
        <f>IF(G$57=0,0,G$57/ISI!G$9*1000)</f>
        <v>5.8038370526112972</v>
      </c>
      <c r="H150" s="276">
        <f>IF(H$57=0,0,H$57/ISI!H$9*1000)</f>
        <v>5.0625856494860102</v>
      </c>
      <c r="I150" s="276">
        <f>IF(I$57=0,0,I$57/ISI!I$9*1000)</f>
        <v>4.913251594676467</v>
      </c>
      <c r="J150" s="276">
        <f>IF(J$57=0,0,J$57/ISI!J$9*1000)</f>
        <v>4.2818353331289218</v>
      </c>
      <c r="K150" s="276">
        <f>IF(K$57=0,0,K$57/ISI!K$9*1000)</f>
        <v>3.9972263654782108</v>
      </c>
      <c r="L150" s="276">
        <f>IF(L$57=0,0,L$57/ISI!L$9*1000)</f>
        <v>4.200028341409979</v>
      </c>
      <c r="M150" s="276">
        <f>IF(M$57=0,0,M$57/ISI!M$9*1000)</f>
        <v>3.8104758491121538</v>
      </c>
      <c r="N150" s="276">
        <f>IF(N$57=0,0,N$57/ISI!N$9*1000)</f>
        <v>4.0205776534943576</v>
      </c>
      <c r="O150" s="276">
        <f>IF(O$57=0,0,O$57/ISI!O$9*1000)</f>
        <v>3.8954493081494777</v>
      </c>
      <c r="P150" s="276">
        <f>IF(P$57=0,0,P$57/ISI!P$9*1000)</f>
        <v>3.9222178820848224</v>
      </c>
      <c r="Q150" s="276">
        <f>IF(Q$57=0,0,Q$57/ISI!Q$9*1000)</f>
        <v>3.7922881246617588</v>
      </c>
      <c r="R150" s="276">
        <f>IF(R$57=0,0,R$57/ISI!R$9*1000)</f>
        <v>4.1355202729340501</v>
      </c>
      <c r="S150" s="276">
        <f>IF(S$57=0,0,S$57/ISI!S$9*1000)</f>
        <v>4.1709901451770488</v>
      </c>
      <c r="T150" s="276">
        <f>IF(T$57=0,0,T$57/ISI!T$9*1000)</f>
        <v>4.2266574846662097</v>
      </c>
      <c r="U150" s="276">
        <f>IF(U$57=0,0,U$57/ISI!U$9*1000)</f>
        <v>4.4384279221797014</v>
      </c>
      <c r="V150" s="276">
        <f>IF(V$57=0,0,V$57/ISI!V$9*1000)</f>
        <v>4.2351401036311556</v>
      </c>
      <c r="W150" s="276">
        <f>IF(W$57=0,0,W$57/ISI!W$9*1000)</f>
        <v>4.6764011836121444</v>
      </c>
      <c r="DA150" s="77"/>
    </row>
    <row r="151" spans="1:105" ht="12" customHeight="1" x14ac:dyDescent="0.25">
      <c r="A151" s="202" t="s">
        <v>95</v>
      </c>
      <c r="B151" s="276">
        <f>IF(B$58=0,0,B$58/ISI!B$9*1000)</f>
        <v>0.13814277418568283</v>
      </c>
      <c r="C151" s="276">
        <f>IF(C$58=0,0,C$58/ISI!C$9*1000)</f>
        <v>0.17354553774478124</v>
      </c>
      <c r="D151" s="276">
        <f>IF(D$58=0,0,D$58/ISI!D$9*1000)</f>
        <v>0.15217918742113487</v>
      </c>
      <c r="E151" s="276">
        <f>IF(E$58=0,0,E$58/ISI!E$9*1000)</f>
        <v>0.17095826897215449</v>
      </c>
      <c r="F151" s="276">
        <f>IF(F$58=0,0,F$58/ISI!F$9*1000)</f>
        <v>0.12137768705679441</v>
      </c>
      <c r="G151" s="276">
        <f>IF(G$58=0,0,G$58/ISI!G$9*1000)</f>
        <v>0.14509592631528243</v>
      </c>
      <c r="H151" s="276">
        <f>IF(H$58=0,0,H$58/ISI!H$9*1000)</f>
        <v>0.1265646412371503</v>
      </c>
      <c r="I151" s="276">
        <f>IF(I$58=0,0,I$58/ISI!I$9*1000)</f>
        <v>0.12283128986691173</v>
      </c>
      <c r="J151" s="276">
        <f>IF(J$58=0,0,J$58/ISI!J$9*1000)</f>
        <v>0.10704588332822304</v>
      </c>
      <c r="K151" s="276">
        <f>IF(K$58=0,0,K$58/ISI!K$9*1000)</f>
        <v>9.9930659136955299E-2</v>
      </c>
      <c r="L151" s="276">
        <f>IF(L$58=0,0,L$58/ISI!L$9*1000)</f>
        <v>0.10500070853524948</v>
      </c>
      <c r="M151" s="276">
        <f>IF(M$58=0,0,M$58/ISI!M$9*1000)</f>
        <v>9.5261896227803844E-2</v>
      </c>
      <c r="N151" s="276">
        <f>IF(N$58=0,0,N$58/ISI!N$9*1000)</f>
        <v>0.10051444133735898</v>
      </c>
      <c r="O151" s="276">
        <f>IF(O$58=0,0,O$58/ISI!O$9*1000)</f>
        <v>9.7386232703736988E-2</v>
      </c>
      <c r="P151" s="276">
        <f>IF(P$58=0,0,P$58/ISI!P$9*1000)</f>
        <v>9.8055447052120576E-2</v>
      </c>
      <c r="Q151" s="276">
        <f>IF(Q$58=0,0,Q$58/ISI!Q$9*1000)</f>
        <v>9.4807203116544003E-2</v>
      </c>
      <c r="R151" s="276">
        <f>IF(R$58=0,0,R$58/ISI!R$9*1000)</f>
        <v>0.10338800682335129</v>
      </c>
      <c r="S151" s="276">
        <f>IF(S$58=0,0,S$58/ISI!S$9*1000)</f>
        <v>0.1042747536294262</v>
      </c>
      <c r="T151" s="276">
        <f>IF(T$58=0,0,T$58/ISI!T$9*1000)</f>
        <v>0.10566643711665527</v>
      </c>
      <c r="U151" s="276">
        <f>IF(U$58=0,0,U$58/ISI!U$9*1000)</f>
        <v>0.11096069805449257</v>
      </c>
      <c r="V151" s="276">
        <f>IF(V$58=0,0,V$58/ISI!V$9*1000)</f>
        <v>0.10587850259077894</v>
      </c>
      <c r="W151" s="276">
        <f>IF(W$58=0,0,W$58/ISI!W$9*1000)</f>
        <v>0.11691002959030365</v>
      </c>
      <c r="DA151" s="77"/>
    </row>
    <row r="152" spans="1:105" ht="12" customHeight="1" x14ac:dyDescent="0.25">
      <c r="A152" s="56" t="s">
        <v>96</v>
      </c>
      <c r="B152" s="277">
        <f>IF(B$59=0,0,B$59/ISI!B$9*1000)</f>
        <v>0.21549216662149731</v>
      </c>
      <c r="C152" s="277">
        <f>IF(C$59=0,0,C$59/ISI!C$9*1000)</f>
        <v>0.27778148155811244</v>
      </c>
      <c r="D152" s="277">
        <f>IF(D$59=0,0,D$59/ISI!D$9*1000)</f>
        <v>0.24578674888290319</v>
      </c>
      <c r="E152" s="277">
        <f>IF(E$59=0,0,E$59/ISI!E$9*1000)</f>
        <v>0.27060187790170959</v>
      </c>
      <c r="F152" s="277">
        <f>IF(F$59=0,0,F$59/ISI!F$9*1000)</f>
        <v>0.18663677153130015</v>
      </c>
      <c r="G152" s="277">
        <f>IF(G$59=0,0,G$59/ISI!G$9*1000)</f>
        <v>0.23309321268387623</v>
      </c>
      <c r="H152" s="277">
        <f>IF(H$59=0,0,H$59/ISI!H$9*1000)</f>
        <v>0.20073975776001807</v>
      </c>
      <c r="I152" s="277">
        <f>IF(I$59=0,0,I$59/ISI!I$9*1000)</f>
        <v>0.19625251805005586</v>
      </c>
      <c r="J152" s="277">
        <f>IF(J$59=0,0,J$59/ISI!J$9*1000)</f>
        <v>0.16399744779221995</v>
      </c>
      <c r="K152" s="277">
        <f>IF(K$59=0,0,K$59/ISI!K$9*1000)</f>
        <v>0.15588998758381745</v>
      </c>
      <c r="L152" s="277">
        <f>IF(L$59=0,0,L$59/ISI!L$9*1000)</f>
        <v>0.16297202934634622</v>
      </c>
      <c r="M152" s="277">
        <f>IF(M$59=0,0,M$59/ISI!M$9*1000)</f>
        <v>0.14541035455368392</v>
      </c>
      <c r="N152" s="277">
        <f>IF(N$59=0,0,N$59/ISI!N$9*1000)</f>
        <v>0.15522076801283927</v>
      </c>
      <c r="O152" s="277">
        <f>IF(O$59=0,0,O$59/ISI!O$9*1000)</f>
        <v>0.1498912233020972</v>
      </c>
      <c r="P152" s="277">
        <f>IF(P$59=0,0,P$59/ISI!P$9*1000)</f>
        <v>0.15292861855584533</v>
      </c>
      <c r="Q152" s="277">
        <f>IF(Q$59=0,0,Q$59/ISI!Q$9*1000)</f>
        <v>0.14288323884351001</v>
      </c>
      <c r="R152" s="277">
        <f>IF(R$59=0,0,R$59/ISI!R$9*1000)</f>
        <v>0.15572914745318517</v>
      </c>
      <c r="S152" s="277">
        <f>IF(S$59=0,0,S$59/ISI!S$9*1000)</f>
        <v>0.15609751495774318</v>
      </c>
      <c r="T152" s="277">
        <f>IF(T$59=0,0,T$59/ISI!T$9*1000)</f>
        <v>0.15865993335785072</v>
      </c>
      <c r="U152" s="277">
        <f>IF(U$59=0,0,U$59/ISI!U$9*1000)</f>
        <v>0.16868611305905817</v>
      </c>
      <c r="V152" s="277">
        <f>IF(V$59=0,0,V$59/ISI!V$9*1000)</f>
        <v>0.16024587038754304</v>
      </c>
      <c r="W152" s="277">
        <f>IF(W$59=0,0,W$59/ISI!W$9*1000)</f>
        <v>0.17663234613210577</v>
      </c>
      <c r="DA152" s="78"/>
    </row>
    <row r="153" spans="1:105" ht="12" customHeight="1" x14ac:dyDescent="0.25">
      <c r="A153" s="203" t="s">
        <v>222</v>
      </c>
      <c r="B153" s="278">
        <f>IF(B$65=0,0,B$65/ISI!B$9*1000)</f>
        <v>20.05513338910205</v>
      </c>
      <c r="C153" s="278">
        <f>IF(C$65=0,0,C$65/ISI!C$9*1000)</f>
        <v>19.398990539233768</v>
      </c>
      <c r="D153" s="278">
        <f>IF(D$65=0,0,D$65/ISI!D$9*1000)</f>
        <v>16.137776711723077</v>
      </c>
      <c r="E153" s="278">
        <f>IF(E$65=0,0,E$65/ISI!E$9*1000)</f>
        <v>17.410632574212169</v>
      </c>
      <c r="F153" s="278">
        <f>IF(F$65=0,0,F$65/ISI!F$9*1000)</f>
        <v>11.514629981017638</v>
      </c>
      <c r="G153" s="278">
        <f>IF(G$65=0,0,G$65/ISI!G$9*1000)</f>
        <v>15.280018596506769</v>
      </c>
      <c r="H153" s="278">
        <f>IF(H$65=0,0,H$65/ISI!H$9*1000)</f>
        <v>12.953981577451344</v>
      </c>
      <c r="I153" s="278">
        <f>IF(I$65=0,0,I$65/ISI!I$9*1000)</f>
        <v>13.676867332722725</v>
      </c>
      <c r="J153" s="278">
        <f>IF(J$65=0,0,J$65/ISI!J$9*1000)</f>
        <v>10.821668357580194</v>
      </c>
      <c r="K153" s="278">
        <f>IF(K$65=0,0,K$65/ISI!K$9*1000)</f>
        <v>10.008871692345132</v>
      </c>
      <c r="L153" s="278">
        <f>IF(L$65=0,0,L$65/ISI!L$9*1000)</f>
        <v>10.583570585387051</v>
      </c>
      <c r="M153" s="278">
        <f>IF(M$65=0,0,M$65/ISI!M$9*1000)</f>
        <v>9.2386560242989315</v>
      </c>
      <c r="N153" s="278">
        <f>IF(N$65=0,0,N$65/ISI!N$9*1000)</f>
        <v>10.083837676292436</v>
      </c>
      <c r="O153" s="278">
        <f>IF(O$65=0,0,O$65/ISI!O$9*1000)</f>
        <v>9.7106269416791218</v>
      </c>
      <c r="P153" s="278">
        <f>IF(P$65=0,0,P$65/ISI!P$9*1000)</f>
        <v>11.279883366529093</v>
      </c>
      <c r="Q153" s="278">
        <f>IF(Q$65=0,0,Q$65/ISI!Q$9*1000)</f>
        <v>9.9969281787839019</v>
      </c>
      <c r="R153" s="278">
        <f>IF(R$65=0,0,R$65/ISI!R$9*1000)</f>
        <v>10.56266834904485</v>
      </c>
      <c r="S153" s="278">
        <f>IF(S$65=0,0,S$65/ISI!S$9*1000)</f>
        <v>10.295855661634118</v>
      </c>
      <c r="T153" s="278">
        <f>IF(T$65=0,0,T$65/ISI!T$9*1000)</f>
        <v>10.23106172768539</v>
      </c>
      <c r="U153" s="278">
        <f>IF(U$65=0,0,U$65/ISI!U$9*1000)</f>
        <v>11.195352555414836</v>
      </c>
      <c r="V153" s="278">
        <f>IF(V$65=0,0,V$65/ISI!V$9*1000)</f>
        <v>10.312904906004141</v>
      </c>
      <c r="W153" s="278">
        <f>IF(W$65=0,0,W$65/ISI!W$9*1000)</f>
        <v>11.414994155644759</v>
      </c>
      <c r="DA153" s="79"/>
    </row>
    <row r="154" spans="1:105" ht="12" customHeight="1" x14ac:dyDescent="0.25">
      <c r="A154" s="203" t="s">
        <v>228</v>
      </c>
      <c r="B154" s="278">
        <f>IF(B$71=0,0,B$71/ISI!B$9*1000)</f>
        <v>41.039774266792946</v>
      </c>
      <c r="C154" s="278">
        <f>IF(C$71=0,0,C$71/ISI!C$9*1000)</f>
        <v>51.557308994545842</v>
      </c>
      <c r="D154" s="278">
        <f>IF(D$71=0,0,D$71/ISI!D$9*1000)</f>
        <v>45.209744314767278</v>
      </c>
      <c r="E154" s="278">
        <f>IF(E$71=0,0,E$71/ISI!E$9*1000)</f>
        <v>50.788677214693223</v>
      </c>
      <c r="F154" s="278">
        <f>IF(F$71=0,0,F$71/ISI!F$9*1000)</f>
        <v>36.059163479232836</v>
      </c>
      <c r="G154" s="278">
        <f>IF(G$71=0,0,G$71/ISI!G$9*1000)</f>
        <v>43.105432753264957</v>
      </c>
      <c r="H154" s="278">
        <f>IF(H$71=0,0,H$71/ISI!H$9*1000)</f>
        <v>37.600115801558985</v>
      </c>
      <c r="I154" s="278">
        <f>IF(I$71=0,0,I$71/ISI!I$9*1000)</f>
        <v>36.491003157800485</v>
      </c>
      <c r="J154" s="278">
        <f>IF(J$71=0,0,J$71/ISI!J$9*1000)</f>
        <v>31.801438141634186</v>
      </c>
      <c r="K154" s="278">
        <f>IF(K$71=0,0,K$71/ISI!K$9*1000)</f>
        <v>29.687630912927776</v>
      </c>
      <c r="L154" s="278">
        <f>IF(L$71=0,0,L$71/ISI!L$9*1000)</f>
        <v>31.19385289271662</v>
      </c>
      <c r="M154" s="278">
        <f>IF(M$71=0,0,M$71/ISI!M$9*1000)</f>
        <v>28.300624049729791</v>
      </c>
      <c r="N154" s="278">
        <f>IF(N$71=0,0,N$71/ISI!N$9*1000)</f>
        <v>29.861062276723416</v>
      </c>
      <c r="O154" s="278">
        <f>IF(O$71=0,0,O$71/ISI!O$9*1000)</f>
        <v>28.931726834170924</v>
      </c>
      <c r="P154" s="278">
        <f>IF(P$71=0,0,P$71/ISI!P$9*1000)</f>
        <v>29.130538577714226</v>
      </c>
      <c r="Q154" s="278">
        <f>IF(Q$71=0,0,Q$71/ISI!Q$9*1000)</f>
        <v>28.165542770547653</v>
      </c>
      <c r="R154" s="278">
        <f>IF(R$71=0,0,R$71/ISI!R$9*1000)</f>
        <v>30.714747745117585</v>
      </c>
      <c r="S154" s="278">
        <f>IF(S$71=0,0,S$71/ISI!S$9*1000)</f>
        <v>30.978184533379832</v>
      </c>
      <c r="T154" s="278">
        <f>IF(T$71=0,0,T$71/ISI!T$9*1000)</f>
        <v>31.39162907655902</v>
      </c>
      <c r="U154" s="278">
        <f>IF(U$71=0,0,U$71/ISI!U$9*1000)</f>
        <v>32.964460338122471</v>
      </c>
      <c r="V154" s="278">
        <f>IF(V$71=0,0,V$71/ISI!V$9*1000)</f>
        <v>31.454629977178822</v>
      </c>
      <c r="W154" s="278">
        <f>IF(W$71=0,0,W$71/ISI!W$9*1000)</f>
        <v>34.731901485205661</v>
      </c>
      <c r="DA154" s="79"/>
    </row>
    <row r="155" spans="1:105" ht="12" customHeight="1" x14ac:dyDescent="0.25">
      <c r="A155" s="203" t="s">
        <v>181</v>
      </c>
      <c r="B155" s="278">
        <f>IF(B$72=0,0,B$72/ISI!B$9*1000)</f>
        <v>52.814549403765561</v>
      </c>
      <c r="C155" s="278">
        <f>IF(C$72=0,0,C$72/ISI!C$9*1000)</f>
        <v>68.532577392090417</v>
      </c>
      <c r="D155" s="278">
        <f>IF(D$72=0,0,D$72/ISI!D$9*1000)</f>
        <v>59.057616015059011</v>
      </c>
      <c r="E155" s="278">
        <f>IF(E$72=0,0,E$72/ISI!E$9*1000)</f>
        <v>63.950236237376878</v>
      </c>
      <c r="F155" s="278">
        <f>IF(F$72=0,0,F$72/ISI!F$9*1000)</f>
        <v>42.725252004258181</v>
      </c>
      <c r="G155" s="278">
        <f>IF(G$72=0,0,G$72/ISI!G$9*1000)</f>
        <v>55.435219398187641</v>
      </c>
      <c r="H155" s="278">
        <f>IF(H$72=0,0,H$72/ISI!H$9*1000)</f>
        <v>47.339347260515929</v>
      </c>
      <c r="I155" s="278">
        <f>IF(I$72=0,0,I$72/ISI!I$9*1000)</f>
        <v>45.540841386389879</v>
      </c>
      <c r="J155" s="278">
        <f>IF(J$72=0,0,J$72/ISI!J$9*1000)</f>
        <v>37.09234925780018</v>
      </c>
      <c r="K155" s="278">
        <f>IF(K$72=0,0,K$72/ISI!K$9*1000)</f>
        <v>35.190552547775738</v>
      </c>
      <c r="L155" s="278">
        <f>IF(L$72=0,0,L$72/ISI!L$9*1000)</f>
        <v>36.716673433467861</v>
      </c>
      <c r="M155" s="278">
        <f>IF(M$72=0,0,M$72/ISI!M$9*1000)</f>
        <v>32.700307928290677</v>
      </c>
      <c r="N155" s="278">
        <f>IF(N$72=0,0,N$72/ISI!N$9*1000)</f>
        <v>34.900323626155902</v>
      </c>
      <c r="O155" s="278">
        <f>IF(O$72=0,0,O$72/ISI!O$9*1000)</f>
        <v>33.700801321096172</v>
      </c>
      <c r="P155" s="278">
        <f>IF(P$72=0,0,P$72/ISI!P$9*1000)</f>
        <v>34.382697693770567</v>
      </c>
      <c r="Q155" s="278">
        <f>IF(Q$72=0,0,Q$72/ISI!Q$9*1000)</f>
        <v>32.128340821811136</v>
      </c>
      <c r="R155" s="278">
        <f>IF(R$72=0,0,R$72/ISI!R$9*1000)</f>
        <v>35.009360416626542</v>
      </c>
      <c r="S155" s="278">
        <f>IF(S$72=0,0,S$72/ISI!S$9*1000)</f>
        <v>35.041565019532335</v>
      </c>
      <c r="T155" s="278">
        <f>IF(T$72=0,0,T$72/ISI!T$9*1000)</f>
        <v>35.602787230370168</v>
      </c>
      <c r="U155" s="278">
        <f>IF(U$72=0,0,U$72/ISI!U$9*1000)</f>
        <v>37.851252682072577</v>
      </c>
      <c r="V155" s="278">
        <f>IF(V$72=0,0,V$72/ISI!V$9*1000)</f>
        <v>35.94888128325951</v>
      </c>
      <c r="W155" s="278">
        <f>IF(W$72=0,0,W$72/ISI!W$9*1000)</f>
        <v>39.621732261817826</v>
      </c>
      <c r="DA155" s="79"/>
    </row>
    <row r="156" spans="1:105" ht="12" customHeight="1" x14ac:dyDescent="0.25">
      <c r="A156" s="41" t="s">
        <v>191</v>
      </c>
      <c r="B156" s="279">
        <f>IF(B$79=0,0,B$79/ISI!B$9*1000)</f>
        <v>15.074720103311829</v>
      </c>
      <c r="C156" s="279">
        <f>IF(C$79=0,0,C$79/ISI!C$9*1000)</f>
        <v>18.369206873079882</v>
      </c>
      <c r="D156" s="279">
        <f>IF(D$79=0,0,D$79/ISI!D$9*1000)</f>
        <v>15.490843375636629</v>
      </c>
      <c r="E156" s="279">
        <f>IF(E$79=0,0,E$79/ISI!E$9*1000)</f>
        <v>16.79571067021309</v>
      </c>
      <c r="F156" s="279">
        <f>IF(F$79=0,0,F$79/ISI!F$9*1000)</f>
        <v>11.194016471635283</v>
      </c>
      <c r="G156" s="279">
        <f>IF(G$79=0,0,G$79/ISI!G$9*1000)</f>
        <v>14.484526698613688</v>
      </c>
      <c r="H156" s="279">
        <f>IF(H$79=0,0,H$79/ISI!H$9*1000)</f>
        <v>12.407496980091311</v>
      </c>
      <c r="I156" s="279">
        <f>IF(I$79=0,0,I$79/ISI!I$9*1000)</f>
        <v>12.303275810758308</v>
      </c>
      <c r="J156" s="279">
        <f>IF(J$79=0,0,J$79/ISI!J$9*1000)</f>
        <v>10.072600069089219</v>
      </c>
      <c r="K156" s="279">
        <f>IF(K$79=0,0,K$79/ISI!K$9*1000)</f>
        <v>9.5044777236235571</v>
      </c>
      <c r="L156" s="279">
        <f>IF(L$79=0,0,L$79/ISI!L$9*1000)</f>
        <v>9.9338596927612617</v>
      </c>
      <c r="M156" s="279">
        <f>IF(M$79=0,0,M$79/ISI!M$9*1000)</f>
        <v>8.7987852172168513</v>
      </c>
      <c r="N156" s="279">
        <f>IF(N$79=0,0,N$79/ISI!N$9*1000)</f>
        <v>9.4542200881260197</v>
      </c>
      <c r="O156" s="279">
        <f>IF(O$79=0,0,O$79/ISI!O$9*1000)</f>
        <v>9.1223378550612306</v>
      </c>
      <c r="P156" s="279">
        <f>IF(P$79=0,0,P$79/ISI!P$9*1000)</f>
        <v>9.6635924333284002</v>
      </c>
      <c r="Q156" s="279">
        <f>IF(Q$79=0,0,Q$79/ISI!Q$9*1000)</f>
        <v>8.8877849065539785</v>
      </c>
      <c r="R156" s="279">
        <f>IF(R$79=0,0,R$79/ISI!R$9*1000)</f>
        <v>9.5989843968958919</v>
      </c>
      <c r="S156" s="279">
        <f>IF(S$79=0,0,S$79/ISI!S$9*1000)</f>
        <v>9.5317407636267077</v>
      </c>
      <c r="T156" s="279">
        <f>IF(T$79=0,0,T$79/ISI!T$9*1000)</f>
        <v>9.6223462904016372</v>
      </c>
      <c r="U156" s="279">
        <f>IF(U$79=0,0,U$79/ISI!U$9*1000)</f>
        <v>10.313758179829332</v>
      </c>
      <c r="V156" s="279">
        <f>IF(V$79=0,0,V$79/ISI!V$9*1000)</f>
        <v>9.7105686641875018</v>
      </c>
      <c r="W156" s="279">
        <f>IF(W$79=0,0,W$79/ISI!W$9*1000)</f>
        <v>10.715841111138218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useful energy demand"</f>
        <v>PT: Iron and steel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"/>
    </row>
    <row r="3" spans="1:105" ht="15" customHeight="1" x14ac:dyDescent="0.25">
      <c r="A3" s="32" t="s">
        <v>255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2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</row>
    <row r="5" spans="1:105" ht="15" customHeight="1" x14ac:dyDescent="0.25">
      <c r="A5" s="34" t="s">
        <v>41</v>
      </c>
      <c r="B5" s="225">
        <v>38.215097377267178</v>
      </c>
      <c r="C5" s="225">
        <v>7.7388014286895128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256</v>
      </c>
    </row>
    <row r="6" spans="1:105" ht="12" customHeight="1" x14ac:dyDescent="0.25">
      <c r="A6" s="55" t="s">
        <v>92</v>
      </c>
      <c r="B6" s="261">
        <v>5.9626982602931103E-2</v>
      </c>
      <c r="C6" s="261">
        <v>1.206344129000772E-2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257</v>
      </c>
    </row>
    <row r="7" spans="1:105" ht="12" customHeight="1" x14ac:dyDescent="0.25">
      <c r="A7" s="202" t="s">
        <v>93</v>
      </c>
      <c r="B7" s="226">
        <v>8.2477459536762013E-3</v>
      </c>
      <c r="C7" s="226">
        <v>1.6686438713432511E-3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258</v>
      </c>
    </row>
    <row r="8" spans="1:105" ht="12" customHeight="1" x14ac:dyDescent="0.25">
      <c r="A8" s="202" t="s">
        <v>94</v>
      </c>
      <c r="B8" s="226">
        <v>1.1389269647217779</v>
      </c>
      <c r="C8" s="226">
        <v>0.2304221674945609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259</v>
      </c>
    </row>
    <row r="9" spans="1:105" ht="12" customHeight="1" x14ac:dyDescent="0.25">
      <c r="A9" s="202" t="s">
        <v>95</v>
      </c>
      <c r="B9" s="226">
        <v>1.9673321912939981E-2</v>
      </c>
      <c r="C9" s="226">
        <v>3.9802108628670986E-3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260</v>
      </c>
    </row>
    <row r="10" spans="1:105" ht="12" customHeight="1" x14ac:dyDescent="0.25">
      <c r="A10" s="56" t="s">
        <v>96</v>
      </c>
      <c r="B10" s="262">
        <v>7.0142532274730635E-2</v>
      </c>
      <c r="C10" s="262">
        <v>1.437087596228763E-2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261</v>
      </c>
    </row>
    <row r="11" spans="1:105" ht="12" customHeight="1" x14ac:dyDescent="0.25">
      <c r="A11" s="37" t="s">
        <v>160</v>
      </c>
      <c r="B11" s="228">
        <v>3.313220404791469E-3</v>
      </c>
      <c r="C11" s="228">
        <v>8.2275729037012662E-4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262</v>
      </c>
    </row>
    <row r="12" spans="1:105" ht="12" customHeight="1" x14ac:dyDescent="0.25">
      <c r="A12" s="37" t="s">
        <v>162</v>
      </c>
      <c r="B12" s="228">
        <v>1.8387090344525479E-2</v>
      </c>
      <c r="C12" s="228">
        <v>4.3808349450728543E-3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263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264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265</v>
      </c>
    </row>
    <row r="15" spans="1:105" ht="12" customHeight="1" x14ac:dyDescent="0.25">
      <c r="A15" s="37" t="s">
        <v>38</v>
      </c>
      <c r="B15" s="228">
        <v>4.8442221525413678E-2</v>
      </c>
      <c r="C15" s="228">
        <v>9.1672837268446453E-3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266</v>
      </c>
    </row>
    <row r="16" spans="1:105" ht="12" customHeight="1" x14ac:dyDescent="0.25">
      <c r="A16" s="57" t="s">
        <v>167</v>
      </c>
      <c r="B16" s="263">
        <v>5.4569428360585857</v>
      </c>
      <c r="C16" s="263">
        <v>0.94203169855804725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267</v>
      </c>
    </row>
    <row r="17" spans="1:105" ht="12" customHeight="1" x14ac:dyDescent="0.25">
      <c r="A17" s="18" t="s">
        <v>30</v>
      </c>
      <c r="B17" s="232">
        <v>0</v>
      </c>
      <c r="C17" s="232">
        <v>0</v>
      </c>
      <c r="D17" s="232">
        <v>0</v>
      </c>
      <c r="E17" s="232">
        <v>0</v>
      </c>
      <c r="F17" s="232">
        <v>0</v>
      </c>
      <c r="G17" s="232">
        <v>0</v>
      </c>
      <c r="H17" s="232">
        <v>0</v>
      </c>
      <c r="I17" s="232">
        <v>0</v>
      </c>
      <c r="J17" s="232">
        <v>0</v>
      </c>
      <c r="K17" s="232">
        <v>0</v>
      </c>
      <c r="L17" s="232">
        <v>0</v>
      </c>
      <c r="M17" s="232">
        <v>0</v>
      </c>
      <c r="N17" s="232">
        <v>0</v>
      </c>
      <c r="O17" s="232">
        <v>0</v>
      </c>
      <c r="P17" s="232">
        <v>0</v>
      </c>
      <c r="Q17" s="232">
        <v>0</v>
      </c>
      <c r="R17" s="232">
        <v>0</v>
      </c>
      <c r="S17" s="232">
        <v>0</v>
      </c>
      <c r="T17" s="232">
        <v>0</v>
      </c>
      <c r="U17" s="232">
        <v>0</v>
      </c>
      <c r="V17" s="232">
        <v>0</v>
      </c>
      <c r="W17" s="232">
        <v>0</v>
      </c>
      <c r="DA17" s="71" t="s">
        <v>268</v>
      </c>
    </row>
    <row r="18" spans="1:105" ht="12" customHeight="1" x14ac:dyDescent="0.25">
      <c r="A18" s="18" t="s">
        <v>70</v>
      </c>
      <c r="B18" s="232">
        <v>0.48612092424086523</v>
      </c>
      <c r="C18" s="232">
        <v>0.13260748219322821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269</v>
      </c>
    </row>
    <row r="19" spans="1:105" ht="12" customHeight="1" x14ac:dyDescent="0.25">
      <c r="A19" s="18" t="s">
        <v>162</v>
      </c>
      <c r="B19" s="232">
        <v>0.53628858170051741</v>
      </c>
      <c r="C19" s="232">
        <v>0.22672362234971499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270</v>
      </c>
    </row>
    <row r="20" spans="1:105" ht="12" customHeight="1" x14ac:dyDescent="0.25">
      <c r="A20" s="18" t="s">
        <v>36</v>
      </c>
      <c r="B20" s="232">
        <v>3.0268925133233102</v>
      </c>
      <c r="C20" s="232">
        <v>0.1100253974072469</v>
      </c>
      <c r="D20" s="232">
        <v>0</v>
      </c>
      <c r="E20" s="232">
        <v>0</v>
      </c>
      <c r="F20" s="232">
        <v>0</v>
      </c>
      <c r="G20" s="232">
        <v>0</v>
      </c>
      <c r="H20" s="232">
        <v>0</v>
      </c>
      <c r="I20" s="232">
        <v>0</v>
      </c>
      <c r="J20" s="232">
        <v>0</v>
      </c>
      <c r="K20" s="232">
        <v>0</v>
      </c>
      <c r="L20" s="232">
        <v>0</v>
      </c>
      <c r="M20" s="232">
        <v>0</v>
      </c>
      <c r="N20" s="232">
        <v>0</v>
      </c>
      <c r="O20" s="232">
        <v>0</v>
      </c>
      <c r="P20" s="232">
        <v>0</v>
      </c>
      <c r="Q20" s="232">
        <v>0</v>
      </c>
      <c r="R20" s="232">
        <v>0</v>
      </c>
      <c r="S20" s="232">
        <v>0</v>
      </c>
      <c r="T20" s="232">
        <v>0</v>
      </c>
      <c r="U20" s="232">
        <v>0</v>
      </c>
      <c r="V20" s="232">
        <v>0</v>
      </c>
      <c r="W20" s="232">
        <v>0</v>
      </c>
      <c r="DA20" s="71" t="s">
        <v>271</v>
      </c>
    </row>
    <row r="21" spans="1:105" ht="12" customHeight="1" x14ac:dyDescent="0.25">
      <c r="A21" s="18" t="s">
        <v>38</v>
      </c>
      <c r="B21" s="232">
        <v>1.4076408167938921</v>
      </c>
      <c r="C21" s="232">
        <v>0.47267519660785712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272</v>
      </c>
    </row>
    <row r="22" spans="1:105" ht="12" customHeight="1" x14ac:dyDescent="0.25">
      <c r="A22" s="57" t="s">
        <v>174</v>
      </c>
      <c r="B22" s="263">
        <v>20.038064966908252</v>
      </c>
      <c r="C22" s="263">
        <v>4.2080682676914547</v>
      </c>
      <c r="D22" s="263">
        <v>0</v>
      </c>
      <c r="E22" s="263">
        <v>0</v>
      </c>
      <c r="F22" s="263">
        <v>0</v>
      </c>
      <c r="G22" s="263">
        <v>0</v>
      </c>
      <c r="H22" s="263">
        <v>0</v>
      </c>
      <c r="I22" s="263">
        <v>0</v>
      </c>
      <c r="J22" s="263">
        <v>0</v>
      </c>
      <c r="K22" s="263">
        <v>0</v>
      </c>
      <c r="L22" s="263">
        <v>0</v>
      </c>
      <c r="M22" s="263">
        <v>0</v>
      </c>
      <c r="N22" s="263">
        <v>0</v>
      </c>
      <c r="O22" s="263">
        <v>0</v>
      </c>
      <c r="P22" s="263">
        <v>0</v>
      </c>
      <c r="Q22" s="263">
        <v>0</v>
      </c>
      <c r="R22" s="263">
        <v>0</v>
      </c>
      <c r="S22" s="263">
        <v>0</v>
      </c>
      <c r="T22" s="263">
        <v>0</v>
      </c>
      <c r="U22" s="263">
        <v>0</v>
      </c>
      <c r="V22" s="263">
        <v>0</v>
      </c>
      <c r="W22" s="263">
        <v>0</v>
      </c>
      <c r="DA22" s="70" t="s">
        <v>273</v>
      </c>
    </row>
    <row r="23" spans="1:105" ht="12" customHeight="1" x14ac:dyDescent="0.25">
      <c r="A23" s="18" t="s">
        <v>30</v>
      </c>
      <c r="B23" s="232">
        <v>0</v>
      </c>
      <c r="C23" s="232">
        <v>0</v>
      </c>
      <c r="D23" s="232">
        <v>0</v>
      </c>
      <c r="E23" s="232">
        <v>0</v>
      </c>
      <c r="F23" s="232">
        <v>0</v>
      </c>
      <c r="G23" s="232">
        <v>0</v>
      </c>
      <c r="H23" s="232">
        <v>0</v>
      </c>
      <c r="I23" s="232">
        <v>0</v>
      </c>
      <c r="J23" s="232">
        <v>0</v>
      </c>
      <c r="K23" s="232">
        <v>0</v>
      </c>
      <c r="L23" s="232">
        <v>0</v>
      </c>
      <c r="M23" s="232">
        <v>0</v>
      </c>
      <c r="N23" s="232">
        <v>0</v>
      </c>
      <c r="O23" s="232">
        <v>0</v>
      </c>
      <c r="P23" s="232">
        <v>0</v>
      </c>
      <c r="Q23" s="232">
        <v>0</v>
      </c>
      <c r="R23" s="232">
        <v>0</v>
      </c>
      <c r="S23" s="232">
        <v>0</v>
      </c>
      <c r="T23" s="232">
        <v>0</v>
      </c>
      <c r="U23" s="232">
        <v>0</v>
      </c>
      <c r="V23" s="232">
        <v>0</v>
      </c>
      <c r="W23" s="232">
        <v>0</v>
      </c>
      <c r="DA23" s="71" t="s">
        <v>274</v>
      </c>
    </row>
    <row r="24" spans="1:105" ht="12" customHeight="1" x14ac:dyDescent="0.25">
      <c r="A24" s="18" t="s">
        <v>40</v>
      </c>
      <c r="B24" s="232">
        <v>14.922518643496041</v>
      </c>
      <c r="C24" s="232">
        <v>3.4603054442007868</v>
      </c>
      <c r="D24" s="232">
        <v>0</v>
      </c>
      <c r="E24" s="232">
        <v>0</v>
      </c>
      <c r="F24" s="232">
        <v>0</v>
      </c>
      <c r="G24" s="232">
        <v>0</v>
      </c>
      <c r="H24" s="232">
        <v>0</v>
      </c>
      <c r="I24" s="232">
        <v>0</v>
      </c>
      <c r="J24" s="232">
        <v>0</v>
      </c>
      <c r="K24" s="232">
        <v>0</v>
      </c>
      <c r="L24" s="232">
        <v>0</v>
      </c>
      <c r="M24" s="232">
        <v>0</v>
      </c>
      <c r="N24" s="232">
        <v>0</v>
      </c>
      <c r="O24" s="232">
        <v>0</v>
      </c>
      <c r="P24" s="232">
        <v>0</v>
      </c>
      <c r="Q24" s="232">
        <v>0</v>
      </c>
      <c r="R24" s="232">
        <v>0</v>
      </c>
      <c r="S24" s="232">
        <v>0</v>
      </c>
      <c r="T24" s="232">
        <v>0</v>
      </c>
      <c r="U24" s="232">
        <v>0</v>
      </c>
      <c r="V24" s="232">
        <v>0</v>
      </c>
      <c r="W24" s="232">
        <v>0</v>
      </c>
      <c r="DA24" s="71" t="s">
        <v>275</v>
      </c>
    </row>
    <row r="25" spans="1:105" ht="12" customHeight="1" x14ac:dyDescent="0.25">
      <c r="A25" s="18" t="s">
        <v>70</v>
      </c>
      <c r="B25" s="232">
        <v>0.62235458213355155</v>
      </c>
      <c r="C25" s="232">
        <v>0.2186811304067747</v>
      </c>
      <c r="D25" s="232">
        <v>0</v>
      </c>
      <c r="E25" s="232">
        <v>0</v>
      </c>
      <c r="F25" s="232">
        <v>0</v>
      </c>
      <c r="G25" s="232">
        <v>0</v>
      </c>
      <c r="H25" s="232">
        <v>0</v>
      </c>
      <c r="I25" s="232">
        <v>0</v>
      </c>
      <c r="J25" s="232">
        <v>0</v>
      </c>
      <c r="K25" s="232">
        <v>0</v>
      </c>
      <c r="L25" s="232">
        <v>0</v>
      </c>
      <c r="M25" s="232">
        <v>0</v>
      </c>
      <c r="N25" s="232">
        <v>0</v>
      </c>
      <c r="O25" s="232">
        <v>0</v>
      </c>
      <c r="P25" s="232">
        <v>0</v>
      </c>
      <c r="Q25" s="232">
        <v>0</v>
      </c>
      <c r="R25" s="232">
        <v>0</v>
      </c>
      <c r="S25" s="232">
        <v>0</v>
      </c>
      <c r="T25" s="232">
        <v>0</v>
      </c>
      <c r="U25" s="232">
        <v>0</v>
      </c>
      <c r="V25" s="232">
        <v>0</v>
      </c>
      <c r="W25" s="232">
        <v>0</v>
      </c>
      <c r="DA25" s="71" t="s">
        <v>276</v>
      </c>
    </row>
    <row r="26" spans="1:105" ht="12" customHeight="1" x14ac:dyDescent="0.25">
      <c r="A26" s="18" t="s">
        <v>162</v>
      </c>
      <c r="B26" s="232">
        <v>0.64029972119565626</v>
      </c>
      <c r="C26" s="232">
        <v>0.34868337299942198</v>
      </c>
      <c r="D26" s="232">
        <v>0</v>
      </c>
      <c r="E26" s="232">
        <v>0</v>
      </c>
      <c r="F26" s="232">
        <v>0</v>
      </c>
      <c r="G26" s="232">
        <v>0</v>
      </c>
      <c r="H26" s="232">
        <v>0</v>
      </c>
      <c r="I26" s="232">
        <v>0</v>
      </c>
      <c r="J26" s="232">
        <v>0</v>
      </c>
      <c r="K26" s="232">
        <v>0</v>
      </c>
      <c r="L26" s="232">
        <v>0</v>
      </c>
      <c r="M26" s="232">
        <v>0</v>
      </c>
      <c r="N26" s="232">
        <v>0</v>
      </c>
      <c r="O26" s="232">
        <v>0</v>
      </c>
      <c r="P26" s="232">
        <v>0</v>
      </c>
      <c r="Q26" s="232">
        <v>0</v>
      </c>
      <c r="R26" s="232">
        <v>0</v>
      </c>
      <c r="S26" s="232">
        <v>0</v>
      </c>
      <c r="T26" s="232">
        <v>0</v>
      </c>
      <c r="U26" s="232">
        <v>0</v>
      </c>
      <c r="V26" s="232">
        <v>0</v>
      </c>
      <c r="W26" s="232">
        <v>0</v>
      </c>
      <c r="DA26" s="71" t="s">
        <v>277</v>
      </c>
    </row>
    <row r="27" spans="1:105" ht="12" customHeight="1" x14ac:dyDescent="0.25">
      <c r="A27" s="18" t="s">
        <v>36</v>
      </c>
      <c r="B27" s="232">
        <v>3.8528920200830061</v>
      </c>
      <c r="C27" s="232">
        <v>0.18039832008447121</v>
      </c>
      <c r="D27" s="232">
        <v>0</v>
      </c>
      <c r="E27" s="232">
        <v>0</v>
      </c>
      <c r="F27" s="232">
        <v>0</v>
      </c>
      <c r="G27" s="232">
        <v>0</v>
      </c>
      <c r="H27" s="232">
        <v>0</v>
      </c>
      <c r="I27" s="232">
        <v>0</v>
      </c>
      <c r="J27" s="232">
        <v>0</v>
      </c>
      <c r="K27" s="232">
        <v>0</v>
      </c>
      <c r="L27" s="232">
        <v>0</v>
      </c>
      <c r="M27" s="232">
        <v>0</v>
      </c>
      <c r="N27" s="232">
        <v>0</v>
      </c>
      <c r="O27" s="232">
        <v>0</v>
      </c>
      <c r="P27" s="232">
        <v>0</v>
      </c>
      <c r="Q27" s="232">
        <v>0</v>
      </c>
      <c r="R27" s="232">
        <v>0</v>
      </c>
      <c r="S27" s="232">
        <v>0</v>
      </c>
      <c r="T27" s="232">
        <v>0</v>
      </c>
      <c r="U27" s="232">
        <v>0</v>
      </c>
      <c r="V27" s="232">
        <v>0</v>
      </c>
      <c r="W27" s="232">
        <v>0</v>
      </c>
      <c r="DA27" s="71" t="s">
        <v>278</v>
      </c>
    </row>
    <row r="28" spans="1:105" ht="12" customHeight="1" x14ac:dyDescent="0.25">
      <c r="A28" s="57" t="s">
        <v>181</v>
      </c>
      <c r="B28" s="263">
        <v>7.4614322396185937</v>
      </c>
      <c r="C28" s="263">
        <v>1.555723771729778</v>
      </c>
      <c r="D28" s="263">
        <v>0</v>
      </c>
      <c r="E28" s="263">
        <v>0</v>
      </c>
      <c r="F28" s="263">
        <v>0</v>
      </c>
      <c r="G28" s="263">
        <v>0</v>
      </c>
      <c r="H28" s="263">
        <v>0</v>
      </c>
      <c r="I28" s="263">
        <v>0</v>
      </c>
      <c r="J28" s="263">
        <v>0</v>
      </c>
      <c r="K28" s="263">
        <v>0</v>
      </c>
      <c r="L28" s="263">
        <v>0</v>
      </c>
      <c r="M28" s="263">
        <v>0</v>
      </c>
      <c r="N28" s="263">
        <v>0</v>
      </c>
      <c r="O28" s="263">
        <v>0</v>
      </c>
      <c r="P28" s="263">
        <v>0</v>
      </c>
      <c r="Q28" s="263">
        <v>0</v>
      </c>
      <c r="R28" s="263">
        <v>0</v>
      </c>
      <c r="S28" s="263">
        <v>0</v>
      </c>
      <c r="T28" s="263">
        <v>0</v>
      </c>
      <c r="U28" s="263">
        <v>0</v>
      </c>
      <c r="V28" s="263">
        <v>0</v>
      </c>
      <c r="W28" s="263">
        <v>0</v>
      </c>
      <c r="DA28" s="70" t="s">
        <v>279</v>
      </c>
    </row>
    <row r="29" spans="1:105" ht="12" customHeight="1" x14ac:dyDescent="0.25">
      <c r="A29" s="60" t="s">
        <v>183</v>
      </c>
      <c r="B29" s="264">
        <v>4.0288177103000891</v>
      </c>
      <c r="C29" s="264">
        <v>0.89282434680371592</v>
      </c>
      <c r="D29" s="264">
        <v>0</v>
      </c>
      <c r="E29" s="264">
        <v>0</v>
      </c>
      <c r="F29" s="264">
        <v>0</v>
      </c>
      <c r="G29" s="264">
        <v>0</v>
      </c>
      <c r="H29" s="264">
        <v>0</v>
      </c>
      <c r="I29" s="264">
        <v>0</v>
      </c>
      <c r="J29" s="264">
        <v>0</v>
      </c>
      <c r="K29" s="264">
        <v>0</v>
      </c>
      <c r="L29" s="264">
        <v>0</v>
      </c>
      <c r="M29" s="264">
        <v>0</v>
      </c>
      <c r="N29" s="264">
        <v>0</v>
      </c>
      <c r="O29" s="264">
        <v>0</v>
      </c>
      <c r="P29" s="264">
        <v>0</v>
      </c>
      <c r="Q29" s="264">
        <v>0</v>
      </c>
      <c r="R29" s="264">
        <v>0</v>
      </c>
      <c r="S29" s="264">
        <v>0</v>
      </c>
      <c r="T29" s="264">
        <v>0</v>
      </c>
      <c r="U29" s="264">
        <v>0</v>
      </c>
      <c r="V29" s="264">
        <v>0</v>
      </c>
      <c r="W29" s="264">
        <v>0</v>
      </c>
      <c r="DA29" s="72" t="s">
        <v>280</v>
      </c>
    </row>
    <row r="30" spans="1:105" ht="12" customHeight="1" x14ac:dyDescent="0.25">
      <c r="A30" s="59" t="s">
        <v>33</v>
      </c>
      <c r="B30" s="232">
        <v>1.2941802947532819</v>
      </c>
      <c r="C30" s="232">
        <v>0.3277016137183339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281</v>
      </c>
    </row>
    <row r="31" spans="1:105" ht="12" customHeight="1" x14ac:dyDescent="0.25">
      <c r="A31" s="59" t="s">
        <v>160</v>
      </c>
      <c r="B31" s="232">
        <v>0.24143198761581791</v>
      </c>
      <c r="C31" s="232">
        <v>6.1181793791331103E-2</v>
      </c>
      <c r="D31" s="232">
        <v>0</v>
      </c>
      <c r="E31" s="232">
        <v>0</v>
      </c>
      <c r="F31" s="232">
        <v>0</v>
      </c>
      <c r="G31" s="232">
        <v>0</v>
      </c>
      <c r="H31" s="232">
        <v>0</v>
      </c>
      <c r="I31" s="232">
        <v>0</v>
      </c>
      <c r="J31" s="232">
        <v>0</v>
      </c>
      <c r="K31" s="232">
        <v>0</v>
      </c>
      <c r="L31" s="232">
        <v>0</v>
      </c>
      <c r="M31" s="232">
        <v>0</v>
      </c>
      <c r="N31" s="232">
        <v>0</v>
      </c>
      <c r="O31" s="232">
        <v>0</v>
      </c>
      <c r="P31" s="232">
        <v>0</v>
      </c>
      <c r="Q31" s="232">
        <v>0</v>
      </c>
      <c r="R31" s="232">
        <v>0</v>
      </c>
      <c r="S31" s="232">
        <v>0</v>
      </c>
      <c r="T31" s="232">
        <v>0</v>
      </c>
      <c r="U31" s="232">
        <v>0</v>
      </c>
      <c r="V31" s="232">
        <v>0</v>
      </c>
      <c r="W31" s="232">
        <v>0</v>
      </c>
      <c r="DA31" s="71" t="s">
        <v>282</v>
      </c>
    </row>
    <row r="32" spans="1:105" ht="12" customHeight="1" x14ac:dyDescent="0.25">
      <c r="A32" s="59" t="s">
        <v>70</v>
      </c>
      <c r="B32" s="232">
        <v>1.18543432930253</v>
      </c>
      <c r="C32" s="232">
        <v>0.18597426799128711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283</v>
      </c>
    </row>
    <row r="33" spans="1:105" ht="12" customHeight="1" x14ac:dyDescent="0.25">
      <c r="A33" s="59" t="s">
        <v>162</v>
      </c>
      <c r="B33" s="232">
        <v>1.307771098628459</v>
      </c>
      <c r="C33" s="232">
        <v>0.31796667130276379</v>
      </c>
      <c r="D33" s="232">
        <v>0</v>
      </c>
      <c r="E33" s="232">
        <v>0</v>
      </c>
      <c r="F33" s="232">
        <v>0</v>
      </c>
      <c r="G33" s="232">
        <v>0</v>
      </c>
      <c r="H33" s="232">
        <v>0</v>
      </c>
      <c r="I33" s="232">
        <v>0</v>
      </c>
      <c r="J33" s="232">
        <v>0</v>
      </c>
      <c r="K33" s="232">
        <v>0</v>
      </c>
      <c r="L33" s="232">
        <v>0</v>
      </c>
      <c r="M33" s="232">
        <v>0</v>
      </c>
      <c r="N33" s="232">
        <v>0</v>
      </c>
      <c r="O33" s="232">
        <v>0</v>
      </c>
      <c r="P33" s="232">
        <v>0</v>
      </c>
      <c r="Q33" s="232">
        <v>0</v>
      </c>
      <c r="R33" s="232">
        <v>0</v>
      </c>
      <c r="S33" s="232">
        <v>0</v>
      </c>
      <c r="T33" s="232">
        <v>0</v>
      </c>
      <c r="U33" s="232">
        <v>0</v>
      </c>
      <c r="V33" s="232">
        <v>0</v>
      </c>
      <c r="W33" s="232">
        <v>0</v>
      </c>
      <c r="DA33" s="71" t="s">
        <v>284</v>
      </c>
    </row>
    <row r="34" spans="1:105" ht="12" customHeight="1" x14ac:dyDescent="0.25">
      <c r="A34" s="60" t="s">
        <v>189</v>
      </c>
      <c r="B34" s="264">
        <v>3.4326145293185051</v>
      </c>
      <c r="C34" s="264">
        <v>0.6628994249260618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285</v>
      </c>
    </row>
    <row r="35" spans="1:105" ht="12" customHeight="1" x14ac:dyDescent="0.25">
      <c r="A35" s="57" t="s">
        <v>191</v>
      </c>
      <c r="B35" s="263">
        <f t="shared" ref="B35:W35" si="0">B36+B40+B51</f>
        <v>3.9620397872156978</v>
      </c>
      <c r="C35" s="263">
        <f t="shared" si="0"/>
        <v>0.77047235122916746</v>
      </c>
      <c r="D35" s="263">
        <f t="shared" si="0"/>
        <v>0</v>
      </c>
      <c r="E35" s="263">
        <f t="shared" si="0"/>
        <v>0</v>
      </c>
      <c r="F35" s="263">
        <f t="shared" si="0"/>
        <v>0</v>
      </c>
      <c r="G35" s="263">
        <f t="shared" si="0"/>
        <v>0</v>
      </c>
      <c r="H35" s="263">
        <f t="shared" si="0"/>
        <v>0</v>
      </c>
      <c r="I35" s="263">
        <f t="shared" si="0"/>
        <v>0</v>
      </c>
      <c r="J35" s="263">
        <f t="shared" si="0"/>
        <v>0</v>
      </c>
      <c r="K35" s="263">
        <f t="shared" si="0"/>
        <v>0</v>
      </c>
      <c r="L35" s="263">
        <f t="shared" si="0"/>
        <v>0</v>
      </c>
      <c r="M35" s="263">
        <f t="shared" si="0"/>
        <v>0</v>
      </c>
      <c r="N35" s="263">
        <f t="shared" si="0"/>
        <v>0</v>
      </c>
      <c r="O35" s="263">
        <f t="shared" si="0"/>
        <v>0</v>
      </c>
      <c r="P35" s="263">
        <f t="shared" si="0"/>
        <v>0</v>
      </c>
      <c r="Q35" s="263">
        <f t="shared" si="0"/>
        <v>0</v>
      </c>
      <c r="R35" s="263">
        <f t="shared" si="0"/>
        <v>0</v>
      </c>
      <c r="S35" s="263">
        <f t="shared" si="0"/>
        <v>0</v>
      </c>
      <c r="T35" s="263">
        <f t="shared" si="0"/>
        <v>0</v>
      </c>
      <c r="U35" s="263">
        <f t="shared" si="0"/>
        <v>0</v>
      </c>
      <c r="V35" s="263">
        <f t="shared" si="0"/>
        <v>0</v>
      </c>
      <c r="W35" s="263">
        <f t="shared" si="0"/>
        <v>0</v>
      </c>
      <c r="DA35" s="70"/>
    </row>
    <row r="36" spans="1:105" ht="12" customHeight="1" x14ac:dyDescent="0.25">
      <c r="A36" s="60" t="s">
        <v>192</v>
      </c>
      <c r="B36" s="264">
        <v>1.1827728006942859</v>
      </c>
      <c r="C36" s="264">
        <v>0.2807396156234932</v>
      </c>
      <c r="D36" s="264">
        <v>0</v>
      </c>
      <c r="E36" s="264">
        <v>0</v>
      </c>
      <c r="F36" s="264">
        <v>0</v>
      </c>
      <c r="G36" s="264">
        <v>0</v>
      </c>
      <c r="H36" s="264">
        <v>0</v>
      </c>
      <c r="I36" s="264">
        <v>0</v>
      </c>
      <c r="J36" s="264">
        <v>0</v>
      </c>
      <c r="K36" s="264">
        <v>0</v>
      </c>
      <c r="L36" s="264">
        <v>0</v>
      </c>
      <c r="M36" s="264">
        <v>0</v>
      </c>
      <c r="N36" s="264">
        <v>0</v>
      </c>
      <c r="O36" s="264">
        <v>0</v>
      </c>
      <c r="P36" s="264">
        <v>0</v>
      </c>
      <c r="Q36" s="264">
        <v>0</v>
      </c>
      <c r="R36" s="264">
        <v>0</v>
      </c>
      <c r="S36" s="264">
        <v>0</v>
      </c>
      <c r="T36" s="264">
        <v>0</v>
      </c>
      <c r="U36" s="264">
        <v>0</v>
      </c>
      <c r="V36" s="264">
        <v>0</v>
      </c>
      <c r="W36" s="264">
        <v>0</v>
      </c>
      <c r="DA36" s="72" t="s">
        <v>286</v>
      </c>
    </row>
    <row r="37" spans="1:105" ht="12" customHeight="1" x14ac:dyDescent="0.25">
      <c r="A37" s="59" t="s">
        <v>33</v>
      </c>
      <c r="B37" s="232">
        <v>0.53834500899828197</v>
      </c>
      <c r="C37" s="232">
        <v>0.13015323592953359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287</v>
      </c>
    </row>
    <row r="38" spans="1:105" ht="12" customHeight="1" x14ac:dyDescent="0.25">
      <c r="A38" s="59" t="s">
        <v>160</v>
      </c>
      <c r="B38" s="232">
        <v>0.10042936526883869</v>
      </c>
      <c r="C38" s="232">
        <v>2.4299570427991721E-2</v>
      </c>
      <c r="D38" s="232">
        <v>0</v>
      </c>
      <c r="E38" s="232">
        <v>0</v>
      </c>
      <c r="F38" s="232">
        <v>0</v>
      </c>
      <c r="G38" s="232">
        <v>0</v>
      </c>
      <c r="H38" s="232">
        <v>0</v>
      </c>
      <c r="I38" s="232">
        <v>0</v>
      </c>
      <c r="J38" s="232">
        <v>0</v>
      </c>
      <c r="K38" s="232">
        <v>0</v>
      </c>
      <c r="L38" s="232">
        <v>0</v>
      </c>
      <c r="M38" s="232">
        <v>0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0</v>
      </c>
      <c r="T38" s="232">
        <v>0</v>
      </c>
      <c r="U38" s="232">
        <v>0</v>
      </c>
      <c r="V38" s="232">
        <v>0</v>
      </c>
      <c r="W38" s="232">
        <v>0</v>
      </c>
      <c r="DA38" s="71" t="s">
        <v>288</v>
      </c>
    </row>
    <row r="39" spans="1:105" ht="12" customHeight="1" x14ac:dyDescent="0.25">
      <c r="A39" s="59" t="s">
        <v>162</v>
      </c>
      <c r="B39" s="232">
        <v>0.54399842642716589</v>
      </c>
      <c r="C39" s="232">
        <v>0.12628680926596789</v>
      </c>
      <c r="D39" s="232">
        <v>0</v>
      </c>
      <c r="E39" s="232">
        <v>0</v>
      </c>
      <c r="F39" s="232">
        <v>0</v>
      </c>
      <c r="G39" s="232">
        <v>0</v>
      </c>
      <c r="H39" s="232">
        <v>0</v>
      </c>
      <c r="I39" s="232">
        <v>0</v>
      </c>
      <c r="J39" s="232">
        <v>0</v>
      </c>
      <c r="K39" s="232">
        <v>0</v>
      </c>
      <c r="L39" s="232">
        <v>0</v>
      </c>
      <c r="M39" s="232">
        <v>0</v>
      </c>
      <c r="N39" s="232">
        <v>0</v>
      </c>
      <c r="O39" s="232">
        <v>0</v>
      </c>
      <c r="P39" s="232">
        <v>0</v>
      </c>
      <c r="Q39" s="232">
        <v>0</v>
      </c>
      <c r="R39" s="232">
        <v>0</v>
      </c>
      <c r="S39" s="232">
        <v>0</v>
      </c>
      <c r="T39" s="232">
        <v>0</v>
      </c>
      <c r="U39" s="232">
        <v>0</v>
      </c>
      <c r="V39" s="232">
        <v>0</v>
      </c>
      <c r="W39" s="232">
        <v>0</v>
      </c>
      <c r="DA39" s="71" t="s">
        <v>289</v>
      </c>
    </row>
    <row r="40" spans="1:105" ht="12" customHeight="1" x14ac:dyDescent="0.25">
      <c r="A40" s="60" t="s">
        <v>197</v>
      </c>
      <c r="B40" s="264">
        <v>1.351389505180308</v>
      </c>
      <c r="C40" s="264">
        <v>0.2264489993097889</v>
      </c>
      <c r="D40" s="264">
        <v>0</v>
      </c>
      <c r="E40" s="264">
        <v>0</v>
      </c>
      <c r="F40" s="264">
        <v>0</v>
      </c>
      <c r="G40" s="264">
        <v>0</v>
      </c>
      <c r="H40" s="264">
        <v>0</v>
      </c>
      <c r="I40" s="264">
        <v>0</v>
      </c>
      <c r="J40" s="264">
        <v>0</v>
      </c>
      <c r="K40" s="264">
        <v>0</v>
      </c>
      <c r="L40" s="264">
        <v>0</v>
      </c>
      <c r="M40" s="264">
        <v>0</v>
      </c>
      <c r="N40" s="264">
        <v>0</v>
      </c>
      <c r="O40" s="264">
        <v>0</v>
      </c>
      <c r="P40" s="264">
        <v>0</v>
      </c>
      <c r="Q40" s="264">
        <v>0</v>
      </c>
      <c r="R40" s="264">
        <v>0</v>
      </c>
      <c r="S40" s="264">
        <v>0</v>
      </c>
      <c r="T40" s="264">
        <v>0</v>
      </c>
      <c r="U40" s="264">
        <v>0</v>
      </c>
      <c r="V40" s="264">
        <v>0</v>
      </c>
      <c r="W40" s="264">
        <v>0</v>
      </c>
      <c r="DA40" s="72" t="s">
        <v>290</v>
      </c>
    </row>
    <row r="41" spans="1:105" ht="12" customHeight="1" x14ac:dyDescent="0.25">
      <c r="A41" s="64" t="s">
        <v>30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291</v>
      </c>
    </row>
    <row r="42" spans="1:105" ht="12" customHeight="1" x14ac:dyDescent="0.25">
      <c r="A42" s="64" t="s">
        <v>32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292</v>
      </c>
    </row>
    <row r="43" spans="1:105" ht="12" customHeight="1" x14ac:dyDescent="0.25">
      <c r="A43" s="64" t="s">
        <v>33</v>
      </c>
      <c r="B43" s="231">
        <v>0.1471973890586106</v>
      </c>
      <c r="C43" s="231">
        <v>7.0311933441777982E-2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293</v>
      </c>
    </row>
    <row r="44" spans="1:105" ht="12" customHeight="1" x14ac:dyDescent="0.25">
      <c r="A44" s="64" t="s">
        <v>160</v>
      </c>
      <c r="B44" s="231">
        <v>2.7982176820828611E-2</v>
      </c>
      <c r="C44" s="231">
        <v>1.337685530338892E-2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294</v>
      </c>
    </row>
    <row r="45" spans="1:105" ht="12" customHeight="1" x14ac:dyDescent="0.25">
      <c r="A45" s="64" t="s">
        <v>70</v>
      </c>
      <c r="B45" s="231">
        <v>0.13319918775629619</v>
      </c>
      <c r="C45" s="231">
        <v>3.9420494799924467E-2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295</v>
      </c>
    </row>
    <row r="46" spans="1:105" ht="12" customHeight="1" x14ac:dyDescent="0.25">
      <c r="A46" s="64" t="s">
        <v>34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296</v>
      </c>
    </row>
    <row r="47" spans="1:105" ht="12" customHeight="1" x14ac:dyDescent="0.25">
      <c r="A47" s="64" t="s">
        <v>162</v>
      </c>
      <c r="B47" s="231">
        <v>0.14838584242523919</v>
      </c>
      <c r="C47" s="231">
        <v>6.8059298480758867E-2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297</v>
      </c>
    </row>
    <row r="48" spans="1:105" ht="12" customHeight="1" x14ac:dyDescent="0.25">
      <c r="A48" s="64" t="s">
        <v>36</v>
      </c>
      <c r="B48" s="231">
        <v>0.89462490911933357</v>
      </c>
      <c r="C48" s="231">
        <v>3.5280417283938673E-2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298</v>
      </c>
    </row>
    <row r="49" spans="1:105" ht="12" customHeight="1" x14ac:dyDescent="0.25">
      <c r="A49" s="64" t="s">
        <v>73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299</v>
      </c>
    </row>
    <row r="50" spans="1:105" ht="12" customHeight="1" x14ac:dyDescent="0.25">
      <c r="A50" s="64" t="s">
        <v>79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300</v>
      </c>
    </row>
    <row r="51" spans="1:105" ht="12" customHeight="1" x14ac:dyDescent="0.25">
      <c r="A51" s="61" t="s">
        <v>209</v>
      </c>
      <c r="B51" s="265">
        <v>1.4278774813411039</v>
      </c>
      <c r="C51" s="265">
        <v>0.26328373629588542</v>
      </c>
      <c r="D51" s="265">
        <v>0</v>
      </c>
      <c r="E51" s="265">
        <v>0</v>
      </c>
      <c r="F51" s="265">
        <v>0</v>
      </c>
      <c r="G51" s="265">
        <v>0</v>
      </c>
      <c r="H51" s="265">
        <v>0</v>
      </c>
      <c r="I51" s="265">
        <v>0</v>
      </c>
      <c r="J51" s="265">
        <v>0</v>
      </c>
      <c r="K51" s="265">
        <v>0</v>
      </c>
      <c r="L51" s="265">
        <v>0</v>
      </c>
      <c r="M51" s="265">
        <v>0</v>
      </c>
      <c r="N51" s="265">
        <v>0</v>
      </c>
      <c r="O51" s="265">
        <v>0</v>
      </c>
      <c r="P51" s="265">
        <v>0</v>
      </c>
      <c r="Q51" s="265">
        <v>0</v>
      </c>
      <c r="R51" s="265">
        <v>0</v>
      </c>
      <c r="S51" s="265">
        <v>0</v>
      </c>
      <c r="T51" s="265">
        <v>0</v>
      </c>
      <c r="U51" s="265">
        <v>0</v>
      </c>
      <c r="V51" s="265">
        <v>0</v>
      </c>
      <c r="W51" s="265">
        <v>0</v>
      </c>
      <c r="DA51" s="74" t="s">
        <v>301</v>
      </c>
    </row>
    <row r="52" spans="1:105" ht="12" hidden="1" customHeight="1" x14ac:dyDescent="0.25">
      <c r="A52" s="53"/>
      <c r="B52" s="266"/>
      <c r="C52" s="266"/>
      <c r="D52" s="266"/>
      <c r="E52" s="266"/>
      <c r="F52" s="266"/>
      <c r="G52" s="266"/>
      <c r="H52" s="266"/>
      <c r="I52" s="266"/>
      <c r="J52" s="266"/>
      <c r="K52" s="266"/>
      <c r="L52" s="266"/>
      <c r="M52" s="266"/>
      <c r="N52" s="266"/>
      <c r="O52" s="266"/>
      <c r="P52" s="266"/>
      <c r="Q52" s="266"/>
      <c r="R52" s="266"/>
      <c r="S52" s="266"/>
      <c r="T52" s="266"/>
      <c r="U52" s="266"/>
      <c r="V52" s="266"/>
      <c r="W52" s="266"/>
      <c r="DA52" s="75"/>
    </row>
    <row r="54" spans="1:105" ht="15" customHeight="1" x14ac:dyDescent="0.25">
      <c r="A54" s="34" t="s">
        <v>42</v>
      </c>
      <c r="B54" s="225">
        <v>51.123231109079903</v>
      </c>
      <c r="C54" s="225">
        <v>61.997494966750779</v>
      </c>
      <c r="D54" s="225">
        <v>74.855747094819904</v>
      </c>
      <c r="E54" s="225">
        <v>90.654894347407023</v>
      </c>
      <c r="F54" s="225">
        <v>92.492113397163706</v>
      </c>
      <c r="G54" s="225">
        <v>110.7870901677089</v>
      </c>
      <c r="H54" s="225">
        <v>118.2320172515068</v>
      </c>
      <c r="I54" s="225">
        <v>125.9878003065086</v>
      </c>
      <c r="J54" s="225">
        <v>118.03862109905231</v>
      </c>
      <c r="K54" s="225">
        <v>88.520762591572975</v>
      </c>
      <c r="L54" s="225">
        <v>88.729311435241968</v>
      </c>
      <c r="M54" s="225">
        <v>100.6147064433322</v>
      </c>
      <c r="N54" s="225">
        <v>107.748409953956</v>
      </c>
      <c r="O54" s="225">
        <v>109.5649410441839</v>
      </c>
      <c r="P54" s="225">
        <v>113.95266559145939</v>
      </c>
      <c r="Q54" s="225">
        <v>106.1928792493237</v>
      </c>
      <c r="R54" s="225">
        <v>114.2951150773102</v>
      </c>
      <c r="S54" s="225">
        <v>118.1475144620649</v>
      </c>
      <c r="T54" s="225">
        <v>131.2910915332053</v>
      </c>
      <c r="U54" s="225">
        <v>127.4157954884132</v>
      </c>
      <c r="V54" s="225">
        <v>131.19636135791271</v>
      </c>
      <c r="W54" s="225">
        <v>128.42735820535509</v>
      </c>
      <c r="DA54" s="89" t="s">
        <v>302</v>
      </c>
    </row>
    <row r="55" spans="1:105" ht="12" customHeight="1" x14ac:dyDescent="0.25">
      <c r="A55" s="55" t="s">
        <v>92</v>
      </c>
      <c r="B55" s="261">
        <v>9.5117958103595607E-2</v>
      </c>
      <c r="C55" s="261">
        <v>0.1173504428168561</v>
      </c>
      <c r="D55" s="261">
        <v>0.14337886006929351</v>
      </c>
      <c r="E55" s="261">
        <v>0.175941265821835</v>
      </c>
      <c r="F55" s="261">
        <v>0.1832810946850881</v>
      </c>
      <c r="G55" s="261">
        <v>0.21349244330095221</v>
      </c>
      <c r="H55" s="261">
        <v>0.22951528167504559</v>
      </c>
      <c r="I55" s="261">
        <v>0.24194734525961431</v>
      </c>
      <c r="J55" s="261">
        <v>0.2311875153894023</v>
      </c>
      <c r="K55" s="261">
        <v>0.17273080439834079</v>
      </c>
      <c r="L55" s="261">
        <v>0.173475419897446</v>
      </c>
      <c r="M55" s="261">
        <v>0.1981335761922754</v>
      </c>
      <c r="N55" s="261">
        <v>0.21096698925125121</v>
      </c>
      <c r="O55" s="261">
        <v>0.2148336866843911</v>
      </c>
      <c r="P55" s="261">
        <v>0.21958225797826911</v>
      </c>
      <c r="Q55" s="261">
        <v>0.20820566878330271</v>
      </c>
      <c r="R55" s="261">
        <v>0.2248129877355402</v>
      </c>
      <c r="S55" s="261">
        <v>0.23350192595688959</v>
      </c>
      <c r="T55" s="261">
        <v>0.25734713238732287</v>
      </c>
      <c r="U55" s="261">
        <v>0.25005319858291958</v>
      </c>
      <c r="V55" s="261">
        <v>0.25902187898658358</v>
      </c>
      <c r="W55" s="261">
        <v>0.2535753716518987</v>
      </c>
      <c r="DA55" s="67" t="s">
        <v>303</v>
      </c>
    </row>
    <row r="56" spans="1:105" ht="12" customHeight="1" x14ac:dyDescent="0.25">
      <c r="A56" s="202" t="s">
        <v>93</v>
      </c>
      <c r="B56" s="226">
        <v>1.8238459893972249E-2</v>
      </c>
      <c r="C56" s="226">
        <v>2.2501443339690511E-2</v>
      </c>
      <c r="D56" s="226">
        <v>2.749228054463897E-2</v>
      </c>
      <c r="E56" s="226">
        <v>3.3735981978201719E-2</v>
      </c>
      <c r="F56" s="226">
        <v>3.5143362635020083E-2</v>
      </c>
      <c r="G56" s="226">
        <v>4.093625896142284E-2</v>
      </c>
      <c r="H56" s="226">
        <v>4.4008569394697952E-2</v>
      </c>
      <c r="I56" s="226">
        <v>4.6392364185998243E-2</v>
      </c>
      <c r="J56" s="226">
        <v>4.432921302646544E-2</v>
      </c>
      <c r="K56" s="226">
        <v>3.312038979055433E-2</v>
      </c>
      <c r="L56" s="226">
        <v>3.3263166614065087E-2</v>
      </c>
      <c r="M56" s="226">
        <v>3.7991262166250261E-2</v>
      </c>
      <c r="N56" s="226">
        <v>4.0452013995300087E-2</v>
      </c>
      <c r="O56" s="226">
        <v>4.119343661898215E-2</v>
      </c>
      <c r="P56" s="226">
        <v>4.210395476743458E-2</v>
      </c>
      <c r="Q56" s="226">
        <v>3.9922542656625752E-2</v>
      </c>
      <c r="R56" s="226">
        <v>4.3106924730165412E-2</v>
      </c>
      <c r="S56" s="226">
        <v>4.4772991311395907E-2</v>
      </c>
      <c r="T56" s="226">
        <v>4.9848018519071023E-2</v>
      </c>
      <c r="U56" s="226">
        <v>4.8035112190758802E-2</v>
      </c>
      <c r="V56" s="226">
        <v>4.9666332685705097E-2</v>
      </c>
      <c r="W56" s="226">
        <v>4.8621988299362297E-2</v>
      </c>
      <c r="DA56" s="174" t="s">
        <v>304</v>
      </c>
    </row>
    <row r="57" spans="1:105" ht="12" customHeight="1" x14ac:dyDescent="0.25">
      <c r="A57" s="202" t="s">
        <v>94</v>
      </c>
      <c r="B57" s="226">
        <v>2.523028155954643</v>
      </c>
      <c r="C57" s="226">
        <v>3.1127504967905839</v>
      </c>
      <c r="D57" s="226">
        <v>3.8031609186723441</v>
      </c>
      <c r="E57" s="226">
        <v>4.6668870559576252</v>
      </c>
      <c r="F57" s="226">
        <v>4.8476978273228601</v>
      </c>
      <c r="G57" s="226">
        <v>5.6629416386882152</v>
      </c>
      <c r="H57" s="226">
        <v>6.0879515228587593</v>
      </c>
      <c r="I57" s="226">
        <v>6.4177151877423491</v>
      </c>
      <c r="J57" s="226">
        <v>6.1323079496447894</v>
      </c>
      <c r="K57" s="226">
        <v>4.5817287459331366</v>
      </c>
      <c r="L57" s="226">
        <v>4.6014798624106046</v>
      </c>
      <c r="M57" s="226">
        <v>5.2555437620795464</v>
      </c>
      <c r="N57" s="226">
        <v>5.5959533243782538</v>
      </c>
      <c r="O57" s="226">
        <v>5.6985184623277494</v>
      </c>
      <c r="P57" s="226">
        <v>5.8244755298876241</v>
      </c>
      <c r="Q57" s="226">
        <v>5.5227085930241619</v>
      </c>
      <c r="R57" s="226">
        <v>5.9632219739545924</v>
      </c>
      <c r="S57" s="226">
        <v>6.193397043245211</v>
      </c>
      <c r="T57" s="226">
        <v>6.8037969360854866</v>
      </c>
      <c r="U57" s="226">
        <v>6.5919953156895801</v>
      </c>
      <c r="V57" s="226">
        <v>6.8490208302103088</v>
      </c>
      <c r="W57" s="226">
        <v>6.7261515605455218</v>
      </c>
      <c r="DA57" s="174" t="s">
        <v>305</v>
      </c>
    </row>
    <row r="58" spans="1:105" ht="12" customHeight="1" x14ac:dyDescent="0.25">
      <c r="A58" s="202" t="s">
        <v>95</v>
      </c>
      <c r="B58" s="226">
        <v>4.3501545816188029E-2</v>
      </c>
      <c r="C58" s="226">
        <v>5.3669420228591308E-2</v>
      </c>
      <c r="D58" s="226">
        <v>6.5573338355140745E-2</v>
      </c>
      <c r="E58" s="226">
        <v>8.0465531311876934E-2</v>
      </c>
      <c r="F58" s="226">
        <v>8.382235170566657E-2</v>
      </c>
      <c r="G58" s="226">
        <v>9.7639304804580523E-2</v>
      </c>
      <c r="H58" s="226">
        <v>0.1049672400497511</v>
      </c>
      <c r="I58" s="226">
        <v>0.1106529590705996</v>
      </c>
      <c r="J58" s="226">
        <v>0.1057320246707712</v>
      </c>
      <c r="K58" s="226">
        <v>7.8997248797305589E-2</v>
      </c>
      <c r="L58" s="226">
        <v>7.9337793589220607E-2</v>
      </c>
      <c r="M58" s="226">
        <v>9.0615032264108622E-2</v>
      </c>
      <c r="N58" s="226">
        <v>9.6484305714607532E-2</v>
      </c>
      <c r="O58" s="226">
        <v>9.8252713267699368E-2</v>
      </c>
      <c r="P58" s="226">
        <v>0.100424439783076</v>
      </c>
      <c r="Q58" s="226">
        <v>9.5221434735829669E-2</v>
      </c>
      <c r="R58" s="226">
        <v>0.10281667816502491</v>
      </c>
      <c r="S58" s="226">
        <v>0.10679050447149779</v>
      </c>
      <c r="T58" s="226">
        <v>0.1188952287671081</v>
      </c>
      <c r="U58" s="226">
        <v>0.1145711669680307</v>
      </c>
      <c r="V58" s="226">
        <v>0.1184618799728422</v>
      </c>
      <c r="W58" s="226">
        <v>0.1159709571956737</v>
      </c>
      <c r="DA58" s="174" t="s">
        <v>306</v>
      </c>
    </row>
    <row r="59" spans="1:105" ht="12" customHeight="1" x14ac:dyDescent="0.25">
      <c r="A59" s="56" t="s">
        <v>96</v>
      </c>
      <c r="B59" s="262">
        <v>0.1119473205933619</v>
      </c>
      <c r="C59" s="262">
        <v>0.1398650920081643</v>
      </c>
      <c r="D59" s="262">
        <v>0.17192493398126471</v>
      </c>
      <c r="E59" s="262">
        <v>0.2084183512913054</v>
      </c>
      <c r="F59" s="262">
        <v>0.21326548876901341</v>
      </c>
      <c r="G59" s="262">
        <v>0.25521209641861442</v>
      </c>
      <c r="H59" s="262">
        <v>0.27218116390395158</v>
      </c>
      <c r="I59" s="262">
        <v>0.2880005050163868</v>
      </c>
      <c r="J59" s="262">
        <v>0.26813576698565927</v>
      </c>
      <c r="K59" s="262">
        <v>0.2013440282149582</v>
      </c>
      <c r="L59" s="262">
        <v>0.2019080139908265</v>
      </c>
      <c r="M59" s="262">
        <v>0.22880728612285409</v>
      </c>
      <c r="N59" s="262">
        <v>0.24493877945610931</v>
      </c>
      <c r="O59" s="262">
        <v>0.24904652818148951</v>
      </c>
      <c r="P59" s="262">
        <v>0.25755028500999871</v>
      </c>
      <c r="Q59" s="262">
        <v>0.24058226181812939</v>
      </c>
      <c r="R59" s="262">
        <v>0.259302804137998</v>
      </c>
      <c r="S59" s="262">
        <v>0.26846584393654682</v>
      </c>
      <c r="T59" s="262">
        <v>0.29871464407103088</v>
      </c>
      <c r="U59" s="262">
        <v>0.28945043624218869</v>
      </c>
      <c r="V59" s="262">
        <v>0.29829626688922078</v>
      </c>
      <c r="W59" s="262">
        <v>0.29191751580041447</v>
      </c>
      <c r="DA59" s="68" t="s">
        <v>307</v>
      </c>
    </row>
    <row r="60" spans="1:105" ht="12" customHeight="1" x14ac:dyDescent="0.25">
      <c r="A60" s="37" t="s">
        <v>160</v>
      </c>
      <c r="B60" s="228">
        <v>5.287892165040645E-3</v>
      </c>
      <c r="C60" s="228">
        <v>8.007516342078809E-3</v>
      </c>
      <c r="D60" s="228">
        <v>8.22571314459449E-3</v>
      </c>
      <c r="E60" s="228">
        <v>7.7738083719704554E-3</v>
      </c>
      <c r="F60" s="228">
        <v>6.9641428117822642E-3</v>
      </c>
      <c r="G60" s="228">
        <v>1.077956921791383E-2</v>
      </c>
      <c r="H60" s="228">
        <v>1.047153657230555E-2</v>
      </c>
      <c r="I60" s="228">
        <v>7.4443556383891017E-3</v>
      </c>
      <c r="J60" s="228">
        <v>2.2098219266186848E-3</v>
      </c>
      <c r="K60" s="228">
        <v>4.3970620838835097E-3</v>
      </c>
      <c r="L60" s="228">
        <v>4.3729465608757651E-3</v>
      </c>
      <c r="M60" s="228">
        <v>2.1432534703159068E-3</v>
      </c>
      <c r="N60" s="228">
        <v>4.3226334635157061E-3</v>
      </c>
      <c r="O60" s="228">
        <v>4.335263294303335E-3</v>
      </c>
      <c r="P60" s="228">
        <v>4.4612062539605016E-3</v>
      </c>
      <c r="Q60" s="228">
        <v>4.3623285493874682E-3</v>
      </c>
      <c r="R60" s="228">
        <v>4.3370441288084786E-3</v>
      </c>
      <c r="S60" s="228">
        <v>3.6400942143444749E-3</v>
      </c>
      <c r="T60" s="228">
        <v>3.8076034303042819E-3</v>
      </c>
      <c r="U60" s="228">
        <v>3.6773498669956241E-3</v>
      </c>
      <c r="V60" s="228">
        <v>3.9307429318769056E-3</v>
      </c>
      <c r="W60" s="228">
        <v>4.0219633715011987E-3</v>
      </c>
      <c r="DA60" s="69" t="s">
        <v>308</v>
      </c>
    </row>
    <row r="61" spans="1:105" ht="12" customHeight="1" x14ac:dyDescent="0.25">
      <c r="A61" s="37" t="s">
        <v>162</v>
      </c>
      <c r="B61" s="228">
        <v>2.934575400721955E-2</v>
      </c>
      <c r="C61" s="228">
        <v>4.2636641236979952E-2</v>
      </c>
      <c r="D61" s="228">
        <v>5.7193446776358271E-2</v>
      </c>
      <c r="E61" s="228">
        <v>6.5317458745544094E-2</v>
      </c>
      <c r="F61" s="228">
        <v>5.7940248413959228E-2</v>
      </c>
      <c r="G61" s="228">
        <v>8.4515624692079391E-2</v>
      </c>
      <c r="H61" s="228">
        <v>8.5922443537873885E-2</v>
      </c>
      <c r="I61" s="228">
        <v>0.1011667139120075</v>
      </c>
      <c r="J61" s="228">
        <v>8.253738206308793E-2</v>
      </c>
      <c r="K61" s="228">
        <v>6.9334029404791844E-2</v>
      </c>
      <c r="L61" s="228">
        <v>6.639851336950757E-2</v>
      </c>
      <c r="M61" s="228">
        <v>7.0695721571848294E-2</v>
      </c>
      <c r="N61" s="228">
        <v>7.9265796950705195E-2</v>
      </c>
      <c r="O61" s="228">
        <v>7.872032675062296E-2</v>
      </c>
      <c r="P61" s="228">
        <v>8.3147514511177592E-2</v>
      </c>
      <c r="Q61" s="228">
        <v>5.706139544459949E-2</v>
      </c>
      <c r="R61" s="228">
        <v>6.3478417584469427E-2</v>
      </c>
      <c r="S61" s="228">
        <v>6.3575508396455066E-2</v>
      </c>
      <c r="T61" s="228">
        <v>7.5815245186164157E-2</v>
      </c>
      <c r="U61" s="228">
        <v>8.2109285744162028E-2</v>
      </c>
      <c r="V61" s="228">
        <v>8.2895882621299155E-2</v>
      </c>
      <c r="W61" s="228">
        <v>7.9085617673240974E-2</v>
      </c>
      <c r="DA61" s="69" t="s">
        <v>309</v>
      </c>
    </row>
    <row r="62" spans="1:105" ht="12" customHeight="1" x14ac:dyDescent="0.25">
      <c r="A62" s="37" t="s">
        <v>97</v>
      </c>
      <c r="B62" s="228">
        <v>0</v>
      </c>
      <c r="C62" s="228">
        <v>0</v>
      </c>
      <c r="D62" s="228">
        <v>0</v>
      </c>
      <c r="E62" s="228">
        <v>0</v>
      </c>
      <c r="F62" s="228">
        <v>0</v>
      </c>
      <c r="G62" s="228">
        <v>0</v>
      </c>
      <c r="H62" s="228">
        <v>0</v>
      </c>
      <c r="I62" s="228">
        <v>0</v>
      </c>
      <c r="J62" s="228">
        <v>0</v>
      </c>
      <c r="K62" s="228">
        <v>0</v>
      </c>
      <c r="L62" s="228">
        <v>0</v>
      </c>
      <c r="M62" s="228">
        <v>0</v>
      </c>
      <c r="N62" s="228">
        <v>0</v>
      </c>
      <c r="O62" s="228">
        <v>0</v>
      </c>
      <c r="P62" s="228">
        <v>0</v>
      </c>
      <c r="Q62" s="228">
        <v>0</v>
      </c>
      <c r="R62" s="228">
        <v>0</v>
      </c>
      <c r="S62" s="228">
        <v>0</v>
      </c>
      <c r="T62" s="228">
        <v>0</v>
      </c>
      <c r="U62" s="228">
        <v>0</v>
      </c>
      <c r="V62" s="228">
        <v>0</v>
      </c>
      <c r="W62" s="228">
        <v>0</v>
      </c>
      <c r="DA62" s="69" t="s">
        <v>310</v>
      </c>
    </row>
    <row r="63" spans="1:105" ht="12" customHeight="1" x14ac:dyDescent="0.25">
      <c r="A63" s="37" t="s">
        <v>78</v>
      </c>
      <c r="B63" s="228">
        <v>0</v>
      </c>
      <c r="C63" s="228">
        <v>0</v>
      </c>
      <c r="D63" s="228">
        <v>0</v>
      </c>
      <c r="E63" s="228">
        <v>0</v>
      </c>
      <c r="F63" s="228">
        <v>0</v>
      </c>
      <c r="G63" s="228">
        <v>0</v>
      </c>
      <c r="H63" s="228">
        <v>0</v>
      </c>
      <c r="I63" s="228">
        <v>0</v>
      </c>
      <c r="J63" s="228">
        <v>0</v>
      </c>
      <c r="K63" s="228">
        <v>0</v>
      </c>
      <c r="L63" s="228">
        <v>0</v>
      </c>
      <c r="M63" s="228">
        <v>0</v>
      </c>
      <c r="N63" s="228">
        <v>0</v>
      </c>
      <c r="O63" s="228">
        <v>0</v>
      </c>
      <c r="P63" s="228">
        <v>0</v>
      </c>
      <c r="Q63" s="228">
        <v>0</v>
      </c>
      <c r="R63" s="228">
        <v>0</v>
      </c>
      <c r="S63" s="228">
        <v>0</v>
      </c>
      <c r="T63" s="228">
        <v>0</v>
      </c>
      <c r="U63" s="228">
        <v>0</v>
      </c>
      <c r="V63" s="228">
        <v>0</v>
      </c>
      <c r="W63" s="228">
        <v>0</v>
      </c>
      <c r="DA63" s="69" t="s">
        <v>311</v>
      </c>
    </row>
    <row r="64" spans="1:105" ht="12" customHeight="1" x14ac:dyDescent="0.25">
      <c r="A64" s="37" t="s">
        <v>38</v>
      </c>
      <c r="B64" s="228">
        <v>7.7313674421101694E-2</v>
      </c>
      <c r="C64" s="228">
        <v>8.9220934429105586E-2</v>
      </c>
      <c r="D64" s="228">
        <v>0.10650577406031191</v>
      </c>
      <c r="E64" s="228">
        <v>0.13532708417379091</v>
      </c>
      <c r="F64" s="228">
        <v>0.1483610975432719</v>
      </c>
      <c r="G64" s="228">
        <v>0.1599169025086212</v>
      </c>
      <c r="H64" s="228">
        <v>0.1757871837937722</v>
      </c>
      <c r="I64" s="228">
        <v>0.1793894354659902</v>
      </c>
      <c r="J64" s="228">
        <v>0.18338856299595269</v>
      </c>
      <c r="K64" s="228">
        <v>0.12761293672628279</v>
      </c>
      <c r="L64" s="228">
        <v>0.13113655406044311</v>
      </c>
      <c r="M64" s="228">
        <v>0.1559683110806899</v>
      </c>
      <c r="N64" s="228">
        <v>0.16135034904188841</v>
      </c>
      <c r="O64" s="228">
        <v>0.16599093813656321</v>
      </c>
      <c r="P64" s="228">
        <v>0.16994156424486059</v>
      </c>
      <c r="Q64" s="228">
        <v>0.1791585378241424</v>
      </c>
      <c r="R64" s="228">
        <v>0.1914873424247201</v>
      </c>
      <c r="S64" s="228">
        <v>0.20125024132574729</v>
      </c>
      <c r="T64" s="228">
        <v>0.21909179545456239</v>
      </c>
      <c r="U64" s="228">
        <v>0.20366380063103101</v>
      </c>
      <c r="V64" s="228">
        <v>0.21146964133604479</v>
      </c>
      <c r="W64" s="228">
        <v>0.20880993475567231</v>
      </c>
      <c r="DA64" s="69" t="s">
        <v>312</v>
      </c>
    </row>
    <row r="65" spans="1:105" ht="12" customHeight="1" x14ac:dyDescent="0.25">
      <c r="A65" s="57" t="s">
        <v>222</v>
      </c>
      <c r="B65" s="263">
        <v>5.8892371382873119</v>
      </c>
      <c r="C65" s="263">
        <v>5.746721932186464</v>
      </c>
      <c r="D65" s="263">
        <v>6.7101608328603897</v>
      </c>
      <c r="E65" s="263">
        <v>7.9510157311986216</v>
      </c>
      <c r="F65" s="263">
        <v>7.7792459604208837</v>
      </c>
      <c r="G65" s="263">
        <v>9.912496285899147</v>
      </c>
      <c r="H65" s="263">
        <v>10.40555206545514</v>
      </c>
      <c r="I65" s="263">
        <v>11.79972796742554</v>
      </c>
      <c r="J65" s="263">
        <v>10.46221227843114</v>
      </c>
      <c r="K65" s="263">
        <v>7.8751279503516827</v>
      </c>
      <c r="L65" s="263">
        <v>7.8929650613335376</v>
      </c>
      <c r="M65" s="263">
        <v>8.7255808479953512</v>
      </c>
      <c r="N65" s="263">
        <v>9.5557699417315831</v>
      </c>
      <c r="O65" s="263">
        <v>9.6687378193848161</v>
      </c>
      <c r="P65" s="263">
        <v>10.95819335310364</v>
      </c>
      <c r="Q65" s="263">
        <v>9.5189574772299057</v>
      </c>
      <c r="R65" s="263">
        <v>10.064159012518321</v>
      </c>
      <c r="S65" s="263">
        <v>10.168715341099199</v>
      </c>
      <c r="T65" s="263">
        <v>11.23088503740731</v>
      </c>
      <c r="U65" s="263">
        <v>11.242483876135511</v>
      </c>
      <c r="V65" s="263">
        <v>11.326709116702141</v>
      </c>
      <c r="W65" s="263">
        <v>11.08201139063646</v>
      </c>
      <c r="DA65" s="70" t="s">
        <v>313</v>
      </c>
    </row>
    <row r="66" spans="1:105" ht="12" customHeight="1" x14ac:dyDescent="0.25">
      <c r="A66" s="18" t="s">
        <v>30</v>
      </c>
      <c r="B66" s="232">
        <v>0</v>
      </c>
      <c r="C66" s="232">
        <v>0</v>
      </c>
      <c r="D66" s="232">
        <v>0</v>
      </c>
      <c r="E66" s="232">
        <v>0</v>
      </c>
      <c r="F66" s="232">
        <v>0</v>
      </c>
      <c r="G66" s="232">
        <v>0</v>
      </c>
      <c r="H66" s="232">
        <v>0</v>
      </c>
      <c r="I66" s="232">
        <v>2.420714886459129</v>
      </c>
      <c r="J66" s="232">
        <v>2.3851834946584729</v>
      </c>
      <c r="K66" s="232">
        <v>1.2022872537761351</v>
      </c>
      <c r="L66" s="232">
        <v>1.430940290864521</v>
      </c>
      <c r="M66" s="232">
        <v>1.4407070549890411</v>
      </c>
      <c r="N66" s="232">
        <v>1.8599801811470129</v>
      </c>
      <c r="O66" s="232">
        <v>1.897604677037787</v>
      </c>
      <c r="P66" s="232">
        <v>4.4367506353241497</v>
      </c>
      <c r="Q66" s="232">
        <v>3.881961733035558</v>
      </c>
      <c r="R66" s="232">
        <v>3.5369370851010609</v>
      </c>
      <c r="S66" s="232">
        <v>3.2213465168934619</v>
      </c>
      <c r="T66" s="232">
        <v>2.8766937275504731</v>
      </c>
      <c r="U66" s="232">
        <v>3.06208110961144</v>
      </c>
      <c r="V66" s="232">
        <v>2.5366171444135208</v>
      </c>
      <c r="W66" s="232">
        <v>2.6550632350303451</v>
      </c>
      <c r="DA66" s="71" t="s">
        <v>314</v>
      </c>
    </row>
    <row r="67" spans="1:105" ht="12" customHeight="1" x14ac:dyDescent="0.25">
      <c r="A67" s="18" t="s">
        <v>70</v>
      </c>
      <c r="B67" s="232">
        <v>0.70700614256916294</v>
      </c>
      <c r="C67" s="232">
        <v>1.6236236701216991</v>
      </c>
      <c r="D67" s="232">
        <v>2.6218790699382439</v>
      </c>
      <c r="E67" s="232">
        <v>2.8219522411328271</v>
      </c>
      <c r="F67" s="232">
        <v>2.343393812181783</v>
      </c>
      <c r="G67" s="232">
        <v>3.937351347833419</v>
      </c>
      <c r="H67" s="232">
        <v>3.8135704746831149</v>
      </c>
      <c r="I67" s="232">
        <v>2.1833675017805372</v>
      </c>
      <c r="J67" s="232">
        <v>0.143879419941702</v>
      </c>
      <c r="K67" s="232">
        <v>0</v>
      </c>
      <c r="L67" s="232">
        <v>0.142026163697453</v>
      </c>
      <c r="M67" s="232">
        <v>0</v>
      </c>
      <c r="N67" s="232">
        <v>0</v>
      </c>
      <c r="O67" s="232">
        <v>0</v>
      </c>
      <c r="P67" s="232">
        <v>0</v>
      </c>
      <c r="Q67" s="232">
        <v>0</v>
      </c>
      <c r="R67" s="232">
        <v>0</v>
      </c>
      <c r="S67" s="232">
        <v>0</v>
      </c>
      <c r="T67" s="232">
        <v>0</v>
      </c>
      <c r="U67" s="232">
        <v>0</v>
      </c>
      <c r="V67" s="232">
        <v>0</v>
      </c>
      <c r="W67" s="232">
        <v>0</v>
      </c>
      <c r="DA67" s="71" t="s">
        <v>315</v>
      </c>
    </row>
    <row r="68" spans="1:105" ht="12" customHeight="1" x14ac:dyDescent="0.25">
      <c r="A68" s="18" t="s">
        <v>162</v>
      </c>
      <c r="B68" s="232">
        <v>0.77996914459930344</v>
      </c>
      <c r="C68" s="232">
        <v>2.7759658334085242</v>
      </c>
      <c r="D68" s="232">
        <v>4.0882817629221453</v>
      </c>
      <c r="E68" s="232">
        <v>5.1290634900657954</v>
      </c>
      <c r="F68" s="232">
        <v>5.4358521482391016</v>
      </c>
      <c r="G68" s="232">
        <v>5.9751449380657284</v>
      </c>
      <c r="H68" s="232">
        <v>6.5919815907720229</v>
      </c>
      <c r="I68" s="232">
        <v>7.1956455791858742</v>
      </c>
      <c r="J68" s="232">
        <v>7.9331493638309594</v>
      </c>
      <c r="K68" s="232">
        <v>6.6728406965755482</v>
      </c>
      <c r="L68" s="232">
        <v>6.3199986067715637</v>
      </c>
      <c r="M68" s="232">
        <v>7.2848737930063114</v>
      </c>
      <c r="N68" s="232">
        <v>7.69578976058457</v>
      </c>
      <c r="O68" s="232">
        <v>7.7711331423470282</v>
      </c>
      <c r="P68" s="232">
        <v>6.521442717779494</v>
      </c>
      <c r="Q68" s="232">
        <v>5.6369957441943486</v>
      </c>
      <c r="R68" s="232">
        <v>6.5272219274172594</v>
      </c>
      <c r="S68" s="232">
        <v>6.9473688242057419</v>
      </c>
      <c r="T68" s="232">
        <v>8.3541913098568372</v>
      </c>
      <c r="U68" s="232">
        <v>8.1804027665240682</v>
      </c>
      <c r="V68" s="232">
        <v>8.7900919722886179</v>
      </c>
      <c r="W68" s="232">
        <v>8.4269481556061159</v>
      </c>
      <c r="DA68" s="71" t="s">
        <v>316</v>
      </c>
    </row>
    <row r="69" spans="1:105" ht="12" customHeight="1" x14ac:dyDescent="0.25">
      <c r="A69" s="18" t="s">
        <v>36</v>
      </c>
      <c r="B69" s="232">
        <v>4.4022618511188449</v>
      </c>
      <c r="C69" s="232">
        <v>1.3471324286562409</v>
      </c>
      <c r="D69" s="232">
        <v>0</v>
      </c>
      <c r="E69" s="232">
        <v>0</v>
      </c>
      <c r="F69" s="232">
        <v>0</v>
      </c>
      <c r="G69" s="232">
        <v>0</v>
      </c>
      <c r="H69" s="232">
        <v>0</v>
      </c>
      <c r="I69" s="232">
        <v>0</v>
      </c>
      <c r="J69" s="232">
        <v>0</v>
      </c>
      <c r="K69" s="232">
        <v>0</v>
      </c>
      <c r="L69" s="232">
        <v>0</v>
      </c>
      <c r="M69" s="232">
        <v>0</v>
      </c>
      <c r="N69" s="232">
        <v>0</v>
      </c>
      <c r="O69" s="232">
        <v>0</v>
      </c>
      <c r="P69" s="232">
        <v>0</v>
      </c>
      <c r="Q69" s="232">
        <v>0</v>
      </c>
      <c r="R69" s="232">
        <v>0</v>
      </c>
      <c r="S69" s="232">
        <v>0</v>
      </c>
      <c r="T69" s="232">
        <v>0</v>
      </c>
      <c r="U69" s="232">
        <v>0</v>
      </c>
      <c r="V69" s="232">
        <v>0</v>
      </c>
      <c r="W69" s="232">
        <v>0</v>
      </c>
      <c r="DA69" s="71" t="s">
        <v>317</v>
      </c>
    </row>
    <row r="70" spans="1:105" ht="12" hidden="1" customHeight="1" x14ac:dyDescent="0.25">
      <c r="A70" s="54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DA70" s="173"/>
    </row>
    <row r="71" spans="1:105" ht="12" customHeight="1" x14ac:dyDescent="0.25">
      <c r="A71" s="57" t="s">
        <v>228</v>
      </c>
      <c r="B71" s="263">
        <v>18.71549865443485</v>
      </c>
      <c r="C71" s="263">
        <v>23.089983200061791</v>
      </c>
      <c r="D71" s="263">
        <v>28.2113589925752</v>
      </c>
      <c r="E71" s="263">
        <v>34.618368491066711</v>
      </c>
      <c r="F71" s="263">
        <v>36.062560102753558</v>
      </c>
      <c r="G71" s="263">
        <v>42.006973393806888</v>
      </c>
      <c r="H71" s="263">
        <v>45.159642101265568</v>
      </c>
      <c r="I71" s="263">
        <v>47.605786593091537</v>
      </c>
      <c r="J71" s="263">
        <v>45.48867237541063</v>
      </c>
      <c r="K71" s="263">
        <v>33.986675090057403</v>
      </c>
      <c r="L71" s="263">
        <v>34.13318633408975</v>
      </c>
      <c r="M71" s="263">
        <v>38.984948295317963</v>
      </c>
      <c r="N71" s="263">
        <v>41.510062686182792</v>
      </c>
      <c r="O71" s="263">
        <v>42.270877699980907</v>
      </c>
      <c r="P71" s="263">
        <v>43.205211041790761</v>
      </c>
      <c r="Q71" s="263">
        <v>40.966742680868272</v>
      </c>
      <c r="R71" s="263">
        <v>44.234414335108923</v>
      </c>
      <c r="S71" s="263">
        <v>45.944057969521467</v>
      </c>
      <c r="T71" s="263">
        <v>51.151825808946093</v>
      </c>
      <c r="U71" s="263">
        <v>49.291501738526222</v>
      </c>
      <c r="V71" s="263">
        <v>50.965387864642807</v>
      </c>
      <c r="W71" s="263">
        <v>49.893727972799368</v>
      </c>
      <c r="DA71" s="70" t="s">
        <v>318</v>
      </c>
    </row>
    <row r="72" spans="1:105" ht="12" customHeight="1" x14ac:dyDescent="0.25">
      <c r="A72" s="57" t="s">
        <v>181</v>
      </c>
      <c r="B72" s="263">
        <v>18.525813376310762</v>
      </c>
      <c r="C72" s="263">
        <v>23.554907602877719</v>
      </c>
      <c r="D72" s="263">
        <v>28.41261717370849</v>
      </c>
      <c r="E72" s="263">
        <v>34.173063742561588</v>
      </c>
      <c r="F72" s="263">
        <v>34.562320373377247</v>
      </c>
      <c r="G72" s="263">
        <v>41.857816384670741</v>
      </c>
      <c r="H72" s="263">
        <v>44.53291483715455</v>
      </c>
      <c r="I72" s="263">
        <v>47.25800163447019</v>
      </c>
      <c r="J72" s="263">
        <v>44.120338160657617</v>
      </c>
      <c r="K72" s="263">
        <v>33.174880567771517</v>
      </c>
      <c r="L72" s="263">
        <v>33.192476540202847</v>
      </c>
      <c r="M72" s="263">
        <v>37.625354694484621</v>
      </c>
      <c r="N72" s="263">
        <v>40.290171701836499</v>
      </c>
      <c r="O72" s="263">
        <v>40.963137453395952</v>
      </c>
      <c r="P72" s="263">
        <v>42.362656057192801</v>
      </c>
      <c r="Q72" s="263">
        <v>39.552415956319443</v>
      </c>
      <c r="R72" s="263">
        <v>42.628189728784697</v>
      </c>
      <c r="S72" s="263">
        <v>44.113466922680267</v>
      </c>
      <c r="T72" s="263">
        <v>49.082251698686314</v>
      </c>
      <c r="U72" s="263">
        <v>47.565931984987166</v>
      </c>
      <c r="V72" s="263">
        <v>49.01597755567014</v>
      </c>
      <c r="W72" s="263">
        <v>47.966246216848823</v>
      </c>
      <c r="DA72" s="70" t="s">
        <v>319</v>
      </c>
    </row>
    <row r="73" spans="1:105" ht="12" customHeight="1" x14ac:dyDescent="0.25">
      <c r="A73" s="60" t="s">
        <v>183</v>
      </c>
      <c r="B73" s="264">
        <v>10.003056066352521</v>
      </c>
      <c r="C73" s="264">
        <v>13.51807780836177</v>
      </c>
      <c r="D73" s="264">
        <v>15.35928142932149</v>
      </c>
      <c r="E73" s="264">
        <v>16.60845176175992</v>
      </c>
      <c r="F73" s="264">
        <v>13.085065601150021</v>
      </c>
      <c r="G73" s="264">
        <v>21.62308046927583</v>
      </c>
      <c r="H73" s="264">
        <v>21.600142047952989</v>
      </c>
      <c r="I73" s="264">
        <v>21.855821929493271</v>
      </c>
      <c r="J73" s="264">
        <v>14.98027325359444</v>
      </c>
      <c r="K73" s="264">
        <v>12.703691577809121</v>
      </c>
      <c r="L73" s="264">
        <v>12.09359970769399</v>
      </c>
      <c r="M73" s="264">
        <v>12.287734245734329</v>
      </c>
      <c r="N73" s="264">
        <v>14.061567640110891</v>
      </c>
      <c r="O73" s="264">
        <v>13.977332419637349</v>
      </c>
      <c r="P73" s="264">
        <v>14.73333731557477</v>
      </c>
      <c r="Q73" s="264">
        <v>10.44369570247957</v>
      </c>
      <c r="R73" s="264">
        <v>11.49241930255813</v>
      </c>
      <c r="S73" s="264">
        <v>11.22580120781492</v>
      </c>
      <c r="T73" s="264">
        <v>13.228731063543311</v>
      </c>
      <c r="U73" s="264">
        <v>14.23193484115799</v>
      </c>
      <c r="V73" s="264">
        <v>14.376280952853509</v>
      </c>
      <c r="W73" s="264">
        <v>13.752724759941909</v>
      </c>
      <c r="DA73" s="72" t="s">
        <v>320</v>
      </c>
    </row>
    <row r="74" spans="1:105" ht="12" customHeight="1" x14ac:dyDescent="0.25">
      <c r="A74" s="59" t="s">
        <v>33</v>
      </c>
      <c r="B74" s="232">
        <v>3.2132895998964028</v>
      </c>
      <c r="C74" s="232">
        <v>4.9616656714493104</v>
      </c>
      <c r="D74" s="232">
        <v>2.774613163571698</v>
      </c>
      <c r="E74" s="232">
        <v>2.3796158288827738</v>
      </c>
      <c r="F74" s="232">
        <v>0</v>
      </c>
      <c r="G74" s="232">
        <v>2.4133626291168429</v>
      </c>
      <c r="H74" s="232">
        <v>2.4353178154031649</v>
      </c>
      <c r="I74" s="232">
        <v>2.0297424272294071</v>
      </c>
      <c r="J74" s="232">
        <v>1.216467927316601</v>
      </c>
      <c r="K74" s="232">
        <v>0.81451735078369103</v>
      </c>
      <c r="L74" s="232">
        <v>0.40621975106649377</v>
      </c>
      <c r="M74" s="232">
        <v>0.40204395963250611</v>
      </c>
      <c r="N74" s="232">
        <v>0.40568421069968452</v>
      </c>
      <c r="O74" s="232">
        <v>0.4069096522075511</v>
      </c>
      <c r="P74" s="232">
        <v>0.41878250138611872</v>
      </c>
      <c r="Q74" s="232">
        <v>0.40920112309978712</v>
      </c>
      <c r="R74" s="232">
        <v>0.40713443583068321</v>
      </c>
      <c r="S74" s="232">
        <v>0.18600427444283271</v>
      </c>
      <c r="T74" s="232">
        <v>0.13479120001716061</v>
      </c>
      <c r="U74" s="232">
        <v>0.12387159583823761</v>
      </c>
      <c r="V74" s="232">
        <v>8.4749115491112331E-2</v>
      </c>
      <c r="W74" s="232">
        <v>6.8496533150139191E-2</v>
      </c>
      <c r="DA74" s="71" t="s">
        <v>321</v>
      </c>
    </row>
    <row r="75" spans="1:105" ht="12" customHeight="1" x14ac:dyDescent="0.25">
      <c r="A75" s="59" t="s">
        <v>160</v>
      </c>
      <c r="B75" s="232">
        <v>0.5994457634947371</v>
      </c>
      <c r="C75" s="232">
        <v>0.92634150478446264</v>
      </c>
      <c r="D75" s="232">
        <v>1.036729396687182</v>
      </c>
      <c r="E75" s="232">
        <v>1.0376028694871851</v>
      </c>
      <c r="F75" s="232">
        <v>1.0367401010654309</v>
      </c>
      <c r="G75" s="232">
        <v>1.4026459902692821</v>
      </c>
      <c r="H75" s="232">
        <v>1.404828375929555</v>
      </c>
      <c r="I75" s="232">
        <v>1.0840385603243059</v>
      </c>
      <c r="J75" s="232">
        <v>0.36109297817223901</v>
      </c>
      <c r="K75" s="232">
        <v>0.72536143123702546</v>
      </c>
      <c r="L75" s="232">
        <v>0.72352449217839621</v>
      </c>
      <c r="M75" s="232">
        <v>0.3580523181601013</v>
      </c>
      <c r="N75" s="232">
        <v>0.72259870109867508</v>
      </c>
      <c r="O75" s="232">
        <v>0.72478629888106061</v>
      </c>
      <c r="P75" s="232">
        <v>0.74587553937085571</v>
      </c>
      <c r="Q75" s="232">
        <v>0.72886563081854427</v>
      </c>
      <c r="R75" s="232">
        <v>0.7251984765123155</v>
      </c>
      <c r="S75" s="232">
        <v>0.61172011482563893</v>
      </c>
      <c r="T75" s="232">
        <v>0.64076812554965323</v>
      </c>
      <c r="U75" s="232">
        <v>0.61894491361862702</v>
      </c>
      <c r="V75" s="232">
        <v>0.6621314101081216</v>
      </c>
      <c r="W75" s="232">
        <v>0.67768555310029777</v>
      </c>
      <c r="DA75" s="71" t="s">
        <v>322</v>
      </c>
    </row>
    <row r="76" spans="1:105" ht="12" customHeight="1" x14ac:dyDescent="0.25">
      <c r="A76" s="59" t="s">
        <v>70</v>
      </c>
      <c r="B76" s="232">
        <v>2.9432868180349998</v>
      </c>
      <c r="C76" s="232">
        <v>2.8157998088419518</v>
      </c>
      <c r="D76" s="232">
        <v>4.512157007243454</v>
      </c>
      <c r="E76" s="232">
        <v>4.6817955045005322</v>
      </c>
      <c r="F76" s="232">
        <v>3.6293969322603421</v>
      </c>
      <c r="G76" s="232">
        <v>7.0731626350132819</v>
      </c>
      <c r="H76" s="232">
        <v>6.508928637640623</v>
      </c>
      <c r="I76" s="232">
        <v>4.3630137581015784</v>
      </c>
      <c r="J76" s="232">
        <v>0.23874800126565901</v>
      </c>
      <c r="K76" s="232">
        <v>0</v>
      </c>
      <c r="L76" s="232">
        <v>0.24097003435597211</v>
      </c>
      <c r="M76" s="232">
        <v>0</v>
      </c>
      <c r="N76" s="232">
        <v>0</v>
      </c>
      <c r="O76" s="232">
        <v>0</v>
      </c>
      <c r="P76" s="232">
        <v>0</v>
      </c>
      <c r="Q76" s="232">
        <v>0</v>
      </c>
      <c r="R76" s="232">
        <v>0</v>
      </c>
      <c r="S76" s="232">
        <v>0</v>
      </c>
      <c r="T76" s="232">
        <v>0</v>
      </c>
      <c r="U76" s="232">
        <v>0</v>
      </c>
      <c r="V76" s="232">
        <v>0</v>
      </c>
      <c r="W76" s="232">
        <v>0</v>
      </c>
      <c r="DA76" s="71" t="s">
        <v>323</v>
      </c>
    </row>
    <row r="77" spans="1:105" ht="12" customHeight="1" x14ac:dyDescent="0.25">
      <c r="A77" s="59" t="s">
        <v>162</v>
      </c>
      <c r="B77" s="232">
        <v>3.247033884926382</v>
      </c>
      <c r="C77" s="232">
        <v>4.8142708232860478</v>
      </c>
      <c r="D77" s="232">
        <v>7.0357818618191619</v>
      </c>
      <c r="E77" s="232">
        <v>8.509437558889422</v>
      </c>
      <c r="F77" s="232">
        <v>8.4189285678242491</v>
      </c>
      <c r="G77" s="232">
        <v>10.733909214876419</v>
      </c>
      <c r="H77" s="232">
        <v>11.251067218979641</v>
      </c>
      <c r="I77" s="232">
        <v>14.379027183837991</v>
      </c>
      <c r="J77" s="232">
        <v>13.16396434683994</v>
      </c>
      <c r="K77" s="232">
        <v>11.163812795788401</v>
      </c>
      <c r="L77" s="232">
        <v>10.722885430093131</v>
      </c>
      <c r="M77" s="232">
        <v>11.52763796794172</v>
      </c>
      <c r="N77" s="232">
        <v>12.933284728312531</v>
      </c>
      <c r="O77" s="232">
        <v>12.845636468548729</v>
      </c>
      <c r="P77" s="232">
        <v>13.568679274817789</v>
      </c>
      <c r="Q77" s="232">
        <v>9.3056289485612353</v>
      </c>
      <c r="R77" s="232">
        <v>10.36008639021513</v>
      </c>
      <c r="S77" s="232">
        <v>10.428076818546449</v>
      </c>
      <c r="T77" s="232">
        <v>12.45317173797649</v>
      </c>
      <c r="U77" s="232">
        <v>13.489118331701119</v>
      </c>
      <c r="V77" s="232">
        <v>13.62940042725427</v>
      </c>
      <c r="W77" s="232">
        <v>13.00654267369147</v>
      </c>
      <c r="DA77" s="71" t="s">
        <v>324</v>
      </c>
    </row>
    <row r="78" spans="1:105" ht="12" customHeight="1" x14ac:dyDescent="0.25">
      <c r="A78" s="60" t="s">
        <v>189</v>
      </c>
      <c r="B78" s="264">
        <v>8.5227573099582354</v>
      </c>
      <c r="C78" s="264">
        <v>10.036829794515951</v>
      </c>
      <c r="D78" s="264">
        <v>13.05333574438699</v>
      </c>
      <c r="E78" s="264">
        <v>17.564611980801669</v>
      </c>
      <c r="F78" s="264">
        <v>21.47725477222723</v>
      </c>
      <c r="G78" s="264">
        <v>20.234735915394921</v>
      </c>
      <c r="H78" s="264">
        <v>22.932772789201572</v>
      </c>
      <c r="I78" s="264">
        <v>25.40217970497692</v>
      </c>
      <c r="J78" s="264">
        <v>29.140064907063181</v>
      </c>
      <c r="K78" s="264">
        <v>20.47118898996241</v>
      </c>
      <c r="L78" s="264">
        <v>21.098876832508861</v>
      </c>
      <c r="M78" s="264">
        <v>25.33762044875029</v>
      </c>
      <c r="N78" s="264">
        <v>26.228604061725601</v>
      </c>
      <c r="O78" s="264">
        <v>26.985805033758609</v>
      </c>
      <c r="P78" s="264">
        <v>27.629318741618039</v>
      </c>
      <c r="Q78" s="264">
        <v>29.10872025383987</v>
      </c>
      <c r="R78" s="264">
        <v>31.135770426226571</v>
      </c>
      <c r="S78" s="264">
        <v>32.887665714865349</v>
      </c>
      <c r="T78" s="264">
        <v>35.853520635143013</v>
      </c>
      <c r="U78" s="264">
        <v>33.333997143829187</v>
      </c>
      <c r="V78" s="264">
        <v>34.639696602816628</v>
      </c>
      <c r="W78" s="264">
        <v>34.213521456906903</v>
      </c>
      <c r="DA78" s="72" t="s">
        <v>325</v>
      </c>
    </row>
    <row r="79" spans="1:105" ht="12" customHeight="1" x14ac:dyDescent="0.25">
      <c r="A79" s="57" t="s">
        <v>191</v>
      </c>
      <c r="B79" s="263">
        <f t="shared" ref="B79:W79" si="1">B80+B84+B95</f>
        <v>5.2008484996852076</v>
      </c>
      <c r="C79" s="263">
        <f t="shared" si="1"/>
        <v>6.1597453364409134</v>
      </c>
      <c r="D79" s="263">
        <f t="shared" si="1"/>
        <v>7.3100797640531479</v>
      </c>
      <c r="E79" s="263">
        <f t="shared" si="1"/>
        <v>8.7469981962192573</v>
      </c>
      <c r="F79" s="263">
        <f t="shared" si="1"/>
        <v>8.724776835494378</v>
      </c>
      <c r="G79" s="263">
        <f t="shared" si="1"/>
        <v>10.739582361158352</v>
      </c>
      <c r="H79" s="263">
        <f t="shared" si="1"/>
        <v>11.395284469749317</v>
      </c>
      <c r="I79" s="263">
        <f t="shared" si="1"/>
        <v>12.219575750246401</v>
      </c>
      <c r="J79" s="263">
        <f t="shared" si="1"/>
        <v>11.185705814835801</v>
      </c>
      <c r="K79" s="263">
        <f t="shared" si="1"/>
        <v>8.4161577662580704</v>
      </c>
      <c r="L79" s="263">
        <f t="shared" si="1"/>
        <v>8.4212192431136632</v>
      </c>
      <c r="M79" s="263">
        <f t="shared" si="1"/>
        <v>9.4677316867092536</v>
      </c>
      <c r="N79" s="263">
        <f t="shared" si="1"/>
        <v>10.203610211409563</v>
      </c>
      <c r="O79" s="263">
        <f t="shared" si="1"/>
        <v>10.36034324434193</v>
      </c>
      <c r="P79" s="263">
        <f t="shared" si="1"/>
        <v>10.982468671945806</v>
      </c>
      <c r="Q79" s="263">
        <f t="shared" si="1"/>
        <v>10.048122633888029</v>
      </c>
      <c r="R79" s="263">
        <f t="shared" si="1"/>
        <v>10.775090632174964</v>
      </c>
      <c r="S79" s="263">
        <f t="shared" si="1"/>
        <v>11.074345919842411</v>
      </c>
      <c r="T79" s="263">
        <f t="shared" si="1"/>
        <v>12.297527028335587</v>
      </c>
      <c r="U79" s="263">
        <f t="shared" si="1"/>
        <v>12.021772659090814</v>
      </c>
      <c r="V79" s="263">
        <f t="shared" si="1"/>
        <v>12.313819632152951</v>
      </c>
      <c r="W79" s="263">
        <f t="shared" si="1"/>
        <v>12.049135231577576</v>
      </c>
      <c r="DA79" s="70"/>
    </row>
    <row r="80" spans="1:105" ht="12" customHeight="1" x14ac:dyDescent="0.25">
      <c r="A80" s="60" t="s">
        <v>192</v>
      </c>
      <c r="B80" s="264">
        <v>1.5385501544469049</v>
      </c>
      <c r="C80" s="264">
        <v>2.2269366459821711</v>
      </c>
      <c r="D80" s="264">
        <v>2.360093622751267</v>
      </c>
      <c r="E80" s="264">
        <v>2.5330833867574571</v>
      </c>
      <c r="F80" s="264">
        <v>1.939949799500581</v>
      </c>
      <c r="G80" s="264">
        <v>3.2058104964583189</v>
      </c>
      <c r="H80" s="264">
        <v>3.2398239166136631</v>
      </c>
      <c r="I80" s="264">
        <v>3.51369378124159</v>
      </c>
      <c r="J80" s="264">
        <v>2.685174250131976</v>
      </c>
      <c r="K80" s="264">
        <v>2.2996510937144499</v>
      </c>
      <c r="L80" s="264">
        <v>2.1633605341565261</v>
      </c>
      <c r="M80" s="264">
        <v>2.2243535530125609</v>
      </c>
      <c r="N80" s="264">
        <v>2.545456901630601</v>
      </c>
      <c r="O80" s="264">
        <v>2.530208450760647</v>
      </c>
      <c r="P80" s="264">
        <v>2.667062173566138</v>
      </c>
      <c r="Q80" s="264">
        <v>1.890541508940663</v>
      </c>
      <c r="R80" s="264">
        <v>2.0803838362006828</v>
      </c>
      <c r="S80" s="264">
        <v>2.0321200233219701</v>
      </c>
      <c r="T80" s="264">
        <v>2.3946949335476688</v>
      </c>
      <c r="U80" s="264">
        <v>2.5762971591904869</v>
      </c>
      <c r="V80" s="264">
        <v>2.6024270200739079</v>
      </c>
      <c r="W80" s="264">
        <v>2.4895494622208498</v>
      </c>
      <c r="DA80" s="72" t="s">
        <v>326</v>
      </c>
    </row>
    <row r="81" spans="1:105" ht="12" customHeight="1" x14ac:dyDescent="0.25">
      <c r="A81" s="59" t="s">
        <v>33</v>
      </c>
      <c r="B81" s="232">
        <v>0.70027886695892316</v>
      </c>
      <c r="C81" s="232">
        <v>1.032426471201547</v>
      </c>
      <c r="D81" s="232">
        <v>0.60369426754420741</v>
      </c>
      <c r="E81" s="232">
        <v>0.50540278792214899</v>
      </c>
      <c r="F81" s="232">
        <v>0</v>
      </c>
      <c r="G81" s="232">
        <v>0.53174068309610856</v>
      </c>
      <c r="H81" s="232">
        <v>0.5228208420607845</v>
      </c>
      <c r="I81" s="232">
        <v>0.40770431334986629</v>
      </c>
      <c r="J81" s="232">
        <v>0.221580080665394</v>
      </c>
      <c r="K81" s="232">
        <v>0.14744578023690871</v>
      </c>
      <c r="L81" s="232">
        <v>7.4143865274805945E-2</v>
      </c>
      <c r="M81" s="232">
        <v>7.2778910431453597E-2</v>
      </c>
      <c r="N81" s="232">
        <v>7.3437876944986977E-2</v>
      </c>
      <c r="O81" s="232">
        <v>7.3659709149160688E-2</v>
      </c>
      <c r="P81" s="232">
        <v>7.5808959265299597E-2</v>
      </c>
      <c r="Q81" s="232">
        <v>7.4074516412960256E-2</v>
      </c>
      <c r="R81" s="232">
        <v>7.3700399991001309E-2</v>
      </c>
      <c r="S81" s="232">
        <v>3.3670916090659059E-2</v>
      </c>
      <c r="T81" s="232">
        <v>2.4400209076549748E-2</v>
      </c>
      <c r="U81" s="232">
        <v>2.2423517534631811E-2</v>
      </c>
      <c r="V81" s="232">
        <v>1.5341477312855239E-2</v>
      </c>
      <c r="W81" s="232">
        <v>1.239939795527777E-2</v>
      </c>
      <c r="DA81" s="71" t="s">
        <v>327</v>
      </c>
    </row>
    <row r="82" spans="1:105" ht="12" customHeight="1" x14ac:dyDescent="0.25">
      <c r="A82" s="59" t="s">
        <v>160</v>
      </c>
      <c r="B82" s="232">
        <v>0.13063845850587361</v>
      </c>
      <c r="C82" s="232">
        <v>0.19275371503070129</v>
      </c>
      <c r="D82" s="232">
        <v>0.2255693161092592</v>
      </c>
      <c r="E82" s="232">
        <v>0.22037480866861331</v>
      </c>
      <c r="F82" s="232">
        <v>0.2127003199481039</v>
      </c>
      <c r="G82" s="232">
        <v>0.30904760354259048</v>
      </c>
      <c r="H82" s="232">
        <v>0.30159248612599771</v>
      </c>
      <c r="I82" s="232">
        <v>0.21774545920345301</v>
      </c>
      <c r="J82" s="232">
        <v>6.5773218869491987E-2</v>
      </c>
      <c r="K82" s="232">
        <v>0.1313065732480718</v>
      </c>
      <c r="L82" s="232">
        <v>0.1320588236545798</v>
      </c>
      <c r="M82" s="232">
        <v>6.4815443607130957E-2</v>
      </c>
      <c r="N82" s="232">
        <v>0.13080645756552531</v>
      </c>
      <c r="O82" s="232">
        <v>0.13120246148313131</v>
      </c>
      <c r="P82" s="232">
        <v>0.1350200836806569</v>
      </c>
      <c r="Q82" s="232">
        <v>0.13194091141275999</v>
      </c>
      <c r="R82" s="232">
        <v>0.13127707481380871</v>
      </c>
      <c r="S82" s="232">
        <v>0.1107349641235951</v>
      </c>
      <c r="T82" s="232">
        <v>0.11599330097966271</v>
      </c>
      <c r="U82" s="232">
        <v>0.1120428136053303</v>
      </c>
      <c r="V82" s="232">
        <v>0.11986053125672889</v>
      </c>
      <c r="W82" s="232">
        <v>0.12267617753754941</v>
      </c>
      <c r="DA82" s="71" t="s">
        <v>328</v>
      </c>
    </row>
    <row r="83" spans="1:105" ht="12" customHeight="1" x14ac:dyDescent="0.25">
      <c r="A83" s="59" t="s">
        <v>162</v>
      </c>
      <c r="B83" s="232">
        <v>0.70763282898210822</v>
      </c>
      <c r="C83" s="232">
        <v>1.001756459749922</v>
      </c>
      <c r="D83" s="232">
        <v>1.5308300390978009</v>
      </c>
      <c r="E83" s="232">
        <v>1.8073057901666949</v>
      </c>
      <c r="F83" s="232">
        <v>1.7272494795524771</v>
      </c>
      <c r="G83" s="232">
        <v>2.3650222098196201</v>
      </c>
      <c r="H83" s="232">
        <v>2.4154105884268802</v>
      </c>
      <c r="I83" s="232">
        <v>2.8882440086882699</v>
      </c>
      <c r="J83" s="232">
        <v>2.3978209505970889</v>
      </c>
      <c r="K83" s="232">
        <v>2.02089874022947</v>
      </c>
      <c r="L83" s="232">
        <v>1.957157845227141</v>
      </c>
      <c r="M83" s="232">
        <v>2.0867591989739771</v>
      </c>
      <c r="N83" s="232">
        <v>2.3412125671200892</v>
      </c>
      <c r="O83" s="232">
        <v>2.3253462801283549</v>
      </c>
      <c r="P83" s="232">
        <v>2.4562331306201819</v>
      </c>
      <c r="Q83" s="232">
        <v>1.684526081114943</v>
      </c>
      <c r="R83" s="232">
        <v>1.8754063613958729</v>
      </c>
      <c r="S83" s="232">
        <v>1.887714143107716</v>
      </c>
      <c r="T83" s="232">
        <v>2.2543014234914569</v>
      </c>
      <c r="U83" s="232">
        <v>2.441830828050525</v>
      </c>
      <c r="V83" s="232">
        <v>2.4672250115043242</v>
      </c>
      <c r="W83" s="232">
        <v>2.354473886728023</v>
      </c>
      <c r="DA83" s="71" t="s">
        <v>329</v>
      </c>
    </row>
    <row r="84" spans="1:105" ht="12" customHeight="1" x14ac:dyDescent="0.25">
      <c r="A84" s="60" t="s">
        <v>197</v>
      </c>
      <c r="B84" s="264">
        <v>1.8049161682394239</v>
      </c>
      <c r="C84" s="264">
        <v>1.844338919827097</v>
      </c>
      <c r="D84" s="264">
        <v>2.109869881249149</v>
      </c>
      <c r="E84" s="264">
        <v>2.4833950523984192</v>
      </c>
      <c r="F84" s="264">
        <v>2.3784970821654192</v>
      </c>
      <c r="G84" s="264">
        <v>3.0754148121343818</v>
      </c>
      <c r="H84" s="264">
        <v>3.2321887302117478</v>
      </c>
      <c r="I84" s="264">
        <v>3.603471882250985</v>
      </c>
      <c r="J84" s="264">
        <v>3.1926580172729291</v>
      </c>
      <c r="K84" s="264">
        <v>2.4107655608311851</v>
      </c>
      <c r="L84" s="264">
        <v>2.406858659815768</v>
      </c>
      <c r="M84" s="264">
        <v>2.6567045498643691</v>
      </c>
      <c r="N84" s="264">
        <v>2.9101918493077372</v>
      </c>
      <c r="O84" s="264">
        <v>2.945103093894001</v>
      </c>
      <c r="P84" s="264">
        <v>3.31388448616904</v>
      </c>
      <c r="Q84" s="264">
        <v>2.8882544919470909</v>
      </c>
      <c r="R84" s="264">
        <v>3.0584389382605641</v>
      </c>
      <c r="S84" s="264">
        <v>3.0888259759007899</v>
      </c>
      <c r="T84" s="264">
        <v>3.4125463823934679</v>
      </c>
      <c r="U84" s="264">
        <v>3.4112796505941909</v>
      </c>
      <c r="V84" s="264">
        <v>3.440836082058023</v>
      </c>
      <c r="W84" s="264">
        <v>3.3661764318979959</v>
      </c>
      <c r="DA84" s="72" t="s">
        <v>330</v>
      </c>
    </row>
    <row r="85" spans="1:105" ht="12" customHeight="1" x14ac:dyDescent="0.25">
      <c r="A85" s="64" t="s">
        <v>30</v>
      </c>
      <c r="B85" s="231">
        <v>0</v>
      </c>
      <c r="C85" s="231">
        <v>0</v>
      </c>
      <c r="D85" s="231">
        <v>0</v>
      </c>
      <c r="E85" s="231">
        <v>0</v>
      </c>
      <c r="F85" s="231">
        <v>0</v>
      </c>
      <c r="G85" s="231">
        <v>0</v>
      </c>
      <c r="H85" s="231">
        <v>0</v>
      </c>
      <c r="I85" s="231">
        <v>0.64935619401334688</v>
      </c>
      <c r="J85" s="231">
        <v>0.66298321496977697</v>
      </c>
      <c r="K85" s="231">
        <v>0.32701254318667627</v>
      </c>
      <c r="L85" s="231">
        <v>0.39949789211978498</v>
      </c>
      <c r="M85" s="231">
        <v>0.41289488822106979</v>
      </c>
      <c r="N85" s="231">
        <v>0.52551770974301859</v>
      </c>
      <c r="O85" s="231">
        <v>0.53596648299119876</v>
      </c>
      <c r="P85" s="231">
        <v>1.269722357377616</v>
      </c>
      <c r="Q85" s="231">
        <v>1.0921348693206041</v>
      </c>
      <c r="R85" s="231">
        <v>0.9976783491100859</v>
      </c>
      <c r="S85" s="231">
        <v>0.92424903072894271</v>
      </c>
      <c r="T85" s="231">
        <v>0.82999437263432041</v>
      </c>
      <c r="U85" s="231">
        <v>0.88775312254816807</v>
      </c>
      <c r="V85" s="231">
        <v>0.73421186494083823</v>
      </c>
      <c r="W85" s="231">
        <v>0.76766944387977809</v>
      </c>
      <c r="DA85" s="73" t="s">
        <v>331</v>
      </c>
    </row>
    <row r="86" spans="1:105" ht="12" customHeight="1" x14ac:dyDescent="0.25">
      <c r="A86" s="64" t="s">
        <v>32</v>
      </c>
      <c r="B86" s="231">
        <v>0</v>
      </c>
      <c r="C86" s="231">
        <v>0</v>
      </c>
      <c r="D86" s="231">
        <v>0</v>
      </c>
      <c r="E86" s="231">
        <v>0</v>
      </c>
      <c r="F86" s="231">
        <v>0</v>
      </c>
      <c r="G86" s="231">
        <v>0</v>
      </c>
      <c r="H86" s="231">
        <v>0</v>
      </c>
      <c r="I86" s="231">
        <v>0</v>
      </c>
      <c r="J86" s="231">
        <v>0</v>
      </c>
      <c r="K86" s="231">
        <v>0</v>
      </c>
      <c r="L86" s="231">
        <v>0</v>
      </c>
      <c r="M86" s="231">
        <v>0</v>
      </c>
      <c r="N86" s="231">
        <v>0</v>
      </c>
      <c r="O86" s="231">
        <v>0</v>
      </c>
      <c r="P86" s="231">
        <v>0</v>
      </c>
      <c r="Q86" s="231">
        <v>0</v>
      </c>
      <c r="R86" s="231">
        <v>0</v>
      </c>
      <c r="S86" s="231">
        <v>0</v>
      </c>
      <c r="T86" s="231">
        <v>0</v>
      </c>
      <c r="U86" s="231">
        <v>0</v>
      </c>
      <c r="V86" s="231">
        <v>0</v>
      </c>
      <c r="W86" s="231">
        <v>0</v>
      </c>
      <c r="DA86" s="73" t="s">
        <v>332</v>
      </c>
    </row>
    <row r="87" spans="1:105" ht="12" customHeight="1" x14ac:dyDescent="0.25">
      <c r="A87" s="64" t="s">
        <v>33</v>
      </c>
      <c r="B87" s="231">
        <v>0.19659687041824939</v>
      </c>
      <c r="C87" s="231">
        <v>0.57266331831989603</v>
      </c>
      <c r="D87" s="231">
        <v>0.38243026120971668</v>
      </c>
      <c r="E87" s="231">
        <v>0.35704620315075192</v>
      </c>
      <c r="F87" s="231">
        <v>0</v>
      </c>
      <c r="G87" s="231">
        <v>0.34459687420600282</v>
      </c>
      <c r="H87" s="231">
        <v>0.3657520516811032</v>
      </c>
      <c r="I87" s="231">
        <v>0.27518704352759332</v>
      </c>
      <c r="J87" s="231">
        <v>0.20580114257164839</v>
      </c>
      <c r="K87" s="231">
        <v>0.13374026109444251</v>
      </c>
      <c r="L87" s="231">
        <v>6.7509793441868027E-2</v>
      </c>
      <c r="M87" s="231">
        <v>7.3540489308413767E-2</v>
      </c>
      <c r="N87" s="231">
        <v>6.888409350052864E-2</v>
      </c>
      <c r="O87" s="231">
        <v>7.0220844890278217E-2</v>
      </c>
      <c r="P87" s="231">
        <v>5.8176263838497007E-2</v>
      </c>
      <c r="Q87" s="231">
        <v>7.0432201371554551E-2</v>
      </c>
      <c r="R87" s="231">
        <v>7.307578659582975E-2</v>
      </c>
      <c r="S87" s="231">
        <v>3.5908566238369161E-2</v>
      </c>
      <c r="T87" s="231">
        <v>2.634965582883975E-2</v>
      </c>
      <c r="U87" s="231">
        <v>2.1996106821863901E-2</v>
      </c>
      <c r="V87" s="231">
        <v>1.5978123149931071E-2</v>
      </c>
      <c r="W87" s="231">
        <v>1.2959369564873979E-2</v>
      </c>
      <c r="DA87" s="73" t="s">
        <v>333</v>
      </c>
    </row>
    <row r="88" spans="1:105" ht="12" customHeight="1" x14ac:dyDescent="0.25">
      <c r="A88" s="64" t="s">
        <v>160</v>
      </c>
      <c r="B88" s="231">
        <v>3.7373002508044012E-2</v>
      </c>
      <c r="C88" s="231">
        <v>0.10894927748028781</v>
      </c>
      <c r="D88" s="231">
        <v>0.1456118045485808</v>
      </c>
      <c r="E88" s="231">
        <v>0.15864635457149329</v>
      </c>
      <c r="F88" s="231">
        <v>0.19268743300442401</v>
      </c>
      <c r="G88" s="231">
        <v>0.20408833748773481</v>
      </c>
      <c r="H88" s="231">
        <v>0.2149986629641773</v>
      </c>
      <c r="I88" s="231">
        <v>0.14976597096863761</v>
      </c>
      <c r="J88" s="231">
        <v>6.2251170923424311E-2</v>
      </c>
      <c r="K88" s="231">
        <v>0.12136617068039671</v>
      </c>
      <c r="L88" s="231">
        <v>0.1225294103844865</v>
      </c>
      <c r="M88" s="231">
        <v>6.6739173877584934E-2</v>
      </c>
      <c r="N88" s="231">
        <v>0.125028603965218</v>
      </c>
      <c r="O88" s="231">
        <v>0.1274557394249877</v>
      </c>
      <c r="P88" s="231">
        <v>0.10558568168649771</v>
      </c>
      <c r="Q88" s="231">
        <v>0.1278389751793273</v>
      </c>
      <c r="R88" s="231">
        <v>0.13263981516223869</v>
      </c>
      <c r="S88" s="231">
        <v>0.12033979429690179</v>
      </c>
      <c r="T88" s="231">
        <v>0.12764260834007729</v>
      </c>
      <c r="U88" s="231">
        <v>0.1119972731644944</v>
      </c>
      <c r="V88" s="231">
        <v>0.1272085034345522</v>
      </c>
      <c r="W88" s="231">
        <v>0.1306546511029541</v>
      </c>
      <c r="DA88" s="73" t="s">
        <v>334</v>
      </c>
    </row>
    <row r="89" spans="1:105" ht="12" customHeight="1" x14ac:dyDescent="0.25">
      <c r="A89" s="64" t="s">
        <v>70</v>
      </c>
      <c r="B89" s="231">
        <v>0.17790086918398909</v>
      </c>
      <c r="C89" s="231">
        <v>0.32106457975060482</v>
      </c>
      <c r="D89" s="231">
        <v>0.61440220235896148</v>
      </c>
      <c r="E89" s="231">
        <v>0.69398288998063451</v>
      </c>
      <c r="F89" s="231">
        <v>0.65396627340274571</v>
      </c>
      <c r="G89" s="231">
        <v>0.99774864622451831</v>
      </c>
      <c r="H89" s="231">
        <v>0.96573815042626987</v>
      </c>
      <c r="I89" s="231">
        <v>0.58437602230113905</v>
      </c>
      <c r="J89" s="231">
        <v>3.9903006215567353E-2</v>
      </c>
      <c r="K89" s="231">
        <v>0</v>
      </c>
      <c r="L89" s="231">
        <v>3.956284694745154E-2</v>
      </c>
      <c r="M89" s="231">
        <v>0</v>
      </c>
      <c r="N89" s="231">
        <v>0</v>
      </c>
      <c r="O89" s="231">
        <v>0</v>
      </c>
      <c r="P89" s="231">
        <v>0</v>
      </c>
      <c r="Q89" s="231">
        <v>0</v>
      </c>
      <c r="R89" s="231">
        <v>0</v>
      </c>
      <c r="S89" s="231">
        <v>0</v>
      </c>
      <c r="T89" s="231">
        <v>0</v>
      </c>
      <c r="U89" s="231">
        <v>0</v>
      </c>
      <c r="V89" s="231">
        <v>0</v>
      </c>
      <c r="W89" s="231">
        <v>0</v>
      </c>
      <c r="DA89" s="73" t="s">
        <v>335</v>
      </c>
    </row>
    <row r="90" spans="1:105" ht="12" customHeight="1" x14ac:dyDescent="0.25">
      <c r="A90" s="64" t="s">
        <v>34</v>
      </c>
      <c r="B90" s="231">
        <v>0</v>
      </c>
      <c r="C90" s="231">
        <v>0</v>
      </c>
      <c r="D90" s="231">
        <v>0</v>
      </c>
      <c r="E90" s="231">
        <v>0</v>
      </c>
      <c r="F90" s="231">
        <v>0</v>
      </c>
      <c r="G90" s="231">
        <v>0</v>
      </c>
      <c r="H90" s="231">
        <v>0</v>
      </c>
      <c r="I90" s="231">
        <v>0</v>
      </c>
      <c r="J90" s="231">
        <v>0</v>
      </c>
      <c r="K90" s="231">
        <v>0</v>
      </c>
      <c r="L90" s="231">
        <v>0</v>
      </c>
      <c r="M90" s="231">
        <v>0</v>
      </c>
      <c r="N90" s="231">
        <v>0</v>
      </c>
      <c r="O90" s="231">
        <v>0</v>
      </c>
      <c r="P90" s="231">
        <v>0</v>
      </c>
      <c r="Q90" s="231">
        <v>0</v>
      </c>
      <c r="R90" s="231">
        <v>0</v>
      </c>
      <c r="S90" s="231">
        <v>0</v>
      </c>
      <c r="T90" s="231">
        <v>0</v>
      </c>
      <c r="U90" s="231">
        <v>0</v>
      </c>
      <c r="V90" s="231">
        <v>0</v>
      </c>
      <c r="W90" s="231">
        <v>0</v>
      </c>
      <c r="DA90" s="73" t="s">
        <v>336</v>
      </c>
    </row>
    <row r="91" spans="1:105" ht="12" customHeight="1" x14ac:dyDescent="0.25">
      <c r="A91" s="64" t="s">
        <v>162</v>
      </c>
      <c r="B91" s="231">
        <v>0.19818416903822819</v>
      </c>
      <c r="C91" s="231">
        <v>0.55431648374154097</v>
      </c>
      <c r="D91" s="231">
        <v>0.96742561313188991</v>
      </c>
      <c r="E91" s="231">
        <v>1.273719604695539</v>
      </c>
      <c r="F91" s="231">
        <v>1.531843375758249</v>
      </c>
      <c r="G91" s="231">
        <v>1.5289809542161259</v>
      </c>
      <c r="H91" s="231">
        <v>1.685699865140198</v>
      </c>
      <c r="I91" s="231">
        <v>1.9447866514402681</v>
      </c>
      <c r="J91" s="231">
        <v>2.221719482592512</v>
      </c>
      <c r="K91" s="231">
        <v>1.828646585869669</v>
      </c>
      <c r="L91" s="231">
        <v>1.7777587169221769</v>
      </c>
      <c r="M91" s="231">
        <v>2.1035299984572999</v>
      </c>
      <c r="N91" s="231">
        <v>2.1907614420989718</v>
      </c>
      <c r="O91" s="231">
        <v>2.2114600265875368</v>
      </c>
      <c r="P91" s="231">
        <v>1.880400183266429</v>
      </c>
      <c r="Q91" s="231">
        <v>1.5978484460756059</v>
      </c>
      <c r="R91" s="231">
        <v>1.85504498739241</v>
      </c>
      <c r="S91" s="231">
        <v>2.0083285846365762</v>
      </c>
      <c r="T91" s="231">
        <v>2.4285597455902308</v>
      </c>
      <c r="U91" s="231">
        <v>2.3895331480596651</v>
      </c>
      <c r="V91" s="231">
        <v>2.5634375905327018</v>
      </c>
      <c r="W91" s="231">
        <v>2.4548929673503901</v>
      </c>
      <c r="DA91" s="73" t="s">
        <v>337</v>
      </c>
    </row>
    <row r="92" spans="1:105" ht="12" customHeight="1" x14ac:dyDescent="0.25">
      <c r="A92" s="64" t="s">
        <v>36</v>
      </c>
      <c r="B92" s="231">
        <v>1.1948612570909141</v>
      </c>
      <c r="C92" s="231">
        <v>0.28734526053476761</v>
      </c>
      <c r="D92" s="231">
        <v>0</v>
      </c>
      <c r="E92" s="231">
        <v>0</v>
      </c>
      <c r="F92" s="231">
        <v>0</v>
      </c>
      <c r="G92" s="231">
        <v>0</v>
      </c>
      <c r="H92" s="231">
        <v>0</v>
      </c>
      <c r="I92" s="231">
        <v>0</v>
      </c>
      <c r="J92" s="231">
        <v>0</v>
      </c>
      <c r="K92" s="231">
        <v>0</v>
      </c>
      <c r="L92" s="231">
        <v>0</v>
      </c>
      <c r="M92" s="231">
        <v>0</v>
      </c>
      <c r="N92" s="231">
        <v>0</v>
      </c>
      <c r="O92" s="231">
        <v>0</v>
      </c>
      <c r="P92" s="231">
        <v>0</v>
      </c>
      <c r="Q92" s="231">
        <v>0</v>
      </c>
      <c r="R92" s="231">
        <v>0</v>
      </c>
      <c r="S92" s="231">
        <v>0</v>
      </c>
      <c r="T92" s="231">
        <v>0</v>
      </c>
      <c r="U92" s="231">
        <v>0</v>
      </c>
      <c r="V92" s="231">
        <v>0</v>
      </c>
      <c r="W92" s="231">
        <v>0</v>
      </c>
      <c r="DA92" s="73" t="s">
        <v>338</v>
      </c>
    </row>
    <row r="93" spans="1:105" ht="12" customHeight="1" x14ac:dyDescent="0.25">
      <c r="A93" s="64" t="s">
        <v>73</v>
      </c>
      <c r="B93" s="231">
        <v>0</v>
      </c>
      <c r="C93" s="231">
        <v>0</v>
      </c>
      <c r="D93" s="231">
        <v>0</v>
      </c>
      <c r="E93" s="231">
        <v>0</v>
      </c>
      <c r="F93" s="231">
        <v>0</v>
      </c>
      <c r="G93" s="231">
        <v>0</v>
      </c>
      <c r="H93" s="231">
        <v>0</v>
      </c>
      <c r="I93" s="231">
        <v>0</v>
      </c>
      <c r="J93" s="231">
        <v>0</v>
      </c>
      <c r="K93" s="231">
        <v>0</v>
      </c>
      <c r="L93" s="231">
        <v>0</v>
      </c>
      <c r="M93" s="231">
        <v>0</v>
      </c>
      <c r="N93" s="231">
        <v>0</v>
      </c>
      <c r="O93" s="231">
        <v>0</v>
      </c>
      <c r="P93" s="231">
        <v>0</v>
      </c>
      <c r="Q93" s="231">
        <v>0</v>
      </c>
      <c r="R93" s="231">
        <v>0</v>
      </c>
      <c r="S93" s="231">
        <v>0</v>
      </c>
      <c r="T93" s="231">
        <v>0</v>
      </c>
      <c r="U93" s="231">
        <v>0</v>
      </c>
      <c r="V93" s="231">
        <v>0</v>
      </c>
      <c r="W93" s="231">
        <v>0</v>
      </c>
      <c r="DA93" s="73" t="s">
        <v>339</v>
      </c>
    </row>
    <row r="94" spans="1:105" ht="12" customHeight="1" x14ac:dyDescent="0.25">
      <c r="A94" s="64" t="s">
        <v>79</v>
      </c>
      <c r="B94" s="231">
        <v>0</v>
      </c>
      <c r="C94" s="231">
        <v>0</v>
      </c>
      <c r="D94" s="231">
        <v>0</v>
      </c>
      <c r="E94" s="231">
        <v>0</v>
      </c>
      <c r="F94" s="231">
        <v>0</v>
      </c>
      <c r="G94" s="231">
        <v>0</v>
      </c>
      <c r="H94" s="231">
        <v>0</v>
      </c>
      <c r="I94" s="231">
        <v>0</v>
      </c>
      <c r="J94" s="231">
        <v>0</v>
      </c>
      <c r="K94" s="231">
        <v>0</v>
      </c>
      <c r="L94" s="231">
        <v>0</v>
      </c>
      <c r="M94" s="231">
        <v>0</v>
      </c>
      <c r="N94" s="231">
        <v>0</v>
      </c>
      <c r="O94" s="231">
        <v>0</v>
      </c>
      <c r="P94" s="231">
        <v>0</v>
      </c>
      <c r="Q94" s="231">
        <v>0</v>
      </c>
      <c r="R94" s="231">
        <v>0</v>
      </c>
      <c r="S94" s="231">
        <v>0</v>
      </c>
      <c r="T94" s="231">
        <v>0</v>
      </c>
      <c r="U94" s="231">
        <v>0</v>
      </c>
      <c r="V94" s="231">
        <v>0</v>
      </c>
      <c r="W94" s="231">
        <v>0</v>
      </c>
      <c r="DA94" s="73" t="s">
        <v>340</v>
      </c>
    </row>
    <row r="95" spans="1:105" ht="12" customHeight="1" x14ac:dyDescent="0.25">
      <c r="A95" s="61" t="s">
        <v>209</v>
      </c>
      <c r="B95" s="265">
        <v>1.857382176998879</v>
      </c>
      <c r="C95" s="265">
        <v>2.088469770631646</v>
      </c>
      <c r="D95" s="265">
        <v>2.840116260052731</v>
      </c>
      <c r="E95" s="265">
        <v>3.730519757063381</v>
      </c>
      <c r="F95" s="265">
        <v>4.4063299538283784</v>
      </c>
      <c r="G95" s="265">
        <v>4.45835705256565</v>
      </c>
      <c r="H95" s="265">
        <v>4.9232718229239074</v>
      </c>
      <c r="I95" s="265">
        <v>5.1024100867538262</v>
      </c>
      <c r="J95" s="265">
        <v>5.307873547430896</v>
      </c>
      <c r="K95" s="265">
        <v>3.7057411117124359</v>
      </c>
      <c r="L95" s="265">
        <v>3.8510000491413692</v>
      </c>
      <c r="M95" s="265">
        <v>4.5866735838323232</v>
      </c>
      <c r="N95" s="265">
        <v>4.7479614604712248</v>
      </c>
      <c r="O95" s="265">
        <v>4.8850316996872829</v>
      </c>
      <c r="P95" s="265">
        <v>5.0015220122106294</v>
      </c>
      <c r="Q95" s="265">
        <v>5.2693266330002757</v>
      </c>
      <c r="R95" s="265">
        <v>5.6362678577137171</v>
      </c>
      <c r="S95" s="265">
        <v>5.9533999206196508</v>
      </c>
      <c r="T95" s="265">
        <v>6.4902857123944493</v>
      </c>
      <c r="U95" s="265">
        <v>6.0341958493061378</v>
      </c>
      <c r="V95" s="265">
        <v>6.27055653002102</v>
      </c>
      <c r="W95" s="265">
        <v>6.1934093374587293</v>
      </c>
      <c r="DA95" s="74" t="s">
        <v>341</v>
      </c>
    </row>
    <row r="96" spans="1:105" ht="12" hidden="1" customHeight="1" x14ac:dyDescent="0.25"/>
    <row r="98" spans="1:105" ht="15" customHeight="1" x14ac:dyDescent="0.25">
      <c r="A98" s="32" t="s">
        <v>342</v>
      </c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DA98" s="88"/>
    </row>
    <row r="100" spans="1:105" ht="12" customHeight="1" x14ac:dyDescent="0.25">
      <c r="A100" s="35" t="s">
        <v>41</v>
      </c>
      <c r="B100" s="234">
        <f t="shared" ref="B100:W100" si="2">SUM(B$101:B$105,B$109:B$110,B$112:B$114,B$107,B$106)</f>
        <v>1</v>
      </c>
      <c r="C100" s="234">
        <f t="shared" si="2"/>
        <v>1</v>
      </c>
      <c r="D100" s="234">
        <f t="shared" si="2"/>
        <v>0</v>
      </c>
      <c r="E100" s="234">
        <f t="shared" si="2"/>
        <v>0</v>
      </c>
      <c r="F100" s="234">
        <f t="shared" si="2"/>
        <v>0</v>
      </c>
      <c r="G100" s="234">
        <f t="shared" si="2"/>
        <v>0</v>
      </c>
      <c r="H100" s="234">
        <f t="shared" si="2"/>
        <v>0</v>
      </c>
      <c r="I100" s="234">
        <f t="shared" si="2"/>
        <v>0</v>
      </c>
      <c r="J100" s="234">
        <f t="shared" si="2"/>
        <v>0</v>
      </c>
      <c r="K100" s="234">
        <f t="shared" si="2"/>
        <v>0</v>
      </c>
      <c r="L100" s="234">
        <f t="shared" si="2"/>
        <v>0</v>
      </c>
      <c r="M100" s="234">
        <f t="shared" si="2"/>
        <v>0</v>
      </c>
      <c r="N100" s="234">
        <f t="shared" si="2"/>
        <v>0</v>
      </c>
      <c r="O100" s="234">
        <f t="shared" si="2"/>
        <v>0</v>
      </c>
      <c r="P100" s="234">
        <f t="shared" si="2"/>
        <v>0</v>
      </c>
      <c r="Q100" s="234">
        <f t="shared" si="2"/>
        <v>0</v>
      </c>
      <c r="R100" s="234">
        <f t="shared" si="2"/>
        <v>0</v>
      </c>
      <c r="S100" s="234">
        <f t="shared" si="2"/>
        <v>0</v>
      </c>
      <c r="T100" s="234">
        <f t="shared" si="2"/>
        <v>0</v>
      </c>
      <c r="U100" s="234">
        <f t="shared" si="2"/>
        <v>0</v>
      </c>
      <c r="V100" s="234">
        <f t="shared" si="2"/>
        <v>0</v>
      </c>
      <c r="W100" s="234">
        <f t="shared" si="2"/>
        <v>0</v>
      </c>
      <c r="DA100" s="95"/>
    </row>
    <row r="101" spans="1:105" ht="12" customHeight="1" x14ac:dyDescent="0.25">
      <c r="A101" s="55" t="s">
        <v>92</v>
      </c>
      <c r="B101" s="268">
        <f t="shared" ref="B101:W101" si="3">IF(B$6=0,0,B$6/B$5)</f>
        <v>1.5602991146216759E-3</v>
      </c>
      <c r="C101" s="268">
        <f t="shared" si="3"/>
        <v>1.5588255366374662E-3</v>
      </c>
      <c r="D101" s="268">
        <f t="shared" si="3"/>
        <v>0</v>
      </c>
      <c r="E101" s="268">
        <f t="shared" si="3"/>
        <v>0</v>
      </c>
      <c r="F101" s="268">
        <f t="shared" si="3"/>
        <v>0</v>
      </c>
      <c r="G101" s="268">
        <f t="shared" si="3"/>
        <v>0</v>
      </c>
      <c r="H101" s="268">
        <f t="shared" si="3"/>
        <v>0</v>
      </c>
      <c r="I101" s="268">
        <f t="shared" si="3"/>
        <v>0</v>
      </c>
      <c r="J101" s="268">
        <f t="shared" si="3"/>
        <v>0</v>
      </c>
      <c r="K101" s="268">
        <f t="shared" si="3"/>
        <v>0</v>
      </c>
      <c r="L101" s="268">
        <f t="shared" si="3"/>
        <v>0</v>
      </c>
      <c r="M101" s="268">
        <f t="shared" si="3"/>
        <v>0</v>
      </c>
      <c r="N101" s="268">
        <f t="shared" si="3"/>
        <v>0</v>
      </c>
      <c r="O101" s="268">
        <f t="shared" si="3"/>
        <v>0</v>
      </c>
      <c r="P101" s="268">
        <f t="shared" si="3"/>
        <v>0</v>
      </c>
      <c r="Q101" s="268">
        <f t="shared" si="3"/>
        <v>0</v>
      </c>
      <c r="R101" s="268">
        <f t="shared" si="3"/>
        <v>0</v>
      </c>
      <c r="S101" s="268">
        <f t="shared" si="3"/>
        <v>0</v>
      </c>
      <c r="T101" s="268">
        <f t="shared" si="3"/>
        <v>0</v>
      </c>
      <c r="U101" s="268">
        <f t="shared" si="3"/>
        <v>0</v>
      </c>
      <c r="V101" s="268">
        <f t="shared" si="3"/>
        <v>0</v>
      </c>
      <c r="W101" s="268">
        <f t="shared" si="3"/>
        <v>0</v>
      </c>
      <c r="DA101" s="76"/>
    </row>
    <row r="102" spans="1:105" ht="12" customHeight="1" x14ac:dyDescent="0.25">
      <c r="A102" s="202" t="s">
        <v>93</v>
      </c>
      <c r="B102" s="269">
        <f t="shared" ref="B102:W102" si="4">IF(B$7=0,0,B$7/B$5)</f>
        <v>2.1582428201746508E-4</v>
      </c>
      <c r="C102" s="269">
        <f t="shared" si="4"/>
        <v>2.1562045320832311E-4</v>
      </c>
      <c r="D102" s="269">
        <f t="shared" si="4"/>
        <v>0</v>
      </c>
      <c r="E102" s="269">
        <f t="shared" si="4"/>
        <v>0</v>
      </c>
      <c r="F102" s="269">
        <f t="shared" si="4"/>
        <v>0</v>
      </c>
      <c r="G102" s="269">
        <f t="shared" si="4"/>
        <v>0</v>
      </c>
      <c r="H102" s="269">
        <f t="shared" si="4"/>
        <v>0</v>
      </c>
      <c r="I102" s="269">
        <f t="shared" si="4"/>
        <v>0</v>
      </c>
      <c r="J102" s="269">
        <f t="shared" si="4"/>
        <v>0</v>
      </c>
      <c r="K102" s="269">
        <f t="shared" si="4"/>
        <v>0</v>
      </c>
      <c r="L102" s="269">
        <f t="shared" si="4"/>
        <v>0</v>
      </c>
      <c r="M102" s="269">
        <f t="shared" si="4"/>
        <v>0</v>
      </c>
      <c r="N102" s="269">
        <f t="shared" si="4"/>
        <v>0</v>
      </c>
      <c r="O102" s="269">
        <f t="shared" si="4"/>
        <v>0</v>
      </c>
      <c r="P102" s="269">
        <f t="shared" si="4"/>
        <v>0</v>
      </c>
      <c r="Q102" s="269">
        <f t="shared" si="4"/>
        <v>0</v>
      </c>
      <c r="R102" s="269">
        <f t="shared" si="4"/>
        <v>0</v>
      </c>
      <c r="S102" s="269">
        <f t="shared" si="4"/>
        <v>0</v>
      </c>
      <c r="T102" s="269">
        <f t="shared" si="4"/>
        <v>0</v>
      </c>
      <c r="U102" s="269">
        <f t="shared" si="4"/>
        <v>0</v>
      </c>
      <c r="V102" s="269">
        <f t="shared" si="4"/>
        <v>0</v>
      </c>
      <c r="W102" s="269">
        <f t="shared" si="4"/>
        <v>0</v>
      </c>
      <c r="DA102" s="77"/>
    </row>
    <row r="103" spans="1:105" ht="12" customHeight="1" x14ac:dyDescent="0.25">
      <c r="A103" s="202" t="s">
        <v>94</v>
      </c>
      <c r="B103" s="269">
        <f t="shared" ref="B103:W103" si="5">IF(B$8=0,0,B$8/B$5)</f>
        <v>2.9803063262617398E-2</v>
      </c>
      <c r="C103" s="269">
        <f t="shared" si="5"/>
        <v>2.9774916647988026E-2</v>
      </c>
      <c r="D103" s="269">
        <f t="shared" si="5"/>
        <v>0</v>
      </c>
      <c r="E103" s="269">
        <f t="shared" si="5"/>
        <v>0</v>
      </c>
      <c r="F103" s="269">
        <f t="shared" si="5"/>
        <v>0</v>
      </c>
      <c r="G103" s="269">
        <f t="shared" si="5"/>
        <v>0</v>
      </c>
      <c r="H103" s="269">
        <f t="shared" si="5"/>
        <v>0</v>
      </c>
      <c r="I103" s="269">
        <f t="shared" si="5"/>
        <v>0</v>
      </c>
      <c r="J103" s="269">
        <f t="shared" si="5"/>
        <v>0</v>
      </c>
      <c r="K103" s="269">
        <f t="shared" si="5"/>
        <v>0</v>
      </c>
      <c r="L103" s="269">
        <f t="shared" si="5"/>
        <v>0</v>
      </c>
      <c r="M103" s="269">
        <f t="shared" si="5"/>
        <v>0</v>
      </c>
      <c r="N103" s="269">
        <f t="shared" si="5"/>
        <v>0</v>
      </c>
      <c r="O103" s="269">
        <f t="shared" si="5"/>
        <v>0</v>
      </c>
      <c r="P103" s="269">
        <f t="shared" si="5"/>
        <v>0</v>
      </c>
      <c r="Q103" s="269">
        <f t="shared" si="5"/>
        <v>0</v>
      </c>
      <c r="R103" s="269">
        <f t="shared" si="5"/>
        <v>0</v>
      </c>
      <c r="S103" s="269">
        <f t="shared" si="5"/>
        <v>0</v>
      </c>
      <c r="T103" s="269">
        <f t="shared" si="5"/>
        <v>0</v>
      </c>
      <c r="U103" s="269">
        <f t="shared" si="5"/>
        <v>0</v>
      </c>
      <c r="V103" s="269">
        <f t="shared" si="5"/>
        <v>0</v>
      </c>
      <c r="W103" s="269">
        <f t="shared" si="5"/>
        <v>0</v>
      </c>
      <c r="DA103" s="77"/>
    </row>
    <row r="104" spans="1:105" ht="12" customHeight="1" x14ac:dyDescent="0.25">
      <c r="A104" s="202" t="s">
        <v>95</v>
      </c>
      <c r="B104" s="269">
        <f t="shared" ref="B104:W104" si="6">IF(B$9=0,0,B$9/B$5)</f>
        <v>5.1480496618184601E-4</v>
      </c>
      <c r="C104" s="269">
        <f t="shared" si="6"/>
        <v>5.143187739785574E-4</v>
      </c>
      <c r="D104" s="269">
        <f t="shared" si="6"/>
        <v>0</v>
      </c>
      <c r="E104" s="269">
        <f t="shared" si="6"/>
        <v>0</v>
      </c>
      <c r="F104" s="269">
        <f t="shared" si="6"/>
        <v>0</v>
      </c>
      <c r="G104" s="269">
        <f t="shared" si="6"/>
        <v>0</v>
      </c>
      <c r="H104" s="269">
        <f t="shared" si="6"/>
        <v>0</v>
      </c>
      <c r="I104" s="269">
        <f t="shared" si="6"/>
        <v>0</v>
      </c>
      <c r="J104" s="269">
        <f t="shared" si="6"/>
        <v>0</v>
      </c>
      <c r="K104" s="269">
        <f t="shared" si="6"/>
        <v>0</v>
      </c>
      <c r="L104" s="269">
        <f t="shared" si="6"/>
        <v>0</v>
      </c>
      <c r="M104" s="269">
        <f t="shared" si="6"/>
        <v>0</v>
      </c>
      <c r="N104" s="269">
        <f t="shared" si="6"/>
        <v>0</v>
      </c>
      <c r="O104" s="269">
        <f t="shared" si="6"/>
        <v>0</v>
      </c>
      <c r="P104" s="269">
        <f t="shared" si="6"/>
        <v>0</v>
      </c>
      <c r="Q104" s="269">
        <f t="shared" si="6"/>
        <v>0</v>
      </c>
      <c r="R104" s="269">
        <f t="shared" si="6"/>
        <v>0</v>
      </c>
      <c r="S104" s="269">
        <f t="shared" si="6"/>
        <v>0</v>
      </c>
      <c r="T104" s="269">
        <f t="shared" si="6"/>
        <v>0</v>
      </c>
      <c r="U104" s="269">
        <f t="shared" si="6"/>
        <v>0</v>
      </c>
      <c r="V104" s="269">
        <f t="shared" si="6"/>
        <v>0</v>
      </c>
      <c r="W104" s="269">
        <f t="shared" si="6"/>
        <v>0</v>
      </c>
      <c r="DA104" s="77"/>
    </row>
    <row r="105" spans="1:105" ht="12" customHeight="1" x14ac:dyDescent="0.25">
      <c r="A105" s="56" t="s">
        <v>96</v>
      </c>
      <c r="B105" s="270">
        <f t="shared" ref="B105:W105" si="7">IF(B$10=0,0,B$10/B$5)</f>
        <v>1.8354665325661572E-3</v>
      </c>
      <c r="C105" s="270">
        <f t="shared" si="7"/>
        <v>1.856989883344402E-3</v>
      </c>
      <c r="D105" s="270">
        <f t="shared" si="7"/>
        <v>0</v>
      </c>
      <c r="E105" s="270">
        <f t="shared" si="7"/>
        <v>0</v>
      </c>
      <c r="F105" s="270">
        <f t="shared" si="7"/>
        <v>0</v>
      </c>
      <c r="G105" s="270">
        <f t="shared" si="7"/>
        <v>0</v>
      </c>
      <c r="H105" s="270">
        <f t="shared" si="7"/>
        <v>0</v>
      </c>
      <c r="I105" s="270">
        <f t="shared" si="7"/>
        <v>0</v>
      </c>
      <c r="J105" s="270">
        <f t="shared" si="7"/>
        <v>0</v>
      </c>
      <c r="K105" s="270">
        <f t="shared" si="7"/>
        <v>0</v>
      </c>
      <c r="L105" s="270">
        <f t="shared" si="7"/>
        <v>0</v>
      </c>
      <c r="M105" s="270">
        <f t="shared" si="7"/>
        <v>0</v>
      </c>
      <c r="N105" s="270">
        <f t="shared" si="7"/>
        <v>0</v>
      </c>
      <c r="O105" s="270">
        <f t="shared" si="7"/>
        <v>0</v>
      </c>
      <c r="P105" s="270">
        <f t="shared" si="7"/>
        <v>0</v>
      </c>
      <c r="Q105" s="270">
        <f t="shared" si="7"/>
        <v>0</v>
      </c>
      <c r="R105" s="270">
        <f t="shared" si="7"/>
        <v>0</v>
      </c>
      <c r="S105" s="270">
        <f t="shared" si="7"/>
        <v>0</v>
      </c>
      <c r="T105" s="270">
        <f t="shared" si="7"/>
        <v>0</v>
      </c>
      <c r="U105" s="270">
        <f t="shared" si="7"/>
        <v>0</v>
      </c>
      <c r="V105" s="270">
        <f t="shared" si="7"/>
        <v>0</v>
      </c>
      <c r="W105" s="270">
        <f t="shared" si="7"/>
        <v>0</v>
      </c>
      <c r="DA105" s="78"/>
    </row>
    <row r="106" spans="1:105" ht="12" customHeight="1" x14ac:dyDescent="0.25">
      <c r="A106" s="203" t="s">
        <v>167</v>
      </c>
      <c r="B106" s="271">
        <f t="shared" ref="B106:W106" si="8">IF(B$16=0,0,B$16/B$5)</f>
        <v>0.14279547117691579</v>
      </c>
      <c r="C106" s="271">
        <f t="shared" si="8"/>
        <v>0.12172837192407077</v>
      </c>
      <c r="D106" s="271">
        <f t="shared" si="8"/>
        <v>0</v>
      </c>
      <c r="E106" s="271">
        <f t="shared" si="8"/>
        <v>0</v>
      </c>
      <c r="F106" s="271">
        <f t="shared" si="8"/>
        <v>0</v>
      </c>
      <c r="G106" s="271">
        <f t="shared" si="8"/>
        <v>0</v>
      </c>
      <c r="H106" s="271">
        <f t="shared" si="8"/>
        <v>0</v>
      </c>
      <c r="I106" s="271">
        <f t="shared" si="8"/>
        <v>0</v>
      </c>
      <c r="J106" s="271">
        <f t="shared" si="8"/>
        <v>0</v>
      </c>
      <c r="K106" s="271">
        <f t="shared" si="8"/>
        <v>0</v>
      </c>
      <c r="L106" s="271">
        <f t="shared" si="8"/>
        <v>0</v>
      </c>
      <c r="M106" s="271">
        <f t="shared" si="8"/>
        <v>0</v>
      </c>
      <c r="N106" s="271">
        <f t="shared" si="8"/>
        <v>0</v>
      </c>
      <c r="O106" s="271">
        <f t="shared" si="8"/>
        <v>0</v>
      </c>
      <c r="P106" s="271">
        <f t="shared" si="8"/>
        <v>0</v>
      </c>
      <c r="Q106" s="271">
        <f t="shared" si="8"/>
        <v>0</v>
      </c>
      <c r="R106" s="271">
        <f t="shared" si="8"/>
        <v>0</v>
      </c>
      <c r="S106" s="271">
        <f t="shared" si="8"/>
        <v>0</v>
      </c>
      <c r="T106" s="271">
        <f t="shared" si="8"/>
        <v>0</v>
      </c>
      <c r="U106" s="271">
        <f t="shared" si="8"/>
        <v>0</v>
      </c>
      <c r="V106" s="271">
        <f t="shared" si="8"/>
        <v>0</v>
      </c>
      <c r="W106" s="271">
        <f t="shared" si="8"/>
        <v>0</v>
      </c>
      <c r="DA106" s="79"/>
    </row>
    <row r="107" spans="1:105" ht="12" customHeight="1" x14ac:dyDescent="0.25">
      <c r="A107" s="203" t="s">
        <v>174</v>
      </c>
      <c r="B107" s="271">
        <f t="shared" ref="B107:W107" si="9">IF(B$22=0,0,B$22/B$5)</f>
        <v>0.52434944150706764</v>
      </c>
      <c r="C107" s="271">
        <f t="shared" si="9"/>
        <v>0.54376227461932025</v>
      </c>
      <c r="D107" s="271">
        <f t="shared" si="9"/>
        <v>0</v>
      </c>
      <c r="E107" s="271">
        <f t="shared" si="9"/>
        <v>0</v>
      </c>
      <c r="F107" s="271">
        <f t="shared" si="9"/>
        <v>0</v>
      </c>
      <c r="G107" s="271">
        <f t="shared" si="9"/>
        <v>0</v>
      </c>
      <c r="H107" s="271">
        <f t="shared" si="9"/>
        <v>0</v>
      </c>
      <c r="I107" s="271">
        <f t="shared" si="9"/>
        <v>0</v>
      </c>
      <c r="J107" s="271">
        <f t="shared" si="9"/>
        <v>0</v>
      </c>
      <c r="K107" s="271">
        <f t="shared" si="9"/>
        <v>0</v>
      </c>
      <c r="L107" s="271">
        <f t="shared" si="9"/>
        <v>0</v>
      </c>
      <c r="M107" s="271">
        <f t="shared" si="9"/>
        <v>0</v>
      </c>
      <c r="N107" s="271">
        <f t="shared" si="9"/>
        <v>0</v>
      </c>
      <c r="O107" s="271">
        <f t="shared" si="9"/>
        <v>0</v>
      </c>
      <c r="P107" s="271">
        <f t="shared" si="9"/>
        <v>0</v>
      </c>
      <c r="Q107" s="271">
        <f t="shared" si="9"/>
        <v>0</v>
      </c>
      <c r="R107" s="271">
        <f t="shared" si="9"/>
        <v>0</v>
      </c>
      <c r="S107" s="271">
        <f t="shared" si="9"/>
        <v>0</v>
      </c>
      <c r="T107" s="271">
        <f t="shared" si="9"/>
        <v>0</v>
      </c>
      <c r="U107" s="271">
        <f t="shared" si="9"/>
        <v>0</v>
      </c>
      <c r="V107" s="271">
        <f t="shared" si="9"/>
        <v>0</v>
      </c>
      <c r="W107" s="271">
        <f t="shared" si="9"/>
        <v>0</v>
      </c>
      <c r="DA107" s="79"/>
    </row>
    <row r="108" spans="1:105" ht="12" customHeight="1" x14ac:dyDescent="0.25">
      <c r="A108" s="203" t="s">
        <v>181</v>
      </c>
      <c r="B108" s="271">
        <f t="shared" ref="B108:W108" si="10">IF(B$28=0,0,B$28/B$5)</f>
        <v>0.19524828540819414</v>
      </c>
      <c r="C108" s="271">
        <f t="shared" si="10"/>
        <v>0.20102903350929163</v>
      </c>
      <c r="D108" s="271">
        <f t="shared" si="10"/>
        <v>0</v>
      </c>
      <c r="E108" s="271">
        <f t="shared" si="10"/>
        <v>0</v>
      </c>
      <c r="F108" s="271">
        <f t="shared" si="10"/>
        <v>0</v>
      </c>
      <c r="G108" s="271">
        <f t="shared" si="10"/>
        <v>0</v>
      </c>
      <c r="H108" s="271">
        <f t="shared" si="10"/>
        <v>0</v>
      </c>
      <c r="I108" s="271">
        <f t="shared" si="10"/>
        <v>0</v>
      </c>
      <c r="J108" s="271">
        <f t="shared" si="10"/>
        <v>0</v>
      </c>
      <c r="K108" s="271">
        <f t="shared" si="10"/>
        <v>0</v>
      </c>
      <c r="L108" s="271">
        <f t="shared" si="10"/>
        <v>0</v>
      </c>
      <c r="M108" s="271">
        <f t="shared" si="10"/>
        <v>0</v>
      </c>
      <c r="N108" s="271">
        <f t="shared" si="10"/>
        <v>0</v>
      </c>
      <c r="O108" s="271">
        <f t="shared" si="10"/>
        <v>0</v>
      </c>
      <c r="P108" s="271">
        <f t="shared" si="10"/>
        <v>0</v>
      </c>
      <c r="Q108" s="271">
        <f t="shared" si="10"/>
        <v>0</v>
      </c>
      <c r="R108" s="271">
        <f t="shared" si="10"/>
        <v>0</v>
      </c>
      <c r="S108" s="271">
        <f t="shared" si="10"/>
        <v>0</v>
      </c>
      <c r="T108" s="271">
        <f t="shared" si="10"/>
        <v>0</v>
      </c>
      <c r="U108" s="271">
        <f t="shared" si="10"/>
        <v>0</v>
      </c>
      <c r="V108" s="271">
        <f t="shared" si="10"/>
        <v>0</v>
      </c>
      <c r="W108" s="271">
        <f t="shared" si="10"/>
        <v>0</v>
      </c>
      <c r="DA108" s="79"/>
    </row>
    <row r="109" spans="1:105" ht="12" customHeight="1" x14ac:dyDescent="0.25">
      <c r="A109" s="62" t="s">
        <v>183</v>
      </c>
      <c r="B109" s="272">
        <f t="shared" ref="B109:W109" si="11">IF(B$29=0,0,B$29/B$5)</f>
        <v>0.1054247663044473</v>
      </c>
      <c r="C109" s="272">
        <f t="shared" si="11"/>
        <v>0.11536984829379536</v>
      </c>
      <c r="D109" s="272">
        <f t="shared" si="11"/>
        <v>0</v>
      </c>
      <c r="E109" s="272">
        <f t="shared" si="11"/>
        <v>0</v>
      </c>
      <c r="F109" s="272">
        <f t="shared" si="11"/>
        <v>0</v>
      </c>
      <c r="G109" s="272">
        <f t="shared" si="11"/>
        <v>0</v>
      </c>
      <c r="H109" s="272">
        <f t="shared" si="11"/>
        <v>0</v>
      </c>
      <c r="I109" s="272">
        <f t="shared" si="11"/>
        <v>0</v>
      </c>
      <c r="J109" s="272">
        <f t="shared" si="11"/>
        <v>0</v>
      </c>
      <c r="K109" s="272">
        <f t="shared" si="11"/>
        <v>0</v>
      </c>
      <c r="L109" s="272">
        <f t="shared" si="11"/>
        <v>0</v>
      </c>
      <c r="M109" s="272">
        <f t="shared" si="11"/>
        <v>0</v>
      </c>
      <c r="N109" s="272">
        <f t="shared" si="11"/>
        <v>0</v>
      </c>
      <c r="O109" s="272">
        <f t="shared" si="11"/>
        <v>0</v>
      </c>
      <c r="P109" s="272">
        <f t="shared" si="11"/>
        <v>0</v>
      </c>
      <c r="Q109" s="272">
        <f t="shared" si="11"/>
        <v>0</v>
      </c>
      <c r="R109" s="272">
        <f t="shared" si="11"/>
        <v>0</v>
      </c>
      <c r="S109" s="272">
        <f t="shared" si="11"/>
        <v>0</v>
      </c>
      <c r="T109" s="272">
        <f t="shared" si="11"/>
        <v>0</v>
      </c>
      <c r="U109" s="272">
        <f t="shared" si="11"/>
        <v>0</v>
      </c>
      <c r="V109" s="272">
        <f t="shared" si="11"/>
        <v>0</v>
      </c>
      <c r="W109" s="272">
        <f t="shared" si="11"/>
        <v>0</v>
      </c>
      <c r="DA109" s="80"/>
    </row>
    <row r="110" spans="1:105" ht="12" customHeight="1" x14ac:dyDescent="0.25">
      <c r="A110" s="62" t="s">
        <v>189</v>
      </c>
      <c r="B110" s="272">
        <f t="shared" ref="B110:W110" si="12">IF(B$34=0,0,B$34/B$5)</f>
        <v>8.9823519103746863E-2</v>
      </c>
      <c r="C110" s="272">
        <f t="shared" si="12"/>
        <v>8.5659185215496231E-2</v>
      </c>
      <c r="D110" s="272">
        <f t="shared" si="12"/>
        <v>0</v>
      </c>
      <c r="E110" s="272">
        <f t="shared" si="12"/>
        <v>0</v>
      </c>
      <c r="F110" s="272">
        <f t="shared" si="12"/>
        <v>0</v>
      </c>
      <c r="G110" s="272">
        <f t="shared" si="12"/>
        <v>0</v>
      </c>
      <c r="H110" s="272">
        <f t="shared" si="12"/>
        <v>0</v>
      </c>
      <c r="I110" s="272">
        <f t="shared" si="12"/>
        <v>0</v>
      </c>
      <c r="J110" s="272">
        <f t="shared" si="12"/>
        <v>0</v>
      </c>
      <c r="K110" s="272">
        <f t="shared" si="12"/>
        <v>0</v>
      </c>
      <c r="L110" s="272">
        <f t="shared" si="12"/>
        <v>0</v>
      </c>
      <c r="M110" s="272">
        <f t="shared" si="12"/>
        <v>0</v>
      </c>
      <c r="N110" s="272">
        <f t="shared" si="12"/>
        <v>0</v>
      </c>
      <c r="O110" s="272">
        <f t="shared" si="12"/>
        <v>0</v>
      </c>
      <c r="P110" s="272">
        <f t="shared" si="12"/>
        <v>0</v>
      </c>
      <c r="Q110" s="272">
        <f t="shared" si="12"/>
        <v>0</v>
      </c>
      <c r="R110" s="272">
        <f t="shared" si="12"/>
        <v>0</v>
      </c>
      <c r="S110" s="272">
        <f t="shared" si="12"/>
        <v>0</v>
      </c>
      <c r="T110" s="272">
        <f t="shared" si="12"/>
        <v>0</v>
      </c>
      <c r="U110" s="272">
        <f t="shared" si="12"/>
        <v>0</v>
      </c>
      <c r="V110" s="272">
        <f t="shared" si="12"/>
        <v>0</v>
      </c>
      <c r="W110" s="272">
        <f t="shared" si="12"/>
        <v>0</v>
      </c>
      <c r="DA110" s="80"/>
    </row>
    <row r="111" spans="1:105" ht="12" customHeight="1" x14ac:dyDescent="0.25">
      <c r="A111" s="203" t="s">
        <v>191</v>
      </c>
      <c r="B111" s="271">
        <f t="shared" ref="B111:W111" si="13">IF(B$35=0,0,B$35/B$5)</f>
        <v>0.103677343749818</v>
      </c>
      <c r="C111" s="271">
        <f t="shared" si="13"/>
        <v>9.9559648652160743E-2</v>
      </c>
      <c r="D111" s="271">
        <f t="shared" si="13"/>
        <v>0</v>
      </c>
      <c r="E111" s="271">
        <f t="shared" si="13"/>
        <v>0</v>
      </c>
      <c r="F111" s="271">
        <f t="shared" si="13"/>
        <v>0</v>
      </c>
      <c r="G111" s="271">
        <f t="shared" si="13"/>
        <v>0</v>
      </c>
      <c r="H111" s="271">
        <f t="shared" si="13"/>
        <v>0</v>
      </c>
      <c r="I111" s="271">
        <f t="shared" si="13"/>
        <v>0</v>
      </c>
      <c r="J111" s="271">
        <f t="shared" si="13"/>
        <v>0</v>
      </c>
      <c r="K111" s="271">
        <f t="shared" si="13"/>
        <v>0</v>
      </c>
      <c r="L111" s="271">
        <f t="shared" si="13"/>
        <v>0</v>
      </c>
      <c r="M111" s="271">
        <f t="shared" si="13"/>
        <v>0</v>
      </c>
      <c r="N111" s="271">
        <f t="shared" si="13"/>
        <v>0</v>
      </c>
      <c r="O111" s="271">
        <f t="shared" si="13"/>
        <v>0</v>
      </c>
      <c r="P111" s="271">
        <f t="shared" si="13"/>
        <v>0</v>
      </c>
      <c r="Q111" s="271">
        <f t="shared" si="13"/>
        <v>0</v>
      </c>
      <c r="R111" s="271">
        <f t="shared" si="13"/>
        <v>0</v>
      </c>
      <c r="S111" s="271">
        <f t="shared" si="13"/>
        <v>0</v>
      </c>
      <c r="T111" s="271">
        <f t="shared" si="13"/>
        <v>0</v>
      </c>
      <c r="U111" s="271">
        <f t="shared" si="13"/>
        <v>0</v>
      </c>
      <c r="V111" s="271">
        <f t="shared" si="13"/>
        <v>0</v>
      </c>
      <c r="W111" s="271">
        <f t="shared" si="13"/>
        <v>0</v>
      </c>
      <c r="DA111" s="79"/>
    </row>
    <row r="112" spans="1:105" ht="12" customHeight="1" x14ac:dyDescent="0.25">
      <c r="A112" s="62" t="s">
        <v>192</v>
      </c>
      <c r="B112" s="272">
        <f t="shared" ref="B112:W112" si="14">IF(B$36=0,0,B$36/B$5)</f>
        <v>3.0950406563607921E-2</v>
      </c>
      <c r="C112" s="272">
        <f t="shared" si="14"/>
        <v>3.6276885795612612E-2</v>
      </c>
      <c r="D112" s="272">
        <f t="shared" si="14"/>
        <v>0</v>
      </c>
      <c r="E112" s="272">
        <f t="shared" si="14"/>
        <v>0</v>
      </c>
      <c r="F112" s="272">
        <f t="shared" si="14"/>
        <v>0</v>
      </c>
      <c r="G112" s="272">
        <f t="shared" si="14"/>
        <v>0</v>
      </c>
      <c r="H112" s="272">
        <f t="shared" si="14"/>
        <v>0</v>
      </c>
      <c r="I112" s="272">
        <f t="shared" si="14"/>
        <v>0</v>
      </c>
      <c r="J112" s="272">
        <f t="shared" si="14"/>
        <v>0</v>
      </c>
      <c r="K112" s="272">
        <f t="shared" si="14"/>
        <v>0</v>
      </c>
      <c r="L112" s="272">
        <f t="shared" si="14"/>
        <v>0</v>
      </c>
      <c r="M112" s="272">
        <f t="shared" si="14"/>
        <v>0</v>
      </c>
      <c r="N112" s="272">
        <f t="shared" si="14"/>
        <v>0</v>
      </c>
      <c r="O112" s="272">
        <f t="shared" si="14"/>
        <v>0</v>
      </c>
      <c r="P112" s="272">
        <f t="shared" si="14"/>
        <v>0</v>
      </c>
      <c r="Q112" s="272">
        <f t="shared" si="14"/>
        <v>0</v>
      </c>
      <c r="R112" s="272">
        <f t="shared" si="14"/>
        <v>0</v>
      </c>
      <c r="S112" s="272">
        <f t="shared" si="14"/>
        <v>0</v>
      </c>
      <c r="T112" s="272">
        <f t="shared" si="14"/>
        <v>0</v>
      </c>
      <c r="U112" s="272">
        <f t="shared" si="14"/>
        <v>0</v>
      </c>
      <c r="V112" s="272">
        <f t="shared" si="14"/>
        <v>0</v>
      </c>
      <c r="W112" s="272">
        <f t="shared" si="14"/>
        <v>0</v>
      </c>
      <c r="DA112" s="80"/>
    </row>
    <row r="113" spans="1:105" ht="12" customHeight="1" x14ac:dyDescent="0.25">
      <c r="A113" s="62" t="s">
        <v>197</v>
      </c>
      <c r="B113" s="272">
        <f t="shared" ref="B113:W113" si="15">IF(B$40=0,0,B$40/B$5)</f>
        <v>3.5362712590762679E-2</v>
      </c>
      <c r="C113" s="272">
        <f t="shared" si="15"/>
        <v>2.9261507921664782E-2</v>
      </c>
      <c r="D113" s="272">
        <f t="shared" si="15"/>
        <v>0</v>
      </c>
      <c r="E113" s="272">
        <f t="shared" si="15"/>
        <v>0</v>
      </c>
      <c r="F113" s="272">
        <f t="shared" si="15"/>
        <v>0</v>
      </c>
      <c r="G113" s="272">
        <f t="shared" si="15"/>
        <v>0</v>
      </c>
      <c r="H113" s="272">
        <f t="shared" si="15"/>
        <v>0</v>
      </c>
      <c r="I113" s="272">
        <f t="shared" si="15"/>
        <v>0</v>
      </c>
      <c r="J113" s="272">
        <f t="shared" si="15"/>
        <v>0</v>
      </c>
      <c r="K113" s="272">
        <f t="shared" si="15"/>
        <v>0</v>
      </c>
      <c r="L113" s="272">
        <f t="shared" si="15"/>
        <v>0</v>
      </c>
      <c r="M113" s="272">
        <f t="shared" si="15"/>
        <v>0</v>
      </c>
      <c r="N113" s="272">
        <f t="shared" si="15"/>
        <v>0</v>
      </c>
      <c r="O113" s="272">
        <f t="shared" si="15"/>
        <v>0</v>
      </c>
      <c r="P113" s="272">
        <f t="shared" si="15"/>
        <v>0</v>
      </c>
      <c r="Q113" s="272">
        <f t="shared" si="15"/>
        <v>0</v>
      </c>
      <c r="R113" s="272">
        <f t="shared" si="15"/>
        <v>0</v>
      </c>
      <c r="S113" s="272">
        <f t="shared" si="15"/>
        <v>0</v>
      </c>
      <c r="T113" s="272">
        <f t="shared" si="15"/>
        <v>0</v>
      </c>
      <c r="U113" s="272">
        <f t="shared" si="15"/>
        <v>0</v>
      </c>
      <c r="V113" s="272">
        <f t="shared" si="15"/>
        <v>0</v>
      </c>
      <c r="W113" s="272">
        <f t="shared" si="15"/>
        <v>0</v>
      </c>
      <c r="DA113" s="80"/>
    </row>
    <row r="114" spans="1:105" ht="12" customHeight="1" x14ac:dyDescent="0.25">
      <c r="A114" s="63" t="s">
        <v>209</v>
      </c>
      <c r="B114" s="273">
        <f t="shared" ref="B114:W114" si="16">IF(B$51=0,0,B$51/B$5)</f>
        <v>3.7364224595447408E-2</v>
      </c>
      <c r="C114" s="273">
        <f t="shared" si="16"/>
        <v>3.4021254934883352E-2</v>
      </c>
      <c r="D114" s="273">
        <f t="shared" si="16"/>
        <v>0</v>
      </c>
      <c r="E114" s="273">
        <f t="shared" si="16"/>
        <v>0</v>
      </c>
      <c r="F114" s="273">
        <f t="shared" si="16"/>
        <v>0</v>
      </c>
      <c r="G114" s="273">
        <f t="shared" si="16"/>
        <v>0</v>
      </c>
      <c r="H114" s="273">
        <f t="shared" si="16"/>
        <v>0</v>
      </c>
      <c r="I114" s="273">
        <f t="shared" si="16"/>
        <v>0</v>
      </c>
      <c r="J114" s="273">
        <f t="shared" si="16"/>
        <v>0</v>
      </c>
      <c r="K114" s="273">
        <f t="shared" si="16"/>
        <v>0</v>
      </c>
      <c r="L114" s="273">
        <f t="shared" si="16"/>
        <v>0</v>
      </c>
      <c r="M114" s="273">
        <f t="shared" si="16"/>
        <v>0</v>
      </c>
      <c r="N114" s="273">
        <f t="shared" si="16"/>
        <v>0</v>
      </c>
      <c r="O114" s="273">
        <f t="shared" si="16"/>
        <v>0</v>
      </c>
      <c r="P114" s="273">
        <f t="shared" si="16"/>
        <v>0</v>
      </c>
      <c r="Q114" s="273">
        <f t="shared" si="16"/>
        <v>0</v>
      </c>
      <c r="R114" s="273">
        <f t="shared" si="16"/>
        <v>0</v>
      </c>
      <c r="S114" s="273">
        <f t="shared" si="16"/>
        <v>0</v>
      </c>
      <c r="T114" s="273">
        <f t="shared" si="16"/>
        <v>0</v>
      </c>
      <c r="U114" s="273">
        <f t="shared" si="16"/>
        <v>0</v>
      </c>
      <c r="V114" s="273">
        <f t="shared" si="16"/>
        <v>0</v>
      </c>
      <c r="W114" s="273">
        <f t="shared" si="16"/>
        <v>0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105" ht="12" customHeight="1" x14ac:dyDescent="0.25">
      <c r="A117" s="35" t="s">
        <v>42</v>
      </c>
      <c r="B117" s="234">
        <f t="shared" ref="B117:W117" si="17">SUM(B$118:B$122,B$126:B$127,B$129:B$131,B$124,B$123)</f>
        <v>0.99999999999999978</v>
      </c>
      <c r="C117" s="234">
        <f t="shared" si="17"/>
        <v>1</v>
      </c>
      <c r="D117" s="234">
        <f t="shared" si="17"/>
        <v>1</v>
      </c>
      <c r="E117" s="234">
        <f t="shared" si="17"/>
        <v>0.99999999999999989</v>
      </c>
      <c r="F117" s="234">
        <f t="shared" si="17"/>
        <v>1</v>
      </c>
      <c r="G117" s="234">
        <f t="shared" si="17"/>
        <v>1.0000000000000002</v>
      </c>
      <c r="H117" s="234">
        <f t="shared" si="17"/>
        <v>1</v>
      </c>
      <c r="I117" s="234">
        <f t="shared" si="17"/>
        <v>1.0000000000000002</v>
      </c>
      <c r="J117" s="234">
        <f t="shared" si="17"/>
        <v>0.99999999999999978</v>
      </c>
      <c r="K117" s="234">
        <f t="shared" si="17"/>
        <v>1</v>
      </c>
      <c r="L117" s="234">
        <f t="shared" si="17"/>
        <v>1</v>
      </c>
      <c r="M117" s="234">
        <f t="shared" si="17"/>
        <v>1.0000000000000002</v>
      </c>
      <c r="N117" s="234">
        <f t="shared" si="17"/>
        <v>0.99999999999999956</v>
      </c>
      <c r="O117" s="234">
        <f t="shared" si="17"/>
        <v>1.0000000000000004</v>
      </c>
      <c r="P117" s="234">
        <f t="shared" si="17"/>
        <v>1.0000000000000002</v>
      </c>
      <c r="Q117" s="234">
        <f t="shared" si="17"/>
        <v>1</v>
      </c>
      <c r="R117" s="234">
        <f t="shared" si="17"/>
        <v>1.0000000000000002</v>
      </c>
      <c r="S117" s="234">
        <f t="shared" si="17"/>
        <v>0.99999999999999978</v>
      </c>
      <c r="T117" s="234">
        <f t="shared" si="17"/>
        <v>1.0000000000000002</v>
      </c>
      <c r="U117" s="234">
        <f t="shared" si="17"/>
        <v>1</v>
      </c>
      <c r="V117" s="234">
        <f t="shared" si="17"/>
        <v>1</v>
      </c>
      <c r="W117" s="234">
        <f t="shared" si="17"/>
        <v>0.99999999999999989</v>
      </c>
      <c r="DA117" s="95"/>
    </row>
    <row r="118" spans="1:105" ht="12" customHeight="1" x14ac:dyDescent="0.25">
      <c r="A118" s="55" t="s">
        <v>92</v>
      </c>
      <c r="B118" s="268">
        <f t="shared" ref="B118:W118" si="18">IF(B$55=0,0,B$55/B$54)</f>
        <v>1.8605623322329851E-3</v>
      </c>
      <c r="C118" s="268">
        <f t="shared" si="18"/>
        <v>1.8928255549646171E-3</v>
      </c>
      <c r="D118" s="268">
        <f t="shared" si="18"/>
        <v>1.9154021652829844E-3</v>
      </c>
      <c r="E118" s="268">
        <f t="shared" si="18"/>
        <v>1.9407806615227433E-3</v>
      </c>
      <c r="F118" s="268">
        <f t="shared" si="18"/>
        <v>1.9815861910093243E-3</v>
      </c>
      <c r="G118" s="268">
        <f t="shared" si="18"/>
        <v>1.9270516355088712E-3</v>
      </c>
      <c r="H118" s="268">
        <f t="shared" si="18"/>
        <v>1.9412278248354131E-3</v>
      </c>
      <c r="I118" s="268">
        <f t="shared" si="18"/>
        <v>1.920402964977516E-3</v>
      </c>
      <c r="J118" s="268">
        <f t="shared" si="18"/>
        <v>1.9585751954472675E-3</v>
      </c>
      <c r="K118" s="268">
        <f t="shared" si="18"/>
        <v>1.9513027152206716E-3</v>
      </c>
      <c r="L118" s="268">
        <f t="shared" si="18"/>
        <v>1.9551083750272871E-3</v>
      </c>
      <c r="M118" s="268">
        <f t="shared" si="18"/>
        <v>1.9692307734741283E-3</v>
      </c>
      <c r="N118" s="268">
        <f t="shared" si="18"/>
        <v>1.9579591879026661E-3</v>
      </c>
      <c r="O118" s="268">
        <f t="shared" si="18"/>
        <v>1.9607885938418552E-3</v>
      </c>
      <c r="P118" s="268">
        <f t="shared" si="18"/>
        <v>1.9269602587929854E-3</v>
      </c>
      <c r="Q118" s="268">
        <f t="shared" si="18"/>
        <v>1.9606368172245289E-3</v>
      </c>
      <c r="R118" s="268">
        <f t="shared" si="18"/>
        <v>1.9669518472725171E-3</v>
      </c>
      <c r="S118" s="268">
        <f t="shared" si="18"/>
        <v>1.9763591897810342E-3</v>
      </c>
      <c r="T118" s="268">
        <f t="shared" si="18"/>
        <v>1.9601263831540033E-3</v>
      </c>
      <c r="U118" s="268">
        <f t="shared" si="18"/>
        <v>1.9624976450086885E-3</v>
      </c>
      <c r="V118" s="268">
        <f t="shared" si="18"/>
        <v>1.9743068809656545E-3</v>
      </c>
      <c r="W118" s="268">
        <f t="shared" si="18"/>
        <v>1.9744653724515005E-3</v>
      </c>
      <c r="DA118" s="76"/>
    </row>
    <row r="119" spans="1:105" ht="12" customHeight="1" x14ac:dyDescent="0.25">
      <c r="A119" s="202" t="s">
        <v>93</v>
      </c>
      <c r="B119" s="269">
        <f t="shared" ref="B119:W119" si="19">IF(B$56=0,0,B$56/B$54)</f>
        <v>3.5675483529312664E-4</v>
      </c>
      <c r="C119" s="269">
        <f t="shared" si="19"/>
        <v>3.6294116966754903E-4</v>
      </c>
      <c r="D119" s="269">
        <f t="shared" si="19"/>
        <v>3.6727013771987944E-4</v>
      </c>
      <c r="E119" s="269">
        <f t="shared" si="19"/>
        <v>3.7213635536233636E-4</v>
      </c>
      <c r="F119" s="269">
        <f t="shared" si="19"/>
        <v>3.7996064036415199E-4</v>
      </c>
      <c r="G119" s="269">
        <f t="shared" si="19"/>
        <v>3.6950387359622637E-4</v>
      </c>
      <c r="H119" s="269">
        <f t="shared" si="19"/>
        <v>3.7222209700678256E-4</v>
      </c>
      <c r="I119" s="269">
        <f t="shared" si="19"/>
        <v>3.6822901958072829E-4</v>
      </c>
      <c r="J119" s="269">
        <f t="shared" si="19"/>
        <v>3.7554838080721483E-4</v>
      </c>
      <c r="K119" s="269">
        <f t="shared" si="19"/>
        <v>3.7415391396218421E-4</v>
      </c>
      <c r="L119" s="269">
        <f t="shared" si="19"/>
        <v>3.7488363288316299E-4</v>
      </c>
      <c r="M119" s="269">
        <f t="shared" si="19"/>
        <v>3.775915421235915E-4</v>
      </c>
      <c r="N119" s="269">
        <f t="shared" si="19"/>
        <v>3.7543026400655376E-4</v>
      </c>
      <c r="O119" s="269">
        <f t="shared" si="19"/>
        <v>3.7597279044188238E-4</v>
      </c>
      <c r="P119" s="269">
        <f t="shared" si="19"/>
        <v>3.694863525034575E-4</v>
      </c>
      <c r="Q119" s="269">
        <f t="shared" si="19"/>
        <v>3.7594368792745589E-4</v>
      </c>
      <c r="R119" s="269">
        <f t="shared" si="19"/>
        <v>3.7715456781339709E-4</v>
      </c>
      <c r="S119" s="269">
        <f t="shared" si="19"/>
        <v>3.7895838533083764E-4</v>
      </c>
      <c r="T119" s="269">
        <f t="shared" si="19"/>
        <v>3.7967555861521479E-4</v>
      </c>
      <c r="U119" s="269">
        <f t="shared" si="19"/>
        <v>3.7699495581869965E-4</v>
      </c>
      <c r="V119" s="269">
        <f t="shared" si="19"/>
        <v>3.785648639310348E-4</v>
      </c>
      <c r="W119" s="269">
        <f t="shared" si="19"/>
        <v>3.7859525399265657E-4</v>
      </c>
      <c r="DA119" s="77"/>
    </row>
    <row r="120" spans="1:105" ht="12" customHeight="1" x14ac:dyDescent="0.25">
      <c r="A120" s="202" t="s">
        <v>94</v>
      </c>
      <c r="B120" s="269">
        <f t="shared" ref="B120:W120" si="20">IF(B$57=0,0,B$57/B$54)</f>
        <v>4.9351891522101635E-2</v>
      </c>
      <c r="C120" s="269">
        <f t="shared" si="20"/>
        <v>5.0207681753270034E-2</v>
      </c>
      <c r="D120" s="269">
        <f t="shared" si="20"/>
        <v>5.0806532113758393E-2</v>
      </c>
      <c r="E120" s="269">
        <f t="shared" si="20"/>
        <v>5.1479703214624188E-2</v>
      </c>
      <c r="F120" s="269">
        <f t="shared" si="20"/>
        <v>5.2412012757311652E-2</v>
      </c>
      <c r="G120" s="269">
        <f t="shared" si="20"/>
        <v>5.1115537289730104E-2</v>
      </c>
      <c r="H120" s="269">
        <f t="shared" si="20"/>
        <v>5.1491564335811681E-2</v>
      </c>
      <c r="I120" s="269">
        <f t="shared" si="20"/>
        <v>5.0939179604128748E-2</v>
      </c>
      <c r="J120" s="269">
        <f t="shared" si="20"/>
        <v>5.1951707776210408E-2</v>
      </c>
      <c r="K120" s="269">
        <f t="shared" si="20"/>
        <v>5.175880337896354E-2</v>
      </c>
      <c r="L120" s="269">
        <f t="shared" si="20"/>
        <v>5.1859749478265028E-2</v>
      </c>
      <c r="M120" s="269">
        <f t="shared" si="20"/>
        <v>5.2234349707510723E-2</v>
      </c>
      <c r="N120" s="269">
        <f t="shared" si="20"/>
        <v>5.1935368018605245E-2</v>
      </c>
      <c r="O120" s="269">
        <f t="shared" si="20"/>
        <v>5.2010418734490318E-2</v>
      </c>
      <c r="P120" s="269">
        <f t="shared" si="20"/>
        <v>5.1113113498980414E-2</v>
      </c>
      <c r="Q120" s="269">
        <f t="shared" si="20"/>
        <v>5.2006392820913502E-2</v>
      </c>
      <c r="R120" s="269">
        <f t="shared" si="20"/>
        <v>5.2173900607397065E-2</v>
      </c>
      <c r="S120" s="269">
        <f t="shared" si="20"/>
        <v>5.2420883092160205E-2</v>
      </c>
      <c r="T120" s="269">
        <f t="shared" si="20"/>
        <v>5.1822228428687514E-2</v>
      </c>
      <c r="U120" s="269">
        <f t="shared" si="20"/>
        <v>5.1736091984678899E-2</v>
      </c>
      <c r="V120" s="269">
        <f t="shared" si="20"/>
        <v>5.2204350481380411E-2</v>
      </c>
      <c r="W120" s="269">
        <f t="shared" si="20"/>
        <v>5.2373198783630032E-2</v>
      </c>
      <c r="DA120" s="77"/>
    </row>
    <row r="121" spans="1:105" ht="12" customHeight="1" x14ac:dyDescent="0.25">
      <c r="A121" s="202" t="s">
        <v>95</v>
      </c>
      <c r="B121" s="269">
        <f t="shared" ref="B121:W121" si="21">IF(B$58=0,0,B$58/B$54)</f>
        <v>8.5091542284113965E-4</v>
      </c>
      <c r="C121" s="269">
        <f t="shared" si="21"/>
        <v>8.6567078649507027E-4</v>
      </c>
      <c r="D121" s="269">
        <f t="shared" si="21"/>
        <v>8.7599604439294264E-4</v>
      </c>
      <c r="E121" s="269">
        <f t="shared" si="21"/>
        <v>8.8760272560152692E-4</v>
      </c>
      <c r="F121" s="269">
        <f t="shared" si="21"/>
        <v>9.0626485466637635E-4</v>
      </c>
      <c r="G121" s="269">
        <f t="shared" si="21"/>
        <v>8.8132384970825281E-4</v>
      </c>
      <c r="H121" s="269">
        <f t="shared" si="21"/>
        <v>8.8780723267591326E-4</v>
      </c>
      <c r="I121" s="269">
        <f t="shared" si="21"/>
        <v>8.7828312583756736E-4</v>
      </c>
      <c r="J121" s="269">
        <f t="shared" si="21"/>
        <v>8.957409336563326E-4</v>
      </c>
      <c r="K121" s="269">
        <f t="shared" si="21"/>
        <v>8.9241491469963896E-4</v>
      </c>
      <c r="L121" s="269">
        <f t="shared" si="21"/>
        <v>8.9415540711283833E-4</v>
      </c>
      <c r="M121" s="269">
        <f t="shared" si="21"/>
        <v>9.0061418919056783E-4</v>
      </c>
      <c r="N121" s="269">
        <f t="shared" si="21"/>
        <v>8.9545920683041221E-4</v>
      </c>
      <c r="O121" s="269">
        <f t="shared" si="21"/>
        <v>8.967532162325293E-4</v>
      </c>
      <c r="P121" s="269">
        <f t="shared" si="21"/>
        <v>8.8128205919390688E-4</v>
      </c>
      <c r="Q121" s="269">
        <f t="shared" si="21"/>
        <v>8.9668380223748478E-4</v>
      </c>
      <c r="R121" s="269">
        <f t="shared" si="21"/>
        <v>8.9957193792122099E-4</v>
      </c>
      <c r="S121" s="269">
        <f t="shared" si="21"/>
        <v>9.0387432150158646E-4</v>
      </c>
      <c r="T121" s="269">
        <f t="shared" si="21"/>
        <v>9.055848906324149E-4</v>
      </c>
      <c r="U121" s="269">
        <f t="shared" si="21"/>
        <v>8.9919123864395174E-4</v>
      </c>
      <c r="V121" s="269">
        <f t="shared" si="21"/>
        <v>9.0293571213968381E-4</v>
      </c>
      <c r="W121" s="269">
        <f t="shared" si="21"/>
        <v>9.0300819713379427E-4</v>
      </c>
      <c r="DA121" s="77"/>
    </row>
    <row r="122" spans="1:105" ht="12" customHeight="1" x14ac:dyDescent="0.25">
      <c r="A122" s="56" t="s">
        <v>96</v>
      </c>
      <c r="B122" s="270">
        <f t="shared" ref="B122:W122" si="22">IF(B$59=0,0,B$59/B$54)</f>
        <v>2.189754406455721E-3</v>
      </c>
      <c r="C122" s="270">
        <f t="shared" si="22"/>
        <v>2.2559797308451552E-3</v>
      </c>
      <c r="D122" s="270">
        <f t="shared" si="22"/>
        <v>2.296749957801999E-3</v>
      </c>
      <c r="E122" s="270">
        <f t="shared" si="22"/>
        <v>2.2990303258487747E-3</v>
      </c>
      <c r="F122" s="270">
        <f t="shared" si="22"/>
        <v>2.3057694427766557E-3</v>
      </c>
      <c r="G122" s="270">
        <f t="shared" si="22"/>
        <v>2.3036266773707632E-3</v>
      </c>
      <c r="H122" s="270">
        <f t="shared" si="22"/>
        <v>2.3020935464964569E-3</v>
      </c>
      <c r="I122" s="270">
        <f t="shared" si="22"/>
        <v>2.2859396252313847E-3</v>
      </c>
      <c r="J122" s="270">
        <f t="shared" si="22"/>
        <v>2.271593521586911E-3</v>
      </c>
      <c r="K122" s="270">
        <f t="shared" si="22"/>
        <v>2.2745401453887364E-3</v>
      </c>
      <c r="L122" s="270">
        <f t="shared" si="22"/>
        <v>2.2755503308304905E-3</v>
      </c>
      <c r="M122" s="270">
        <f t="shared" si="22"/>
        <v>2.274093859745265E-3</v>
      </c>
      <c r="N122" s="270">
        <f t="shared" si="22"/>
        <v>2.273247276324344E-3</v>
      </c>
      <c r="O122" s="270">
        <f t="shared" si="22"/>
        <v>2.2730494427141371E-3</v>
      </c>
      <c r="P122" s="270">
        <f t="shared" si="22"/>
        <v>2.2601514731859138E-3</v>
      </c>
      <c r="Q122" s="270">
        <f t="shared" si="22"/>
        <v>2.2655216010602857E-3</v>
      </c>
      <c r="R122" s="270">
        <f t="shared" si="22"/>
        <v>2.2687129188557476E-3</v>
      </c>
      <c r="S122" s="270">
        <f t="shared" si="22"/>
        <v>2.2722936251252791E-3</v>
      </c>
      <c r="T122" s="270">
        <f t="shared" si="22"/>
        <v>2.2752087790776109E-3</v>
      </c>
      <c r="U122" s="270">
        <f t="shared" si="22"/>
        <v>2.2716997930488959E-3</v>
      </c>
      <c r="V122" s="270">
        <f t="shared" si="22"/>
        <v>2.2736626519347441E-3</v>
      </c>
      <c r="W122" s="270">
        <f t="shared" si="22"/>
        <v>2.2730165899203418E-3</v>
      </c>
      <c r="DA122" s="78"/>
    </row>
    <row r="123" spans="1:105" ht="12" customHeight="1" x14ac:dyDescent="0.25">
      <c r="A123" s="203" t="s">
        <v>222</v>
      </c>
      <c r="B123" s="271">
        <f t="shared" ref="B123:W123" si="23">IF(B$65=0,0,B$65/B$54)</f>
        <v>0.1151968881959289</v>
      </c>
      <c r="C123" s="271">
        <f t="shared" si="23"/>
        <v>9.2692808560546319E-2</v>
      </c>
      <c r="D123" s="271">
        <f t="shared" si="23"/>
        <v>8.9641224532307689E-2</v>
      </c>
      <c r="E123" s="271">
        <f t="shared" si="23"/>
        <v>8.7706414401949415E-2</v>
      </c>
      <c r="F123" s="271">
        <f t="shared" si="23"/>
        <v>8.4107127350594585E-2</v>
      </c>
      <c r="G123" s="271">
        <f t="shared" si="23"/>
        <v>8.9473387836919119E-2</v>
      </c>
      <c r="H123" s="271">
        <f t="shared" si="23"/>
        <v>8.8009595939821675E-2</v>
      </c>
      <c r="I123" s="271">
        <f t="shared" si="23"/>
        <v>9.3657702878521945E-2</v>
      </c>
      <c r="J123" s="271">
        <f t="shared" si="23"/>
        <v>8.8633806300157963E-2</v>
      </c>
      <c r="K123" s="271">
        <f t="shared" si="23"/>
        <v>8.8963625253510648E-2</v>
      </c>
      <c r="L123" s="271">
        <f t="shared" si="23"/>
        <v>8.8955554074079846E-2</v>
      </c>
      <c r="M123" s="271">
        <f t="shared" si="23"/>
        <v>8.6722718342469515E-2</v>
      </c>
      <c r="N123" s="271">
        <f t="shared" si="23"/>
        <v>8.8685948551955787E-2</v>
      </c>
      <c r="O123" s="271">
        <f t="shared" si="23"/>
        <v>8.8246639182562384E-2</v>
      </c>
      <c r="P123" s="271">
        <f t="shared" si="23"/>
        <v>9.6164431926416841E-2</v>
      </c>
      <c r="Q123" s="271">
        <f t="shared" si="23"/>
        <v>8.9638378246444703E-2</v>
      </c>
      <c r="R123" s="271">
        <f t="shared" si="23"/>
        <v>8.8054148295934054E-2</v>
      </c>
      <c r="S123" s="271">
        <f t="shared" si="23"/>
        <v>8.6067958241848541E-2</v>
      </c>
      <c r="T123" s="271">
        <f t="shared" si="23"/>
        <v>8.5541866597756686E-2</v>
      </c>
      <c r="U123" s="271">
        <f t="shared" si="23"/>
        <v>8.8234616697565313E-2</v>
      </c>
      <c r="V123" s="271">
        <f t="shared" si="23"/>
        <v>8.6334018714147864E-2</v>
      </c>
      <c r="W123" s="271">
        <f t="shared" si="23"/>
        <v>8.6290114080804697E-2</v>
      </c>
      <c r="DA123" s="79"/>
    </row>
    <row r="124" spans="1:105" ht="12" customHeight="1" x14ac:dyDescent="0.25">
      <c r="A124" s="203" t="s">
        <v>228</v>
      </c>
      <c r="B124" s="271">
        <f t="shared" ref="B124:W124" si="24">IF(B$71=0,0,B$71/B$54)</f>
        <v>0.36608598964533806</v>
      </c>
      <c r="C124" s="271">
        <f t="shared" si="24"/>
        <v>0.37243413161201006</v>
      </c>
      <c r="D124" s="271">
        <f t="shared" si="24"/>
        <v>0.37687632663447768</v>
      </c>
      <c r="E124" s="271">
        <f t="shared" si="24"/>
        <v>0.38186982335892922</v>
      </c>
      <c r="F124" s="271">
        <f t="shared" si="24"/>
        <v>0.38989875761514847</v>
      </c>
      <c r="G124" s="271">
        <f t="shared" si="24"/>
        <v>0.37916848732299907</v>
      </c>
      <c r="H124" s="271">
        <f t="shared" si="24"/>
        <v>0.38195780763175663</v>
      </c>
      <c r="I124" s="271">
        <f t="shared" si="24"/>
        <v>0.37786028867298349</v>
      </c>
      <c r="J124" s="271">
        <f t="shared" si="24"/>
        <v>0.38537109254469121</v>
      </c>
      <c r="K124" s="271">
        <f t="shared" si="24"/>
        <v>0.38394015251392422</v>
      </c>
      <c r="L124" s="271">
        <f t="shared" si="24"/>
        <v>0.38468895770707573</v>
      </c>
      <c r="M124" s="271">
        <f t="shared" si="24"/>
        <v>0.38746769407188902</v>
      </c>
      <c r="N124" s="271">
        <f t="shared" si="24"/>
        <v>0.38524988632241752</v>
      </c>
      <c r="O124" s="271">
        <f t="shared" si="24"/>
        <v>0.38580660288891561</v>
      </c>
      <c r="P124" s="271">
        <f t="shared" si="24"/>
        <v>0.37915050795467253</v>
      </c>
      <c r="Q124" s="271">
        <f t="shared" si="24"/>
        <v>0.38577673917932848</v>
      </c>
      <c r="R124" s="271">
        <f t="shared" si="24"/>
        <v>0.38701929041489119</v>
      </c>
      <c r="S124" s="271">
        <f t="shared" si="24"/>
        <v>0.38887028795068979</v>
      </c>
      <c r="T124" s="271">
        <f t="shared" si="24"/>
        <v>0.38960621936796908</v>
      </c>
      <c r="U124" s="271">
        <f t="shared" si="24"/>
        <v>0.38685550366483912</v>
      </c>
      <c r="V124" s="271">
        <f t="shared" si="24"/>
        <v>0.38846647374316823</v>
      </c>
      <c r="W124" s="271">
        <f t="shared" si="24"/>
        <v>0.38849765867658348</v>
      </c>
      <c r="DA124" s="79"/>
    </row>
    <row r="125" spans="1:105" ht="12" customHeight="1" x14ac:dyDescent="0.25">
      <c r="A125" s="203" t="s">
        <v>181</v>
      </c>
      <c r="B125" s="271">
        <f t="shared" ref="B125:W125" si="25">IF(B$72=0,0,B$72/B$54)</f>
        <v>0.36237563578058796</v>
      </c>
      <c r="C125" s="271">
        <f t="shared" si="25"/>
        <v>0.37993321529378249</v>
      </c>
      <c r="D125" s="271">
        <f t="shared" si="25"/>
        <v>0.3795649402539284</v>
      </c>
      <c r="E125" s="271">
        <f t="shared" si="25"/>
        <v>0.37695773613285372</v>
      </c>
      <c r="F125" s="271">
        <f t="shared" si="25"/>
        <v>0.37367856678726413</v>
      </c>
      <c r="G125" s="271">
        <f t="shared" si="25"/>
        <v>0.37782214806171555</v>
      </c>
      <c r="H125" s="271">
        <f t="shared" si="25"/>
        <v>0.37665698236732914</v>
      </c>
      <c r="I125" s="271">
        <f t="shared" si="25"/>
        <v>0.37509982331224823</v>
      </c>
      <c r="J125" s="271">
        <f t="shared" si="25"/>
        <v>0.37377883399395151</v>
      </c>
      <c r="K125" s="271">
        <f t="shared" si="25"/>
        <v>0.3747694845427112</v>
      </c>
      <c r="L125" s="271">
        <f t="shared" si="25"/>
        <v>0.3740869392909465</v>
      </c>
      <c r="M125" s="271">
        <f t="shared" si="25"/>
        <v>0.37395482255544638</v>
      </c>
      <c r="N125" s="271">
        <f t="shared" si="25"/>
        <v>0.37392822519658203</v>
      </c>
      <c r="O125" s="271">
        <f t="shared" si="25"/>
        <v>0.37387084831156786</v>
      </c>
      <c r="P125" s="271">
        <f t="shared" si="25"/>
        <v>0.37175660470348687</v>
      </c>
      <c r="Q125" s="271">
        <f t="shared" si="25"/>
        <v>0.37245826872682086</v>
      </c>
      <c r="R125" s="271">
        <f t="shared" si="25"/>
        <v>0.3729659810915858</v>
      </c>
      <c r="S125" s="271">
        <f t="shared" si="25"/>
        <v>0.37337617404422274</v>
      </c>
      <c r="T125" s="271">
        <f t="shared" si="25"/>
        <v>0.37384297080257534</v>
      </c>
      <c r="U125" s="271">
        <f t="shared" si="25"/>
        <v>0.37331267919064764</v>
      </c>
      <c r="V125" s="271">
        <f t="shared" si="25"/>
        <v>0.37360775137620761</v>
      </c>
      <c r="W125" s="271">
        <f t="shared" si="25"/>
        <v>0.3734893163507334</v>
      </c>
      <c r="DA125" s="79"/>
    </row>
    <row r="126" spans="1:105" ht="12" customHeight="1" x14ac:dyDescent="0.25">
      <c r="A126" s="62" t="s">
        <v>183</v>
      </c>
      <c r="B126" s="272">
        <f t="shared" ref="B126:W126" si="26">IF(B$73=0,0,B$73/B$54)</f>
        <v>0.19566556826209477</v>
      </c>
      <c r="C126" s="272">
        <f t="shared" si="26"/>
        <v>0.21804232276822649</v>
      </c>
      <c r="D126" s="272">
        <f t="shared" si="26"/>
        <v>0.20518506628309863</v>
      </c>
      <c r="E126" s="272">
        <f t="shared" si="26"/>
        <v>0.18320524094499666</v>
      </c>
      <c r="F126" s="272">
        <f t="shared" si="26"/>
        <v>0.14147223066427714</v>
      </c>
      <c r="G126" s="272">
        <f t="shared" si="26"/>
        <v>0.19517689684369297</v>
      </c>
      <c r="H126" s="272">
        <f t="shared" si="26"/>
        <v>0.18269283185792642</v>
      </c>
      <c r="I126" s="272">
        <f t="shared" si="26"/>
        <v>0.17347570063388262</v>
      </c>
      <c r="J126" s="272">
        <f t="shared" si="26"/>
        <v>0.12690993095407069</v>
      </c>
      <c r="K126" s="272">
        <f t="shared" si="26"/>
        <v>0.14351086915532843</v>
      </c>
      <c r="L126" s="272">
        <f t="shared" si="26"/>
        <v>0.13629768463288888</v>
      </c>
      <c r="M126" s="272">
        <f t="shared" si="26"/>
        <v>0.12212662224140143</v>
      </c>
      <c r="N126" s="272">
        <f t="shared" si="26"/>
        <v>0.1305037136614805</v>
      </c>
      <c r="O126" s="272">
        <f t="shared" si="26"/>
        <v>0.12757121289373721</v>
      </c>
      <c r="P126" s="272">
        <f t="shared" si="26"/>
        <v>0.12929348549332237</v>
      </c>
      <c r="Q126" s="272">
        <f t="shared" si="26"/>
        <v>9.8346478373182278E-2</v>
      </c>
      <c r="R126" s="272">
        <f t="shared" si="26"/>
        <v>0.1005503979306951</v>
      </c>
      <c r="S126" s="272">
        <f t="shared" si="26"/>
        <v>9.5015127985780254E-2</v>
      </c>
      <c r="T126" s="272">
        <f t="shared" si="26"/>
        <v>0.10075878651825805</v>
      </c>
      <c r="U126" s="272">
        <f t="shared" si="26"/>
        <v>0.11169678599583203</v>
      </c>
      <c r="V126" s="272">
        <f t="shared" si="26"/>
        <v>0.10957835113760529</v>
      </c>
      <c r="W126" s="272">
        <f t="shared" si="26"/>
        <v>0.10708563153616638</v>
      </c>
      <c r="DA126" s="80"/>
    </row>
    <row r="127" spans="1:105" ht="12" customHeight="1" x14ac:dyDescent="0.25">
      <c r="A127" s="62" t="s">
        <v>189</v>
      </c>
      <c r="B127" s="272">
        <f t="shared" ref="B127:W127" si="27">IF(B$78=0,0,B$78/B$54)</f>
        <v>0.16671006751849307</v>
      </c>
      <c r="C127" s="272">
        <f t="shared" si="27"/>
        <v>0.16189089252555602</v>
      </c>
      <c r="D127" s="272">
        <f t="shared" si="27"/>
        <v>0.1743798739708296</v>
      </c>
      <c r="E127" s="272">
        <f t="shared" si="27"/>
        <v>0.19375249518785706</v>
      </c>
      <c r="F127" s="272">
        <f t="shared" si="27"/>
        <v>0.23220633612298705</v>
      </c>
      <c r="G127" s="272">
        <f t="shared" si="27"/>
        <v>0.18264525121802266</v>
      </c>
      <c r="H127" s="272">
        <f t="shared" si="27"/>
        <v>0.19396415050940277</v>
      </c>
      <c r="I127" s="272">
        <f t="shared" si="27"/>
        <v>0.2016241226783656</v>
      </c>
      <c r="J127" s="272">
        <f t="shared" si="27"/>
        <v>0.24686890303988088</v>
      </c>
      <c r="K127" s="272">
        <f t="shared" si="27"/>
        <v>0.23125861538738293</v>
      </c>
      <c r="L127" s="272">
        <f t="shared" si="27"/>
        <v>0.23778925465805767</v>
      </c>
      <c r="M127" s="272">
        <f t="shared" si="27"/>
        <v>0.25182820031404496</v>
      </c>
      <c r="N127" s="272">
        <f t="shared" si="27"/>
        <v>0.24342451153510145</v>
      </c>
      <c r="O127" s="272">
        <f t="shared" si="27"/>
        <v>0.2462996354178307</v>
      </c>
      <c r="P127" s="272">
        <f t="shared" si="27"/>
        <v>0.24246311921016458</v>
      </c>
      <c r="Q127" s="272">
        <f t="shared" si="27"/>
        <v>0.27411179035363853</v>
      </c>
      <c r="R127" s="272">
        <f t="shared" si="27"/>
        <v>0.27241558316089071</v>
      </c>
      <c r="S127" s="272">
        <f t="shared" si="27"/>
        <v>0.27836104605844247</v>
      </c>
      <c r="T127" s="272">
        <f t="shared" si="27"/>
        <v>0.27308418428431736</v>
      </c>
      <c r="U127" s="272">
        <f t="shared" si="27"/>
        <v>0.26161589319481571</v>
      </c>
      <c r="V127" s="272">
        <f t="shared" si="27"/>
        <v>0.26402940023860227</v>
      </c>
      <c r="W127" s="272">
        <f t="shared" si="27"/>
        <v>0.26640368481456694</v>
      </c>
      <c r="DA127" s="80"/>
    </row>
    <row r="128" spans="1:105" ht="12" customHeight="1" x14ac:dyDescent="0.25">
      <c r="A128" s="203" t="s">
        <v>191</v>
      </c>
      <c r="B128" s="271">
        <f t="shared" ref="B128:W128" si="28">IF(B$79=0,0,B$79/B$54)</f>
        <v>0.10173160785922028</v>
      </c>
      <c r="C128" s="271">
        <f t="shared" si="28"/>
        <v>9.9354745538418623E-2</v>
      </c>
      <c r="D128" s="271">
        <f t="shared" si="28"/>
        <v>9.7655558160330128E-2</v>
      </c>
      <c r="E128" s="271">
        <f t="shared" si="28"/>
        <v>9.6486772823308087E-2</v>
      </c>
      <c r="F128" s="271">
        <f t="shared" si="28"/>
        <v>9.4329954360864735E-2</v>
      </c>
      <c r="G128" s="271">
        <f t="shared" si="28"/>
        <v>9.6938933452452178E-2</v>
      </c>
      <c r="H128" s="271">
        <f t="shared" si="28"/>
        <v>9.6380699024266117E-2</v>
      </c>
      <c r="I128" s="271">
        <f t="shared" si="28"/>
        <v>9.6990150796490496E-2</v>
      </c>
      <c r="J128" s="271">
        <f t="shared" si="28"/>
        <v>9.4763101353490878E-2</v>
      </c>
      <c r="K128" s="271">
        <f t="shared" si="28"/>
        <v>9.5075522621619099E-2</v>
      </c>
      <c r="L128" s="271">
        <f t="shared" si="28"/>
        <v>9.4909101703779031E-2</v>
      </c>
      <c r="M128" s="271">
        <f t="shared" si="28"/>
        <v>9.4098884958151024E-2</v>
      </c>
      <c r="N128" s="271">
        <f t="shared" si="28"/>
        <v>9.4698475975375035E-2</v>
      </c>
      <c r="O128" s="271">
        <f t="shared" si="28"/>
        <v>9.4558926839233629E-2</v>
      </c>
      <c r="P128" s="271">
        <f t="shared" si="28"/>
        <v>9.6377461772767237E-2</v>
      </c>
      <c r="Q128" s="271">
        <f t="shared" si="28"/>
        <v>9.4621435118042746E-2</v>
      </c>
      <c r="R128" s="271">
        <f t="shared" si="28"/>
        <v>9.4274288318329263E-2</v>
      </c>
      <c r="S128" s="271">
        <f t="shared" si="28"/>
        <v>9.3733211149339829E-2</v>
      </c>
      <c r="T128" s="271">
        <f t="shared" si="28"/>
        <v>9.366611919153231E-2</v>
      </c>
      <c r="U128" s="271">
        <f t="shared" si="28"/>
        <v>9.4350724829748739E-2</v>
      </c>
      <c r="V128" s="271">
        <f t="shared" si="28"/>
        <v>9.3857935576124735E-2</v>
      </c>
      <c r="W128" s="271">
        <f t="shared" si="28"/>
        <v>9.3820626694750137E-2</v>
      </c>
      <c r="DA128" s="79"/>
    </row>
    <row r="129" spans="1:105" ht="12" customHeight="1" x14ac:dyDescent="0.25">
      <c r="A129" s="62" t="s">
        <v>192</v>
      </c>
      <c r="B129" s="272">
        <f t="shared" ref="B129:W129" si="29">IF(B$80=0,0,B$80/B$54)</f>
        <v>3.009493181610827E-2</v>
      </c>
      <c r="C129" s="272">
        <f t="shared" si="29"/>
        <v>3.5919784294131174E-2</v>
      </c>
      <c r="D129" s="272">
        <f t="shared" si="29"/>
        <v>3.1528556114225038E-2</v>
      </c>
      <c r="E129" s="272">
        <f t="shared" si="29"/>
        <v>2.7942047751445095E-2</v>
      </c>
      <c r="F129" s="272">
        <f t="shared" si="29"/>
        <v>2.0974218538724297E-2</v>
      </c>
      <c r="G129" s="272">
        <f t="shared" si="29"/>
        <v>2.8936679279195621E-2</v>
      </c>
      <c r="H129" s="272">
        <f t="shared" si="29"/>
        <v>2.7402255259857483E-2</v>
      </c>
      <c r="I129" s="272">
        <f t="shared" si="29"/>
        <v>2.7889158892315944E-2</v>
      </c>
      <c r="J129" s="272">
        <f t="shared" si="29"/>
        <v>2.2748268533895423E-2</v>
      </c>
      <c r="K129" s="272">
        <f t="shared" si="29"/>
        <v>2.5978663382339329E-2</v>
      </c>
      <c r="L129" s="272">
        <f t="shared" si="29"/>
        <v>2.4381576946367143E-2</v>
      </c>
      <c r="M129" s="272">
        <f t="shared" si="29"/>
        <v>2.2107638452092012E-2</v>
      </c>
      <c r="N129" s="272">
        <f t="shared" si="29"/>
        <v>2.3624078561515181E-2</v>
      </c>
      <c r="O129" s="272">
        <f t="shared" si="29"/>
        <v>2.3093230614164236E-2</v>
      </c>
      <c r="P129" s="272">
        <f t="shared" si="29"/>
        <v>2.3405000310638024E-2</v>
      </c>
      <c r="Q129" s="272">
        <f t="shared" si="29"/>
        <v>1.7802902815187611E-2</v>
      </c>
      <c r="R129" s="272">
        <f t="shared" si="29"/>
        <v>1.8201861337586417E-2</v>
      </c>
      <c r="S129" s="272">
        <f t="shared" si="29"/>
        <v>1.7199854204080173E-2</v>
      </c>
      <c r="T129" s="272">
        <f t="shared" si="29"/>
        <v>1.8239584312862673E-2</v>
      </c>
      <c r="U129" s="272">
        <f t="shared" si="29"/>
        <v>2.0219605813509733E-2</v>
      </c>
      <c r="V129" s="272">
        <f t="shared" si="29"/>
        <v>1.983612192547252E-2</v>
      </c>
      <c r="W129" s="272">
        <f t="shared" si="29"/>
        <v>1.9384884163388811E-2</v>
      </c>
      <c r="DA129" s="80"/>
    </row>
    <row r="130" spans="1:105" ht="12" customHeight="1" x14ac:dyDescent="0.25">
      <c r="A130" s="62" t="s">
        <v>197</v>
      </c>
      <c r="B130" s="272">
        <f t="shared" ref="B130:W130" si="30">IF(B$84=0,0,B$84/B$54)</f>
        <v>3.5305205267412293E-2</v>
      </c>
      <c r="C130" s="272">
        <f t="shared" si="30"/>
        <v>2.9748603888208949E-2</v>
      </c>
      <c r="D130" s="272">
        <f t="shared" si="30"/>
        <v>2.8185810216770305E-2</v>
      </c>
      <c r="E130" s="272">
        <f t="shared" si="30"/>
        <v>2.7393943485076171E-2</v>
      </c>
      <c r="F130" s="272">
        <f t="shared" si="30"/>
        <v>2.5715674502452837E-2</v>
      </c>
      <c r="G130" s="272">
        <f t="shared" si="30"/>
        <v>2.7759685785400046E-2</v>
      </c>
      <c r="H130" s="272">
        <f t="shared" si="30"/>
        <v>2.7337677266692794E-2</v>
      </c>
      <c r="I130" s="272">
        <f t="shared" si="30"/>
        <v>2.8601752498926894E-2</v>
      </c>
      <c r="J130" s="272">
        <f t="shared" si="30"/>
        <v>2.7047571274098542E-2</v>
      </c>
      <c r="K130" s="272">
        <f t="shared" si="30"/>
        <v>2.7233899598834748E-2</v>
      </c>
      <c r="L130" s="272">
        <f t="shared" si="30"/>
        <v>2.7125857519725995E-2</v>
      </c>
      <c r="M130" s="272">
        <f t="shared" si="30"/>
        <v>2.6404733898027794E-2</v>
      </c>
      <c r="N130" s="272">
        <f t="shared" si="30"/>
        <v>2.7009139629543918E-2</v>
      </c>
      <c r="O130" s="272">
        <f t="shared" si="30"/>
        <v>2.6879976987404564E-2</v>
      </c>
      <c r="P130" s="272">
        <f t="shared" si="30"/>
        <v>2.9081237099357608E-2</v>
      </c>
      <c r="Q130" s="272">
        <f t="shared" si="30"/>
        <v>2.7198193629969641E-2</v>
      </c>
      <c r="R130" s="272">
        <f t="shared" si="30"/>
        <v>2.6759139585202828E-2</v>
      </c>
      <c r="S130" s="272">
        <f t="shared" si="30"/>
        <v>2.6143808356565618E-2</v>
      </c>
      <c r="T130" s="272">
        <f t="shared" si="30"/>
        <v>2.5992215789678225E-2</v>
      </c>
      <c r="U130" s="272">
        <f t="shared" si="30"/>
        <v>2.6772816019536624E-2</v>
      </c>
      <c r="V130" s="272">
        <f t="shared" si="30"/>
        <v>2.6226612128907947E-2</v>
      </c>
      <c r="W130" s="272">
        <f t="shared" si="30"/>
        <v>2.6210742624756686E-2</v>
      </c>
      <c r="DA130" s="80"/>
    </row>
    <row r="131" spans="1:105" ht="12" customHeight="1" x14ac:dyDescent="0.25">
      <c r="A131" s="63" t="s">
        <v>209</v>
      </c>
      <c r="B131" s="273">
        <f t="shared" ref="B131:W131" si="31">IF(B$95=0,0,B$95/B$54)</f>
        <v>3.6331470775699717E-2</v>
      </c>
      <c r="C131" s="273">
        <f t="shared" si="31"/>
        <v>3.3686357356078521E-2</v>
      </c>
      <c r="D131" s="273">
        <f t="shared" si="31"/>
        <v>3.7941191829334774E-2</v>
      </c>
      <c r="E131" s="273">
        <f t="shared" si="31"/>
        <v>4.1150781586786818E-2</v>
      </c>
      <c r="F131" s="273">
        <f t="shared" si="31"/>
        <v>4.7640061319687607E-2</v>
      </c>
      <c r="G131" s="273">
        <f t="shared" si="31"/>
        <v>4.0242568387856503E-2</v>
      </c>
      <c r="H131" s="273">
        <f t="shared" si="31"/>
        <v>4.1640766497715857E-2</v>
      </c>
      <c r="I131" s="273">
        <f t="shared" si="31"/>
        <v>4.0499239405247661E-2</v>
      </c>
      <c r="J131" s="273">
        <f t="shared" si="31"/>
        <v>4.496726154549692E-2</v>
      </c>
      <c r="K131" s="273">
        <f t="shared" si="31"/>
        <v>4.1862959640445035E-2</v>
      </c>
      <c r="L131" s="273">
        <f t="shared" si="31"/>
        <v>4.340166723768589E-2</v>
      </c>
      <c r="M131" s="273">
        <f t="shared" si="31"/>
        <v>4.5586512608031218E-2</v>
      </c>
      <c r="N131" s="273">
        <f t="shared" si="31"/>
        <v>4.4065257784315942E-2</v>
      </c>
      <c r="O131" s="273">
        <f t="shared" si="31"/>
        <v>4.4585719237664828E-2</v>
      </c>
      <c r="P131" s="273">
        <f t="shared" si="31"/>
        <v>4.3891224362771618E-2</v>
      </c>
      <c r="Q131" s="273">
        <f t="shared" si="31"/>
        <v>4.962033867288549E-2</v>
      </c>
      <c r="R131" s="273">
        <f t="shared" si="31"/>
        <v>4.9313287395540022E-2</v>
      </c>
      <c r="S131" s="273">
        <f t="shared" si="31"/>
        <v>5.0389548588694037E-2</v>
      </c>
      <c r="T131" s="273">
        <f t="shared" si="31"/>
        <v>4.9434319088991409E-2</v>
      </c>
      <c r="U131" s="273">
        <f t="shared" si="31"/>
        <v>4.7358302996702392E-2</v>
      </c>
      <c r="V131" s="273">
        <f t="shared" si="31"/>
        <v>4.7795201521744268E-2</v>
      </c>
      <c r="W131" s="273">
        <f t="shared" si="31"/>
        <v>4.8224999906604636E-2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343</v>
      </c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DA134" s="88"/>
    </row>
    <row r="136" spans="1:105" ht="12" customHeight="1" x14ac:dyDescent="0.25">
      <c r="A136" s="35" t="s">
        <v>41</v>
      </c>
      <c r="B136" s="274">
        <f>IF(B$5=0,0,B$5/ISI_fec!B$5)</f>
        <v>0.31208765335361044</v>
      </c>
      <c r="C136" s="274">
        <f>IF(C$5=0,0,C$5/ISI_fec!C$5)</f>
        <v>0.31663858610184564</v>
      </c>
      <c r="D136" s="274">
        <f>IF(D$5=0,0,D$5/ISI_fec!D$5)</f>
        <v>0</v>
      </c>
      <c r="E136" s="274">
        <f>IF(E$5=0,0,E$5/ISI_fec!E$5)</f>
        <v>0</v>
      </c>
      <c r="F136" s="274">
        <f>IF(F$5=0,0,F$5/ISI_fec!F$5)</f>
        <v>0</v>
      </c>
      <c r="G136" s="274">
        <f>IF(G$5=0,0,G$5/ISI_fec!G$5)</f>
        <v>0</v>
      </c>
      <c r="H136" s="274">
        <f>IF(H$5=0,0,H$5/ISI_fec!H$5)</f>
        <v>0</v>
      </c>
      <c r="I136" s="274">
        <f>IF(I$5=0,0,I$5/ISI_fec!I$5)</f>
        <v>0</v>
      </c>
      <c r="J136" s="274">
        <f>IF(J$5=0,0,J$5/ISI_fec!J$5)</f>
        <v>0</v>
      </c>
      <c r="K136" s="274">
        <f>IF(K$5=0,0,K$5/ISI_fec!K$5)</f>
        <v>0</v>
      </c>
      <c r="L136" s="274">
        <f>IF(L$5=0,0,L$5/ISI_fec!L$5)</f>
        <v>0</v>
      </c>
      <c r="M136" s="274">
        <f>IF(M$5=0,0,M$5/ISI_fec!M$5)</f>
        <v>0</v>
      </c>
      <c r="N136" s="274">
        <f>IF(N$5=0,0,N$5/ISI_fec!N$5)</f>
        <v>0</v>
      </c>
      <c r="O136" s="274">
        <f>IF(O$5=0,0,O$5/ISI_fec!O$5)</f>
        <v>0</v>
      </c>
      <c r="P136" s="274">
        <f>IF(P$5=0,0,P$5/ISI_fec!P$5)</f>
        <v>0</v>
      </c>
      <c r="Q136" s="274">
        <f>IF(Q$5=0,0,Q$5/ISI_fec!Q$5)</f>
        <v>0</v>
      </c>
      <c r="R136" s="274">
        <f>IF(R$5=0,0,R$5/ISI_fec!R$5)</f>
        <v>0</v>
      </c>
      <c r="S136" s="274">
        <f>IF(S$5=0,0,S$5/ISI_fec!S$5)</f>
        <v>0</v>
      </c>
      <c r="T136" s="274">
        <f>IF(T$5=0,0,T$5/ISI_fec!T$5)</f>
        <v>0</v>
      </c>
      <c r="U136" s="274">
        <f>IF(U$5=0,0,U$5/ISI_fec!U$5)</f>
        <v>0</v>
      </c>
      <c r="V136" s="274">
        <f>IF(V$5=0,0,V$5/ISI_fec!V$5)</f>
        <v>0</v>
      </c>
      <c r="W136" s="274">
        <f>IF(W$5=0,0,W$5/ISI_fec!W$5)</f>
        <v>0</v>
      </c>
      <c r="DA136" s="111"/>
    </row>
    <row r="137" spans="1:105" ht="12" customHeight="1" x14ac:dyDescent="0.25">
      <c r="A137" s="55" t="s">
        <v>92</v>
      </c>
      <c r="B137" s="275">
        <f>IF(B$6=0,0,B$6/ISI_fec!B$6)</f>
        <v>0.27915064349369989</v>
      </c>
      <c r="C137" s="275">
        <f>IF(C$6=0,0,C$6/ISI_fec!C$6)</f>
        <v>0.27915064349369978</v>
      </c>
      <c r="D137" s="275">
        <f>IF(D$6=0,0,D$6/ISI_fec!D$6)</f>
        <v>0</v>
      </c>
      <c r="E137" s="275">
        <f>IF(E$6=0,0,E$6/ISI_fec!E$6)</f>
        <v>0</v>
      </c>
      <c r="F137" s="275">
        <f>IF(F$6=0,0,F$6/ISI_fec!F$6)</f>
        <v>0</v>
      </c>
      <c r="G137" s="275">
        <f>IF(G$6=0,0,G$6/ISI_fec!G$6)</f>
        <v>0</v>
      </c>
      <c r="H137" s="275">
        <f>IF(H$6=0,0,H$6/ISI_fec!H$6)</f>
        <v>0</v>
      </c>
      <c r="I137" s="275">
        <f>IF(I$6=0,0,I$6/ISI_fec!I$6)</f>
        <v>0</v>
      </c>
      <c r="J137" s="275">
        <f>IF(J$6=0,0,J$6/ISI_fec!J$6)</f>
        <v>0</v>
      </c>
      <c r="K137" s="275">
        <f>IF(K$6=0,0,K$6/ISI_fec!K$6)</f>
        <v>0</v>
      </c>
      <c r="L137" s="275">
        <f>IF(L$6=0,0,L$6/ISI_fec!L$6)</f>
        <v>0</v>
      </c>
      <c r="M137" s="275">
        <f>IF(M$6=0,0,M$6/ISI_fec!M$6)</f>
        <v>0</v>
      </c>
      <c r="N137" s="275">
        <f>IF(N$6=0,0,N$6/ISI_fec!N$6)</f>
        <v>0</v>
      </c>
      <c r="O137" s="275">
        <f>IF(O$6=0,0,O$6/ISI_fec!O$6)</f>
        <v>0</v>
      </c>
      <c r="P137" s="275">
        <f>IF(P$6=0,0,P$6/ISI_fec!P$6)</f>
        <v>0</v>
      </c>
      <c r="Q137" s="275">
        <f>IF(Q$6=0,0,Q$6/ISI_fec!Q$6)</f>
        <v>0</v>
      </c>
      <c r="R137" s="275">
        <f>IF(R$6=0,0,R$6/ISI_fec!R$6)</f>
        <v>0</v>
      </c>
      <c r="S137" s="275">
        <f>IF(S$6=0,0,S$6/ISI_fec!S$6)</f>
        <v>0</v>
      </c>
      <c r="T137" s="275">
        <f>IF(T$6=0,0,T$6/ISI_fec!T$6)</f>
        <v>0</v>
      </c>
      <c r="U137" s="275">
        <f>IF(U$6=0,0,U$6/ISI_fec!U$6)</f>
        <v>0</v>
      </c>
      <c r="V137" s="275">
        <f>IF(V$6=0,0,V$6/ISI_fec!V$6)</f>
        <v>0</v>
      </c>
      <c r="W137" s="275">
        <f>IF(W$6=0,0,W$6/ISI_fec!W$6)</f>
        <v>0</v>
      </c>
      <c r="DA137" s="76"/>
    </row>
    <row r="138" spans="1:105" ht="12" customHeight="1" x14ac:dyDescent="0.25">
      <c r="A138" s="202" t="s">
        <v>93</v>
      </c>
      <c r="B138" s="276">
        <f>IF(B$7=0,0,B$7/ISI_fec!B$7)</f>
        <v>7.2398963412877326E-2</v>
      </c>
      <c r="C138" s="276">
        <f>IF(C$7=0,0,C$7/ISI_fec!C$7)</f>
        <v>7.239896341287734E-2</v>
      </c>
      <c r="D138" s="276">
        <f>IF(D$7=0,0,D$7/ISI_fec!D$7)</f>
        <v>0</v>
      </c>
      <c r="E138" s="276">
        <f>IF(E$7=0,0,E$7/ISI_fec!E$7)</f>
        <v>0</v>
      </c>
      <c r="F138" s="276">
        <f>IF(F$7=0,0,F$7/ISI_fec!F$7)</f>
        <v>0</v>
      </c>
      <c r="G138" s="276">
        <f>IF(G$7=0,0,G$7/ISI_fec!G$7)</f>
        <v>0</v>
      </c>
      <c r="H138" s="276">
        <f>IF(H$7=0,0,H$7/ISI_fec!H$7)</f>
        <v>0</v>
      </c>
      <c r="I138" s="276">
        <f>IF(I$7=0,0,I$7/ISI_fec!I$7)</f>
        <v>0</v>
      </c>
      <c r="J138" s="276">
        <f>IF(J$7=0,0,J$7/ISI_fec!J$7)</f>
        <v>0</v>
      </c>
      <c r="K138" s="276">
        <f>IF(K$7=0,0,K$7/ISI_fec!K$7)</f>
        <v>0</v>
      </c>
      <c r="L138" s="276">
        <f>IF(L$7=0,0,L$7/ISI_fec!L$7)</f>
        <v>0</v>
      </c>
      <c r="M138" s="276">
        <f>IF(M$7=0,0,M$7/ISI_fec!M$7)</f>
        <v>0</v>
      </c>
      <c r="N138" s="276">
        <f>IF(N$7=0,0,N$7/ISI_fec!N$7)</f>
        <v>0</v>
      </c>
      <c r="O138" s="276">
        <f>IF(O$7=0,0,O$7/ISI_fec!O$7)</f>
        <v>0</v>
      </c>
      <c r="P138" s="276">
        <f>IF(P$7=0,0,P$7/ISI_fec!P$7)</f>
        <v>0</v>
      </c>
      <c r="Q138" s="276">
        <f>IF(Q$7=0,0,Q$7/ISI_fec!Q$7)</f>
        <v>0</v>
      </c>
      <c r="R138" s="276">
        <f>IF(R$7=0,0,R$7/ISI_fec!R$7)</f>
        <v>0</v>
      </c>
      <c r="S138" s="276">
        <f>IF(S$7=0,0,S$7/ISI_fec!S$7)</f>
        <v>0</v>
      </c>
      <c r="T138" s="276">
        <f>IF(T$7=0,0,T$7/ISI_fec!T$7)</f>
        <v>0</v>
      </c>
      <c r="U138" s="276">
        <f>IF(U$7=0,0,U$7/ISI_fec!U$7)</f>
        <v>0</v>
      </c>
      <c r="V138" s="276">
        <f>IF(V$7=0,0,V$7/ISI_fec!V$7)</f>
        <v>0</v>
      </c>
      <c r="W138" s="276">
        <f>IF(W$7=0,0,W$7/ISI_fec!W$7)</f>
        <v>0</v>
      </c>
      <c r="DA138" s="77"/>
    </row>
    <row r="139" spans="1:105" ht="12" customHeight="1" x14ac:dyDescent="0.25">
      <c r="A139" s="202" t="s">
        <v>94</v>
      </c>
      <c r="B139" s="276">
        <f>IF(B$8=0,0,B$8/ISI_fec!B$8)</f>
        <v>0.399901413607816</v>
      </c>
      <c r="C139" s="276">
        <f>IF(C$8=0,0,C$8/ISI_fec!C$8)</f>
        <v>0.39990141360781589</v>
      </c>
      <c r="D139" s="276">
        <f>IF(D$8=0,0,D$8/ISI_fec!D$8)</f>
        <v>0</v>
      </c>
      <c r="E139" s="276">
        <f>IF(E$8=0,0,E$8/ISI_fec!E$8)</f>
        <v>0</v>
      </c>
      <c r="F139" s="276">
        <f>IF(F$8=0,0,F$8/ISI_fec!F$8)</f>
        <v>0</v>
      </c>
      <c r="G139" s="276">
        <f>IF(G$8=0,0,G$8/ISI_fec!G$8)</f>
        <v>0</v>
      </c>
      <c r="H139" s="276">
        <f>IF(H$8=0,0,H$8/ISI_fec!H$8)</f>
        <v>0</v>
      </c>
      <c r="I139" s="276">
        <f>IF(I$8=0,0,I$8/ISI_fec!I$8)</f>
        <v>0</v>
      </c>
      <c r="J139" s="276">
        <f>IF(J$8=0,0,J$8/ISI_fec!J$8)</f>
        <v>0</v>
      </c>
      <c r="K139" s="276">
        <f>IF(K$8=0,0,K$8/ISI_fec!K$8)</f>
        <v>0</v>
      </c>
      <c r="L139" s="276">
        <f>IF(L$8=0,0,L$8/ISI_fec!L$8)</f>
        <v>0</v>
      </c>
      <c r="M139" s="276">
        <f>IF(M$8=0,0,M$8/ISI_fec!M$8)</f>
        <v>0</v>
      </c>
      <c r="N139" s="276">
        <f>IF(N$8=0,0,N$8/ISI_fec!N$8)</f>
        <v>0</v>
      </c>
      <c r="O139" s="276">
        <f>IF(O$8=0,0,O$8/ISI_fec!O$8)</f>
        <v>0</v>
      </c>
      <c r="P139" s="276">
        <f>IF(P$8=0,0,P$8/ISI_fec!P$8)</f>
        <v>0</v>
      </c>
      <c r="Q139" s="276">
        <f>IF(Q$8=0,0,Q$8/ISI_fec!Q$8)</f>
        <v>0</v>
      </c>
      <c r="R139" s="276">
        <f>IF(R$8=0,0,R$8/ISI_fec!R$8)</f>
        <v>0</v>
      </c>
      <c r="S139" s="276">
        <f>IF(S$8=0,0,S$8/ISI_fec!S$8)</f>
        <v>0</v>
      </c>
      <c r="T139" s="276">
        <f>IF(T$8=0,0,T$8/ISI_fec!T$8)</f>
        <v>0</v>
      </c>
      <c r="U139" s="276">
        <f>IF(U$8=0,0,U$8/ISI_fec!U$8)</f>
        <v>0</v>
      </c>
      <c r="V139" s="276">
        <f>IF(V$8=0,0,V$8/ISI_fec!V$8)</f>
        <v>0</v>
      </c>
      <c r="W139" s="276">
        <f>IF(W$8=0,0,W$8/ISI_fec!W$8)</f>
        <v>0</v>
      </c>
      <c r="DA139" s="77"/>
    </row>
    <row r="140" spans="1:105" ht="12" customHeight="1" x14ac:dyDescent="0.25">
      <c r="A140" s="202" t="s">
        <v>95</v>
      </c>
      <c r="B140" s="276">
        <f>IF(B$9=0,0,B$9/ISI_fec!B$9)</f>
        <v>0.27630882355193698</v>
      </c>
      <c r="C140" s="276">
        <f>IF(C$9=0,0,C$9/ISI_fec!C$9)</f>
        <v>0.27630882355193709</v>
      </c>
      <c r="D140" s="276">
        <f>IF(D$9=0,0,D$9/ISI_fec!D$9)</f>
        <v>0</v>
      </c>
      <c r="E140" s="276">
        <f>IF(E$9=0,0,E$9/ISI_fec!E$9)</f>
        <v>0</v>
      </c>
      <c r="F140" s="276">
        <f>IF(F$9=0,0,F$9/ISI_fec!F$9)</f>
        <v>0</v>
      </c>
      <c r="G140" s="276">
        <f>IF(G$9=0,0,G$9/ISI_fec!G$9)</f>
        <v>0</v>
      </c>
      <c r="H140" s="276">
        <f>IF(H$9=0,0,H$9/ISI_fec!H$9)</f>
        <v>0</v>
      </c>
      <c r="I140" s="276">
        <f>IF(I$9=0,0,I$9/ISI_fec!I$9)</f>
        <v>0</v>
      </c>
      <c r="J140" s="276">
        <f>IF(J$9=0,0,J$9/ISI_fec!J$9)</f>
        <v>0</v>
      </c>
      <c r="K140" s="276">
        <f>IF(K$9=0,0,K$9/ISI_fec!K$9)</f>
        <v>0</v>
      </c>
      <c r="L140" s="276">
        <f>IF(L$9=0,0,L$9/ISI_fec!L$9)</f>
        <v>0</v>
      </c>
      <c r="M140" s="276">
        <f>IF(M$9=0,0,M$9/ISI_fec!M$9)</f>
        <v>0</v>
      </c>
      <c r="N140" s="276">
        <f>IF(N$9=0,0,N$9/ISI_fec!N$9)</f>
        <v>0</v>
      </c>
      <c r="O140" s="276">
        <f>IF(O$9=0,0,O$9/ISI_fec!O$9)</f>
        <v>0</v>
      </c>
      <c r="P140" s="276">
        <f>IF(P$9=0,0,P$9/ISI_fec!P$9)</f>
        <v>0</v>
      </c>
      <c r="Q140" s="276">
        <f>IF(Q$9=0,0,Q$9/ISI_fec!Q$9)</f>
        <v>0</v>
      </c>
      <c r="R140" s="276">
        <f>IF(R$9=0,0,R$9/ISI_fec!R$9)</f>
        <v>0</v>
      </c>
      <c r="S140" s="276">
        <f>IF(S$9=0,0,S$9/ISI_fec!S$9)</f>
        <v>0</v>
      </c>
      <c r="T140" s="276">
        <f>IF(T$9=0,0,T$9/ISI_fec!T$9)</f>
        <v>0</v>
      </c>
      <c r="U140" s="276">
        <f>IF(U$9=0,0,U$9/ISI_fec!U$9)</f>
        <v>0</v>
      </c>
      <c r="V140" s="276">
        <f>IF(V$9=0,0,V$9/ISI_fec!V$9)</f>
        <v>0</v>
      </c>
      <c r="W140" s="276">
        <f>IF(W$9=0,0,W$9/ISI_fec!W$9)</f>
        <v>0</v>
      </c>
      <c r="DA140" s="77"/>
    </row>
    <row r="141" spans="1:105" ht="12" customHeight="1" x14ac:dyDescent="0.25">
      <c r="A141" s="56" t="s">
        <v>96</v>
      </c>
      <c r="B141" s="277">
        <f>IF(B$10=0,0,B$10/ISI_fec!B$10)</f>
        <v>0.45583928207459717</v>
      </c>
      <c r="C141" s="277">
        <f>IF(C$10=0,0,C$10/ISI_fec!C$10)</f>
        <v>0.44988202551940992</v>
      </c>
      <c r="D141" s="277">
        <f>IF(D$10=0,0,D$10/ISI_fec!D$10)</f>
        <v>0</v>
      </c>
      <c r="E141" s="277">
        <f>IF(E$10=0,0,E$10/ISI_fec!E$10)</f>
        <v>0</v>
      </c>
      <c r="F141" s="277">
        <f>IF(F$10=0,0,F$10/ISI_fec!F$10)</f>
        <v>0</v>
      </c>
      <c r="G141" s="277">
        <f>IF(G$10=0,0,G$10/ISI_fec!G$10)</f>
        <v>0</v>
      </c>
      <c r="H141" s="277">
        <f>IF(H$10=0,0,H$10/ISI_fec!H$10)</f>
        <v>0</v>
      </c>
      <c r="I141" s="277">
        <f>IF(I$10=0,0,I$10/ISI_fec!I$10)</f>
        <v>0</v>
      </c>
      <c r="J141" s="277">
        <f>IF(J$10=0,0,J$10/ISI_fec!J$10)</f>
        <v>0</v>
      </c>
      <c r="K141" s="277">
        <f>IF(K$10=0,0,K$10/ISI_fec!K$10)</f>
        <v>0</v>
      </c>
      <c r="L141" s="277">
        <f>IF(L$10=0,0,L$10/ISI_fec!L$10)</f>
        <v>0</v>
      </c>
      <c r="M141" s="277">
        <f>IF(M$10=0,0,M$10/ISI_fec!M$10)</f>
        <v>0</v>
      </c>
      <c r="N141" s="277">
        <f>IF(N$10=0,0,N$10/ISI_fec!N$10)</f>
        <v>0</v>
      </c>
      <c r="O141" s="277">
        <f>IF(O$10=0,0,O$10/ISI_fec!O$10)</f>
        <v>0</v>
      </c>
      <c r="P141" s="277">
        <f>IF(P$10=0,0,P$10/ISI_fec!P$10)</f>
        <v>0</v>
      </c>
      <c r="Q141" s="277">
        <f>IF(Q$10=0,0,Q$10/ISI_fec!Q$10)</f>
        <v>0</v>
      </c>
      <c r="R141" s="277">
        <f>IF(R$10=0,0,R$10/ISI_fec!R$10)</f>
        <v>0</v>
      </c>
      <c r="S141" s="277">
        <f>IF(S$10=0,0,S$10/ISI_fec!S$10)</f>
        <v>0</v>
      </c>
      <c r="T141" s="277">
        <f>IF(T$10=0,0,T$10/ISI_fec!T$10)</f>
        <v>0</v>
      </c>
      <c r="U141" s="277">
        <f>IF(U$10=0,0,U$10/ISI_fec!U$10)</f>
        <v>0</v>
      </c>
      <c r="V141" s="277">
        <f>IF(V$10=0,0,V$10/ISI_fec!V$10)</f>
        <v>0</v>
      </c>
      <c r="W141" s="277">
        <f>IF(W$10=0,0,W$10/ISI_fec!W$10)</f>
        <v>0</v>
      </c>
      <c r="DA141" s="78"/>
    </row>
    <row r="142" spans="1:105" ht="12" customHeight="1" x14ac:dyDescent="0.25">
      <c r="A142" s="203" t="s">
        <v>167</v>
      </c>
      <c r="B142" s="278">
        <f>IF(B$16=0,0,B$16/ISI_fec!B$16)</f>
        <v>0.27344947944983528</v>
      </c>
      <c r="C142" s="278">
        <f>IF(C$16=0,0,C$16/ISI_fec!C$16)</f>
        <v>0.29863082575435346</v>
      </c>
      <c r="D142" s="278">
        <f>IF(D$16=0,0,D$16/ISI_fec!D$16)</f>
        <v>0</v>
      </c>
      <c r="E142" s="278">
        <f>IF(E$16=0,0,E$16/ISI_fec!E$16)</f>
        <v>0</v>
      </c>
      <c r="F142" s="278">
        <f>IF(F$16=0,0,F$16/ISI_fec!F$16)</f>
        <v>0</v>
      </c>
      <c r="G142" s="278">
        <f>IF(G$16=0,0,G$16/ISI_fec!G$16)</f>
        <v>0</v>
      </c>
      <c r="H142" s="278">
        <f>IF(H$16=0,0,H$16/ISI_fec!H$16)</f>
        <v>0</v>
      </c>
      <c r="I142" s="278">
        <f>IF(I$16=0,0,I$16/ISI_fec!I$16)</f>
        <v>0</v>
      </c>
      <c r="J142" s="278">
        <f>IF(J$16=0,0,J$16/ISI_fec!J$16)</f>
        <v>0</v>
      </c>
      <c r="K142" s="278">
        <f>IF(K$16=0,0,K$16/ISI_fec!K$16)</f>
        <v>0</v>
      </c>
      <c r="L142" s="278">
        <f>IF(L$16=0,0,L$16/ISI_fec!L$16)</f>
        <v>0</v>
      </c>
      <c r="M142" s="278">
        <f>IF(M$16=0,0,M$16/ISI_fec!M$16)</f>
        <v>0</v>
      </c>
      <c r="N142" s="278">
        <f>IF(N$16=0,0,N$16/ISI_fec!N$16)</f>
        <v>0</v>
      </c>
      <c r="O142" s="278">
        <f>IF(O$16=0,0,O$16/ISI_fec!O$16)</f>
        <v>0</v>
      </c>
      <c r="P142" s="278">
        <f>IF(P$16=0,0,P$16/ISI_fec!P$16)</f>
        <v>0</v>
      </c>
      <c r="Q142" s="278">
        <f>IF(Q$16=0,0,Q$16/ISI_fec!Q$16)</f>
        <v>0</v>
      </c>
      <c r="R142" s="278">
        <f>IF(R$16=0,0,R$16/ISI_fec!R$16)</f>
        <v>0</v>
      </c>
      <c r="S142" s="278">
        <f>IF(S$16=0,0,S$16/ISI_fec!S$16)</f>
        <v>0</v>
      </c>
      <c r="T142" s="278">
        <f>IF(T$16=0,0,T$16/ISI_fec!T$16)</f>
        <v>0</v>
      </c>
      <c r="U142" s="278">
        <f>IF(U$16=0,0,U$16/ISI_fec!U$16)</f>
        <v>0</v>
      </c>
      <c r="V142" s="278">
        <f>IF(V$16=0,0,V$16/ISI_fec!V$16)</f>
        <v>0</v>
      </c>
      <c r="W142" s="278">
        <f>IF(W$16=0,0,W$16/ISI_fec!W$16)</f>
        <v>0</v>
      </c>
      <c r="DA142" s="79"/>
    </row>
    <row r="143" spans="1:105" ht="12" customHeight="1" x14ac:dyDescent="0.25">
      <c r="A143" s="203" t="s">
        <v>174</v>
      </c>
      <c r="B143" s="278">
        <f>IF(B$22=0,0,B$22/ISI_fec!B$22)</f>
        <v>0.3233170258149049</v>
      </c>
      <c r="C143" s="278">
        <f>IF(C$22=0,0,C$22/ISI_fec!C$22)</f>
        <v>0.32351086017332498</v>
      </c>
      <c r="D143" s="278">
        <f>IF(D$22=0,0,D$22/ISI_fec!D$22)</f>
        <v>0</v>
      </c>
      <c r="E143" s="278">
        <f>IF(E$22=0,0,E$22/ISI_fec!E$22)</f>
        <v>0</v>
      </c>
      <c r="F143" s="278">
        <f>IF(F$22=0,0,F$22/ISI_fec!F$22)</f>
        <v>0</v>
      </c>
      <c r="G143" s="278">
        <f>IF(G$22=0,0,G$22/ISI_fec!G$22)</f>
        <v>0</v>
      </c>
      <c r="H143" s="278">
        <f>IF(H$22=0,0,H$22/ISI_fec!H$22)</f>
        <v>0</v>
      </c>
      <c r="I143" s="278">
        <f>IF(I$22=0,0,I$22/ISI_fec!I$22)</f>
        <v>0</v>
      </c>
      <c r="J143" s="278">
        <f>IF(J$22=0,0,J$22/ISI_fec!J$22)</f>
        <v>0</v>
      </c>
      <c r="K143" s="278">
        <f>IF(K$22=0,0,K$22/ISI_fec!K$22)</f>
        <v>0</v>
      </c>
      <c r="L143" s="278">
        <f>IF(L$22=0,0,L$22/ISI_fec!L$22)</f>
        <v>0</v>
      </c>
      <c r="M143" s="278">
        <f>IF(M$22=0,0,M$22/ISI_fec!M$22)</f>
        <v>0</v>
      </c>
      <c r="N143" s="278">
        <f>IF(N$22=0,0,N$22/ISI_fec!N$22)</f>
        <v>0</v>
      </c>
      <c r="O143" s="278">
        <f>IF(O$22=0,0,O$22/ISI_fec!O$22)</f>
        <v>0</v>
      </c>
      <c r="P143" s="278">
        <f>IF(P$22=0,0,P$22/ISI_fec!P$22)</f>
        <v>0</v>
      </c>
      <c r="Q143" s="278">
        <f>IF(Q$22=0,0,Q$22/ISI_fec!Q$22)</f>
        <v>0</v>
      </c>
      <c r="R143" s="278">
        <f>IF(R$22=0,0,R$22/ISI_fec!R$22)</f>
        <v>0</v>
      </c>
      <c r="S143" s="278">
        <f>IF(S$22=0,0,S$22/ISI_fec!S$22)</f>
        <v>0</v>
      </c>
      <c r="T143" s="278">
        <f>IF(T$22=0,0,T$22/ISI_fec!T$22)</f>
        <v>0</v>
      </c>
      <c r="U143" s="278">
        <f>IF(U$22=0,0,U$22/ISI_fec!U$22)</f>
        <v>0</v>
      </c>
      <c r="V143" s="278">
        <f>IF(V$22=0,0,V$22/ISI_fec!V$22)</f>
        <v>0</v>
      </c>
      <c r="W143" s="278">
        <f>IF(W$22=0,0,W$22/ISI_fec!W$22)</f>
        <v>0</v>
      </c>
      <c r="DA143" s="79"/>
    </row>
    <row r="144" spans="1:105" ht="12" customHeight="1" x14ac:dyDescent="0.25">
      <c r="A144" s="203" t="s">
        <v>181</v>
      </c>
      <c r="B144" s="278">
        <f>IF(B$28=0,0,B$28/ISI_fec!B$28)</f>
        <v>0.31054540763943372</v>
      </c>
      <c r="C144" s="278">
        <f>IF(C$28=0,0,C$28/ISI_fec!C$28)</f>
        <v>0.30984807998852337</v>
      </c>
      <c r="D144" s="278">
        <f>IF(D$28=0,0,D$28/ISI_fec!D$28)</f>
        <v>0</v>
      </c>
      <c r="E144" s="278">
        <f>IF(E$28=0,0,E$28/ISI_fec!E$28)</f>
        <v>0</v>
      </c>
      <c r="F144" s="278">
        <f>IF(F$28=0,0,F$28/ISI_fec!F$28)</f>
        <v>0</v>
      </c>
      <c r="G144" s="278">
        <f>IF(G$28=0,0,G$28/ISI_fec!G$28)</f>
        <v>0</v>
      </c>
      <c r="H144" s="278">
        <f>IF(H$28=0,0,H$28/ISI_fec!H$28)</f>
        <v>0</v>
      </c>
      <c r="I144" s="278">
        <f>IF(I$28=0,0,I$28/ISI_fec!I$28)</f>
        <v>0</v>
      </c>
      <c r="J144" s="278">
        <f>IF(J$28=0,0,J$28/ISI_fec!J$28)</f>
        <v>0</v>
      </c>
      <c r="K144" s="278">
        <f>IF(K$28=0,0,K$28/ISI_fec!K$28)</f>
        <v>0</v>
      </c>
      <c r="L144" s="278">
        <f>IF(L$28=0,0,L$28/ISI_fec!L$28)</f>
        <v>0</v>
      </c>
      <c r="M144" s="278">
        <f>IF(M$28=0,0,M$28/ISI_fec!M$28)</f>
        <v>0</v>
      </c>
      <c r="N144" s="278">
        <f>IF(N$28=0,0,N$28/ISI_fec!N$28)</f>
        <v>0</v>
      </c>
      <c r="O144" s="278">
        <f>IF(O$28=0,0,O$28/ISI_fec!O$28)</f>
        <v>0</v>
      </c>
      <c r="P144" s="278">
        <f>IF(P$28=0,0,P$28/ISI_fec!P$28)</f>
        <v>0</v>
      </c>
      <c r="Q144" s="278">
        <f>IF(Q$28=0,0,Q$28/ISI_fec!Q$28)</f>
        <v>0</v>
      </c>
      <c r="R144" s="278">
        <f>IF(R$28=0,0,R$28/ISI_fec!R$28)</f>
        <v>0</v>
      </c>
      <c r="S144" s="278">
        <f>IF(S$28=0,0,S$28/ISI_fec!S$28)</f>
        <v>0</v>
      </c>
      <c r="T144" s="278">
        <f>IF(T$28=0,0,T$28/ISI_fec!T$28)</f>
        <v>0</v>
      </c>
      <c r="U144" s="278">
        <f>IF(U$28=0,0,U$28/ISI_fec!U$28)</f>
        <v>0</v>
      </c>
      <c r="V144" s="278">
        <f>IF(V$28=0,0,V$28/ISI_fec!V$28)</f>
        <v>0</v>
      </c>
      <c r="W144" s="278">
        <f>IF(W$28=0,0,W$28/ISI_fec!W$28)</f>
        <v>0</v>
      </c>
      <c r="DA144" s="79"/>
    </row>
    <row r="145" spans="1:105" ht="12" customHeight="1" x14ac:dyDescent="0.25">
      <c r="A145" s="41" t="s">
        <v>191</v>
      </c>
      <c r="B145" s="279">
        <f>IF(B$35=0,0,B$35/ISI_fec!B$35)</f>
        <v>0.30267831662892158</v>
      </c>
      <c r="C145" s="279">
        <f>IF(C$35=0,0,C$35/ISI_fec!C$35)</f>
        <v>0.29994061929338262</v>
      </c>
      <c r="D145" s="279">
        <f>IF(D$35=0,0,D$35/ISI_fec!D$35)</f>
        <v>0</v>
      </c>
      <c r="E145" s="279">
        <f>IF(E$35=0,0,E$35/ISI_fec!E$35)</f>
        <v>0</v>
      </c>
      <c r="F145" s="279">
        <f>IF(F$35=0,0,F$35/ISI_fec!F$35)</f>
        <v>0</v>
      </c>
      <c r="G145" s="279">
        <f>IF(G$35=0,0,G$35/ISI_fec!G$35)</f>
        <v>0</v>
      </c>
      <c r="H145" s="279">
        <f>IF(H$35=0,0,H$35/ISI_fec!H$35)</f>
        <v>0</v>
      </c>
      <c r="I145" s="279">
        <f>IF(I$35=0,0,I$35/ISI_fec!I$35)</f>
        <v>0</v>
      </c>
      <c r="J145" s="279">
        <f>IF(J$35=0,0,J$35/ISI_fec!J$35)</f>
        <v>0</v>
      </c>
      <c r="K145" s="279">
        <f>IF(K$35=0,0,K$35/ISI_fec!K$35)</f>
        <v>0</v>
      </c>
      <c r="L145" s="279">
        <f>IF(L$35=0,0,L$35/ISI_fec!L$35)</f>
        <v>0</v>
      </c>
      <c r="M145" s="279">
        <f>IF(M$35=0,0,M$35/ISI_fec!M$35)</f>
        <v>0</v>
      </c>
      <c r="N145" s="279">
        <f>IF(N$35=0,0,N$35/ISI_fec!N$35)</f>
        <v>0</v>
      </c>
      <c r="O145" s="279">
        <f>IF(O$35=0,0,O$35/ISI_fec!O$35)</f>
        <v>0</v>
      </c>
      <c r="P145" s="279">
        <f>IF(P$35=0,0,P$35/ISI_fec!P$35)</f>
        <v>0</v>
      </c>
      <c r="Q145" s="279">
        <f>IF(Q$35=0,0,Q$35/ISI_fec!Q$35)</f>
        <v>0</v>
      </c>
      <c r="R145" s="279">
        <f>IF(R$35=0,0,R$35/ISI_fec!R$35)</f>
        <v>0</v>
      </c>
      <c r="S145" s="279">
        <f>IF(S$35=0,0,S$35/ISI_fec!S$35)</f>
        <v>0</v>
      </c>
      <c r="T145" s="279">
        <f>IF(T$35=0,0,T$35/ISI_fec!T$35)</f>
        <v>0</v>
      </c>
      <c r="U145" s="279">
        <f>IF(U$35=0,0,U$35/ISI_fec!U$35)</f>
        <v>0</v>
      </c>
      <c r="V145" s="279">
        <f>IF(V$35=0,0,V$35/ISI_fec!V$35)</f>
        <v>0</v>
      </c>
      <c r="W145" s="279">
        <f>IF(W$35=0,0,W$35/ISI_fec!W$35)</f>
        <v>0</v>
      </c>
      <c r="DA145" s="82"/>
    </row>
    <row r="146" spans="1:105" ht="12" customHeight="1" x14ac:dyDescent="0.25">
      <c r="A146" s="20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DA146" s="173"/>
    </row>
    <row r="147" spans="1:105" ht="12" customHeight="1" x14ac:dyDescent="0.25">
      <c r="A147" s="35" t="s">
        <v>42</v>
      </c>
      <c r="B147" s="274">
        <f>IF(B$54=0,0,B$54/ISI_fec!B$54)</f>
        <v>0.55681979752389843</v>
      </c>
      <c r="C147" s="274">
        <f>IF(C$54=0,0,C$54/ISI_fec!C$54)</f>
        <v>0.56110123186791983</v>
      </c>
      <c r="D147" s="274">
        <f>IF(D$54=0,0,D$54/ISI_fec!D$54)</f>
        <v>0.56916818696765803</v>
      </c>
      <c r="E147" s="274">
        <f>IF(E$54=0,0,E$54/ISI_fec!E$54)</f>
        <v>0.5779023732711811</v>
      </c>
      <c r="F147" s="274">
        <f>IF(F$54=0,0,F$54/ISI_fec!F$54)</f>
        <v>0.59744250355961404</v>
      </c>
      <c r="G147" s="274">
        <f>IF(G$54=0,0,G$54/ISI_fec!G$54)</f>
        <v>0.58255029108232304</v>
      </c>
      <c r="H147" s="274">
        <f>IF(H$54=0,0,H$54/ISI_fec!H$54)</f>
        <v>0.59210118603602702</v>
      </c>
      <c r="I147" s="274">
        <f>IF(I$54=0,0,I$54/ISI_fec!I$54)</f>
        <v>0.59784676212083021</v>
      </c>
      <c r="J147" s="274">
        <f>IF(J$54=0,0,J$54/ISI_fec!J$54)</f>
        <v>0.61771543530517192</v>
      </c>
      <c r="K147" s="274">
        <f>IF(K$54=0,0,K$54/ISI_fec!K$54)</f>
        <v>0.61601714019867782</v>
      </c>
      <c r="L147" s="274">
        <f>IF(L$54=0,0,L$54/ISI_fec!L$54)</f>
        <v>0.61643969096343565</v>
      </c>
      <c r="M147" s="274">
        <f>IF(M$54=0,0,M$54/ISI_fec!M$54)</f>
        <v>0.62074896074180841</v>
      </c>
      <c r="N147" s="274">
        <f>IF(N$54=0,0,N$54/ISI_fec!N$54)</f>
        <v>0.6179718302307734</v>
      </c>
      <c r="O147" s="274">
        <f>IF(O$54=0,0,O$54/ISI_fec!O$54)</f>
        <v>0.62165005961341968</v>
      </c>
      <c r="P147" s="274">
        <f>IF(P$54=0,0,P$54/ISI_fec!P$54)</f>
        <v>0.61854083024841766</v>
      </c>
      <c r="Q147" s="274">
        <f>IF(Q$54=0,0,Q$54/ISI_fec!Q$54)</f>
        <v>0.62599666462548365</v>
      </c>
      <c r="R147" s="274">
        <f>IF(R$54=0,0,R$54/ISI_fec!R$54)</f>
        <v>0.62714715315487046</v>
      </c>
      <c r="S147" s="274">
        <f>IF(S$54=0,0,S$54/ISI_fec!S$54)</f>
        <v>0.63381432998702214</v>
      </c>
      <c r="T147" s="274">
        <f>IF(T$54=0,0,T$54/ISI_fec!T$54)</f>
        <v>0.64605059890185512</v>
      </c>
      <c r="U147" s="274">
        <f>IF(U$54=0,0,U$54/ISI_fec!U$54)</f>
        <v>0.64311586124013864</v>
      </c>
      <c r="V147" s="274">
        <f>IF(V$54=0,0,V$54/ISI_fec!V$54)</f>
        <v>0.64509588309761834</v>
      </c>
      <c r="W147" s="274">
        <f>IF(W$54=0,0,W$54/ISI_fec!W$54)</f>
        <v>0.64537253241673431</v>
      </c>
      <c r="DA147" s="111"/>
    </row>
    <row r="148" spans="1:105" ht="12" customHeight="1" x14ac:dyDescent="0.25">
      <c r="A148" s="55" t="s">
        <v>92</v>
      </c>
      <c r="B148" s="275">
        <f>IF(B$55=0,0,B$55/ISI_fec!B$55)</f>
        <v>0.46887732549582378</v>
      </c>
      <c r="C148" s="275">
        <f>IF(C$55=0,0,C$55/ISI_fec!C$55)</f>
        <v>0.46887732549582367</v>
      </c>
      <c r="D148" s="275">
        <f>IF(D$55=0,0,D$55/ISI_fec!D$55)</f>
        <v>0.47293800395108254</v>
      </c>
      <c r="E148" s="275">
        <f>IF(E$55=0,0,E$55/ISI_fec!E$55)</f>
        <v>0.47526931915769183</v>
      </c>
      <c r="F148" s="275">
        <f>IF(F$55=0,0,F$55/ISI_fec!F$55)</f>
        <v>0.48247573556341705</v>
      </c>
      <c r="G148" s="275">
        <f>IF(G$55=0,0,G$55/ISI_fec!G$55)</f>
        <v>0.48247573556341694</v>
      </c>
      <c r="H148" s="275">
        <f>IF(H$55=0,0,H$55/ISI_fec!H$55)</f>
        <v>0.48719911088145212</v>
      </c>
      <c r="I148" s="275">
        <f>IF(I$55=0,0,I$55/ISI_fec!I$55)</f>
        <v>0.49081968799144343</v>
      </c>
      <c r="J148" s="275">
        <f>IF(J$55=0,0,J$55/ISI_fec!J$55)</f>
        <v>0.49450723612954151</v>
      </c>
      <c r="K148" s="275">
        <f>IF(K$55=0,0,K$55/ISI_fec!K$55)</f>
        <v>0.49450723612954151</v>
      </c>
      <c r="L148" s="275">
        <f>IF(L$55=0,0,L$55/ISI_fec!L$55)</f>
        <v>0.49450723612954156</v>
      </c>
      <c r="M148" s="275">
        <f>IF(M$55=0,0,M$55/ISI_fec!M$55)</f>
        <v>0.49450723612954139</v>
      </c>
      <c r="N148" s="275">
        <f>IF(N$55=0,0,N$55/ISI_fec!N$55)</f>
        <v>0.49450723612954145</v>
      </c>
      <c r="O148" s="275">
        <f>IF(O$55=0,0,O$55/ISI_fec!O$55)</f>
        <v>0.4969505016839002</v>
      </c>
      <c r="P148" s="275">
        <f>IF(P$55=0,0,P$55/ISI_fec!P$55)</f>
        <v>0.49959416357337094</v>
      </c>
      <c r="Q148" s="275">
        <f>IF(Q$55=0,0,Q$55/ISI_fec!Q$55)</f>
        <v>0.49959416357337083</v>
      </c>
      <c r="R148" s="275">
        <f>IF(R$55=0,0,R$55/ISI_fec!R$55)</f>
        <v>0.49959416357337105</v>
      </c>
      <c r="S148" s="275">
        <f>IF(S$55=0,0,S$55/ISI_fec!S$55)</f>
        <v>0.50301506620699965</v>
      </c>
      <c r="T148" s="275">
        <f>IF(T$55=0,0,T$55/ISI_fec!T$55)</f>
        <v>0.5077135595862996</v>
      </c>
      <c r="U148" s="275">
        <f>IF(U$55=0,0,U$55/ISI_fec!U$55)</f>
        <v>0.51194220362766973</v>
      </c>
      <c r="V148" s="275">
        <f>IF(V$55=0,0,V$55/ISI_fec!V$55)</f>
        <v>0.51288699241433577</v>
      </c>
      <c r="W148" s="275">
        <f>IF(W$55=0,0,W$55/ISI_fec!W$55)</f>
        <v>0.51288699241433588</v>
      </c>
      <c r="DA148" s="76"/>
    </row>
    <row r="149" spans="1:105" ht="12" customHeight="1" x14ac:dyDescent="0.25">
      <c r="A149" s="202" t="s">
        <v>93</v>
      </c>
      <c r="B149" s="276">
        <f>IF(B$56=0,0,B$56/ISI_fec!B$56)</f>
        <v>0.12167538056417233</v>
      </c>
      <c r="C149" s="276">
        <f>IF(C$56=0,0,C$56/ISI_fec!C$56)</f>
        <v>0.12167538056417231</v>
      </c>
      <c r="D149" s="276">
        <f>IF(D$56=0,0,D$56/ISI_fec!D$56)</f>
        <v>0.12272914147246498</v>
      </c>
      <c r="E149" s="276">
        <f>IF(E$56=0,0,E$56/ISI_fec!E$56)</f>
        <v>0.12333412629377041</v>
      </c>
      <c r="F149" s="276">
        <f>IF(F$56=0,0,F$56/ISI_fec!F$56)</f>
        <v>0.1252042177035933</v>
      </c>
      <c r="G149" s="276">
        <f>IF(G$56=0,0,G$56/ISI_fec!G$56)</f>
        <v>0.12520421770359327</v>
      </c>
      <c r="H149" s="276">
        <f>IF(H$56=0,0,H$56/ISI_fec!H$56)</f>
        <v>0.12642995087113684</v>
      </c>
      <c r="I149" s="276">
        <f>IF(I$56=0,0,I$56/ISI_fec!I$56)</f>
        <v>0.12736950387096316</v>
      </c>
      <c r="J149" s="276">
        <f>IF(J$56=0,0,J$56/ISI_fec!J$56)</f>
        <v>0.12832643609748384</v>
      </c>
      <c r="K149" s="276">
        <f>IF(K$56=0,0,K$56/ISI_fec!K$56)</f>
        <v>0.12832643609748384</v>
      </c>
      <c r="L149" s="276">
        <f>IF(L$56=0,0,L$56/ISI_fec!L$56)</f>
        <v>0.12832643609748387</v>
      </c>
      <c r="M149" s="276">
        <f>IF(M$56=0,0,M$56/ISI_fec!M$56)</f>
        <v>0.12832643609748381</v>
      </c>
      <c r="N149" s="276">
        <f>IF(N$56=0,0,N$56/ISI_fec!N$56)</f>
        <v>0.12832643609748381</v>
      </c>
      <c r="O149" s="276">
        <f>IF(O$56=0,0,O$56/ISI_fec!O$56)</f>
        <v>0.12896047244341199</v>
      </c>
      <c r="P149" s="276">
        <f>IF(P$56=0,0,P$56/ISI_fec!P$56)</f>
        <v>0.12964651237111419</v>
      </c>
      <c r="Q149" s="276">
        <f>IF(Q$56=0,0,Q$56/ISI_fec!Q$56)</f>
        <v>0.12964651237111416</v>
      </c>
      <c r="R149" s="276">
        <f>IF(R$56=0,0,R$56/ISI_fec!R$56)</f>
        <v>0.12964651237111424</v>
      </c>
      <c r="S149" s="276">
        <f>IF(S$56=0,0,S$56/ISI_fec!S$56)</f>
        <v>0.13053424911415157</v>
      </c>
      <c r="T149" s="276">
        <f>IF(T$56=0,0,T$56/ISI_fec!T$56)</f>
        <v>0.1330960500647709</v>
      </c>
      <c r="U149" s="276">
        <f>IF(U$56=0,0,U$56/ISI_fec!U$56)</f>
        <v>0.13309605006477096</v>
      </c>
      <c r="V149" s="276">
        <f>IF(V$56=0,0,V$56/ISI_fec!V$56)</f>
        <v>0.13309605006477093</v>
      </c>
      <c r="W149" s="276">
        <f>IF(W$56=0,0,W$56/ISI_fec!W$56)</f>
        <v>0.13309605006477096</v>
      </c>
      <c r="DA149" s="77"/>
    </row>
    <row r="150" spans="1:105" ht="12" customHeight="1" x14ac:dyDescent="0.25">
      <c r="A150" s="202" t="s">
        <v>94</v>
      </c>
      <c r="B150" s="276">
        <f>IF(B$57=0,0,B$57/ISI_fec!B$57)</f>
        <v>0.67328143458288914</v>
      </c>
      <c r="C150" s="276">
        <f>IF(C$57=0,0,C$57/ISI_fec!C$57)</f>
        <v>0.67328143458288903</v>
      </c>
      <c r="D150" s="276">
        <f>IF(D$57=0,0,D$57/ISI_fec!D$57)</f>
        <v>0.67911234016751132</v>
      </c>
      <c r="E150" s="276">
        <f>IF(E$57=0,0,E$57/ISI_fec!E$57)</f>
        <v>0.68245997751617427</v>
      </c>
      <c r="F150" s="276">
        <f>IF(F$57=0,0,F$57/ISI_fec!F$57)</f>
        <v>0.69082998168028986</v>
      </c>
      <c r="G150" s="276">
        <f>IF(G$57=0,0,G$57/ISI_fec!G$57)</f>
        <v>0.69280798564541657</v>
      </c>
      <c r="H150" s="276">
        <f>IF(H$57=0,0,H$57/ISI_fec!H$57)</f>
        <v>0.69959048660520862</v>
      </c>
      <c r="I150" s="276">
        <f>IF(I$57=0,0,I$57/ISI_fec!I$57)</f>
        <v>0.70478943144233663</v>
      </c>
      <c r="J150" s="276">
        <f>IF(J$57=0,0,J$57/ISI_fec!J$57)</f>
        <v>0.71008454290435219</v>
      </c>
      <c r="K150" s="276">
        <f>IF(K$57=0,0,K$57/ISI_fec!K$57)</f>
        <v>0.71008454290435219</v>
      </c>
      <c r="L150" s="276">
        <f>IF(L$57=0,0,L$57/ISI_fec!L$57)</f>
        <v>0.71008454290435241</v>
      </c>
      <c r="M150" s="276">
        <f>IF(M$57=0,0,M$57/ISI_fec!M$57)</f>
        <v>0.71008454290435241</v>
      </c>
      <c r="N150" s="276">
        <f>IF(N$57=0,0,N$57/ISI_fec!N$57)</f>
        <v>0.71008454290435219</v>
      </c>
      <c r="O150" s="276">
        <f>IF(O$57=0,0,O$57/ISI_fec!O$57)</f>
        <v>0.71359293464789852</v>
      </c>
      <c r="P150" s="276">
        <f>IF(P$57=0,0,P$57/ISI_fec!P$57)</f>
        <v>0.7173890842433448</v>
      </c>
      <c r="Q150" s="276">
        <f>IF(Q$57=0,0,Q$57/ISI_fec!Q$57)</f>
        <v>0.71738908424334491</v>
      </c>
      <c r="R150" s="276">
        <f>IF(R$57=0,0,R$57/ISI_fec!R$57)</f>
        <v>0.71738908424334491</v>
      </c>
      <c r="S150" s="276">
        <f>IF(S$57=0,0,S$57/ISI_fec!S$57)</f>
        <v>0.72226617773474344</v>
      </c>
      <c r="T150" s="276">
        <f>IF(T$57=0,0,T$57/ISI_fec!T$57)</f>
        <v>0.72665556187700209</v>
      </c>
      <c r="U150" s="276">
        <f>IF(U$57=0,0,U$57/ISI_fec!U$57)</f>
        <v>0.73060600760503491</v>
      </c>
      <c r="V150" s="276">
        <f>IF(V$57=0,0,V$57/ISI_fec!V$57)</f>
        <v>0.73416140876026448</v>
      </c>
      <c r="W150" s="276">
        <f>IF(W$57=0,0,W$57/ISI_fec!W$57)</f>
        <v>0.7364768378732427</v>
      </c>
      <c r="DA150" s="77"/>
    </row>
    <row r="151" spans="1:105" ht="12" customHeight="1" x14ac:dyDescent="0.25">
      <c r="A151" s="202" t="s">
        <v>95</v>
      </c>
      <c r="B151" s="276">
        <f>IF(B$58=0,0,B$58/ISI_fec!B$58)</f>
        <v>0.46434334241687097</v>
      </c>
      <c r="C151" s="276">
        <f>IF(C$58=0,0,C$58/ISI_fec!C$58)</f>
        <v>0.4643433424168707</v>
      </c>
      <c r="D151" s="276">
        <f>IF(D$58=0,0,D$58/ISI_fec!D$58)</f>
        <v>0.46836475463679644</v>
      </c>
      <c r="E151" s="276">
        <f>IF(E$58=0,0,E$58/ISI_fec!E$58)</f>
        <v>0.47067352632696041</v>
      </c>
      <c r="F151" s="276">
        <f>IF(F$58=0,0,F$58/ISI_fec!F$58)</f>
        <v>0.4778102576183349</v>
      </c>
      <c r="G151" s="276">
        <f>IF(G$58=0,0,G$58/ISI_fec!G$58)</f>
        <v>0.47781025761833473</v>
      </c>
      <c r="H151" s="276">
        <f>IF(H$58=0,0,H$58/ISI_fec!H$58)</f>
        <v>0.48248795850810688</v>
      </c>
      <c r="I151" s="276">
        <f>IF(I$58=0,0,I$58/ISI_fec!I$58)</f>
        <v>0.4860735251058384</v>
      </c>
      <c r="J151" s="276">
        <f>IF(J$58=0,0,J$58/ISI_fec!J$58)</f>
        <v>0.4897254151304985</v>
      </c>
      <c r="K151" s="276">
        <f>IF(K$58=0,0,K$58/ISI_fec!K$58)</f>
        <v>0.48972541513049861</v>
      </c>
      <c r="L151" s="276">
        <f>IF(L$58=0,0,L$58/ISI_fec!L$58)</f>
        <v>0.48972541513049861</v>
      </c>
      <c r="M151" s="276">
        <f>IF(M$58=0,0,M$58/ISI_fec!M$58)</f>
        <v>0.48972541513049866</v>
      </c>
      <c r="N151" s="276">
        <f>IF(N$58=0,0,N$58/ISI_fec!N$58)</f>
        <v>0.4897254151304985</v>
      </c>
      <c r="O151" s="276">
        <f>IF(O$58=0,0,O$58/ISI_fec!O$58)</f>
        <v>0.49214505462303143</v>
      </c>
      <c r="P151" s="276">
        <f>IF(P$58=0,0,P$58/ISI_fec!P$58)</f>
        <v>0.49476315264404103</v>
      </c>
      <c r="Q151" s="276">
        <f>IF(Q$58=0,0,Q$58/ISI_fec!Q$58)</f>
        <v>0.49476315264404097</v>
      </c>
      <c r="R151" s="276">
        <f>IF(R$58=0,0,R$58/ISI_fec!R$58)</f>
        <v>0.49476315264404119</v>
      </c>
      <c r="S151" s="276">
        <f>IF(S$58=0,0,S$58/ISI_fec!S$58)</f>
        <v>0.49815097559176424</v>
      </c>
      <c r="T151" s="276">
        <f>IF(T$58=0,0,T$58/ISI_fec!T$58)</f>
        <v>0.50792744154980529</v>
      </c>
      <c r="U151" s="276">
        <f>IF(U$58=0,0,U$58/ISI_fec!U$58)</f>
        <v>0.50792744154980529</v>
      </c>
      <c r="V151" s="276">
        <f>IF(V$58=0,0,V$58/ISI_fec!V$58)</f>
        <v>0.5079274415498054</v>
      </c>
      <c r="W151" s="276">
        <f>IF(W$58=0,0,W$58/ISI_fec!W$58)</f>
        <v>0.50792744154980529</v>
      </c>
      <c r="DA151" s="77"/>
    </row>
    <row r="152" spans="1:105" ht="12" customHeight="1" x14ac:dyDescent="0.25">
      <c r="A152" s="56" t="s">
        <v>96</v>
      </c>
      <c r="B152" s="277">
        <f>IF(B$59=0,0,B$59/ISI_fec!B$59)</f>
        <v>0.76602849041993404</v>
      </c>
      <c r="C152" s="277">
        <f>IF(C$59=0,0,C$59/ISI_fec!C$59)</f>
        <v>0.7560174439273063</v>
      </c>
      <c r="D152" s="277">
        <f>IF(D$59=0,0,D$59/ISI_fec!D$59)</f>
        <v>0.76031327599981968</v>
      </c>
      <c r="E152" s="277">
        <f>IF(E$59=0,0,E$59/ISI_fec!E$59)</f>
        <v>0.77020290068721908</v>
      </c>
      <c r="F152" s="277">
        <f>IF(F$59=0,0,F$59/ISI_fec!F$59)</f>
        <v>0.79060190087033866</v>
      </c>
      <c r="G152" s="277">
        <f>IF(G$59=0,0,G$59/ISI_fec!G$59)</f>
        <v>0.77742345120760292</v>
      </c>
      <c r="H152" s="277">
        <f>IF(H$59=0,0,H$59/ISI_fec!H$59)</f>
        <v>0.78880519903466373</v>
      </c>
      <c r="I152" s="277">
        <f>IF(I$59=0,0,I$59/ISI_fec!I$59)</f>
        <v>0.79181907330034318</v>
      </c>
      <c r="J152" s="277">
        <f>IF(J$59=0,0,J$59/ISI_fec!J$59)</f>
        <v>0.81065062943085187</v>
      </c>
      <c r="K152" s="277">
        <f>IF(K$59=0,0,K$59/ISI_fec!K$59)</f>
        <v>0.80012890387361102</v>
      </c>
      <c r="L152" s="277">
        <f>IF(L$59=0,0,L$59/ISI_fec!L$59)</f>
        <v>0.80298094196867265</v>
      </c>
      <c r="M152" s="277">
        <f>IF(M$59=0,0,M$59/ISI_fec!M$59)</f>
        <v>0.81011399030584763</v>
      </c>
      <c r="N152" s="277">
        <f>IF(N$59=0,0,N$59/ISI_fec!N$59)</f>
        <v>0.80506723448039708</v>
      </c>
      <c r="O152" s="277">
        <f>IF(O$59=0,0,O$59/ISI_fec!O$59)</f>
        <v>0.81049516196952609</v>
      </c>
      <c r="P152" s="277">
        <f>IF(P$59=0,0,P$59/ISI_fec!P$59)</f>
        <v>0.81358498308560379</v>
      </c>
      <c r="Q152" s="277">
        <f>IF(Q$59=0,0,Q$59/ISI_fec!Q$59)</f>
        <v>0.82944249042995366</v>
      </c>
      <c r="R152" s="277">
        <f>IF(R$59=0,0,R$59/ISI_fec!R$59)</f>
        <v>0.82840221196671582</v>
      </c>
      <c r="S152" s="277">
        <f>IF(S$59=0,0,S$59/ISI_fec!S$59)</f>
        <v>0.83656669353458535</v>
      </c>
      <c r="T152" s="277">
        <f>IF(T$59=0,0,T$59/ISI_fec!T$59)</f>
        <v>0.84989164595270772</v>
      </c>
      <c r="U152" s="277">
        <f>IF(U$59=0,0,U$59/ISI_fec!U$59)</f>
        <v>0.84409319254167159</v>
      </c>
      <c r="V152" s="277">
        <f>IF(V$59=0,0,V$59/ISI_fec!V$59)</f>
        <v>0.84506831552671624</v>
      </c>
      <c r="W152" s="277">
        <f>IF(W$59=0,0,W$59/ISI_fec!W$59)</f>
        <v>0.84624111638525912</v>
      </c>
      <c r="DA152" s="78"/>
    </row>
    <row r="153" spans="1:105" ht="12" customHeight="1" x14ac:dyDescent="0.25">
      <c r="A153" s="203" t="s">
        <v>222</v>
      </c>
      <c r="B153" s="278">
        <f>IF(B$65=0,0,B$65/ISI_fec!B$65)</f>
        <v>0.4330082729330581</v>
      </c>
      <c r="C153" s="278">
        <f>IF(C$65=0,0,C$65/ISI_fec!C$65)</f>
        <v>0.44480209382226998</v>
      </c>
      <c r="D153" s="278">
        <f>IF(D$65=0,0,D$65/ISI_fec!D$65)</f>
        <v>0.4519614572370243</v>
      </c>
      <c r="E153" s="278">
        <f>IF(E$65=0,0,E$65/ISI_fec!E$65)</f>
        <v>0.45667586730738902</v>
      </c>
      <c r="F153" s="278">
        <f>IF(F$65=0,0,F$65/ISI_fec!F$65)</f>
        <v>0.46743583283711937</v>
      </c>
      <c r="G153" s="278">
        <f>IF(G$65=0,0,G$65/ISI_fec!G$65)</f>
        <v>0.46062251751700162</v>
      </c>
      <c r="H153" s="278">
        <f>IF(H$65=0,0,H$65/ISI_fec!H$65)</f>
        <v>0.46731201231808417</v>
      </c>
      <c r="I153" s="278">
        <f>IF(I$65=0,0,I$65/ISI_fec!I$65)</f>
        <v>0.46551460190069527</v>
      </c>
      <c r="J153" s="278">
        <f>IF(J$65=0,0,J$65/ISI_fec!J$65)</f>
        <v>0.47934187678445961</v>
      </c>
      <c r="K153" s="278">
        <f>IF(K$65=0,0,K$65/ISI_fec!K$65)</f>
        <v>0.48742962955877472</v>
      </c>
      <c r="L153" s="278">
        <f>IF(L$65=0,0,L$65/ISI_fec!L$65)</f>
        <v>0.48336224391083998</v>
      </c>
      <c r="M153" s="278">
        <f>IF(M$65=0,0,M$65/ISI_fec!M$65)</f>
        <v>0.48624725757704784</v>
      </c>
      <c r="N153" s="278">
        <f>IF(N$65=0,0,N$65/ISI_fec!N$65)</f>
        <v>0.48346414317191622</v>
      </c>
      <c r="O153" s="278">
        <f>IF(O$65=0,0,O$65/ISI_fec!O$65)</f>
        <v>0.48570061451203184</v>
      </c>
      <c r="P153" s="278">
        <f>IF(P$65=0,0,P$65/ISI_fec!P$65)</f>
        <v>0.46931453473784251</v>
      </c>
      <c r="Q153" s="278">
        <f>IF(Q$65=0,0,Q$65/ISI_fec!Q$65)</f>
        <v>0.46905824774759852</v>
      </c>
      <c r="R153" s="278">
        <f>IF(R$65=0,0,R$65/ISI_fec!R$65)</f>
        <v>0.47403214030550878</v>
      </c>
      <c r="S153" s="278">
        <f>IF(S$65=0,0,S$65/ISI_fec!S$65)</f>
        <v>0.48040903220546516</v>
      </c>
      <c r="T153" s="278">
        <f>IF(T$65=0,0,T$65/ISI_fec!T$65)</f>
        <v>0.49552730553397645</v>
      </c>
      <c r="U153" s="278">
        <f>IF(U$65=0,0,U$65/ISI_fec!U$65)</f>
        <v>0.49399211771857054</v>
      </c>
      <c r="V153" s="278">
        <f>IF(V$65=0,0,V$65/ISI_fec!V$65)</f>
        <v>0.49860150052481406</v>
      </c>
      <c r="W153" s="278">
        <f>IF(W$65=0,0,W$65/ISI_fec!W$65)</f>
        <v>0.49710382437893119</v>
      </c>
      <c r="DA153" s="79"/>
    </row>
    <row r="154" spans="1:105" ht="12" customHeight="1" x14ac:dyDescent="0.25">
      <c r="A154" s="203" t="s">
        <v>228</v>
      </c>
      <c r="B154" s="278">
        <f>IF(B$71=0,0,B$71/ISI_fec!B$71)</f>
        <v>0.67244868129569901</v>
      </c>
      <c r="C154" s="278">
        <f>IF(C$71=0,0,C$71/ISI_fec!C$71)</f>
        <v>0.67244868129569879</v>
      </c>
      <c r="D154" s="278">
        <f>IF(D$71=0,0,D$71/ISI_fec!D$71)</f>
        <v>0.67827237488019232</v>
      </c>
      <c r="E154" s="278">
        <f>IF(E$71=0,0,E$71/ISI_fec!E$71)</f>
        <v>0.68161587167801996</v>
      </c>
      <c r="F154" s="278">
        <f>IF(F$71=0,0,F$71/ISI_fec!F$71)</f>
        <v>0.69195108079433421</v>
      </c>
      <c r="G154" s="278">
        <f>IF(G$71=0,0,G$71/ISI_fec!G$71)</f>
        <v>0.69195108079433409</v>
      </c>
      <c r="H154" s="278">
        <f>IF(H$71=0,0,H$71/ISI_fec!H$71)</f>
        <v>0.6987251927659861</v>
      </c>
      <c r="I154" s="278">
        <f>IF(I$71=0,0,I$71/ISI_fec!I$71)</f>
        <v>0.70391770724846503</v>
      </c>
      <c r="J154" s="278">
        <f>IF(J$71=0,0,J$71/ISI_fec!J$71)</f>
        <v>0.70920626941140674</v>
      </c>
      <c r="K154" s="278">
        <f>IF(K$71=0,0,K$71/ISI_fec!K$71)</f>
        <v>0.70920626941140685</v>
      </c>
      <c r="L154" s="278">
        <f>IF(L$71=0,0,L$71/ISI_fec!L$71)</f>
        <v>0.70920626941140652</v>
      </c>
      <c r="M154" s="278">
        <f>IF(M$71=0,0,M$71/ISI_fec!M$71)</f>
        <v>0.70920626941140663</v>
      </c>
      <c r="N154" s="278">
        <f>IF(N$71=0,0,N$71/ISI_fec!N$71)</f>
        <v>0.70920626941140674</v>
      </c>
      <c r="O154" s="278">
        <f>IF(O$71=0,0,O$71/ISI_fec!O$71)</f>
        <v>0.71271032177381588</v>
      </c>
      <c r="P154" s="278">
        <f>IF(P$71=0,0,P$71/ISI_fec!P$71)</f>
        <v>0.71650177607262722</v>
      </c>
      <c r="Q154" s="278">
        <f>IF(Q$71=0,0,Q$71/ISI_fec!Q$71)</f>
        <v>0.71650177607262699</v>
      </c>
      <c r="R154" s="278">
        <f>IF(R$71=0,0,R$71/ISI_fec!R$71)</f>
        <v>0.71650177607262699</v>
      </c>
      <c r="S154" s="278">
        <f>IF(S$71=0,0,S$71/ISI_fec!S$71)</f>
        <v>0.72140792388515351</v>
      </c>
      <c r="T154" s="278">
        <f>IF(T$71=0,0,T$71/ISI_fec!T$71)</f>
        <v>0.7355659208685903</v>
      </c>
      <c r="U154" s="278">
        <f>IF(U$71=0,0,U$71/ISI_fec!U$71)</f>
        <v>0.7355659208685903</v>
      </c>
      <c r="V154" s="278">
        <f>IF(V$71=0,0,V$71/ISI_fec!V$71)</f>
        <v>0.73556592086859018</v>
      </c>
      <c r="W154" s="278">
        <f>IF(W$71=0,0,W$71/ISI_fec!W$71)</f>
        <v>0.7355659208685903</v>
      </c>
      <c r="DA154" s="79"/>
    </row>
    <row r="155" spans="1:105" ht="12" customHeight="1" x14ac:dyDescent="0.25">
      <c r="A155" s="203" t="s">
        <v>181</v>
      </c>
      <c r="B155" s="278">
        <f>IF(B$72=0,0,B$72/ISI_fec!B$72)</f>
        <v>0.51723322275658479</v>
      </c>
      <c r="C155" s="278">
        <f>IF(C$72=0,0,C$72/ISI_fec!C$72)</f>
        <v>0.51607177898918388</v>
      </c>
      <c r="D155" s="278">
        <f>IF(D$72=0,0,D$72/ISI_fec!D$72)</f>
        <v>0.52293474780229499</v>
      </c>
      <c r="E155" s="278">
        <f>IF(E$72=0,0,E$72/ISI_fec!E$72)</f>
        <v>0.53436962477690619</v>
      </c>
      <c r="F155" s="278">
        <f>IF(F$72=0,0,F$72/ISI_fec!F$72)</f>
        <v>0.55969669675005307</v>
      </c>
      <c r="G155" s="278">
        <f>IF(G$72=0,0,G$72/ISI_fec!G$72)</f>
        <v>0.53613826882264559</v>
      </c>
      <c r="H155" s="278">
        <f>IF(H$72=0,0,H$72/ISI_fec!H$72)</f>
        <v>0.54727290868688205</v>
      </c>
      <c r="I155" s="278">
        <f>IF(I$72=0,0,I$72/ISI_fec!I$72)</f>
        <v>0.55991519053793992</v>
      </c>
      <c r="J155" s="278">
        <f>IF(J$72=0,0,J$72/ISI_fec!J$72)</f>
        <v>0.5897535403953581</v>
      </c>
      <c r="K155" s="278">
        <f>IF(K$72=0,0,K$72/ISI_fec!K$72)</f>
        <v>0.58401326357552108</v>
      </c>
      <c r="L155" s="278">
        <f>IF(L$72=0,0,L$72/ISI_fec!L$72)</f>
        <v>0.58592372608046417</v>
      </c>
      <c r="M155" s="278">
        <f>IF(M$72=0,0,M$72/ISI_fec!M$72)</f>
        <v>0.59237998463680952</v>
      </c>
      <c r="N155" s="278">
        <f>IF(N$72=0,0,N$72/ISI_fec!N$72)</f>
        <v>0.58897124799462708</v>
      </c>
      <c r="O155" s="278">
        <f>IF(O$72=0,0,O$72/ISI_fec!O$72)</f>
        <v>0.59292412900107561</v>
      </c>
      <c r="P155" s="278">
        <f>IF(P$72=0,0,P$72/ISI_fec!P$72)</f>
        <v>0.59521365710249907</v>
      </c>
      <c r="Q155" s="278">
        <f>IF(Q$72=0,0,Q$72/ISI_fec!Q$72)</f>
        <v>0.60644117463196912</v>
      </c>
      <c r="R155" s="278">
        <f>IF(R$72=0,0,R$72/ISI_fec!R$72)</f>
        <v>0.60578240616367007</v>
      </c>
      <c r="S155" s="278">
        <f>IF(S$72=0,0,S$72/ISI_fec!S$72)</f>
        <v>0.612343646327979</v>
      </c>
      <c r="T155" s="278">
        <f>IF(T$72=0,0,T$72/ISI_fec!T$72)</f>
        <v>0.62232148302579771</v>
      </c>
      <c r="U155" s="278">
        <f>IF(U$72=0,0,U$72/ISI_fec!U$72)</f>
        <v>0.61817476727551468</v>
      </c>
      <c r="V155" s="278">
        <f>IF(V$72=0,0,V$72/ISI_fec!V$72)</f>
        <v>0.61898929110924739</v>
      </c>
      <c r="W155" s="278">
        <f>IF(W$72=0,0,W$72/ISI_fec!W$72)</f>
        <v>0.61987836521702266</v>
      </c>
      <c r="DA155" s="79"/>
    </row>
    <row r="156" spans="1:105" ht="12" customHeight="1" x14ac:dyDescent="0.25">
      <c r="A156" s="41" t="s">
        <v>191</v>
      </c>
      <c r="B156" s="279">
        <f>IF(B$79=0,0,B$79/ISI_fec!B$79)</f>
        <v>0.50873035558148105</v>
      </c>
      <c r="C156" s="279">
        <f>IF(C$79=0,0,C$79/ISI_fec!C$79)</f>
        <v>0.50349843275417294</v>
      </c>
      <c r="D156" s="279">
        <f>IF(D$79=0,0,D$79/ISI_fec!D$79)</f>
        <v>0.51293132861103929</v>
      </c>
      <c r="E156" s="279">
        <f>IF(E$79=0,0,E$79/ISI_fec!E$79)</f>
        <v>0.52078762059958028</v>
      </c>
      <c r="F156" s="279">
        <f>IF(F$79=0,0,F$79/ISI_fec!F$79)</f>
        <v>0.53926579064267433</v>
      </c>
      <c r="G156" s="279">
        <f>IF(G$79=0,0,G$79/ISI_fec!G$79)</f>
        <v>0.52646450304277104</v>
      </c>
      <c r="H156" s="279">
        <f>IF(H$79=0,0,H$79/ISI_fec!H$79)</f>
        <v>0.53430112224805171</v>
      </c>
      <c r="I156" s="279">
        <f>IF(I$79=0,0,I$79/ISI_fec!I$79)</f>
        <v>0.53589945480036971</v>
      </c>
      <c r="J156" s="279">
        <f>IF(J$79=0,0,J$79/ISI_fec!J$79)</f>
        <v>0.55060210465363568</v>
      </c>
      <c r="K156" s="279">
        <f>IF(K$79=0,0,K$79/ISI_fec!K$79)</f>
        <v>0.54856114047008031</v>
      </c>
      <c r="L156" s="279">
        <f>IF(L$79=0,0,L$79/ISI_fec!L$79)</f>
        <v>0.54944181334311148</v>
      </c>
      <c r="M156" s="279">
        <f>IF(M$79=0,0,M$79/ISI_fec!M$79)</f>
        <v>0.5539809629515321</v>
      </c>
      <c r="N156" s="279">
        <f>IF(N$79=0,0,N$79/ISI_fec!N$79)</f>
        <v>0.5506207602398977</v>
      </c>
      <c r="O156" s="279">
        <f>IF(O$79=0,0,O$79/ISI_fec!O$79)</f>
        <v>0.55400556887352859</v>
      </c>
      <c r="P156" s="279">
        <f>IF(P$79=0,0,P$79/ISI_fec!P$79)</f>
        <v>0.54902361185388782</v>
      </c>
      <c r="Q156" s="279">
        <f>IF(Q$79=0,0,Q$79/ISI_fec!Q$79)</f>
        <v>0.55692325561496192</v>
      </c>
      <c r="R156" s="279">
        <f>IF(R$79=0,0,R$79/ISI_fec!R$79)</f>
        <v>0.55846966578889268</v>
      </c>
      <c r="S156" s="279">
        <f>IF(S$79=0,0,S$79/ISI_fec!S$79)</f>
        <v>0.56513653214182547</v>
      </c>
      <c r="T156" s="279">
        <f>IF(T$79=0,0,T$79/ISI_fec!T$79)</f>
        <v>0.57691405232372228</v>
      </c>
      <c r="U156" s="279">
        <f>IF(U$79=0,0,U$79/ISI_fec!U$79)</f>
        <v>0.57338600254493532</v>
      </c>
      <c r="V156" s="279">
        <f>IF(V$79=0,0,V$79/ISI_fec!V$79)</f>
        <v>0.57567712307605179</v>
      </c>
      <c r="W156" s="279">
        <f>IF(W$79=0,0,W$79/ISI_fec!W$79)</f>
        <v>0.57574983042829531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activeCell="A134" sqref="A134:XFD134"/>
      <selection pane="topRight" activeCell="A134" sqref="A134:XFD134"/>
      <selection pane="bottomLeft" activeCell="A134" sqref="A134:XFD134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CO2 emissions"</f>
        <v>PT: Iron and steel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"/>
    </row>
    <row r="3" spans="1:105" ht="15" customHeight="1" x14ac:dyDescent="0.25">
      <c r="A3" s="32" t="s">
        <v>344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2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</row>
    <row r="5" spans="1:105" ht="15" customHeight="1" x14ac:dyDescent="0.25">
      <c r="A5" s="34" t="s">
        <v>41</v>
      </c>
      <c r="B5" s="225">
        <f t="shared" ref="B5:W5" si="0">SUM(B6:B10)+B16+B22+B28+B35+B52</f>
        <v>904.24743407833489</v>
      </c>
      <c r="C5" s="225">
        <f t="shared" si="0"/>
        <v>207.71223085315697</v>
      </c>
      <c r="D5" s="225">
        <f t="shared" si="0"/>
        <v>0</v>
      </c>
      <c r="E5" s="225">
        <f t="shared" si="0"/>
        <v>0</v>
      </c>
      <c r="F5" s="225">
        <f t="shared" si="0"/>
        <v>0</v>
      </c>
      <c r="G5" s="225">
        <f t="shared" si="0"/>
        <v>0</v>
      </c>
      <c r="H5" s="225">
        <f t="shared" si="0"/>
        <v>0</v>
      </c>
      <c r="I5" s="225">
        <f t="shared" si="0"/>
        <v>0</v>
      </c>
      <c r="J5" s="225">
        <f t="shared" si="0"/>
        <v>0</v>
      </c>
      <c r="K5" s="225">
        <f t="shared" si="0"/>
        <v>0</v>
      </c>
      <c r="L5" s="225">
        <f t="shared" si="0"/>
        <v>0</v>
      </c>
      <c r="M5" s="225">
        <f t="shared" si="0"/>
        <v>0</v>
      </c>
      <c r="N5" s="225">
        <f t="shared" si="0"/>
        <v>0</v>
      </c>
      <c r="O5" s="225">
        <f t="shared" si="0"/>
        <v>0</v>
      </c>
      <c r="P5" s="225">
        <f t="shared" si="0"/>
        <v>0</v>
      </c>
      <c r="Q5" s="225">
        <f t="shared" si="0"/>
        <v>0</v>
      </c>
      <c r="R5" s="225">
        <f t="shared" si="0"/>
        <v>0</v>
      </c>
      <c r="S5" s="225">
        <f t="shared" si="0"/>
        <v>0</v>
      </c>
      <c r="T5" s="225">
        <f t="shared" si="0"/>
        <v>0</v>
      </c>
      <c r="U5" s="225">
        <f t="shared" si="0"/>
        <v>0</v>
      </c>
      <c r="V5" s="225">
        <f t="shared" si="0"/>
        <v>0</v>
      </c>
      <c r="W5" s="225">
        <f t="shared" si="0"/>
        <v>0</v>
      </c>
      <c r="DA5" s="89"/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345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346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347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348</v>
      </c>
    </row>
    <row r="10" spans="1:105" ht="12" customHeight="1" x14ac:dyDescent="0.25">
      <c r="A10" s="56" t="s">
        <v>96</v>
      </c>
      <c r="B10" s="262">
        <v>0.13784318875807319</v>
      </c>
      <c r="C10" s="262">
        <v>3.3131915923895222E-2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349</v>
      </c>
    </row>
    <row r="11" spans="1:105" ht="12" customHeight="1" x14ac:dyDescent="0.25">
      <c r="A11" s="37" t="s">
        <v>160</v>
      </c>
      <c r="B11" s="228">
        <v>2.8794433046667321E-2</v>
      </c>
      <c r="C11" s="228">
        <v>7.1503935195374084E-3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350</v>
      </c>
    </row>
    <row r="12" spans="1:105" ht="12" customHeight="1" x14ac:dyDescent="0.25">
      <c r="A12" s="37" t="s">
        <v>162</v>
      </c>
      <c r="B12" s="228">
        <v>0.1090487557114059</v>
      </c>
      <c r="C12" s="228">
        <v>2.5981522404357811E-2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351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352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353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354</v>
      </c>
    </row>
    <row r="16" spans="1:105" ht="12" customHeight="1" x14ac:dyDescent="0.25">
      <c r="A16" s="57" t="s">
        <v>167</v>
      </c>
      <c r="B16" s="263">
        <v>84.179444485890372</v>
      </c>
      <c r="C16" s="263">
        <v>7.1062432688866384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355</v>
      </c>
    </row>
    <row r="17" spans="1:105" ht="12" customHeight="1" x14ac:dyDescent="0.25">
      <c r="A17" s="18" t="s">
        <v>30</v>
      </c>
      <c r="B17" s="232">
        <v>0</v>
      </c>
      <c r="C17" s="232">
        <v>0</v>
      </c>
      <c r="D17" s="232">
        <v>0</v>
      </c>
      <c r="E17" s="232">
        <v>0</v>
      </c>
      <c r="F17" s="232">
        <v>0</v>
      </c>
      <c r="G17" s="232">
        <v>0</v>
      </c>
      <c r="H17" s="232">
        <v>0</v>
      </c>
      <c r="I17" s="232">
        <v>0</v>
      </c>
      <c r="J17" s="232">
        <v>0</v>
      </c>
      <c r="K17" s="232">
        <v>0</v>
      </c>
      <c r="L17" s="232">
        <v>0</v>
      </c>
      <c r="M17" s="232">
        <v>0</v>
      </c>
      <c r="N17" s="232">
        <v>0</v>
      </c>
      <c r="O17" s="232">
        <v>0</v>
      </c>
      <c r="P17" s="232">
        <v>0</v>
      </c>
      <c r="Q17" s="232">
        <v>0</v>
      </c>
      <c r="R17" s="232">
        <v>0</v>
      </c>
      <c r="S17" s="232">
        <v>0</v>
      </c>
      <c r="T17" s="232">
        <v>0</v>
      </c>
      <c r="U17" s="232">
        <v>0</v>
      </c>
      <c r="V17" s="232">
        <v>0</v>
      </c>
      <c r="W17" s="232">
        <v>0</v>
      </c>
      <c r="DA17" s="71" t="s">
        <v>356</v>
      </c>
    </row>
    <row r="18" spans="1:105" ht="12" customHeight="1" x14ac:dyDescent="0.25">
      <c r="A18" s="18" t="s">
        <v>70</v>
      </c>
      <c r="B18" s="232">
        <v>6.5341025894812006</v>
      </c>
      <c r="C18" s="232">
        <v>1.782418426313269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357</v>
      </c>
    </row>
    <row r="19" spans="1:105" ht="12" customHeight="1" x14ac:dyDescent="0.25">
      <c r="A19" s="18" t="s">
        <v>162</v>
      </c>
      <c r="B19" s="232">
        <v>4.4977644213473988</v>
      </c>
      <c r="C19" s="232">
        <v>1.901493854017978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358</v>
      </c>
    </row>
    <row r="20" spans="1:105" ht="12" customHeight="1" x14ac:dyDescent="0.25">
      <c r="A20" s="18" t="s">
        <v>36</v>
      </c>
      <c r="B20" s="232">
        <v>73.14757747506178</v>
      </c>
      <c r="C20" s="232">
        <v>3.4223309885553919</v>
      </c>
      <c r="D20" s="232">
        <v>0</v>
      </c>
      <c r="E20" s="232">
        <v>0</v>
      </c>
      <c r="F20" s="232">
        <v>0</v>
      </c>
      <c r="G20" s="232">
        <v>0</v>
      </c>
      <c r="H20" s="232">
        <v>0</v>
      </c>
      <c r="I20" s="232">
        <v>0</v>
      </c>
      <c r="J20" s="232">
        <v>0</v>
      </c>
      <c r="K20" s="232">
        <v>0</v>
      </c>
      <c r="L20" s="232">
        <v>0</v>
      </c>
      <c r="M20" s="232">
        <v>0</v>
      </c>
      <c r="N20" s="232">
        <v>0</v>
      </c>
      <c r="O20" s="232">
        <v>0</v>
      </c>
      <c r="P20" s="232">
        <v>0</v>
      </c>
      <c r="Q20" s="232">
        <v>0</v>
      </c>
      <c r="R20" s="232">
        <v>0</v>
      </c>
      <c r="S20" s="232">
        <v>0</v>
      </c>
      <c r="T20" s="232">
        <v>0</v>
      </c>
      <c r="U20" s="232">
        <v>0</v>
      </c>
      <c r="V20" s="232">
        <v>0</v>
      </c>
      <c r="W20" s="232">
        <v>0</v>
      </c>
      <c r="DA20" s="71" t="s">
        <v>359</v>
      </c>
    </row>
    <row r="21" spans="1:105" ht="12" customHeight="1" x14ac:dyDescent="0.25">
      <c r="A21" s="18" t="s">
        <v>38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360</v>
      </c>
    </row>
    <row r="22" spans="1:105" ht="12" customHeight="1" x14ac:dyDescent="0.25">
      <c r="A22" s="57" t="s">
        <v>174</v>
      </c>
      <c r="B22" s="263">
        <v>290.57524022237789</v>
      </c>
      <c r="C22" s="263">
        <v>57.109010780367363</v>
      </c>
      <c r="D22" s="263">
        <v>0</v>
      </c>
      <c r="E22" s="263">
        <v>0</v>
      </c>
      <c r="F22" s="263">
        <v>0</v>
      </c>
      <c r="G22" s="263">
        <v>0</v>
      </c>
      <c r="H22" s="263">
        <v>0</v>
      </c>
      <c r="I22" s="263">
        <v>0</v>
      </c>
      <c r="J22" s="263">
        <v>0</v>
      </c>
      <c r="K22" s="263">
        <v>0</v>
      </c>
      <c r="L22" s="263">
        <v>0</v>
      </c>
      <c r="M22" s="263">
        <v>0</v>
      </c>
      <c r="N22" s="263">
        <v>0</v>
      </c>
      <c r="O22" s="263">
        <v>0</v>
      </c>
      <c r="P22" s="263">
        <v>0</v>
      </c>
      <c r="Q22" s="263">
        <v>0</v>
      </c>
      <c r="R22" s="263">
        <v>0</v>
      </c>
      <c r="S22" s="263">
        <v>0</v>
      </c>
      <c r="T22" s="263">
        <v>0</v>
      </c>
      <c r="U22" s="263">
        <v>0</v>
      </c>
      <c r="V22" s="263">
        <v>0</v>
      </c>
      <c r="W22" s="263">
        <v>0</v>
      </c>
      <c r="DA22" s="70" t="s">
        <v>361</v>
      </c>
    </row>
    <row r="23" spans="1:105" ht="12" customHeight="1" x14ac:dyDescent="0.25">
      <c r="A23" s="18" t="s">
        <v>30</v>
      </c>
      <c r="B23" s="232">
        <v>0</v>
      </c>
      <c r="C23" s="232">
        <v>0</v>
      </c>
      <c r="D23" s="232">
        <v>0</v>
      </c>
      <c r="E23" s="232">
        <v>0</v>
      </c>
      <c r="F23" s="232">
        <v>0</v>
      </c>
      <c r="G23" s="232">
        <v>0</v>
      </c>
      <c r="H23" s="232">
        <v>0</v>
      </c>
      <c r="I23" s="232">
        <v>0</v>
      </c>
      <c r="J23" s="232">
        <v>0</v>
      </c>
      <c r="K23" s="232">
        <v>0</v>
      </c>
      <c r="L23" s="232">
        <v>0</v>
      </c>
      <c r="M23" s="232">
        <v>0</v>
      </c>
      <c r="N23" s="232">
        <v>0</v>
      </c>
      <c r="O23" s="232">
        <v>0</v>
      </c>
      <c r="P23" s="232">
        <v>0</v>
      </c>
      <c r="Q23" s="232">
        <v>0</v>
      </c>
      <c r="R23" s="232">
        <v>0</v>
      </c>
      <c r="S23" s="232">
        <v>0</v>
      </c>
      <c r="T23" s="232">
        <v>0</v>
      </c>
      <c r="U23" s="232">
        <v>0</v>
      </c>
      <c r="V23" s="232">
        <v>0</v>
      </c>
      <c r="W23" s="232">
        <v>0</v>
      </c>
      <c r="DA23" s="71" t="s">
        <v>362</v>
      </c>
    </row>
    <row r="24" spans="1:105" ht="12" customHeight="1" x14ac:dyDescent="0.25">
      <c r="A24" s="18" t="s">
        <v>40</v>
      </c>
      <c r="B24" s="232">
        <v>207.17053103716071</v>
      </c>
      <c r="C24" s="232">
        <v>48.039699835677787</v>
      </c>
      <c r="D24" s="232">
        <v>0</v>
      </c>
      <c r="E24" s="232">
        <v>0</v>
      </c>
      <c r="F24" s="232">
        <v>0</v>
      </c>
      <c r="G24" s="232">
        <v>0</v>
      </c>
      <c r="H24" s="232">
        <v>0</v>
      </c>
      <c r="I24" s="232">
        <v>0</v>
      </c>
      <c r="J24" s="232">
        <v>0</v>
      </c>
      <c r="K24" s="232">
        <v>0</v>
      </c>
      <c r="L24" s="232">
        <v>0</v>
      </c>
      <c r="M24" s="232">
        <v>0</v>
      </c>
      <c r="N24" s="232">
        <v>0</v>
      </c>
      <c r="O24" s="232">
        <v>0</v>
      </c>
      <c r="P24" s="232">
        <v>0</v>
      </c>
      <c r="Q24" s="232">
        <v>0</v>
      </c>
      <c r="R24" s="232">
        <v>0</v>
      </c>
      <c r="S24" s="232">
        <v>0</v>
      </c>
      <c r="T24" s="232">
        <v>0</v>
      </c>
      <c r="U24" s="232">
        <v>0</v>
      </c>
      <c r="V24" s="232">
        <v>0</v>
      </c>
      <c r="W24" s="232">
        <v>0</v>
      </c>
      <c r="DA24" s="71" t="s">
        <v>363</v>
      </c>
    </row>
    <row r="25" spans="1:105" ht="12" customHeight="1" x14ac:dyDescent="0.25">
      <c r="A25" s="18" t="s">
        <v>70</v>
      </c>
      <c r="B25" s="232">
        <v>6.4739667693269114</v>
      </c>
      <c r="C25" s="232">
        <v>2.2748034833758171</v>
      </c>
      <c r="D25" s="232">
        <v>0</v>
      </c>
      <c r="E25" s="232">
        <v>0</v>
      </c>
      <c r="F25" s="232">
        <v>0</v>
      </c>
      <c r="G25" s="232">
        <v>0</v>
      </c>
      <c r="H25" s="232">
        <v>0</v>
      </c>
      <c r="I25" s="232">
        <v>0</v>
      </c>
      <c r="J25" s="232">
        <v>0</v>
      </c>
      <c r="K25" s="232">
        <v>0</v>
      </c>
      <c r="L25" s="232">
        <v>0</v>
      </c>
      <c r="M25" s="232">
        <v>0</v>
      </c>
      <c r="N25" s="232">
        <v>0</v>
      </c>
      <c r="O25" s="232">
        <v>0</v>
      </c>
      <c r="P25" s="232">
        <v>0</v>
      </c>
      <c r="Q25" s="232">
        <v>0</v>
      </c>
      <c r="R25" s="232">
        <v>0</v>
      </c>
      <c r="S25" s="232">
        <v>0</v>
      </c>
      <c r="T25" s="232">
        <v>0</v>
      </c>
      <c r="U25" s="232">
        <v>0</v>
      </c>
      <c r="V25" s="232">
        <v>0</v>
      </c>
      <c r="W25" s="232">
        <v>0</v>
      </c>
      <c r="DA25" s="71" t="s">
        <v>364</v>
      </c>
    </row>
    <row r="26" spans="1:105" ht="12" customHeight="1" x14ac:dyDescent="0.25">
      <c r="A26" s="18" t="s">
        <v>162</v>
      </c>
      <c r="B26" s="232">
        <v>4.45636979237816</v>
      </c>
      <c r="C26" s="232">
        <v>2.426772961321245</v>
      </c>
      <c r="D26" s="232">
        <v>0</v>
      </c>
      <c r="E26" s="232">
        <v>0</v>
      </c>
      <c r="F26" s="232">
        <v>0</v>
      </c>
      <c r="G26" s="232">
        <v>0</v>
      </c>
      <c r="H26" s="232">
        <v>0</v>
      </c>
      <c r="I26" s="232">
        <v>0</v>
      </c>
      <c r="J26" s="232">
        <v>0</v>
      </c>
      <c r="K26" s="232">
        <v>0</v>
      </c>
      <c r="L26" s="232">
        <v>0</v>
      </c>
      <c r="M26" s="232">
        <v>0</v>
      </c>
      <c r="N26" s="232">
        <v>0</v>
      </c>
      <c r="O26" s="232">
        <v>0</v>
      </c>
      <c r="P26" s="232">
        <v>0</v>
      </c>
      <c r="Q26" s="232">
        <v>0</v>
      </c>
      <c r="R26" s="232">
        <v>0</v>
      </c>
      <c r="S26" s="232">
        <v>0</v>
      </c>
      <c r="T26" s="232">
        <v>0</v>
      </c>
      <c r="U26" s="232">
        <v>0</v>
      </c>
      <c r="V26" s="232">
        <v>0</v>
      </c>
      <c r="W26" s="232">
        <v>0</v>
      </c>
      <c r="DA26" s="71" t="s">
        <v>365</v>
      </c>
    </row>
    <row r="27" spans="1:105" ht="12" customHeight="1" x14ac:dyDescent="0.25">
      <c r="A27" s="18" t="s">
        <v>36</v>
      </c>
      <c r="B27" s="232">
        <v>72.47437262351211</v>
      </c>
      <c r="C27" s="232">
        <v>4.3677344999925038</v>
      </c>
      <c r="D27" s="232">
        <v>0</v>
      </c>
      <c r="E27" s="232">
        <v>0</v>
      </c>
      <c r="F27" s="232">
        <v>0</v>
      </c>
      <c r="G27" s="232">
        <v>0</v>
      </c>
      <c r="H27" s="232">
        <v>0</v>
      </c>
      <c r="I27" s="232">
        <v>0</v>
      </c>
      <c r="J27" s="232">
        <v>0</v>
      </c>
      <c r="K27" s="232">
        <v>0</v>
      </c>
      <c r="L27" s="232">
        <v>0</v>
      </c>
      <c r="M27" s="232">
        <v>0</v>
      </c>
      <c r="N27" s="232">
        <v>0</v>
      </c>
      <c r="O27" s="232">
        <v>0</v>
      </c>
      <c r="P27" s="232">
        <v>0</v>
      </c>
      <c r="Q27" s="232">
        <v>0</v>
      </c>
      <c r="R27" s="232">
        <v>0</v>
      </c>
      <c r="S27" s="232">
        <v>0</v>
      </c>
      <c r="T27" s="232">
        <v>0</v>
      </c>
      <c r="U27" s="232">
        <v>0</v>
      </c>
      <c r="V27" s="232">
        <v>0</v>
      </c>
      <c r="W27" s="232">
        <v>0</v>
      </c>
      <c r="DA27" s="71" t="s">
        <v>366</v>
      </c>
    </row>
    <row r="28" spans="1:105" ht="12" customHeight="1" x14ac:dyDescent="0.25">
      <c r="A28" s="57" t="s">
        <v>181</v>
      </c>
      <c r="B28" s="263">
        <v>40.496487299061847</v>
      </c>
      <c r="C28" s="263">
        <v>8.6845170135520089</v>
      </c>
      <c r="D28" s="263">
        <v>0</v>
      </c>
      <c r="E28" s="263">
        <v>0</v>
      </c>
      <c r="F28" s="263">
        <v>0</v>
      </c>
      <c r="G28" s="263">
        <v>0</v>
      </c>
      <c r="H28" s="263">
        <v>0</v>
      </c>
      <c r="I28" s="263">
        <v>0</v>
      </c>
      <c r="J28" s="263">
        <v>0</v>
      </c>
      <c r="K28" s="263">
        <v>0</v>
      </c>
      <c r="L28" s="263">
        <v>0</v>
      </c>
      <c r="M28" s="263">
        <v>0</v>
      </c>
      <c r="N28" s="263">
        <v>0</v>
      </c>
      <c r="O28" s="263">
        <v>0</v>
      </c>
      <c r="P28" s="263">
        <v>0</v>
      </c>
      <c r="Q28" s="263">
        <v>0</v>
      </c>
      <c r="R28" s="263">
        <v>0</v>
      </c>
      <c r="S28" s="263">
        <v>0</v>
      </c>
      <c r="T28" s="263">
        <v>0</v>
      </c>
      <c r="U28" s="263">
        <v>0</v>
      </c>
      <c r="V28" s="263">
        <v>0</v>
      </c>
      <c r="W28" s="263">
        <v>0</v>
      </c>
      <c r="DA28" s="70" t="s">
        <v>367</v>
      </c>
    </row>
    <row r="29" spans="1:105" ht="12" customHeight="1" x14ac:dyDescent="0.25">
      <c r="A29" s="60" t="s">
        <v>183</v>
      </c>
      <c r="B29" s="264">
        <v>40.496487299061847</v>
      </c>
      <c r="C29" s="264">
        <v>8.6845170135520089</v>
      </c>
      <c r="D29" s="264">
        <v>0</v>
      </c>
      <c r="E29" s="264">
        <v>0</v>
      </c>
      <c r="F29" s="264">
        <v>0</v>
      </c>
      <c r="G29" s="264">
        <v>0</v>
      </c>
      <c r="H29" s="264">
        <v>0</v>
      </c>
      <c r="I29" s="264">
        <v>0</v>
      </c>
      <c r="J29" s="264">
        <v>0</v>
      </c>
      <c r="K29" s="264">
        <v>0</v>
      </c>
      <c r="L29" s="264">
        <v>0</v>
      </c>
      <c r="M29" s="264">
        <v>0</v>
      </c>
      <c r="N29" s="264">
        <v>0</v>
      </c>
      <c r="O29" s="264">
        <v>0</v>
      </c>
      <c r="P29" s="264">
        <v>0</v>
      </c>
      <c r="Q29" s="264">
        <v>0</v>
      </c>
      <c r="R29" s="264">
        <v>0</v>
      </c>
      <c r="S29" s="264">
        <v>0</v>
      </c>
      <c r="T29" s="264">
        <v>0</v>
      </c>
      <c r="U29" s="264">
        <v>0</v>
      </c>
      <c r="V29" s="264">
        <v>0</v>
      </c>
      <c r="W29" s="264">
        <v>0</v>
      </c>
      <c r="DA29" s="72" t="s">
        <v>368</v>
      </c>
    </row>
    <row r="30" spans="1:105" ht="12" customHeight="1" x14ac:dyDescent="0.25">
      <c r="A30" s="59" t="s">
        <v>33</v>
      </c>
      <c r="B30" s="232">
        <v>12.05983522375646</v>
      </c>
      <c r="C30" s="232">
        <v>3.0536915760686929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369</v>
      </c>
    </row>
    <row r="31" spans="1:105" ht="12" customHeight="1" x14ac:dyDescent="0.25">
      <c r="A31" s="59" t="s">
        <v>160</v>
      </c>
      <c r="B31" s="232">
        <v>2.7638172950745239</v>
      </c>
      <c r="C31" s="232">
        <v>0.70038482263269641</v>
      </c>
      <c r="D31" s="232">
        <v>0</v>
      </c>
      <c r="E31" s="232">
        <v>0</v>
      </c>
      <c r="F31" s="232">
        <v>0</v>
      </c>
      <c r="G31" s="232">
        <v>0</v>
      </c>
      <c r="H31" s="232">
        <v>0</v>
      </c>
      <c r="I31" s="232">
        <v>0</v>
      </c>
      <c r="J31" s="232">
        <v>0</v>
      </c>
      <c r="K31" s="232">
        <v>0</v>
      </c>
      <c r="L31" s="232">
        <v>0</v>
      </c>
      <c r="M31" s="232">
        <v>0</v>
      </c>
      <c r="N31" s="232">
        <v>0</v>
      </c>
      <c r="O31" s="232">
        <v>0</v>
      </c>
      <c r="P31" s="232">
        <v>0</v>
      </c>
      <c r="Q31" s="232">
        <v>0</v>
      </c>
      <c r="R31" s="232">
        <v>0</v>
      </c>
      <c r="S31" s="232">
        <v>0</v>
      </c>
      <c r="T31" s="232">
        <v>0</v>
      </c>
      <c r="U31" s="232">
        <v>0</v>
      </c>
      <c r="V31" s="232">
        <v>0</v>
      </c>
      <c r="W31" s="232">
        <v>0</v>
      </c>
      <c r="DA31" s="71" t="s">
        <v>370</v>
      </c>
    </row>
    <row r="32" spans="1:105" ht="12" customHeight="1" x14ac:dyDescent="0.25">
      <c r="A32" s="59" t="s">
        <v>70</v>
      </c>
      <c r="B32" s="232">
        <v>15.205851924445019</v>
      </c>
      <c r="C32" s="232">
        <v>2.3855367698828229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371</v>
      </c>
    </row>
    <row r="33" spans="1:105" ht="12" customHeight="1" x14ac:dyDescent="0.25">
      <c r="A33" s="59" t="s">
        <v>162</v>
      </c>
      <c r="B33" s="232">
        <v>10.466982855785851</v>
      </c>
      <c r="C33" s="232">
        <v>2.5449038449677972</v>
      </c>
      <c r="D33" s="232">
        <v>0</v>
      </c>
      <c r="E33" s="232">
        <v>0</v>
      </c>
      <c r="F33" s="232">
        <v>0</v>
      </c>
      <c r="G33" s="232">
        <v>0</v>
      </c>
      <c r="H33" s="232">
        <v>0</v>
      </c>
      <c r="I33" s="232">
        <v>0</v>
      </c>
      <c r="J33" s="232">
        <v>0</v>
      </c>
      <c r="K33" s="232">
        <v>0</v>
      </c>
      <c r="L33" s="232">
        <v>0</v>
      </c>
      <c r="M33" s="232">
        <v>0</v>
      </c>
      <c r="N33" s="232">
        <v>0</v>
      </c>
      <c r="O33" s="232">
        <v>0</v>
      </c>
      <c r="P33" s="232">
        <v>0</v>
      </c>
      <c r="Q33" s="232">
        <v>0</v>
      </c>
      <c r="R33" s="232">
        <v>0</v>
      </c>
      <c r="S33" s="232">
        <v>0</v>
      </c>
      <c r="T33" s="232">
        <v>0</v>
      </c>
      <c r="U33" s="232">
        <v>0</v>
      </c>
      <c r="V33" s="232">
        <v>0</v>
      </c>
      <c r="W33" s="232">
        <v>0</v>
      </c>
      <c r="DA33" s="71" t="s">
        <v>372</v>
      </c>
    </row>
    <row r="34" spans="1:105" ht="12" customHeight="1" x14ac:dyDescent="0.25">
      <c r="A34" s="60" t="s">
        <v>189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373</v>
      </c>
    </row>
    <row r="35" spans="1:105" ht="12" customHeight="1" x14ac:dyDescent="0.25">
      <c r="A35" s="57" t="s">
        <v>191</v>
      </c>
      <c r="B35" s="263">
        <f t="shared" ref="B35:W35" si="1">B36+B40+B51</f>
        <v>33.989713611420171</v>
      </c>
      <c r="C35" s="263">
        <f t="shared" si="1"/>
        <v>5.3557710891800472</v>
      </c>
      <c r="D35" s="263">
        <f t="shared" si="1"/>
        <v>0</v>
      </c>
      <c r="E35" s="263">
        <f t="shared" si="1"/>
        <v>0</v>
      </c>
      <c r="F35" s="263">
        <f t="shared" si="1"/>
        <v>0</v>
      </c>
      <c r="G35" s="263">
        <f t="shared" si="1"/>
        <v>0</v>
      </c>
      <c r="H35" s="263">
        <f t="shared" si="1"/>
        <v>0</v>
      </c>
      <c r="I35" s="263">
        <f t="shared" si="1"/>
        <v>0</v>
      </c>
      <c r="J35" s="263">
        <f t="shared" si="1"/>
        <v>0</v>
      </c>
      <c r="K35" s="263">
        <f t="shared" si="1"/>
        <v>0</v>
      </c>
      <c r="L35" s="263">
        <f t="shared" si="1"/>
        <v>0</v>
      </c>
      <c r="M35" s="263">
        <f t="shared" si="1"/>
        <v>0</v>
      </c>
      <c r="N35" s="263">
        <f t="shared" si="1"/>
        <v>0</v>
      </c>
      <c r="O35" s="263">
        <f t="shared" si="1"/>
        <v>0</v>
      </c>
      <c r="P35" s="263">
        <f t="shared" si="1"/>
        <v>0</v>
      </c>
      <c r="Q35" s="263">
        <f t="shared" si="1"/>
        <v>0</v>
      </c>
      <c r="R35" s="263">
        <f t="shared" si="1"/>
        <v>0</v>
      </c>
      <c r="S35" s="263">
        <f t="shared" si="1"/>
        <v>0</v>
      </c>
      <c r="T35" s="263">
        <f t="shared" si="1"/>
        <v>0</v>
      </c>
      <c r="U35" s="263">
        <f t="shared" si="1"/>
        <v>0</v>
      </c>
      <c r="V35" s="263">
        <f t="shared" si="1"/>
        <v>0</v>
      </c>
      <c r="W35" s="263">
        <f t="shared" si="1"/>
        <v>0</v>
      </c>
      <c r="DA35" s="70"/>
    </row>
    <row r="36" spans="1:105" ht="12" customHeight="1" x14ac:dyDescent="0.25">
      <c r="A36" s="60" t="s">
        <v>192</v>
      </c>
      <c r="B36" s="264">
        <v>11.082819698880151</v>
      </c>
      <c r="C36" s="264">
        <v>2.6355499772525031</v>
      </c>
      <c r="D36" s="264">
        <v>0</v>
      </c>
      <c r="E36" s="264">
        <v>0</v>
      </c>
      <c r="F36" s="264">
        <v>0</v>
      </c>
      <c r="G36" s="264">
        <v>0</v>
      </c>
      <c r="H36" s="264">
        <v>0</v>
      </c>
      <c r="I36" s="264">
        <v>0</v>
      </c>
      <c r="J36" s="264">
        <v>0</v>
      </c>
      <c r="K36" s="264">
        <v>0</v>
      </c>
      <c r="L36" s="264">
        <v>0</v>
      </c>
      <c r="M36" s="264">
        <v>0</v>
      </c>
      <c r="N36" s="264">
        <v>0</v>
      </c>
      <c r="O36" s="264">
        <v>0</v>
      </c>
      <c r="P36" s="264">
        <v>0</v>
      </c>
      <c r="Q36" s="264">
        <v>0</v>
      </c>
      <c r="R36" s="264">
        <v>0</v>
      </c>
      <c r="S36" s="264">
        <v>0</v>
      </c>
      <c r="T36" s="264">
        <v>0</v>
      </c>
      <c r="U36" s="264">
        <v>0</v>
      </c>
      <c r="V36" s="264">
        <v>0</v>
      </c>
      <c r="W36" s="264">
        <v>0</v>
      </c>
      <c r="DA36" s="72" t="s">
        <v>374</v>
      </c>
    </row>
    <row r="37" spans="1:105" ht="12" customHeight="1" x14ac:dyDescent="0.25">
      <c r="A37" s="59" t="s">
        <v>33</v>
      </c>
      <c r="B37" s="232">
        <v>5.2848407089543779</v>
      </c>
      <c r="C37" s="232">
        <v>1.277692015613612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375</v>
      </c>
    </row>
    <row r="38" spans="1:105" ht="12" customHeight="1" x14ac:dyDescent="0.25">
      <c r="A38" s="59" t="s">
        <v>160</v>
      </c>
      <c r="B38" s="232">
        <v>1.2111553667291619</v>
      </c>
      <c r="C38" s="232">
        <v>0.29304730796906842</v>
      </c>
      <c r="D38" s="232">
        <v>0</v>
      </c>
      <c r="E38" s="232">
        <v>0</v>
      </c>
      <c r="F38" s="232">
        <v>0</v>
      </c>
      <c r="G38" s="232">
        <v>0</v>
      </c>
      <c r="H38" s="232">
        <v>0</v>
      </c>
      <c r="I38" s="232">
        <v>0</v>
      </c>
      <c r="J38" s="232">
        <v>0</v>
      </c>
      <c r="K38" s="232">
        <v>0</v>
      </c>
      <c r="L38" s="232">
        <v>0</v>
      </c>
      <c r="M38" s="232">
        <v>0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0</v>
      </c>
      <c r="T38" s="232">
        <v>0</v>
      </c>
      <c r="U38" s="232">
        <v>0</v>
      </c>
      <c r="V38" s="232">
        <v>0</v>
      </c>
      <c r="W38" s="232">
        <v>0</v>
      </c>
      <c r="DA38" s="71" t="s">
        <v>376</v>
      </c>
    </row>
    <row r="39" spans="1:105" ht="12" customHeight="1" x14ac:dyDescent="0.25">
      <c r="A39" s="59" t="s">
        <v>162</v>
      </c>
      <c r="B39" s="232">
        <v>4.5868236231966071</v>
      </c>
      <c r="C39" s="232">
        <v>1.064810653669823</v>
      </c>
      <c r="D39" s="232">
        <v>0</v>
      </c>
      <c r="E39" s="232">
        <v>0</v>
      </c>
      <c r="F39" s="232">
        <v>0</v>
      </c>
      <c r="G39" s="232">
        <v>0</v>
      </c>
      <c r="H39" s="232">
        <v>0</v>
      </c>
      <c r="I39" s="232">
        <v>0</v>
      </c>
      <c r="J39" s="232">
        <v>0</v>
      </c>
      <c r="K39" s="232">
        <v>0</v>
      </c>
      <c r="L39" s="232">
        <v>0</v>
      </c>
      <c r="M39" s="232">
        <v>0</v>
      </c>
      <c r="N39" s="232">
        <v>0</v>
      </c>
      <c r="O39" s="232">
        <v>0</v>
      </c>
      <c r="P39" s="232">
        <v>0</v>
      </c>
      <c r="Q39" s="232">
        <v>0</v>
      </c>
      <c r="R39" s="232">
        <v>0</v>
      </c>
      <c r="S39" s="232">
        <v>0</v>
      </c>
      <c r="T39" s="232">
        <v>0</v>
      </c>
      <c r="U39" s="232">
        <v>0</v>
      </c>
      <c r="V39" s="232">
        <v>0</v>
      </c>
      <c r="W39" s="232">
        <v>0</v>
      </c>
      <c r="DA39" s="71" t="s">
        <v>377</v>
      </c>
    </row>
    <row r="40" spans="1:105" ht="12" customHeight="1" x14ac:dyDescent="0.25">
      <c r="A40" s="60" t="s">
        <v>197</v>
      </c>
      <c r="B40" s="264">
        <v>22.906893912540021</v>
      </c>
      <c r="C40" s="264">
        <v>2.7202211119275441</v>
      </c>
      <c r="D40" s="264">
        <v>0</v>
      </c>
      <c r="E40" s="264">
        <v>0</v>
      </c>
      <c r="F40" s="264">
        <v>0</v>
      </c>
      <c r="G40" s="264">
        <v>0</v>
      </c>
      <c r="H40" s="264">
        <v>0</v>
      </c>
      <c r="I40" s="264">
        <v>0</v>
      </c>
      <c r="J40" s="264">
        <v>0</v>
      </c>
      <c r="K40" s="264">
        <v>0</v>
      </c>
      <c r="L40" s="264">
        <v>0</v>
      </c>
      <c r="M40" s="264">
        <v>0</v>
      </c>
      <c r="N40" s="264">
        <v>0</v>
      </c>
      <c r="O40" s="264">
        <v>0</v>
      </c>
      <c r="P40" s="264">
        <v>0</v>
      </c>
      <c r="Q40" s="264">
        <v>0</v>
      </c>
      <c r="R40" s="264">
        <v>0</v>
      </c>
      <c r="S40" s="264">
        <v>0</v>
      </c>
      <c r="T40" s="264">
        <v>0</v>
      </c>
      <c r="U40" s="264">
        <v>0</v>
      </c>
      <c r="V40" s="264">
        <v>0</v>
      </c>
      <c r="W40" s="264">
        <v>0</v>
      </c>
      <c r="DA40" s="72" t="s">
        <v>378</v>
      </c>
    </row>
    <row r="41" spans="1:105" ht="12" customHeight="1" x14ac:dyDescent="0.25">
      <c r="A41" s="64" t="s">
        <v>30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379</v>
      </c>
    </row>
    <row r="42" spans="1:105" ht="12" customHeight="1" x14ac:dyDescent="0.25">
      <c r="A42" s="64" t="s">
        <v>32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380</v>
      </c>
    </row>
    <row r="43" spans="1:105" ht="12" customHeight="1" x14ac:dyDescent="0.25">
      <c r="A43" s="64" t="s">
        <v>33</v>
      </c>
      <c r="B43" s="231">
        <v>1.310984672818805</v>
      </c>
      <c r="C43" s="231">
        <v>0.62621944348295333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381</v>
      </c>
    </row>
    <row r="44" spans="1:105" ht="12" customHeight="1" x14ac:dyDescent="0.25">
      <c r="A44" s="64" t="s">
        <v>160</v>
      </c>
      <c r="B44" s="231">
        <v>0.30044540784244822</v>
      </c>
      <c r="C44" s="231">
        <v>0.1436276660322057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382</v>
      </c>
    </row>
    <row r="45" spans="1:105" ht="12" customHeight="1" x14ac:dyDescent="0.25">
      <c r="A45" s="64" t="s">
        <v>70</v>
      </c>
      <c r="B45" s="231">
        <v>1.652977709913553</v>
      </c>
      <c r="C45" s="231">
        <v>0.48920117544003699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383</v>
      </c>
    </row>
    <row r="46" spans="1:105" ht="12" customHeight="1" x14ac:dyDescent="0.25">
      <c r="A46" s="64" t="s">
        <v>34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384</v>
      </c>
    </row>
    <row r="47" spans="1:105" ht="12" customHeight="1" x14ac:dyDescent="0.25">
      <c r="A47" s="64" t="s">
        <v>162</v>
      </c>
      <c r="B47" s="231">
        <v>1.137830976957432</v>
      </c>
      <c r="C47" s="231">
        <v>0.52188252474568608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385</v>
      </c>
    </row>
    <row r="48" spans="1:105" ht="12" customHeight="1" x14ac:dyDescent="0.25">
      <c r="A48" s="64" t="s">
        <v>36</v>
      </c>
      <c r="B48" s="231">
        <v>18.504655145007781</v>
      </c>
      <c r="C48" s="231">
        <v>0.93929030222666232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386</v>
      </c>
    </row>
    <row r="49" spans="1:105" ht="12" customHeight="1" x14ac:dyDescent="0.25">
      <c r="A49" s="64" t="s">
        <v>73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387</v>
      </c>
    </row>
    <row r="50" spans="1:105" ht="12" customHeight="1" x14ac:dyDescent="0.25">
      <c r="A50" s="64" t="s">
        <v>79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388</v>
      </c>
    </row>
    <row r="51" spans="1:105" ht="12" customHeight="1" x14ac:dyDescent="0.25">
      <c r="A51" s="101" t="s">
        <v>209</v>
      </c>
      <c r="B51" s="280">
        <v>0</v>
      </c>
      <c r="C51" s="280">
        <v>0</v>
      </c>
      <c r="D51" s="280">
        <v>0</v>
      </c>
      <c r="E51" s="280">
        <v>0</v>
      </c>
      <c r="F51" s="280">
        <v>0</v>
      </c>
      <c r="G51" s="280">
        <v>0</v>
      </c>
      <c r="H51" s="280">
        <v>0</v>
      </c>
      <c r="I51" s="280">
        <v>0</v>
      </c>
      <c r="J51" s="280">
        <v>0</v>
      </c>
      <c r="K51" s="280">
        <v>0</v>
      </c>
      <c r="L51" s="280">
        <v>0</v>
      </c>
      <c r="M51" s="280">
        <v>0</v>
      </c>
      <c r="N51" s="280">
        <v>0</v>
      </c>
      <c r="O51" s="280">
        <v>0</v>
      </c>
      <c r="P51" s="280">
        <v>0</v>
      </c>
      <c r="Q51" s="280">
        <v>0</v>
      </c>
      <c r="R51" s="280">
        <v>0</v>
      </c>
      <c r="S51" s="280">
        <v>0</v>
      </c>
      <c r="T51" s="280">
        <v>0</v>
      </c>
      <c r="U51" s="280">
        <v>0</v>
      </c>
      <c r="V51" s="280">
        <v>0</v>
      </c>
      <c r="W51" s="280">
        <v>0</v>
      </c>
      <c r="DA51" s="102" t="s">
        <v>389</v>
      </c>
    </row>
    <row r="52" spans="1:105" ht="12" customHeight="1" x14ac:dyDescent="0.25">
      <c r="A52" s="100" t="s">
        <v>106</v>
      </c>
      <c r="B52" s="281">
        <v>454.86870527082652</v>
      </c>
      <c r="C52" s="281">
        <v>129.423556785247</v>
      </c>
      <c r="D52" s="281">
        <v>0</v>
      </c>
      <c r="E52" s="281">
        <v>0</v>
      </c>
      <c r="F52" s="281">
        <v>0</v>
      </c>
      <c r="G52" s="281">
        <v>0</v>
      </c>
      <c r="H52" s="281">
        <v>0</v>
      </c>
      <c r="I52" s="281">
        <v>0</v>
      </c>
      <c r="J52" s="281">
        <v>0</v>
      </c>
      <c r="K52" s="281">
        <v>0</v>
      </c>
      <c r="L52" s="281">
        <v>0</v>
      </c>
      <c r="M52" s="281">
        <v>0</v>
      </c>
      <c r="N52" s="281">
        <v>0</v>
      </c>
      <c r="O52" s="281">
        <v>0</v>
      </c>
      <c r="P52" s="281">
        <v>0</v>
      </c>
      <c r="Q52" s="281">
        <v>0</v>
      </c>
      <c r="R52" s="281">
        <v>0</v>
      </c>
      <c r="S52" s="281">
        <v>0</v>
      </c>
      <c r="T52" s="281">
        <v>0</v>
      </c>
      <c r="U52" s="281">
        <v>0</v>
      </c>
      <c r="V52" s="281">
        <v>0</v>
      </c>
      <c r="W52" s="281">
        <v>0</v>
      </c>
      <c r="DA52" s="105" t="s">
        <v>390</v>
      </c>
    </row>
    <row r="54" spans="1:105" ht="15" customHeight="1" x14ac:dyDescent="0.25">
      <c r="A54" s="34" t="s">
        <v>42</v>
      </c>
      <c r="B54" s="225">
        <f t="shared" ref="B54:W54" si="2">SUM(B55:B59)+B65+B71+B72+B79+B96</f>
        <v>200.26354038743352</v>
      </c>
      <c r="C54" s="225">
        <f t="shared" si="2"/>
        <v>231.97521850771102</v>
      </c>
      <c r="D54" s="225">
        <f t="shared" si="2"/>
        <v>212.62863809730814</v>
      </c>
      <c r="E54" s="225">
        <f t="shared" si="2"/>
        <v>244.09086064720347</v>
      </c>
      <c r="F54" s="225">
        <f t="shared" si="2"/>
        <v>230.21065443033802</v>
      </c>
      <c r="G54" s="225">
        <f t="shared" si="2"/>
        <v>315.35113268026123</v>
      </c>
      <c r="H54" s="225">
        <f t="shared" si="2"/>
        <v>328.14365667258596</v>
      </c>
      <c r="I54" s="225">
        <f t="shared" si="2"/>
        <v>342.06462311915965</v>
      </c>
      <c r="J54" s="225">
        <f t="shared" si="2"/>
        <v>269.73248175095159</v>
      </c>
      <c r="K54" s="225">
        <f t="shared" si="2"/>
        <v>194.7889463859502</v>
      </c>
      <c r="L54" s="225">
        <f t="shared" si="2"/>
        <v>170.60347886568957</v>
      </c>
      <c r="M54" s="225">
        <f t="shared" si="2"/>
        <v>178.75547173248088</v>
      </c>
      <c r="N54" s="225">
        <f t="shared" si="2"/>
        <v>205.0697662019715</v>
      </c>
      <c r="O54" s="225">
        <f t="shared" si="2"/>
        <v>208.66081384192398</v>
      </c>
      <c r="P54" s="225">
        <f t="shared" si="2"/>
        <v>239.34258206089748</v>
      </c>
      <c r="Q54" s="225">
        <f t="shared" si="2"/>
        <v>236.96957245628084</v>
      </c>
      <c r="R54" s="225">
        <f t="shared" si="2"/>
        <v>222.85522642403112</v>
      </c>
      <c r="S54" s="225">
        <f t="shared" si="2"/>
        <v>210.54680584015225</v>
      </c>
      <c r="T54" s="225">
        <f t="shared" si="2"/>
        <v>217.8838773654623</v>
      </c>
      <c r="U54" s="225">
        <f t="shared" si="2"/>
        <v>243.12655913146276</v>
      </c>
      <c r="V54" s="225">
        <f t="shared" si="2"/>
        <v>243.34647594861798</v>
      </c>
      <c r="W54" s="225">
        <f t="shared" si="2"/>
        <v>221.12797130029574</v>
      </c>
      <c r="DA54" s="89"/>
    </row>
    <row r="55" spans="1:105" ht="12" customHeight="1" x14ac:dyDescent="0.25">
      <c r="A55" s="55" t="s">
        <v>92</v>
      </c>
      <c r="B55" s="261">
        <v>0</v>
      </c>
      <c r="C55" s="261">
        <v>0</v>
      </c>
      <c r="D55" s="261">
        <v>0</v>
      </c>
      <c r="E55" s="261">
        <v>0</v>
      </c>
      <c r="F55" s="261">
        <v>0</v>
      </c>
      <c r="G55" s="261">
        <v>0</v>
      </c>
      <c r="H55" s="261">
        <v>0</v>
      </c>
      <c r="I55" s="261">
        <v>0</v>
      </c>
      <c r="J55" s="261">
        <v>0</v>
      </c>
      <c r="K55" s="261">
        <v>0</v>
      </c>
      <c r="L55" s="261">
        <v>0</v>
      </c>
      <c r="M55" s="261">
        <v>0</v>
      </c>
      <c r="N55" s="261">
        <v>0</v>
      </c>
      <c r="O55" s="261">
        <v>0</v>
      </c>
      <c r="P55" s="261">
        <v>0</v>
      </c>
      <c r="Q55" s="261">
        <v>0</v>
      </c>
      <c r="R55" s="261">
        <v>0</v>
      </c>
      <c r="S55" s="261">
        <v>0</v>
      </c>
      <c r="T55" s="261">
        <v>0</v>
      </c>
      <c r="U55" s="261">
        <v>0</v>
      </c>
      <c r="V55" s="261">
        <v>0</v>
      </c>
      <c r="W55" s="261">
        <v>0</v>
      </c>
      <c r="DA55" s="67" t="s">
        <v>391</v>
      </c>
    </row>
    <row r="56" spans="1:105" ht="12" customHeight="1" x14ac:dyDescent="0.25">
      <c r="A56" s="202" t="s">
        <v>93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DA56" s="174" t="s">
        <v>392</v>
      </c>
    </row>
    <row r="57" spans="1:105" ht="12" customHeight="1" x14ac:dyDescent="0.25">
      <c r="A57" s="202" t="s">
        <v>94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DA57" s="174" t="s">
        <v>393</v>
      </c>
    </row>
    <row r="58" spans="1:105" ht="12" customHeight="1" x14ac:dyDescent="0.25">
      <c r="A58" s="202" t="s">
        <v>95</v>
      </c>
      <c r="B58" s="226">
        <v>0</v>
      </c>
      <c r="C58" s="226">
        <v>0</v>
      </c>
      <c r="D58" s="226">
        <v>0</v>
      </c>
      <c r="E58" s="226">
        <v>0</v>
      </c>
      <c r="F58" s="226">
        <v>0</v>
      </c>
      <c r="G58" s="226">
        <v>0</v>
      </c>
      <c r="H58" s="226">
        <v>0</v>
      </c>
      <c r="I58" s="226">
        <v>0</v>
      </c>
      <c r="J58" s="226">
        <v>0</v>
      </c>
      <c r="K58" s="226">
        <v>0</v>
      </c>
      <c r="L58" s="226">
        <v>0</v>
      </c>
      <c r="M58" s="226">
        <v>0</v>
      </c>
      <c r="N58" s="226">
        <v>0</v>
      </c>
      <c r="O58" s="226">
        <v>0</v>
      </c>
      <c r="P58" s="226">
        <v>0</v>
      </c>
      <c r="Q58" s="226">
        <v>0</v>
      </c>
      <c r="R58" s="226">
        <v>0</v>
      </c>
      <c r="S58" s="226">
        <v>0</v>
      </c>
      <c r="T58" s="226">
        <v>0</v>
      </c>
      <c r="U58" s="226">
        <v>0</v>
      </c>
      <c r="V58" s="226">
        <v>0</v>
      </c>
      <c r="W58" s="226">
        <v>0</v>
      </c>
      <c r="DA58" s="174" t="s">
        <v>394</v>
      </c>
    </row>
    <row r="59" spans="1:105" ht="12" customHeight="1" x14ac:dyDescent="0.25">
      <c r="A59" s="56" t="s">
        <v>96</v>
      </c>
      <c r="B59" s="262">
        <v>0.13091348959739299</v>
      </c>
      <c r="C59" s="262">
        <v>0.1918843125597032</v>
      </c>
      <c r="D59" s="262">
        <v>0.2422880929748914</v>
      </c>
      <c r="E59" s="262">
        <v>0.26707951362031213</v>
      </c>
      <c r="F59" s="262">
        <v>0.23371933177180509</v>
      </c>
      <c r="G59" s="262">
        <v>0.34404107938965128</v>
      </c>
      <c r="H59" s="262">
        <v>0.34395071344995082</v>
      </c>
      <c r="I59" s="262">
        <v>0.37785274943697372</v>
      </c>
      <c r="J59" s="262">
        <v>0.28702844562494301</v>
      </c>
      <c r="K59" s="262">
        <v>0.25357171569488662</v>
      </c>
      <c r="L59" s="262">
        <v>0.2436304315596203</v>
      </c>
      <c r="M59" s="262">
        <v>0.2470766179811745</v>
      </c>
      <c r="N59" s="262">
        <v>0.28644113614502648</v>
      </c>
      <c r="O59" s="262">
        <v>0.28327815307493132</v>
      </c>
      <c r="P59" s="262">
        <v>0.29705416023506581</v>
      </c>
      <c r="Q59" s="262">
        <v>0.21017183001520531</v>
      </c>
      <c r="R59" s="262">
        <v>0.2313035622226271</v>
      </c>
      <c r="S59" s="262">
        <v>0.22573457182592049</v>
      </c>
      <c r="T59" s="262">
        <v>0.26159352433216571</v>
      </c>
      <c r="U59" s="262">
        <v>0.28129940487668792</v>
      </c>
      <c r="V59" s="262">
        <v>0.2849278731266045</v>
      </c>
      <c r="W59" s="262">
        <v>0.2727148606327906</v>
      </c>
      <c r="DA59" s="68" t="s">
        <v>395</v>
      </c>
    </row>
    <row r="60" spans="1:105" ht="12" customHeight="1" x14ac:dyDescent="0.25">
      <c r="A60" s="37" t="s">
        <v>160</v>
      </c>
      <c r="B60" s="228">
        <v>2.7346869621056501E-2</v>
      </c>
      <c r="C60" s="228">
        <v>4.1411681358223262E-2</v>
      </c>
      <c r="D60" s="228">
        <v>4.2174855895129287E-2</v>
      </c>
      <c r="E60" s="228">
        <v>3.966233811858514E-2</v>
      </c>
      <c r="F60" s="228">
        <v>3.5000677643328412E-2</v>
      </c>
      <c r="G60" s="228">
        <v>5.4176405844496303E-2</v>
      </c>
      <c r="H60" s="228">
        <v>5.2118053571929487E-2</v>
      </c>
      <c r="I60" s="228">
        <v>3.6778109252949297E-2</v>
      </c>
      <c r="J60" s="228">
        <v>1.083599731171881E-2</v>
      </c>
      <c r="K60" s="228">
        <v>2.1561263532816798E-2</v>
      </c>
      <c r="L60" s="228">
        <v>2.144301158711253E-2</v>
      </c>
      <c r="M60" s="228">
        <v>1.050957480461394E-2</v>
      </c>
      <c r="N60" s="228">
        <v>2.1196298229275559E-2</v>
      </c>
      <c r="O60" s="228">
        <v>2.1153712934316671E-2</v>
      </c>
      <c r="P60" s="228">
        <v>2.1653056411629241E-2</v>
      </c>
      <c r="Q60" s="228">
        <v>2.1173140354605061E-2</v>
      </c>
      <c r="R60" s="228">
        <v>2.1050419064898681E-2</v>
      </c>
      <c r="S60" s="228">
        <v>1.6591920262216869E-2</v>
      </c>
      <c r="T60" s="228">
        <v>1.6986671383752861E-2</v>
      </c>
      <c r="U60" s="228">
        <v>1.6385746226583672E-2</v>
      </c>
      <c r="V60" s="228">
        <v>1.7476374149226991E-2</v>
      </c>
      <c r="W60" s="228">
        <v>1.7556626889279871E-2</v>
      </c>
      <c r="DA60" s="69" t="s">
        <v>396</v>
      </c>
    </row>
    <row r="61" spans="1:105" ht="12" customHeight="1" x14ac:dyDescent="0.25">
      <c r="A61" s="37" t="s">
        <v>162</v>
      </c>
      <c r="B61" s="228">
        <v>0.1035666199763365</v>
      </c>
      <c r="C61" s="228">
        <v>0.15047263120147999</v>
      </c>
      <c r="D61" s="228">
        <v>0.20011323707976211</v>
      </c>
      <c r="E61" s="228">
        <v>0.22741717550172699</v>
      </c>
      <c r="F61" s="228">
        <v>0.19871865412847681</v>
      </c>
      <c r="G61" s="228">
        <v>0.28986467354515499</v>
      </c>
      <c r="H61" s="228">
        <v>0.29183265987802132</v>
      </c>
      <c r="I61" s="228">
        <v>0.34107464018402439</v>
      </c>
      <c r="J61" s="228">
        <v>0.27619244831322409</v>
      </c>
      <c r="K61" s="228">
        <v>0.23201045216206981</v>
      </c>
      <c r="L61" s="228">
        <v>0.22218741997250771</v>
      </c>
      <c r="M61" s="228">
        <v>0.23656704317656049</v>
      </c>
      <c r="N61" s="228">
        <v>0.26524483791575088</v>
      </c>
      <c r="O61" s="228">
        <v>0.26212444014061459</v>
      </c>
      <c r="P61" s="228">
        <v>0.27540110382343658</v>
      </c>
      <c r="Q61" s="228">
        <v>0.18899868966060029</v>
      </c>
      <c r="R61" s="228">
        <v>0.21025314315772839</v>
      </c>
      <c r="S61" s="228">
        <v>0.20914265156370371</v>
      </c>
      <c r="T61" s="228">
        <v>0.24460685294841281</v>
      </c>
      <c r="U61" s="228">
        <v>0.26491365865010419</v>
      </c>
      <c r="V61" s="228">
        <v>0.26745149897737752</v>
      </c>
      <c r="W61" s="228">
        <v>0.25515823374351071</v>
      </c>
      <c r="DA61" s="69" t="s">
        <v>397</v>
      </c>
    </row>
    <row r="62" spans="1:105" ht="12" customHeight="1" x14ac:dyDescent="0.25">
      <c r="A62" s="37" t="s">
        <v>97</v>
      </c>
      <c r="B62" s="228">
        <v>0</v>
      </c>
      <c r="C62" s="228">
        <v>0</v>
      </c>
      <c r="D62" s="228">
        <v>0</v>
      </c>
      <c r="E62" s="228">
        <v>0</v>
      </c>
      <c r="F62" s="228">
        <v>0</v>
      </c>
      <c r="G62" s="228">
        <v>0</v>
      </c>
      <c r="H62" s="228">
        <v>0</v>
      </c>
      <c r="I62" s="228">
        <v>0</v>
      </c>
      <c r="J62" s="228">
        <v>0</v>
      </c>
      <c r="K62" s="228">
        <v>0</v>
      </c>
      <c r="L62" s="228">
        <v>0</v>
      </c>
      <c r="M62" s="228">
        <v>0</v>
      </c>
      <c r="N62" s="228">
        <v>0</v>
      </c>
      <c r="O62" s="228">
        <v>0</v>
      </c>
      <c r="P62" s="228">
        <v>0</v>
      </c>
      <c r="Q62" s="228">
        <v>0</v>
      </c>
      <c r="R62" s="228">
        <v>0</v>
      </c>
      <c r="S62" s="228">
        <v>0</v>
      </c>
      <c r="T62" s="228">
        <v>0</v>
      </c>
      <c r="U62" s="228">
        <v>0</v>
      </c>
      <c r="V62" s="228">
        <v>0</v>
      </c>
      <c r="W62" s="228">
        <v>0</v>
      </c>
      <c r="DA62" s="69" t="s">
        <v>398</v>
      </c>
    </row>
    <row r="63" spans="1:105" ht="12" customHeight="1" x14ac:dyDescent="0.25">
      <c r="A63" s="37" t="s">
        <v>78</v>
      </c>
      <c r="B63" s="228">
        <v>0</v>
      </c>
      <c r="C63" s="228">
        <v>0</v>
      </c>
      <c r="D63" s="228">
        <v>0</v>
      </c>
      <c r="E63" s="228">
        <v>0</v>
      </c>
      <c r="F63" s="228">
        <v>0</v>
      </c>
      <c r="G63" s="228">
        <v>0</v>
      </c>
      <c r="H63" s="228">
        <v>0</v>
      </c>
      <c r="I63" s="228">
        <v>0</v>
      </c>
      <c r="J63" s="228">
        <v>0</v>
      </c>
      <c r="K63" s="228">
        <v>0</v>
      </c>
      <c r="L63" s="228">
        <v>0</v>
      </c>
      <c r="M63" s="228">
        <v>0</v>
      </c>
      <c r="N63" s="228">
        <v>0</v>
      </c>
      <c r="O63" s="228">
        <v>0</v>
      </c>
      <c r="P63" s="228">
        <v>0</v>
      </c>
      <c r="Q63" s="228">
        <v>0</v>
      </c>
      <c r="R63" s="228">
        <v>0</v>
      </c>
      <c r="S63" s="228">
        <v>0</v>
      </c>
      <c r="T63" s="228">
        <v>0</v>
      </c>
      <c r="U63" s="228">
        <v>0</v>
      </c>
      <c r="V63" s="228">
        <v>0</v>
      </c>
      <c r="W63" s="228">
        <v>0</v>
      </c>
      <c r="DA63" s="69" t="s">
        <v>399</v>
      </c>
    </row>
    <row r="64" spans="1:105" ht="12" customHeight="1" x14ac:dyDescent="0.25">
      <c r="A64" s="37" t="s">
        <v>38</v>
      </c>
      <c r="B64" s="228">
        <v>0</v>
      </c>
      <c r="C64" s="228">
        <v>0</v>
      </c>
      <c r="D64" s="228">
        <v>0</v>
      </c>
      <c r="E64" s="228">
        <v>0</v>
      </c>
      <c r="F64" s="228">
        <v>0</v>
      </c>
      <c r="G64" s="228">
        <v>0</v>
      </c>
      <c r="H64" s="228">
        <v>0</v>
      </c>
      <c r="I64" s="228">
        <v>0</v>
      </c>
      <c r="J64" s="228">
        <v>0</v>
      </c>
      <c r="K64" s="228">
        <v>0</v>
      </c>
      <c r="L64" s="228">
        <v>0</v>
      </c>
      <c r="M64" s="228">
        <v>0</v>
      </c>
      <c r="N64" s="228">
        <v>0</v>
      </c>
      <c r="O64" s="228">
        <v>0</v>
      </c>
      <c r="P64" s="228">
        <v>0</v>
      </c>
      <c r="Q64" s="228">
        <v>0</v>
      </c>
      <c r="R64" s="228">
        <v>0</v>
      </c>
      <c r="S64" s="228">
        <v>0</v>
      </c>
      <c r="T64" s="228">
        <v>0</v>
      </c>
      <c r="U64" s="228">
        <v>0</v>
      </c>
      <c r="V64" s="228">
        <v>0</v>
      </c>
      <c r="W64" s="228">
        <v>0</v>
      </c>
      <c r="DA64" s="69" t="s">
        <v>400</v>
      </c>
    </row>
    <row r="65" spans="1:105" ht="12" customHeight="1" x14ac:dyDescent="0.25">
      <c r="A65" s="57" t="s">
        <v>222</v>
      </c>
      <c r="B65" s="263">
        <v>71.974763544240986</v>
      </c>
      <c r="C65" s="263">
        <v>51.150835840349103</v>
      </c>
      <c r="D65" s="263">
        <v>40.524515066279847</v>
      </c>
      <c r="E65" s="263">
        <v>46.948035183816437</v>
      </c>
      <c r="F65" s="263">
        <v>44.041815242616977</v>
      </c>
      <c r="G65" s="263">
        <v>58.86632275650927</v>
      </c>
      <c r="H65" s="263">
        <v>60.281240596677989</v>
      </c>
      <c r="I65" s="263">
        <v>74.376457948952265</v>
      </c>
      <c r="J65" s="263">
        <v>61.639214701180258</v>
      </c>
      <c r="K65" s="263">
        <v>43.02776986184238</v>
      </c>
      <c r="L65" s="263">
        <v>44.692658974573163</v>
      </c>
      <c r="M65" s="263">
        <v>48.235431054644877</v>
      </c>
      <c r="N65" s="263">
        <v>54.282747329253077</v>
      </c>
      <c r="O65" s="263">
        <v>54.734824867832899</v>
      </c>
      <c r="P65" s="263">
        <v>75.174119343943005</v>
      </c>
      <c r="Q65" s="263">
        <v>65.135310364400596</v>
      </c>
      <c r="R65" s="263">
        <v>66.566066359557041</v>
      </c>
      <c r="S65" s="263">
        <v>65.255559131219101</v>
      </c>
      <c r="T65" s="263">
        <v>66.493788198597812</v>
      </c>
      <c r="U65" s="263">
        <v>67.582380386938155</v>
      </c>
      <c r="V65" s="263">
        <v>64.758172331930155</v>
      </c>
      <c r="W65" s="263">
        <v>64.811621628517386</v>
      </c>
      <c r="DA65" s="70" t="s">
        <v>401</v>
      </c>
    </row>
    <row r="66" spans="1:105" ht="12" customHeight="1" x14ac:dyDescent="0.25">
      <c r="A66" s="18" t="s">
        <v>30</v>
      </c>
      <c r="B66" s="232">
        <v>0</v>
      </c>
      <c r="C66" s="232">
        <v>0</v>
      </c>
      <c r="D66" s="232">
        <v>0</v>
      </c>
      <c r="E66" s="232">
        <v>0</v>
      </c>
      <c r="F66" s="232">
        <v>0</v>
      </c>
      <c r="G66" s="232">
        <v>0</v>
      </c>
      <c r="H66" s="232">
        <v>0</v>
      </c>
      <c r="I66" s="232">
        <v>24.002536920377441</v>
      </c>
      <c r="J66" s="232">
        <v>23.473866203410939</v>
      </c>
      <c r="K66" s="232">
        <v>11.832351765141</v>
      </c>
      <c r="L66" s="232">
        <v>14.08264857108334</v>
      </c>
      <c r="M66" s="232">
        <v>14.178768519428051</v>
      </c>
      <c r="N66" s="232">
        <v>18.305059552448679</v>
      </c>
      <c r="O66" s="232">
        <v>18.58352469876294</v>
      </c>
      <c r="P66" s="232">
        <v>44.996912995217251</v>
      </c>
      <c r="Q66" s="232">
        <v>39.050777980841993</v>
      </c>
      <c r="R66" s="232">
        <v>36.362117400442962</v>
      </c>
      <c r="S66" s="232">
        <v>33.326062857856947</v>
      </c>
      <c r="T66" s="232">
        <v>28.837679733135602</v>
      </c>
      <c r="U66" s="232">
        <v>30.709615275137491</v>
      </c>
      <c r="V66" s="232">
        <v>25.137262964035742</v>
      </c>
      <c r="W66" s="232">
        <v>26.827565241643899</v>
      </c>
      <c r="DA66" s="71" t="s">
        <v>402</v>
      </c>
    </row>
    <row r="67" spans="1:105" ht="12" customHeight="1" x14ac:dyDescent="0.25">
      <c r="A67" s="18" t="s">
        <v>70</v>
      </c>
      <c r="B67" s="232">
        <v>5.5867616105562323</v>
      </c>
      <c r="C67" s="232">
        <v>12.8298721101125</v>
      </c>
      <c r="D67" s="232">
        <v>20.540198056763462</v>
      </c>
      <c r="E67" s="232">
        <v>21.999158276471022</v>
      </c>
      <c r="F67" s="232">
        <v>17.995585704731109</v>
      </c>
      <c r="G67" s="232">
        <v>30.236037690825171</v>
      </c>
      <c r="H67" s="232">
        <v>29.001567647374319</v>
      </c>
      <c r="I67" s="232">
        <v>16.481663804817661</v>
      </c>
      <c r="J67" s="232">
        <v>1.0780085654236979</v>
      </c>
      <c r="K67" s="232">
        <v>0</v>
      </c>
      <c r="L67" s="232">
        <v>1.0641231459103659</v>
      </c>
      <c r="M67" s="232">
        <v>0</v>
      </c>
      <c r="N67" s="232">
        <v>0</v>
      </c>
      <c r="O67" s="232">
        <v>0</v>
      </c>
      <c r="P67" s="232">
        <v>0</v>
      </c>
      <c r="Q67" s="232">
        <v>0</v>
      </c>
      <c r="R67" s="232">
        <v>0</v>
      </c>
      <c r="S67" s="232">
        <v>0</v>
      </c>
      <c r="T67" s="232">
        <v>0</v>
      </c>
      <c r="U67" s="232">
        <v>0</v>
      </c>
      <c r="V67" s="232">
        <v>0</v>
      </c>
      <c r="W67" s="232">
        <v>0</v>
      </c>
      <c r="DA67" s="71" t="s">
        <v>403</v>
      </c>
    </row>
    <row r="68" spans="1:105" ht="12" customHeight="1" x14ac:dyDescent="0.25">
      <c r="A68" s="18" t="s">
        <v>162</v>
      </c>
      <c r="B68" s="232">
        <v>3.8456600976790671</v>
      </c>
      <c r="C68" s="232">
        <v>13.68697866060317</v>
      </c>
      <c r="D68" s="232">
        <v>19.984317009516381</v>
      </c>
      <c r="E68" s="232">
        <v>24.948876907345419</v>
      </c>
      <c r="F68" s="232">
        <v>26.046229537885861</v>
      </c>
      <c r="G68" s="232">
        <v>28.630285065684099</v>
      </c>
      <c r="H68" s="232">
        <v>31.27967294930367</v>
      </c>
      <c r="I68" s="232">
        <v>33.892257223757163</v>
      </c>
      <c r="J68" s="232">
        <v>37.087339932345643</v>
      </c>
      <c r="K68" s="232">
        <v>31.195418096701381</v>
      </c>
      <c r="L68" s="232">
        <v>29.545887257579459</v>
      </c>
      <c r="M68" s="232">
        <v>34.056662535216837</v>
      </c>
      <c r="N68" s="232">
        <v>35.977687776804402</v>
      </c>
      <c r="O68" s="232">
        <v>36.151300169069962</v>
      </c>
      <c r="P68" s="232">
        <v>30.17720634872575</v>
      </c>
      <c r="Q68" s="232">
        <v>26.08453238355861</v>
      </c>
      <c r="R68" s="232">
        <v>30.203948959114079</v>
      </c>
      <c r="S68" s="232">
        <v>31.929496273362151</v>
      </c>
      <c r="T68" s="232">
        <v>37.656108465462211</v>
      </c>
      <c r="U68" s="232">
        <v>36.872765111800668</v>
      </c>
      <c r="V68" s="232">
        <v>39.620909367894413</v>
      </c>
      <c r="W68" s="232">
        <v>37.98405638687349</v>
      </c>
      <c r="DA68" s="71" t="s">
        <v>404</v>
      </c>
    </row>
    <row r="69" spans="1:105" ht="12" customHeight="1" x14ac:dyDescent="0.25">
      <c r="A69" s="18" t="s">
        <v>36</v>
      </c>
      <c r="B69" s="232">
        <v>62.542341836005683</v>
      </c>
      <c r="C69" s="232">
        <v>24.633985069633429</v>
      </c>
      <c r="D69" s="232">
        <v>0</v>
      </c>
      <c r="E69" s="232">
        <v>0</v>
      </c>
      <c r="F69" s="232">
        <v>0</v>
      </c>
      <c r="G69" s="232">
        <v>0</v>
      </c>
      <c r="H69" s="232">
        <v>0</v>
      </c>
      <c r="I69" s="232">
        <v>0</v>
      </c>
      <c r="J69" s="232">
        <v>0</v>
      </c>
      <c r="K69" s="232">
        <v>0</v>
      </c>
      <c r="L69" s="232">
        <v>0</v>
      </c>
      <c r="M69" s="232">
        <v>0</v>
      </c>
      <c r="N69" s="232">
        <v>0</v>
      </c>
      <c r="O69" s="232">
        <v>0</v>
      </c>
      <c r="P69" s="232">
        <v>0</v>
      </c>
      <c r="Q69" s="232">
        <v>0</v>
      </c>
      <c r="R69" s="232">
        <v>0</v>
      </c>
      <c r="S69" s="232">
        <v>0</v>
      </c>
      <c r="T69" s="232">
        <v>0</v>
      </c>
      <c r="U69" s="232">
        <v>0</v>
      </c>
      <c r="V69" s="232">
        <v>0</v>
      </c>
      <c r="W69" s="232">
        <v>0</v>
      </c>
      <c r="DA69" s="71" t="s">
        <v>405</v>
      </c>
    </row>
    <row r="70" spans="1:105" ht="12" hidden="1" customHeight="1" x14ac:dyDescent="0.25">
      <c r="A70" s="54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DA70" s="173"/>
    </row>
    <row r="71" spans="1:105" ht="12" customHeight="1" x14ac:dyDescent="0.25">
      <c r="A71" s="57" t="s">
        <v>228</v>
      </c>
      <c r="B71" s="263">
        <v>0</v>
      </c>
      <c r="C71" s="263">
        <v>0</v>
      </c>
      <c r="D71" s="263">
        <v>0</v>
      </c>
      <c r="E71" s="263">
        <v>0</v>
      </c>
      <c r="F71" s="263">
        <v>0</v>
      </c>
      <c r="G71" s="263">
        <v>0</v>
      </c>
      <c r="H71" s="263">
        <v>0</v>
      </c>
      <c r="I71" s="263">
        <v>0</v>
      </c>
      <c r="J71" s="263">
        <v>0</v>
      </c>
      <c r="K71" s="263">
        <v>0</v>
      </c>
      <c r="L71" s="263">
        <v>0</v>
      </c>
      <c r="M71" s="263">
        <v>0</v>
      </c>
      <c r="N71" s="263">
        <v>0</v>
      </c>
      <c r="O71" s="263">
        <v>0</v>
      </c>
      <c r="P71" s="263">
        <v>0</v>
      </c>
      <c r="Q71" s="263">
        <v>0</v>
      </c>
      <c r="R71" s="263">
        <v>0</v>
      </c>
      <c r="S71" s="263">
        <v>0</v>
      </c>
      <c r="T71" s="263">
        <v>0</v>
      </c>
      <c r="U71" s="263">
        <v>0</v>
      </c>
      <c r="V71" s="263">
        <v>0</v>
      </c>
      <c r="W71" s="263">
        <v>0</v>
      </c>
      <c r="DA71" s="70" t="s">
        <v>406</v>
      </c>
    </row>
    <row r="72" spans="1:105" ht="12" customHeight="1" x14ac:dyDescent="0.25">
      <c r="A72" s="57" t="s">
        <v>181</v>
      </c>
      <c r="B72" s="263">
        <v>60.368604670698723</v>
      </c>
      <c r="C72" s="263">
        <v>78.946573679093191</v>
      </c>
      <c r="D72" s="263">
        <v>90.425631877184529</v>
      </c>
      <c r="E72" s="263">
        <v>96.082918515834564</v>
      </c>
      <c r="F72" s="263">
        <v>73.404547965754006</v>
      </c>
      <c r="G72" s="263">
        <v>125.5556110034948</v>
      </c>
      <c r="H72" s="263">
        <v>122.6806943692531</v>
      </c>
      <c r="I72" s="263">
        <v>116.07308534605539</v>
      </c>
      <c r="J72" s="263">
        <v>70.529116290744739</v>
      </c>
      <c r="K72" s="263">
        <v>59.913975981674071</v>
      </c>
      <c r="L72" s="263">
        <v>57.486674351967032</v>
      </c>
      <c r="M72" s="263">
        <v>56.989870033913078</v>
      </c>
      <c r="N72" s="263">
        <v>65.789475218838859</v>
      </c>
      <c r="O72" s="263">
        <v>65.089284319452815</v>
      </c>
      <c r="P72" s="263">
        <v>68.204112090943156</v>
      </c>
      <c r="Q72" s="263">
        <v>48.817996238091027</v>
      </c>
      <c r="R72" s="263">
        <v>53.539024634926832</v>
      </c>
      <c r="S72" s="263">
        <v>51.385802758636359</v>
      </c>
      <c r="T72" s="263">
        <v>59.195954509996717</v>
      </c>
      <c r="U72" s="263">
        <v>63.557240663768773</v>
      </c>
      <c r="V72" s="263">
        <v>64.220541884658729</v>
      </c>
      <c r="W72" s="263">
        <v>61.420227381167507</v>
      </c>
      <c r="DA72" s="70" t="s">
        <v>407</v>
      </c>
    </row>
    <row r="73" spans="1:105" ht="12" customHeight="1" x14ac:dyDescent="0.25">
      <c r="A73" s="60" t="s">
        <v>183</v>
      </c>
      <c r="B73" s="264">
        <v>60.368604670698723</v>
      </c>
      <c r="C73" s="264">
        <v>78.946573679093191</v>
      </c>
      <c r="D73" s="264">
        <v>90.425631877184529</v>
      </c>
      <c r="E73" s="264">
        <v>96.082918515834564</v>
      </c>
      <c r="F73" s="264">
        <v>73.404547965754006</v>
      </c>
      <c r="G73" s="264">
        <v>125.5556110034948</v>
      </c>
      <c r="H73" s="264">
        <v>122.6806943692531</v>
      </c>
      <c r="I73" s="264">
        <v>116.07308534605539</v>
      </c>
      <c r="J73" s="264">
        <v>70.529116290744739</v>
      </c>
      <c r="K73" s="264">
        <v>59.913975981674071</v>
      </c>
      <c r="L73" s="264">
        <v>57.486674351967032</v>
      </c>
      <c r="M73" s="264">
        <v>56.989870033913078</v>
      </c>
      <c r="N73" s="264">
        <v>65.789475218838859</v>
      </c>
      <c r="O73" s="264">
        <v>65.089284319452815</v>
      </c>
      <c r="P73" s="264">
        <v>68.204112090943156</v>
      </c>
      <c r="Q73" s="264">
        <v>48.817996238091027</v>
      </c>
      <c r="R73" s="264">
        <v>53.539024634926832</v>
      </c>
      <c r="S73" s="264">
        <v>51.385802758636359</v>
      </c>
      <c r="T73" s="264">
        <v>59.195954509996717</v>
      </c>
      <c r="U73" s="264">
        <v>63.557240663768773</v>
      </c>
      <c r="V73" s="264">
        <v>64.220541884658729</v>
      </c>
      <c r="W73" s="264">
        <v>61.420227381167507</v>
      </c>
      <c r="DA73" s="72" t="s">
        <v>408</v>
      </c>
    </row>
    <row r="74" spans="1:105" ht="12" customHeight="1" x14ac:dyDescent="0.25">
      <c r="A74" s="59" t="s">
        <v>33</v>
      </c>
      <c r="B74" s="232">
        <v>17.97774260370446</v>
      </c>
      <c r="C74" s="232">
        <v>27.759573344969589</v>
      </c>
      <c r="D74" s="232">
        <v>15.3901463302719</v>
      </c>
      <c r="E74" s="232">
        <v>13.134440894779321</v>
      </c>
      <c r="F74" s="232">
        <v>0</v>
      </c>
      <c r="G74" s="232">
        <v>13.12174601765452</v>
      </c>
      <c r="H74" s="232">
        <v>13.112746930885759</v>
      </c>
      <c r="I74" s="232">
        <v>10.84834468508102</v>
      </c>
      <c r="J74" s="232">
        <v>6.4531614822035834</v>
      </c>
      <c r="K74" s="232">
        <v>4.3208800467583748</v>
      </c>
      <c r="L74" s="232">
        <v>2.1549287013880911</v>
      </c>
      <c r="M74" s="232">
        <v>2.132776817368454</v>
      </c>
      <c r="N74" s="232">
        <v>2.1520877481745671</v>
      </c>
      <c r="O74" s="232">
        <v>2.1479757760529941</v>
      </c>
      <c r="P74" s="232">
        <v>2.1989517057589718</v>
      </c>
      <c r="Q74" s="232">
        <v>2.1486416090942</v>
      </c>
      <c r="R74" s="232">
        <v>2.1377898053998621</v>
      </c>
      <c r="S74" s="232">
        <v>0.97003287336011412</v>
      </c>
      <c r="T74" s="232">
        <v>0.68942079005959611</v>
      </c>
      <c r="U74" s="232">
        <v>0.63356994713207038</v>
      </c>
      <c r="V74" s="232">
        <v>0.43346896645549599</v>
      </c>
      <c r="W74" s="232">
        <v>0.35034137239449031</v>
      </c>
      <c r="DA74" s="71" t="s">
        <v>409</v>
      </c>
    </row>
    <row r="75" spans="1:105" ht="12" customHeight="1" x14ac:dyDescent="0.25">
      <c r="A75" s="59" t="s">
        <v>160</v>
      </c>
      <c r="B75" s="232">
        <v>4.1200559553781124</v>
      </c>
      <c r="C75" s="232">
        <v>6.3668459532530406</v>
      </c>
      <c r="D75" s="232">
        <v>7.0643734454356464</v>
      </c>
      <c r="E75" s="232">
        <v>7.0356436536182621</v>
      </c>
      <c r="F75" s="232">
        <v>6.9247941950024066</v>
      </c>
      <c r="G75" s="232">
        <v>9.3688232962902571</v>
      </c>
      <c r="H75" s="232">
        <v>9.2924286274100325</v>
      </c>
      <c r="I75" s="232">
        <v>7.1176266878296977</v>
      </c>
      <c r="J75" s="232">
        <v>2.353200014670962</v>
      </c>
      <c r="K75" s="232">
        <v>4.727094221739554</v>
      </c>
      <c r="L75" s="232">
        <v>4.7151231082562717</v>
      </c>
      <c r="M75" s="232">
        <v>2.3333843948231592</v>
      </c>
      <c r="N75" s="232">
        <v>4.7090898378409634</v>
      </c>
      <c r="O75" s="232">
        <v>4.7001237412231589</v>
      </c>
      <c r="P75" s="232">
        <v>4.8112891606973616</v>
      </c>
      <c r="Q75" s="232">
        <v>4.7015663124173104</v>
      </c>
      <c r="R75" s="232">
        <v>4.6779112401795953</v>
      </c>
      <c r="S75" s="232">
        <v>3.7056549518691191</v>
      </c>
      <c r="T75" s="232">
        <v>3.7991432113628441</v>
      </c>
      <c r="U75" s="232">
        <v>3.6653163218027451</v>
      </c>
      <c r="V75" s="232">
        <v>3.9124524391729492</v>
      </c>
      <c r="W75" s="232">
        <v>3.9315100040351969</v>
      </c>
      <c r="DA75" s="71" t="s">
        <v>410</v>
      </c>
    </row>
    <row r="76" spans="1:105" ht="12" customHeight="1" x14ac:dyDescent="0.25">
      <c r="A76" s="59" t="s">
        <v>70</v>
      </c>
      <c r="B76" s="232">
        <v>22.66754784752084</v>
      </c>
      <c r="C76" s="232">
        <v>21.685714251449479</v>
      </c>
      <c r="D76" s="232">
        <v>34.451741184795253</v>
      </c>
      <c r="E76" s="232">
        <v>35.57163666437711</v>
      </c>
      <c r="F76" s="232">
        <v>27.163778332491241</v>
      </c>
      <c r="G76" s="232">
        <v>52.938222386026531</v>
      </c>
      <c r="H76" s="232">
        <v>48.242989251481973</v>
      </c>
      <c r="I76" s="232">
        <v>32.099317193296628</v>
      </c>
      <c r="J76" s="232">
        <v>1.743404972529667</v>
      </c>
      <c r="K76" s="232">
        <v>0</v>
      </c>
      <c r="L76" s="232">
        <v>1.75963088235191</v>
      </c>
      <c r="M76" s="232">
        <v>0</v>
      </c>
      <c r="N76" s="232">
        <v>0</v>
      </c>
      <c r="O76" s="232">
        <v>0</v>
      </c>
      <c r="P76" s="232">
        <v>0</v>
      </c>
      <c r="Q76" s="232">
        <v>0</v>
      </c>
      <c r="R76" s="232">
        <v>0</v>
      </c>
      <c r="S76" s="232">
        <v>0</v>
      </c>
      <c r="T76" s="232">
        <v>0</v>
      </c>
      <c r="U76" s="232">
        <v>0</v>
      </c>
      <c r="V76" s="232">
        <v>0</v>
      </c>
      <c r="W76" s="232">
        <v>0</v>
      </c>
      <c r="DA76" s="71" t="s">
        <v>411</v>
      </c>
    </row>
    <row r="77" spans="1:105" ht="12" customHeight="1" x14ac:dyDescent="0.25">
      <c r="A77" s="59" t="s">
        <v>162</v>
      </c>
      <c r="B77" s="232">
        <v>15.603258264095301</v>
      </c>
      <c r="C77" s="232">
        <v>23.13444012942108</v>
      </c>
      <c r="D77" s="232">
        <v>33.519370916681737</v>
      </c>
      <c r="E77" s="232">
        <v>40.341197303059857</v>
      </c>
      <c r="F77" s="232">
        <v>39.315975438260352</v>
      </c>
      <c r="G77" s="232">
        <v>50.12681930352349</v>
      </c>
      <c r="H77" s="232">
        <v>52.032529559475329</v>
      </c>
      <c r="I77" s="232">
        <v>66.007796779848007</v>
      </c>
      <c r="J77" s="232">
        <v>59.979349821340527</v>
      </c>
      <c r="K77" s="232">
        <v>50.866001713176153</v>
      </c>
      <c r="L77" s="232">
        <v>48.85699165997076</v>
      </c>
      <c r="M77" s="232">
        <v>52.523708821721463</v>
      </c>
      <c r="N77" s="232">
        <v>58.928297632823323</v>
      </c>
      <c r="O77" s="232">
        <v>58.241184802176662</v>
      </c>
      <c r="P77" s="232">
        <v>61.193871224486827</v>
      </c>
      <c r="Q77" s="232">
        <v>41.967788316579522</v>
      </c>
      <c r="R77" s="232">
        <v>46.723323589347373</v>
      </c>
      <c r="S77" s="232">
        <v>46.710114933407127</v>
      </c>
      <c r="T77" s="232">
        <v>54.707390508574292</v>
      </c>
      <c r="U77" s="232">
        <v>59.258354394833951</v>
      </c>
      <c r="V77" s="232">
        <v>59.874620479030291</v>
      </c>
      <c r="W77" s="232">
        <v>57.138376004737822</v>
      </c>
      <c r="DA77" s="71" t="s">
        <v>412</v>
      </c>
    </row>
    <row r="78" spans="1:105" ht="12" customHeight="1" x14ac:dyDescent="0.25">
      <c r="A78" s="60" t="s">
        <v>189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413</v>
      </c>
    </row>
    <row r="79" spans="1:105" ht="12" customHeight="1" x14ac:dyDescent="0.25">
      <c r="A79" s="57" t="s">
        <v>191</v>
      </c>
      <c r="B79" s="263">
        <f t="shared" ref="B79:W79" si="3">B80+B84+B95</f>
        <v>26.545843724477649</v>
      </c>
      <c r="C79" s="263">
        <f t="shared" si="3"/>
        <v>25.50732209597016</v>
      </c>
      <c r="D79" s="263">
        <f t="shared" si="3"/>
        <v>24.431762642468581</v>
      </c>
      <c r="E79" s="263">
        <f t="shared" si="3"/>
        <v>26.959037304400248</v>
      </c>
      <c r="F79" s="263">
        <f t="shared" si="3"/>
        <v>22.45683161908612</v>
      </c>
      <c r="G79" s="263">
        <f t="shared" si="3"/>
        <v>33.543740519508738</v>
      </c>
      <c r="H79" s="263">
        <f t="shared" si="3"/>
        <v>33.986171599871909</v>
      </c>
      <c r="I79" s="263">
        <f t="shared" si="3"/>
        <v>38.317853474715008</v>
      </c>
      <c r="J79" s="263">
        <f t="shared" si="3"/>
        <v>30.28495608006866</v>
      </c>
      <c r="K79" s="263">
        <f t="shared" si="3"/>
        <v>23.532066760072262</v>
      </c>
      <c r="L79" s="263">
        <f t="shared" si="3"/>
        <v>23.211008400923049</v>
      </c>
      <c r="M79" s="263">
        <f t="shared" si="3"/>
        <v>24.295085652608428</v>
      </c>
      <c r="N79" s="263">
        <f t="shared" si="3"/>
        <v>27.68365427440121</v>
      </c>
      <c r="O79" s="263">
        <f t="shared" si="3"/>
        <v>27.67797629823005</v>
      </c>
      <c r="P79" s="263">
        <f t="shared" si="3"/>
        <v>33.625607562442937</v>
      </c>
      <c r="Q79" s="263">
        <f t="shared" si="3"/>
        <v>27.197962166440725</v>
      </c>
      <c r="R79" s="263">
        <f t="shared" si="3"/>
        <v>28.5533378418246</v>
      </c>
      <c r="S79" s="263">
        <f t="shared" si="3"/>
        <v>27.794869857353373</v>
      </c>
      <c r="T79" s="263">
        <f t="shared" si="3"/>
        <v>29.68442692577619</v>
      </c>
      <c r="U79" s="263">
        <f t="shared" si="3"/>
        <v>30.784080223012111</v>
      </c>
      <c r="V79" s="263">
        <f t="shared" si="3"/>
        <v>30.18439518770149</v>
      </c>
      <c r="W79" s="263">
        <f t="shared" si="3"/>
        <v>29.637465008761453</v>
      </c>
      <c r="DA79" s="70"/>
    </row>
    <row r="80" spans="1:105" ht="12" customHeight="1" x14ac:dyDescent="0.25">
      <c r="A80" s="60" t="s">
        <v>192</v>
      </c>
      <c r="B80" s="264">
        <v>8.6556422074172978</v>
      </c>
      <c r="C80" s="264">
        <v>12.55203425434272</v>
      </c>
      <c r="D80" s="264">
        <v>12.82994293105504</v>
      </c>
      <c r="E80" s="264">
        <v>13.53916112741941</v>
      </c>
      <c r="F80" s="264">
        <v>9.9941973124450207</v>
      </c>
      <c r="G80" s="264">
        <v>16.855535423220999</v>
      </c>
      <c r="H80" s="264">
        <v>16.835066708100221</v>
      </c>
      <c r="I80" s="264">
        <v>17.769394844616521</v>
      </c>
      <c r="J80" s="264">
        <v>13.199360954850921</v>
      </c>
      <c r="K80" s="264">
        <v>11.42575134761409</v>
      </c>
      <c r="L80" s="264">
        <v>10.715311718672741</v>
      </c>
      <c r="M80" s="264">
        <v>10.868116723542141</v>
      </c>
      <c r="N80" s="264">
        <v>12.54622436291648</v>
      </c>
      <c r="O80" s="264">
        <v>12.412696133798541</v>
      </c>
      <c r="P80" s="264">
        <v>13.006701906651561</v>
      </c>
      <c r="Q80" s="264">
        <v>9.3097190958549838</v>
      </c>
      <c r="R80" s="264">
        <v>10.210031513508079</v>
      </c>
      <c r="S80" s="264">
        <v>9.7994064906876517</v>
      </c>
      <c r="T80" s="264">
        <v>11.288822781896091</v>
      </c>
      <c r="U80" s="264">
        <v>12.120531416356149</v>
      </c>
      <c r="V80" s="264">
        <v>12.24702468765526</v>
      </c>
      <c r="W80" s="264">
        <v>11.71299741458971</v>
      </c>
      <c r="DA80" s="72" t="s">
        <v>414</v>
      </c>
    </row>
    <row r="81" spans="1:105" ht="12" customHeight="1" x14ac:dyDescent="0.25">
      <c r="A81" s="59" t="s">
        <v>33</v>
      </c>
      <c r="B81" s="232">
        <v>4.1274415304730434</v>
      </c>
      <c r="C81" s="232">
        <v>6.08511850843409</v>
      </c>
      <c r="D81" s="232">
        <v>3.527621479862975</v>
      </c>
      <c r="E81" s="232">
        <v>2.9387794499134539</v>
      </c>
      <c r="F81" s="232">
        <v>0</v>
      </c>
      <c r="G81" s="232">
        <v>3.0457450897908078</v>
      </c>
      <c r="H81" s="232">
        <v>2.9656202989954328</v>
      </c>
      <c r="I81" s="232">
        <v>2.2955802074885092</v>
      </c>
      <c r="J81" s="232">
        <v>1.238303799890925</v>
      </c>
      <c r="K81" s="232">
        <v>0.82400308455958482</v>
      </c>
      <c r="L81" s="232">
        <v>0.41435416862690988</v>
      </c>
      <c r="M81" s="232">
        <v>0.4067260968068841</v>
      </c>
      <c r="N81" s="232">
        <v>0.41040874163334518</v>
      </c>
      <c r="O81" s="232">
        <v>0.4096245778345049</v>
      </c>
      <c r="P81" s="232">
        <v>0.41934582046597552</v>
      </c>
      <c r="Q81" s="232">
        <v>0.40975155393053581</v>
      </c>
      <c r="R81" s="232">
        <v>0.40768208668765821</v>
      </c>
      <c r="S81" s="232">
        <v>0.18498779672733379</v>
      </c>
      <c r="T81" s="232">
        <v>0.1314743412038952</v>
      </c>
      <c r="U81" s="232">
        <v>0.1208234399176952</v>
      </c>
      <c r="V81" s="232">
        <v>8.266366146594338E-2</v>
      </c>
      <c r="W81" s="232">
        <v>6.6811012658977778E-2</v>
      </c>
      <c r="DA81" s="71" t="s">
        <v>415</v>
      </c>
    </row>
    <row r="82" spans="1:105" ht="12" customHeight="1" x14ac:dyDescent="0.25">
      <c r="A82" s="59" t="s">
        <v>160</v>
      </c>
      <c r="B82" s="232">
        <v>0.94590797259475323</v>
      </c>
      <c r="C82" s="232">
        <v>1.3956630986012439</v>
      </c>
      <c r="D82" s="232">
        <v>1.619246170445745</v>
      </c>
      <c r="E82" s="232">
        <v>1.5741975735248639</v>
      </c>
      <c r="F82" s="232">
        <v>1.4966826910931039</v>
      </c>
      <c r="G82" s="232">
        <v>2.1746380027018959</v>
      </c>
      <c r="H82" s="232">
        <v>2.1016050343733692</v>
      </c>
      <c r="I82" s="232">
        <v>1.506136044086418</v>
      </c>
      <c r="J82" s="232">
        <v>0.45155797326729608</v>
      </c>
      <c r="K82" s="232">
        <v>0.90146918626898875</v>
      </c>
      <c r="L82" s="232">
        <v>0.9066336692423137</v>
      </c>
      <c r="M82" s="232">
        <v>0.44498248458434969</v>
      </c>
      <c r="N82" s="232">
        <v>0.89803570334248117</v>
      </c>
      <c r="O82" s="232">
        <v>0.89632584535300197</v>
      </c>
      <c r="P82" s="232">
        <v>0.9175253805291339</v>
      </c>
      <c r="Q82" s="232">
        <v>0.89660094743887675</v>
      </c>
      <c r="R82" s="232">
        <v>0.89208986352114972</v>
      </c>
      <c r="S82" s="232">
        <v>0.70667805576885645</v>
      </c>
      <c r="T82" s="232">
        <v>0.72450651047236747</v>
      </c>
      <c r="U82" s="232">
        <v>0.69898537389805615</v>
      </c>
      <c r="V82" s="232">
        <v>0.74611487548463806</v>
      </c>
      <c r="W82" s="232">
        <v>0.74974920276536583</v>
      </c>
      <c r="DA82" s="71" t="s">
        <v>416</v>
      </c>
    </row>
    <row r="83" spans="1:105" ht="12" customHeight="1" x14ac:dyDescent="0.25">
      <c r="A83" s="59" t="s">
        <v>162</v>
      </c>
      <c r="B83" s="232">
        <v>3.5822927043495021</v>
      </c>
      <c r="C83" s="232">
        <v>5.0712526473073876</v>
      </c>
      <c r="D83" s="232">
        <v>7.6830752807463227</v>
      </c>
      <c r="E83" s="232">
        <v>9.0261841039810928</v>
      </c>
      <c r="F83" s="232">
        <v>8.4975146213519164</v>
      </c>
      <c r="G83" s="232">
        <v>11.6351523307283</v>
      </c>
      <c r="H83" s="232">
        <v>11.76784137473142</v>
      </c>
      <c r="I83" s="232">
        <v>13.967678593041599</v>
      </c>
      <c r="J83" s="232">
        <v>11.5094991816927</v>
      </c>
      <c r="K83" s="232">
        <v>9.7002790767855132</v>
      </c>
      <c r="L83" s="232">
        <v>9.3943238808035154</v>
      </c>
      <c r="M83" s="232">
        <v>10.016408142150899</v>
      </c>
      <c r="N83" s="232">
        <v>11.237779917940649</v>
      </c>
      <c r="O83" s="232">
        <v>11.10674571061104</v>
      </c>
      <c r="P83" s="232">
        <v>11.66983070565645</v>
      </c>
      <c r="Q83" s="232">
        <v>8.0033665944855716</v>
      </c>
      <c r="R83" s="232">
        <v>8.9102595632992756</v>
      </c>
      <c r="S83" s="232">
        <v>8.907740638191461</v>
      </c>
      <c r="T83" s="232">
        <v>10.432841930219819</v>
      </c>
      <c r="U83" s="232">
        <v>11.3007226025404</v>
      </c>
      <c r="V83" s="232">
        <v>11.41824615070467</v>
      </c>
      <c r="W83" s="232">
        <v>10.896437199165369</v>
      </c>
      <c r="DA83" s="71" t="s">
        <v>417</v>
      </c>
    </row>
    <row r="84" spans="1:105" ht="12" customHeight="1" x14ac:dyDescent="0.25">
      <c r="A84" s="60" t="s">
        <v>197</v>
      </c>
      <c r="B84" s="264">
        <v>17.890201517060351</v>
      </c>
      <c r="C84" s="264">
        <v>12.95528784162744</v>
      </c>
      <c r="D84" s="264">
        <v>11.60181971141354</v>
      </c>
      <c r="E84" s="264">
        <v>13.419876176980839</v>
      </c>
      <c r="F84" s="264">
        <v>12.4626343066411</v>
      </c>
      <c r="G84" s="264">
        <v>16.688205096287739</v>
      </c>
      <c r="H84" s="264">
        <v>17.151104891771691</v>
      </c>
      <c r="I84" s="264">
        <v>20.548458630098491</v>
      </c>
      <c r="J84" s="264">
        <v>17.08559512521774</v>
      </c>
      <c r="K84" s="264">
        <v>12.106315412458169</v>
      </c>
      <c r="L84" s="264">
        <v>12.49569668225031</v>
      </c>
      <c r="M84" s="264">
        <v>13.426968929066289</v>
      </c>
      <c r="N84" s="264">
        <v>15.13742991148473</v>
      </c>
      <c r="O84" s="264">
        <v>15.265280164431511</v>
      </c>
      <c r="P84" s="264">
        <v>20.61890565579138</v>
      </c>
      <c r="Q84" s="264">
        <v>17.888243070585741</v>
      </c>
      <c r="R84" s="264">
        <v>18.343306328316519</v>
      </c>
      <c r="S84" s="264">
        <v>17.995463366665721</v>
      </c>
      <c r="T84" s="264">
        <v>18.395604143880099</v>
      </c>
      <c r="U84" s="264">
        <v>18.66354880665596</v>
      </c>
      <c r="V84" s="264">
        <v>17.937370500046232</v>
      </c>
      <c r="W84" s="264">
        <v>17.924467594171741</v>
      </c>
      <c r="DA84" s="72" t="s">
        <v>418</v>
      </c>
    </row>
    <row r="85" spans="1:105" ht="12" customHeight="1" x14ac:dyDescent="0.25">
      <c r="A85" s="64" t="s">
        <v>30</v>
      </c>
      <c r="B85" s="231">
        <v>0</v>
      </c>
      <c r="C85" s="231">
        <v>0</v>
      </c>
      <c r="D85" s="231">
        <v>0</v>
      </c>
      <c r="E85" s="231">
        <v>0</v>
      </c>
      <c r="F85" s="231">
        <v>0</v>
      </c>
      <c r="G85" s="231">
        <v>0</v>
      </c>
      <c r="H85" s="231">
        <v>0</v>
      </c>
      <c r="I85" s="231">
        <v>5.8996153193907608</v>
      </c>
      <c r="J85" s="231">
        <v>5.9785045557159862</v>
      </c>
      <c r="K85" s="231">
        <v>2.948861954683029</v>
      </c>
      <c r="L85" s="231">
        <v>3.6025044286316472</v>
      </c>
      <c r="M85" s="231">
        <v>3.7233129203339459</v>
      </c>
      <c r="N85" s="231">
        <v>4.738898287117709</v>
      </c>
      <c r="O85" s="231">
        <v>4.8093588207825757</v>
      </c>
      <c r="P85" s="231">
        <v>11.799230043289191</v>
      </c>
      <c r="Q85" s="231">
        <v>10.066579218505851</v>
      </c>
      <c r="R85" s="231">
        <v>9.3980895587363786</v>
      </c>
      <c r="S85" s="231">
        <v>8.7611833816396008</v>
      </c>
      <c r="T85" s="231">
        <v>7.623756866298133</v>
      </c>
      <c r="U85" s="231">
        <v>8.1578759242232604</v>
      </c>
      <c r="V85" s="231">
        <v>6.6667115549715001</v>
      </c>
      <c r="W85" s="231">
        <v>7.1073523579760201</v>
      </c>
      <c r="DA85" s="73" t="s">
        <v>419</v>
      </c>
    </row>
    <row r="86" spans="1:105" ht="12" customHeight="1" x14ac:dyDescent="0.25">
      <c r="A86" s="64" t="s">
        <v>32</v>
      </c>
      <c r="B86" s="231">
        <v>0</v>
      </c>
      <c r="C86" s="231">
        <v>0</v>
      </c>
      <c r="D86" s="231">
        <v>0</v>
      </c>
      <c r="E86" s="231">
        <v>0</v>
      </c>
      <c r="F86" s="231">
        <v>0</v>
      </c>
      <c r="G86" s="231">
        <v>0</v>
      </c>
      <c r="H86" s="231">
        <v>0</v>
      </c>
      <c r="I86" s="231">
        <v>0</v>
      </c>
      <c r="J86" s="231">
        <v>0</v>
      </c>
      <c r="K86" s="231">
        <v>0</v>
      </c>
      <c r="L86" s="231">
        <v>0</v>
      </c>
      <c r="M86" s="231">
        <v>0</v>
      </c>
      <c r="N86" s="231">
        <v>0</v>
      </c>
      <c r="O86" s="231">
        <v>0</v>
      </c>
      <c r="P86" s="231">
        <v>0</v>
      </c>
      <c r="Q86" s="231">
        <v>0</v>
      </c>
      <c r="R86" s="231">
        <v>0</v>
      </c>
      <c r="S86" s="231">
        <v>0</v>
      </c>
      <c r="T86" s="231">
        <v>0</v>
      </c>
      <c r="U86" s="231">
        <v>0</v>
      </c>
      <c r="V86" s="231">
        <v>0</v>
      </c>
      <c r="W86" s="231">
        <v>0</v>
      </c>
      <c r="DA86" s="73" t="s">
        <v>420</v>
      </c>
    </row>
    <row r="87" spans="1:105" ht="12" customHeight="1" x14ac:dyDescent="0.25">
      <c r="A87" s="64" t="s">
        <v>33</v>
      </c>
      <c r="B87" s="231">
        <v>1.0238743005513491</v>
      </c>
      <c r="C87" s="231">
        <v>2.982424151761931</v>
      </c>
      <c r="D87" s="231">
        <v>1.974591709777574</v>
      </c>
      <c r="E87" s="231">
        <v>1.8344839351727611</v>
      </c>
      <c r="F87" s="231">
        <v>0</v>
      </c>
      <c r="G87" s="231">
        <v>1.744074892502576</v>
      </c>
      <c r="H87" s="231">
        <v>1.8331987700849219</v>
      </c>
      <c r="I87" s="231">
        <v>1.3691003474105681</v>
      </c>
      <c r="J87" s="231">
        <v>1.01625899787236</v>
      </c>
      <c r="K87" s="231">
        <v>0.66041782867025656</v>
      </c>
      <c r="L87" s="231">
        <v>0.33336760997776083</v>
      </c>
      <c r="M87" s="231">
        <v>0.36314756581874968</v>
      </c>
      <c r="N87" s="231">
        <v>0.3401539901841007</v>
      </c>
      <c r="O87" s="231">
        <v>0.34505012610441621</v>
      </c>
      <c r="P87" s="231">
        <v>0.28435295377047859</v>
      </c>
      <c r="Q87" s="231">
        <v>0.34425731697307471</v>
      </c>
      <c r="R87" s="231">
        <v>0.35717858790847662</v>
      </c>
      <c r="S87" s="231">
        <v>0.17431964991110671</v>
      </c>
      <c r="T87" s="231">
        <v>0.12545342873485971</v>
      </c>
      <c r="U87" s="231">
        <v>0.10472573294869381</v>
      </c>
      <c r="V87" s="231">
        <v>7.6073492076232346E-2</v>
      </c>
      <c r="W87" s="231">
        <v>6.1700894945891073E-2</v>
      </c>
      <c r="DA87" s="73" t="s">
        <v>421</v>
      </c>
    </row>
    <row r="88" spans="1:105" ht="12" customHeight="1" x14ac:dyDescent="0.25">
      <c r="A88" s="64" t="s">
        <v>160</v>
      </c>
      <c r="B88" s="231">
        <v>0.23464677977289219</v>
      </c>
      <c r="C88" s="231">
        <v>0.68403915671025906</v>
      </c>
      <c r="D88" s="231">
        <v>0.90637560818329233</v>
      </c>
      <c r="E88" s="231">
        <v>0.98266651466626764</v>
      </c>
      <c r="F88" s="231">
        <v>1.1756925162365821</v>
      </c>
      <c r="G88" s="231">
        <v>1.245255735126154</v>
      </c>
      <c r="H88" s="231">
        <v>1.2991075646206569</v>
      </c>
      <c r="I88" s="231">
        <v>0.89827023881787682</v>
      </c>
      <c r="J88" s="231">
        <v>0.37058745473793941</v>
      </c>
      <c r="K88" s="231">
        <v>0.72250496844573209</v>
      </c>
      <c r="L88" s="231">
        <v>0.72942985089844947</v>
      </c>
      <c r="M88" s="231">
        <v>0.39730498578140622</v>
      </c>
      <c r="N88" s="231">
        <v>0.74430780056978962</v>
      </c>
      <c r="O88" s="231">
        <v>0.75502634047182049</v>
      </c>
      <c r="P88" s="231">
        <v>0.6221620423518931</v>
      </c>
      <c r="Q88" s="231">
        <v>0.75328923978443574</v>
      </c>
      <c r="R88" s="231">
        <v>0.78157811722561554</v>
      </c>
      <c r="S88" s="231">
        <v>0.66592431209429281</v>
      </c>
      <c r="T88" s="231">
        <v>0.69132748677195255</v>
      </c>
      <c r="U88" s="231">
        <v>0.60585723806370406</v>
      </c>
      <c r="V88" s="231">
        <v>0.68663259117216924</v>
      </c>
      <c r="W88" s="231">
        <v>0.69240376630296696</v>
      </c>
      <c r="DA88" s="73" t="s">
        <v>422</v>
      </c>
    </row>
    <row r="89" spans="1:105" ht="12" customHeight="1" x14ac:dyDescent="0.25">
      <c r="A89" s="64" t="s">
        <v>70</v>
      </c>
      <c r="B89" s="231">
        <v>1.2909696289017001</v>
      </c>
      <c r="C89" s="231">
        <v>2.3298628234663048</v>
      </c>
      <c r="D89" s="231">
        <v>4.4202388379563526</v>
      </c>
      <c r="E89" s="231">
        <v>4.9682812181628524</v>
      </c>
      <c r="F89" s="231">
        <v>4.611870042472539</v>
      </c>
      <c r="G89" s="231">
        <v>7.0362758426328789</v>
      </c>
      <c r="H89" s="231">
        <v>6.744505100813595</v>
      </c>
      <c r="I89" s="231">
        <v>4.0510499616980251</v>
      </c>
      <c r="J89" s="231">
        <v>0.27455550200545759</v>
      </c>
      <c r="K89" s="231">
        <v>0</v>
      </c>
      <c r="L89" s="231">
        <v>0.2722150117147058</v>
      </c>
      <c r="M89" s="231">
        <v>0</v>
      </c>
      <c r="N89" s="231">
        <v>0</v>
      </c>
      <c r="O89" s="231">
        <v>0</v>
      </c>
      <c r="P89" s="231">
        <v>0</v>
      </c>
      <c r="Q89" s="231">
        <v>0</v>
      </c>
      <c r="R89" s="231">
        <v>0</v>
      </c>
      <c r="S89" s="231">
        <v>0</v>
      </c>
      <c r="T89" s="231">
        <v>0</v>
      </c>
      <c r="U89" s="231">
        <v>0</v>
      </c>
      <c r="V89" s="231">
        <v>0</v>
      </c>
      <c r="W89" s="231">
        <v>0</v>
      </c>
      <c r="DA89" s="73" t="s">
        <v>423</v>
      </c>
    </row>
    <row r="90" spans="1:105" ht="12" customHeight="1" x14ac:dyDescent="0.25">
      <c r="A90" s="64" t="s">
        <v>34</v>
      </c>
      <c r="B90" s="231">
        <v>0</v>
      </c>
      <c r="C90" s="231">
        <v>0</v>
      </c>
      <c r="D90" s="231">
        <v>0</v>
      </c>
      <c r="E90" s="231">
        <v>0</v>
      </c>
      <c r="F90" s="231">
        <v>0</v>
      </c>
      <c r="G90" s="231">
        <v>0</v>
      </c>
      <c r="H90" s="231">
        <v>0</v>
      </c>
      <c r="I90" s="231">
        <v>0</v>
      </c>
      <c r="J90" s="231">
        <v>0</v>
      </c>
      <c r="K90" s="231">
        <v>0</v>
      </c>
      <c r="L90" s="231">
        <v>0</v>
      </c>
      <c r="M90" s="231">
        <v>0</v>
      </c>
      <c r="N90" s="231">
        <v>0</v>
      </c>
      <c r="O90" s="231">
        <v>0</v>
      </c>
      <c r="P90" s="231">
        <v>0</v>
      </c>
      <c r="Q90" s="231">
        <v>0</v>
      </c>
      <c r="R90" s="231">
        <v>0</v>
      </c>
      <c r="S90" s="231">
        <v>0</v>
      </c>
      <c r="T90" s="231">
        <v>0</v>
      </c>
      <c r="U90" s="231">
        <v>0</v>
      </c>
      <c r="V90" s="231">
        <v>0</v>
      </c>
      <c r="W90" s="231">
        <v>0</v>
      </c>
      <c r="DA90" s="73" t="s">
        <v>424</v>
      </c>
    </row>
    <row r="91" spans="1:105" ht="12" customHeight="1" x14ac:dyDescent="0.25">
      <c r="A91" s="64" t="s">
        <v>162</v>
      </c>
      <c r="B91" s="231">
        <v>0.88864188867520533</v>
      </c>
      <c r="C91" s="231">
        <v>2.4855105704273752</v>
      </c>
      <c r="D91" s="231">
        <v>4.3006135554963167</v>
      </c>
      <c r="E91" s="231">
        <v>5.6344445089789588</v>
      </c>
      <c r="F91" s="231">
        <v>6.6750717479319777</v>
      </c>
      <c r="G91" s="231">
        <v>6.6625986260261278</v>
      </c>
      <c r="H91" s="231">
        <v>7.2742934562525123</v>
      </c>
      <c r="I91" s="231">
        <v>8.3304227627812644</v>
      </c>
      <c r="J91" s="231">
        <v>9.4456886148859969</v>
      </c>
      <c r="K91" s="231">
        <v>7.7745306606591562</v>
      </c>
      <c r="L91" s="231">
        <v>7.5581797810277456</v>
      </c>
      <c r="M91" s="231">
        <v>8.943203457132185</v>
      </c>
      <c r="N91" s="231">
        <v>9.3140698336131287</v>
      </c>
      <c r="O91" s="231">
        <v>9.3558448770727001</v>
      </c>
      <c r="P91" s="231">
        <v>7.9131606163798178</v>
      </c>
      <c r="Q91" s="231">
        <v>6.7241172953223813</v>
      </c>
      <c r="R91" s="231">
        <v>7.8064600644460462</v>
      </c>
      <c r="S91" s="231">
        <v>8.3940360230207176</v>
      </c>
      <c r="T91" s="231">
        <v>9.9550663620751561</v>
      </c>
      <c r="U91" s="231">
        <v>9.7950899114203018</v>
      </c>
      <c r="V91" s="231">
        <v>10.507952861826331</v>
      </c>
      <c r="W91" s="231">
        <v>10.06301057494686</v>
      </c>
      <c r="DA91" s="73" t="s">
        <v>425</v>
      </c>
    </row>
    <row r="92" spans="1:105" ht="12" customHeight="1" x14ac:dyDescent="0.25">
      <c r="A92" s="64" t="s">
        <v>36</v>
      </c>
      <c r="B92" s="231">
        <v>14.45206891915921</v>
      </c>
      <c r="C92" s="231">
        <v>4.4734511392615666</v>
      </c>
      <c r="D92" s="231">
        <v>0</v>
      </c>
      <c r="E92" s="231">
        <v>0</v>
      </c>
      <c r="F92" s="231">
        <v>0</v>
      </c>
      <c r="G92" s="231">
        <v>0</v>
      </c>
      <c r="H92" s="231">
        <v>0</v>
      </c>
      <c r="I92" s="231">
        <v>0</v>
      </c>
      <c r="J92" s="231">
        <v>0</v>
      </c>
      <c r="K92" s="231">
        <v>0</v>
      </c>
      <c r="L92" s="231">
        <v>0</v>
      </c>
      <c r="M92" s="231">
        <v>0</v>
      </c>
      <c r="N92" s="231">
        <v>0</v>
      </c>
      <c r="O92" s="231">
        <v>0</v>
      </c>
      <c r="P92" s="231">
        <v>0</v>
      </c>
      <c r="Q92" s="231">
        <v>0</v>
      </c>
      <c r="R92" s="231">
        <v>0</v>
      </c>
      <c r="S92" s="231">
        <v>0</v>
      </c>
      <c r="T92" s="231">
        <v>0</v>
      </c>
      <c r="U92" s="231">
        <v>0</v>
      </c>
      <c r="V92" s="231">
        <v>0</v>
      </c>
      <c r="W92" s="231">
        <v>0</v>
      </c>
      <c r="DA92" s="73" t="s">
        <v>426</v>
      </c>
    </row>
    <row r="93" spans="1:105" ht="12" customHeight="1" x14ac:dyDescent="0.25">
      <c r="A93" s="64" t="s">
        <v>73</v>
      </c>
      <c r="B93" s="231">
        <v>0</v>
      </c>
      <c r="C93" s="231">
        <v>0</v>
      </c>
      <c r="D93" s="231">
        <v>0</v>
      </c>
      <c r="E93" s="231">
        <v>0</v>
      </c>
      <c r="F93" s="231">
        <v>0</v>
      </c>
      <c r="G93" s="231">
        <v>0</v>
      </c>
      <c r="H93" s="231">
        <v>0</v>
      </c>
      <c r="I93" s="231">
        <v>0</v>
      </c>
      <c r="J93" s="231">
        <v>0</v>
      </c>
      <c r="K93" s="231">
        <v>0</v>
      </c>
      <c r="L93" s="231">
        <v>0</v>
      </c>
      <c r="M93" s="231">
        <v>0</v>
      </c>
      <c r="N93" s="231">
        <v>0</v>
      </c>
      <c r="O93" s="231">
        <v>0</v>
      </c>
      <c r="P93" s="231">
        <v>0</v>
      </c>
      <c r="Q93" s="231">
        <v>0</v>
      </c>
      <c r="R93" s="231">
        <v>0</v>
      </c>
      <c r="S93" s="231">
        <v>0</v>
      </c>
      <c r="T93" s="231">
        <v>0</v>
      </c>
      <c r="U93" s="231">
        <v>0</v>
      </c>
      <c r="V93" s="231">
        <v>0</v>
      </c>
      <c r="W93" s="231">
        <v>0</v>
      </c>
      <c r="DA93" s="73" t="s">
        <v>427</v>
      </c>
    </row>
    <row r="94" spans="1:105" ht="12" customHeight="1" x14ac:dyDescent="0.25">
      <c r="A94" s="64" t="s">
        <v>79</v>
      </c>
      <c r="B94" s="231">
        <v>0</v>
      </c>
      <c r="C94" s="231">
        <v>0</v>
      </c>
      <c r="D94" s="231">
        <v>0</v>
      </c>
      <c r="E94" s="231">
        <v>0</v>
      </c>
      <c r="F94" s="231">
        <v>0</v>
      </c>
      <c r="G94" s="231">
        <v>0</v>
      </c>
      <c r="H94" s="231">
        <v>0</v>
      </c>
      <c r="I94" s="231">
        <v>0</v>
      </c>
      <c r="J94" s="231">
        <v>0</v>
      </c>
      <c r="K94" s="231">
        <v>0</v>
      </c>
      <c r="L94" s="231">
        <v>0</v>
      </c>
      <c r="M94" s="231">
        <v>0</v>
      </c>
      <c r="N94" s="231">
        <v>0</v>
      </c>
      <c r="O94" s="231">
        <v>0</v>
      </c>
      <c r="P94" s="231">
        <v>0</v>
      </c>
      <c r="Q94" s="231">
        <v>0</v>
      </c>
      <c r="R94" s="231">
        <v>0</v>
      </c>
      <c r="S94" s="231">
        <v>0</v>
      </c>
      <c r="T94" s="231">
        <v>0</v>
      </c>
      <c r="U94" s="231">
        <v>0</v>
      </c>
      <c r="V94" s="231">
        <v>0</v>
      </c>
      <c r="W94" s="231">
        <v>0</v>
      </c>
      <c r="DA94" s="73" t="s">
        <v>428</v>
      </c>
    </row>
    <row r="95" spans="1:105" ht="12" customHeight="1" x14ac:dyDescent="0.25">
      <c r="A95" s="101" t="s">
        <v>209</v>
      </c>
      <c r="B95" s="280">
        <v>0</v>
      </c>
      <c r="C95" s="280">
        <v>0</v>
      </c>
      <c r="D95" s="280">
        <v>0</v>
      </c>
      <c r="E95" s="280">
        <v>0</v>
      </c>
      <c r="F95" s="280">
        <v>0</v>
      </c>
      <c r="G95" s="280">
        <v>0</v>
      </c>
      <c r="H95" s="280">
        <v>0</v>
      </c>
      <c r="I95" s="280">
        <v>0</v>
      </c>
      <c r="J95" s="280">
        <v>0</v>
      </c>
      <c r="K95" s="280">
        <v>0</v>
      </c>
      <c r="L95" s="280">
        <v>0</v>
      </c>
      <c r="M95" s="280">
        <v>0</v>
      </c>
      <c r="N95" s="280">
        <v>0</v>
      </c>
      <c r="O95" s="280">
        <v>0</v>
      </c>
      <c r="P95" s="280">
        <v>0</v>
      </c>
      <c r="Q95" s="280">
        <v>0</v>
      </c>
      <c r="R95" s="280">
        <v>0</v>
      </c>
      <c r="S95" s="280">
        <v>0</v>
      </c>
      <c r="T95" s="280">
        <v>0</v>
      </c>
      <c r="U95" s="280">
        <v>0</v>
      </c>
      <c r="V95" s="280">
        <v>0</v>
      </c>
      <c r="W95" s="280">
        <v>0</v>
      </c>
      <c r="DA95" s="102" t="s">
        <v>429</v>
      </c>
    </row>
    <row r="96" spans="1:105" ht="12" customHeight="1" x14ac:dyDescent="0.25">
      <c r="A96" s="100" t="s">
        <v>106</v>
      </c>
      <c r="B96" s="281">
        <v>41.243414958418768</v>
      </c>
      <c r="C96" s="281">
        <v>76.178602579738865</v>
      </c>
      <c r="D96" s="281">
        <v>57.0044404184003</v>
      </c>
      <c r="E96" s="281">
        <v>73.833790129531906</v>
      </c>
      <c r="F96" s="281">
        <v>90.073740271109102</v>
      </c>
      <c r="G96" s="281">
        <v>97.041417321358793</v>
      </c>
      <c r="H96" s="281">
        <v>110.851599393333</v>
      </c>
      <c r="I96" s="281">
        <v>112.9193736</v>
      </c>
      <c r="J96" s="281">
        <v>106.99216623333299</v>
      </c>
      <c r="K96" s="281">
        <v>68.061562066666596</v>
      </c>
      <c r="L96" s="281">
        <v>44.969506706666699</v>
      </c>
      <c r="M96" s="281">
        <v>48.988008373333301</v>
      </c>
      <c r="N96" s="281">
        <v>57.027448243333303</v>
      </c>
      <c r="O96" s="281">
        <v>60.875450203333301</v>
      </c>
      <c r="P96" s="281">
        <v>62.041688903333302</v>
      </c>
      <c r="Q96" s="281">
        <v>95.608131857333305</v>
      </c>
      <c r="R96" s="281">
        <v>73.965494025500007</v>
      </c>
      <c r="S96" s="281">
        <v>65.884839521117499</v>
      </c>
      <c r="T96" s="281">
        <v>62.248114206759404</v>
      </c>
      <c r="U96" s="281">
        <v>80.921558452867004</v>
      </c>
      <c r="V96" s="281">
        <v>83.898438671201006</v>
      </c>
      <c r="W96" s="281">
        <v>64.985942421216606</v>
      </c>
      <c r="DA96" s="105" t="s">
        <v>430</v>
      </c>
    </row>
    <row r="98" spans="1:105" ht="15" customHeight="1" x14ac:dyDescent="0.25">
      <c r="A98" s="32" t="s">
        <v>431</v>
      </c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DA98" s="88"/>
    </row>
    <row r="100" spans="1:105" ht="12" customHeight="1" x14ac:dyDescent="0.25">
      <c r="A100" s="35" t="s">
        <v>41</v>
      </c>
      <c r="B100" s="234">
        <f t="shared" ref="B100:W100" si="4">SUM(B$101:B$105,B$109:B$110,B$112:B$114,B$107,B$106,B115)</f>
        <v>1</v>
      </c>
      <c r="C100" s="234">
        <f t="shared" si="4"/>
        <v>1</v>
      </c>
      <c r="D100" s="234">
        <f t="shared" si="4"/>
        <v>0</v>
      </c>
      <c r="E100" s="234">
        <f t="shared" si="4"/>
        <v>0</v>
      </c>
      <c r="F100" s="234">
        <f t="shared" si="4"/>
        <v>0</v>
      </c>
      <c r="G100" s="234">
        <f t="shared" si="4"/>
        <v>0</v>
      </c>
      <c r="H100" s="234">
        <f t="shared" si="4"/>
        <v>0</v>
      </c>
      <c r="I100" s="234">
        <f t="shared" si="4"/>
        <v>0</v>
      </c>
      <c r="J100" s="234">
        <f t="shared" si="4"/>
        <v>0</v>
      </c>
      <c r="K100" s="234">
        <f t="shared" si="4"/>
        <v>0</v>
      </c>
      <c r="L100" s="234">
        <f t="shared" si="4"/>
        <v>0</v>
      </c>
      <c r="M100" s="234">
        <f t="shared" si="4"/>
        <v>0</v>
      </c>
      <c r="N100" s="234">
        <f t="shared" si="4"/>
        <v>0</v>
      </c>
      <c r="O100" s="234">
        <f t="shared" si="4"/>
        <v>0</v>
      </c>
      <c r="P100" s="234">
        <f t="shared" si="4"/>
        <v>0</v>
      </c>
      <c r="Q100" s="234">
        <f t="shared" si="4"/>
        <v>0</v>
      </c>
      <c r="R100" s="234">
        <f t="shared" si="4"/>
        <v>0</v>
      </c>
      <c r="S100" s="234">
        <f t="shared" si="4"/>
        <v>0</v>
      </c>
      <c r="T100" s="234">
        <f t="shared" si="4"/>
        <v>0</v>
      </c>
      <c r="U100" s="234">
        <f t="shared" si="4"/>
        <v>0</v>
      </c>
      <c r="V100" s="234">
        <f t="shared" si="4"/>
        <v>0</v>
      </c>
      <c r="W100" s="234">
        <f t="shared" si="4"/>
        <v>0</v>
      </c>
      <c r="DA100" s="95"/>
    </row>
    <row r="101" spans="1:105" ht="12" customHeight="1" x14ac:dyDescent="0.25">
      <c r="A101" s="55" t="s">
        <v>92</v>
      </c>
      <c r="B101" s="268">
        <f t="shared" ref="B101:W101" si="5">IF(B$6=0,0,B$6/B$5)</f>
        <v>0</v>
      </c>
      <c r="C101" s="268">
        <f t="shared" si="5"/>
        <v>0</v>
      </c>
      <c r="D101" s="268">
        <f t="shared" si="5"/>
        <v>0</v>
      </c>
      <c r="E101" s="268">
        <f t="shared" si="5"/>
        <v>0</v>
      </c>
      <c r="F101" s="268">
        <f t="shared" si="5"/>
        <v>0</v>
      </c>
      <c r="G101" s="268">
        <f t="shared" si="5"/>
        <v>0</v>
      </c>
      <c r="H101" s="268">
        <f t="shared" si="5"/>
        <v>0</v>
      </c>
      <c r="I101" s="268">
        <f t="shared" si="5"/>
        <v>0</v>
      </c>
      <c r="J101" s="268">
        <f t="shared" si="5"/>
        <v>0</v>
      </c>
      <c r="K101" s="268">
        <f t="shared" si="5"/>
        <v>0</v>
      </c>
      <c r="L101" s="268">
        <f t="shared" si="5"/>
        <v>0</v>
      </c>
      <c r="M101" s="268">
        <f t="shared" si="5"/>
        <v>0</v>
      </c>
      <c r="N101" s="268">
        <f t="shared" si="5"/>
        <v>0</v>
      </c>
      <c r="O101" s="268">
        <f t="shared" si="5"/>
        <v>0</v>
      </c>
      <c r="P101" s="268">
        <f t="shared" si="5"/>
        <v>0</v>
      </c>
      <c r="Q101" s="268">
        <f t="shared" si="5"/>
        <v>0</v>
      </c>
      <c r="R101" s="268">
        <f t="shared" si="5"/>
        <v>0</v>
      </c>
      <c r="S101" s="268">
        <f t="shared" si="5"/>
        <v>0</v>
      </c>
      <c r="T101" s="268">
        <f t="shared" si="5"/>
        <v>0</v>
      </c>
      <c r="U101" s="268">
        <f t="shared" si="5"/>
        <v>0</v>
      </c>
      <c r="V101" s="268">
        <f t="shared" si="5"/>
        <v>0</v>
      </c>
      <c r="W101" s="268">
        <f t="shared" si="5"/>
        <v>0</v>
      </c>
      <c r="DA101" s="76"/>
    </row>
    <row r="102" spans="1:105" ht="12" customHeight="1" x14ac:dyDescent="0.25">
      <c r="A102" s="202" t="s">
        <v>93</v>
      </c>
      <c r="B102" s="269">
        <f t="shared" ref="B102:W102" si="6">IF(B$7=0,0,B$7/B$5)</f>
        <v>0</v>
      </c>
      <c r="C102" s="269">
        <f t="shared" si="6"/>
        <v>0</v>
      </c>
      <c r="D102" s="269">
        <f t="shared" si="6"/>
        <v>0</v>
      </c>
      <c r="E102" s="269">
        <f t="shared" si="6"/>
        <v>0</v>
      </c>
      <c r="F102" s="269">
        <f t="shared" si="6"/>
        <v>0</v>
      </c>
      <c r="G102" s="269">
        <f t="shared" si="6"/>
        <v>0</v>
      </c>
      <c r="H102" s="269">
        <f t="shared" si="6"/>
        <v>0</v>
      </c>
      <c r="I102" s="269">
        <f t="shared" si="6"/>
        <v>0</v>
      </c>
      <c r="J102" s="269">
        <f t="shared" si="6"/>
        <v>0</v>
      </c>
      <c r="K102" s="269">
        <f t="shared" si="6"/>
        <v>0</v>
      </c>
      <c r="L102" s="269">
        <f t="shared" si="6"/>
        <v>0</v>
      </c>
      <c r="M102" s="269">
        <f t="shared" si="6"/>
        <v>0</v>
      </c>
      <c r="N102" s="269">
        <f t="shared" si="6"/>
        <v>0</v>
      </c>
      <c r="O102" s="269">
        <f t="shared" si="6"/>
        <v>0</v>
      </c>
      <c r="P102" s="269">
        <f t="shared" si="6"/>
        <v>0</v>
      </c>
      <c r="Q102" s="269">
        <f t="shared" si="6"/>
        <v>0</v>
      </c>
      <c r="R102" s="269">
        <f t="shared" si="6"/>
        <v>0</v>
      </c>
      <c r="S102" s="269">
        <f t="shared" si="6"/>
        <v>0</v>
      </c>
      <c r="T102" s="269">
        <f t="shared" si="6"/>
        <v>0</v>
      </c>
      <c r="U102" s="269">
        <f t="shared" si="6"/>
        <v>0</v>
      </c>
      <c r="V102" s="269">
        <f t="shared" si="6"/>
        <v>0</v>
      </c>
      <c r="W102" s="269">
        <f t="shared" si="6"/>
        <v>0</v>
      </c>
      <c r="DA102" s="77"/>
    </row>
    <row r="103" spans="1:105" ht="12" customHeight="1" x14ac:dyDescent="0.25">
      <c r="A103" s="202" t="s">
        <v>94</v>
      </c>
      <c r="B103" s="269">
        <f t="shared" ref="B103:W103" si="7">IF(B$8=0,0,B$8/B$5)</f>
        <v>0</v>
      </c>
      <c r="C103" s="269">
        <f t="shared" si="7"/>
        <v>0</v>
      </c>
      <c r="D103" s="269">
        <f t="shared" si="7"/>
        <v>0</v>
      </c>
      <c r="E103" s="269">
        <f t="shared" si="7"/>
        <v>0</v>
      </c>
      <c r="F103" s="269">
        <f t="shared" si="7"/>
        <v>0</v>
      </c>
      <c r="G103" s="269">
        <f t="shared" si="7"/>
        <v>0</v>
      </c>
      <c r="H103" s="269">
        <f t="shared" si="7"/>
        <v>0</v>
      </c>
      <c r="I103" s="269">
        <f t="shared" si="7"/>
        <v>0</v>
      </c>
      <c r="J103" s="269">
        <f t="shared" si="7"/>
        <v>0</v>
      </c>
      <c r="K103" s="269">
        <f t="shared" si="7"/>
        <v>0</v>
      </c>
      <c r="L103" s="269">
        <f t="shared" si="7"/>
        <v>0</v>
      </c>
      <c r="M103" s="269">
        <f t="shared" si="7"/>
        <v>0</v>
      </c>
      <c r="N103" s="269">
        <f t="shared" si="7"/>
        <v>0</v>
      </c>
      <c r="O103" s="269">
        <f t="shared" si="7"/>
        <v>0</v>
      </c>
      <c r="P103" s="269">
        <f t="shared" si="7"/>
        <v>0</v>
      </c>
      <c r="Q103" s="269">
        <f t="shared" si="7"/>
        <v>0</v>
      </c>
      <c r="R103" s="269">
        <f t="shared" si="7"/>
        <v>0</v>
      </c>
      <c r="S103" s="269">
        <f t="shared" si="7"/>
        <v>0</v>
      </c>
      <c r="T103" s="269">
        <f t="shared" si="7"/>
        <v>0</v>
      </c>
      <c r="U103" s="269">
        <f t="shared" si="7"/>
        <v>0</v>
      </c>
      <c r="V103" s="269">
        <f t="shared" si="7"/>
        <v>0</v>
      </c>
      <c r="W103" s="269">
        <f t="shared" si="7"/>
        <v>0</v>
      </c>
      <c r="DA103" s="77"/>
    </row>
    <row r="104" spans="1:105" ht="12" customHeight="1" x14ac:dyDescent="0.25">
      <c r="A104" s="202" t="s">
        <v>95</v>
      </c>
      <c r="B104" s="269">
        <f t="shared" ref="B104:W104" si="8">IF(B$9=0,0,B$9/B$5)</f>
        <v>0</v>
      </c>
      <c r="C104" s="269">
        <f t="shared" si="8"/>
        <v>0</v>
      </c>
      <c r="D104" s="269">
        <f t="shared" si="8"/>
        <v>0</v>
      </c>
      <c r="E104" s="269">
        <f t="shared" si="8"/>
        <v>0</v>
      </c>
      <c r="F104" s="269">
        <f t="shared" si="8"/>
        <v>0</v>
      </c>
      <c r="G104" s="269">
        <f t="shared" si="8"/>
        <v>0</v>
      </c>
      <c r="H104" s="269">
        <f t="shared" si="8"/>
        <v>0</v>
      </c>
      <c r="I104" s="269">
        <f t="shared" si="8"/>
        <v>0</v>
      </c>
      <c r="J104" s="269">
        <f t="shared" si="8"/>
        <v>0</v>
      </c>
      <c r="K104" s="269">
        <f t="shared" si="8"/>
        <v>0</v>
      </c>
      <c r="L104" s="269">
        <f t="shared" si="8"/>
        <v>0</v>
      </c>
      <c r="M104" s="269">
        <f t="shared" si="8"/>
        <v>0</v>
      </c>
      <c r="N104" s="269">
        <f t="shared" si="8"/>
        <v>0</v>
      </c>
      <c r="O104" s="269">
        <f t="shared" si="8"/>
        <v>0</v>
      </c>
      <c r="P104" s="269">
        <f t="shared" si="8"/>
        <v>0</v>
      </c>
      <c r="Q104" s="269">
        <f t="shared" si="8"/>
        <v>0</v>
      </c>
      <c r="R104" s="269">
        <f t="shared" si="8"/>
        <v>0</v>
      </c>
      <c r="S104" s="269">
        <f t="shared" si="8"/>
        <v>0</v>
      </c>
      <c r="T104" s="269">
        <f t="shared" si="8"/>
        <v>0</v>
      </c>
      <c r="U104" s="269">
        <f t="shared" si="8"/>
        <v>0</v>
      </c>
      <c r="V104" s="269">
        <f t="shared" si="8"/>
        <v>0</v>
      </c>
      <c r="W104" s="269">
        <f t="shared" si="8"/>
        <v>0</v>
      </c>
      <c r="DA104" s="77"/>
    </row>
    <row r="105" spans="1:105" ht="12" customHeight="1" x14ac:dyDescent="0.25">
      <c r="A105" s="56" t="s">
        <v>96</v>
      </c>
      <c r="B105" s="270">
        <f t="shared" ref="B105:W105" si="9">IF(B$10=0,0,B$10/B$5)</f>
        <v>1.5243967918866314E-4</v>
      </c>
      <c r="C105" s="270">
        <f t="shared" si="9"/>
        <v>1.5950873854567556E-4</v>
      </c>
      <c r="D105" s="270">
        <f t="shared" si="9"/>
        <v>0</v>
      </c>
      <c r="E105" s="270">
        <f t="shared" si="9"/>
        <v>0</v>
      </c>
      <c r="F105" s="270">
        <f t="shared" si="9"/>
        <v>0</v>
      </c>
      <c r="G105" s="270">
        <f t="shared" si="9"/>
        <v>0</v>
      </c>
      <c r="H105" s="270">
        <f t="shared" si="9"/>
        <v>0</v>
      </c>
      <c r="I105" s="270">
        <f t="shared" si="9"/>
        <v>0</v>
      </c>
      <c r="J105" s="270">
        <f t="shared" si="9"/>
        <v>0</v>
      </c>
      <c r="K105" s="270">
        <f t="shared" si="9"/>
        <v>0</v>
      </c>
      <c r="L105" s="270">
        <f t="shared" si="9"/>
        <v>0</v>
      </c>
      <c r="M105" s="270">
        <f t="shared" si="9"/>
        <v>0</v>
      </c>
      <c r="N105" s="270">
        <f t="shared" si="9"/>
        <v>0</v>
      </c>
      <c r="O105" s="270">
        <f t="shared" si="9"/>
        <v>0</v>
      </c>
      <c r="P105" s="270">
        <f t="shared" si="9"/>
        <v>0</v>
      </c>
      <c r="Q105" s="270">
        <f t="shared" si="9"/>
        <v>0</v>
      </c>
      <c r="R105" s="270">
        <f t="shared" si="9"/>
        <v>0</v>
      </c>
      <c r="S105" s="270">
        <f t="shared" si="9"/>
        <v>0</v>
      </c>
      <c r="T105" s="270">
        <f t="shared" si="9"/>
        <v>0</v>
      </c>
      <c r="U105" s="270">
        <f t="shared" si="9"/>
        <v>0</v>
      </c>
      <c r="V105" s="270">
        <f t="shared" si="9"/>
        <v>0</v>
      </c>
      <c r="W105" s="270">
        <f t="shared" si="9"/>
        <v>0</v>
      </c>
      <c r="DA105" s="78"/>
    </row>
    <row r="106" spans="1:105" ht="12" customHeight="1" x14ac:dyDescent="0.25">
      <c r="A106" s="203" t="s">
        <v>167</v>
      </c>
      <c r="B106" s="271">
        <f t="shared" ref="B106:W106" si="10">IF(B$16=0,0,B$16/B$5)</f>
        <v>9.3093373907874324E-2</v>
      </c>
      <c r="C106" s="271">
        <f t="shared" si="10"/>
        <v>3.4211963540608382E-2</v>
      </c>
      <c r="D106" s="271">
        <f t="shared" si="10"/>
        <v>0</v>
      </c>
      <c r="E106" s="271">
        <f t="shared" si="10"/>
        <v>0</v>
      </c>
      <c r="F106" s="271">
        <f t="shared" si="10"/>
        <v>0</v>
      </c>
      <c r="G106" s="271">
        <f t="shared" si="10"/>
        <v>0</v>
      </c>
      <c r="H106" s="271">
        <f t="shared" si="10"/>
        <v>0</v>
      </c>
      <c r="I106" s="271">
        <f t="shared" si="10"/>
        <v>0</v>
      </c>
      <c r="J106" s="271">
        <f t="shared" si="10"/>
        <v>0</v>
      </c>
      <c r="K106" s="271">
        <f t="shared" si="10"/>
        <v>0</v>
      </c>
      <c r="L106" s="271">
        <f t="shared" si="10"/>
        <v>0</v>
      </c>
      <c r="M106" s="271">
        <f t="shared" si="10"/>
        <v>0</v>
      </c>
      <c r="N106" s="271">
        <f t="shared" si="10"/>
        <v>0</v>
      </c>
      <c r="O106" s="271">
        <f t="shared" si="10"/>
        <v>0</v>
      </c>
      <c r="P106" s="271">
        <f t="shared" si="10"/>
        <v>0</v>
      </c>
      <c r="Q106" s="271">
        <f t="shared" si="10"/>
        <v>0</v>
      </c>
      <c r="R106" s="271">
        <f t="shared" si="10"/>
        <v>0</v>
      </c>
      <c r="S106" s="271">
        <f t="shared" si="10"/>
        <v>0</v>
      </c>
      <c r="T106" s="271">
        <f t="shared" si="10"/>
        <v>0</v>
      </c>
      <c r="U106" s="271">
        <f t="shared" si="10"/>
        <v>0</v>
      </c>
      <c r="V106" s="271">
        <f t="shared" si="10"/>
        <v>0</v>
      </c>
      <c r="W106" s="271">
        <f t="shared" si="10"/>
        <v>0</v>
      </c>
      <c r="DA106" s="79"/>
    </row>
    <row r="107" spans="1:105" ht="12" customHeight="1" x14ac:dyDescent="0.25">
      <c r="A107" s="203" t="s">
        <v>174</v>
      </c>
      <c r="B107" s="271">
        <f t="shared" ref="B107:W107" si="11">IF(B$22=0,0,B$22/B$5)</f>
        <v>0.32134483247779433</v>
      </c>
      <c r="C107" s="271">
        <f t="shared" si="11"/>
        <v>0.27494293689783161</v>
      </c>
      <c r="D107" s="271">
        <f t="shared" si="11"/>
        <v>0</v>
      </c>
      <c r="E107" s="271">
        <f t="shared" si="11"/>
        <v>0</v>
      </c>
      <c r="F107" s="271">
        <f t="shared" si="11"/>
        <v>0</v>
      </c>
      <c r="G107" s="271">
        <f t="shared" si="11"/>
        <v>0</v>
      </c>
      <c r="H107" s="271">
        <f t="shared" si="11"/>
        <v>0</v>
      </c>
      <c r="I107" s="271">
        <f t="shared" si="11"/>
        <v>0</v>
      </c>
      <c r="J107" s="271">
        <f t="shared" si="11"/>
        <v>0</v>
      </c>
      <c r="K107" s="271">
        <f t="shared" si="11"/>
        <v>0</v>
      </c>
      <c r="L107" s="271">
        <f t="shared" si="11"/>
        <v>0</v>
      </c>
      <c r="M107" s="271">
        <f t="shared" si="11"/>
        <v>0</v>
      </c>
      <c r="N107" s="271">
        <f t="shared" si="11"/>
        <v>0</v>
      </c>
      <c r="O107" s="271">
        <f t="shared" si="11"/>
        <v>0</v>
      </c>
      <c r="P107" s="271">
        <f t="shared" si="11"/>
        <v>0</v>
      </c>
      <c r="Q107" s="271">
        <f t="shared" si="11"/>
        <v>0</v>
      </c>
      <c r="R107" s="271">
        <f t="shared" si="11"/>
        <v>0</v>
      </c>
      <c r="S107" s="271">
        <f t="shared" si="11"/>
        <v>0</v>
      </c>
      <c r="T107" s="271">
        <f t="shared" si="11"/>
        <v>0</v>
      </c>
      <c r="U107" s="271">
        <f t="shared" si="11"/>
        <v>0</v>
      </c>
      <c r="V107" s="271">
        <f t="shared" si="11"/>
        <v>0</v>
      </c>
      <c r="W107" s="271">
        <f t="shared" si="11"/>
        <v>0</v>
      </c>
      <c r="DA107" s="79"/>
    </row>
    <row r="108" spans="1:105" ht="12" customHeight="1" x14ac:dyDescent="0.25">
      <c r="A108" s="203" t="s">
        <v>181</v>
      </c>
      <c r="B108" s="271">
        <f t="shared" ref="B108:W108" si="12">IF(B$28=0,0,B$28/B$5)</f>
        <v>4.4784741181309935E-2</v>
      </c>
      <c r="C108" s="271">
        <f t="shared" si="12"/>
        <v>4.1810330464803321E-2</v>
      </c>
      <c r="D108" s="271">
        <f t="shared" si="12"/>
        <v>0</v>
      </c>
      <c r="E108" s="271">
        <f t="shared" si="12"/>
        <v>0</v>
      </c>
      <c r="F108" s="271">
        <f t="shared" si="12"/>
        <v>0</v>
      </c>
      <c r="G108" s="271">
        <f t="shared" si="12"/>
        <v>0</v>
      </c>
      <c r="H108" s="271">
        <f t="shared" si="12"/>
        <v>0</v>
      </c>
      <c r="I108" s="271">
        <f t="shared" si="12"/>
        <v>0</v>
      </c>
      <c r="J108" s="271">
        <f t="shared" si="12"/>
        <v>0</v>
      </c>
      <c r="K108" s="271">
        <f t="shared" si="12"/>
        <v>0</v>
      </c>
      <c r="L108" s="271">
        <f t="shared" si="12"/>
        <v>0</v>
      </c>
      <c r="M108" s="271">
        <f t="shared" si="12"/>
        <v>0</v>
      </c>
      <c r="N108" s="271">
        <f t="shared" si="12"/>
        <v>0</v>
      </c>
      <c r="O108" s="271">
        <f t="shared" si="12"/>
        <v>0</v>
      </c>
      <c r="P108" s="271">
        <f t="shared" si="12"/>
        <v>0</v>
      </c>
      <c r="Q108" s="271">
        <f t="shared" si="12"/>
        <v>0</v>
      </c>
      <c r="R108" s="271">
        <f t="shared" si="12"/>
        <v>0</v>
      </c>
      <c r="S108" s="271">
        <f t="shared" si="12"/>
        <v>0</v>
      </c>
      <c r="T108" s="271">
        <f t="shared" si="12"/>
        <v>0</v>
      </c>
      <c r="U108" s="271">
        <f t="shared" si="12"/>
        <v>0</v>
      </c>
      <c r="V108" s="271">
        <f t="shared" si="12"/>
        <v>0</v>
      </c>
      <c r="W108" s="271">
        <f t="shared" si="12"/>
        <v>0</v>
      </c>
      <c r="DA108" s="79"/>
    </row>
    <row r="109" spans="1:105" ht="12" customHeight="1" x14ac:dyDescent="0.25">
      <c r="A109" s="62" t="s">
        <v>183</v>
      </c>
      <c r="B109" s="272">
        <f t="shared" ref="B109:W109" si="13">IF(B$29=0,0,B$29/B$5)</f>
        <v>4.4784741181309935E-2</v>
      </c>
      <c r="C109" s="272">
        <f t="shared" si="13"/>
        <v>4.1810330464803321E-2</v>
      </c>
      <c r="D109" s="272">
        <f t="shared" si="13"/>
        <v>0</v>
      </c>
      <c r="E109" s="272">
        <f t="shared" si="13"/>
        <v>0</v>
      </c>
      <c r="F109" s="272">
        <f t="shared" si="13"/>
        <v>0</v>
      </c>
      <c r="G109" s="272">
        <f t="shared" si="13"/>
        <v>0</v>
      </c>
      <c r="H109" s="272">
        <f t="shared" si="13"/>
        <v>0</v>
      </c>
      <c r="I109" s="272">
        <f t="shared" si="13"/>
        <v>0</v>
      </c>
      <c r="J109" s="272">
        <f t="shared" si="13"/>
        <v>0</v>
      </c>
      <c r="K109" s="272">
        <f t="shared" si="13"/>
        <v>0</v>
      </c>
      <c r="L109" s="272">
        <f t="shared" si="13"/>
        <v>0</v>
      </c>
      <c r="M109" s="272">
        <f t="shared" si="13"/>
        <v>0</v>
      </c>
      <c r="N109" s="272">
        <f t="shared" si="13"/>
        <v>0</v>
      </c>
      <c r="O109" s="272">
        <f t="shared" si="13"/>
        <v>0</v>
      </c>
      <c r="P109" s="272">
        <f t="shared" si="13"/>
        <v>0</v>
      </c>
      <c r="Q109" s="272">
        <f t="shared" si="13"/>
        <v>0</v>
      </c>
      <c r="R109" s="272">
        <f t="shared" si="13"/>
        <v>0</v>
      </c>
      <c r="S109" s="272">
        <f t="shared" si="13"/>
        <v>0</v>
      </c>
      <c r="T109" s="272">
        <f t="shared" si="13"/>
        <v>0</v>
      </c>
      <c r="U109" s="272">
        <f t="shared" si="13"/>
        <v>0</v>
      </c>
      <c r="V109" s="272">
        <f t="shared" si="13"/>
        <v>0</v>
      </c>
      <c r="W109" s="272">
        <f t="shared" si="13"/>
        <v>0</v>
      </c>
      <c r="DA109" s="80"/>
    </row>
    <row r="110" spans="1:105" ht="12" customHeight="1" x14ac:dyDescent="0.25">
      <c r="A110" s="62" t="s">
        <v>189</v>
      </c>
      <c r="B110" s="272">
        <f t="shared" ref="B110:W110" si="14">IF(B$34=0,0,B$34/B$5)</f>
        <v>0</v>
      </c>
      <c r="C110" s="272">
        <f t="shared" si="14"/>
        <v>0</v>
      </c>
      <c r="D110" s="272">
        <f t="shared" si="14"/>
        <v>0</v>
      </c>
      <c r="E110" s="272">
        <f t="shared" si="14"/>
        <v>0</v>
      </c>
      <c r="F110" s="272">
        <f t="shared" si="14"/>
        <v>0</v>
      </c>
      <c r="G110" s="272">
        <f t="shared" si="14"/>
        <v>0</v>
      </c>
      <c r="H110" s="272">
        <f t="shared" si="14"/>
        <v>0</v>
      </c>
      <c r="I110" s="272">
        <f t="shared" si="14"/>
        <v>0</v>
      </c>
      <c r="J110" s="272">
        <f t="shared" si="14"/>
        <v>0</v>
      </c>
      <c r="K110" s="272">
        <f t="shared" si="14"/>
        <v>0</v>
      </c>
      <c r="L110" s="272">
        <f t="shared" si="14"/>
        <v>0</v>
      </c>
      <c r="M110" s="272">
        <f t="shared" si="14"/>
        <v>0</v>
      </c>
      <c r="N110" s="272">
        <f t="shared" si="14"/>
        <v>0</v>
      </c>
      <c r="O110" s="272">
        <f t="shared" si="14"/>
        <v>0</v>
      </c>
      <c r="P110" s="272">
        <f t="shared" si="14"/>
        <v>0</v>
      </c>
      <c r="Q110" s="272">
        <f t="shared" si="14"/>
        <v>0</v>
      </c>
      <c r="R110" s="272">
        <f t="shared" si="14"/>
        <v>0</v>
      </c>
      <c r="S110" s="272">
        <f t="shared" si="14"/>
        <v>0</v>
      </c>
      <c r="T110" s="272">
        <f t="shared" si="14"/>
        <v>0</v>
      </c>
      <c r="U110" s="272">
        <f t="shared" si="14"/>
        <v>0</v>
      </c>
      <c r="V110" s="272">
        <f t="shared" si="14"/>
        <v>0</v>
      </c>
      <c r="W110" s="272">
        <f t="shared" si="14"/>
        <v>0</v>
      </c>
      <c r="DA110" s="80"/>
    </row>
    <row r="111" spans="1:105" ht="12" customHeight="1" x14ac:dyDescent="0.25">
      <c r="A111" s="203" t="s">
        <v>191</v>
      </c>
      <c r="B111" s="271">
        <f t="shared" ref="B111:W111" si="15">IF(B$35=0,0,B$35/B$5)</f>
        <v>3.7588952238570186E-2</v>
      </c>
      <c r="C111" s="271">
        <f t="shared" si="15"/>
        <v>2.5784572565523751E-2</v>
      </c>
      <c r="D111" s="271">
        <f t="shared" si="15"/>
        <v>0</v>
      </c>
      <c r="E111" s="271">
        <f t="shared" si="15"/>
        <v>0</v>
      </c>
      <c r="F111" s="271">
        <f t="shared" si="15"/>
        <v>0</v>
      </c>
      <c r="G111" s="271">
        <f t="shared" si="15"/>
        <v>0</v>
      </c>
      <c r="H111" s="271">
        <f t="shared" si="15"/>
        <v>0</v>
      </c>
      <c r="I111" s="271">
        <f t="shared" si="15"/>
        <v>0</v>
      </c>
      <c r="J111" s="271">
        <f t="shared" si="15"/>
        <v>0</v>
      </c>
      <c r="K111" s="271">
        <f t="shared" si="15"/>
        <v>0</v>
      </c>
      <c r="L111" s="271">
        <f t="shared" si="15"/>
        <v>0</v>
      </c>
      <c r="M111" s="271">
        <f t="shared" si="15"/>
        <v>0</v>
      </c>
      <c r="N111" s="271">
        <f t="shared" si="15"/>
        <v>0</v>
      </c>
      <c r="O111" s="271">
        <f t="shared" si="15"/>
        <v>0</v>
      </c>
      <c r="P111" s="271">
        <f t="shared" si="15"/>
        <v>0</v>
      </c>
      <c r="Q111" s="271">
        <f t="shared" si="15"/>
        <v>0</v>
      </c>
      <c r="R111" s="271">
        <f t="shared" si="15"/>
        <v>0</v>
      </c>
      <c r="S111" s="271">
        <f t="shared" si="15"/>
        <v>0</v>
      </c>
      <c r="T111" s="271">
        <f t="shared" si="15"/>
        <v>0</v>
      </c>
      <c r="U111" s="271">
        <f t="shared" si="15"/>
        <v>0</v>
      </c>
      <c r="V111" s="271">
        <f t="shared" si="15"/>
        <v>0</v>
      </c>
      <c r="W111" s="271">
        <f t="shared" si="15"/>
        <v>0</v>
      </c>
      <c r="DA111" s="79"/>
    </row>
    <row r="112" spans="1:105" ht="12" customHeight="1" x14ac:dyDescent="0.25">
      <c r="A112" s="62" t="s">
        <v>192</v>
      </c>
      <c r="B112" s="272">
        <f t="shared" ref="B112:W112" si="16">IF(B$36=0,0,B$36/B$5)</f>
        <v>1.2256401601157374E-2</v>
      </c>
      <c r="C112" s="272">
        <f t="shared" si="16"/>
        <v>1.2688467917499361E-2</v>
      </c>
      <c r="D112" s="272">
        <f t="shared" si="16"/>
        <v>0</v>
      </c>
      <c r="E112" s="272">
        <f t="shared" si="16"/>
        <v>0</v>
      </c>
      <c r="F112" s="272">
        <f t="shared" si="16"/>
        <v>0</v>
      </c>
      <c r="G112" s="272">
        <f t="shared" si="16"/>
        <v>0</v>
      </c>
      <c r="H112" s="272">
        <f t="shared" si="16"/>
        <v>0</v>
      </c>
      <c r="I112" s="272">
        <f t="shared" si="16"/>
        <v>0</v>
      </c>
      <c r="J112" s="272">
        <f t="shared" si="16"/>
        <v>0</v>
      </c>
      <c r="K112" s="272">
        <f t="shared" si="16"/>
        <v>0</v>
      </c>
      <c r="L112" s="272">
        <f t="shared" si="16"/>
        <v>0</v>
      </c>
      <c r="M112" s="272">
        <f t="shared" si="16"/>
        <v>0</v>
      </c>
      <c r="N112" s="272">
        <f t="shared" si="16"/>
        <v>0</v>
      </c>
      <c r="O112" s="272">
        <f t="shared" si="16"/>
        <v>0</v>
      </c>
      <c r="P112" s="272">
        <f t="shared" si="16"/>
        <v>0</v>
      </c>
      <c r="Q112" s="272">
        <f t="shared" si="16"/>
        <v>0</v>
      </c>
      <c r="R112" s="272">
        <f t="shared" si="16"/>
        <v>0</v>
      </c>
      <c r="S112" s="272">
        <f t="shared" si="16"/>
        <v>0</v>
      </c>
      <c r="T112" s="272">
        <f t="shared" si="16"/>
        <v>0</v>
      </c>
      <c r="U112" s="272">
        <f t="shared" si="16"/>
        <v>0</v>
      </c>
      <c r="V112" s="272">
        <f t="shared" si="16"/>
        <v>0</v>
      </c>
      <c r="W112" s="272">
        <f t="shared" si="16"/>
        <v>0</v>
      </c>
      <c r="DA112" s="80"/>
    </row>
    <row r="113" spans="1:105" ht="12" customHeight="1" x14ac:dyDescent="0.25">
      <c r="A113" s="62" t="s">
        <v>197</v>
      </c>
      <c r="B113" s="272">
        <f t="shared" ref="B113:W113" si="17">IF(B$40=0,0,B$40/B$5)</f>
        <v>2.5332550637412809E-2</v>
      </c>
      <c r="C113" s="272">
        <f t="shared" si="17"/>
        <v>1.309610464802439E-2</v>
      </c>
      <c r="D113" s="272">
        <f t="shared" si="17"/>
        <v>0</v>
      </c>
      <c r="E113" s="272">
        <f t="shared" si="17"/>
        <v>0</v>
      </c>
      <c r="F113" s="272">
        <f t="shared" si="17"/>
        <v>0</v>
      </c>
      <c r="G113" s="272">
        <f t="shared" si="17"/>
        <v>0</v>
      </c>
      <c r="H113" s="272">
        <f t="shared" si="17"/>
        <v>0</v>
      </c>
      <c r="I113" s="272">
        <f t="shared" si="17"/>
        <v>0</v>
      </c>
      <c r="J113" s="272">
        <f t="shared" si="17"/>
        <v>0</v>
      </c>
      <c r="K113" s="272">
        <f t="shared" si="17"/>
        <v>0</v>
      </c>
      <c r="L113" s="272">
        <f t="shared" si="17"/>
        <v>0</v>
      </c>
      <c r="M113" s="272">
        <f t="shared" si="17"/>
        <v>0</v>
      </c>
      <c r="N113" s="272">
        <f t="shared" si="17"/>
        <v>0</v>
      </c>
      <c r="O113" s="272">
        <f t="shared" si="17"/>
        <v>0</v>
      </c>
      <c r="P113" s="272">
        <f t="shared" si="17"/>
        <v>0</v>
      </c>
      <c r="Q113" s="272">
        <f t="shared" si="17"/>
        <v>0</v>
      </c>
      <c r="R113" s="272">
        <f t="shared" si="17"/>
        <v>0</v>
      </c>
      <c r="S113" s="272">
        <f t="shared" si="17"/>
        <v>0</v>
      </c>
      <c r="T113" s="272">
        <f t="shared" si="17"/>
        <v>0</v>
      </c>
      <c r="U113" s="272">
        <f t="shared" si="17"/>
        <v>0</v>
      </c>
      <c r="V113" s="272">
        <f t="shared" si="17"/>
        <v>0</v>
      </c>
      <c r="W113" s="272">
        <f t="shared" si="17"/>
        <v>0</v>
      </c>
      <c r="DA113" s="80"/>
    </row>
    <row r="114" spans="1:105" ht="12" customHeight="1" x14ac:dyDescent="0.25">
      <c r="A114" s="103" t="s">
        <v>209</v>
      </c>
      <c r="B114" s="282">
        <f t="shared" ref="B114:W114" si="18">IF(B$51=0,0,B$51/B$5)</f>
        <v>0</v>
      </c>
      <c r="C114" s="282">
        <f t="shared" si="18"/>
        <v>0</v>
      </c>
      <c r="D114" s="282">
        <f t="shared" si="18"/>
        <v>0</v>
      </c>
      <c r="E114" s="282">
        <f t="shared" si="18"/>
        <v>0</v>
      </c>
      <c r="F114" s="282">
        <f t="shared" si="18"/>
        <v>0</v>
      </c>
      <c r="G114" s="282">
        <f t="shared" si="18"/>
        <v>0</v>
      </c>
      <c r="H114" s="282">
        <f t="shared" si="18"/>
        <v>0</v>
      </c>
      <c r="I114" s="282">
        <f t="shared" si="18"/>
        <v>0</v>
      </c>
      <c r="J114" s="282">
        <f t="shared" si="18"/>
        <v>0</v>
      </c>
      <c r="K114" s="282">
        <f t="shared" si="18"/>
        <v>0</v>
      </c>
      <c r="L114" s="282">
        <f t="shared" si="18"/>
        <v>0</v>
      </c>
      <c r="M114" s="282">
        <f t="shared" si="18"/>
        <v>0</v>
      </c>
      <c r="N114" s="282">
        <f t="shared" si="18"/>
        <v>0</v>
      </c>
      <c r="O114" s="282">
        <f t="shared" si="18"/>
        <v>0</v>
      </c>
      <c r="P114" s="282">
        <f t="shared" si="18"/>
        <v>0</v>
      </c>
      <c r="Q114" s="282">
        <f t="shared" si="18"/>
        <v>0</v>
      </c>
      <c r="R114" s="282">
        <f t="shared" si="18"/>
        <v>0</v>
      </c>
      <c r="S114" s="282">
        <f t="shared" si="18"/>
        <v>0</v>
      </c>
      <c r="T114" s="282">
        <f t="shared" si="18"/>
        <v>0</v>
      </c>
      <c r="U114" s="282">
        <f t="shared" si="18"/>
        <v>0</v>
      </c>
      <c r="V114" s="282">
        <f t="shared" si="18"/>
        <v>0</v>
      </c>
      <c r="W114" s="282">
        <f t="shared" si="18"/>
        <v>0</v>
      </c>
      <c r="DA114" s="104"/>
    </row>
    <row r="115" spans="1:105" ht="12" customHeight="1" x14ac:dyDescent="0.25">
      <c r="A115" s="100" t="s">
        <v>106</v>
      </c>
      <c r="B115" s="283">
        <f t="shared" ref="B115:W115" si="19">IF(B$52=0,0,B$52/B$5)</f>
        <v>0.50303566051526261</v>
      </c>
      <c r="C115" s="283">
        <f t="shared" si="19"/>
        <v>0.62309068779268717</v>
      </c>
      <c r="D115" s="283">
        <f t="shared" si="19"/>
        <v>0</v>
      </c>
      <c r="E115" s="283">
        <f t="shared" si="19"/>
        <v>0</v>
      </c>
      <c r="F115" s="283">
        <f t="shared" si="19"/>
        <v>0</v>
      </c>
      <c r="G115" s="283">
        <f t="shared" si="19"/>
        <v>0</v>
      </c>
      <c r="H115" s="283">
        <f t="shared" si="19"/>
        <v>0</v>
      </c>
      <c r="I115" s="283">
        <f t="shared" si="19"/>
        <v>0</v>
      </c>
      <c r="J115" s="283">
        <f t="shared" si="19"/>
        <v>0</v>
      </c>
      <c r="K115" s="283">
        <f t="shared" si="19"/>
        <v>0</v>
      </c>
      <c r="L115" s="283">
        <f t="shared" si="19"/>
        <v>0</v>
      </c>
      <c r="M115" s="283">
        <f t="shared" si="19"/>
        <v>0</v>
      </c>
      <c r="N115" s="283">
        <f t="shared" si="19"/>
        <v>0</v>
      </c>
      <c r="O115" s="283">
        <f t="shared" si="19"/>
        <v>0</v>
      </c>
      <c r="P115" s="283">
        <f t="shared" si="19"/>
        <v>0</v>
      </c>
      <c r="Q115" s="283">
        <f t="shared" si="19"/>
        <v>0</v>
      </c>
      <c r="R115" s="283">
        <f t="shared" si="19"/>
        <v>0</v>
      </c>
      <c r="S115" s="283">
        <f t="shared" si="19"/>
        <v>0</v>
      </c>
      <c r="T115" s="283">
        <f t="shared" si="19"/>
        <v>0</v>
      </c>
      <c r="U115" s="283">
        <f t="shared" si="19"/>
        <v>0</v>
      </c>
      <c r="V115" s="283">
        <f t="shared" si="19"/>
        <v>0</v>
      </c>
      <c r="W115" s="283">
        <f t="shared" si="19"/>
        <v>0</v>
      </c>
      <c r="DA115" s="106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105" ht="12" customHeight="1" x14ac:dyDescent="0.25">
      <c r="A117" s="35" t="s">
        <v>42</v>
      </c>
      <c r="B117" s="234">
        <f t="shared" ref="B117:W117" si="20">SUM(B$118:B$122,B$126:B$127,B$129:B$131,B$124,B$123,B132)</f>
        <v>1</v>
      </c>
      <c r="C117" s="234">
        <f t="shared" si="20"/>
        <v>1</v>
      </c>
      <c r="D117" s="234">
        <f t="shared" si="20"/>
        <v>1</v>
      </c>
      <c r="E117" s="234">
        <f t="shared" si="20"/>
        <v>1</v>
      </c>
      <c r="F117" s="234">
        <f t="shared" si="20"/>
        <v>0.99999999999999989</v>
      </c>
      <c r="G117" s="234">
        <f t="shared" si="20"/>
        <v>1.0000000000000002</v>
      </c>
      <c r="H117" s="234">
        <f t="shared" si="20"/>
        <v>0.99999999999999989</v>
      </c>
      <c r="I117" s="234">
        <f t="shared" si="20"/>
        <v>1</v>
      </c>
      <c r="J117" s="234">
        <f t="shared" si="20"/>
        <v>1</v>
      </c>
      <c r="K117" s="234">
        <f t="shared" si="20"/>
        <v>1</v>
      </c>
      <c r="L117" s="234">
        <f t="shared" si="20"/>
        <v>1</v>
      </c>
      <c r="M117" s="234">
        <f t="shared" si="20"/>
        <v>0.99999999999999978</v>
      </c>
      <c r="N117" s="234">
        <f t="shared" si="20"/>
        <v>0.99999999999999978</v>
      </c>
      <c r="O117" s="234">
        <f t="shared" si="20"/>
        <v>1</v>
      </c>
      <c r="P117" s="234">
        <f t="shared" si="20"/>
        <v>0.99999999999999989</v>
      </c>
      <c r="Q117" s="234">
        <f t="shared" si="20"/>
        <v>1</v>
      </c>
      <c r="R117" s="234">
        <f t="shared" si="20"/>
        <v>1</v>
      </c>
      <c r="S117" s="234">
        <f t="shared" si="20"/>
        <v>1</v>
      </c>
      <c r="T117" s="234">
        <f t="shared" si="20"/>
        <v>1</v>
      </c>
      <c r="U117" s="234">
        <f t="shared" si="20"/>
        <v>1</v>
      </c>
      <c r="V117" s="234">
        <f t="shared" si="20"/>
        <v>1</v>
      </c>
      <c r="W117" s="234">
        <f t="shared" si="20"/>
        <v>1</v>
      </c>
      <c r="DA117" s="95"/>
    </row>
    <row r="118" spans="1:105" ht="12" customHeight="1" x14ac:dyDescent="0.25">
      <c r="A118" s="55" t="s">
        <v>92</v>
      </c>
      <c r="B118" s="268">
        <f t="shared" ref="B118:W118" si="21">IF(B$55=0,0,B$55/B$54)</f>
        <v>0</v>
      </c>
      <c r="C118" s="268">
        <f t="shared" si="21"/>
        <v>0</v>
      </c>
      <c r="D118" s="268">
        <f t="shared" si="21"/>
        <v>0</v>
      </c>
      <c r="E118" s="268">
        <f t="shared" si="21"/>
        <v>0</v>
      </c>
      <c r="F118" s="268">
        <f t="shared" si="21"/>
        <v>0</v>
      </c>
      <c r="G118" s="268">
        <f t="shared" si="21"/>
        <v>0</v>
      </c>
      <c r="H118" s="268">
        <f t="shared" si="21"/>
        <v>0</v>
      </c>
      <c r="I118" s="268">
        <f t="shared" si="21"/>
        <v>0</v>
      </c>
      <c r="J118" s="268">
        <f t="shared" si="21"/>
        <v>0</v>
      </c>
      <c r="K118" s="268">
        <f t="shared" si="21"/>
        <v>0</v>
      </c>
      <c r="L118" s="268">
        <f t="shared" si="21"/>
        <v>0</v>
      </c>
      <c r="M118" s="268">
        <f t="shared" si="21"/>
        <v>0</v>
      </c>
      <c r="N118" s="268">
        <f t="shared" si="21"/>
        <v>0</v>
      </c>
      <c r="O118" s="268">
        <f t="shared" si="21"/>
        <v>0</v>
      </c>
      <c r="P118" s="268">
        <f t="shared" si="21"/>
        <v>0</v>
      </c>
      <c r="Q118" s="268">
        <f t="shared" si="21"/>
        <v>0</v>
      </c>
      <c r="R118" s="268">
        <f t="shared" si="21"/>
        <v>0</v>
      </c>
      <c r="S118" s="268">
        <f t="shared" si="21"/>
        <v>0</v>
      </c>
      <c r="T118" s="268">
        <f t="shared" si="21"/>
        <v>0</v>
      </c>
      <c r="U118" s="268">
        <f t="shared" si="21"/>
        <v>0</v>
      </c>
      <c r="V118" s="268">
        <f t="shared" si="21"/>
        <v>0</v>
      </c>
      <c r="W118" s="268">
        <f t="shared" si="21"/>
        <v>0</v>
      </c>
      <c r="DA118" s="76"/>
    </row>
    <row r="119" spans="1:105" ht="12" customHeight="1" x14ac:dyDescent="0.25">
      <c r="A119" s="202" t="s">
        <v>93</v>
      </c>
      <c r="B119" s="269">
        <f t="shared" ref="B119:W119" si="22">IF(B$56=0,0,B$56/B$54)</f>
        <v>0</v>
      </c>
      <c r="C119" s="269">
        <f t="shared" si="22"/>
        <v>0</v>
      </c>
      <c r="D119" s="269">
        <f t="shared" si="22"/>
        <v>0</v>
      </c>
      <c r="E119" s="269">
        <f t="shared" si="22"/>
        <v>0</v>
      </c>
      <c r="F119" s="269">
        <f t="shared" si="22"/>
        <v>0</v>
      </c>
      <c r="G119" s="269">
        <f t="shared" si="22"/>
        <v>0</v>
      </c>
      <c r="H119" s="269">
        <f t="shared" si="22"/>
        <v>0</v>
      </c>
      <c r="I119" s="269">
        <f t="shared" si="22"/>
        <v>0</v>
      </c>
      <c r="J119" s="269">
        <f t="shared" si="22"/>
        <v>0</v>
      </c>
      <c r="K119" s="269">
        <f t="shared" si="22"/>
        <v>0</v>
      </c>
      <c r="L119" s="269">
        <f t="shared" si="22"/>
        <v>0</v>
      </c>
      <c r="M119" s="269">
        <f t="shared" si="22"/>
        <v>0</v>
      </c>
      <c r="N119" s="269">
        <f t="shared" si="22"/>
        <v>0</v>
      </c>
      <c r="O119" s="269">
        <f t="shared" si="22"/>
        <v>0</v>
      </c>
      <c r="P119" s="269">
        <f t="shared" si="22"/>
        <v>0</v>
      </c>
      <c r="Q119" s="269">
        <f t="shared" si="22"/>
        <v>0</v>
      </c>
      <c r="R119" s="269">
        <f t="shared" si="22"/>
        <v>0</v>
      </c>
      <c r="S119" s="269">
        <f t="shared" si="22"/>
        <v>0</v>
      </c>
      <c r="T119" s="269">
        <f t="shared" si="22"/>
        <v>0</v>
      </c>
      <c r="U119" s="269">
        <f t="shared" si="22"/>
        <v>0</v>
      </c>
      <c r="V119" s="269">
        <f t="shared" si="22"/>
        <v>0</v>
      </c>
      <c r="W119" s="269">
        <f t="shared" si="22"/>
        <v>0</v>
      </c>
      <c r="DA119" s="77"/>
    </row>
    <row r="120" spans="1:105" ht="12" customHeight="1" x14ac:dyDescent="0.25">
      <c r="A120" s="202" t="s">
        <v>94</v>
      </c>
      <c r="B120" s="269">
        <f t="shared" ref="B120:W120" si="23">IF(B$57=0,0,B$57/B$54)</f>
        <v>0</v>
      </c>
      <c r="C120" s="269">
        <f t="shared" si="23"/>
        <v>0</v>
      </c>
      <c r="D120" s="269">
        <f t="shared" si="23"/>
        <v>0</v>
      </c>
      <c r="E120" s="269">
        <f t="shared" si="23"/>
        <v>0</v>
      </c>
      <c r="F120" s="269">
        <f t="shared" si="23"/>
        <v>0</v>
      </c>
      <c r="G120" s="269">
        <f t="shared" si="23"/>
        <v>0</v>
      </c>
      <c r="H120" s="269">
        <f t="shared" si="23"/>
        <v>0</v>
      </c>
      <c r="I120" s="269">
        <f t="shared" si="23"/>
        <v>0</v>
      </c>
      <c r="J120" s="269">
        <f t="shared" si="23"/>
        <v>0</v>
      </c>
      <c r="K120" s="269">
        <f t="shared" si="23"/>
        <v>0</v>
      </c>
      <c r="L120" s="269">
        <f t="shared" si="23"/>
        <v>0</v>
      </c>
      <c r="M120" s="269">
        <f t="shared" si="23"/>
        <v>0</v>
      </c>
      <c r="N120" s="269">
        <f t="shared" si="23"/>
        <v>0</v>
      </c>
      <c r="O120" s="269">
        <f t="shared" si="23"/>
        <v>0</v>
      </c>
      <c r="P120" s="269">
        <f t="shared" si="23"/>
        <v>0</v>
      </c>
      <c r="Q120" s="269">
        <f t="shared" si="23"/>
        <v>0</v>
      </c>
      <c r="R120" s="269">
        <f t="shared" si="23"/>
        <v>0</v>
      </c>
      <c r="S120" s="269">
        <f t="shared" si="23"/>
        <v>0</v>
      </c>
      <c r="T120" s="269">
        <f t="shared" si="23"/>
        <v>0</v>
      </c>
      <c r="U120" s="269">
        <f t="shared" si="23"/>
        <v>0</v>
      </c>
      <c r="V120" s="269">
        <f t="shared" si="23"/>
        <v>0</v>
      </c>
      <c r="W120" s="269">
        <f t="shared" si="23"/>
        <v>0</v>
      </c>
      <c r="DA120" s="77"/>
    </row>
    <row r="121" spans="1:105" ht="12" customHeight="1" x14ac:dyDescent="0.25">
      <c r="A121" s="202" t="s">
        <v>95</v>
      </c>
      <c r="B121" s="269">
        <f t="shared" ref="B121:W121" si="24">IF(B$58=0,0,B$58/B$54)</f>
        <v>0</v>
      </c>
      <c r="C121" s="269">
        <f t="shared" si="24"/>
        <v>0</v>
      </c>
      <c r="D121" s="269">
        <f t="shared" si="24"/>
        <v>0</v>
      </c>
      <c r="E121" s="269">
        <f t="shared" si="24"/>
        <v>0</v>
      </c>
      <c r="F121" s="269">
        <f t="shared" si="24"/>
        <v>0</v>
      </c>
      <c r="G121" s="269">
        <f t="shared" si="24"/>
        <v>0</v>
      </c>
      <c r="H121" s="269">
        <f t="shared" si="24"/>
        <v>0</v>
      </c>
      <c r="I121" s="269">
        <f t="shared" si="24"/>
        <v>0</v>
      </c>
      <c r="J121" s="269">
        <f t="shared" si="24"/>
        <v>0</v>
      </c>
      <c r="K121" s="269">
        <f t="shared" si="24"/>
        <v>0</v>
      </c>
      <c r="L121" s="269">
        <f t="shared" si="24"/>
        <v>0</v>
      </c>
      <c r="M121" s="269">
        <f t="shared" si="24"/>
        <v>0</v>
      </c>
      <c r="N121" s="269">
        <f t="shared" si="24"/>
        <v>0</v>
      </c>
      <c r="O121" s="269">
        <f t="shared" si="24"/>
        <v>0</v>
      </c>
      <c r="P121" s="269">
        <f t="shared" si="24"/>
        <v>0</v>
      </c>
      <c r="Q121" s="269">
        <f t="shared" si="24"/>
        <v>0</v>
      </c>
      <c r="R121" s="269">
        <f t="shared" si="24"/>
        <v>0</v>
      </c>
      <c r="S121" s="269">
        <f t="shared" si="24"/>
        <v>0</v>
      </c>
      <c r="T121" s="269">
        <f t="shared" si="24"/>
        <v>0</v>
      </c>
      <c r="U121" s="269">
        <f t="shared" si="24"/>
        <v>0</v>
      </c>
      <c r="V121" s="269">
        <f t="shared" si="24"/>
        <v>0</v>
      </c>
      <c r="W121" s="269">
        <f t="shared" si="24"/>
        <v>0</v>
      </c>
      <c r="DA121" s="77"/>
    </row>
    <row r="122" spans="1:105" ht="12" customHeight="1" x14ac:dyDescent="0.25">
      <c r="A122" s="56" t="s">
        <v>96</v>
      </c>
      <c r="B122" s="270">
        <f t="shared" ref="B122:W122" si="25">IF(B$59=0,0,B$59/B$54)</f>
        <v>6.5370605824767382E-4</v>
      </c>
      <c r="C122" s="270">
        <f t="shared" si="25"/>
        <v>8.2717591040150189E-4</v>
      </c>
      <c r="D122" s="270">
        <f t="shared" si="25"/>
        <v>1.139489464556556E-3</v>
      </c>
      <c r="E122" s="270">
        <f t="shared" si="25"/>
        <v>1.0941807198850239E-3</v>
      </c>
      <c r="F122" s="270">
        <f t="shared" si="25"/>
        <v>1.0152411596680848E-3</v>
      </c>
      <c r="G122" s="270">
        <f t="shared" si="25"/>
        <v>1.0909777823391526E-3</v>
      </c>
      <c r="H122" s="270">
        <f t="shared" si="25"/>
        <v>1.0481711483855888E-3</v>
      </c>
      <c r="I122" s="270">
        <f t="shared" si="25"/>
        <v>1.1046238748441026E-3</v>
      </c>
      <c r="J122" s="270">
        <f t="shared" si="25"/>
        <v>1.0641226587236204E-3</v>
      </c>
      <c r="K122" s="270">
        <f t="shared" si="25"/>
        <v>1.3017767198784762E-3</v>
      </c>
      <c r="L122" s="270">
        <f t="shared" si="25"/>
        <v>1.4280507829000511E-3</v>
      </c>
      <c r="M122" s="270">
        <f t="shared" si="25"/>
        <v>1.3822045030931452E-3</v>
      </c>
      <c r="N122" s="270">
        <f t="shared" si="25"/>
        <v>1.3967984722960721E-3</v>
      </c>
      <c r="O122" s="270">
        <f t="shared" si="25"/>
        <v>1.3576011128257914E-3</v>
      </c>
      <c r="P122" s="270">
        <f t="shared" si="25"/>
        <v>1.2411254097671779E-3</v>
      </c>
      <c r="Q122" s="270">
        <f t="shared" si="25"/>
        <v>8.8691483820767952E-4</v>
      </c>
      <c r="R122" s="270">
        <f t="shared" si="25"/>
        <v>1.0379095250946512E-3</v>
      </c>
      <c r="S122" s="270">
        <f t="shared" si="25"/>
        <v>1.0721348677086976E-3</v>
      </c>
      <c r="T122" s="270">
        <f t="shared" si="25"/>
        <v>1.2006098271024803E-3</v>
      </c>
      <c r="U122" s="270">
        <f t="shared" si="25"/>
        <v>1.1570081272963043E-3</v>
      </c>
      <c r="V122" s="270">
        <f t="shared" si="25"/>
        <v>1.1708732251654481E-3</v>
      </c>
      <c r="W122" s="270">
        <f t="shared" si="25"/>
        <v>1.2332897508585149E-3</v>
      </c>
      <c r="DA122" s="78"/>
    </row>
    <row r="123" spans="1:105" ht="12" customHeight="1" x14ac:dyDescent="0.25">
      <c r="A123" s="203" t="s">
        <v>222</v>
      </c>
      <c r="B123" s="271">
        <f t="shared" ref="B123:W123" si="26">IF(B$65=0,0,B$65/B$54)</f>
        <v>0.35940023533488563</v>
      </c>
      <c r="C123" s="271">
        <f t="shared" si="26"/>
        <v>0.22050129392872547</v>
      </c>
      <c r="D123" s="271">
        <f t="shared" si="26"/>
        <v>0.1905882266326423</v>
      </c>
      <c r="E123" s="271">
        <f t="shared" si="26"/>
        <v>0.192338357361412</v>
      </c>
      <c r="F123" s="271">
        <f t="shared" si="26"/>
        <v>0.19131093368202068</v>
      </c>
      <c r="G123" s="271">
        <f t="shared" si="26"/>
        <v>0.18666913372464283</v>
      </c>
      <c r="H123" s="271">
        <f t="shared" si="26"/>
        <v>0.18370381194607457</v>
      </c>
      <c r="I123" s="271">
        <f t="shared" si="26"/>
        <v>0.2174339376891451</v>
      </c>
      <c r="J123" s="271">
        <f t="shared" si="26"/>
        <v>0.22851980711056058</v>
      </c>
      <c r="K123" s="271">
        <f t="shared" si="26"/>
        <v>0.22089430976534047</v>
      </c>
      <c r="L123" s="271">
        <f t="shared" si="26"/>
        <v>0.26196803999382806</v>
      </c>
      <c r="M123" s="271">
        <f t="shared" si="26"/>
        <v>0.26984030523458502</v>
      </c>
      <c r="N123" s="271">
        <f t="shared" si="26"/>
        <v>0.26470380463490872</v>
      </c>
      <c r="O123" s="271">
        <f t="shared" si="26"/>
        <v>0.26231482500254494</v>
      </c>
      <c r="P123" s="271">
        <f t="shared" si="26"/>
        <v>0.31408585424559332</v>
      </c>
      <c r="Q123" s="271">
        <f t="shared" si="26"/>
        <v>0.27486782243495667</v>
      </c>
      <c r="R123" s="271">
        <f t="shared" si="26"/>
        <v>0.29869645611496876</v>
      </c>
      <c r="S123" s="271">
        <f t="shared" si="26"/>
        <v>0.30993374072253232</v>
      </c>
      <c r="T123" s="271">
        <f t="shared" si="26"/>
        <v>0.30517993805969429</v>
      </c>
      <c r="U123" s="271">
        <f t="shared" si="26"/>
        <v>0.27797201847616815</v>
      </c>
      <c r="V123" s="271">
        <f t="shared" si="26"/>
        <v>0.2661151022610399</v>
      </c>
      <c r="W123" s="271">
        <f t="shared" si="26"/>
        <v>0.29309553760841067</v>
      </c>
      <c r="DA123" s="79"/>
    </row>
    <row r="124" spans="1:105" ht="12" customHeight="1" x14ac:dyDescent="0.25">
      <c r="A124" s="203" t="s">
        <v>228</v>
      </c>
      <c r="B124" s="271">
        <f t="shared" ref="B124:W124" si="27">IF(B$71=0,0,B$71/B$54)</f>
        <v>0</v>
      </c>
      <c r="C124" s="271">
        <f t="shared" si="27"/>
        <v>0</v>
      </c>
      <c r="D124" s="271">
        <f t="shared" si="27"/>
        <v>0</v>
      </c>
      <c r="E124" s="271">
        <f t="shared" si="27"/>
        <v>0</v>
      </c>
      <c r="F124" s="271">
        <f t="shared" si="27"/>
        <v>0</v>
      </c>
      <c r="G124" s="271">
        <f t="shared" si="27"/>
        <v>0</v>
      </c>
      <c r="H124" s="271">
        <f t="shared" si="27"/>
        <v>0</v>
      </c>
      <c r="I124" s="271">
        <f t="shared" si="27"/>
        <v>0</v>
      </c>
      <c r="J124" s="271">
        <f t="shared" si="27"/>
        <v>0</v>
      </c>
      <c r="K124" s="271">
        <f t="shared" si="27"/>
        <v>0</v>
      </c>
      <c r="L124" s="271">
        <f t="shared" si="27"/>
        <v>0</v>
      </c>
      <c r="M124" s="271">
        <f t="shared" si="27"/>
        <v>0</v>
      </c>
      <c r="N124" s="271">
        <f t="shared" si="27"/>
        <v>0</v>
      </c>
      <c r="O124" s="271">
        <f t="shared" si="27"/>
        <v>0</v>
      </c>
      <c r="P124" s="271">
        <f t="shared" si="27"/>
        <v>0</v>
      </c>
      <c r="Q124" s="271">
        <f t="shared" si="27"/>
        <v>0</v>
      </c>
      <c r="R124" s="271">
        <f t="shared" si="27"/>
        <v>0</v>
      </c>
      <c r="S124" s="271">
        <f t="shared" si="27"/>
        <v>0</v>
      </c>
      <c r="T124" s="271">
        <f t="shared" si="27"/>
        <v>0</v>
      </c>
      <c r="U124" s="271">
        <f t="shared" si="27"/>
        <v>0</v>
      </c>
      <c r="V124" s="271">
        <f t="shared" si="27"/>
        <v>0</v>
      </c>
      <c r="W124" s="271">
        <f t="shared" si="27"/>
        <v>0</v>
      </c>
      <c r="DA124" s="79"/>
    </row>
    <row r="125" spans="1:105" ht="12" customHeight="1" x14ac:dyDescent="0.25">
      <c r="A125" s="203" t="s">
        <v>181</v>
      </c>
      <c r="B125" s="271">
        <f t="shared" ref="B125:W125" si="28">IF(B$72=0,0,B$72/B$54)</f>
        <v>0.30144580762883005</v>
      </c>
      <c r="C125" s="271">
        <f t="shared" si="28"/>
        <v>0.34032330775224146</v>
      </c>
      <c r="D125" s="271">
        <f t="shared" si="28"/>
        <v>0.42527494267165372</v>
      </c>
      <c r="E125" s="271">
        <f t="shared" si="28"/>
        <v>0.39363587092557278</v>
      </c>
      <c r="F125" s="271">
        <f t="shared" si="28"/>
        <v>0.31885816991135957</v>
      </c>
      <c r="G125" s="271">
        <f t="shared" si="28"/>
        <v>0.39814542581902612</v>
      </c>
      <c r="H125" s="271">
        <f t="shared" si="28"/>
        <v>0.37386276368481203</v>
      </c>
      <c r="I125" s="271">
        <f t="shared" si="28"/>
        <v>0.33933086762269726</v>
      </c>
      <c r="J125" s="271">
        <f t="shared" si="28"/>
        <v>0.26147802382905233</v>
      </c>
      <c r="K125" s="271">
        <f t="shared" si="28"/>
        <v>0.30758406518079284</v>
      </c>
      <c r="L125" s="271">
        <f t="shared" si="28"/>
        <v>0.33696073921930031</v>
      </c>
      <c r="M125" s="271">
        <f t="shared" si="28"/>
        <v>0.31881468847679306</v>
      </c>
      <c r="N125" s="271">
        <f t="shared" si="28"/>
        <v>0.32081508862717167</v>
      </c>
      <c r="O125" s="271">
        <f t="shared" si="28"/>
        <v>0.31193822702504537</v>
      </c>
      <c r="P125" s="271">
        <f t="shared" si="28"/>
        <v>0.28496438662799056</v>
      </c>
      <c r="Q125" s="271">
        <f t="shared" si="28"/>
        <v>0.2060095552862492</v>
      </c>
      <c r="R125" s="271">
        <f t="shared" si="28"/>
        <v>0.24024127903133424</v>
      </c>
      <c r="S125" s="271">
        <f t="shared" si="28"/>
        <v>0.24405880941099914</v>
      </c>
      <c r="T125" s="271">
        <f t="shared" si="28"/>
        <v>0.27168579532255066</v>
      </c>
      <c r="U125" s="271">
        <f t="shared" si="28"/>
        <v>0.26141628002641321</v>
      </c>
      <c r="V125" s="271">
        <f t="shared" si="28"/>
        <v>0.2639057813938458</v>
      </c>
      <c r="W125" s="271">
        <f t="shared" si="28"/>
        <v>0.27775874313864046</v>
      </c>
      <c r="DA125" s="79"/>
    </row>
    <row r="126" spans="1:105" ht="12" customHeight="1" x14ac:dyDescent="0.25">
      <c r="A126" s="62" t="s">
        <v>183</v>
      </c>
      <c r="B126" s="272">
        <f t="shared" ref="B126:W126" si="29">IF(B$73=0,0,B$73/B$54)</f>
        <v>0.30144580762883005</v>
      </c>
      <c r="C126" s="272">
        <f t="shared" si="29"/>
        <v>0.34032330775224146</v>
      </c>
      <c r="D126" s="272">
        <f t="shared" si="29"/>
        <v>0.42527494267165372</v>
      </c>
      <c r="E126" s="272">
        <f t="shared" si="29"/>
        <v>0.39363587092557278</v>
      </c>
      <c r="F126" s="272">
        <f t="shared" si="29"/>
        <v>0.31885816991135957</v>
      </c>
      <c r="G126" s="272">
        <f t="shared" si="29"/>
        <v>0.39814542581902612</v>
      </c>
      <c r="H126" s="272">
        <f t="shared" si="29"/>
        <v>0.37386276368481203</v>
      </c>
      <c r="I126" s="272">
        <f t="shared" si="29"/>
        <v>0.33933086762269726</v>
      </c>
      <c r="J126" s="272">
        <f t="shared" si="29"/>
        <v>0.26147802382905233</v>
      </c>
      <c r="K126" s="272">
        <f t="shared" si="29"/>
        <v>0.30758406518079284</v>
      </c>
      <c r="L126" s="272">
        <f t="shared" si="29"/>
        <v>0.33696073921930031</v>
      </c>
      <c r="M126" s="272">
        <f t="shared" si="29"/>
        <v>0.31881468847679306</v>
      </c>
      <c r="N126" s="272">
        <f t="shared" si="29"/>
        <v>0.32081508862717167</v>
      </c>
      <c r="O126" s="272">
        <f t="shared" si="29"/>
        <v>0.31193822702504537</v>
      </c>
      <c r="P126" s="272">
        <f t="shared" si="29"/>
        <v>0.28496438662799056</v>
      </c>
      <c r="Q126" s="272">
        <f t="shared" si="29"/>
        <v>0.2060095552862492</v>
      </c>
      <c r="R126" s="272">
        <f t="shared" si="29"/>
        <v>0.24024127903133424</v>
      </c>
      <c r="S126" s="272">
        <f t="shared" si="29"/>
        <v>0.24405880941099914</v>
      </c>
      <c r="T126" s="272">
        <f t="shared" si="29"/>
        <v>0.27168579532255066</v>
      </c>
      <c r="U126" s="272">
        <f t="shared" si="29"/>
        <v>0.26141628002641321</v>
      </c>
      <c r="V126" s="272">
        <f t="shared" si="29"/>
        <v>0.2639057813938458</v>
      </c>
      <c r="W126" s="272">
        <f t="shared" si="29"/>
        <v>0.27775874313864046</v>
      </c>
      <c r="DA126" s="80"/>
    </row>
    <row r="127" spans="1:105" ht="12" customHeight="1" x14ac:dyDescent="0.25">
      <c r="A127" s="62" t="s">
        <v>189</v>
      </c>
      <c r="B127" s="272">
        <f t="shared" ref="B127:W127" si="30">IF(B$78=0,0,B$78/B$54)</f>
        <v>0</v>
      </c>
      <c r="C127" s="272">
        <f t="shared" si="30"/>
        <v>0</v>
      </c>
      <c r="D127" s="272">
        <f t="shared" si="30"/>
        <v>0</v>
      </c>
      <c r="E127" s="272">
        <f t="shared" si="30"/>
        <v>0</v>
      </c>
      <c r="F127" s="272">
        <f t="shared" si="30"/>
        <v>0</v>
      </c>
      <c r="G127" s="272">
        <f t="shared" si="30"/>
        <v>0</v>
      </c>
      <c r="H127" s="272">
        <f t="shared" si="30"/>
        <v>0</v>
      </c>
      <c r="I127" s="272">
        <f t="shared" si="30"/>
        <v>0</v>
      </c>
      <c r="J127" s="272">
        <f t="shared" si="30"/>
        <v>0</v>
      </c>
      <c r="K127" s="272">
        <f t="shared" si="30"/>
        <v>0</v>
      </c>
      <c r="L127" s="272">
        <f t="shared" si="30"/>
        <v>0</v>
      </c>
      <c r="M127" s="272">
        <f t="shared" si="30"/>
        <v>0</v>
      </c>
      <c r="N127" s="272">
        <f t="shared" si="30"/>
        <v>0</v>
      </c>
      <c r="O127" s="272">
        <f t="shared" si="30"/>
        <v>0</v>
      </c>
      <c r="P127" s="272">
        <f t="shared" si="30"/>
        <v>0</v>
      </c>
      <c r="Q127" s="272">
        <f t="shared" si="30"/>
        <v>0</v>
      </c>
      <c r="R127" s="272">
        <f t="shared" si="30"/>
        <v>0</v>
      </c>
      <c r="S127" s="272">
        <f t="shared" si="30"/>
        <v>0</v>
      </c>
      <c r="T127" s="272">
        <f t="shared" si="30"/>
        <v>0</v>
      </c>
      <c r="U127" s="272">
        <f t="shared" si="30"/>
        <v>0</v>
      </c>
      <c r="V127" s="272">
        <f t="shared" si="30"/>
        <v>0</v>
      </c>
      <c r="W127" s="272">
        <f t="shared" si="30"/>
        <v>0</v>
      </c>
      <c r="DA127" s="80"/>
    </row>
    <row r="128" spans="1:105" ht="12" customHeight="1" x14ac:dyDescent="0.25">
      <c r="A128" s="203" t="s">
        <v>191</v>
      </c>
      <c r="B128" s="271">
        <f t="shared" ref="B128:W128" si="31">IF(B$79=0,0,B$79/B$54)</f>
        <v>0.13255455123344756</v>
      </c>
      <c r="C128" s="271">
        <f t="shared" si="31"/>
        <v>0.10995709912488898</v>
      </c>
      <c r="D128" s="271">
        <f t="shared" si="31"/>
        <v>0.1149034432101641</v>
      </c>
      <c r="E128" s="271">
        <f t="shared" si="31"/>
        <v>0.11044672968467045</v>
      </c>
      <c r="F128" s="271">
        <f t="shared" si="31"/>
        <v>9.7549054254921899E-2</v>
      </c>
      <c r="G128" s="271">
        <f t="shared" si="31"/>
        <v>0.10636949432973558</v>
      </c>
      <c r="H128" s="271">
        <f t="shared" si="31"/>
        <v>0.10357101503803413</v>
      </c>
      <c r="I128" s="271">
        <f t="shared" si="31"/>
        <v>0.11201934045476203</v>
      </c>
      <c r="J128" s="271">
        <f t="shared" si="31"/>
        <v>0.11227774972993892</v>
      </c>
      <c r="K128" s="271">
        <f t="shared" si="31"/>
        <v>0.12080801912366415</v>
      </c>
      <c r="L128" s="271">
        <f t="shared" si="31"/>
        <v>0.13605237451925761</v>
      </c>
      <c r="M128" s="271">
        <f t="shared" si="31"/>
        <v>0.13591240266461657</v>
      </c>
      <c r="N128" s="271">
        <f t="shared" si="31"/>
        <v>0.13499627364443284</v>
      </c>
      <c r="O128" s="271">
        <f t="shared" si="31"/>
        <v>0.13264577947634273</v>
      </c>
      <c r="P128" s="271">
        <f t="shared" si="31"/>
        <v>0.14049153841704337</v>
      </c>
      <c r="Q128" s="271">
        <f t="shared" si="31"/>
        <v>0.11477406944918445</v>
      </c>
      <c r="R128" s="271">
        <f t="shared" si="31"/>
        <v>0.12812505365028143</v>
      </c>
      <c r="S128" s="271">
        <f t="shared" si="31"/>
        <v>0.13201278331648175</v>
      </c>
      <c r="T128" s="271">
        <f t="shared" si="31"/>
        <v>0.13623966713234925</v>
      </c>
      <c r="U128" s="271">
        <f t="shared" si="31"/>
        <v>0.12661751284180608</v>
      </c>
      <c r="V128" s="271">
        <f t="shared" si="31"/>
        <v>0.12403876024929514</v>
      </c>
      <c r="W128" s="271">
        <f t="shared" si="31"/>
        <v>0.13402856651053541</v>
      </c>
      <c r="DA128" s="79"/>
    </row>
    <row r="129" spans="1:105" ht="12" customHeight="1" x14ac:dyDescent="0.25">
      <c r="A129" s="62" t="s">
        <v>192</v>
      </c>
      <c r="B129" s="272">
        <f t="shared" ref="B129:W129" si="32">IF(B$80=0,0,B$80/B$54)</f>
        <v>4.3221258301296049E-2</v>
      </c>
      <c r="C129" s="272">
        <f t="shared" si="32"/>
        <v>5.4109375713016009E-2</v>
      </c>
      <c r="D129" s="272">
        <f t="shared" si="32"/>
        <v>6.0339675059121148E-2</v>
      </c>
      <c r="E129" s="272">
        <f t="shared" si="32"/>
        <v>5.5467710226923352E-2</v>
      </c>
      <c r="F129" s="272">
        <f t="shared" si="32"/>
        <v>4.3413270064219703E-2</v>
      </c>
      <c r="G129" s="272">
        <f t="shared" si="32"/>
        <v>5.3450055117801189E-2</v>
      </c>
      <c r="H129" s="272">
        <f t="shared" si="32"/>
        <v>5.1303952905290676E-2</v>
      </c>
      <c r="I129" s="272">
        <f t="shared" si="32"/>
        <v>5.1947479054057215E-2</v>
      </c>
      <c r="J129" s="272">
        <f t="shared" si="32"/>
        <v>4.8935007267823627E-2</v>
      </c>
      <c r="K129" s="272">
        <f t="shared" si="32"/>
        <v>5.8657082753429846E-2</v>
      </c>
      <c r="L129" s="272">
        <f t="shared" si="32"/>
        <v>6.2808283804743209E-2</v>
      </c>
      <c r="M129" s="272">
        <f t="shared" si="32"/>
        <v>6.0798791881498206E-2</v>
      </c>
      <c r="N129" s="272">
        <f t="shared" si="32"/>
        <v>6.1180273402954038E-2</v>
      </c>
      <c r="O129" s="272">
        <f t="shared" si="32"/>
        <v>5.9487432763499506E-2</v>
      </c>
      <c r="P129" s="272">
        <f t="shared" si="32"/>
        <v>5.4343451109515405E-2</v>
      </c>
      <c r="Q129" s="272">
        <f t="shared" si="32"/>
        <v>3.9286559026782054E-2</v>
      </c>
      <c r="R129" s="272">
        <f t="shared" si="32"/>
        <v>4.5814637948320976E-2</v>
      </c>
      <c r="S129" s="272">
        <f t="shared" si="32"/>
        <v>4.6542650939703119E-2</v>
      </c>
      <c r="T129" s="272">
        <f t="shared" si="32"/>
        <v>5.1811189145312735E-2</v>
      </c>
      <c r="U129" s="272">
        <f t="shared" si="32"/>
        <v>4.9852765817338648E-2</v>
      </c>
      <c r="V129" s="272">
        <f t="shared" si="32"/>
        <v>5.0327520215419884E-2</v>
      </c>
      <c r="W129" s="272">
        <f t="shared" si="32"/>
        <v>5.2969316119141026E-2</v>
      </c>
      <c r="DA129" s="80"/>
    </row>
    <row r="130" spans="1:105" ht="12" customHeight="1" x14ac:dyDescent="0.25">
      <c r="A130" s="62" t="s">
        <v>197</v>
      </c>
      <c r="B130" s="272">
        <f t="shared" ref="B130:W130" si="33">IF(B$84=0,0,B$84/B$54)</f>
        <v>8.9333292932151503E-2</v>
      </c>
      <c r="C130" s="272">
        <f t="shared" si="33"/>
        <v>5.5847723411872968E-2</v>
      </c>
      <c r="D130" s="272">
        <f t="shared" si="33"/>
        <v>5.4563768151042955E-2</v>
      </c>
      <c r="E130" s="272">
        <f t="shared" si="33"/>
        <v>5.4979019457747115E-2</v>
      </c>
      <c r="F130" s="272">
        <f t="shared" si="33"/>
        <v>5.4135784190702196E-2</v>
      </c>
      <c r="G130" s="272">
        <f t="shared" si="33"/>
        <v>5.2919439211934385E-2</v>
      </c>
      <c r="H130" s="272">
        <f t="shared" si="33"/>
        <v>5.2267062132743465E-2</v>
      </c>
      <c r="I130" s="272">
        <f t="shared" si="33"/>
        <v>6.0071861400704828E-2</v>
      </c>
      <c r="J130" s="272">
        <f t="shared" si="33"/>
        <v>6.3342742462115298E-2</v>
      </c>
      <c r="K130" s="272">
        <f t="shared" si="33"/>
        <v>6.2150936370234292E-2</v>
      </c>
      <c r="L130" s="272">
        <f t="shared" si="33"/>
        <v>7.3244090714514418E-2</v>
      </c>
      <c r="M130" s="272">
        <f t="shared" si="33"/>
        <v>7.5113610783118387E-2</v>
      </c>
      <c r="N130" s="272">
        <f t="shared" si="33"/>
        <v>7.3816000241478802E-2</v>
      </c>
      <c r="O130" s="272">
        <f t="shared" si="33"/>
        <v>7.3158346712843228E-2</v>
      </c>
      <c r="P130" s="272">
        <f t="shared" si="33"/>
        <v>8.6148087307528001E-2</v>
      </c>
      <c r="Q130" s="272">
        <f t="shared" si="33"/>
        <v>7.5487510422402399E-2</v>
      </c>
      <c r="R130" s="272">
        <f t="shared" si="33"/>
        <v>8.2310415701960432E-2</v>
      </c>
      <c r="S130" s="272">
        <f t="shared" si="33"/>
        <v>8.5470132376778626E-2</v>
      </c>
      <c r="T130" s="272">
        <f t="shared" si="33"/>
        <v>8.4428477987036524E-2</v>
      </c>
      <c r="U130" s="272">
        <f t="shared" si="33"/>
        <v>7.6764747024467436E-2</v>
      </c>
      <c r="V130" s="272">
        <f t="shared" si="33"/>
        <v>7.3711240033875261E-2</v>
      </c>
      <c r="W130" s="272">
        <f t="shared" si="33"/>
        <v>8.1059250391394375E-2</v>
      </c>
      <c r="DA130" s="80"/>
    </row>
    <row r="131" spans="1:105" ht="12" customHeight="1" x14ac:dyDescent="0.25">
      <c r="A131" s="103" t="s">
        <v>209</v>
      </c>
      <c r="B131" s="282">
        <f t="shared" ref="B131:W131" si="34">IF(B$95=0,0,B$95/B$54)</f>
        <v>0</v>
      </c>
      <c r="C131" s="282">
        <f t="shared" si="34"/>
        <v>0</v>
      </c>
      <c r="D131" s="282">
        <f t="shared" si="34"/>
        <v>0</v>
      </c>
      <c r="E131" s="282">
        <f t="shared" si="34"/>
        <v>0</v>
      </c>
      <c r="F131" s="282">
        <f t="shared" si="34"/>
        <v>0</v>
      </c>
      <c r="G131" s="282">
        <f t="shared" si="34"/>
        <v>0</v>
      </c>
      <c r="H131" s="282">
        <f t="shared" si="34"/>
        <v>0</v>
      </c>
      <c r="I131" s="282">
        <f t="shared" si="34"/>
        <v>0</v>
      </c>
      <c r="J131" s="282">
        <f t="shared" si="34"/>
        <v>0</v>
      </c>
      <c r="K131" s="282">
        <f t="shared" si="34"/>
        <v>0</v>
      </c>
      <c r="L131" s="282">
        <f t="shared" si="34"/>
        <v>0</v>
      </c>
      <c r="M131" s="282">
        <f t="shared" si="34"/>
        <v>0</v>
      </c>
      <c r="N131" s="282">
        <f t="shared" si="34"/>
        <v>0</v>
      </c>
      <c r="O131" s="282">
        <f t="shared" si="34"/>
        <v>0</v>
      </c>
      <c r="P131" s="282">
        <f t="shared" si="34"/>
        <v>0</v>
      </c>
      <c r="Q131" s="282">
        <f t="shared" si="34"/>
        <v>0</v>
      </c>
      <c r="R131" s="282">
        <f t="shared" si="34"/>
        <v>0</v>
      </c>
      <c r="S131" s="282">
        <f t="shared" si="34"/>
        <v>0</v>
      </c>
      <c r="T131" s="282">
        <f t="shared" si="34"/>
        <v>0</v>
      </c>
      <c r="U131" s="282">
        <f t="shared" si="34"/>
        <v>0</v>
      </c>
      <c r="V131" s="282">
        <f t="shared" si="34"/>
        <v>0</v>
      </c>
      <c r="W131" s="282">
        <f t="shared" si="34"/>
        <v>0</v>
      </c>
      <c r="DA131" s="104"/>
    </row>
    <row r="132" spans="1:105" ht="12" customHeight="1" x14ac:dyDescent="0.25">
      <c r="A132" s="100" t="s">
        <v>106</v>
      </c>
      <c r="B132" s="283">
        <f t="shared" ref="B132:W132" si="35">IF(B$96=0,0,B$96/B$54)</f>
        <v>0.20594569974458907</v>
      </c>
      <c r="C132" s="283">
        <f t="shared" si="35"/>
        <v>0.32839112328374265</v>
      </c>
      <c r="D132" s="283">
        <f t="shared" si="35"/>
        <v>0.26809389802098332</v>
      </c>
      <c r="E132" s="283">
        <f t="shared" si="35"/>
        <v>0.3024848613084597</v>
      </c>
      <c r="F132" s="283">
        <f t="shared" si="35"/>
        <v>0.3912666009920297</v>
      </c>
      <c r="G132" s="283">
        <f t="shared" si="35"/>
        <v>0.30772496834425644</v>
      </c>
      <c r="H132" s="283">
        <f t="shared" si="35"/>
        <v>0.33781423818269363</v>
      </c>
      <c r="I132" s="283">
        <f t="shared" si="35"/>
        <v>0.33011123035855144</v>
      </c>
      <c r="J132" s="283">
        <f t="shared" si="35"/>
        <v>0.39666029667172459</v>
      </c>
      <c r="K132" s="283">
        <f t="shared" si="35"/>
        <v>0.34941182921032404</v>
      </c>
      <c r="L132" s="283">
        <f t="shared" si="35"/>
        <v>0.26359079548471398</v>
      </c>
      <c r="M132" s="283">
        <f t="shared" si="35"/>
        <v>0.27405039912091206</v>
      </c>
      <c r="N132" s="283">
        <f t="shared" si="35"/>
        <v>0.27808803462119053</v>
      </c>
      <c r="O132" s="283">
        <f t="shared" si="35"/>
        <v>0.2917435673832412</v>
      </c>
      <c r="P132" s="283">
        <f t="shared" si="35"/>
        <v>0.25921709529960546</v>
      </c>
      <c r="Q132" s="283">
        <f t="shared" si="35"/>
        <v>0.40346163799140206</v>
      </c>
      <c r="R132" s="283">
        <f t="shared" si="35"/>
        <v>0.33189930167832088</v>
      </c>
      <c r="S132" s="283">
        <f t="shared" si="35"/>
        <v>0.31292253168227813</v>
      </c>
      <c r="T132" s="283">
        <f t="shared" si="35"/>
        <v>0.28569398965830328</v>
      </c>
      <c r="U132" s="283">
        <f t="shared" si="35"/>
        <v>0.33283718052831618</v>
      </c>
      <c r="V132" s="283">
        <f t="shared" si="35"/>
        <v>0.34476948287065379</v>
      </c>
      <c r="W132" s="283">
        <f t="shared" si="35"/>
        <v>0.29388386299155494</v>
      </c>
      <c r="DA132" s="106"/>
    </row>
    <row r="133" spans="1:105" ht="12" customHeight="1" x14ac:dyDescent="0.25">
      <c r="A133" s="6"/>
    </row>
    <row r="134" spans="1:105" ht="15" customHeight="1" x14ac:dyDescent="0.25">
      <c r="A134" s="32" t="s">
        <v>432</v>
      </c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DA134" s="88"/>
    </row>
    <row r="136" spans="1:105" ht="12" customHeight="1" x14ac:dyDescent="0.25">
      <c r="A136" s="35" t="s">
        <v>433</v>
      </c>
      <c r="B136" s="274">
        <f>IF(B$5=0,0,(B$5-B$52)/ISI_fec!B$5)</f>
        <v>3.6698991384486428</v>
      </c>
      <c r="C136" s="274">
        <f>IF(C$5=0,0,(C$5-C$52)/ISI_fec!C$5)</f>
        <v>3.2032369990463812</v>
      </c>
      <c r="D136" s="274">
        <f>IF(D$5=0,0,(D$5-D$52)/ISI_fec!D$5)</f>
        <v>0</v>
      </c>
      <c r="E136" s="274">
        <f>IF(E$5=0,0,(E$5-E$52)/ISI_fec!E$5)</f>
        <v>0</v>
      </c>
      <c r="F136" s="274">
        <f>IF(F$5=0,0,(F$5-F$52)/ISI_fec!F$5)</f>
        <v>0</v>
      </c>
      <c r="G136" s="274">
        <f>IF(G$5=0,0,(G$5-G$52)/ISI_fec!G$5)</f>
        <v>0</v>
      </c>
      <c r="H136" s="274">
        <f>IF(H$5=0,0,(H$5-H$52)/ISI_fec!H$5)</f>
        <v>0</v>
      </c>
      <c r="I136" s="274">
        <f>IF(I$5=0,0,(I$5-I$52)/ISI_fec!I$5)</f>
        <v>0</v>
      </c>
      <c r="J136" s="274">
        <f>IF(J$5=0,0,(J$5-J$52)/ISI_fec!J$5)</f>
        <v>0</v>
      </c>
      <c r="K136" s="274">
        <f>IF(K$5=0,0,(K$5-K$52)/ISI_fec!K$5)</f>
        <v>0</v>
      </c>
      <c r="L136" s="274">
        <f>IF(L$5=0,0,(L$5-L$52)/ISI_fec!L$5)</f>
        <v>0</v>
      </c>
      <c r="M136" s="274">
        <f>IF(M$5=0,0,(M$5-M$52)/ISI_fec!M$5)</f>
        <v>0</v>
      </c>
      <c r="N136" s="274">
        <f>IF(N$5=0,0,(N$5-N$52)/ISI_fec!N$5)</f>
        <v>0</v>
      </c>
      <c r="O136" s="274">
        <f>IF(O$5=0,0,(O$5-O$52)/ISI_fec!O$5)</f>
        <v>0</v>
      </c>
      <c r="P136" s="274">
        <f>IF(P$5=0,0,(P$5-P$52)/ISI_fec!P$5)</f>
        <v>0</v>
      </c>
      <c r="Q136" s="274">
        <f>IF(Q$5=0,0,(Q$5-Q$52)/ISI_fec!Q$5)</f>
        <v>0</v>
      </c>
      <c r="R136" s="274">
        <f>IF(R$5=0,0,(R$5-R$52)/ISI_fec!R$5)</f>
        <v>0</v>
      </c>
      <c r="S136" s="274">
        <f>IF(S$5=0,0,(S$5-S$52)/ISI_fec!S$5)</f>
        <v>0</v>
      </c>
      <c r="T136" s="274">
        <f>IF(T$5=0,0,(T$5-T$52)/ISI_fec!T$5)</f>
        <v>0</v>
      </c>
      <c r="U136" s="274">
        <f>IF(U$5=0,0,(U$5-U$52)/ISI_fec!U$5)</f>
        <v>0</v>
      </c>
      <c r="V136" s="274">
        <f>IF(V$5=0,0,(V$5-V$52)/ISI_fec!V$5)</f>
        <v>0</v>
      </c>
      <c r="W136" s="274">
        <f>IF(W$5=0,0,(W$5-W$52)/ISI_fec!W$5)</f>
        <v>0</v>
      </c>
      <c r="DA136" s="111"/>
    </row>
    <row r="137" spans="1:105" ht="12" customHeight="1" x14ac:dyDescent="0.25">
      <c r="A137" s="55" t="s">
        <v>92</v>
      </c>
      <c r="B137" s="275">
        <f>IF(B$6=0,0,B$6/ISI_fec!B$6)</f>
        <v>0</v>
      </c>
      <c r="C137" s="275">
        <f>IF(C$6=0,0,C$6/ISI_fec!C$6)</f>
        <v>0</v>
      </c>
      <c r="D137" s="275">
        <f>IF(D$6=0,0,D$6/ISI_fec!D$6)</f>
        <v>0</v>
      </c>
      <c r="E137" s="275">
        <f>IF(E$6=0,0,E$6/ISI_fec!E$6)</f>
        <v>0</v>
      </c>
      <c r="F137" s="275">
        <f>IF(F$6=0,0,F$6/ISI_fec!F$6)</f>
        <v>0</v>
      </c>
      <c r="G137" s="275">
        <f>IF(G$6=0,0,G$6/ISI_fec!G$6)</f>
        <v>0</v>
      </c>
      <c r="H137" s="275">
        <f>IF(H$6=0,0,H$6/ISI_fec!H$6)</f>
        <v>0</v>
      </c>
      <c r="I137" s="275">
        <f>IF(I$6=0,0,I$6/ISI_fec!I$6)</f>
        <v>0</v>
      </c>
      <c r="J137" s="275">
        <f>IF(J$6=0,0,J$6/ISI_fec!J$6)</f>
        <v>0</v>
      </c>
      <c r="K137" s="275">
        <f>IF(K$6=0,0,K$6/ISI_fec!K$6)</f>
        <v>0</v>
      </c>
      <c r="L137" s="275">
        <f>IF(L$6=0,0,L$6/ISI_fec!L$6)</f>
        <v>0</v>
      </c>
      <c r="M137" s="275">
        <f>IF(M$6=0,0,M$6/ISI_fec!M$6)</f>
        <v>0</v>
      </c>
      <c r="N137" s="275">
        <f>IF(N$6=0,0,N$6/ISI_fec!N$6)</f>
        <v>0</v>
      </c>
      <c r="O137" s="275">
        <f>IF(O$6=0,0,O$6/ISI_fec!O$6)</f>
        <v>0</v>
      </c>
      <c r="P137" s="275">
        <f>IF(P$6=0,0,P$6/ISI_fec!P$6)</f>
        <v>0</v>
      </c>
      <c r="Q137" s="275">
        <f>IF(Q$6=0,0,Q$6/ISI_fec!Q$6)</f>
        <v>0</v>
      </c>
      <c r="R137" s="275">
        <f>IF(R$6=0,0,R$6/ISI_fec!R$6)</f>
        <v>0</v>
      </c>
      <c r="S137" s="275">
        <f>IF(S$6=0,0,S$6/ISI_fec!S$6)</f>
        <v>0</v>
      </c>
      <c r="T137" s="275">
        <f>IF(T$6=0,0,T$6/ISI_fec!T$6)</f>
        <v>0</v>
      </c>
      <c r="U137" s="275">
        <f>IF(U$6=0,0,U$6/ISI_fec!U$6)</f>
        <v>0</v>
      </c>
      <c r="V137" s="275">
        <f>IF(V$6=0,0,V$6/ISI_fec!V$6)</f>
        <v>0</v>
      </c>
      <c r="W137" s="275">
        <f>IF(W$6=0,0,W$6/ISI_fec!W$6)</f>
        <v>0</v>
      </c>
      <c r="DA137" s="76"/>
    </row>
    <row r="138" spans="1:105" ht="12" customHeight="1" x14ac:dyDescent="0.25">
      <c r="A138" s="202" t="s">
        <v>93</v>
      </c>
      <c r="B138" s="276">
        <f>IF(B$7=0,0,B$7/ISI_fec!B$7)</f>
        <v>0</v>
      </c>
      <c r="C138" s="276">
        <f>IF(C$7=0,0,C$7/ISI_fec!C$7)</f>
        <v>0</v>
      </c>
      <c r="D138" s="276">
        <f>IF(D$7=0,0,D$7/ISI_fec!D$7)</f>
        <v>0</v>
      </c>
      <c r="E138" s="276">
        <f>IF(E$7=0,0,E$7/ISI_fec!E$7)</f>
        <v>0</v>
      </c>
      <c r="F138" s="276">
        <f>IF(F$7=0,0,F$7/ISI_fec!F$7)</f>
        <v>0</v>
      </c>
      <c r="G138" s="276">
        <f>IF(G$7=0,0,G$7/ISI_fec!G$7)</f>
        <v>0</v>
      </c>
      <c r="H138" s="276">
        <f>IF(H$7=0,0,H$7/ISI_fec!H$7)</f>
        <v>0</v>
      </c>
      <c r="I138" s="276">
        <f>IF(I$7=0,0,I$7/ISI_fec!I$7)</f>
        <v>0</v>
      </c>
      <c r="J138" s="276">
        <f>IF(J$7=0,0,J$7/ISI_fec!J$7)</f>
        <v>0</v>
      </c>
      <c r="K138" s="276">
        <f>IF(K$7=0,0,K$7/ISI_fec!K$7)</f>
        <v>0</v>
      </c>
      <c r="L138" s="276">
        <f>IF(L$7=0,0,L$7/ISI_fec!L$7)</f>
        <v>0</v>
      </c>
      <c r="M138" s="276">
        <f>IF(M$7=0,0,M$7/ISI_fec!M$7)</f>
        <v>0</v>
      </c>
      <c r="N138" s="276">
        <f>IF(N$7=0,0,N$7/ISI_fec!N$7)</f>
        <v>0</v>
      </c>
      <c r="O138" s="276">
        <f>IF(O$7=0,0,O$7/ISI_fec!O$7)</f>
        <v>0</v>
      </c>
      <c r="P138" s="276">
        <f>IF(P$7=0,0,P$7/ISI_fec!P$7)</f>
        <v>0</v>
      </c>
      <c r="Q138" s="276">
        <f>IF(Q$7=0,0,Q$7/ISI_fec!Q$7)</f>
        <v>0</v>
      </c>
      <c r="R138" s="276">
        <f>IF(R$7=0,0,R$7/ISI_fec!R$7)</f>
        <v>0</v>
      </c>
      <c r="S138" s="276">
        <f>IF(S$7=0,0,S$7/ISI_fec!S$7)</f>
        <v>0</v>
      </c>
      <c r="T138" s="276">
        <f>IF(T$7=0,0,T$7/ISI_fec!T$7)</f>
        <v>0</v>
      </c>
      <c r="U138" s="276">
        <f>IF(U$7=0,0,U$7/ISI_fec!U$7)</f>
        <v>0</v>
      </c>
      <c r="V138" s="276">
        <f>IF(V$7=0,0,V$7/ISI_fec!V$7)</f>
        <v>0</v>
      </c>
      <c r="W138" s="276">
        <f>IF(W$7=0,0,W$7/ISI_fec!W$7)</f>
        <v>0</v>
      </c>
      <c r="DA138" s="77"/>
    </row>
    <row r="139" spans="1:105" ht="12" customHeight="1" x14ac:dyDescent="0.25">
      <c r="A139" s="202" t="s">
        <v>94</v>
      </c>
      <c r="B139" s="276">
        <f>IF(B$8=0,0,B$8/ISI_fec!B$8)</f>
        <v>0</v>
      </c>
      <c r="C139" s="276">
        <f>IF(C$8=0,0,C$8/ISI_fec!C$8)</f>
        <v>0</v>
      </c>
      <c r="D139" s="276">
        <f>IF(D$8=0,0,D$8/ISI_fec!D$8)</f>
        <v>0</v>
      </c>
      <c r="E139" s="276">
        <f>IF(E$8=0,0,E$8/ISI_fec!E$8)</f>
        <v>0</v>
      </c>
      <c r="F139" s="276">
        <f>IF(F$8=0,0,F$8/ISI_fec!F$8)</f>
        <v>0</v>
      </c>
      <c r="G139" s="276">
        <f>IF(G$8=0,0,G$8/ISI_fec!G$8)</f>
        <v>0</v>
      </c>
      <c r="H139" s="276">
        <f>IF(H$8=0,0,H$8/ISI_fec!H$8)</f>
        <v>0</v>
      </c>
      <c r="I139" s="276">
        <f>IF(I$8=0,0,I$8/ISI_fec!I$8)</f>
        <v>0</v>
      </c>
      <c r="J139" s="276">
        <f>IF(J$8=0,0,J$8/ISI_fec!J$8)</f>
        <v>0</v>
      </c>
      <c r="K139" s="276">
        <f>IF(K$8=0,0,K$8/ISI_fec!K$8)</f>
        <v>0</v>
      </c>
      <c r="L139" s="276">
        <f>IF(L$8=0,0,L$8/ISI_fec!L$8)</f>
        <v>0</v>
      </c>
      <c r="M139" s="276">
        <f>IF(M$8=0,0,M$8/ISI_fec!M$8)</f>
        <v>0</v>
      </c>
      <c r="N139" s="276">
        <f>IF(N$8=0,0,N$8/ISI_fec!N$8)</f>
        <v>0</v>
      </c>
      <c r="O139" s="276">
        <f>IF(O$8=0,0,O$8/ISI_fec!O$8)</f>
        <v>0</v>
      </c>
      <c r="P139" s="276">
        <f>IF(P$8=0,0,P$8/ISI_fec!P$8)</f>
        <v>0</v>
      </c>
      <c r="Q139" s="276">
        <f>IF(Q$8=0,0,Q$8/ISI_fec!Q$8)</f>
        <v>0</v>
      </c>
      <c r="R139" s="276">
        <f>IF(R$8=0,0,R$8/ISI_fec!R$8)</f>
        <v>0</v>
      </c>
      <c r="S139" s="276">
        <f>IF(S$8=0,0,S$8/ISI_fec!S$8)</f>
        <v>0</v>
      </c>
      <c r="T139" s="276">
        <f>IF(T$8=0,0,T$8/ISI_fec!T$8)</f>
        <v>0</v>
      </c>
      <c r="U139" s="276">
        <f>IF(U$8=0,0,U$8/ISI_fec!U$8)</f>
        <v>0</v>
      </c>
      <c r="V139" s="276">
        <f>IF(V$8=0,0,V$8/ISI_fec!V$8)</f>
        <v>0</v>
      </c>
      <c r="W139" s="276">
        <f>IF(W$8=0,0,W$8/ISI_fec!W$8)</f>
        <v>0</v>
      </c>
      <c r="DA139" s="77"/>
    </row>
    <row r="140" spans="1:105" ht="12" customHeight="1" x14ac:dyDescent="0.25">
      <c r="A140" s="202" t="s">
        <v>95</v>
      </c>
      <c r="B140" s="276">
        <f>IF(B$9=0,0,B$9/ISI_fec!B$9)</f>
        <v>0</v>
      </c>
      <c r="C140" s="276">
        <f>IF(C$9=0,0,C$9/ISI_fec!C$9)</f>
        <v>0</v>
      </c>
      <c r="D140" s="276">
        <f>IF(D$9=0,0,D$9/ISI_fec!D$9)</f>
        <v>0</v>
      </c>
      <c r="E140" s="276">
        <f>IF(E$9=0,0,E$9/ISI_fec!E$9)</f>
        <v>0</v>
      </c>
      <c r="F140" s="276">
        <f>IF(F$9=0,0,F$9/ISI_fec!F$9)</f>
        <v>0</v>
      </c>
      <c r="G140" s="276">
        <f>IF(G$9=0,0,G$9/ISI_fec!G$9)</f>
        <v>0</v>
      </c>
      <c r="H140" s="276">
        <f>IF(H$9=0,0,H$9/ISI_fec!H$9)</f>
        <v>0</v>
      </c>
      <c r="I140" s="276">
        <f>IF(I$9=0,0,I$9/ISI_fec!I$9)</f>
        <v>0</v>
      </c>
      <c r="J140" s="276">
        <f>IF(J$9=0,0,J$9/ISI_fec!J$9)</f>
        <v>0</v>
      </c>
      <c r="K140" s="276">
        <f>IF(K$9=0,0,K$9/ISI_fec!K$9)</f>
        <v>0</v>
      </c>
      <c r="L140" s="276">
        <f>IF(L$9=0,0,L$9/ISI_fec!L$9)</f>
        <v>0</v>
      </c>
      <c r="M140" s="276">
        <f>IF(M$9=0,0,M$9/ISI_fec!M$9)</f>
        <v>0</v>
      </c>
      <c r="N140" s="276">
        <f>IF(N$9=0,0,N$9/ISI_fec!N$9)</f>
        <v>0</v>
      </c>
      <c r="O140" s="276">
        <f>IF(O$9=0,0,O$9/ISI_fec!O$9)</f>
        <v>0</v>
      </c>
      <c r="P140" s="276">
        <f>IF(P$9=0,0,P$9/ISI_fec!P$9)</f>
        <v>0</v>
      </c>
      <c r="Q140" s="276">
        <f>IF(Q$9=0,0,Q$9/ISI_fec!Q$9)</f>
        <v>0</v>
      </c>
      <c r="R140" s="276">
        <f>IF(R$9=0,0,R$9/ISI_fec!R$9)</f>
        <v>0</v>
      </c>
      <c r="S140" s="276">
        <f>IF(S$9=0,0,S$9/ISI_fec!S$9)</f>
        <v>0</v>
      </c>
      <c r="T140" s="276">
        <f>IF(T$9=0,0,T$9/ISI_fec!T$9)</f>
        <v>0</v>
      </c>
      <c r="U140" s="276">
        <f>IF(U$9=0,0,U$9/ISI_fec!U$9)</f>
        <v>0</v>
      </c>
      <c r="V140" s="276">
        <f>IF(V$9=0,0,V$9/ISI_fec!V$9)</f>
        <v>0</v>
      </c>
      <c r="W140" s="276">
        <f>IF(W$9=0,0,W$9/ISI_fec!W$9)</f>
        <v>0</v>
      </c>
      <c r="DA140" s="77"/>
    </row>
    <row r="141" spans="1:105" ht="12" customHeight="1" x14ac:dyDescent="0.25">
      <c r="A141" s="56" t="s">
        <v>96</v>
      </c>
      <c r="B141" s="277">
        <f>IF(B$10=0,0,B$10/ISI_fec!B$10)</f>
        <v>0.89580940642757212</v>
      </c>
      <c r="C141" s="277">
        <f>IF(C$10=0,0,C$10/ISI_fec!C$10)</f>
        <v>1.0371986707209773</v>
      </c>
      <c r="D141" s="277">
        <f>IF(D$10=0,0,D$10/ISI_fec!D$10)</f>
        <v>0</v>
      </c>
      <c r="E141" s="277">
        <f>IF(E$10=0,0,E$10/ISI_fec!E$10)</f>
        <v>0</v>
      </c>
      <c r="F141" s="277">
        <f>IF(F$10=0,0,F$10/ISI_fec!F$10)</f>
        <v>0</v>
      </c>
      <c r="G141" s="277">
        <f>IF(G$10=0,0,G$10/ISI_fec!G$10)</f>
        <v>0</v>
      </c>
      <c r="H141" s="277">
        <f>IF(H$10=0,0,H$10/ISI_fec!H$10)</f>
        <v>0</v>
      </c>
      <c r="I141" s="277">
        <f>IF(I$10=0,0,I$10/ISI_fec!I$10)</f>
        <v>0</v>
      </c>
      <c r="J141" s="277">
        <f>IF(J$10=0,0,J$10/ISI_fec!J$10)</f>
        <v>0</v>
      </c>
      <c r="K141" s="277">
        <f>IF(K$10=0,0,K$10/ISI_fec!K$10)</f>
        <v>0</v>
      </c>
      <c r="L141" s="277">
        <f>IF(L$10=0,0,L$10/ISI_fec!L$10)</f>
        <v>0</v>
      </c>
      <c r="M141" s="277">
        <f>IF(M$10=0,0,M$10/ISI_fec!M$10)</f>
        <v>0</v>
      </c>
      <c r="N141" s="277">
        <f>IF(N$10=0,0,N$10/ISI_fec!N$10)</f>
        <v>0</v>
      </c>
      <c r="O141" s="277">
        <f>IF(O$10=0,0,O$10/ISI_fec!O$10)</f>
        <v>0</v>
      </c>
      <c r="P141" s="277">
        <f>IF(P$10=0,0,P$10/ISI_fec!P$10)</f>
        <v>0</v>
      </c>
      <c r="Q141" s="277">
        <f>IF(Q$10=0,0,Q$10/ISI_fec!Q$10)</f>
        <v>0</v>
      </c>
      <c r="R141" s="277">
        <f>IF(R$10=0,0,R$10/ISI_fec!R$10)</f>
        <v>0</v>
      </c>
      <c r="S141" s="277">
        <f>IF(S$10=0,0,S$10/ISI_fec!S$10)</f>
        <v>0</v>
      </c>
      <c r="T141" s="277">
        <f>IF(T$10=0,0,T$10/ISI_fec!T$10)</f>
        <v>0</v>
      </c>
      <c r="U141" s="277">
        <f>IF(U$10=0,0,U$10/ISI_fec!U$10)</f>
        <v>0</v>
      </c>
      <c r="V141" s="277">
        <f>IF(V$10=0,0,V$10/ISI_fec!V$10)</f>
        <v>0</v>
      </c>
      <c r="W141" s="277">
        <f>IF(W$10=0,0,W$10/ISI_fec!W$10)</f>
        <v>0</v>
      </c>
      <c r="DA141" s="78"/>
    </row>
    <row r="142" spans="1:105" ht="12" customHeight="1" x14ac:dyDescent="0.25">
      <c r="A142" s="203" t="s">
        <v>167</v>
      </c>
      <c r="B142" s="278">
        <f>IF(B$16=0,0,B$16/ISI_fec!B$16)</f>
        <v>4.218263955953212</v>
      </c>
      <c r="C142" s="278">
        <f>IF(C$16=0,0,C$16/ISI_fec!C$16)</f>
        <v>2.252730241081339</v>
      </c>
      <c r="D142" s="278">
        <f>IF(D$16=0,0,D$16/ISI_fec!D$16)</f>
        <v>0</v>
      </c>
      <c r="E142" s="278">
        <f>IF(E$16=0,0,E$16/ISI_fec!E$16)</f>
        <v>0</v>
      </c>
      <c r="F142" s="278">
        <f>IF(F$16=0,0,F$16/ISI_fec!F$16)</f>
        <v>0</v>
      </c>
      <c r="G142" s="278">
        <f>IF(G$16=0,0,G$16/ISI_fec!G$16)</f>
        <v>0</v>
      </c>
      <c r="H142" s="278">
        <f>IF(H$16=0,0,H$16/ISI_fec!H$16)</f>
        <v>0</v>
      </c>
      <c r="I142" s="278">
        <f>IF(I$16=0,0,I$16/ISI_fec!I$16)</f>
        <v>0</v>
      </c>
      <c r="J142" s="278">
        <f>IF(J$16=0,0,J$16/ISI_fec!J$16)</f>
        <v>0</v>
      </c>
      <c r="K142" s="278">
        <f>IF(K$16=0,0,K$16/ISI_fec!K$16)</f>
        <v>0</v>
      </c>
      <c r="L142" s="278">
        <f>IF(L$16=0,0,L$16/ISI_fec!L$16)</f>
        <v>0</v>
      </c>
      <c r="M142" s="278">
        <f>IF(M$16=0,0,M$16/ISI_fec!M$16)</f>
        <v>0</v>
      </c>
      <c r="N142" s="278">
        <f>IF(N$16=0,0,N$16/ISI_fec!N$16)</f>
        <v>0</v>
      </c>
      <c r="O142" s="278">
        <f>IF(O$16=0,0,O$16/ISI_fec!O$16)</f>
        <v>0</v>
      </c>
      <c r="P142" s="278">
        <f>IF(P$16=0,0,P$16/ISI_fec!P$16)</f>
        <v>0</v>
      </c>
      <c r="Q142" s="278">
        <f>IF(Q$16=0,0,Q$16/ISI_fec!Q$16)</f>
        <v>0</v>
      </c>
      <c r="R142" s="278">
        <f>IF(R$16=0,0,R$16/ISI_fec!R$16)</f>
        <v>0</v>
      </c>
      <c r="S142" s="278">
        <f>IF(S$16=0,0,S$16/ISI_fec!S$16)</f>
        <v>0</v>
      </c>
      <c r="T142" s="278">
        <f>IF(T$16=0,0,T$16/ISI_fec!T$16)</f>
        <v>0</v>
      </c>
      <c r="U142" s="278">
        <f>IF(U$16=0,0,U$16/ISI_fec!U$16)</f>
        <v>0</v>
      </c>
      <c r="V142" s="278">
        <f>IF(V$16=0,0,V$16/ISI_fec!V$16)</f>
        <v>0</v>
      </c>
      <c r="W142" s="278">
        <f>IF(W$16=0,0,W$16/ISI_fec!W$16)</f>
        <v>0</v>
      </c>
      <c r="DA142" s="79"/>
    </row>
    <row r="143" spans="1:105" ht="12" customHeight="1" x14ac:dyDescent="0.25">
      <c r="A143" s="203" t="s">
        <v>174</v>
      </c>
      <c r="B143" s="278">
        <f>IF(B$22=0,0,B$22/ISI_fec!B$22)</f>
        <v>4.6884727941196171</v>
      </c>
      <c r="C143" s="278">
        <f>IF(C$22=0,0,C$22/ISI_fec!C$22)</f>
        <v>4.3904670803593984</v>
      </c>
      <c r="D143" s="278">
        <f>IF(D$22=0,0,D$22/ISI_fec!D$22)</f>
        <v>0</v>
      </c>
      <c r="E143" s="278">
        <f>IF(E$22=0,0,E$22/ISI_fec!E$22)</f>
        <v>0</v>
      </c>
      <c r="F143" s="278">
        <f>IF(F$22=0,0,F$22/ISI_fec!F$22)</f>
        <v>0</v>
      </c>
      <c r="G143" s="278">
        <f>IF(G$22=0,0,G$22/ISI_fec!G$22)</f>
        <v>0</v>
      </c>
      <c r="H143" s="278">
        <f>IF(H$22=0,0,H$22/ISI_fec!H$22)</f>
        <v>0</v>
      </c>
      <c r="I143" s="278">
        <f>IF(I$22=0,0,I$22/ISI_fec!I$22)</f>
        <v>0</v>
      </c>
      <c r="J143" s="278">
        <f>IF(J$22=0,0,J$22/ISI_fec!J$22)</f>
        <v>0</v>
      </c>
      <c r="K143" s="278">
        <f>IF(K$22=0,0,K$22/ISI_fec!K$22)</f>
        <v>0</v>
      </c>
      <c r="L143" s="278">
        <f>IF(L$22=0,0,L$22/ISI_fec!L$22)</f>
        <v>0</v>
      </c>
      <c r="M143" s="278">
        <f>IF(M$22=0,0,M$22/ISI_fec!M$22)</f>
        <v>0</v>
      </c>
      <c r="N143" s="278">
        <f>IF(N$22=0,0,N$22/ISI_fec!N$22)</f>
        <v>0</v>
      </c>
      <c r="O143" s="278">
        <f>IF(O$22=0,0,O$22/ISI_fec!O$22)</f>
        <v>0</v>
      </c>
      <c r="P143" s="278">
        <f>IF(P$22=0,0,P$22/ISI_fec!P$22)</f>
        <v>0</v>
      </c>
      <c r="Q143" s="278">
        <f>IF(Q$22=0,0,Q$22/ISI_fec!Q$22)</f>
        <v>0</v>
      </c>
      <c r="R143" s="278">
        <f>IF(R$22=0,0,R$22/ISI_fec!R$22)</f>
        <v>0</v>
      </c>
      <c r="S143" s="278">
        <f>IF(S$22=0,0,S$22/ISI_fec!S$22)</f>
        <v>0</v>
      </c>
      <c r="T143" s="278">
        <f>IF(T$22=0,0,T$22/ISI_fec!T$22)</f>
        <v>0</v>
      </c>
      <c r="U143" s="278">
        <f>IF(U$22=0,0,U$22/ISI_fec!U$22)</f>
        <v>0</v>
      </c>
      <c r="V143" s="278">
        <f>IF(V$22=0,0,V$22/ISI_fec!V$22)</f>
        <v>0</v>
      </c>
      <c r="W143" s="278">
        <f>IF(W$22=0,0,W$22/ISI_fec!W$22)</f>
        <v>0</v>
      </c>
      <c r="DA143" s="79"/>
    </row>
    <row r="144" spans="1:105" ht="12" customHeight="1" x14ac:dyDescent="0.25">
      <c r="A144" s="203" t="s">
        <v>181</v>
      </c>
      <c r="B144" s="278">
        <f>IF(B$28=0,0,B$28/ISI_fec!B$28)</f>
        <v>1.6854670460553778</v>
      </c>
      <c r="C144" s="278">
        <f>IF(C$28=0,0,C$28/ISI_fec!C$28)</f>
        <v>1.7296649772760226</v>
      </c>
      <c r="D144" s="278">
        <f>IF(D$28=0,0,D$28/ISI_fec!D$28)</f>
        <v>0</v>
      </c>
      <c r="E144" s="278">
        <f>IF(E$28=0,0,E$28/ISI_fec!E$28)</f>
        <v>0</v>
      </c>
      <c r="F144" s="278">
        <f>IF(F$28=0,0,F$28/ISI_fec!F$28)</f>
        <v>0</v>
      </c>
      <c r="G144" s="278">
        <f>IF(G$28=0,0,G$28/ISI_fec!G$28)</f>
        <v>0</v>
      </c>
      <c r="H144" s="278">
        <f>IF(H$28=0,0,H$28/ISI_fec!H$28)</f>
        <v>0</v>
      </c>
      <c r="I144" s="278">
        <f>IF(I$28=0,0,I$28/ISI_fec!I$28)</f>
        <v>0</v>
      </c>
      <c r="J144" s="278">
        <f>IF(J$28=0,0,J$28/ISI_fec!J$28)</f>
        <v>0</v>
      </c>
      <c r="K144" s="278">
        <f>IF(K$28=0,0,K$28/ISI_fec!K$28)</f>
        <v>0</v>
      </c>
      <c r="L144" s="278">
        <f>IF(L$28=0,0,L$28/ISI_fec!L$28)</f>
        <v>0</v>
      </c>
      <c r="M144" s="278">
        <f>IF(M$28=0,0,M$28/ISI_fec!M$28)</f>
        <v>0</v>
      </c>
      <c r="N144" s="278">
        <f>IF(N$28=0,0,N$28/ISI_fec!N$28)</f>
        <v>0</v>
      </c>
      <c r="O144" s="278">
        <f>IF(O$28=0,0,O$28/ISI_fec!O$28)</f>
        <v>0</v>
      </c>
      <c r="P144" s="278">
        <f>IF(P$28=0,0,P$28/ISI_fec!P$28)</f>
        <v>0</v>
      </c>
      <c r="Q144" s="278">
        <f>IF(Q$28=0,0,Q$28/ISI_fec!Q$28)</f>
        <v>0</v>
      </c>
      <c r="R144" s="278">
        <f>IF(R$28=0,0,R$28/ISI_fec!R$28)</f>
        <v>0</v>
      </c>
      <c r="S144" s="278">
        <f>IF(S$28=0,0,S$28/ISI_fec!S$28)</f>
        <v>0</v>
      </c>
      <c r="T144" s="278">
        <f>IF(T$28=0,0,T$28/ISI_fec!T$28)</f>
        <v>0</v>
      </c>
      <c r="U144" s="278">
        <f>IF(U$28=0,0,U$28/ISI_fec!U$28)</f>
        <v>0</v>
      </c>
      <c r="V144" s="278">
        <f>IF(V$28=0,0,V$28/ISI_fec!V$28)</f>
        <v>0</v>
      </c>
      <c r="W144" s="278">
        <f>IF(W$28=0,0,W$28/ISI_fec!W$28)</f>
        <v>0</v>
      </c>
      <c r="DA144" s="79"/>
    </row>
    <row r="145" spans="1:105" ht="12" customHeight="1" x14ac:dyDescent="0.25">
      <c r="A145" s="41" t="s">
        <v>191</v>
      </c>
      <c r="B145" s="279">
        <f>IF(B$35=0,0,B$35/ISI_fec!B$35)</f>
        <v>2.5966294765135616</v>
      </c>
      <c r="C145" s="279">
        <f>IF(C$35=0,0,C$35/ISI_fec!C$35)</f>
        <v>2.0849720236157445</v>
      </c>
      <c r="D145" s="279">
        <f>IF(D$35=0,0,D$35/ISI_fec!D$35)</f>
        <v>0</v>
      </c>
      <c r="E145" s="279">
        <f>IF(E$35=0,0,E$35/ISI_fec!E$35)</f>
        <v>0</v>
      </c>
      <c r="F145" s="279">
        <f>IF(F$35=0,0,F$35/ISI_fec!F$35)</f>
        <v>0</v>
      </c>
      <c r="G145" s="279">
        <f>IF(G$35=0,0,G$35/ISI_fec!G$35)</f>
        <v>0</v>
      </c>
      <c r="H145" s="279">
        <f>IF(H$35=0,0,H$35/ISI_fec!H$35)</f>
        <v>0</v>
      </c>
      <c r="I145" s="279">
        <f>IF(I$35=0,0,I$35/ISI_fec!I$35)</f>
        <v>0</v>
      </c>
      <c r="J145" s="279">
        <f>IF(J$35=0,0,J$35/ISI_fec!J$35)</f>
        <v>0</v>
      </c>
      <c r="K145" s="279">
        <f>IF(K$35=0,0,K$35/ISI_fec!K$35)</f>
        <v>0</v>
      </c>
      <c r="L145" s="279">
        <f>IF(L$35=0,0,L$35/ISI_fec!L$35)</f>
        <v>0</v>
      </c>
      <c r="M145" s="279">
        <f>IF(M$35=0,0,M$35/ISI_fec!M$35)</f>
        <v>0</v>
      </c>
      <c r="N145" s="279">
        <f>IF(N$35=0,0,N$35/ISI_fec!N$35)</f>
        <v>0</v>
      </c>
      <c r="O145" s="279">
        <f>IF(O$35=0,0,O$35/ISI_fec!O$35)</f>
        <v>0</v>
      </c>
      <c r="P145" s="279">
        <f>IF(P$35=0,0,P$35/ISI_fec!P$35)</f>
        <v>0</v>
      </c>
      <c r="Q145" s="279">
        <f>IF(Q$35=0,0,Q$35/ISI_fec!Q$35)</f>
        <v>0</v>
      </c>
      <c r="R145" s="279">
        <f>IF(R$35=0,0,R$35/ISI_fec!R$35)</f>
        <v>0</v>
      </c>
      <c r="S145" s="279">
        <f>IF(S$35=0,0,S$35/ISI_fec!S$35)</f>
        <v>0</v>
      </c>
      <c r="T145" s="279">
        <f>IF(T$35=0,0,T$35/ISI_fec!T$35)</f>
        <v>0</v>
      </c>
      <c r="U145" s="279">
        <f>IF(U$35=0,0,U$35/ISI_fec!U$35)</f>
        <v>0</v>
      </c>
      <c r="V145" s="279">
        <f>IF(V$35=0,0,V$35/ISI_fec!V$35)</f>
        <v>0</v>
      </c>
      <c r="W145" s="279">
        <f>IF(W$35=0,0,W$35/ISI_fec!W$35)</f>
        <v>0</v>
      </c>
      <c r="DA145" s="82"/>
    </row>
    <row r="146" spans="1:105" ht="12" customHeight="1" x14ac:dyDescent="0.25">
      <c r="A146" s="20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DA146" s="173"/>
    </row>
    <row r="147" spans="1:105" ht="12" customHeight="1" x14ac:dyDescent="0.25">
      <c r="A147" s="35" t="s">
        <v>434</v>
      </c>
      <c r="B147" s="274">
        <f>IF(B$54=0,0,(B$54-B$96)/ISI_fec!B$54)</f>
        <v>1.7320023035062531</v>
      </c>
      <c r="C147" s="274">
        <f>IF(C$54=0,0,(C$54-C$96)/ISI_fec!C$54)</f>
        <v>1.4100194397357571</v>
      </c>
      <c r="D147" s="274">
        <f>IF(D$54=0,0,(D$54-D$96)/ISI_fec!D$54)</f>
        <v>1.1832938134863658</v>
      </c>
      <c r="E147" s="274">
        <f>IF(E$54=0,0,(E$54-E$96)/ISI_fec!E$54)</f>
        <v>1.0853464209147303</v>
      </c>
      <c r="F147" s="274">
        <f>IF(F$54=0,0,(F$54-F$96)/ISI_fec!F$54)</f>
        <v>0.90519878680786925</v>
      </c>
      <c r="G147" s="274">
        <f>IF(G$54=0,0,(G$54-G$96)/ISI_fec!G$54)</f>
        <v>1.1479350891508098</v>
      </c>
      <c r="H147" s="274">
        <f>IF(H$54=0,0,(H$54-H$96)/ISI_fec!H$54)</f>
        <v>1.088189881405532</v>
      </c>
      <c r="I147" s="274">
        <f>IF(I$54=0,0,(I$54-I$96)/ISI_fec!I$54)</f>
        <v>1.087357229407252</v>
      </c>
      <c r="J147" s="274">
        <f>IF(J$54=0,0,(J$54-J$96)/ISI_fec!J$54)</f>
        <v>0.85164672295950683</v>
      </c>
      <c r="K147" s="274">
        <f>IF(K$54=0,0,(K$54-K$96)/ISI_fec!K$54)</f>
        <v>0.8818975185902389</v>
      </c>
      <c r="L147" s="274">
        <f>IF(L$54=0,0,(L$54-L$96)/ISI_fec!L$54)</f>
        <v>0.87283182659137182</v>
      </c>
      <c r="M147" s="274">
        <f>IF(M$54=0,0,(M$54-M$96)/ISI_fec!M$54)</f>
        <v>0.80060878638711053</v>
      </c>
      <c r="N147" s="274">
        <f>IF(N$54=0,0,(N$54-N$96)/ISI_fec!N$54)</f>
        <v>0.84907036883050369</v>
      </c>
      <c r="O147" s="274">
        <f>IF(O$54=0,0,(O$54-O$96)/ISI_fec!O$54)</f>
        <v>0.83850526674287518</v>
      </c>
      <c r="P147" s="274">
        <f>IF(P$54=0,0,(P$54-P$96)/ISI_fec!P$54)</f>
        <v>0.96239821234761191</v>
      </c>
      <c r="Q147" s="274">
        <f>IF(Q$54=0,0,(Q$54-Q$96)/ISI_fec!Q$54)</f>
        <v>0.83331190327583238</v>
      </c>
      <c r="R147" s="274">
        <f>IF(R$54=0,0,(R$54-R$96)/ISI_fec!R$54)</f>
        <v>0.81697080181046311</v>
      </c>
      <c r="S147" s="274">
        <f>IF(S$54=0,0,(S$54-S$96)/ISI_fec!S$54)</f>
        <v>0.7760537974461057</v>
      </c>
      <c r="T147" s="274">
        <f>IF(T$54=0,0,(T$54-T$96)/ISI_fec!T$54)</f>
        <v>0.76584463443048745</v>
      </c>
      <c r="U147" s="274">
        <f>IF(U$54=0,0,(U$54-U$96)/ISI_fec!U$54)</f>
        <v>0.81871017882047925</v>
      </c>
      <c r="V147" s="274">
        <f>IF(V$54=0,0,(V$54-V$96)/ISI_fec!V$54)</f>
        <v>0.78401010021192652</v>
      </c>
      <c r="W147" s="274">
        <f>IF(W$54=0,0,(W$54-W$96)/ISI_fec!W$54)</f>
        <v>0.78464415995575876</v>
      </c>
      <c r="DA147" s="111"/>
    </row>
    <row r="148" spans="1:105" ht="12" customHeight="1" x14ac:dyDescent="0.25">
      <c r="A148" s="55" t="s">
        <v>92</v>
      </c>
      <c r="B148" s="275">
        <f>IF(B$55=0,0,B$55/ISI_fec!B$55)</f>
        <v>0</v>
      </c>
      <c r="C148" s="275">
        <f>IF(C$55=0,0,C$55/ISI_fec!C$55)</f>
        <v>0</v>
      </c>
      <c r="D148" s="275">
        <f>IF(D$55=0,0,D$55/ISI_fec!D$55)</f>
        <v>0</v>
      </c>
      <c r="E148" s="275">
        <f>IF(E$55=0,0,E$55/ISI_fec!E$55)</f>
        <v>0</v>
      </c>
      <c r="F148" s="275">
        <f>IF(F$55=0,0,F$55/ISI_fec!F$55)</f>
        <v>0</v>
      </c>
      <c r="G148" s="275">
        <f>IF(G$55=0,0,G$55/ISI_fec!G$55)</f>
        <v>0</v>
      </c>
      <c r="H148" s="275">
        <f>IF(H$55=0,0,H$55/ISI_fec!H$55)</f>
        <v>0</v>
      </c>
      <c r="I148" s="275">
        <f>IF(I$55=0,0,I$55/ISI_fec!I$55)</f>
        <v>0</v>
      </c>
      <c r="J148" s="275">
        <f>IF(J$55=0,0,J$55/ISI_fec!J$55)</f>
        <v>0</v>
      </c>
      <c r="K148" s="275">
        <f>IF(K$55=0,0,K$55/ISI_fec!K$55)</f>
        <v>0</v>
      </c>
      <c r="L148" s="275">
        <f>IF(L$55=0,0,L$55/ISI_fec!L$55)</f>
        <v>0</v>
      </c>
      <c r="M148" s="275">
        <f>IF(M$55=0,0,M$55/ISI_fec!M$55)</f>
        <v>0</v>
      </c>
      <c r="N148" s="275">
        <f>IF(N$55=0,0,N$55/ISI_fec!N$55)</f>
        <v>0</v>
      </c>
      <c r="O148" s="275">
        <f>IF(O$55=0,0,O$55/ISI_fec!O$55)</f>
        <v>0</v>
      </c>
      <c r="P148" s="275">
        <f>IF(P$55=0,0,P$55/ISI_fec!P$55)</f>
        <v>0</v>
      </c>
      <c r="Q148" s="275">
        <f>IF(Q$55=0,0,Q$55/ISI_fec!Q$55)</f>
        <v>0</v>
      </c>
      <c r="R148" s="275">
        <f>IF(R$55=0,0,R$55/ISI_fec!R$55)</f>
        <v>0</v>
      </c>
      <c r="S148" s="275">
        <f>IF(S$55=0,0,S$55/ISI_fec!S$55)</f>
        <v>0</v>
      </c>
      <c r="T148" s="275">
        <f>IF(T$55=0,0,T$55/ISI_fec!T$55)</f>
        <v>0</v>
      </c>
      <c r="U148" s="275">
        <f>IF(U$55=0,0,U$55/ISI_fec!U$55)</f>
        <v>0</v>
      </c>
      <c r="V148" s="275">
        <f>IF(V$55=0,0,V$55/ISI_fec!V$55)</f>
        <v>0</v>
      </c>
      <c r="W148" s="275">
        <f>IF(W$55=0,0,W$55/ISI_fec!W$55)</f>
        <v>0</v>
      </c>
      <c r="DA148" s="76"/>
    </row>
    <row r="149" spans="1:105" ht="12" customHeight="1" x14ac:dyDescent="0.25">
      <c r="A149" s="202" t="s">
        <v>93</v>
      </c>
      <c r="B149" s="276">
        <f>IF(B$56=0,0,B$56/ISI_fec!B$56)</f>
        <v>0</v>
      </c>
      <c r="C149" s="276">
        <f>IF(C$56=0,0,C$56/ISI_fec!C$56)</f>
        <v>0</v>
      </c>
      <c r="D149" s="276">
        <f>IF(D$56=0,0,D$56/ISI_fec!D$56)</f>
        <v>0</v>
      </c>
      <c r="E149" s="276">
        <f>IF(E$56=0,0,E$56/ISI_fec!E$56)</f>
        <v>0</v>
      </c>
      <c r="F149" s="276">
        <f>IF(F$56=0,0,F$56/ISI_fec!F$56)</f>
        <v>0</v>
      </c>
      <c r="G149" s="276">
        <f>IF(G$56=0,0,G$56/ISI_fec!G$56)</f>
        <v>0</v>
      </c>
      <c r="H149" s="276">
        <f>IF(H$56=0,0,H$56/ISI_fec!H$56)</f>
        <v>0</v>
      </c>
      <c r="I149" s="276">
        <f>IF(I$56=0,0,I$56/ISI_fec!I$56)</f>
        <v>0</v>
      </c>
      <c r="J149" s="276">
        <f>IF(J$56=0,0,J$56/ISI_fec!J$56)</f>
        <v>0</v>
      </c>
      <c r="K149" s="276">
        <f>IF(K$56=0,0,K$56/ISI_fec!K$56)</f>
        <v>0</v>
      </c>
      <c r="L149" s="276">
        <f>IF(L$56=0,0,L$56/ISI_fec!L$56)</f>
        <v>0</v>
      </c>
      <c r="M149" s="276">
        <f>IF(M$56=0,0,M$56/ISI_fec!M$56)</f>
        <v>0</v>
      </c>
      <c r="N149" s="276">
        <f>IF(N$56=0,0,N$56/ISI_fec!N$56)</f>
        <v>0</v>
      </c>
      <c r="O149" s="276">
        <f>IF(O$56=0,0,O$56/ISI_fec!O$56)</f>
        <v>0</v>
      </c>
      <c r="P149" s="276">
        <f>IF(P$56=0,0,P$56/ISI_fec!P$56)</f>
        <v>0</v>
      </c>
      <c r="Q149" s="276">
        <f>IF(Q$56=0,0,Q$56/ISI_fec!Q$56)</f>
        <v>0</v>
      </c>
      <c r="R149" s="276">
        <f>IF(R$56=0,0,R$56/ISI_fec!R$56)</f>
        <v>0</v>
      </c>
      <c r="S149" s="276">
        <f>IF(S$56=0,0,S$56/ISI_fec!S$56)</f>
        <v>0</v>
      </c>
      <c r="T149" s="276">
        <f>IF(T$56=0,0,T$56/ISI_fec!T$56)</f>
        <v>0</v>
      </c>
      <c r="U149" s="276">
        <f>IF(U$56=0,0,U$56/ISI_fec!U$56)</f>
        <v>0</v>
      </c>
      <c r="V149" s="276">
        <f>IF(V$56=0,0,V$56/ISI_fec!V$56)</f>
        <v>0</v>
      </c>
      <c r="W149" s="276">
        <f>IF(W$56=0,0,W$56/ISI_fec!W$56)</f>
        <v>0</v>
      </c>
      <c r="DA149" s="77"/>
    </row>
    <row r="150" spans="1:105" ht="12" customHeight="1" x14ac:dyDescent="0.25">
      <c r="A150" s="202" t="s">
        <v>94</v>
      </c>
      <c r="B150" s="276">
        <f>IF(B$57=0,0,B$57/ISI_fec!B$57)</f>
        <v>0</v>
      </c>
      <c r="C150" s="276">
        <f>IF(C$57=0,0,C$57/ISI_fec!C$57)</f>
        <v>0</v>
      </c>
      <c r="D150" s="276">
        <f>IF(D$57=0,0,D$57/ISI_fec!D$57)</f>
        <v>0</v>
      </c>
      <c r="E150" s="276">
        <f>IF(E$57=0,0,E$57/ISI_fec!E$57)</f>
        <v>0</v>
      </c>
      <c r="F150" s="276">
        <f>IF(F$57=0,0,F$57/ISI_fec!F$57)</f>
        <v>0</v>
      </c>
      <c r="G150" s="276">
        <f>IF(G$57=0,0,G$57/ISI_fec!G$57)</f>
        <v>0</v>
      </c>
      <c r="H150" s="276">
        <f>IF(H$57=0,0,H$57/ISI_fec!H$57)</f>
        <v>0</v>
      </c>
      <c r="I150" s="276">
        <f>IF(I$57=0,0,I$57/ISI_fec!I$57)</f>
        <v>0</v>
      </c>
      <c r="J150" s="276">
        <f>IF(J$57=0,0,J$57/ISI_fec!J$57)</f>
        <v>0</v>
      </c>
      <c r="K150" s="276">
        <f>IF(K$57=0,0,K$57/ISI_fec!K$57)</f>
        <v>0</v>
      </c>
      <c r="L150" s="276">
        <f>IF(L$57=0,0,L$57/ISI_fec!L$57)</f>
        <v>0</v>
      </c>
      <c r="M150" s="276">
        <f>IF(M$57=0,0,M$57/ISI_fec!M$57)</f>
        <v>0</v>
      </c>
      <c r="N150" s="276">
        <f>IF(N$57=0,0,N$57/ISI_fec!N$57)</f>
        <v>0</v>
      </c>
      <c r="O150" s="276">
        <f>IF(O$57=0,0,O$57/ISI_fec!O$57)</f>
        <v>0</v>
      </c>
      <c r="P150" s="276">
        <f>IF(P$57=0,0,P$57/ISI_fec!P$57)</f>
        <v>0</v>
      </c>
      <c r="Q150" s="276">
        <f>IF(Q$57=0,0,Q$57/ISI_fec!Q$57)</f>
        <v>0</v>
      </c>
      <c r="R150" s="276">
        <f>IF(R$57=0,0,R$57/ISI_fec!R$57)</f>
        <v>0</v>
      </c>
      <c r="S150" s="276">
        <f>IF(S$57=0,0,S$57/ISI_fec!S$57)</f>
        <v>0</v>
      </c>
      <c r="T150" s="276">
        <f>IF(T$57=0,0,T$57/ISI_fec!T$57)</f>
        <v>0</v>
      </c>
      <c r="U150" s="276">
        <f>IF(U$57=0,0,U$57/ISI_fec!U$57)</f>
        <v>0</v>
      </c>
      <c r="V150" s="276">
        <f>IF(V$57=0,0,V$57/ISI_fec!V$57)</f>
        <v>0</v>
      </c>
      <c r="W150" s="276">
        <f>IF(W$57=0,0,W$57/ISI_fec!W$57)</f>
        <v>0</v>
      </c>
      <c r="DA150" s="77"/>
    </row>
    <row r="151" spans="1:105" ht="12" customHeight="1" x14ac:dyDescent="0.25">
      <c r="A151" s="202" t="s">
        <v>95</v>
      </c>
      <c r="B151" s="276">
        <f>IF(B$58=0,0,B$58/ISI_fec!B$58)</f>
        <v>0</v>
      </c>
      <c r="C151" s="276">
        <f>IF(C$58=0,0,C$58/ISI_fec!C$58)</f>
        <v>0</v>
      </c>
      <c r="D151" s="276">
        <f>IF(D$58=0,0,D$58/ISI_fec!D$58)</f>
        <v>0</v>
      </c>
      <c r="E151" s="276">
        <f>IF(E$58=0,0,E$58/ISI_fec!E$58)</f>
        <v>0</v>
      </c>
      <c r="F151" s="276">
        <f>IF(F$58=0,0,F$58/ISI_fec!F$58)</f>
        <v>0</v>
      </c>
      <c r="G151" s="276">
        <f>IF(G$58=0,0,G$58/ISI_fec!G$58)</f>
        <v>0</v>
      </c>
      <c r="H151" s="276">
        <f>IF(H$58=0,0,H$58/ISI_fec!H$58)</f>
        <v>0</v>
      </c>
      <c r="I151" s="276">
        <f>IF(I$58=0,0,I$58/ISI_fec!I$58)</f>
        <v>0</v>
      </c>
      <c r="J151" s="276">
        <f>IF(J$58=0,0,J$58/ISI_fec!J$58)</f>
        <v>0</v>
      </c>
      <c r="K151" s="276">
        <f>IF(K$58=0,0,K$58/ISI_fec!K$58)</f>
        <v>0</v>
      </c>
      <c r="L151" s="276">
        <f>IF(L$58=0,0,L$58/ISI_fec!L$58)</f>
        <v>0</v>
      </c>
      <c r="M151" s="276">
        <f>IF(M$58=0,0,M$58/ISI_fec!M$58)</f>
        <v>0</v>
      </c>
      <c r="N151" s="276">
        <f>IF(N$58=0,0,N$58/ISI_fec!N$58)</f>
        <v>0</v>
      </c>
      <c r="O151" s="276">
        <f>IF(O$58=0,0,O$58/ISI_fec!O$58)</f>
        <v>0</v>
      </c>
      <c r="P151" s="276">
        <f>IF(P$58=0,0,P$58/ISI_fec!P$58)</f>
        <v>0</v>
      </c>
      <c r="Q151" s="276">
        <f>IF(Q$58=0,0,Q$58/ISI_fec!Q$58)</f>
        <v>0</v>
      </c>
      <c r="R151" s="276">
        <f>IF(R$58=0,0,R$58/ISI_fec!R$58)</f>
        <v>0</v>
      </c>
      <c r="S151" s="276">
        <f>IF(S$58=0,0,S$58/ISI_fec!S$58)</f>
        <v>0</v>
      </c>
      <c r="T151" s="276">
        <f>IF(T$58=0,0,T$58/ISI_fec!T$58)</f>
        <v>0</v>
      </c>
      <c r="U151" s="276">
        <f>IF(U$58=0,0,U$58/ISI_fec!U$58)</f>
        <v>0</v>
      </c>
      <c r="V151" s="276">
        <f>IF(V$58=0,0,V$58/ISI_fec!V$58)</f>
        <v>0</v>
      </c>
      <c r="W151" s="276">
        <f>IF(W$58=0,0,W$58/ISI_fec!W$58)</f>
        <v>0</v>
      </c>
      <c r="DA151" s="77"/>
    </row>
    <row r="152" spans="1:105" ht="12" customHeight="1" x14ac:dyDescent="0.25">
      <c r="A152" s="56" t="s">
        <v>96</v>
      </c>
      <c r="B152" s="277">
        <f>IF(B$59=0,0,B$59/ISI_fec!B$59)</f>
        <v>0.89580940642757245</v>
      </c>
      <c r="C152" s="277">
        <f>IF(C$59=0,0,C$59/ISI_fec!C$59)</f>
        <v>1.0371986707209768</v>
      </c>
      <c r="D152" s="277">
        <f>IF(D$59=0,0,D$59/ISI_fec!D$59)</f>
        <v>1.0714842195348067</v>
      </c>
      <c r="E152" s="277">
        <f>IF(E$59=0,0,E$59/ISI_fec!E$59)</f>
        <v>0.98698322307032593</v>
      </c>
      <c r="F152" s="277">
        <f>IF(F$59=0,0,F$59/ISI_fec!F$59)</f>
        <v>0.86642686088356013</v>
      </c>
      <c r="G152" s="277">
        <f>IF(G$59=0,0,G$59/ISI_fec!G$59)</f>
        <v>1.048013033275579</v>
      </c>
      <c r="H152" s="277">
        <f>IF(H$59=0,0,H$59/ISI_fec!H$59)</f>
        <v>0.99679973106715092</v>
      </c>
      <c r="I152" s="277">
        <f>IF(I$59=0,0,I$59/ISI_fec!I$59)</f>
        <v>1.0388558654997768</v>
      </c>
      <c r="J152" s="277">
        <f>IF(J$59=0,0,J$59/ISI_fec!J$59)</f>
        <v>0.86776856637280897</v>
      </c>
      <c r="K152" s="277">
        <f>IF(K$59=0,0,K$59/ISI_fec!K$59)</f>
        <v>1.0076785526297896</v>
      </c>
      <c r="L152" s="277">
        <f>IF(L$59=0,0,L$59/ISI_fec!L$59)</f>
        <v>0.96890950269495713</v>
      </c>
      <c r="M152" s="277">
        <f>IF(M$59=0,0,M$59/ISI_fec!M$59)</f>
        <v>0.8747982998956173</v>
      </c>
      <c r="N152" s="277">
        <f>IF(N$59=0,0,N$59/ISI_fec!N$59)</f>
        <v>0.94147759627838545</v>
      </c>
      <c r="O152" s="277">
        <f>IF(O$59=0,0,O$59/ISI_fec!O$59)</f>
        <v>0.92189830645452642</v>
      </c>
      <c r="P152" s="277">
        <f>IF(P$59=0,0,P$59/ISI_fec!P$59)</f>
        <v>0.93837521445946648</v>
      </c>
      <c r="Q152" s="277">
        <f>IF(Q$59=0,0,Q$59/ISI_fec!Q$59)</f>
        <v>0.72459808461612962</v>
      </c>
      <c r="R152" s="277">
        <f>IF(R$59=0,0,R$59/ISI_fec!R$59)</f>
        <v>0.73895221927114696</v>
      </c>
      <c r="S152" s="277">
        <f>IF(S$59=0,0,S$59/ISI_fec!S$59)</f>
        <v>0.70341173238219967</v>
      </c>
      <c r="T152" s="277">
        <f>IF(T$59=0,0,T$59/ISI_fec!T$59)</f>
        <v>0.74427603526651154</v>
      </c>
      <c r="U152" s="277">
        <f>IF(U$59=0,0,U$59/ISI_fec!U$59)</f>
        <v>0.82032321597111979</v>
      </c>
      <c r="V152" s="277">
        <f>IF(V$59=0,0,V$59/ISI_fec!V$59)</f>
        <v>0.80719588046044877</v>
      </c>
      <c r="W152" s="277">
        <f>IF(W$59=0,0,W$59/ISI_fec!W$59)</f>
        <v>0.79057444526395004</v>
      </c>
      <c r="DA152" s="78"/>
    </row>
    <row r="153" spans="1:105" ht="12" customHeight="1" x14ac:dyDescent="0.25">
      <c r="A153" s="203" t="s">
        <v>222</v>
      </c>
      <c r="B153" s="278">
        <f>IF(B$65=0,0,B$65/ISI_fec!B$65)</f>
        <v>5.2919703053629314</v>
      </c>
      <c r="C153" s="278">
        <f>IF(C$65=0,0,C$65/ISI_fec!C$65)</f>
        <v>3.9591264639265402</v>
      </c>
      <c r="D153" s="278">
        <f>IF(D$65=0,0,D$65/ISI_fec!D$65)</f>
        <v>2.7295201023329416</v>
      </c>
      <c r="E153" s="278">
        <f>IF(E$65=0,0,E$65/ISI_fec!E$65)</f>
        <v>2.6965151888480903</v>
      </c>
      <c r="F153" s="278">
        <f>IF(F$65=0,0,F$65/ISI_fec!F$65)</f>
        <v>2.6463647880953998</v>
      </c>
      <c r="G153" s="278">
        <f>IF(G$65=0,0,G$65/ISI_fec!G$65)</f>
        <v>2.7354515959460044</v>
      </c>
      <c r="H153" s="278">
        <f>IF(H$65=0,0,H$65/ISI_fec!H$65)</f>
        <v>2.7072228048125204</v>
      </c>
      <c r="I153" s="278">
        <f>IF(I$65=0,0,I$65/ISI_fec!I$65)</f>
        <v>2.934247917280115</v>
      </c>
      <c r="J153" s="278">
        <f>IF(J$65=0,0,J$65/ISI_fec!J$65)</f>
        <v>2.8240926557470507</v>
      </c>
      <c r="K153" s="278">
        <f>IF(K$65=0,0,K$65/ISI_fec!K$65)</f>
        <v>2.663196084777447</v>
      </c>
      <c r="L153" s="278">
        <f>IF(L$65=0,0,L$65/ISI_fec!L$65)</f>
        <v>2.7369618084489256</v>
      </c>
      <c r="M153" s="278">
        <f>IF(M$65=0,0,M$65/ISI_fec!M$65)</f>
        <v>2.6879982521457388</v>
      </c>
      <c r="N153" s="278">
        <f>IF(N$65=0,0,N$65/ISI_fec!N$65)</f>
        <v>2.7463785845182644</v>
      </c>
      <c r="O153" s="278">
        <f>IF(O$65=0,0,O$65/ISI_fec!O$65)</f>
        <v>2.7495562057971248</v>
      </c>
      <c r="P153" s="278">
        <f>IF(P$65=0,0,P$65/ISI_fec!P$65)</f>
        <v>3.2195368075192223</v>
      </c>
      <c r="Q153" s="278">
        <f>IF(Q$65=0,0,Q$65/ISI_fec!Q$65)</f>
        <v>3.2096219170119342</v>
      </c>
      <c r="R153" s="278">
        <f>IF(R$65=0,0,R$65/ISI_fec!R$65)</f>
        <v>3.135329526181998</v>
      </c>
      <c r="S153" s="278">
        <f>IF(S$65=0,0,S$65/ISI_fec!S$65)</f>
        <v>3.082922370886894</v>
      </c>
      <c r="T153" s="278">
        <f>IF(T$65=0,0,T$65/ISI_fec!T$65)</f>
        <v>2.9338282415901751</v>
      </c>
      <c r="U153" s="278">
        <f>IF(U$65=0,0,U$65/ISI_fec!U$65)</f>
        <v>2.9695540216581904</v>
      </c>
      <c r="V153" s="278">
        <f>IF(V$65=0,0,V$65/ISI_fec!V$65)</f>
        <v>2.8506534036733457</v>
      </c>
      <c r="W153" s="278">
        <f>IF(W$65=0,0,W$65/ISI_fec!W$65)</f>
        <v>2.9072434452610594</v>
      </c>
      <c r="DA153" s="79"/>
    </row>
    <row r="154" spans="1:105" ht="12" customHeight="1" x14ac:dyDescent="0.25">
      <c r="A154" s="203" t="s">
        <v>228</v>
      </c>
      <c r="B154" s="278">
        <f>IF(B$71=0,0,B$71/ISI_fec!B$71)</f>
        <v>0</v>
      </c>
      <c r="C154" s="278">
        <f>IF(C$71=0,0,C$71/ISI_fec!C$71)</f>
        <v>0</v>
      </c>
      <c r="D154" s="278">
        <f>IF(D$71=0,0,D$71/ISI_fec!D$71)</f>
        <v>0</v>
      </c>
      <c r="E154" s="278">
        <f>IF(E$71=0,0,E$71/ISI_fec!E$71)</f>
        <v>0</v>
      </c>
      <c r="F154" s="278">
        <f>IF(F$71=0,0,F$71/ISI_fec!F$71)</f>
        <v>0</v>
      </c>
      <c r="G154" s="278">
        <f>IF(G$71=0,0,G$71/ISI_fec!G$71)</f>
        <v>0</v>
      </c>
      <c r="H154" s="278">
        <f>IF(H$71=0,0,H$71/ISI_fec!H$71)</f>
        <v>0</v>
      </c>
      <c r="I154" s="278">
        <f>IF(I$71=0,0,I$71/ISI_fec!I$71)</f>
        <v>0</v>
      </c>
      <c r="J154" s="278">
        <f>IF(J$71=0,0,J$71/ISI_fec!J$71)</f>
        <v>0</v>
      </c>
      <c r="K154" s="278">
        <f>IF(K$71=0,0,K$71/ISI_fec!K$71)</f>
        <v>0</v>
      </c>
      <c r="L154" s="278">
        <f>IF(L$71=0,0,L$71/ISI_fec!L$71)</f>
        <v>0</v>
      </c>
      <c r="M154" s="278">
        <f>IF(M$71=0,0,M$71/ISI_fec!M$71)</f>
        <v>0</v>
      </c>
      <c r="N154" s="278">
        <f>IF(N$71=0,0,N$71/ISI_fec!N$71)</f>
        <v>0</v>
      </c>
      <c r="O154" s="278">
        <f>IF(O$71=0,0,O$71/ISI_fec!O$71)</f>
        <v>0</v>
      </c>
      <c r="P154" s="278">
        <f>IF(P$71=0,0,P$71/ISI_fec!P$71)</f>
        <v>0</v>
      </c>
      <c r="Q154" s="278">
        <f>IF(Q$71=0,0,Q$71/ISI_fec!Q$71)</f>
        <v>0</v>
      </c>
      <c r="R154" s="278">
        <f>IF(R$71=0,0,R$71/ISI_fec!R$71)</f>
        <v>0</v>
      </c>
      <c r="S154" s="278">
        <f>IF(S$71=0,0,S$71/ISI_fec!S$71)</f>
        <v>0</v>
      </c>
      <c r="T154" s="278">
        <f>IF(T$71=0,0,T$71/ISI_fec!T$71)</f>
        <v>0</v>
      </c>
      <c r="U154" s="278">
        <f>IF(U$71=0,0,U$71/ISI_fec!U$71)</f>
        <v>0</v>
      </c>
      <c r="V154" s="278">
        <f>IF(V$71=0,0,V$71/ISI_fec!V$71)</f>
        <v>0</v>
      </c>
      <c r="W154" s="278">
        <f>IF(W$71=0,0,W$71/ISI_fec!W$71)</f>
        <v>0</v>
      </c>
      <c r="DA154" s="79"/>
    </row>
    <row r="155" spans="1:105" ht="12" customHeight="1" x14ac:dyDescent="0.25">
      <c r="A155" s="203" t="s">
        <v>181</v>
      </c>
      <c r="B155" s="278">
        <f>IF(B$72=0,0,B$72/ISI_fec!B$72)</f>
        <v>1.6854670460553784</v>
      </c>
      <c r="C155" s="278">
        <f>IF(C$72=0,0,C$72/ISI_fec!C$72)</f>
        <v>1.7296649772760229</v>
      </c>
      <c r="D155" s="278">
        <f>IF(D$72=0,0,D$72/ISI_fec!D$72)</f>
        <v>1.6642854373976939</v>
      </c>
      <c r="E155" s="278">
        <f>IF(E$72=0,0,E$72/ISI_fec!E$72)</f>
        <v>1.5024638557891232</v>
      </c>
      <c r="F155" s="278">
        <f>IF(F$72=0,0,F$72/ISI_fec!F$72)</f>
        <v>1.1887015275314052</v>
      </c>
      <c r="G155" s="278">
        <f>IF(G$72=0,0,G$72/ISI_fec!G$72)</f>
        <v>1.6081863254824618</v>
      </c>
      <c r="H155" s="278">
        <f>IF(H$72=0,0,H$72/ISI_fec!H$72)</f>
        <v>1.5076448665599513</v>
      </c>
      <c r="I155" s="278">
        <f>IF(I$72=0,0,I$72/ISI_fec!I$72)</f>
        <v>1.3752397784517909</v>
      </c>
      <c r="J155" s="278">
        <f>IF(J$72=0,0,J$72/ISI_fec!J$72)</f>
        <v>0.94275787012242296</v>
      </c>
      <c r="K155" s="278">
        <f>IF(K$72=0,0,K$72/ISI_fec!K$72)</f>
        <v>1.0547304480979873</v>
      </c>
      <c r="L155" s="278">
        <f>IF(L$72=0,0,L$72/ISI_fec!L$72)</f>
        <v>1.0147723203323511</v>
      </c>
      <c r="M155" s="278">
        <f>IF(M$72=0,0,M$72/ISI_fec!M$72)</f>
        <v>0.89725820817556101</v>
      </c>
      <c r="N155" s="278">
        <f>IF(N$72=0,0,N$72/ISI_fec!N$72)</f>
        <v>0.96172609070278314</v>
      </c>
      <c r="O155" s="278">
        <f>IF(O$72=0,0,O$72/ISI_fec!O$72)</f>
        <v>0.94213992412867442</v>
      </c>
      <c r="P155" s="278">
        <f>IF(P$72=0,0,P$72/ISI_fec!P$72)</f>
        <v>0.95829730157314374</v>
      </c>
      <c r="Q155" s="278">
        <f>IF(Q$72=0,0,Q$72/ISI_fec!Q$72)</f>
        <v>0.74850656441574026</v>
      </c>
      <c r="R155" s="278">
        <f>IF(R$72=0,0,R$72/ISI_fec!R$72)</f>
        <v>0.76083454102442438</v>
      </c>
      <c r="S155" s="278">
        <f>IF(S$72=0,0,S$72/ISI_fec!S$72)</f>
        <v>0.71329170037497247</v>
      </c>
      <c r="T155" s="278">
        <f>IF(T$72=0,0,T$72/ISI_fec!T$72)</f>
        <v>0.75055468982843776</v>
      </c>
      <c r="U155" s="278">
        <f>IF(U$72=0,0,U$72/ISI_fec!U$72)</f>
        <v>0.82600047589522152</v>
      </c>
      <c r="V155" s="278">
        <f>IF(V$72=0,0,V$72/ISI_fec!V$72)</f>
        <v>0.81099734572646842</v>
      </c>
      <c r="W155" s="278">
        <f>IF(W$72=0,0,W$72/ISI_fec!W$72)</f>
        <v>0.79374712726471852</v>
      </c>
      <c r="DA155" s="79"/>
    </row>
    <row r="156" spans="1:105" ht="12" customHeight="1" x14ac:dyDescent="0.25">
      <c r="A156" s="41" t="s">
        <v>191</v>
      </c>
      <c r="B156" s="279">
        <f>IF(B$79=0,0,B$79/ISI_fec!B$79)</f>
        <v>2.5966294765135611</v>
      </c>
      <c r="C156" s="279">
        <f>IF(C$79=0,0,C$79/ISI_fec!C$79)</f>
        <v>2.0849720236157454</v>
      </c>
      <c r="D156" s="279">
        <f>IF(D$79=0,0,D$79/ISI_fec!D$79)</f>
        <v>1.7143200726940593</v>
      </c>
      <c r="E156" s="279">
        <f>IF(E$79=0,0,E$79/ISI_fec!E$79)</f>
        <v>1.6051144148494798</v>
      </c>
      <c r="F156" s="279">
        <f>IF(F$79=0,0,F$79/ISI_fec!F$79)</f>
        <v>1.3880241623062302</v>
      </c>
      <c r="G156" s="279">
        <f>IF(G$79=0,0,G$79/ISI_fec!G$79)</f>
        <v>1.6443459427871179</v>
      </c>
      <c r="H156" s="279">
        <f>IF(H$79=0,0,H$79/ISI_fec!H$79)</f>
        <v>1.5935407031682378</v>
      </c>
      <c r="I156" s="279">
        <f>IF(I$79=0,0,I$79/ISI_fec!I$79)</f>
        <v>1.6804606973205398</v>
      </c>
      <c r="J156" s="279">
        <f>IF(J$79=0,0,J$79/ISI_fec!J$79)</f>
        <v>1.4907383434769423</v>
      </c>
      <c r="K156" s="279">
        <f>IF(K$79=0,0,K$79/ISI_fec!K$79)</f>
        <v>1.5338088636214708</v>
      </c>
      <c r="L156" s="279">
        <f>IF(L$79=0,0,L$79/ISI_fec!L$79)</f>
        <v>1.514400489662352</v>
      </c>
      <c r="M156" s="279">
        <f>IF(M$79=0,0,M$79/ISI_fec!M$79)</f>
        <v>1.4215670014936794</v>
      </c>
      <c r="N156" s="279">
        <f>IF(N$79=0,0,N$79/ISI_fec!N$79)</f>
        <v>1.4939021039577263</v>
      </c>
      <c r="O156" s="279">
        <f>IF(O$79=0,0,O$79/ISI_fec!O$79)</f>
        <v>1.4800429525096253</v>
      </c>
      <c r="P156" s="279">
        <f>IF(P$79=0,0,P$79/ISI_fec!P$79)</f>
        <v>1.6809747485892874</v>
      </c>
      <c r="Q156" s="279">
        <f>IF(Q$79=0,0,Q$79/ISI_fec!Q$79)</f>
        <v>1.5074634524007264</v>
      </c>
      <c r="R156" s="279">
        <f>IF(R$79=0,0,R$79/ISI_fec!R$79)</f>
        <v>1.4799108040970952</v>
      </c>
      <c r="S156" s="279">
        <f>IF(S$79=0,0,S$79/ISI_fec!S$79)</f>
        <v>1.418403983062646</v>
      </c>
      <c r="T156" s="279">
        <f>IF(T$79=0,0,T$79/ISI_fec!T$79)</f>
        <v>1.3925859231044759</v>
      </c>
      <c r="U156" s="279">
        <f>IF(U$79=0,0,U$79/ISI_fec!U$79)</f>
        <v>1.468266053737739</v>
      </c>
      <c r="V156" s="279">
        <f>IF(V$79=0,0,V$79/ISI_fec!V$79)</f>
        <v>1.4111353180839559</v>
      </c>
      <c r="W156" s="279">
        <f>IF(W$79=0,0,W$79/ISI_fec!W$79)</f>
        <v>1.4161817528945442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4" tint="0.79998168889431442"/>
    <pageSetUpPr fitToPage="1"/>
  </sheetPr>
  <dimension ref="A1:DA10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metals"</f>
        <v>PT: Non-ferrous metals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3" spans="1:105" ht="12" customHeight="1" x14ac:dyDescent="0.25">
      <c r="A3" s="30" t="s">
        <v>55</v>
      </c>
      <c r="B3" s="205">
        <f t="shared" ref="B3:W3" si="0">SUM(B4:B5,B8)</f>
        <v>109.61703165637476</v>
      </c>
      <c r="C3" s="205">
        <f t="shared" si="0"/>
        <v>106.74852197122368</v>
      </c>
      <c r="D3" s="205">
        <f t="shared" si="0"/>
        <v>108.66841759280248</v>
      </c>
      <c r="E3" s="205">
        <f t="shared" si="0"/>
        <v>96.314657572926308</v>
      </c>
      <c r="F3" s="205">
        <f t="shared" si="0"/>
        <v>96.866329055491406</v>
      </c>
      <c r="G3" s="205">
        <f t="shared" si="0"/>
        <v>92.048838174778496</v>
      </c>
      <c r="H3" s="205">
        <f t="shared" si="0"/>
        <v>97.917142781312066</v>
      </c>
      <c r="I3" s="205">
        <f t="shared" si="0"/>
        <v>96.400349959200867</v>
      </c>
      <c r="J3" s="205">
        <f t="shared" si="0"/>
        <v>103.70553168427642</v>
      </c>
      <c r="K3" s="205">
        <f t="shared" si="0"/>
        <v>140.6644556045762</v>
      </c>
      <c r="L3" s="205">
        <f t="shared" si="0"/>
        <v>104.84743005127413</v>
      </c>
      <c r="M3" s="205">
        <f t="shared" si="0"/>
        <v>99.07557324137332</v>
      </c>
      <c r="N3" s="205">
        <f t="shared" si="0"/>
        <v>102.76502776431113</v>
      </c>
      <c r="O3" s="205">
        <f t="shared" si="0"/>
        <v>99.138186347182284</v>
      </c>
      <c r="P3" s="205">
        <f t="shared" si="0"/>
        <v>107.78956315644592</v>
      </c>
      <c r="Q3" s="205">
        <f t="shared" si="0"/>
        <v>89.53879686643927</v>
      </c>
      <c r="R3" s="205">
        <f t="shared" si="0"/>
        <v>114.34431552955641</v>
      </c>
      <c r="S3" s="205">
        <f t="shared" si="0"/>
        <v>122.17703042202038</v>
      </c>
      <c r="T3" s="205">
        <f t="shared" si="0"/>
        <v>137.99805854848762</v>
      </c>
      <c r="U3" s="205">
        <f t="shared" si="0"/>
        <v>149.64466819360226</v>
      </c>
      <c r="V3" s="205">
        <f t="shared" si="0"/>
        <v>138.17112778815419</v>
      </c>
      <c r="W3" s="205">
        <f t="shared" si="0"/>
        <v>157.58457113652378</v>
      </c>
      <c r="DA3" s="112"/>
    </row>
    <row r="4" spans="1:105" ht="12" customHeight="1" x14ac:dyDescent="0.25">
      <c r="A4" s="50" t="s">
        <v>43</v>
      </c>
      <c r="B4" s="243">
        <v>0</v>
      </c>
      <c r="C4" s="243">
        <v>0</v>
      </c>
      <c r="D4" s="243">
        <v>0</v>
      </c>
      <c r="E4" s="243">
        <v>0</v>
      </c>
      <c r="F4" s="243">
        <v>0</v>
      </c>
      <c r="G4" s="243">
        <v>0</v>
      </c>
      <c r="H4" s="243">
        <v>0</v>
      </c>
      <c r="I4" s="243">
        <v>0</v>
      </c>
      <c r="J4" s="243">
        <v>0</v>
      </c>
      <c r="K4" s="243">
        <v>0</v>
      </c>
      <c r="L4" s="243">
        <v>0</v>
      </c>
      <c r="M4" s="243">
        <v>0</v>
      </c>
      <c r="N4" s="243">
        <v>0</v>
      </c>
      <c r="O4" s="243">
        <v>0</v>
      </c>
      <c r="P4" s="243">
        <v>0</v>
      </c>
      <c r="Q4" s="243">
        <v>0</v>
      </c>
      <c r="R4" s="243">
        <v>0</v>
      </c>
      <c r="S4" s="243">
        <v>0</v>
      </c>
      <c r="T4" s="243">
        <v>0</v>
      </c>
      <c r="U4" s="243">
        <v>0</v>
      </c>
      <c r="V4" s="243">
        <v>0</v>
      </c>
      <c r="W4" s="243">
        <v>0</v>
      </c>
      <c r="DA4" s="83" t="s">
        <v>435</v>
      </c>
    </row>
    <row r="5" spans="1:105" ht="12" customHeight="1" x14ac:dyDescent="0.25">
      <c r="A5" s="107" t="s">
        <v>56</v>
      </c>
      <c r="B5" s="284">
        <f t="shared" ref="B5:W5" si="1">SUM(B6:B7)</f>
        <v>65.837046650226185</v>
      </c>
      <c r="C5" s="284">
        <f t="shared" si="1"/>
        <v>64.114192061808453</v>
      </c>
      <c r="D5" s="284">
        <f t="shared" si="1"/>
        <v>65.267299892694496</v>
      </c>
      <c r="E5" s="284">
        <f t="shared" si="1"/>
        <v>57.84751245232745</v>
      </c>
      <c r="F5" s="284">
        <f t="shared" si="1"/>
        <v>58.178851666539103</v>
      </c>
      <c r="G5" s="284">
        <f t="shared" si="1"/>
        <v>55.285420170922713</v>
      </c>
      <c r="H5" s="284">
        <f t="shared" si="1"/>
        <v>58.8099805271018</v>
      </c>
      <c r="I5" s="284">
        <f t="shared" si="1"/>
        <v>57.89898012616861</v>
      </c>
      <c r="J5" s="284">
        <f t="shared" si="1"/>
        <v>62.286542740798218</v>
      </c>
      <c r="K5" s="284">
        <f t="shared" si="1"/>
        <v>61.765584970461482</v>
      </c>
      <c r="L5" s="284">
        <f t="shared" si="1"/>
        <v>59.858420373953763</v>
      </c>
      <c r="M5" s="284">
        <f t="shared" si="1"/>
        <v>55.426304033627737</v>
      </c>
      <c r="N5" s="284">
        <f t="shared" si="1"/>
        <v>57.088873545082762</v>
      </c>
      <c r="O5" s="284">
        <f t="shared" si="1"/>
        <v>55.337404422317611</v>
      </c>
      <c r="P5" s="284">
        <f t="shared" si="1"/>
        <v>65.70177821337839</v>
      </c>
      <c r="Q5" s="284">
        <f t="shared" si="1"/>
        <v>55.538337576141068</v>
      </c>
      <c r="R5" s="284">
        <f t="shared" si="1"/>
        <v>75.326544181004977</v>
      </c>
      <c r="S5" s="284">
        <f t="shared" si="1"/>
        <v>78.1858782506349</v>
      </c>
      <c r="T5" s="284">
        <f t="shared" si="1"/>
        <v>82.275882438251671</v>
      </c>
      <c r="U5" s="284">
        <f t="shared" si="1"/>
        <v>102.85355974449659</v>
      </c>
      <c r="V5" s="284">
        <f t="shared" si="1"/>
        <v>99.974326195286295</v>
      </c>
      <c r="W5" s="284">
        <f t="shared" si="1"/>
        <v>104.7907164063119</v>
      </c>
      <c r="DA5" s="94"/>
    </row>
    <row r="6" spans="1:105" ht="12" customHeight="1" x14ac:dyDescent="0.25">
      <c r="A6" s="99" t="s">
        <v>44</v>
      </c>
      <c r="B6" s="284">
        <v>0</v>
      </c>
      <c r="C6" s="284">
        <v>0</v>
      </c>
      <c r="D6" s="284">
        <v>0</v>
      </c>
      <c r="E6" s="284">
        <v>0</v>
      </c>
      <c r="F6" s="284">
        <v>0</v>
      </c>
      <c r="G6" s="284">
        <v>0</v>
      </c>
      <c r="H6" s="284">
        <v>0</v>
      </c>
      <c r="I6" s="284">
        <v>0</v>
      </c>
      <c r="J6" s="284">
        <v>0</v>
      </c>
      <c r="K6" s="284">
        <v>0</v>
      </c>
      <c r="L6" s="284">
        <v>0</v>
      </c>
      <c r="M6" s="284">
        <v>0</v>
      </c>
      <c r="N6" s="284">
        <v>0</v>
      </c>
      <c r="O6" s="284">
        <v>0</v>
      </c>
      <c r="P6" s="284">
        <v>0</v>
      </c>
      <c r="Q6" s="284">
        <v>0</v>
      </c>
      <c r="R6" s="284">
        <v>0</v>
      </c>
      <c r="S6" s="284">
        <v>0</v>
      </c>
      <c r="T6" s="284">
        <v>0</v>
      </c>
      <c r="U6" s="284">
        <v>0</v>
      </c>
      <c r="V6" s="284">
        <v>0</v>
      </c>
      <c r="W6" s="284">
        <v>0</v>
      </c>
      <c r="DA6" s="94" t="s">
        <v>436</v>
      </c>
    </row>
    <row r="7" spans="1:105" ht="12" customHeight="1" x14ac:dyDescent="0.25">
      <c r="A7" s="99" t="s">
        <v>81</v>
      </c>
      <c r="B7" s="284">
        <v>65.837046650226185</v>
      </c>
      <c r="C7" s="284">
        <v>64.114192061808453</v>
      </c>
      <c r="D7" s="284">
        <v>65.267299892694496</v>
      </c>
      <c r="E7" s="284">
        <v>57.84751245232745</v>
      </c>
      <c r="F7" s="284">
        <v>58.178851666539103</v>
      </c>
      <c r="G7" s="284">
        <v>55.285420170922713</v>
      </c>
      <c r="H7" s="284">
        <v>58.8099805271018</v>
      </c>
      <c r="I7" s="284">
        <v>57.89898012616861</v>
      </c>
      <c r="J7" s="284">
        <v>62.286542740798218</v>
      </c>
      <c r="K7" s="284">
        <v>61.765584970461482</v>
      </c>
      <c r="L7" s="284">
        <v>59.858420373953763</v>
      </c>
      <c r="M7" s="284">
        <v>55.426304033627737</v>
      </c>
      <c r="N7" s="284">
        <v>57.088873545082762</v>
      </c>
      <c r="O7" s="284">
        <v>55.337404422317611</v>
      </c>
      <c r="P7" s="284">
        <v>65.70177821337839</v>
      </c>
      <c r="Q7" s="284">
        <v>55.538337576141068</v>
      </c>
      <c r="R7" s="284">
        <v>75.326544181004977</v>
      </c>
      <c r="S7" s="284">
        <v>78.1858782506349</v>
      </c>
      <c r="T7" s="284">
        <v>82.275882438251671</v>
      </c>
      <c r="U7" s="284">
        <v>102.85355974449659</v>
      </c>
      <c r="V7" s="284">
        <v>99.974326195286295</v>
      </c>
      <c r="W7" s="284">
        <v>104.7907164063119</v>
      </c>
      <c r="DA7" s="94" t="s">
        <v>437</v>
      </c>
    </row>
    <row r="8" spans="1:105" ht="12" customHeight="1" x14ac:dyDescent="0.25">
      <c r="A8" s="49" t="s">
        <v>45</v>
      </c>
      <c r="B8" s="244">
        <v>43.779985006148578</v>
      </c>
      <c r="C8" s="244">
        <v>42.634329909415229</v>
      </c>
      <c r="D8" s="244">
        <v>43.401117700107989</v>
      </c>
      <c r="E8" s="244">
        <v>38.467145120598857</v>
      </c>
      <c r="F8" s="244">
        <v>38.687477388952303</v>
      </c>
      <c r="G8" s="244">
        <v>36.76341800385579</v>
      </c>
      <c r="H8" s="244">
        <v>39.107162254210273</v>
      </c>
      <c r="I8" s="244">
        <v>38.50136983303225</v>
      </c>
      <c r="J8" s="244">
        <v>41.418988943478197</v>
      </c>
      <c r="K8" s="244">
        <v>78.898870634114729</v>
      </c>
      <c r="L8" s="244">
        <v>44.989009677320368</v>
      </c>
      <c r="M8" s="244">
        <v>43.649269207745583</v>
      </c>
      <c r="N8" s="244">
        <v>45.676154219228373</v>
      </c>
      <c r="O8" s="244">
        <v>43.800781924864673</v>
      </c>
      <c r="P8" s="244">
        <v>42.087784943067533</v>
      </c>
      <c r="Q8" s="244">
        <v>34.00045929029821</v>
      </c>
      <c r="R8" s="244">
        <v>39.017771348551427</v>
      </c>
      <c r="S8" s="244">
        <v>43.99115217138548</v>
      </c>
      <c r="T8" s="244">
        <v>55.722176110235949</v>
      </c>
      <c r="U8" s="244">
        <v>46.791108449105657</v>
      </c>
      <c r="V8" s="244">
        <v>38.196801592867899</v>
      </c>
      <c r="W8" s="244">
        <v>52.793854730211862</v>
      </c>
      <c r="DA8" s="84" t="s">
        <v>438</v>
      </c>
    </row>
    <row r="9" spans="1:105" ht="12" customHeight="1" x14ac:dyDescent="0.25">
      <c r="A9" s="4"/>
      <c r="B9" s="245"/>
      <c r="C9" s="245"/>
      <c r="D9" s="245"/>
      <c r="E9" s="245"/>
      <c r="F9" s="245"/>
      <c r="G9" s="245"/>
      <c r="H9" s="245"/>
      <c r="I9" s="245"/>
      <c r="J9" s="245"/>
      <c r="K9" s="245"/>
      <c r="L9" s="245"/>
      <c r="M9" s="245"/>
      <c r="N9" s="245"/>
      <c r="O9" s="245"/>
      <c r="P9" s="245"/>
      <c r="Q9" s="245"/>
      <c r="R9" s="245"/>
      <c r="S9" s="245"/>
      <c r="T9" s="245"/>
      <c r="U9" s="245"/>
      <c r="V9" s="245"/>
      <c r="W9" s="245"/>
    </row>
    <row r="10" spans="1:105" ht="12" customHeight="1" x14ac:dyDescent="0.25">
      <c r="A10" s="30" t="s">
        <v>439</v>
      </c>
      <c r="B10" s="205"/>
      <c r="C10" s="205"/>
      <c r="D10" s="205"/>
      <c r="E10" s="205"/>
      <c r="F10" s="205"/>
      <c r="G10" s="205"/>
      <c r="H10" s="205"/>
      <c r="I10" s="205"/>
      <c r="J10" s="205"/>
      <c r="K10" s="205"/>
      <c r="L10" s="205"/>
      <c r="M10" s="205"/>
      <c r="N10" s="205"/>
      <c r="O10" s="205"/>
      <c r="P10" s="205"/>
      <c r="Q10" s="205"/>
      <c r="R10" s="205"/>
      <c r="S10" s="205"/>
      <c r="T10" s="205"/>
      <c r="U10" s="205"/>
      <c r="V10" s="205"/>
      <c r="W10" s="205"/>
      <c r="DA10" s="112"/>
    </row>
    <row r="11" spans="1:105" ht="12" customHeight="1" x14ac:dyDescent="0.25">
      <c r="A11" s="50" t="s">
        <v>440</v>
      </c>
      <c r="B11" s="243">
        <v>0</v>
      </c>
      <c r="C11" s="243">
        <v>0</v>
      </c>
      <c r="D11" s="243">
        <v>0</v>
      </c>
      <c r="E11" s="243">
        <v>0</v>
      </c>
      <c r="F11" s="243">
        <v>0</v>
      </c>
      <c r="G11" s="243">
        <v>0</v>
      </c>
      <c r="H11" s="243">
        <v>0</v>
      </c>
      <c r="I11" s="243">
        <v>0</v>
      </c>
      <c r="J11" s="243">
        <v>0</v>
      </c>
      <c r="K11" s="243">
        <v>0</v>
      </c>
      <c r="L11" s="243">
        <v>0</v>
      </c>
      <c r="M11" s="243">
        <v>0</v>
      </c>
      <c r="N11" s="243">
        <v>0</v>
      </c>
      <c r="O11" s="243">
        <v>0</v>
      </c>
      <c r="P11" s="243">
        <v>0</v>
      </c>
      <c r="Q11" s="243">
        <v>0</v>
      </c>
      <c r="R11" s="243">
        <v>0</v>
      </c>
      <c r="S11" s="243">
        <v>0</v>
      </c>
      <c r="T11" s="243">
        <v>0</v>
      </c>
      <c r="U11" s="243">
        <v>0</v>
      </c>
      <c r="V11" s="243">
        <v>0</v>
      </c>
      <c r="W11" s="243">
        <v>0</v>
      </c>
      <c r="DA11" s="83" t="s">
        <v>441</v>
      </c>
    </row>
    <row r="12" spans="1:105" ht="12" customHeight="1" x14ac:dyDescent="0.25">
      <c r="A12" s="107" t="s">
        <v>442</v>
      </c>
      <c r="B12" s="284">
        <f t="shared" ref="B12:W12" si="2">SUM(B13:B14)</f>
        <v>18</v>
      </c>
      <c r="C12" s="284">
        <f t="shared" si="2"/>
        <v>18</v>
      </c>
      <c r="D12" s="284">
        <f t="shared" si="2"/>
        <v>16</v>
      </c>
      <c r="E12" s="284">
        <f t="shared" si="2"/>
        <v>18</v>
      </c>
      <c r="F12" s="284">
        <f t="shared" si="2"/>
        <v>16</v>
      </c>
      <c r="G12" s="284">
        <f t="shared" si="2"/>
        <v>18</v>
      </c>
      <c r="H12" s="284">
        <f t="shared" si="2"/>
        <v>18</v>
      </c>
      <c r="I12" s="284">
        <f t="shared" si="2"/>
        <v>18</v>
      </c>
      <c r="J12" s="284">
        <f t="shared" si="2"/>
        <v>18</v>
      </c>
      <c r="K12" s="284">
        <f t="shared" si="2"/>
        <v>17.313568659590249</v>
      </c>
      <c r="L12" s="284">
        <f t="shared" si="2"/>
        <v>17.27937160514119</v>
      </c>
      <c r="M12" s="284">
        <f t="shared" si="2"/>
        <v>16.090803524418089</v>
      </c>
      <c r="N12" s="284">
        <f t="shared" si="2"/>
        <v>16.51297833101312</v>
      </c>
      <c r="O12" s="284">
        <f t="shared" si="2"/>
        <v>16.063980177284531</v>
      </c>
      <c r="P12" s="284">
        <f t="shared" si="2"/>
        <v>18.91376219540081</v>
      </c>
      <c r="Q12" s="284">
        <f t="shared" si="2"/>
        <v>21.32182048637149</v>
      </c>
      <c r="R12" s="284">
        <f t="shared" si="2"/>
        <v>20.541341840476921</v>
      </c>
      <c r="S12" s="284">
        <f t="shared" si="2"/>
        <v>21.729493399382921</v>
      </c>
      <c r="T12" s="284">
        <f t="shared" si="2"/>
        <v>21.115538881532562</v>
      </c>
      <c r="U12" s="284">
        <f t="shared" si="2"/>
        <v>20.110678182098599</v>
      </c>
      <c r="V12" s="284">
        <f t="shared" si="2"/>
        <v>20.668870615882259</v>
      </c>
      <c r="W12" s="284">
        <f t="shared" si="2"/>
        <v>24.084838102910151</v>
      </c>
      <c r="DA12" s="94"/>
    </row>
    <row r="13" spans="1:105" ht="12" customHeight="1" x14ac:dyDescent="0.25">
      <c r="A13" s="99" t="s">
        <v>44</v>
      </c>
      <c r="B13" s="284">
        <v>0</v>
      </c>
      <c r="C13" s="284">
        <v>0</v>
      </c>
      <c r="D13" s="284">
        <v>0</v>
      </c>
      <c r="E13" s="284">
        <v>0</v>
      </c>
      <c r="F13" s="284">
        <v>0</v>
      </c>
      <c r="G13" s="284">
        <v>0</v>
      </c>
      <c r="H13" s="284">
        <v>0</v>
      </c>
      <c r="I13" s="284">
        <v>0</v>
      </c>
      <c r="J13" s="284">
        <v>0</v>
      </c>
      <c r="K13" s="284">
        <v>0</v>
      </c>
      <c r="L13" s="284">
        <v>0</v>
      </c>
      <c r="M13" s="284">
        <v>0</v>
      </c>
      <c r="N13" s="284">
        <v>0</v>
      </c>
      <c r="O13" s="284">
        <v>0</v>
      </c>
      <c r="P13" s="284">
        <v>0</v>
      </c>
      <c r="Q13" s="284">
        <v>0</v>
      </c>
      <c r="R13" s="284">
        <v>0</v>
      </c>
      <c r="S13" s="284">
        <v>0</v>
      </c>
      <c r="T13" s="284">
        <v>0</v>
      </c>
      <c r="U13" s="284">
        <v>0</v>
      </c>
      <c r="V13" s="284">
        <v>0</v>
      </c>
      <c r="W13" s="284">
        <v>0</v>
      </c>
      <c r="DA13" s="94" t="s">
        <v>443</v>
      </c>
    </row>
    <row r="14" spans="1:105" ht="12" customHeight="1" x14ac:dyDescent="0.25">
      <c r="A14" s="99" t="s">
        <v>81</v>
      </c>
      <c r="B14" s="284">
        <v>18</v>
      </c>
      <c r="C14" s="284">
        <v>18</v>
      </c>
      <c r="D14" s="284">
        <v>16</v>
      </c>
      <c r="E14" s="284">
        <v>18</v>
      </c>
      <c r="F14" s="284">
        <v>16</v>
      </c>
      <c r="G14" s="284">
        <v>18</v>
      </c>
      <c r="H14" s="284">
        <v>18</v>
      </c>
      <c r="I14" s="284">
        <v>18</v>
      </c>
      <c r="J14" s="284">
        <v>18</v>
      </c>
      <c r="K14" s="284">
        <v>17.313568659590249</v>
      </c>
      <c r="L14" s="284">
        <v>17.27937160514119</v>
      </c>
      <c r="M14" s="284">
        <v>16.090803524418089</v>
      </c>
      <c r="N14" s="284">
        <v>16.51297833101312</v>
      </c>
      <c r="O14" s="284">
        <v>16.063980177284531</v>
      </c>
      <c r="P14" s="284">
        <v>18.91376219540081</v>
      </c>
      <c r="Q14" s="284">
        <v>21.32182048637149</v>
      </c>
      <c r="R14" s="284">
        <v>20.541341840476921</v>
      </c>
      <c r="S14" s="284">
        <v>21.729493399382921</v>
      </c>
      <c r="T14" s="284">
        <v>21.115538881532562</v>
      </c>
      <c r="U14" s="284">
        <v>20.110678182098599</v>
      </c>
      <c r="V14" s="284">
        <v>20.668870615882259</v>
      </c>
      <c r="W14" s="284">
        <v>24.084838102910151</v>
      </c>
      <c r="DA14" s="94" t="s">
        <v>444</v>
      </c>
    </row>
    <row r="15" spans="1:105" ht="12" customHeight="1" x14ac:dyDescent="0.25">
      <c r="A15" s="49" t="s">
        <v>445</v>
      </c>
      <c r="B15" s="244">
        <v>71.55</v>
      </c>
      <c r="C15" s="244">
        <v>76.623750000000001</v>
      </c>
      <c r="D15" s="244">
        <v>68.920249999999996</v>
      </c>
      <c r="E15" s="244">
        <v>69.185749999999999</v>
      </c>
      <c r="F15" s="244">
        <v>82.807249999999996</v>
      </c>
      <c r="G15" s="244">
        <v>75.822416666666669</v>
      </c>
      <c r="H15" s="244">
        <v>61.994999999999997</v>
      </c>
      <c r="I15" s="244">
        <v>70.685249999999996</v>
      </c>
      <c r="J15" s="244">
        <v>77.140800000000013</v>
      </c>
      <c r="K15" s="244">
        <v>64.6875</v>
      </c>
      <c r="L15" s="244">
        <v>64.819500000000005</v>
      </c>
      <c r="M15" s="244">
        <v>65.764499999999998</v>
      </c>
      <c r="N15" s="244">
        <v>48.425800000000002</v>
      </c>
      <c r="O15" s="244">
        <v>61.927</v>
      </c>
      <c r="P15" s="244">
        <v>61.574750000000002</v>
      </c>
      <c r="Q15" s="244">
        <v>77.351034288520623</v>
      </c>
      <c r="R15" s="244">
        <v>74.519623596425305</v>
      </c>
      <c r="S15" s="244">
        <v>78.829984995051689</v>
      </c>
      <c r="T15" s="244">
        <v>76.602688456644486</v>
      </c>
      <c r="U15" s="244">
        <v>72.957267350750428</v>
      </c>
      <c r="V15" s="244">
        <v>74.982270896427508</v>
      </c>
      <c r="W15" s="244">
        <v>87.374675118499269</v>
      </c>
      <c r="DA15" s="84" t="s">
        <v>446</v>
      </c>
    </row>
    <row r="16" spans="1:105" ht="12" customHeight="1" x14ac:dyDescent="0.25">
      <c r="A16" s="4"/>
      <c r="B16" s="245"/>
      <c r="C16" s="245"/>
      <c r="D16" s="245"/>
      <c r="E16" s="245"/>
      <c r="F16" s="245"/>
      <c r="G16" s="245"/>
      <c r="H16" s="245"/>
      <c r="I16" s="245"/>
      <c r="J16" s="245"/>
      <c r="K16" s="245"/>
      <c r="L16" s="245"/>
      <c r="M16" s="245"/>
      <c r="N16" s="245"/>
      <c r="O16" s="245"/>
      <c r="P16" s="245"/>
      <c r="Q16" s="245"/>
      <c r="R16" s="245"/>
      <c r="S16" s="245"/>
      <c r="T16" s="245"/>
      <c r="U16" s="245"/>
      <c r="V16" s="245"/>
      <c r="W16" s="245"/>
    </row>
    <row r="17" spans="1:105" ht="12" customHeight="1" x14ac:dyDescent="0.25">
      <c r="A17" s="30" t="s">
        <v>447</v>
      </c>
      <c r="B17" s="205"/>
      <c r="C17" s="205"/>
      <c r="D17" s="205"/>
      <c r="E17" s="205"/>
      <c r="F17" s="205"/>
      <c r="G17" s="205"/>
      <c r="H17" s="205"/>
      <c r="I17" s="205"/>
      <c r="J17" s="205"/>
      <c r="K17" s="205"/>
      <c r="L17" s="205"/>
      <c r="M17" s="205"/>
      <c r="N17" s="205"/>
      <c r="O17" s="205"/>
      <c r="P17" s="205"/>
      <c r="Q17" s="205"/>
      <c r="R17" s="205"/>
      <c r="S17" s="205"/>
      <c r="T17" s="205"/>
      <c r="U17" s="205"/>
      <c r="V17" s="205"/>
      <c r="W17" s="205"/>
      <c r="DA17" s="112"/>
    </row>
    <row r="18" spans="1:105" ht="12" customHeight="1" x14ac:dyDescent="0.25">
      <c r="A18" s="50" t="s">
        <v>440</v>
      </c>
      <c r="B18" s="243">
        <v>0</v>
      </c>
      <c r="C18" s="243">
        <v>0</v>
      </c>
      <c r="D18" s="243">
        <v>0</v>
      </c>
      <c r="E18" s="243">
        <v>0</v>
      </c>
      <c r="F18" s="243">
        <v>0</v>
      </c>
      <c r="G18" s="243">
        <v>0</v>
      </c>
      <c r="H18" s="243">
        <v>0</v>
      </c>
      <c r="I18" s="243">
        <v>0</v>
      </c>
      <c r="J18" s="243">
        <v>0</v>
      </c>
      <c r="K18" s="243">
        <v>0</v>
      </c>
      <c r="L18" s="243">
        <v>0</v>
      </c>
      <c r="M18" s="243">
        <v>0</v>
      </c>
      <c r="N18" s="243">
        <v>0</v>
      </c>
      <c r="O18" s="243">
        <v>0</v>
      </c>
      <c r="P18" s="243">
        <v>0</v>
      </c>
      <c r="Q18" s="243">
        <v>0</v>
      </c>
      <c r="R18" s="243">
        <v>0</v>
      </c>
      <c r="S18" s="243">
        <v>0</v>
      </c>
      <c r="T18" s="243">
        <v>0</v>
      </c>
      <c r="U18" s="243">
        <v>0</v>
      </c>
      <c r="V18" s="243">
        <v>0</v>
      </c>
      <c r="W18" s="243">
        <v>0</v>
      </c>
      <c r="DA18" s="83" t="s">
        <v>448</v>
      </c>
    </row>
    <row r="19" spans="1:105" ht="12" customHeight="1" x14ac:dyDescent="0.25">
      <c r="A19" s="107" t="s">
        <v>442</v>
      </c>
      <c r="B19" s="284">
        <f t="shared" ref="B19:W19" si="3">SUM(B20:B21)</f>
        <v>20.68965517241379</v>
      </c>
      <c r="C19" s="284">
        <f t="shared" si="3"/>
        <v>20.68965517241379</v>
      </c>
      <c r="D19" s="284">
        <f t="shared" si="3"/>
        <v>18.599732131274578</v>
      </c>
      <c r="E19" s="284">
        <f t="shared" si="3"/>
        <v>20.68965517241379</v>
      </c>
      <c r="F19" s="284">
        <f t="shared" si="3"/>
        <v>20.68965517241379</v>
      </c>
      <c r="G19" s="284">
        <f t="shared" si="3"/>
        <v>20.68965517241379</v>
      </c>
      <c r="H19" s="284">
        <f t="shared" si="3"/>
        <v>20.68965517241379</v>
      </c>
      <c r="I19" s="284">
        <f t="shared" si="3"/>
        <v>20.68965517241379</v>
      </c>
      <c r="J19" s="284">
        <f t="shared" si="3"/>
        <v>20.68965517241379</v>
      </c>
      <c r="K19" s="284">
        <f t="shared" si="3"/>
        <v>20.68965517241379</v>
      </c>
      <c r="L19" s="284">
        <f t="shared" si="3"/>
        <v>20.68965517241379</v>
      </c>
      <c r="M19" s="284">
        <f t="shared" si="3"/>
        <v>18.599732131274578</v>
      </c>
      <c r="N19" s="284">
        <f t="shared" si="3"/>
        <v>18.599732131274578</v>
      </c>
      <c r="O19" s="284">
        <f t="shared" si="3"/>
        <v>18.599732131274578</v>
      </c>
      <c r="P19" s="284">
        <f t="shared" si="3"/>
        <v>20.68965517241379</v>
      </c>
      <c r="Q19" s="284">
        <f t="shared" si="3"/>
        <v>22.779578213553009</v>
      </c>
      <c r="R19" s="284">
        <f t="shared" si="3"/>
        <v>22.779578213553009</v>
      </c>
      <c r="S19" s="284">
        <f t="shared" si="3"/>
        <v>24.869501254692221</v>
      </c>
      <c r="T19" s="284">
        <f t="shared" si="3"/>
        <v>24.869501254692221</v>
      </c>
      <c r="U19" s="284">
        <f t="shared" si="3"/>
        <v>24.869501254692221</v>
      </c>
      <c r="V19" s="284">
        <f t="shared" si="3"/>
        <v>22.779578213553009</v>
      </c>
      <c r="W19" s="284">
        <f t="shared" si="3"/>
        <v>26.959424295831429</v>
      </c>
      <c r="DA19" s="94"/>
    </row>
    <row r="20" spans="1:105" ht="12" customHeight="1" x14ac:dyDescent="0.25">
      <c r="A20" s="99" t="s">
        <v>44</v>
      </c>
      <c r="B20" s="284">
        <v>0</v>
      </c>
      <c r="C20" s="284">
        <v>0</v>
      </c>
      <c r="D20" s="284">
        <v>0</v>
      </c>
      <c r="E20" s="284">
        <v>0</v>
      </c>
      <c r="F20" s="284">
        <v>0</v>
      </c>
      <c r="G20" s="284">
        <v>0</v>
      </c>
      <c r="H20" s="284">
        <v>0</v>
      </c>
      <c r="I20" s="284">
        <v>0</v>
      </c>
      <c r="J20" s="284">
        <v>0</v>
      </c>
      <c r="K20" s="284">
        <v>0</v>
      </c>
      <c r="L20" s="284">
        <v>0</v>
      </c>
      <c r="M20" s="284">
        <v>0</v>
      </c>
      <c r="N20" s="284">
        <v>0</v>
      </c>
      <c r="O20" s="284">
        <v>0</v>
      </c>
      <c r="P20" s="284">
        <v>0</v>
      </c>
      <c r="Q20" s="284">
        <v>0</v>
      </c>
      <c r="R20" s="284">
        <v>0</v>
      </c>
      <c r="S20" s="284">
        <v>0</v>
      </c>
      <c r="T20" s="284">
        <v>0</v>
      </c>
      <c r="U20" s="284">
        <v>0</v>
      </c>
      <c r="V20" s="284">
        <v>0</v>
      </c>
      <c r="W20" s="284">
        <v>0</v>
      </c>
      <c r="DA20" s="94" t="s">
        <v>449</v>
      </c>
    </row>
    <row r="21" spans="1:105" ht="12" customHeight="1" x14ac:dyDescent="0.25">
      <c r="A21" s="99" t="s">
        <v>81</v>
      </c>
      <c r="B21" s="284">
        <v>20.68965517241379</v>
      </c>
      <c r="C21" s="284">
        <v>20.68965517241379</v>
      </c>
      <c r="D21" s="284">
        <v>18.599732131274578</v>
      </c>
      <c r="E21" s="284">
        <v>20.68965517241379</v>
      </c>
      <c r="F21" s="284">
        <v>20.68965517241379</v>
      </c>
      <c r="G21" s="284">
        <v>20.68965517241379</v>
      </c>
      <c r="H21" s="284">
        <v>20.68965517241379</v>
      </c>
      <c r="I21" s="284">
        <v>20.68965517241379</v>
      </c>
      <c r="J21" s="284">
        <v>20.68965517241379</v>
      </c>
      <c r="K21" s="284">
        <v>20.68965517241379</v>
      </c>
      <c r="L21" s="284">
        <v>20.68965517241379</v>
      </c>
      <c r="M21" s="284">
        <v>18.599732131274578</v>
      </c>
      <c r="N21" s="284">
        <v>18.599732131274578</v>
      </c>
      <c r="O21" s="284">
        <v>18.599732131274578</v>
      </c>
      <c r="P21" s="284">
        <v>20.68965517241379</v>
      </c>
      <c r="Q21" s="284">
        <v>22.779578213553009</v>
      </c>
      <c r="R21" s="284">
        <v>22.779578213553009</v>
      </c>
      <c r="S21" s="284">
        <v>24.869501254692221</v>
      </c>
      <c r="T21" s="284">
        <v>24.869501254692221</v>
      </c>
      <c r="U21" s="284">
        <v>24.869501254692221</v>
      </c>
      <c r="V21" s="284">
        <v>22.779578213553009</v>
      </c>
      <c r="W21" s="284">
        <v>26.959424295831429</v>
      </c>
      <c r="DA21" s="94" t="s">
        <v>450</v>
      </c>
    </row>
    <row r="22" spans="1:105" ht="12" customHeight="1" x14ac:dyDescent="0.25">
      <c r="A22" s="49" t="s">
        <v>445</v>
      </c>
      <c r="B22" s="244">
        <v>82.241379310344826</v>
      </c>
      <c r="C22" s="244">
        <v>82.241379310344826</v>
      </c>
      <c r="D22" s="244">
        <v>82.241379310344826</v>
      </c>
      <c r="E22" s="244">
        <v>76.417978016968462</v>
      </c>
      <c r="F22" s="244">
        <v>88.064780603721204</v>
      </c>
      <c r="G22" s="244">
        <v>82.24137931034484</v>
      </c>
      <c r="H22" s="244">
        <v>82.24137931034484</v>
      </c>
      <c r="I22" s="244">
        <v>76.417978016968476</v>
      </c>
      <c r="J22" s="244">
        <v>82.24137931034484</v>
      </c>
      <c r="K22" s="244">
        <v>76.417978016968476</v>
      </c>
      <c r="L22" s="244">
        <v>76.417978016968476</v>
      </c>
      <c r="M22" s="244">
        <v>76.417978016968476</v>
      </c>
      <c r="N22" s="244">
        <v>70.594576723592112</v>
      </c>
      <c r="O22" s="244">
        <v>70.594576723592112</v>
      </c>
      <c r="P22" s="244">
        <v>70.594576723592112</v>
      </c>
      <c r="Q22" s="244">
        <v>82.241379310344854</v>
      </c>
      <c r="R22" s="244">
        <v>82.241379310344854</v>
      </c>
      <c r="S22" s="244">
        <v>88.064780603721218</v>
      </c>
      <c r="T22" s="244">
        <v>82.241379310344854</v>
      </c>
      <c r="U22" s="244">
        <v>82.241379310344854</v>
      </c>
      <c r="V22" s="244">
        <v>82.241379310344854</v>
      </c>
      <c r="W22" s="244">
        <v>93.888181897097596</v>
      </c>
      <c r="DA22" s="84" t="s">
        <v>451</v>
      </c>
    </row>
    <row r="23" spans="1:105" ht="12" customHeight="1" x14ac:dyDescent="0.25">
      <c r="A23" s="108" t="s">
        <v>452</v>
      </c>
      <c r="B23" s="247"/>
      <c r="C23" s="212"/>
      <c r="D23" s="212"/>
      <c r="E23" s="212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2"/>
      <c r="W23" s="212"/>
      <c r="DA23" s="109"/>
    </row>
    <row r="24" spans="1:105" ht="12" customHeight="1" x14ac:dyDescent="0.25">
      <c r="A24" s="51" t="s">
        <v>440</v>
      </c>
      <c r="B24" s="248">
        <v>0</v>
      </c>
      <c r="C24" s="243">
        <v>0</v>
      </c>
      <c r="D24" s="243">
        <v>0</v>
      </c>
      <c r="E24" s="243">
        <v>0</v>
      </c>
      <c r="F24" s="243">
        <v>0</v>
      </c>
      <c r="G24" s="243">
        <v>0</v>
      </c>
      <c r="H24" s="243">
        <v>0</v>
      </c>
      <c r="I24" s="243">
        <v>0</v>
      </c>
      <c r="J24" s="243">
        <v>0</v>
      </c>
      <c r="K24" s="243">
        <v>0</v>
      </c>
      <c r="L24" s="243">
        <v>0</v>
      </c>
      <c r="M24" s="243">
        <v>0</v>
      </c>
      <c r="N24" s="243">
        <v>0</v>
      </c>
      <c r="O24" s="243">
        <v>0</v>
      </c>
      <c r="P24" s="243">
        <v>0</v>
      </c>
      <c r="Q24" s="243">
        <v>0</v>
      </c>
      <c r="R24" s="243">
        <v>0</v>
      </c>
      <c r="S24" s="243">
        <v>0</v>
      </c>
      <c r="T24" s="243">
        <v>0</v>
      </c>
      <c r="U24" s="243">
        <v>0</v>
      </c>
      <c r="V24" s="243">
        <v>0</v>
      </c>
      <c r="W24" s="243">
        <v>0</v>
      </c>
      <c r="DA24" s="83" t="s">
        <v>453</v>
      </c>
    </row>
    <row r="25" spans="1:105" ht="12" customHeight="1" x14ac:dyDescent="0.25">
      <c r="A25" s="99" t="s">
        <v>442</v>
      </c>
      <c r="B25" s="285"/>
      <c r="C25" s="284">
        <f t="shared" ref="C25:W25" si="4">SUM(C26:C27)</f>
        <v>0</v>
      </c>
      <c r="D25" s="284">
        <f t="shared" si="4"/>
        <v>0</v>
      </c>
      <c r="E25" s="284">
        <f t="shared" si="4"/>
        <v>2.0899230411392118</v>
      </c>
      <c r="F25" s="284">
        <f t="shared" si="4"/>
        <v>0</v>
      </c>
      <c r="G25" s="284">
        <f t="shared" si="4"/>
        <v>2.0899230411392118</v>
      </c>
      <c r="H25" s="284">
        <f t="shared" si="4"/>
        <v>0</v>
      </c>
      <c r="I25" s="284">
        <f t="shared" si="4"/>
        <v>0</v>
      </c>
      <c r="J25" s="284">
        <f t="shared" si="4"/>
        <v>2.0899230411392118</v>
      </c>
      <c r="K25" s="284">
        <f t="shared" si="4"/>
        <v>0</v>
      </c>
      <c r="L25" s="284">
        <f t="shared" si="4"/>
        <v>0</v>
      </c>
      <c r="M25" s="284">
        <f t="shared" si="4"/>
        <v>0</v>
      </c>
      <c r="N25" s="284">
        <f t="shared" si="4"/>
        <v>0</v>
      </c>
      <c r="O25" s="284">
        <f t="shared" si="4"/>
        <v>0</v>
      </c>
      <c r="P25" s="284">
        <f t="shared" si="4"/>
        <v>4.1798460822784236</v>
      </c>
      <c r="Q25" s="284">
        <f t="shared" si="4"/>
        <v>2.0899230411392118</v>
      </c>
      <c r="R25" s="284">
        <f t="shared" si="4"/>
        <v>0</v>
      </c>
      <c r="S25" s="284">
        <f t="shared" si="4"/>
        <v>4.1798460822784236</v>
      </c>
      <c r="T25" s="284">
        <f t="shared" si="4"/>
        <v>0</v>
      </c>
      <c r="U25" s="284">
        <f t="shared" si="4"/>
        <v>0</v>
      </c>
      <c r="V25" s="284">
        <f t="shared" si="4"/>
        <v>0</v>
      </c>
      <c r="W25" s="284">
        <f t="shared" si="4"/>
        <v>4.1798460822784236</v>
      </c>
      <c r="DA25" s="94"/>
    </row>
    <row r="26" spans="1:105" ht="12" customHeight="1" x14ac:dyDescent="0.25">
      <c r="A26" s="44" t="s">
        <v>44</v>
      </c>
      <c r="B26" s="285">
        <v>0</v>
      </c>
      <c r="C26" s="284">
        <v>0</v>
      </c>
      <c r="D26" s="284">
        <v>0</v>
      </c>
      <c r="E26" s="284">
        <v>0</v>
      </c>
      <c r="F26" s="284">
        <v>0</v>
      </c>
      <c r="G26" s="284">
        <v>0</v>
      </c>
      <c r="H26" s="284">
        <v>0</v>
      </c>
      <c r="I26" s="284">
        <v>0</v>
      </c>
      <c r="J26" s="284">
        <v>0</v>
      </c>
      <c r="K26" s="284">
        <v>0</v>
      </c>
      <c r="L26" s="284">
        <v>0</v>
      </c>
      <c r="M26" s="284">
        <v>0</v>
      </c>
      <c r="N26" s="284">
        <v>0</v>
      </c>
      <c r="O26" s="284">
        <v>0</v>
      </c>
      <c r="P26" s="284">
        <v>0</v>
      </c>
      <c r="Q26" s="284">
        <v>0</v>
      </c>
      <c r="R26" s="284">
        <v>0</v>
      </c>
      <c r="S26" s="284">
        <v>0</v>
      </c>
      <c r="T26" s="284">
        <v>0</v>
      </c>
      <c r="U26" s="284">
        <v>0</v>
      </c>
      <c r="V26" s="284">
        <v>0</v>
      </c>
      <c r="W26" s="284">
        <v>0</v>
      </c>
      <c r="DA26" s="94" t="s">
        <v>454</v>
      </c>
    </row>
    <row r="27" spans="1:105" ht="12" customHeight="1" x14ac:dyDescent="0.25">
      <c r="A27" s="44" t="s">
        <v>81</v>
      </c>
      <c r="B27" s="285">
        <v>0</v>
      </c>
      <c r="C27" s="284">
        <v>0</v>
      </c>
      <c r="D27" s="284">
        <v>0</v>
      </c>
      <c r="E27" s="284">
        <v>2.0899230411392118</v>
      </c>
      <c r="F27" s="284">
        <v>0</v>
      </c>
      <c r="G27" s="284">
        <v>2.0899230411392118</v>
      </c>
      <c r="H27" s="284">
        <v>0</v>
      </c>
      <c r="I27" s="284">
        <v>0</v>
      </c>
      <c r="J27" s="284">
        <v>2.0899230411392118</v>
      </c>
      <c r="K27" s="284">
        <v>0</v>
      </c>
      <c r="L27" s="284">
        <v>0</v>
      </c>
      <c r="M27" s="284">
        <v>0</v>
      </c>
      <c r="N27" s="284">
        <v>0</v>
      </c>
      <c r="O27" s="284">
        <v>0</v>
      </c>
      <c r="P27" s="284">
        <v>4.1798460822784236</v>
      </c>
      <c r="Q27" s="284">
        <v>2.0899230411392118</v>
      </c>
      <c r="R27" s="284">
        <v>0</v>
      </c>
      <c r="S27" s="284">
        <v>4.1798460822784236</v>
      </c>
      <c r="T27" s="284">
        <v>0</v>
      </c>
      <c r="U27" s="284">
        <v>0</v>
      </c>
      <c r="V27" s="284">
        <v>0</v>
      </c>
      <c r="W27" s="284">
        <v>4.1798460822784236</v>
      </c>
      <c r="DA27" s="94" t="s">
        <v>455</v>
      </c>
    </row>
    <row r="28" spans="1:105" ht="12" customHeight="1" x14ac:dyDescent="0.25">
      <c r="A28" s="52" t="s">
        <v>445</v>
      </c>
      <c r="B28" s="249">
        <v>0</v>
      </c>
      <c r="C28" s="244">
        <v>5.8234012933763699</v>
      </c>
      <c r="D28" s="244">
        <v>0</v>
      </c>
      <c r="E28" s="244">
        <v>0</v>
      </c>
      <c r="F28" s="244">
        <v>11.64680258675274</v>
      </c>
      <c r="G28" s="244">
        <v>0</v>
      </c>
      <c r="H28" s="244">
        <v>0</v>
      </c>
      <c r="I28" s="244">
        <v>0</v>
      </c>
      <c r="J28" s="244">
        <v>5.8234012933763699</v>
      </c>
      <c r="K28" s="244">
        <v>0</v>
      </c>
      <c r="L28" s="244">
        <v>0</v>
      </c>
      <c r="M28" s="244">
        <v>0</v>
      </c>
      <c r="N28" s="244">
        <v>0</v>
      </c>
      <c r="O28" s="244">
        <v>0</v>
      </c>
      <c r="P28" s="244">
        <v>5.8234012933763699</v>
      </c>
      <c r="Q28" s="244">
        <v>11.64680258675274</v>
      </c>
      <c r="R28" s="244">
        <v>5.8234012933763699</v>
      </c>
      <c r="S28" s="244">
        <v>5.8234012933763699</v>
      </c>
      <c r="T28" s="244">
        <v>0</v>
      </c>
      <c r="U28" s="244">
        <v>0</v>
      </c>
      <c r="V28" s="244">
        <v>5.8234012933763699</v>
      </c>
      <c r="W28" s="244">
        <v>11.64680258675274</v>
      </c>
      <c r="DA28" s="84" t="s">
        <v>456</v>
      </c>
    </row>
    <row r="29" spans="1:105" ht="12" customHeight="1" x14ac:dyDescent="0.25">
      <c r="A29" s="108" t="s">
        <v>457</v>
      </c>
      <c r="B29" s="247"/>
      <c r="C29" s="212"/>
      <c r="D29" s="212"/>
      <c r="E29" s="212"/>
      <c r="F29" s="212"/>
      <c r="G29" s="212"/>
      <c r="H29" s="212"/>
      <c r="I29" s="212"/>
      <c r="J29" s="212"/>
      <c r="K29" s="212"/>
      <c r="L29" s="212"/>
      <c r="M29" s="212"/>
      <c r="N29" s="212"/>
      <c r="O29" s="212"/>
      <c r="P29" s="212"/>
      <c r="Q29" s="212"/>
      <c r="R29" s="212"/>
      <c r="S29" s="212"/>
      <c r="T29" s="212"/>
      <c r="U29" s="212"/>
      <c r="V29" s="212"/>
      <c r="W29" s="212"/>
      <c r="DA29" s="109"/>
    </row>
    <row r="30" spans="1:105" ht="12" customHeight="1" x14ac:dyDescent="0.25">
      <c r="A30" s="51" t="s">
        <v>440</v>
      </c>
      <c r="B30" s="248"/>
      <c r="C30" s="243">
        <f t="shared" ref="C30:W30" si="5">B18+C24-C18</f>
        <v>0</v>
      </c>
      <c r="D30" s="243">
        <f t="shared" si="5"/>
        <v>0</v>
      </c>
      <c r="E30" s="243">
        <f t="shared" si="5"/>
        <v>0</v>
      </c>
      <c r="F30" s="243">
        <f t="shared" si="5"/>
        <v>0</v>
      </c>
      <c r="G30" s="243">
        <f t="shared" si="5"/>
        <v>0</v>
      </c>
      <c r="H30" s="243">
        <f t="shared" si="5"/>
        <v>0</v>
      </c>
      <c r="I30" s="243">
        <f t="shared" si="5"/>
        <v>0</v>
      </c>
      <c r="J30" s="243">
        <f t="shared" si="5"/>
        <v>0</v>
      </c>
      <c r="K30" s="243">
        <f t="shared" si="5"/>
        <v>0</v>
      </c>
      <c r="L30" s="243">
        <f t="shared" si="5"/>
        <v>0</v>
      </c>
      <c r="M30" s="243">
        <f t="shared" si="5"/>
        <v>0</v>
      </c>
      <c r="N30" s="243">
        <f t="shared" si="5"/>
        <v>0</v>
      </c>
      <c r="O30" s="243">
        <f t="shared" si="5"/>
        <v>0</v>
      </c>
      <c r="P30" s="243">
        <f t="shared" si="5"/>
        <v>0</v>
      </c>
      <c r="Q30" s="243">
        <f t="shared" si="5"/>
        <v>0</v>
      </c>
      <c r="R30" s="243">
        <f t="shared" si="5"/>
        <v>0</v>
      </c>
      <c r="S30" s="243">
        <f t="shared" si="5"/>
        <v>0</v>
      </c>
      <c r="T30" s="243">
        <f t="shared" si="5"/>
        <v>0</v>
      </c>
      <c r="U30" s="243">
        <f t="shared" si="5"/>
        <v>0</v>
      </c>
      <c r="V30" s="243">
        <f t="shared" si="5"/>
        <v>0</v>
      </c>
      <c r="W30" s="243">
        <f t="shared" si="5"/>
        <v>0</v>
      </c>
      <c r="DA30" s="83"/>
    </row>
    <row r="31" spans="1:105" ht="12" customHeight="1" x14ac:dyDescent="0.25">
      <c r="A31" s="99" t="s">
        <v>442</v>
      </c>
      <c r="B31" s="285"/>
      <c r="C31" s="284">
        <f t="shared" ref="C31:W31" si="6">SUM(C32:C33)</f>
        <v>0</v>
      </c>
      <c r="D31" s="284">
        <f t="shared" si="6"/>
        <v>2.0899230411392118</v>
      </c>
      <c r="E31" s="284">
        <f t="shared" si="6"/>
        <v>0</v>
      </c>
      <c r="F31" s="284">
        <f t="shared" si="6"/>
        <v>0</v>
      </c>
      <c r="G31" s="284">
        <f t="shared" si="6"/>
        <v>2.0899230411392118</v>
      </c>
      <c r="H31" s="284">
        <f t="shared" si="6"/>
        <v>0</v>
      </c>
      <c r="I31" s="284">
        <f t="shared" si="6"/>
        <v>0</v>
      </c>
      <c r="J31" s="284">
        <f t="shared" si="6"/>
        <v>2.0899230411392118</v>
      </c>
      <c r="K31" s="284">
        <f t="shared" si="6"/>
        <v>0</v>
      </c>
      <c r="L31" s="284">
        <f t="shared" si="6"/>
        <v>0</v>
      </c>
      <c r="M31" s="284">
        <f t="shared" si="6"/>
        <v>2.0899230411392118</v>
      </c>
      <c r="N31" s="284">
        <f t="shared" si="6"/>
        <v>0</v>
      </c>
      <c r="O31" s="284">
        <f t="shared" si="6"/>
        <v>0</v>
      </c>
      <c r="P31" s="284">
        <f t="shared" si="6"/>
        <v>2.0899230411392118</v>
      </c>
      <c r="Q31" s="284">
        <f t="shared" si="6"/>
        <v>0</v>
      </c>
      <c r="R31" s="284">
        <f t="shared" si="6"/>
        <v>0</v>
      </c>
      <c r="S31" s="284">
        <f t="shared" si="6"/>
        <v>2.0899230411392118</v>
      </c>
      <c r="T31" s="284">
        <f t="shared" si="6"/>
        <v>0</v>
      </c>
      <c r="U31" s="284">
        <f t="shared" si="6"/>
        <v>0</v>
      </c>
      <c r="V31" s="284">
        <f t="shared" si="6"/>
        <v>2.0899230411392118</v>
      </c>
      <c r="W31" s="284">
        <f t="shared" si="6"/>
        <v>0</v>
      </c>
      <c r="DA31" s="94"/>
    </row>
    <row r="32" spans="1:105" ht="12" customHeight="1" x14ac:dyDescent="0.25">
      <c r="A32" s="44" t="s">
        <v>44</v>
      </c>
      <c r="B32" s="285"/>
      <c r="C32" s="284">
        <f t="shared" ref="C32:W32" si="7">B20+C26-C20</f>
        <v>0</v>
      </c>
      <c r="D32" s="284">
        <f t="shared" si="7"/>
        <v>0</v>
      </c>
      <c r="E32" s="284">
        <f t="shared" si="7"/>
        <v>0</v>
      </c>
      <c r="F32" s="284">
        <f t="shared" si="7"/>
        <v>0</v>
      </c>
      <c r="G32" s="284">
        <f t="shared" si="7"/>
        <v>0</v>
      </c>
      <c r="H32" s="284">
        <f t="shared" si="7"/>
        <v>0</v>
      </c>
      <c r="I32" s="284">
        <f t="shared" si="7"/>
        <v>0</v>
      </c>
      <c r="J32" s="284">
        <f t="shared" si="7"/>
        <v>0</v>
      </c>
      <c r="K32" s="284">
        <f t="shared" si="7"/>
        <v>0</v>
      </c>
      <c r="L32" s="284">
        <f t="shared" si="7"/>
        <v>0</v>
      </c>
      <c r="M32" s="284">
        <f t="shared" si="7"/>
        <v>0</v>
      </c>
      <c r="N32" s="284">
        <f t="shared" si="7"/>
        <v>0</v>
      </c>
      <c r="O32" s="284">
        <f t="shared" si="7"/>
        <v>0</v>
      </c>
      <c r="P32" s="284">
        <f t="shared" si="7"/>
        <v>0</v>
      </c>
      <c r="Q32" s="284">
        <f t="shared" si="7"/>
        <v>0</v>
      </c>
      <c r="R32" s="284">
        <f t="shared" si="7"/>
        <v>0</v>
      </c>
      <c r="S32" s="284">
        <f t="shared" si="7"/>
        <v>0</v>
      </c>
      <c r="T32" s="284">
        <f t="shared" si="7"/>
        <v>0</v>
      </c>
      <c r="U32" s="284">
        <f t="shared" si="7"/>
        <v>0</v>
      </c>
      <c r="V32" s="284">
        <f t="shared" si="7"/>
        <v>0</v>
      </c>
      <c r="W32" s="284">
        <f t="shared" si="7"/>
        <v>0</v>
      </c>
      <c r="DA32" s="94"/>
    </row>
    <row r="33" spans="1:105" ht="12" customHeight="1" x14ac:dyDescent="0.25">
      <c r="A33" s="44" t="s">
        <v>81</v>
      </c>
      <c r="B33" s="285"/>
      <c r="C33" s="284">
        <f t="shared" ref="C33:W33" si="8">B21+C27-C21</f>
        <v>0</v>
      </c>
      <c r="D33" s="284">
        <f t="shared" si="8"/>
        <v>2.0899230411392118</v>
      </c>
      <c r="E33" s="284">
        <f t="shared" si="8"/>
        <v>0</v>
      </c>
      <c r="F33" s="284">
        <f t="shared" si="8"/>
        <v>0</v>
      </c>
      <c r="G33" s="284">
        <f t="shared" si="8"/>
        <v>2.0899230411392118</v>
      </c>
      <c r="H33" s="284">
        <f t="shared" si="8"/>
        <v>0</v>
      </c>
      <c r="I33" s="284">
        <f t="shared" si="8"/>
        <v>0</v>
      </c>
      <c r="J33" s="284">
        <f t="shared" si="8"/>
        <v>2.0899230411392118</v>
      </c>
      <c r="K33" s="284">
        <f t="shared" si="8"/>
        <v>0</v>
      </c>
      <c r="L33" s="284">
        <f t="shared" si="8"/>
        <v>0</v>
      </c>
      <c r="M33" s="284">
        <f t="shared" si="8"/>
        <v>2.0899230411392118</v>
      </c>
      <c r="N33" s="284">
        <f t="shared" si="8"/>
        <v>0</v>
      </c>
      <c r="O33" s="284">
        <f t="shared" si="8"/>
        <v>0</v>
      </c>
      <c r="P33" s="284">
        <f t="shared" si="8"/>
        <v>2.0899230411392118</v>
      </c>
      <c r="Q33" s="284">
        <f t="shared" si="8"/>
        <v>0</v>
      </c>
      <c r="R33" s="284">
        <f t="shared" si="8"/>
        <v>0</v>
      </c>
      <c r="S33" s="284">
        <f t="shared" si="8"/>
        <v>2.0899230411392118</v>
      </c>
      <c r="T33" s="284">
        <f t="shared" si="8"/>
        <v>0</v>
      </c>
      <c r="U33" s="284">
        <f t="shared" si="8"/>
        <v>0</v>
      </c>
      <c r="V33" s="284">
        <f t="shared" si="8"/>
        <v>2.0899230411392118</v>
      </c>
      <c r="W33" s="284">
        <f t="shared" si="8"/>
        <v>0</v>
      </c>
      <c r="DA33" s="94"/>
    </row>
    <row r="34" spans="1:105" ht="12" customHeight="1" x14ac:dyDescent="0.25">
      <c r="A34" s="52" t="s">
        <v>445</v>
      </c>
      <c r="B34" s="249"/>
      <c r="C34" s="244">
        <f t="shared" ref="C34:W34" si="9">B22+C28-C22</f>
        <v>5.8234012933763637</v>
      </c>
      <c r="D34" s="244">
        <f t="shared" si="9"/>
        <v>0</v>
      </c>
      <c r="E34" s="244">
        <f t="shared" si="9"/>
        <v>5.8234012933763637</v>
      </c>
      <c r="F34" s="244">
        <f t="shared" si="9"/>
        <v>0</v>
      </c>
      <c r="G34" s="244">
        <f t="shared" si="9"/>
        <v>5.8234012933763637</v>
      </c>
      <c r="H34" s="244">
        <f t="shared" si="9"/>
        <v>0</v>
      </c>
      <c r="I34" s="244">
        <f t="shared" si="9"/>
        <v>5.8234012933763637</v>
      </c>
      <c r="J34" s="244">
        <f t="shared" si="9"/>
        <v>0</v>
      </c>
      <c r="K34" s="244">
        <f t="shared" si="9"/>
        <v>5.8234012933763637</v>
      </c>
      <c r="L34" s="244">
        <f t="shared" si="9"/>
        <v>0</v>
      </c>
      <c r="M34" s="244">
        <f t="shared" si="9"/>
        <v>0</v>
      </c>
      <c r="N34" s="244">
        <f t="shared" si="9"/>
        <v>5.8234012933763637</v>
      </c>
      <c r="O34" s="244">
        <f t="shared" si="9"/>
        <v>0</v>
      </c>
      <c r="P34" s="244">
        <f t="shared" si="9"/>
        <v>5.8234012933763637</v>
      </c>
      <c r="Q34" s="244">
        <f t="shared" si="9"/>
        <v>0</v>
      </c>
      <c r="R34" s="244">
        <f t="shared" si="9"/>
        <v>5.8234012933763637</v>
      </c>
      <c r="S34" s="244">
        <f t="shared" si="9"/>
        <v>0</v>
      </c>
      <c r="T34" s="244">
        <f t="shared" si="9"/>
        <v>5.8234012933763637</v>
      </c>
      <c r="U34" s="244">
        <f t="shared" si="9"/>
        <v>0</v>
      </c>
      <c r="V34" s="244">
        <f t="shared" si="9"/>
        <v>5.8234012933763637</v>
      </c>
      <c r="W34" s="244">
        <f t="shared" si="9"/>
        <v>0</v>
      </c>
      <c r="DA34" s="84"/>
    </row>
    <row r="35" spans="1:105" ht="12" customHeight="1" x14ac:dyDescent="0.25">
      <c r="A35" s="30" t="s">
        <v>458</v>
      </c>
      <c r="B35" s="205"/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205"/>
      <c r="S35" s="205"/>
      <c r="T35" s="205"/>
      <c r="U35" s="205"/>
      <c r="V35" s="205"/>
      <c r="W35" s="205"/>
      <c r="DA35" s="112"/>
    </row>
    <row r="36" spans="1:105" ht="12" customHeight="1" x14ac:dyDescent="0.25">
      <c r="A36" s="50" t="s">
        <v>440</v>
      </c>
      <c r="B36" s="243">
        <f t="shared" ref="B36:W36" si="10">B18-B11</f>
        <v>0</v>
      </c>
      <c r="C36" s="243">
        <f t="shared" si="10"/>
        <v>0</v>
      </c>
      <c r="D36" s="243">
        <f t="shared" si="10"/>
        <v>0</v>
      </c>
      <c r="E36" s="243">
        <f t="shared" si="10"/>
        <v>0</v>
      </c>
      <c r="F36" s="243">
        <f t="shared" si="10"/>
        <v>0</v>
      </c>
      <c r="G36" s="243">
        <f t="shared" si="10"/>
        <v>0</v>
      </c>
      <c r="H36" s="243">
        <f t="shared" si="10"/>
        <v>0</v>
      </c>
      <c r="I36" s="243">
        <f t="shared" si="10"/>
        <v>0</v>
      </c>
      <c r="J36" s="243">
        <f t="shared" si="10"/>
        <v>0</v>
      </c>
      <c r="K36" s="243">
        <f t="shared" si="10"/>
        <v>0</v>
      </c>
      <c r="L36" s="243">
        <f t="shared" si="10"/>
        <v>0</v>
      </c>
      <c r="M36" s="243">
        <f t="shared" si="10"/>
        <v>0</v>
      </c>
      <c r="N36" s="243">
        <f t="shared" si="10"/>
        <v>0</v>
      </c>
      <c r="O36" s="243">
        <f t="shared" si="10"/>
        <v>0</v>
      </c>
      <c r="P36" s="243">
        <f t="shared" si="10"/>
        <v>0</v>
      </c>
      <c r="Q36" s="243">
        <f t="shared" si="10"/>
        <v>0</v>
      </c>
      <c r="R36" s="243">
        <f t="shared" si="10"/>
        <v>0</v>
      </c>
      <c r="S36" s="243">
        <f t="shared" si="10"/>
        <v>0</v>
      </c>
      <c r="T36" s="243">
        <f t="shared" si="10"/>
        <v>0</v>
      </c>
      <c r="U36" s="243">
        <f t="shared" si="10"/>
        <v>0</v>
      </c>
      <c r="V36" s="243">
        <f t="shared" si="10"/>
        <v>0</v>
      </c>
      <c r="W36" s="243">
        <f t="shared" si="10"/>
        <v>0</v>
      </c>
      <c r="DA36" s="83"/>
    </row>
    <row r="37" spans="1:105" ht="12" customHeight="1" x14ac:dyDescent="0.25">
      <c r="A37" s="107" t="s">
        <v>442</v>
      </c>
      <c r="B37" s="284">
        <f t="shared" ref="B37:W37" si="11">SUM(B38:B39)</f>
        <v>2.68965517241379</v>
      </c>
      <c r="C37" s="284">
        <f t="shared" si="11"/>
        <v>2.68965517241379</v>
      </c>
      <c r="D37" s="284">
        <f t="shared" si="11"/>
        <v>2.5997321312745783</v>
      </c>
      <c r="E37" s="284">
        <f t="shared" si="11"/>
        <v>2.68965517241379</v>
      </c>
      <c r="F37" s="284">
        <f t="shared" si="11"/>
        <v>4.68965517241379</v>
      </c>
      <c r="G37" s="284">
        <f t="shared" si="11"/>
        <v>2.68965517241379</v>
      </c>
      <c r="H37" s="284">
        <f t="shared" si="11"/>
        <v>2.68965517241379</v>
      </c>
      <c r="I37" s="284">
        <f t="shared" si="11"/>
        <v>2.68965517241379</v>
      </c>
      <c r="J37" s="284">
        <f t="shared" si="11"/>
        <v>2.68965517241379</v>
      </c>
      <c r="K37" s="284">
        <f t="shared" si="11"/>
        <v>3.3760865128235409</v>
      </c>
      <c r="L37" s="284">
        <f t="shared" si="11"/>
        <v>3.4102835672726002</v>
      </c>
      <c r="M37" s="284">
        <f t="shared" si="11"/>
        <v>2.5089286068564896</v>
      </c>
      <c r="N37" s="284">
        <f t="shared" si="11"/>
        <v>2.0867538002614587</v>
      </c>
      <c r="O37" s="284">
        <f t="shared" si="11"/>
        <v>2.5357519539900473</v>
      </c>
      <c r="P37" s="284">
        <f t="shared" si="11"/>
        <v>1.7758929770129797</v>
      </c>
      <c r="Q37" s="284">
        <f t="shared" si="11"/>
        <v>1.4577577271815194</v>
      </c>
      <c r="R37" s="284">
        <f t="shared" si="11"/>
        <v>2.2382363730760879</v>
      </c>
      <c r="S37" s="284">
        <f t="shared" si="11"/>
        <v>3.1400078553092996</v>
      </c>
      <c r="T37" s="284">
        <f t="shared" si="11"/>
        <v>3.7539623731596592</v>
      </c>
      <c r="U37" s="284">
        <f t="shared" si="11"/>
        <v>4.7588230725936214</v>
      </c>
      <c r="V37" s="284">
        <f t="shared" si="11"/>
        <v>2.1107075976707499</v>
      </c>
      <c r="W37" s="284">
        <f t="shared" si="11"/>
        <v>2.8745861929212779</v>
      </c>
      <c r="DA37" s="94"/>
    </row>
    <row r="38" spans="1:105" ht="12" customHeight="1" x14ac:dyDescent="0.25">
      <c r="A38" s="99" t="s">
        <v>44</v>
      </c>
      <c r="B38" s="284">
        <f t="shared" ref="B38:W38" si="12">B20-B13</f>
        <v>0</v>
      </c>
      <c r="C38" s="284">
        <f t="shared" si="12"/>
        <v>0</v>
      </c>
      <c r="D38" s="284">
        <f t="shared" si="12"/>
        <v>0</v>
      </c>
      <c r="E38" s="284">
        <f t="shared" si="12"/>
        <v>0</v>
      </c>
      <c r="F38" s="284">
        <f t="shared" si="12"/>
        <v>0</v>
      </c>
      <c r="G38" s="284">
        <f t="shared" si="12"/>
        <v>0</v>
      </c>
      <c r="H38" s="284">
        <f t="shared" si="12"/>
        <v>0</v>
      </c>
      <c r="I38" s="284">
        <f t="shared" si="12"/>
        <v>0</v>
      </c>
      <c r="J38" s="284">
        <f t="shared" si="12"/>
        <v>0</v>
      </c>
      <c r="K38" s="284">
        <f t="shared" si="12"/>
        <v>0</v>
      </c>
      <c r="L38" s="284">
        <f t="shared" si="12"/>
        <v>0</v>
      </c>
      <c r="M38" s="284">
        <f t="shared" si="12"/>
        <v>0</v>
      </c>
      <c r="N38" s="284">
        <f t="shared" si="12"/>
        <v>0</v>
      </c>
      <c r="O38" s="284">
        <f t="shared" si="12"/>
        <v>0</v>
      </c>
      <c r="P38" s="284">
        <f t="shared" si="12"/>
        <v>0</v>
      </c>
      <c r="Q38" s="284">
        <f t="shared" si="12"/>
        <v>0</v>
      </c>
      <c r="R38" s="284">
        <f t="shared" si="12"/>
        <v>0</v>
      </c>
      <c r="S38" s="284">
        <f t="shared" si="12"/>
        <v>0</v>
      </c>
      <c r="T38" s="284">
        <f t="shared" si="12"/>
        <v>0</v>
      </c>
      <c r="U38" s="284">
        <f t="shared" si="12"/>
        <v>0</v>
      </c>
      <c r="V38" s="284">
        <f t="shared" si="12"/>
        <v>0</v>
      </c>
      <c r="W38" s="284">
        <f t="shared" si="12"/>
        <v>0</v>
      </c>
      <c r="DA38" s="94"/>
    </row>
    <row r="39" spans="1:105" ht="12" customHeight="1" x14ac:dyDescent="0.25">
      <c r="A39" s="99" t="s">
        <v>81</v>
      </c>
      <c r="B39" s="284">
        <f t="shared" ref="B39:W39" si="13">B21-B14</f>
        <v>2.68965517241379</v>
      </c>
      <c r="C39" s="284">
        <f t="shared" si="13"/>
        <v>2.68965517241379</v>
      </c>
      <c r="D39" s="284">
        <f t="shared" si="13"/>
        <v>2.5997321312745783</v>
      </c>
      <c r="E39" s="284">
        <f t="shared" si="13"/>
        <v>2.68965517241379</v>
      </c>
      <c r="F39" s="284">
        <f t="shared" si="13"/>
        <v>4.68965517241379</v>
      </c>
      <c r="G39" s="284">
        <f t="shared" si="13"/>
        <v>2.68965517241379</v>
      </c>
      <c r="H39" s="284">
        <f t="shared" si="13"/>
        <v>2.68965517241379</v>
      </c>
      <c r="I39" s="284">
        <f t="shared" si="13"/>
        <v>2.68965517241379</v>
      </c>
      <c r="J39" s="284">
        <f t="shared" si="13"/>
        <v>2.68965517241379</v>
      </c>
      <c r="K39" s="284">
        <f t="shared" si="13"/>
        <v>3.3760865128235409</v>
      </c>
      <c r="L39" s="284">
        <f t="shared" si="13"/>
        <v>3.4102835672726002</v>
      </c>
      <c r="M39" s="284">
        <f t="shared" si="13"/>
        <v>2.5089286068564896</v>
      </c>
      <c r="N39" s="284">
        <f t="shared" si="13"/>
        <v>2.0867538002614587</v>
      </c>
      <c r="O39" s="284">
        <f t="shared" si="13"/>
        <v>2.5357519539900473</v>
      </c>
      <c r="P39" s="284">
        <f t="shared" si="13"/>
        <v>1.7758929770129797</v>
      </c>
      <c r="Q39" s="284">
        <f t="shared" si="13"/>
        <v>1.4577577271815194</v>
      </c>
      <c r="R39" s="284">
        <f t="shared" si="13"/>
        <v>2.2382363730760879</v>
      </c>
      <c r="S39" s="284">
        <f t="shared" si="13"/>
        <v>3.1400078553092996</v>
      </c>
      <c r="T39" s="284">
        <f t="shared" si="13"/>
        <v>3.7539623731596592</v>
      </c>
      <c r="U39" s="284">
        <f t="shared" si="13"/>
        <v>4.7588230725936214</v>
      </c>
      <c r="V39" s="284">
        <f t="shared" si="13"/>
        <v>2.1107075976707499</v>
      </c>
      <c r="W39" s="284">
        <f t="shared" si="13"/>
        <v>2.8745861929212779</v>
      </c>
      <c r="DA39" s="94"/>
    </row>
    <row r="40" spans="1:105" ht="12" customHeight="1" x14ac:dyDescent="0.25">
      <c r="A40" s="49" t="s">
        <v>445</v>
      </c>
      <c r="B40" s="244">
        <f t="shared" ref="B40:W40" si="14">B22-B15</f>
        <v>10.691379310344828</v>
      </c>
      <c r="C40" s="244">
        <f t="shared" si="14"/>
        <v>5.6176293103448245</v>
      </c>
      <c r="D40" s="244">
        <f t="shared" si="14"/>
        <v>13.32112931034483</v>
      </c>
      <c r="E40" s="244">
        <f t="shared" si="14"/>
        <v>7.2322280169684632</v>
      </c>
      <c r="F40" s="244">
        <f t="shared" si="14"/>
        <v>5.2575306037212073</v>
      </c>
      <c r="G40" s="244">
        <f t="shared" si="14"/>
        <v>6.4189626436781708</v>
      </c>
      <c r="H40" s="244">
        <f t="shared" si="14"/>
        <v>20.246379310344842</v>
      </c>
      <c r="I40" s="244">
        <f t="shared" si="14"/>
        <v>5.7327280169684798</v>
      </c>
      <c r="J40" s="244">
        <f t="shared" si="14"/>
        <v>5.1005793103448269</v>
      </c>
      <c r="K40" s="244">
        <f t="shared" si="14"/>
        <v>11.730478016968476</v>
      </c>
      <c r="L40" s="244">
        <f t="shared" si="14"/>
        <v>11.598478016968471</v>
      </c>
      <c r="M40" s="244">
        <f t="shared" si="14"/>
        <v>10.653478016968478</v>
      </c>
      <c r="N40" s="244">
        <f t="shared" si="14"/>
        <v>22.16877672359211</v>
      </c>
      <c r="O40" s="244">
        <f t="shared" si="14"/>
        <v>8.6675767235921128</v>
      </c>
      <c r="P40" s="244">
        <f t="shared" si="14"/>
        <v>9.0198267235921108</v>
      </c>
      <c r="Q40" s="244">
        <f t="shared" si="14"/>
        <v>4.8903450218242313</v>
      </c>
      <c r="R40" s="244">
        <f t="shared" si="14"/>
        <v>7.7217557139195492</v>
      </c>
      <c r="S40" s="244">
        <f t="shared" si="14"/>
        <v>9.2347956086695291</v>
      </c>
      <c r="T40" s="244">
        <f t="shared" si="14"/>
        <v>5.6386908537003677</v>
      </c>
      <c r="U40" s="244">
        <f t="shared" si="14"/>
        <v>9.2841119595944264</v>
      </c>
      <c r="V40" s="244">
        <f t="shared" si="14"/>
        <v>7.2591084139173461</v>
      </c>
      <c r="W40" s="244">
        <f t="shared" si="14"/>
        <v>6.5135067785983267</v>
      </c>
      <c r="DA40" s="84"/>
    </row>
    <row r="41" spans="1:105" ht="12" customHeight="1" x14ac:dyDescent="0.25">
      <c r="A41" s="4"/>
      <c r="B41" s="245"/>
      <c r="C41" s="245"/>
      <c r="D41" s="245"/>
      <c r="E41" s="245"/>
      <c r="F41" s="245"/>
      <c r="G41" s="245"/>
      <c r="H41" s="245"/>
      <c r="I41" s="245"/>
      <c r="J41" s="245"/>
      <c r="K41" s="245"/>
      <c r="L41" s="245"/>
      <c r="M41" s="245"/>
      <c r="N41" s="245"/>
      <c r="O41" s="245"/>
      <c r="P41" s="245"/>
      <c r="Q41" s="245"/>
      <c r="R41" s="245"/>
      <c r="S41" s="245"/>
      <c r="T41" s="245"/>
      <c r="U41" s="245"/>
      <c r="V41" s="245"/>
      <c r="W41" s="245"/>
    </row>
    <row r="42" spans="1:105" ht="12" customHeight="1" x14ac:dyDescent="0.25">
      <c r="A42" s="30" t="s">
        <v>67</v>
      </c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DA42" s="112"/>
    </row>
    <row r="43" spans="1:105" ht="12" customHeight="1" x14ac:dyDescent="0.25">
      <c r="A43" s="31" t="s">
        <v>68</v>
      </c>
      <c r="B43" s="212">
        <v>41.728460877042131</v>
      </c>
      <c r="C43" s="212">
        <v>35.377558039552873</v>
      </c>
      <c r="D43" s="212">
        <v>22.972914875322441</v>
      </c>
      <c r="E43" s="212">
        <v>23.001547721410152</v>
      </c>
      <c r="F43" s="212">
        <v>26.134737747205499</v>
      </c>
      <c r="G43" s="212">
        <v>23.686328460877039</v>
      </c>
      <c r="H43" s="212">
        <v>24.854342218400681</v>
      </c>
      <c r="I43" s="212">
        <v>31.954170249355109</v>
      </c>
      <c r="J43" s="212">
        <v>35.186758383490982</v>
      </c>
      <c r="K43" s="212">
        <v>26.76268271711092</v>
      </c>
      <c r="L43" s="212">
        <v>25.814445399828031</v>
      </c>
      <c r="M43" s="212">
        <v>26.502407566638009</v>
      </c>
      <c r="N43" s="212">
        <v>19.007394668959591</v>
      </c>
      <c r="O43" s="212">
        <v>23.11074806534824</v>
      </c>
      <c r="P43" s="212">
        <v>25.606706792777299</v>
      </c>
      <c r="Q43" s="212">
        <v>28.866895958727429</v>
      </c>
      <c r="R43" s="212">
        <v>27.81023215821153</v>
      </c>
      <c r="S43" s="212">
        <v>29.418830610490119</v>
      </c>
      <c r="T43" s="212">
        <v>28.587618228718821</v>
      </c>
      <c r="U43" s="212">
        <v>27.227171109200349</v>
      </c>
      <c r="V43" s="212">
        <v>27.982889079965599</v>
      </c>
      <c r="W43" s="212">
        <v>32.607652622527937</v>
      </c>
      <c r="DA43" s="109" t="s">
        <v>459</v>
      </c>
    </row>
    <row r="44" spans="1:105" ht="12" customHeight="1" x14ac:dyDescent="0.25">
      <c r="A44" s="24" t="s">
        <v>30</v>
      </c>
      <c r="B44" s="215">
        <v>0</v>
      </c>
      <c r="C44" s="215">
        <v>0</v>
      </c>
      <c r="D44" s="215">
        <v>0</v>
      </c>
      <c r="E44" s="215">
        <v>0</v>
      </c>
      <c r="F44" s="215">
        <v>0</v>
      </c>
      <c r="G44" s="215">
        <v>0</v>
      </c>
      <c r="H44" s="215">
        <v>0</v>
      </c>
      <c r="I44" s="215">
        <v>0.66053310404127252</v>
      </c>
      <c r="J44" s="215">
        <v>0</v>
      </c>
      <c r="K44" s="215">
        <v>0</v>
      </c>
      <c r="L44" s="215">
        <v>0</v>
      </c>
      <c r="M44" s="215">
        <v>0</v>
      </c>
      <c r="N44" s="215">
        <v>0</v>
      </c>
      <c r="O44" s="215">
        <v>0</v>
      </c>
      <c r="P44" s="215">
        <v>0</v>
      </c>
      <c r="Q44" s="215">
        <v>0</v>
      </c>
      <c r="R44" s="215">
        <v>0</v>
      </c>
      <c r="S44" s="215">
        <v>0</v>
      </c>
      <c r="T44" s="215">
        <v>0</v>
      </c>
      <c r="U44" s="215">
        <v>0</v>
      </c>
      <c r="V44" s="215">
        <v>0</v>
      </c>
      <c r="W44" s="215">
        <v>0</v>
      </c>
      <c r="DA44" s="85" t="s">
        <v>460</v>
      </c>
    </row>
    <row r="45" spans="1:105" ht="12" customHeight="1" x14ac:dyDescent="0.25">
      <c r="A45" s="14" t="s">
        <v>31</v>
      </c>
      <c r="B45" s="206">
        <f t="shared" ref="B45:W45" si="15">B46+B47+B48+B49+B50</f>
        <v>17.437833190025792</v>
      </c>
      <c r="C45" s="206">
        <f t="shared" si="15"/>
        <v>14.542992261392948</v>
      </c>
      <c r="D45" s="206">
        <f t="shared" si="15"/>
        <v>1.034909716251075</v>
      </c>
      <c r="E45" s="206">
        <f t="shared" si="15"/>
        <v>1.034909716251075</v>
      </c>
      <c r="F45" s="206">
        <f t="shared" si="15"/>
        <v>2.954772141014617</v>
      </c>
      <c r="G45" s="206">
        <f t="shared" si="15"/>
        <v>0</v>
      </c>
      <c r="H45" s="206">
        <f t="shared" si="15"/>
        <v>0</v>
      </c>
      <c r="I45" s="206">
        <f t="shared" si="15"/>
        <v>4.1081685296646597</v>
      </c>
      <c r="J45" s="206">
        <f t="shared" si="15"/>
        <v>3.2960447119518479</v>
      </c>
      <c r="K45" s="206">
        <f t="shared" si="15"/>
        <v>3.1527944969905413</v>
      </c>
      <c r="L45" s="206">
        <f t="shared" si="15"/>
        <v>1.098710232158211</v>
      </c>
      <c r="M45" s="206">
        <f t="shared" si="15"/>
        <v>2.1974204643164228</v>
      </c>
      <c r="N45" s="206">
        <f t="shared" si="15"/>
        <v>2.1974204643164228</v>
      </c>
      <c r="O45" s="206">
        <f t="shared" si="15"/>
        <v>1.098710232158211</v>
      </c>
      <c r="P45" s="206">
        <f t="shared" si="15"/>
        <v>2.1974204643164228</v>
      </c>
      <c r="Q45" s="206">
        <f t="shared" si="15"/>
        <v>2.1974204643164228</v>
      </c>
      <c r="R45" s="206">
        <f t="shared" si="15"/>
        <v>2.1974204643164228</v>
      </c>
      <c r="S45" s="206">
        <f t="shared" si="15"/>
        <v>2.2335339638864999</v>
      </c>
      <c r="T45" s="206">
        <f t="shared" si="15"/>
        <v>2.1661220980223557</v>
      </c>
      <c r="U45" s="206">
        <f t="shared" si="15"/>
        <v>2.0906276870163367</v>
      </c>
      <c r="V45" s="206">
        <f t="shared" si="15"/>
        <v>0.98899398108340486</v>
      </c>
      <c r="W45" s="206">
        <f t="shared" si="15"/>
        <v>1.1343078245915736</v>
      </c>
      <c r="DA45" s="71"/>
    </row>
    <row r="46" spans="1:105" ht="12" customHeight="1" x14ac:dyDescent="0.25">
      <c r="A46" s="18" t="s">
        <v>32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0</v>
      </c>
      <c r="W46" s="206">
        <v>0</v>
      </c>
      <c r="DA46" s="71" t="s">
        <v>461</v>
      </c>
    </row>
    <row r="47" spans="1:105" ht="12" customHeight="1" x14ac:dyDescent="0.25">
      <c r="A47" s="18" t="s">
        <v>33</v>
      </c>
      <c r="B47" s="206">
        <v>5.6486672398968194</v>
      </c>
      <c r="C47" s="206">
        <v>5.6486672398968194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2.1974204643164228</v>
      </c>
      <c r="J47" s="206">
        <v>3.2960447119518479</v>
      </c>
      <c r="K47" s="206">
        <v>2.1974204643164228</v>
      </c>
      <c r="L47" s="206">
        <v>1.098710232158211</v>
      </c>
      <c r="M47" s="206">
        <v>2.1974204643164228</v>
      </c>
      <c r="N47" s="206">
        <v>2.1974204643164228</v>
      </c>
      <c r="O47" s="206">
        <v>1.098710232158211</v>
      </c>
      <c r="P47" s="206">
        <v>2.1974204643164228</v>
      </c>
      <c r="Q47" s="206">
        <v>2.1974204643164228</v>
      </c>
      <c r="R47" s="206">
        <v>2.1974204643164228</v>
      </c>
      <c r="S47" s="206">
        <v>2.1852966466036108</v>
      </c>
      <c r="T47" s="206">
        <v>2.1116938950988819</v>
      </c>
      <c r="U47" s="206">
        <v>2.0413585554600169</v>
      </c>
      <c r="V47" s="206">
        <v>0.96027515047291478</v>
      </c>
      <c r="W47" s="206">
        <v>1.0932072226999141</v>
      </c>
      <c r="DA47" s="71" t="s">
        <v>462</v>
      </c>
    </row>
    <row r="48" spans="1:105" ht="12" customHeight="1" x14ac:dyDescent="0.25">
      <c r="A48" s="18" t="s">
        <v>69</v>
      </c>
      <c r="B48" s="206">
        <v>3.1047291487532238</v>
      </c>
      <c r="C48" s="206">
        <v>3.1047291487532238</v>
      </c>
      <c r="D48" s="206">
        <v>1.034909716251075</v>
      </c>
      <c r="E48" s="206">
        <v>1.034909716251075</v>
      </c>
      <c r="F48" s="206">
        <v>1.034909716251075</v>
      </c>
      <c r="G48" s="206">
        <v>0</v>
      </c>
      <c r="H48" s="206">
        <v>0</v>
      </c>
      <c r="I48" s="206">
        <v>0</v>
      </c>
      <c r="J48" s="206">
        <v>0</v>
      </c>
      <c r="K48" s="206">
        <v>0</v>
      </c>
      <c r="L48" s="206">
        <v>0</v>
      </c>
      <c r="M48" s="206">
        <v>0</v>
      </c>
      <c r="N48" s="206">
        <v>0</v>
      </c>
      <c r="O48" s="206">
        <v>0</v>
      </c>
      <c r="P48" s="206">
        <v>0</v>
      </c>
      <c r="Q48" s="206">
        <v>0</v>
      </c>
      <c r="R48" s="206">
        <v>0</v>
      </c>
      <c r="S48" s="206">
        <v>4.8237317282889082E-2</v>
      </c>
      <c r="T48" s="206">
        <v>5.4428202923473772E-2</v>
      </c>
      <c r="U48" s="206">
        <v>4.9269131556319852E-2</v>
      </c>
      <c r="V48" s="206">
        <v>2.8718830610490111E-2</v>
      </c>
      <c r="W48" s="206">
        <v>4.1100601891659497E-2</v>
      </c>
      <c r="DA48" s="71" t="s">
        <v>463</v>
      </c>
    </row>
    <row r="49" spans="1:105" ht="12" customHeight="1" x14ac:dyDescent="0.25">
      <c r="A49" s="18" t="s">
        <v>70</v>
      </c>
      <c r="B49" s="206">
        <v>8.6844368013757514</v>
      </c>
      <c r="C49" s="206">
        <v>5.7895958727429058</v>
      </c>
      <c r="D49" s="206">
        <v>0</v>
      </c>
      <c r="E49" s="206">
        <v>0</v>
      </c>
      <c r="F49" s="206">
        <v>1.9198624247635421</v>
      </c>
      <c r="G49" s="206">
        <v>0</v>
      </c>
      <c r="H49" s="206">
        <v>0</v>
      </c>
      <c r="I49" s="206">
        <v>1.9107480653482369</v>
      </c>
      <c r="J49" s="206">
        <v>0</v>
      </c>
      <c r="K49" s="206">
        <v>0.95537403267411869</v>
      </c>
      <c r="L49" s="206">
        <v>0</v>
      </c>
      <c r="M49" s="206">
        <v>0</v>
      </c>
      <c r="N49" s="206">
        <v>0</v>
      </c>
      <c r="O49" s="206">
        <v>0</v>
      </c>
      <c r="P49" s="206">
        <v>0</v>
      </c>
      <c r="Q49" s="206">
        <v>0</v>
      </c>
      <c r="R49" s="206">
        <v>0</v>
      </c>
      <c r="S49" s="206">
        <v>0</v>
      </c>
      <c r="T49" s="206">
        <v>0</v>
      </c>
      <c r="U49" s="206">
        <v>0</v>
      </c>
      <c r="V49" s="206">
        <v>0</v>
      </c>
      <c r="W49" s="206">
        <v>0</v>
      </c>
      <c r="DA49" s="71" t="s">
        <v>464</v>
      </c>
    </row>
    <row r="50" spans="1:105" ht="12" customHeight="1" x14ac:dyDescent="0.25">
      <c r="A50" s="18" t="s">
        <v>34</v>
      </c>
      <c r="B50" s="206">
        <v>0</v>
      </c>
      <c r="C50" s="206">
        <v>0</v>
      </c>
      <c r="D50" s="206">
        <v>0</v>
      </c>
      <c r="E50" s="206">
        <v>0</v>
      </c>
      <c r="F50" s="206">
        <v>0</v>
      </c>
      <c r="G50" s="206">
        <v>0</v>
      </c>
      <c r="H50" s="206">
        <v>0</v>
      </c>
      <c r="I50" s="206">
        <v>0</v>
      </c>
      <c r="J50" s="206">
        <v>0</v>
      </c>
      <c r="K50" s="206">
        <v>0</v>
      </c>
      <c r="L50" s="206">
        <v>0</v>
      </c>
      <c r="M50" s="206">
        <v>0</v>
      </c>
      <c r="N50" s="206">
        <v>0</v>
      </c>
      <c r="O50" s="206">
        <v>0</v>
      </c>
      <c r="P50" s="206">
        <v>0</v>
      </c>
      <c r="Q50" s="206">
        <v>0</v>
      </c>
      <c r="R50" s="206">
        <v>0</v>
      </c>
      <c r="S50" s="206">
        <v>0</v>
      </c>
      <c r="T50" s="206">
        <v>0</v>
      </c>
      <c r="U50" s="206">
        <v>0</v>
      </c>
      <c r="V50" s="206">
        <v>0</v>
      </c>
      <c r="W50" s="206">
        <v>0</v>
      </c>
      <c r="DA50" s="71" t="s">
        <v>465</v>
      </c>
    </row>
    <row r="51" spans="1:105" ht="12" customHeight="1" x14ac:dyDescent="0.25">
      <c r="A51" s="14" t="s">
        <v>35</v>
      </c>
      <c r="B51" s="206">
        <f t="shared" ref="B51:W51" si="16">B52+B53</f>
        <v>9.4153052450558885</v>
      </c>
      <c r="C51" s="206">
        <f t="shared" si="16"/>
        <v>5.6534823731728281</v>
      </c>
      <c r="D51" s="206">
        <f t="shared" si="16"/>
        <v>6.5993121238177119</v>
      </c>
      <c r="E51" s="206">
        <f t="shared" si="16"/>
        <v>6.6423043852106618</v>
      </c>
      <c r="F51" s="206">
        <f t="shared" si="16"/>
        <v>7.33018056749785</v>
      </c>
      <c r="G51" s="206">
        <f t="shared" si="16"/>
        <v>7.6311263972484946</v>
      </c>
      <c r="H51" s="206">
        <f t="shared" si="16"/>
        <v>8.2975064488392078</v>
      </c>
      <c r="I51" s="206">
        <f t="shared" si="16"/>
        <v>9.3293207222699905</v>
      </c>
      <c r="J51" s="206">
        <f t="shared" si="16"/>
        <v>14.23043852106621</v>
      </c>
      <c r="K51" s="206">
        <f t="shared" si="16"/>
        <v>7.5451418744625967</v>
      </c>
      <c r="L51" s="206">
        <f t="shared" si="16"/>
        <v>6.4058469475494411</v>
      </c>
      <c r="M51" s="206">
        <f t="shared" si="16"/>
        <v>7.5666380051590707</v>
      </c>
      <c r="N51" s="206">
        <f t="shared" si="16"/>
        <v>6.9217540842648324</v>
      </c>
      <c r="O51" s="206">
        <f t="shared" si="16"/>
        <v>11.865864144453999</v>
      </c>
      <c r="P51" s="206">
        <f t="shared" si="16"/>
        <v>12.91917454858126</v>
      </c>
      <c r="Q51" s="206">
        <f t="shared" si="16"/>
        <v>15.83542562338779</v>
      </c>
      <c r="R51" s="206">
        <f t="shared" si="16"/>
        <v>16.189337919174552</v>
      </c>
      <c r="S51" s="206">
        <f t="shared" si="16"/>
        <v>17.300945829750649</v>
      </c>
      <c r="T51" s="206">
        <f t="shared" si="16"/>
        <v>16.808942390369729</v>
      </c>
      <c r="U51" s="206">
        <f t="shared" si="16"/>
        <v>16.04032674118659</v>
      </c>
      <c r="V51" s="206">
        <f t="shared" si="16"/>
        <v>18.317110920034391</v>
      </c>
      <c r="W51" s="206">
        <f t="shared" si="16"/>
        <v>21.429234737747201</v>
      </c>
      <c r="DA51" s="71"/>
    </row>
    <row r="52" spans="1:105" ht="12" customHeight="1" x14ac:dyDescent="0.25">
      <c r="A52" s="18" t="s">
        <v>72</v>
      </c>
      <c r="B52" s="206">
        <v>9.4153052450558885</v>
      </c>
      <c r="C52" s="206">
        <v>5.6534823731728281</v>
      </c>
      <c r="D52" s="206">
        <v>6.5993121238177119</v>
      </c>
      <c r="E52" s="206">
        <v>6.6423043852106618</v>
      </c>
      <c r="F52" s="206">
        <v>7.33018056749785</v>
      </c>
      <c r="G52" s="206">
        <v>7.6311263972484946</v>
      </c>
      <c r="H52" s="206">
        <v>8.2975064488392078</v>
      </c>
      <c r="I52" s="206">
        <v>9.3293207222699905</v>
      </c>
      <c r="J52" s="206">
        <v>14.23043852106621</v>
      </c>
      <c r="K52" s="206">
        <v>7.5451418744625967</v>
      </c>
      <c r="L52" s="206">
        <v>6.4058469475494411</v>
      </c>
      <c r="M52" s="206">
        <v>7.5666380051590707</v>
      </c>
      <c r="N52" s="206">
        <v>6.9217540842648324</v>
      </c>
      <c r="O52" s="206">
        <v>11.865864144453999</v>
      </c>
      <c r="P52" s="206">
        <v>12.91917454858126</v>
      </c>
      <c r="Q52" s="206">
        <v>15.83542562338779</v>
      </c>
      <c r="R52" s="206">
        <v>16.189337919174552</v>
      </c>
      <c r="S52" s="206">
        <v>17.300945829750649</v>
      </c>
      <c r="T52" s="206">
        <v>16.808942390369729</v>
      </c>
      <c r="U52" s="206">
        <v>16.04032674118659</v>
      </c>
      <c r="V52" s="206">
        <v>18.317110920034391</v>
      </c>
      <c r="W52" s="206">
        <v>21.429234737747201</v>
      </c>
      <c r="DA52" s="71" t="s">
        <v>466</v>
      </c>
    </row>
    <row r="53" spans="1:105" ht="12" customHeight="1" x14ac:dyDescent="0.25">
      <c r="A53" s="18" t="s">
        <v>36</v>
      </c>
      <c r="B53" s="206">
        <v>0</v>
      </c>
      <c r="C53" s="206">
        <v>0</v>
      </c>
      <c r="D53" s="206">
        <v>0</v>
      </c>
      <c r="E53" s="206">
        <v>0</v>
      </c>
      <c r="F53" s="206">
        <v>0</v>
      </c>
      <c r="G53" s="206">
        <v>0</v>
      </c>
      <c r="H53" s="206">
        <v>0</v>
      </c>
      <c r="I53" s="206">
        <v>0</v>
      </c>
      <c r="J53" s="206">
        <v>0</v>
      </c>
      <c r="K53" s="206">
        <v>0</v>
      </c>
      <c r="L53" s="206">
        <v>0</v>
      </c>
      <c r="M53" s="206">
        <v>0</v>
      </c>
      <c r="N53" s="206">
        <v>0</v>
      </c>
      <c r="O53" s="206">
        <v>0</v>
      </c>
      <c r="P53" s="206">
        <v>0</v>
      </c>
      <c r="Q53" s="206">
        <v>0</v>
      </c>
      <c r="R53" s="206">
        <v>0</v>
      </c>
      <c r="S53" s="206">
        <v>0</v>
      </c>
      <c r="T53" s="206">
        <v>0</v>
      </c>
      <c r="U53" s="206">
        <v>0</v>
      </c>
      <c r="V53" s="206">
        <v>0</v>
      </c>
      <c r="W53" s="206">
        <v>0</v>
      </c>
      <c r="DA53" s="71" t="s">
        <v>467</v>
      </c>
    </row>
    <row r="54" spans="1:105" ht="12" customHeight="1" x14ac:dyDescent="0.25">
      <c r="A54" s="14" t="s">
        <v>37</v>
      </c>
      <c r="B54" s="206">
        <f t="shared" ref="B54:W54" si="17">B55+B56+B57+B58+B59+B60</f>
        <v>5.1590713671539117</v>
      </c>
      <c r="C54" s="206">
        <f t="shared" si="17"/>
        <v>5.2068787618228711</v>
      </c>
      <c r="D54" s="206">
        <f t="shared" si="17"/>
        <v>5.2785038693035249</v>
      </c>
      <c r="E54" s="206">
        <f t="shared" si="17"/>
        <v>5.3501289767841786</v>
      </c>
      <c r="F54" s="206">
        <f t="shared" si="17"/>
        <v>5.4456577815993112</v>
      </c>
      <c r="G54" s="206">
        <f t="shared" si="17"/>
        <v>5.5650902837489236</v>
      </c>
      <c r="H54" s="206">
        <f t="shared" si="17"/>
        <v>5.6368013757523636</v>
      </c>
      <c r="I54" s="206">
        <f t="shared" si="17"/>
        <v>5.732330180567498</v>
      </c>
      <c r="J54" s="206">
        <f t="shared" si="17"/>
        <v>5.7084264832330174</v>
      </c>
      <c r="K54" s="206">
        <f t="shared" si="17"/>
        <v>6.0905417024935504</v>
      </c>
      <c r="L54" s="206">
        <f t="shared" si="17"/>
        <v>6.6159931212381773</v>
      </c>
      <c r="M54" s="206">
        <f t="shared" si="17"/>
        <v>6.592175408426483</v>
      </c>
      <c r="N54" s="206">
        <f t="shared" si="17"/>
        <v>0</v>
      </c>
      <c r="O54" s="206">
        <f t="shared" si="17"/>
        <v>0</v>
      </c>
      <c r="P54" s="206">
        <f t="shared" si="17"/>
        <v>0</v>
      </c>
      <c r="Q54" s="206">
        <f t="shared" si="17"/>
        <v>0</v>
      </c>
      <c r="R54" s="206">
        <f t="shared" si="17"/>
        <v>0</v>
      </c>
      <c r="S54" s="206">
        <f t="shared" si="17"/>
        <v>2.665520206362855E-3</v>
      </c>
      <c r="T54" s="206">
        <f t="shared" si="17"/>
        <v>3.5253654342218398E-3</v>
      </c>
      <c r="U54" s="206">
        <f t="shared" si="17"/>
        <v>2.665520206362855E-3</v>
      </c>
      <c r="V54" s="206">
        <f t="shared" si="17"/>
        <v>1.805674978503869E-3</v>
      </c>
      <c r="W54" s="206">
        <f t="shared" si="17"/>
        <v>3.7833190025795349E-3</v>
      </c>
      <c r="DA54" s="71"/>
    </row>
    <row r="55" spans="1:105" ht="12" customHeight="1" x14ac:dyDescent="0.25">
      <c r="A55" s="18" t="s">
        <v>73</v>
      </c>
      <c r="B55" s="206">
        <v>5.1590713671539117</v>
      </c>
      <c r="C55" s="206">
        <v>5.2068787618228711</v>
      </c>
      <c r="D55" s="206">
        <v>5.2785038693035249</v>
      </c>
      <c r="E55" s="206">
        <v>5.3501289767841786</v>
      </c>
      <c r="F55" s="206">
        <v>5.4456577815993112</v>
      </c>
      <c r="G55" s="206">
        <v>5.5650902837489236</v>
      </c>
      <c r="H55" s="206">
        <v>5.6368013757523636</v>
      </c>
      <c r="I55" s="206">
        <v>5.732330180567498</v>
      </c>
      <c r="J55" s="206">
        <v>5.7084264832330174</v>
      </c>
      <c r="K55" s="206">
        <v>6.0905417024935504</v>
      </c>
      <c r="L55" s="206">
        <v>6.6159931212381773</v>
      </c>
      <c r="M55" s="206">
        <v>6.592175408426483</v>
      </c>
      <c r="N55" s="206">
        <v>0</v>
      </c>
      <c r="O55" s="206">
        <v>0</v>
      </c>
      <c r="P55" s="206">
        <v>0</v>
      </c>
      <c r="Q55" s="206">
        <v>0</v>
      </c>
      <c r="R55" s="206">
        <v>0</v>
      </c>
      <c r="S55" s="206">
        <v>0</v>
      </c>
      <c r="T55" s="206">
        <v>0</v>
      </c>
      <c r="U55" s="206">
        <v>0</v>
      </c>
      <c r="V55" s="206">
        <v>0</v>
      </c>
      <c r="W55" s="206">
        <v>0</v>
      </c>
      <c r="DA55" s="71" t="s">
        <v>468</v>
      </c>
    </row>
    <row r="56" spans="1:105" ht="12" customHeight="1" x14ac:dyDescent="0.25">
      <c r="A56" s="18" t="s">
        <v>74</v>
      </c>
      <c r="B56" s="206">
        <v>0</v>
      </c>
      <c r="C56" s="206">
        <v>0</v>
      </c>
      <c r="D56" s="206">
        <v>0</v>
      </c>
      <c r="E56" s="206">
        <v>0</v>
      </c>
      <c r="F56" s="206">
        <v>0</v>
      </c>
      <c r="G56" s="206">
        <v>0</v>
      </c>
      <c r="H56" s="206">
        <v>0</v>
      </c>
      <c r="I56" s="206">
        <v>0</v>
      </c>
      <c r="J56" s="206">
        <v>0</v>
      </c>
      <c r="K56" s="206">
        <v>0</v>
      </c>
      <c r="L56" s="206">
        <v>0</v>
      </c>
      <c r="M56" s="206">
        <v>0</v>
      </c>
      <c r="N56" s="206">
        <v>0</v>
      </c>
      <c r="O56" s="206">
        <v>0</v>
      </c>
      <c r="P56" s="206">
        <v>0</v>
      </c>
      <c r="Q56" s="206">
        <v>0</v>
      </c>
      <c r="R56" s="206">
        <v>0</v>
      </c>
      <c r="S56" s="206">
        <v>0</v>
      </c>
      <c r="T56" s="206">
        <v>0</v>
      </c>
      <c r="U56" s="206">
        <v>0</v>
      </c>
      <c r="V56" s="206">
        <v>0</v>
      </c>
      <c r="W56" s="206">
        <v>0</v>
      </c>
      <c r="DA56" s="71" t="s">
        <v>469</v>
      </c>
    </row>
    <row r="57" spans="1:105" ht="12" customHeight="1" x14ac:dyDescent="0.25">
      <c r="A57" s="18" t="s">
        <v>75</v>
      </c>
      <c r="B57" s="206">
        <v>0</v>
      </c>
      <c r="C57" s="206">
        <v>0</v>
      </c>
      <c r="D57" s="206">
        <v>0</v>
      </c>
      <c r="E57" s="206">
        <v>0</v>
      </c>
      <c r="F57" s="206">
        <v>0</v>
      </c>
      <c r="G57" s="206">
        <v>0</v>
      </c>
      <c r="H57" s="206">
        <v>0</v>
      </c>
      <c r="I57" s="206">
        <v>0</v>
      </c>
      <c r="J57" s="206">
        <v>0</v>
      </c>
      <c r="K57" s="206">
        <v>0</v>
      </c>
      <c r="L57" s="206">
        <v>0</v>
      </c>
      <c r="M57" s="206">
        <v>0</v>
      </c>
      <c r="N57" s="206">
        <v>0</v>
      </c>
      <c r="O57" s="206">
        <v>0</v>
      </c>
      <c r="P57" s="206">
        <v>0</v>
      </c>
      <c r="Q57" s="206">
        <v>0</v>
      </c>
      <c r="R57" s="206">
        <v>0</v>
      </c>
      <c r="S57" s="206">
        <v>2.665520206362855E-3</v>
      </c>
      <c r="T57" s="206">
        <v>3.5253654342218398E-3</v>
      </c>
      <c r="U57" s="206">
        <v>2.665520206362855E-3</v>
      </c>
      <c r="V57" s="206">
        <v>1.805674978503869E-3</v>
      </c>
      <c r="W57" s="206">
        <v>3.7833190025795349E-3</v>
      </c>
      <c r="DA57" s="71" t="s">
        <v>470</v>
      </c>
    </row>
    <row r="58" spans="1:105" ht="12" customHeight="1" x14ac:dyDescent="0.25">
      <c r="A58" s="18" t="s">
        <v>76</v>
      </c>
      <c r="B58" s="206">
        <v>0</v>
      </c>
      <c r="C58" s="206">
        <v>0</v>
      </c>
      <c r="D58" s="206">
        <v>0</v>
      </c>
      <c r="E58" s="206">
        <v>0</v>
      </c>
      <c r="F58" s="206">
        <v>0</v>
      </c>
      <c r="G58" s="206">
        <v>0</v>
      </c>
      <c r="H58" s="206">
        <v>0</v>
      </c>
      <c r="I58" s="206">
        <v>0</v>
      </c>
      <c r="J58" s="206">
        <v>0</v>
      </c>
      <c r="K58" s="206">
        <v>0</v>
      </c>
      <c r="L58" s="206">
        <v>0</v>
      </c>
      <c r="M58" s="206">
        <v>0</v>
      </c>
      <c r="N58" s="206">
        <v>0</v>
      </c>
      <c r="O58" s="206">
        <v>0</v>
      </c>
      <c r="P58" s="206">
        <v>0</v>
      </c>
      <c r="Q58" s="206">
        <v>0</v>
      </c>
      <c r="R58" s="206">
        <v>0</v>
      </c>
      <c r="S58" s="206">
        <v>0</v>
      </c>
      <c r="T58" s="206">
        <v>0</v>
      </c>
      <c r="U58" s="206">
        <v>0</v>
      </c>
      <c r="V58" s="206">
        <v>0</v>
      </c>
      <c r="W58" s="206">
        <v>0</v>
      </c>
      <c r="DA58" s="71" t="s">
        <v>471</v>
      </c>
    </row>
    <row r="59" spans="1:105" ht="12" customHeight="1" x14ac:dyDescent="0.25">
      <c r="A59" s="18" t="s">
        <v>77</v>
      </c>
      <c r="B59" s="206">
        <v>0</v>
      </c>
      <c r="C59" s="206">
        <v>0</v>
      </c>
      <c r="D59" s="206">
        <v>0</v>
      </c>
      <c r="E59" s="206">
        <v>0</v>
      </c>
      <c r="F59" s="206">
        <v>0</v>
      </c>
      <c r="G59" s="206">
        <v>0</v>
      </c>
      <c r="H59" s="206">
        <v>0</v>
      </c>
      <c r="I59" s="206">
        <v>0</v>
      </c>
      <c r="J59" s="206">
        <v>0</v>
      </c>
      <c r="K59" s="206">
        <v>0</v>
      </c>
      <c r="L59" s="206">
        <v>0</v>
      </c>
      <c r="M59" s="206">
        <v>0</v>
      </c>
      <c r="N59" s="206">
        <v>0</v>
      </c>
      <c r="O59" s="206">
        <v>0</v>
      </c>
      <c r="P59" s="206">
        <v>0</v>
      </c>
      <c r="Q59" s="206">
        <v>0</v>
      </c>
      <c r="R59" s="206">
        <v>0</v>
      </c>
      <c r="S59" s="206">
        <v>0</v>
      </c>
      <c r="T59" s="206">
        <v>0</v>
      </c>
      <c r="U59" s="206">
        <v>0</v>
      </c>
      <c r="V59" s="206">
        <v>0</v>
      </c>
      <c r="W59" s="206">
        <v>0</v>
      </c>
      <c r="DA59" s="71" t="s">
        <v>472</v>
      </c>
    </row>
    <row r="60" spans="1:105" ht="12" customHeight="1" x14ac:dyDescent="0.25">
      <c r="A60" s="18" t="s">
        <v>78</v>
      </c>
      <c r="B60" s="206">
        <v>0</v>
      </c>
      <c r="C60" s="206">
        <v>0</v>
      </c>
      <c r="D60" s="206">
        <v>0</v>
      </c>
      <c r="E60" s="206">
        <v>0</v>
      </c>
      <c r="F60" s="206">
        <v>0</v>
      </c>
      <c r="G60" s="206">
        <v>0</v>
      </c>
      <c r="H60" s="206">
        <v>0</v>
      </c>
      <c r="I60" s="206">
        <v>0</v>
      </c>
      <c r="J60" s="206">
        <v>0</v>
      </c>
      <c r="K60" s="206">
        <v>0</v>
      </c>
      <c r="L60" s="206">
        <v>0</v>
      </c>
      <c r="M60" s="206">
        <v>0</v>
      </c>
      <c r="N60" s="206">
        <v>0</v>
      </c>
      <c r="O60" s="206">
        <v>0</v>
      </c>
      <c r="P60" s="206">
        <v>0</v>
      </c>
      <c r="Q60" s="206">
        <v>0</v>
      </c>
      <c r="R60" s="206">
        <v>0</v>
      </c>
      <c r="S60" s="206">
        <v>0</v>
      </c>
      <c r="T60" s="206">
        <v>0</v>
      </c>
      <c r="U60" s="206">
        <v>0</v>
      </c>
      <c r="V60" s="206">
        <v>0</v>
      </c>
      <c r="W60" s="206">
        <v>0</v>
      </c>
      <c r="DA60" s="71" t="s">
        <v>473</v>
      </c>
    </row>
    <row r="61" spans="1:105" ht="12" customHeight="1" x14ac:dyDescent="0.25">
      <c r="A61" s="14" t="s">
        <v>79</v>
      </c>
      <c r="B61" s="206">
        <v>0</v>
      </c>
      <c r="C61" s="206">
        <v>0</v>
      </c>
      <c r="D61" s="206">
        <v>0</v>
      </c>
      <c r="E61" s="206">
        <v>0</v>
      </c>
      <c r="F61" s="206">
        <v>0</v>
      </c>
      <c r="G61" s="206">
        <v>0</v>
      </c>
      <c r="H61" s="206">
        <v>0</v>
      </c>
      <c r="I61" s="206">
        <v>0</v>
      </c>
      <c r="J61" s="206">
        <v>0</v>
      </c>
      <c r="K61" s="206">
        <v>0</v>
      </c>
      <c r="L61" s="206">
        <v>0</v>
      </c>
      <c r="M61" s="206">
        <v>0</v>
      </c>
      <c r="N61" s="206">
        <v>0</v>
      </c>
      <c r="O61" s="206">
        <v>0</v>
      </c>
      <c r="P61" s="206">
        <v>0</v>
      </c>
      <c r="Q61" s="206">
        <v>0</v>
      </c>
      <c r="R61" s="206">
        <v>0</v>
      </c>
      <c r="S61" s="206">
        <v>0</v>
      </c>
      <c r="T61" s="206">
        <v>0</v>
      </c>
      <c r="U61" s="206">
        <v>0</v>
      </c>
      <c r="V61" s="206">
        <v>0</v>
      </c>
      <c r="W61" s="206">
        <v>0</v>
      </c>
      <c r="DA61" s="71" t="s">
        <v>474</v>
      </c>
    </row>
    <row r="62" spans="1:105" ht="12" customHeight="1" x14ac:dyDescent="0.25">
      <c r="A62" s="21" t="s">
        <v>38</v>
      </c>
      <c r="B62" s="209">
        <v>9.716251074806534</v>
      </c>
      <c r="C62" s="209">
        <v>9.9742046431642297</v>
      </c>
      <c r="D62" s="209">
        <v>10.060189165950129</v>
      </c>
      <c r="E62" s="209">
        <v>9.9742046431642297</v>
      </c>
      <c r="F62" s="209">
        <v>10.40412725709372</v>
      </c>
      <c r="G62" s="209">
        <v>10.490111779879619</v>
      </c>
      <c r="H62" s="209">
        <v>10.920034393809109</v>
      </c>
      <c r="I62" s="209">
        <v>12.12381771281169</v>
      </c>
      <c r="J62" s="209">
        <v>11.951848667239901</v>
      </c>
      <c r="K62" s="209">
        <v>9.9742046431642297</v>
      </c>
      <c r="L62" s="209">
        <v>11.6938950988822</v>
      </c>
      <c r="M62" s="209">
        <v>10.146173688736029</v>
      </c>
      <c r="N62" s="209">
        <v>9.8882201203783318</v>
      </c>
      <c r="O62" s="209">
        <v>10.146173688736029</v>
      </c>
      <c r="P62" s="209">
        <v>10.490111779879619</v>
      </c>
      <c r="Q62" s="209">
        <v>10.834049871023209</v>
      </c>
      <c r="R62" s="209">
        <v>9.4234737747205504</v>
      </c>
      <c r="S62" s="209">
        <v>9.8816852966466033</v>
      </c>
      <c r="T62" s="209">
        <v>9.6090283748925192</v>
      </c>
      <c r="U62" s="209">
        <v>9.0935511607910566</v>
      </c>
      <c r="V62" s="209">
        <v>8.674978503869303</v>
      </c>
      <c r="W62" s="209">
        <v>10.04032674118659</v>
      </c>
      <c r="DA62" s="86" t="s">
        <v>475</v>
      </c>
    </row>
    <row r="63" spans="1:105" ht="12" customHeight="1" x14ac:dyDescent="0.25">
      <c r="A63" s="114" t="s">
        <v>145</v>
      </c>
      <c r="B63" s="286">
        <f t="shared" ref="B63:W63" si="18">SUM(B64:B65,B68)</f>
        <v>41.728460877042139</v>
      </c>
      <c r="C63" s="286">
        <f t="shared" si="18"/>
        <v>35.377558039552873</v>
      </c>
      <c r="D63" s="286">
        <f t="shared" si="18"/>
        <v>22.972914875322438</v>
      </c>
      <c r="E63" s="286">
        <f t="shared" si="18"/>
        <v>23.001547721410137</v>
      </c>
      <c r="F63" s="286">
        <f t="shared" si="18"/>
        <v>26.134737747205502</v>
      </c>
      <c r="G63" s="286">
        <f t="shared" si="18"/>
        <v>23.686328460877036</v>
      </c>
      <c r="H63" s="286">
        <f t="shared" si="18"/>
        <v>24.854342218400678</v>
      </c>
      <c r="I63" s="286">
        <f t="shared" si="18"/>
        <v>31.954170249355105</v>
      </c>
      <c r="J63" s="286">
        <f t="shared" si="18"/>
        <v>35.186758383490968</v>
      </c>
      <c r="K63" s="286">
        <f t="shared" si="18"/>
        <v>26.76268271711092</v>
      </c>
      <c r="L63" s="286">
        <f t="shared" si="18"/>
        <v>25.814445399828031</v>
      </c>
      <c r="M63" s="286">
        <f t="shared" si="18"/>
        <v>26.502407566638002</v>
      </c>
      <c r="N63" s="286">
        <f t="shared" si="18"/>
        <v>19.007394668959595</v>
      </c>
      <c r="O63" s="286">
        <f t="shared" si="18"/>
        <v>23.110748065348233</v>
      </c>
      <c r="P63" s="286">
        <f t="shared" si="18"/>
        <v>25.606706792777302</v>
      </c>
      <c r="Q63" s="286">
        <f t="shared" si="18"/>
        <v>28.866895958727426</v>
      </c>
      <c r="R63" s="286">
        <f t="shared" si="18"/>
        <v>27.81023215821152</v>
      </c>
      <c r="S63" s="286">
        <f t="shared" si="18"/>
        <v>29.418830610490112</v>
      </c>
      <c r="T63" s="286">
        <f t="shared" si="18"/>
        <v>28.58761822871881</v>
      </c>
      <c r="U63" s="286">
        <f t="shared" si="18"/>
        <v>27.227171109200349</v>
      </c>
      <c r="V63" s="286">
        <f t="shared" si="18"/>
        <v>27.982889079965606</v>
      </c>
      <c r="W63" s="286">
        <f t="shared" si="18"/>
        <v>32.607652622527922</v>
      </c>
      <c r="DA63" s="118"/>
    </row>
    <row r="64" spans="1:105" ht="12" customHeight="1" x14ac:dyDescent="0.25">
      <c r="A64" s="51" t="s">
        <v>43</v>
      </c>
      <c r="B64" s="243">
        <f>NFM_fec!B5</f>
        <v>0</v>
      </c>
      <c r="C64" s="243">
        <f>NFM_fec!C5</f>
        <v>0</v>
      </c>
      <c r="D64" s="243">
        <f>NFM_fec!D5</f>
        <v>0</v>
      </c>
      <c r="E64" s="243">
        <f>NFM_fec!E5</f>
        <v>0</v>
      </c>
      <c r="F64" s="243">
        <f>NFM_fec!F5</f>
        <v>0</v>
      </c>
      <c r="G64" s="243">
        <f>NFM_fec!G5</f>
        <v>0</v>
      </c>
      <c r="H64" s="243">
        <f>NFM_fec!H5</f>
        <v>0</v>
      </c>
      <c r="I64" s="243">
        <f>NFM_fec!I5</f>
        <v>0</v>
      </c>
      <c r="J64" s="243">
        <f>NFM_fec!J5</f>
        <v>0</v>
      </c>
      <c r="K64" s="243">
        <f>NFM_fec!K5</f>
        <v>0</v>
      </c>
      <c r="L64" s="243">
        <f>NFM_fec!L5</f>
        <v>0</v>
      </c>
      <c r="M64" s="243">
        <f>NFM_fec!M5</f>
        <v>0</v>
      </c>
      <c r="N64" s="243">
        <f>NFM_fec!N5</f>
        <v>0</v>
      </c>
      <c r="O64" s="243">
        <f>NFM_fec!O5</f>
        <v>0</v>
      </c>
      <c r="P64" s="243">
        <f>NFM_fec!P5</f>
        <v>0</v>
      </c>
      <c r="Q64" s="243">
        <f>NFM_fec!Q5</f>
        <v>0</v>
      </c>
      <c r="R64" s="243">
        <f>NFM_fec!R5</f>
        <v>0</v>
      </c>
      <c r="S64" s="243">
        <f>NFM_fec!S5</f>
        <v>0</v>
      </c>
      <c r="T64" s="243">
        <f>NFM_fec!T5</f>
        <v>0</v>
      </c>
      <c r="U64" s="243">
        <f>NFM_fec!U5</f>
        <v>0</v>
      </c>
      <c r="V64" s="243">
        <f>NFM_fec!V5</f>
        <v>0</v>
      </c>
      <c r="W64" s="243">
        <f>NFM_fec!W5</f>
        <v>0</v>
      </c>
      <c r="DA64" s="83"/>
    </row>
    <row r="65" spans="1:105" ht="12" customHeight="1" x14ac:dyDescent="0.25">
      <c r="A65" s="99" t="s">
        <v>56</v>
      </c>
      <c r="B65" s="284">
        <f t="shared" ref="B65:W65" si="19">SUM(B66:B67)</f>
        <v>4.0448640607810624</v>
      </c>
      <c r="C65" s="284">
        <f t="shared" si="19"/>
        <v>3.3269563724238411</v>
      </c>
      <c r="D65" s="284">
        <f t="shared" si="19"/>
        <v>2.137370483082317</v>
      </c>
      <c r="E65" s="284">
        <f t="shared" si="19"/>
        <v>2.351124108965517</v>
      </c>
      <c r="F65" s="284">
        <f t="shared" si="19"/>
        <v>2.0709869283046629</v>
      </c>
      <c r="G65" s="284">
        <f t="shared" si="19"/>
        <v>2.2434670266449031</v>
      </c>
      <c r="H65" s="284">
        <f t="shared" si="19"/>
        <v>2.8195906874830379</v>
      </c>
      <c r="I65" s="284">
        <f t="shared" si="19"/>
        <v>3.224326681684996</v>
      </c>
      <c r="J65" s="284">
        <f t="shared" si="19"/>
        <v>3.2413508637538722</v>
      </c>
      <c r="K65" s="284">
        <f t="shared" si="19"/>
        <v>2.79004549275033</v>
      </c>
      <c r="L65" s="284">
        <f t="shared" si="19"/>
        <v>2.6815256971416108</v>
      </c>
      <c r="M65" s="284">
        <f t="shared" si="19"/>
        <v>2.5485381125378419</v>
      </c>
      <c r="N65" s="284">
        <f t="shared" si="19"/>
        <v>2.4544447131209348</v>
      </c>
      <c r="O65" s="284">
        <f t="shared" si="19"/>
        <v>2.3426096726044721</v>
      </c>
      <c r="P65" s="284">
        <f t="shared" si="19"/>
        <v>2.916733405572641</v>
      </c>
      <c r="Q65" s="284">
        <f t="shared" si="19"/>
        <v>3.062647474810118</v>
      </c>
      <c r="R65" s="284">
        <f t="shared" si="19"/>
        <v>3.0289129304537981</v>
      </c>
      <c r="S65" s="284">
        <f t="shared" si="19"/>
        <v>3.0837013092483598</v>
      </c>
      <c r="T65" s="284">
        <f t="shared" si="19"/>
        <v>2.9965730768631609</v>
      </c>
      <c r="U65" s="284">
        <f t="shared" si="19"/>
        <v>2.8539701087449658</v>
      </c>
      <c r="V65" s="284">
        <f t="shared" si="19"/>
        <v>3.020579351565186</v>
      </c>
      <c r="W65" s="284">
        <f t="shared" si="19"/>
        <v>3.4777236158487321</v>
      </c>
      <c r="DA65" s="94"/>
    </row>
    <row r="66" spans="1:105" ht="12" customHeight="1" x14ac:dyDescent="0.25">
      <c r="A66" s="44" t="s">
        <v>44</v>
      </c>
      <c r="B66" s="284">
        <f>NFM_fec!B34</f>
        <v>0</v>
      </c>
      <c r="C66" s="284">
        <f>NFM_fec!C34</f>
        <v>0</v>
      </c>
      <c r="D66" s="284">
        <f>NFM_fec!D34</f>
        <v>0</v>
      </c>
      <c r="E66" s="284">
        <f>NFM_fec!E34</f>
        <v>0</v>
      </c>
      <c r="F66" s="284">
        <f>NFM_fec!F34</f>
        <v>0</v>
      </c>
      <c r="G66" s="284">
        <f>NFM_fec!G34</f>
        <v>0</v>
      </c>
      <c r="H66" s="284">
        <f>NFM_fec!H34</f>
        <v>0</v>
      </c>
      <c r="I66" s="284">
        <f>NFM_fec!I34</f>
        <v>0</v>
      </c>
      <c r="J66" s="284">
        <f>NFM_fec!J34</f>
        <v>0</v>
      </c>
      <c r="K66" s="284">
        <f>NFM_fec!K34</f>
        <v>0</v>
      </c>
      <c r="L66" s="284">
        <f>NFM_fec!L34</f>
        <v>0</v>
      </c>
      <c r="M66" s="284">
        <f>NFM_fec!M34</f>
        <v>0</v>
      </c>
      <c r="N66" s="284">
        <f>NFM_fec!N34</f>
        <v>0</v>
      </c>
      <c r="O66" s="284">
        <f>NFM_fec!O34</f>
        <v>0</v>
      </c>
      <c r="P66" s="284">
        <f>NFM_fec!P34</f>
        <v>0</v>
      </c>
      <c r="Q66" s="284">
        <f>NFM_fec!Q34</f>
        <v>0</v>
      </c>
      <c r="R66" s="284">
        <f>NFM_fec!R34</f>
        <v>0</v>
      </c>
      <c r="S66" s="284">
        <f>NFM_fec!S34</f>
        <v>0</v>
      </c>
      <c r="T66" s="284">
        <f>NFM_fec!T34</f>
        <v>0</v>
      </c>
      <c r="U66" s="284">
        <f>NFM_fec!U34</f>
        <v>0</v>
      </c>
      <c r="V66" s="284">
        <f>NFM_fec!V34</f>
        <v>0</v>
      </c>
      <c r="W66" s="284">
        <f>NFM_fec!W34</f>
        <v>0</v>
      </c>
      <c r="DA66" s="94"/>
    </row>
    <row r="67" spans="1:105" ht="12" customHeight="1" x14ac:dyDescent="0.25">
      <c r="A67" s="44" t="s">
        <v>81</v>
      </c>
      <c r="B67" s="284">
        <f>NFM_fec!B72</f>
        <v>4.0448640607810624</v>
      </c>
      <c r="C67" s="284">
        <f>NFM_fec!C72</f>
        <v>3.3269563724238411</v>
      </c>
      <c r="D67" s="284">
        <f>NFM_fec!D72</f>
        <v>2.137370483082317</v>
      </c>
      <c r="E67" s="284">
        <f>NFM_fec!E72</f>
        <v>2.351124108965517</v>
      </c>
      <c r="F67" s="284">
        <f>NFM_fec!F72</f>
        <v>2.0709869283046629</v>
      </c>
      <c r="G67" s="284">
        <f>NFM_fec!G72</f>
        <v>2.2434670266449031</v>
      </c>
      <c r="H67" s="284">
        <f>NFM_fec!H72</f>
        <v>2.8195906874830379</v>
      </c>
      <c r="I67" s="284">
        <f>NFM_fec!I72</f>
        <v>3.224326681684996</v>
      </c>
      <c r="J67" s="284">
        <f>NFM_fec!J72</f>
        <v>3.2413508637538722</v>
      </c>
      <c r="K67" s="284">
        <f>NFM_fec!K72</f>
        <v>2.79004549275033</v>
      </c>
      <c r="L67" s="284">
        <f>NFM_fec!L72</f>
        <v>2.6815256971416108</v>
      </c>
      <c r="M67" s="284">
        <f>NFM_fec!M72</f>
        <v>2.5485381125378419</v>
      </c>
      <c r="N67" s="284">
        <f>NFM_fec!N72</f>
        <v>2.4544447131209348</v>
      </c>
      <c r="O67" s="284">
        <f>NFM_fec!O72</f>
        <v>2.3426096726044721</v>
      </c>
      <c r="P67" s="284">
        <f>NFM_fec!P72</f>
        <v>2.916733405572641</v>
      </c>
      <c r="Q67" s="284">
        <f>NFM_fec!Q72</f>
        <v>3.062647474810118</v>
      </c>
      <c r="R67" s="284">
        <f>NFM_fec!R72</f>
        <v>3.0289129304537981</v>
      </c>
      <c r="S67" s="284">
        <f>NFM_fec!S72</f>
        <v>3.0837013092483598</v>
      </c>
      <c r="T67" s="284">
        <f>NFM_fec!T72</f>
        <v>2.9965730768631609</v>
      </c>
      <c r="U67" s="284">
        <f>NFM_fec!U72</f>
        <v>2.8539701087449658</v>
      </c>
      <c r="V67" s="284">
        <f>NFM_fec!V72</f>
        <v>3.020579351565186</v>
      </c>
      <c r="W67" s="284">
        <f>NFM_fec!W72</f>
        <v>3.4777236158487321</v>
      </c>
      <c r="DA67" s="94"/>
    </row>
    <row r="68" spans="1:105" ht="12" customHeight="1" x14ac:dyDescent="0.25">
      <c r="A68" s="52" t="s">
        <v>45</v>
      </c>
      <c r="B68" s="244">
        <f>NFM_fec!B115</f>
        <v>37.683596816261073</v>
      </c>
      <c r="C68" s="244">
        <f>NFM_fec!C115</f>
        <v>32.05060166712903</v>
      </c>
      <c r="D68" s="244">
        <f>NFM_fec!D115</f>
        <v>20.83554439224012</v>
      </c>
      <c r="E68" s="244">
        <f>NFM_fec!E115</f>
        <v>20.650423612444619</v>
      </c>
      <c r="F68" s="244">
        <f>NFM_fec!F115</f>
        <v>24.063750818900839</v>
      </c>
      <c r="G68" s="244">
        <f>NFM_fec!G115</f>
        <v>21.442861434232132</v>
      </c>
      <c r="H68" s="244">
        <f>NFM_fec!H115</f>
        <v>22.034751530917639</v>
      </c>
      <c r="I68" s="244">
        <f>NFM_fec!I115</f>
        <v>28.729843567670109</v>
      </c>
      <c r="J68" s="244">
        <f>NFM_fec!J115</f>
        <v>31.945407519737099</v>
      </c>
      <c r="K68" s="244">
        <f>NFM_fec!K115</f>
        <v>23.972637224360589</v>
      </c>
      <c r="L68" s="244">
        <f>NFM_fec!L115</f>
        <v>23.132919702686419</v>
      </c>
      <c r="M68" s="244">
        <f>NFM_fec!M115</f>
        <v>23.953869454100161</v>
      </c>
      <c r="N68" s="244">
        <f>NFM_fec!N115</f>
        <v>16.55294995583866</v>
      </c>
      <c r="O68" s="244">
        <f>NFM_fec!O115</f>
        <v>20.768138392743762</v>
      </c>
      <c r="P68" s="244">
        <f>NFM_fec!P115</f>
        <v>22.68997338720466</v>
      </c>
      <c r="Q68" s="244">
        <f>NFM_fec!Q115</f>
        <v>25.804248483917309</v>
      </c>
      <c r="R68" s="244">
        <f>NFM_fec!R115</f>
        <v>24.78131922775772</v>
      </c>
      <c r="S68" s="244">
        <f>NFM_fec!S115</f>
        <v>26.33512930124175</v>
      </c>
      <c r="T68" s="244">
        <f>NFM_fec!T115</f>
        <v>25.591045151855649</v>
      </c>
      <c r="U68" s="244">
        <f>NFM_fec!U115</f>
        <v>24.373201000455381</v>
      </c>
      <c r="V68" s="244">
        <f>NFM_fec!V115</f>
        <v>24.96230972840042</v>
      </c>
      <c r="W68" s="244">
        <f>NFM_fec!W115</f>
        <v>29.129929006679191</v>
      </c>
      <c r="DA68" s="84"/>
    </row>
    <row r="69" spans="1:105" ht="12" customHeight="1" x14ac:dyDescent="0.25">
      <c r="A69" s="4"/>
      <c r="B69" s="245"/>
      <c r="C69" s="245"/>
      <c r="D69" s="245"/>
      <c r="E69" s="245"/>
      <c r="F69" s="245"/>
      <c r="G69" s="245"/>
      <c r="H69" s="245"/>
      <c r="I69" s="245"/>
      <c r="J69" s="245"/>
      <c r="K69" s="245"/>
      <c r="L69" s="245"/>
      <c r="M69" s="245"/>
      <c r="N69" s="245"/>
      <c r="O69" s="245"/>
      <c r="P69" s="245"/>
      <c r="Q69" s="245"/>
      <c r="R69" s="287"/>
      <c r="S69" s="287"/>
      <c r="T69" s="287"/>
      <c r="U69" s="287"/>
      <c r="V69" s="287"/>
      <c r="W69" s="287"/>
    </row>
    <row r="70" spans="1:105" ht="12" customHeight="1" x14ac:dyDescent="0.25">
      <c r="A70" s="30" t="s">
        <v>85</v>
      </c>
      <c r="B70" s="205">
        <f t="shared" ref="B70:W70" si="20">SUM(B71:B72)</f>
        <v>87.107093921114682</v>
      </c>
      <c r="C70" s="205">
        <f t="shared" si="20"/>
        <v>65.979932601220881</v>
      </c>
      <c r="D70" s="205">
        <f t="shared" si="20"/>
        <v>31.305680240454048</v>
      </c>
      <c r="E70" s="205">
        <f t="shared" si="20"/>
        <v>31.674086360520835</v>
      </c>
      <c r="F70" s="205">
        <f t="shared" si="20"/>
        <v>38.362055881041528</v>
      </c>
      <c r="G70" s="205">
        <f t="shared" si="20"/>
        <v>30.11172040053421</v>
      </c>
      <c r="H70" s="205">
        <f t="shared" si="20"/>
        <v>30.218572827124419</v>
      </c>
      <c r="I70" s="205">
        <f t="shared" si="20"/>
        <v>45.899500454001078</v>
      </c>
      <c r="J70" s="205">
        <f t="shared" si="20"/>
        <v>49.94486196057322</v>
      </c>
      <c r="K70" s="205">
        <f t="shared" si="20"/>
        <v>34.533162001120729</v>
      </c>
      <c r="L70" s="205">
        <f t="shared" si="20"/>
        <v>26.379430480559979</v>
      </c>
      <c r="M70" s="205">
        <f t="shared" si="20"/>
        <v>32.213661720990075</v>
      </c>
      <c r="N70" s="205">
        <f t="shared" si="20"/>
        <v>30.045259839314454</v>
      </c>
      <c r="O70" s="205">
        <f t="shared" si="20"/>
        <v>38.759676839473833</v>
      </c>
      <c r="P70" s="205">
        <f t="shared" si="20"/>
        <v>43.076898159311966</v>
      </c>
      <c r="Q70" s="205">
        <f t="shared" si="20"/>
        <v>53.105979359196752</v>
      </c>
      <c r="R70" s="205">
        <f t="shared" si="20"/>
        <v>54.131872782613868</v>
      </c>
      <c r="S70" s="205">
        <f t="shared" si="20"/>
        <v>58.589112638959762</v>
      </c>
      <c r="T70" s="205">
        <f t="shared" si="20"/>
        <v>58.456000398991051</v>
      </c>
      <c r="U70" s="205">
        <f t="shared" si="20"/>
        <v>56.067411479021494</v>
      </c>
      <c r="V70" s="205">
        <f t="shared" si="20"/>
        <v>58.334904778704868</v>
      </c>
      <c r="W70" s="205">
        <f t="shared" si="20"/>
        <v>66.327016398468515</v>
      </c>
      <c r="DA70" s="112"/>
    </row>
    <row r="71" spans="1:105" ht="12" customHeight="1" x14ac:dyDescent="0.25">
      <c r="A71" s="24" t="s">
        <v>146</v>
      </c>
      <c r="B71" s="215">
        <f>NFM_emi!B5+(NFM_emi!B34-NFM_emi!B70)+NFM_emi!B72+(NFM_emi!B115-NFM_emi!B158)</f>
        <v>74.812479121114677</v>
      </c>
      <c r="C71" s="215">
        <f>NFM_emi!C5+(NFM_emi!C34-NFM_emi!C70)+NFM_emi!C72+(NFM_emi!C115-NFM_emi!C158)</f>
        <v>56.595756241220883</v>
      </c>
      <c r="D71" s="215">
        <f>NFM_emi!D5+(NFM_emi!D34-NFM_emi!D70)+NFM_emi!D72+(NFM_emi!D115-NFM_emi!D158)</f>
        <v>18.711153360454048</v>
      </c>
      <c r="E71" s="215">
        <f>NFM_emi!E5+(NFM_emi!E34-NFM_emi!E70)+NFM_emi!E72+(NFM_emi!E115-NFM_emi!E158)</f>
        <v>18.812133360520836</v>
      </c>
      <c r="F71" s="215">
        <f>NFM_emi!F5+(NFM_emi!F34-NFM_emi!F70)+NFM_emi!F72+(NFM_emi!F115-NFM_emi!F158)</f>
        <v>26.649287281041527</v>
      </c>
      <c r="G71" s="215">
        <f>NFM_emi!G5+(NFM_emi!G34-NFM_emi!G70)+NFM_emi!G72+(NFM_emi!G115-NFM_emi!G158)</f>
        <v>17.923950000534209</v>
      </c>
      <c r="H71" s="215">
        <f>NFM_emi!H5+(NFM_emi!H34-NFM_emi!H70)+NFM_emi!H72+(NFM_emi!H115-NFM_emi!H158)</f>
        <v>19.48914000045772</v>
      </c>
      <c r="I71" s="215">
        <f>NFM_emi!I5+(NFM_emi!I34-NFM_emi!I70)+NFM_emi!I72+(NFM_emi!I115-NFM_emi!I158)</f>
        <v>36.62840520066775</v>
      </c>
      <c r="J71" s="215">
        <f>NFM_emi!J5+(NFM_emi!J34-NFM_emi!J70)+NFM_emi!J72+(NFM_emi!J115-NFM_emi!J158)</f>
        <v>42.132104280573223</v>
      </c>
      <c r="K71" s="215">
        <f>NFM_emi!K5+(NFM_emi!K34-NFM_emi!K70)+NFM_emi!K72+(NFM_emi!K115-NFM_emi!K158)</f>
        <v>26.623260001120727</v>
      </c>
      <c r="L71" s="215">
        <f>NFM_emi!L5+(NFM_emi!L34-NFM_emi!L70)+NFM_emi!L72+(NFM_emi!L115-NFM_emi!L158)</f>
        <v>17.948670480559979</v>
      </c>
      <c r="M71" s="215">
        <f>NFM_emi!M5+(NFM_emi!M34-NFM_emi!M70)+NFM_emi!M72+(NFM_emi!M115-NFM_emi!M158)</f>
        <v>23.577780960990076</v>
      </c>
      <c r="N71" s="215">
        <f>NFM_emi!N5+(NFM_emi!N34-NFM_emi!N70)+NFM_emi!N72+(NFM_emi!N115-NFM_emi!N158)</f>
        <v>22.063080959314455</v>
      </c>
      <c r="O71" s="215">
        <f>NFM_emi!O5+(NFM_emi!O34-NFM_emi!O70)+NFM_emi!O72+(NFM_emi!O115-NFM_emi!O158)</f>
        <v>30.773130479473831</v>
      </c>
      <c r="P71" s="215">
        <f>NFM_emi!P5+(NFM_emi!P34-NFM_emi!P70)+NFM_emi!P72+(NFM_emi!P115-NFM_emi!P158)</f>
        <v>36.149790959311964</v>
      </c>
      <c r="Q71" s="215">
        <f>NFM_emi!Q5+(NFM_emi!Q34-NFM_emi!Q70)+NFM_emi!Q72+(NFM_emi!Q115-NFM_emi!Q158)</f>
        <v>42.999466319196756</v>
      </c>
      <c r="R71" s="215">
        <f>NFM_emi!R5+(NFM_emi!R34-NFM_emi!R70)+NFM_emi!R72+(NFM_emi!R115-NFM_emi!R158)</f>
        <v>43.830733679007167</v>
      </c>
      <c r="S71" s="215">
        <f>NFM_emi!S5+(NFM_emi!S34-NFM_emi!S70)+NFM_emi!S72+(NFM_emi!S115-NFM_emi!S158)</f>
        <v>46.559295358959758</v>
      </c>
      <c r="T71" s="215">
        <f>NFM_emi!T5+(NFM_emi!T34-NFM_emi!T70)+NFM_emi!T72+(NFM_emi!T115-NFM_emi!T158)</f>
        <v>45.228437998991048</v>
      </c>
      <c r="U71" s="215">
        <f>NFM_emi!U5+(NFM_emi!U34-NFM_emi!U70)+NFM_emi!U72+(NFM_emi!U115-NFM_emi!U158)</f>
        <v>43.221295079021495</v>
      </c>
      <c r="V71" s="215">
        <f>NFM_emi!V5+(NFM_emi!V34-NFM_emi!V70)+NFM_emi!V72+(NFM_emi!V115-NFM_emi!V158)</f>
        <v>45.649155598704866</v>
      </c>
      <c r="W71" s="215">
        <f>NFM_emi!W5+(NFM_emi!W34-NFM_emi!W70)+NFM_emi!W72+(NFM_emi!W115-NFM_emi!W158)</f>
        <v>53.348498638468513</v>
      </c>
      <c r="DA71" s="85"/>
    </row>
    <row r="72" spans="1:105" ht="12" customHeight="1" x14ac:dyDescent="0.25">
      <c r="A72" s="14" t="s">
        <v>147</v>
      </c>
      <c r="B72" s="206">
        <f>NFM_emi!B70+NFM_emi!B158</f>
        <v>12.2946148</v>
      </c>
      <c r="C72" s="206">
        <f>NFM_emi!C70+NFM_emi!C158</f>
        <v>9.3841763599999997</v>
      </c>
      <c r="D72" s="206">
        <f>NFM_emi!D70+NFM_emi!D158</f>
        <v>12.59452688</v>
      </c>
      <c r="E72" s="206">
        <f>NFM_emi!E70+NFM_emi!E158</f>
        <v>12.861953</v>
      </c>
      <c r="F72" s="206">
        <f>NFM_emi!F70+NFM_emi!F158</f>
        <v>11.7127686</v>
      </c>
      <c r="G72" s="206">
        <f>NFM_emi!G70+NFM_emi!G158</f>
        <v>12.1877704</v>
      </c>
      <c r="H72" s="206">
        <f>NFM_emi!H70+NFM_emi!H158</f>
        <v>10.729432826666701</v>
      </c>
      <c r="I72" s="206">
        <f>NFM_emi!I70+NFM_emi!I158</f>
        <v>9.2710952533333302</v>
      </c>
      <c r="J72" s="206">
        <f>NFM_emi!J70+NFM_emi!J158</f>
        <v>7.8127576799999998</v>
      </c>
      <c r="K72" s="206">
        <f>NFM_emi!K70+NFM_emi!K158</f>
        <v>7.9099019999999998</v>
      </c>
      <c r="L72" s="206">
        <f>NFM_emi!L70+NFM_emi!L158</f>
        <v>8.4307599999999994</v>
      </c>
      <c r="M72" s="206">
        <f>NFM_emi!M70+NFM_emi!M158</f>
        <v>8.6358807599999992</v>
      </c>
      <c r="N72" s="206">
        <f>NFM_emi!N70+NFM_emi!N158</f>
        <v>7.9821788800000002</v>
      </c>
      <c r="O72" s="206">
        <f>NFM_emi!O70+NFM_emi!O158</f>
        <v>7.9865463600000002</v>
      </c>
      <c r="P72" s="206">
        <f>NFM_emi!P70+NFM_emi!P158</f>
        <v>6.9271072</v>
      </c>
      <c r="Q72" s="206">
        <f>NFM_emi!Q70+NFM_emi!Q158</f>
        <v>10.106513039999999</v>
      </c>
      <c r="R72" s="206">
        <f>NFM_emi!R70+NFM_emi!R158</f>
        <v>10.301139103606699</v>
      </c>
      <c r="S72" s="206">
        <f>NFM_emi!S70+NFM_emi!S158</f>
        <v>12.02981728</v>
      </c>
      <c r="T72" s="206">
        <f>NFM_emi!T70+NFM_emi!T158</f>
        <v>13.2275624</v>
      </c>
      <c r="U72" s="206">
        <f>NFM_emi!U70+NFM_emi!U158</f>
        <v>12.8461164</v>
      </c>
      <c r="V72" s="206">
        <f>NFM_emi!V70+NFM_emi!V158</f>
        <v>12.68574918</v>
      </c>
      <c r="W72" s="206">
        <f>NFM_emi!W70+NFM_emi!W158</f>
        <v>12.978517760000001</v>
      </c>
      <c r="DA72" s="71"/>
    </row>
    <row r="73" spans="1:105" ht="12" customHeight="1" x14ac:dyDescent="0.25">
      <c r="A73" s="31" t="s">
        <v>145</v>
      </c>
      <c r="B73" s="212">
        <f t="shared" ref="B73:W73" si="21">SUM(B74:B75,B78)</f>
        <v>87.107093921114682</v>
      </c>
      <c r="C73" s="212">
        <f t="shared" si="21"/>
        <v>65.979932601220881</v>
      </c>
      <c r="D73" s="212">
        <f t="shared" si="21"/>
        <v>31.305680240454048</v>
      </c>
      <c r="E73" s="212">
        <f t="shared" si="21"/>
        <v>31.674086360520835</v>
      </c>
      <c r="F73" s="212">
        <f t="shared" si="21"/>
        <v>38.362055881041528</v>
      </c>
      <c r="G73" s="212">
        <f t="shared" si="21"/>
        <v>30.111720400534207</v>
      </c>
      <c r="H73" s="212">
        <f t="shared" si="21"/>
        <v>30.218572827124422</v>
      </c>
      <c r="I73" s="212">
        <f t="shared" si="21"/>
        <v>45.899500454001078</v>
      </c>
      <c r="J73" s="212">
        <f t="shared" si="21"/>
        <v>49.94486196057322</v>
      </c>
      <c r="K73" s="212">
        <f t="shared" si="21"/>
        <v>34.533162001120729</v>
      </c>
      <c r="L73" s="212">
        <f t="shared" si="21"/>
        <v>26.379430480559979</v>
      </c>
      <c r="M73" s="212">
        <f t="shared" si="21"/>
        <v>32.213661720990075</v>
      </c>
      <c r="N73" s="212">
        <f t="shared" si="21"/>
        <v>30.045259839314454</v>
      </c>
      <c r="O73" s="212">
        <f t="shared" si="21"/>
        <v>38.759676839473833</v>
      </c>
      <c r="P73" s="212">
        <f t="shared" si="21"/>
        <v>43.076898159311966</v>
      </c>
      <c r="Q73" s="212">
        <f t="shared" si="21"/>
        <v>53.105979359196752</v>
      </c>
      <c r="R73" s="212">
        <f t="shared" si="21"/>
        <v>54.131872782613868</v>
      </c>
      <c r="S73" s="212">
        <f t="shared" si="21"/>
        <v>58.589112638959762</v>
      </c>
      <c r="T73" s="212">
        <f t="shared" si="21"/>
        <v>58.456000398991044</v>
      </c>
      <c r="U73" s="212">
        <f t="shared" si="21"/>
        <v>56.067411479021494</v>
      </c>
      <c r="V73" s="212">
        <f t="shared" si="21"/>
        <v>58.334904778704868</v>
      </c>
      <c r="W73" s="212">
        <f t="shared" si="21"/>
        <v>66.327016398468515</v>
      </c>
      <c r="DA73" s="109"/>
    </row>
    <row r="74" spans="1:105" ht="12" customHeight="1" x14ac:dyDescent="0.25">
      <c r="A74" s="51" t="s">
        <v>43</v>
      </c>
      <c r="B74" s="243">
        <f>NFM_emi!B$5</f>
        <v>0</v>
      </c>
      <c r="C74" s="243">
        <f>NFM_emi!C$5</f>
        <v>0</v>
      </c>
      <c r="D74" s="243">
        <f>NFM_emi!D$5</f>
        <v>0</v>
      </c>
      <c r="E74" s="243">
        <f>NFM_emi!E$5</f>
        <v>0</v>
      </c>
      <c r="F74" s="243">
        <f>NFM_emi!F$5</f>
        <v>0</v>
      </c>
      <c r="G74" s="243">
        <f>NFM_emi!G$5</f>
        <v>0</v>
      </c>
      <c r="H74" s="243">
        <f>NFM_emi!H$5</f>
        <v>0</v>
      </c>
      <c r="I74" s="243">
        <f>NFM_emi!I$5</f>
        <v>0</v>
      </c>
      <c r="J74" s="243">
        <f>NFM_emi!J$5</f>
        <v>0</v>
      </c>
      <c r="K74" s="243">
        <f>NFM_emi!K$5</f>
        <v>0</v>
      </c>
      <c r="L74" s="243">
        <f>NFM_emi!L$5</f>
        <v>0</v>
      </c>
      <c r="M74" s="243">
        <f>NFM_emi!M$5</f>
        <v>0</v>
      </c>
      <c r="N74" s="243">
        <f>NFM_emi!N$5</f>
        <v>0</v>
      </c>
      <c r="O74" s="243">
        <f>NFM_emi!O$5</f>
        <v>0</v>
      </c>
      <c r="P74" s="243">
        <f>NFM_emi!P$5</f>
        <v>0</v>
      </c>
      <c r="Q74" s="243">
        <f>NFM_emi!Q$5</f>
        <v>0</v>
      </c>
      <c r="R74" s="243">
        <f>NFM_emi!R$5</f>
        <v>0</v>
      </c>
      <c r="S74" s="243">
        <f>NFM_emi!S$5</f>
        <v>0</v>
      </c>
      <c r="T74" s="243">
        <f>NFM_emi!T$5</f>
        <v>0</v>
      </c>
      <c r="U74" s="243">
        <f>NFM_emi!U$5</f>
        <v>0</v>
      </c>
      <c r="V74" s="243">
        <f>NFM_emi!V$5</f>
        <v>0</v>
      </c>
      <c r="W74" s="243">
        <f>NFM_emi!W$5</f>
        <v>0</v>
      </c>
      <c r="DA74" s="83"/>
    </row>
    <row r="75" spans="1:105" ht="12" customHeight="1" x14ac:dyDescent="0.25">
      <c r="A75" s="99" t="s">
        <v>56</v>
      </c>
      <c r="B75" s="284">
        <f t="shared" ref="B75:W75" si="22">SUM(B76:B77)</f>
        <v>6.4359382782029968</v>
      </c>
      <c r="C75" s="284">
        <f t="shared" si="22"/>
        <v>4.6327683188411806</v>
      </c>
      <c r="D75" s="284">
        <f t="shared" si="22"/>
        <v>1.454516211649699</v>
      </c>
      <c r="E75" s="284">
        <f t="shared" si="22"/>
        <v>1.606797470286121</v>
      </c>
      <c r="F75" s="284">
        <f t="shared" si="22"/>
        <v>1.744552894400188</v>
      </c>
      <c r="G75" s="284">
        <f t="shared" si="22"/>
        <v>1.413655203024643</v>
      </c>
      <c r="H75" s="284">
        <f t="shared" si="22"/>
        <v>1.8635426847525489</v>
      </c>
      <c r="I75" s="284">
        <f t="shared" si="22"/>
        <v>3.0353345362209838</v>
      </c>
      <c r="J75" s="284">
        <f t="shared" si="22"/>
        <v>3.415598912248349</v>
      </c>
      <c r="K75" s="284">
        <f t="shared" si="22"/>
        <v>2.2949851743995189</v>
      </c>
      <c r="L75" s="284">
        <f t="shared" si="22"/>
        <v>1.5320126147627411</v>
      </c>
      <c r="M75" s="284">
        <f t="shared" si="22"/>
        <v>1.8605504553911469</v>
      </c>
      <c r="N75" s="284">
        <f t="shared" si="22"/>
        <v>3.1041670272680819</v>
      </c>
      <c r="O75" s="284">
        <f t="shared" si="22"/>
        <v>3.3281215119761969</v>
      </c>
      <c r="P75" s="284">
        <f t="shared" si="22"/>
        <v>4.358898803551198</v>
      </c>
      <c r="Q75" s="284">
        <f t="shared" si="22"/>
        <v>4.7951844201627818</v>
      </c>
      <c r="R75" s="284">
        <f t="shared" si="22"/>
        <v>4.980764192241983</v>
      </c>
      <c r="S75" s="284">
        <f t="shared" si="22"/>
        <v>5.090060652819135</v>
      </c>
      <c r="T75" s="284">
        <f t="shared" si="22"/>
        <v>4.944779393758628</v>
      </c>
      <c r="U75" s="284">
        <f t="shared" si="22"/>
        <v>4.7234402341084643</v>
      </c>
      <c r="V75" s="284">
        <f t="shared" si="22"/>
        <v>5.1144751044407508</v>
      </c>
      <c r="W75" s="284">
        <f t="shared" si="22"/>
        <v>5.9037753514264484</v>
      </c>
      <c r="DA75" s="94"/>
    </row>
    <row r="76" spans="1:105" ht="12" customHeight="1" x14ac:dyDescent="0.25">
      <c r="A76" s="44" t="s">
        <v>44</v>
      </c>
      <c r="B76" s="284">
        <f>NFM_emi!B$34</f>
        <v>0</v>
      </c>
      <c r="C76" s="284">
        <f>NFM_emi!C$34</f>
        <v>0</v>
      </c>
      <c r="D76" s="284">
        <f>NFM_emi!D$34</f>
        <v>0</v>
      </c>
      <c r="E76" s="284">
        <f>NFM_emi!E$34</f>
        <v>0</v>
      </c>
      <c r="F76" s="284">
        <f>NFM_emi!F$34</f>
        <v>0</v>
      </c>
      <c r="G76" s="284">
        <f>NFM_emi!G$34</f>
        <v>0</v>
      </c>
      <c r="H76" s="284">
        <f>NFM_emi!H$34</f>
        <v>0</v>
      </c>
      <c r="I76" s="284">
        <f>NFM_emi!I$34</f>
        <v>0</v>
      </c>
      <c r="J76" s="284">
        <f>NFM_emi!J$34</f>
        <v>0</v>
      </c>
      <c r="K76" s="284">
        <f>NFM_emi!K$34</f>
        <v>0</v>
      </c>
      <c r="L76" s="284">
        <f>NFM_emi!L$34</f>
        <v>0</v>
      </c>
      <c r="M76" s="284">
        <f>NFM_emi!M$34</f>
        <v>0</v>
      </c>
      <c r="N76" s="284">
        <f>NFM_emi!N$34</f>
        <v>0</v>
      </c>
      <c r="O76" s="284">
        <f>NFM_emi!O$34</f>
        <v>0</v>
      </c>
      <c r="P76" s="284">
        <f>NFM_emi!P$34</f>
        <v>0</v>
      </c>
      <c r="Q76" s="284">
        <f>NFM_emi!Q$34</f>
        <v>0</v>
      </c>
      <c r="R76" s="284">
        <f>NFM_emi!R$34</f>
        <v>0</v>
      </c>
      <c r="S76" s="284">
        <f>NFM_emi!S$34</f>
        <v>0</v>
      </c>
      <c r="T76" s="284">
        <f>NFM_emi!T$34</f>
        <v>0</v>
      </c>
      <c r="U76" s="284">
        <f>NFM_emi!U$34</f>
        <v>0</v>
      </c>
      <c r="V76" s="284">
        <f>NFM_emi!V$34</f>
        <v>0</v>
      </c>
      <c r="W76" s="284">
        <f>NFM_emi!W$34</f>
        <v>0</v>
      </c>
      <c r="DA76" s="94"/>
    </row>
    <row r="77" spans="1:105" ht="12" customHeight="1" x14ac:dyDescent="0.25">
      <c r="A77" s="44" t="s">
        <v>81</v>
      </c>
      <c r="B77" s="284">
        <f>NFM_emi!B$72</f>
        <v>6.4359382782029968</v>
      </c>
      <c r="C77" s="284">
        <f>NFM_emi!C$72</f>
        <v>4.6327683188411806</v>
      </c>
      <c r="D77" s="284">
        <f>NFM_emi!D$72</f>
        <v>1.454516211649699</v>
      </c>
      <c r="E77" s="284">
        <f>NFM_emi!E$72</f>
        <v>1.606797470286121</v>
      </c>
      <c r="F77" s="284">
        <f>NFM_emi!F$72</f>
        <v>1.744552894400188</v>
      </c>
      <c r="G77" s="284">
        <f>NFM_emi!G$72</f>
        <v>1.413655203024643</v>
      </c>
      <c r="H77" s="284">
        <f>NFM_emi!H$72</f>
        <v>1.8635426847525489</v>
      </c>
      <c r="I77" s="284">
        <f>NFM_emi!I$72</f>
        <v>3.0353345362209838</v>
      </c>
      <c r="J77" s="284">
        <f>NFM_emi!J$72</f>
        <v>3.415598912248349</v>
      </c>
      <c r="K77" s="284">
        <f>NFM_emi!K$72</f>
        <v>2.2949851743995189</v>
      </c>
      <c r="L77" s="284">
        <f>NFM_emi!L$72</f>
        <v>1.5320126147627411</v>
      </c>
      <c r="M77" s="284">
        <f>NFM_emi!M$72</f>
        <v>1.8605504553911469</v>
      </c>
      <c r="N77" s="284">
        <f>NFM_emi!N$72</f>
        <v>3.1041670272680819</v>
      </c>
      <c r="O77" s="284">
        <f>NFM_emi!O$72</f>
        <v>3.3281215119761969</v>
      </c>
      <c r="P77" s="284">
        <f>NFM_emi!P$72</f>
        <v>4.358898803551198</v>
      </c>
      <c r="Q77" s="284">
        <f>NFM_emi!Q$72</f>
        <v>4.7951844201627818</v>
      </c>
      <c r="R77" s="284">
        <f>NFM_emi!R$72</f>
        <v>4.980764192241983</v>
      </c>
      <c r="S77" s="284">
        <f>NFM_emi!S$72</f>
        <v>5.090060652819135</v>
      </c>
      <c r="T77" s="284">
        <f>NFM_emi!T$72</f>
        <v>4.944779393758628</v>
      </c>
      <c r="U77" s="284">
        <f>NFM_emi!U$72</f>
        <v>4.7234402341084643</v>
      </c>
      <c r="V77" s="284">
        <f>NFM_emi!V$72</f>
        <v>5.1144751044407508</v>
      </c>
      <c r="W77" s="284">
        <f>NFM_emi!W$72</f>
        <v>5.9037753514264484</v>
      </c>
      <c r="DA77" s="94"/>
    </row>
    <row r="78" spans="1:105" ht="12" customHeight="1" x14ac:dyDescent="0.25">
      <c r="A78" s="52" t="s">
        <v>45</v>
      </c>
      <c r="B78" s="244">
        <f>NFM_emi!B$115</f>
        <v>80.671155642911685</v>
      </c>
      <c r="C78" s="244">
        <f>NFM_emi!C$115</f>
        <v>61.347164282379701</v>
      </c>
      <c r="D78" s="244">
        <f>NFM_emi!D$115</f>
        <v>29.851164028804348</v>
      </c>
      <c r="E78" s="244">
        <f>NFM_emi!E$115</f>
        <v>30.067288890234714</v>
      </c>
      <c r="F78" s="244">
        <f>NFM_emi!F$115</f>
        <v>36.617502986641341</v>
      </c>
      <c r="G78" s="244">
        <f>NFM_emi!G$115</f>
        <v>28.698065197509564</v>
      </c>
      <c r="H78" s="244">
        <f>NFM_emi!H$115</f>
        <v>28.355030142371874</v>
      </c>
      <c r="I78" s="244">
        <f>NFM_emi!I$115</f>
        <v>42.864165917780092</v>
      </c>
      <c r="J78" s="244">
        <f>NFM_emi!J$115</f>
        <v>46.529263048324871</v>
      </c>
      <c r="K78" s="244">
        <f>NFM_emi!K$115</f>
        <v>32.238176826721208</v>
      </c>
      <c r="L78" s="244">
        <f>NFM_emi!L$115</f>
        <v>24.847417865797237</v>
      </c>
      <c r="M78" s="244">
        <f>NFM_emi!M$115</f>
        <v>30.35311126559893</v>
      </c>
      <c r="N78" s="244">
        <f>NFM_emi!N$115</f>
        <v>26.941092812046371</v>
      </c>
      <c r="O78" s="244">
        <f>NFM_emi!O$115</f>
        <v>35.431555327497634</v>
      </c>
      <c r="P78" s="244">
        <f>NFM_emi!P$115</f>
        <v>38.717999355760767</v>
      </c>
      <c r="Q78" s="244">
        <f>NFM_emi!Q$115</f>
        <v>48.310794939033968</v>
      </c>
      <c r="R78" s="244">
        <f>NFM_emi!R$115</f>
        <v>49.151108590371884</v>
      </c>
      <c r="S78" s="244">
        <f>NFM_emi!S$115</f>
        <v>53.499051986140628</v>
      </c>
      <c r="T78" s="244">
        <f>NFM_emi!T$115</f>
        <v>53.511221005232414</v>
      </c>
      <c r="U78" s="244">
        <f>NFM_emi!U$115</f>
        <v>51.343971244913028</v>
      </c>
      <c r="V78" s="244">
        <f>NFM_emi!V$115</f>
        <v>53.220429674264118</v>
      </c>
      <c r="W78" s="244">
        <f>NFM_emi!W$115</f>
        <v>60.423241047042069</v>
      </c>
      <c r="DA78" s="84"/>
    </row>
    <row r="79" spans="1:105" ht="12" customHeight="1" x14ac:dyDescent="0.25">
      <c r="A79" s="3"/>
      <c r="B79" s="250"/>
      <c r="C79" s="250"/>
      <c r="D79" s="250"/>
      <c r="E79" s="250"/>
      <c r="F79" s="250"/>
      <c r="G79" s="250"/>
      <c r="H79" s="250"/>
      <c r="I79" s="250"/>
      <c r="J79" s="250"/>
      <c r="K79" s="250"/>
      <c r="L79" s="250"/>
      <c r="M79" s="250"/>
      <c r="N79" s="250"/>
      <c r="O79" s="250"/>
      <c r="P79" s="250"/>
      <c r="Q79" s="250"/>
      <c r="R79" s="250"/>
      <c r="S79" s="250"/>
      <c r="T79" s="250"/>
      <c r="U79" s="250"/>
      <c r="V79" s="250"/>
      <c r="W79" s="250"/>
      <c r="DA79" s="87"/>
    </row>
    <row r="80" spans="1:105" ht="12" customHeight="1" x14ac:dyDescent="0.25">
      <c r="A80" s="110" t="s">
        <v>148</v>
      </c>
      <c r="B80" s="288"/>
      <c r="C80" s="288"/>
      <c r="D80" s="288"/>
      <c r="E80" s="288"/>
      <c r="F80" s="288"/>
      <c r="G80" s="288"/>
      <c r="H80" s="288"/>
      <c r="I80" s="288"/>
      <c r="J80" s="288"/>
      <c r="K80" s="288"/>
      <c r="L80" s="288"/>
      <c r="M80" s="288"/>
      <c r="N80" s="288"/>
      <c r="O80" s="288"/>
      <c r="P80" s="288"/>
      <c r="Q80" s="288"/>
      <c r="R80" s="288"/>
      <c r="S80" s="288"/>
      <c r="T80" s="288"/>
      <c r="U80" s="288"/>
      <c r="V80" s="288"/>
      <c r="W80" s="288"/>
      <c r="DA80" s="118"/>
    </row>
    <row r="81" spans="1:105" ht="12" customHeight="1" x14ac:dyDescent="0.25">
      <c r="A81" s="50" t="s">
        <v>43</v>
      </c>
      <c r="B81" s="289" t="str">
        <f t="shared" ref="B81:W81" si="23">IF(B$4=0,"",B$4/B$11*1000)</f>
        <v/>
      </c>
      <c r="C81" s="289" t="str">
        <f t="shared" si="23"/>
        <v/>
      </c>
      <c r="D81" s="289" t="str">
        <f t="shared" si="23"/>
        <v/>
      </c>
      <c r="E81" s="289" t="str">
        <f t="shared" si="23"/>
        <v/>
      </c>
      <c r="F81" s="289" t="str">
        <f t="shared" si="23"/>
        <v/>
      </c>
      <c r="G81" s="289" t="str">
        <f t="shared" si="23"/>
        <v/>
      </c>
      <c r="H81" s="289" t="str">
        <f t="shared" si="23"/>
        <v/>
      </c>
      <c r="I81" s="289" t="str">
        <f t="shared" si="23"/>
        <v/>
      </c>
      <c r="J81" s="289" t="str">
        <f t="shared" si="23"/>
        <v/>
      </c>
      <c r="K81" s="289" t="str">
        <f t="shared" si="23"/>
        <v/>
      </c>
      <c r="L81" s="289" t="str">
        <f t="shared" si="23"/>
        <v/>
      </c>
      <c r="M81" s="289" t="str">
        <f t="shared" si="23"/>
        <v/>
      </c>
      <c r="N81" s="289" t="str">
        <f t="shared" si="23"/>
        <v/>
      </c>
      <c r="O81" s="289" t="str">
        <f t="shared" si="23"/>
        <v/>
      </c>
      <c r="P81" s="289" t="str">
        <f t="shared" si="23"/>
        <v/>
      </c>
      <c r="Q81" s="289" t="str">
        <f t="shared" si="23"/>
        <v/>
      </c>
      <c r="R81" s="289" t="str">
        <f t="shared" si="23"/>
        <v/>
      </c>
      <c r="S81" s="289" t="str">
        <f t="shared" si="23"/>
        <v/>
      </c>
      <c r="T81" s="289" t="str">
        <f t="shared" si="23"/>
        <v/>
      </c>
      <c r="U81" s="289" t="str">
        <f t="shared" si="23"/>
        <v/>
      </c>
      <c r="V81" s="289" t="str">
        <f t="shared" si="23"/>
        <v/>
      </c>
      <c r="W81" s="289" t="str">
        <f t="shared" si="23"/>
        <v/>
      </c>
      <c r="DA81" s="83"/>
    </row>
    <row r="82" spans="1:105" ht="12" customHeight="1" x14ac:dyDescent="0.25">
      <c r="A82" s="107" t="s">
        <v>56</v>
      </c>
      <c r="B82" s="290">
        <f t="shared" ref="B82:W82" si="24">IF(B$5=0,"",B$5/B$12*1000)</f>
        <v>3657.6137027903437</v>
      </c>
      <c r="C82" s="290">
        <f t="shared" si="24"/>
        <v>3561.8995589893584</v>
      </c>
      <c r="D82" s="290">
        <f t="shared" si="24"/>
        <v>4079.2062432934058</v>
      </c>
      <c r="E82" s="290">
        <f t="shared" si="24"/>
        <v>3213.7506917959695</v>
      </c>
      <c r="F82" s="290">
        <f t="shared" si="24"/>
        <v>3636.1782291586937</v>
      </c>
      <c r="G82" s="290">
        <f t="shared" si="24"/>
        <v>3071.4122317179285</v>
      </c>
      <c r="H82" s="290">
        <f t="shared" si="24"/>
        <v>3267.2211403945444</v>
      </c>
      <c r="I82" s="290">
        <f t="shared" si="24"/>
        <v>3216.6100070093671</v>
      </c>
      <c r="J82" s="290">
        <f t="shared" si="24"/>
        <v>3460.3634855999007</v>
      </c>
      <c r="K82" s="290">
        <f t="shared" si="24"/>
        <v>3567.4670072278013</v>
      </c>
      <c r="L82" s="290">
        <f t="shared" si="24"/>
        <v>3464.1549323555196</v>
      </c>
      <c r="M82" s="290">
        <f t="shared" si="24"/>
        <v>3444.5951657738724</v>
      </c>
      <c r="N82" s="290">
        <f t="shared" si="24"/>
        <v>3457.2124059451962</v>
      </c>
      <c r="O82" s="290">
        <f t="shared" si="24"/>
        <v>3444.8127930690644</v>
      </c>
      <c r="P82" s="290">
        <f t="shared" si="24"/>
        <v>3473.7551172846429</v>
      </c>
      <c r="Q82" s="290">
        <f t="shared" si="24"/>
        <v>2604.7652737551252</v>
      </c>
      <c r="R82" s="290">
        <f t="shared" si="24"/>
        <v>3667.0702803150507</v>
      </c>
      <c r="S82" s="290">
        <f t="shared" si="24"/>
        <v>3598.1454704717248</v>
      </c>
      <c r="T82" s="290">
        <f t="shared" si="24"/>
        <v>3896.4614116578068</v>
      </c>
      <c r="U82" s="290">
        <f t="shared" si="24"/>
        <v>5114.3754980899193</v>
      </c>
      <c r="V82" s="290">
        <f t="shared" si="24"/>
        <v>4836.9515709515636</v>
      </c>
      <c r="W82" s="290">
        <f t="shared" si="24"/>
        <v>4350.8997635176183</v>
      </c>
      <c r="DA82" s="94"/>
    </row>
    <row r="83" spans="1:105" ht="12" customHeight="1" x14ac:dyDescent="0.25">
      <c r="A83" s="49" t="s">
        <v>45</v>
      </c>
      <c r="B83" s="291">
        <f t="shared" ref="B83:W83" si="25">IF(B$8=0,"",B$8/B$15*1000)</f>
        <v>611.8795947749627</v>
      </c>
      <c r="C83" s="291">
        <f t="shared" si="25"/>
        <v>556.41142477906942</v>
      </c>
      <c r="D83" s="291">
        <f t="shared" si="25"/>
        <v>629.72954538191595</v>
      </c>
      <c r="E83" s="291">
        <f t="shared" si="25"/>
        <v>555.99809383578054</v>
      </c>
      <c r="F83" s="291">
        <f t="shared" si="25"/>
        <v>467.19915694522285</v>
      </c>
      <c r="G83" s="291">
        <f t="shared" si="25"/>
        <v>484.86212415882886</v>
      </c>
      <c r="H83" s="291">
        <f t="shared" si="25"/>
        <v>630.81155341898989</v>
      </c>
      <c r="I83" s="291">
        <f t="shared" si="25"/>
        <v>544.68746779607136</v>
      </c>
      <c r="J83" s="291">
        <f t="shared" si="25"/>
        <v>536.92713769468548</v>
      </c>
      <c r="K83" s="291">
        <f t="shared" si="25"/>
        <v>1219.6926861312422</v>
      </c>
      <c r="L83" s="291">
        <f t="shared" si="25"/>
        <v>694.06597825222912</v>
      </c>
      <c r="M83" s="291">
        <f t="shared" si="25"/>
        <v>663.72084038874448</v>
      </c>
      <c r="N83" s="291">
        <f t="shared" si="25"/>
        <v>943.21940410335742</v>
      </c>
      <c r="O83" s="291">
        <f t="shared" si="25"/>
        <v>707.29700978353014</v>
      </c>
      <c r="P83" s="291">
        <f t="shared" si="25"/>
        <v>683.52344009626563</v>
      </c>
      <c r="Q83" s="291">
        <f t="shared" si="25"/>
        <v>439.56049977917479</v>
      </c>
      <c r="R83" s="291">
        <f t="shared" si="25"/>
        <v>523.59055864075924</v>
      </c>
      <c r="S83" s="291">
        <f t="shared" si="25"/>
        <v>558.05100272627089</v>
      </c>
      <c r="T83" s="291">
        <f t="shared" si="25"/>
        <v>727.41802191150941</v>
      </c>
      <c r="U83" s="291">
        <f t="shared" si="25"/>
        <v>641.34952072905958</v>
      </c>
      <c r="V83" s="291">
        <f t="shared" si="25"/>
        <v>509.41110660183762</v>
      </c>
      <c r="W83" s="291">
        <f t="shared" si="25"/>
        <v>604.22376001526516</v>
      </c>
      <c r="DA83" s="84"/>
    </row>
    <row r="84" spans="1:105" ht="12" customHeight="1" x14ac:dyDescent="0.25">
      <c r="A84" s="115" t="s">
        <v>149</v>
      </c>
      <c r="B84" s="292"/>
      <c r="C84" s="292"/>
      <c r="D84" s="292"/>
      <c r="E84" s="292"/>
      <c r="F84" s="292"/>
      <c r="G84" s="292"/>
      <c r="H84" s="292"/>
      <c r="I84" s="292"/>
      <c r="J84" s="292"/>
      <c r="K84" s="292"/>
      <c r="L84" s="292"/>
      <c r="M84" s="292"/>
      <c r="N84" s="292"/>
      <c r="O84" s="292"/>
      <c r="P84" s="292"/>
      <c r="Q84" s="292"/>
      <c r="R84" s="292"/>
      <c r="S84" s="292"/>
      <c r="T84" s="292"/>
      <c r="U84" s="292"/>
      <c r="V84" s="292"/>
      <c r="W84" s="292"/>
      <c r="DA84" s="119"/>
    </row>
    <row r="85" spans="1:105" ht="12" customHeight="1" x14ac:dyDescent="0.25">
      <c r="A85" s="50" t="s">
        <v>43</v>
      </c>
      <c r="B85" s="254" t="str">
        <f t="shared" ref="B85:W85" si="26">IF(B$64=0,"",B$64/B$11)</f>
        <v/>
      </c>
      <c r="C85" s="254" t="str">
        <f t="shared" si="26"/>
        <v/>
      </c>
      <c r="D85" s="254" t="str">
        <f t="shared" si="26"/>
        <v/>
      </c>
      <c r="E85" s="254" t="str">
        <f t="shared" si="26"/>
        <v/>
      </c>
      <c r="F85" s="254" t="str">
        <f t="shared" si="26"/>
        <v/>
      </c>
      <c r="G85" s="254" t="str">
        <f t="shared" si="26"/>
        <v/>
      </c>
      <c r="H85" s="254" t="str">
        <f t="shared" si="26"/>
        <v/>
      </c>
      <c r="I85" s="254" t="str">
        <f t="shared" si="26"/>
        <v/>
      </c>
      <c r="J85" s="254" t="str">
        <f t="shared" si="26"/>
        <v/>
      </c>
      <c r="K85" s="254" t="str">
        <f t="shared" si="26"/>
        <v/>
      </c>
      <c r="L85" s="254" t="str">
        <f t="shared" si="26"/>
        <v/>
      </c>
      <c r="M85" s="254" t="str">
        <f t="shared" si="26"/>
        <v/>
      </c>
      <c r="N85" s="254" t="str">
        <f t="shared" si="26"/>
        <v/>
      </c>
      <c r="O85" s="254" t="str">
        <f t="shared" si="26"/>
        <v/>
      </c>
      <c r="P85" s="254" t="str">
        <f t="shared" si="26"/>
        <v/>
      </c>
      <c r="Q85" s="254" t="str">
        <f t="shared" si="26"/>
        <v/>
      </c>
      <c r="R85" s="254" t="str">
        <f t="shared" si="26"/>
        <v/>
      </c>
      <c r="S85" s="254" t="str">
        <f t="shared" si="26"/>
        <v/>
      </c>
      <c r="T85" s="254" t="str">
        <f t="shared" si="26"/>
        <v/>
      </c>
      <c r="U85" s="254" t="str">
        <f t="shared" si="26"/>
        <v/>
      </c>
      <c r="V85" s="254" t="str">
        <f t="shared" si="26"/>
        <v/>
      </c>
      <c r="W85" s="254" t="str">
        <f t="shared" si="26"/>
        <v/>
      </c>
      <c r="DA85" s="83"/>
    </row>
    <row r="86" spans="1:105" ht="12" customHeight="1" x14ac:dyDescent="0.25">
      <c r="A86" s="107" t="s">
        <v>56</v>
      </c>
      <c r="B86" s="293">
        <f t="shared" ref="B86:W86" si="27">IF(B$65=0,"",B$65/B$12)</f>
        <v>0.22471467004339235</v>
      </c>
      <c r="C86" s="293">
        <f t="shared" si="27"/>
        <v>0.18483090957910228</v>
      </c>
      <c r="D86" s="293">
        <f t="shared" si="27"/>
        <v>0.13358565519264481</v>
      </c>
      <c r="E86" s="293">
        <f t="shared" si="27"/>
        <v>0.13061800605363982</v>
      </c>
      <c r="F86" s="293">
        <f t="shared" si="27"/>
        <v>0.12943668301904143</v>
      </c>
      <c r="G86" s="293">
        <f t="shared" si="27"/>
        <v>0.12463705703582795</v>
      </c>
      <c r="H86" s="293">
        <f t="shared" si="27"/>
        <v>0.156643927082391</v>
      </c>
      <c r="I86" s="293">
        <f t="shared" si="27"/>
        <v>0.17912926009361088</v>
      </c>
      <c r="J86" s="293">
        <f t="shared" si="27"/>
        <v>0.18007504798632623</v>
      </c>
      <c r="K86" s="293">
        <f t="shared" si="27"/>
        <v>0.16114791511828969</v>
      </c>
      <c r="L86" s="293">
        <f t="shared" si="27"/>
        <v>0.1551865286781475</v>
      </c>
      <c r="M86" s="293">
        <f t="shared" si="27"/>
        <v>0.15838476361173565</v>
      </c>
      <c r="N86" s="293">
        <f t="shared" si="27"/>
        <v>0.14863731205358807</v>
      </c>
      <c r="O86" s="293">
        <f t="shared" si="27"/>
        <v>0.14582996534800685</v>
      </c>
      <c r="P86" s="293">
        <f t="shared" si="27"/>
        <v>0.15421222787087238</v>
      </c>
      <c r="Q86" s="293">
        <f t="shared" si="27"/>
        <v>0.14363911734308546</v>
      </c>
      <c r="R86" s="293">
        <f t="shared" si="27"/>
        <v>0.14745448247617859</v>
      </c>
      <c r="S86" s="293">
        <f t="shared" si="27"/>
        <v>0.14191317084897762</v>
      </c>
      <c r="T86" s="293">
        <f t="shared" si="27"/>
        <v>0.14191317084897764</v>
      </c>
      <c r="U86" s="293">
        <f t="shared" si="27"/>
        <v>0.14191317084897764</v>
      </c>
      <c r="V86" s="293">
        <f t="shared" si="27"/>
        <v>0.14614148047567385</v>
      </c>
      <c r="W86" s="293">
        <f t="shared" si="27"/>
        <v>0.14439472671516615</v>
      </c>
      <c r="DA86" s="94"/>
    </row>
    <row r="87" spans="1:105" ht="12" customHeight="1" x14ac:dyDescent="0.25">
      <c r="A87" s="99" t="s">
        <v>44</v>
      </c>
      <c r="B87" s="293" t="str">
        <f t="shared" ref="B87:W87" si="28">IF(B$66=0,"",B$66/B$13)</f>
        <v/>
      </c>
      <c r="C87" s="293" t="str">
        <f t="shared" si="28"/>
        <v/>
      </c>
      <c r="D87" s="293" t="str">
        <f t="shared" si="28"/>
        <v/>
      </c>
      <c r="E87" s="293" t="str">
        <f t="shared" si="28"/>
        <v/>
      </c>
      <c r="F87" s="293" t="str">
        <f t="shared" si="28"/>
        <v/>
      </c>
      <c r="G87" s="293" t="str">
        <f t="shared" si="28"/>
        <v/>
      </c>
      <c r="H87" s="293" t="str">
        <f t="shared" si="28"/>
        <v/>
      </c>
      <c r="I87" s="293" t="str">
        <f t="shared" si="28"/>
        <v/>
      </c>
      <c r="J87" s="293" t="str">
        <f t="shared" si="28"/>
        <v/>
      </c>
      <c r="K87" s="293" t="str">
        <f t="shared" si="28"/>
        <v/>
      </c>
      <c r="L87" s="293" t="str">
        <f t="shared" si="28"/>
        <v/>
      </c>
      <c r="M87" s="293" t="str">
        <f t="shared" si="28"/>
        <v/>
      </c>
      <c r="N87" s="293" t="str">
        <f t="shared" si="28"/>
        <v/>
      </c>
      <c r="O87" s="293" t="str">
        <f t="shared" si="28"/>
        <v/>
      </c>
      <c r="P87" s="293" t="str">
        <f t="shared" si="28"/>
        <v/>
      </c>
      <c r="Q87" s="293" t="str">
        <f t="shared" si="28"/>
        <v/>
      </c>
      <c r="R87" s="293" t="str">
        <f t="shared" si="28"/>
        <v/>
      </c>
      <c r="S87" s="293" t="str">
        <f t="shared" si="28"/>
        <v/>
      </c>
      <c r="T87" s="293" t="str">
        <f t="shared" si="28"/>
        <v/>
      </c>
      <c r="U87" s="293" t="str">
        <f t="shared" si="28"/>
        <v/>
      </c>
      <c r="V87" s="293" t="str">
        <f t="shared" si="28"/>
        <v/>
      </c>
      <c r="W87" s="293" t="str">
        <f t="shared" si="28"/>
        <v/>
      </c>
      <c r="DA87" s="94"/>
    </row>
    <row r="88" spans="1:105" ht="12" customHeight="1" x14ac:dyDescent="0.25">
      <c r="A88" s="99" t="s">
        <v>81</v>
      </c>
      <c r="B88" s="293">
        <f t="shared" ref="B88:W88" si="29">IF(B$67=0,"",B$67/B$14)</f>
        <v>0.22471467004339235</v>
      </c>
      <c r="C88" s="293">
        <f t="shared" si="29"/>
        <v>0.18483090957910228</v>
      </c>
      <c r="D88" s="293">
        <f t="shared" si="29"/>
        <v>0.13358565519264481</v>
      </c>
      <c r="E88" s="293">
        <f t="shared" si="29"/>
        <v>0.13061800605363982</v>
      </c>
      <c r="F88" s="293">
        <f t="shared" si="29"/>
        <v>0.12943668301904143</v>
      </c>
      <c r="G88" s="293">
        <f t="shared" si="29"/>
        <v>0.12463705703582795</v>
      </c>
      <c r="H88" s="293">
        <f t="shared" si="29"/>
        <v>0.156643927082391</v>
      </c>
      <c r="I88" s="293">
        <f t="shared" si="29"/>
        <v>0.17912926009361088</v>
      </c>
      <c r="J88" s="293">
        <f t="shared" si="29"/>
        <v>0.18007504798632623</v>
      </c>
      <c r="K88" s="293">
        <f t="shared" si="29"/>
        <v>0.16114791511828969</v>
      </c>
      <c r="L88" s="293">
        <f t="shared" si="29"/>
        <v>0.1551865286781475</v>
      </c>
      <c r="M88" s="293">
        <f t="shared" si="29"/>
        <v>0.15838476361173565</v>
      </c>
      <c r="N88" s="293">
        <f t="shared" si="29"/>
        <v>0.14863731205358807</v>
      </c>
      <c r="O88" s="293">
        <f t="shared" si="29"/>
        <v>0.14582996534800685</v>
      </c>
      <c r="P88" s="293">
        <f t="shared" si="29"/>
        <v>0.15421222787087238</v>
      </c>
      <c r="Q88" s="293">
        <f t="shared" si="29"/>
        <v>0.14363911734308546</v>
      </c>
      <c r="R88" s="293">
        <f t="shared" si="29"/>
        <v>0.14745448247617859</v>
      </c>
      <c r="S88" s="293">
        <f t="shared" si="29"/>
        <v>0.14191317084897762</v>
      </c>
      <c r="T88" s="293">
        <f t="shared" si="29"/>
        <v>0.14191317084897764</v>
      </c>
      <c r="U88" s="293">
        <f t="shared" si="29"/>
        <v>0.14191317084897764</v>
      </c>
      <c r="V88" s="293">
        <f t="shared" si="29"/>
        <v>0.14614148047567385</v>
      </c>
      <c r="W88" s="293">
        <f t="shared" si="29"/>
        <v>0.14439472671516615</v>
      </c>
      <c r="DA88" s="94"/>
    </row>
    <row r="89" spans="1:105" ht="12" customHeight="1" x14ac:dyDescent="0.25">
      <c r="A89" s="49" t="s">
        <v>45</v>
      </c>
      <c r="B89" s="255">
        <f t="shared" ref="B89:W89" si="30">IF(B$68=0,"",B$68/B$15)</f>
        <v>0.52667500791420085</v>
      </c>
      <c r="C89" s="255">
        <f t="shared" si="30"/>
        <v>0.41828547502737767</v>
      </c>
      <c r="D89" s="255">
        <f t="shared" si="30"/>
        <v>0.30231382492431647</v>
      </c>
      <c r="E89" s="255">
        <f t="shared" si="30"/>
        <v>0.29847799022840138</v>
      </c>
      <c r="F89" s="255">
        <f t="shared" si="30"/>
        <v>0.29059956487989685</v>
      </c>
      <c r="G89" s="255">
        <f t="shared" si="30"/>
        <v>0.28280371922857639</v>
      </c>
      <c r="H89" s="255">
        <f t="shared" si="30"/>
        <v>0.35542788177946028</v>
      </c>
      <c r="I89" s="255">
        <f t="shared" si="30"/>
        <v>0.40644750591771422</v>
      </c>
      <c r="J89" s="255">
        <f t="shared" si="30"/>
        <v>0.41411817766651493</v>
      </c>
      <c r="K89" s="255">
        <f t="shared" si="30"/>
        <v>0.37059149332344871</v>
      </c>
      <c r="L89" s="255">
        <f t="shared" si="30"/>
        <v>0.35688210650632013</v>
      </c>
      <c r="M89" s="255">
        <f t="shared" si="30"/>
        <v>0.36423708009792766</v>
      </c>
      <c r="N89" s="255">
        <f t="shared" si="30"/>
        <v>0.34182088795308818</v>
      </c>
      <c r="O89" s="255">
        <f t="shared" si="30"/>
        <v>0.3353648391290352</v>
      </c>
      <c r="P89" s="255">
        <f t="shared" si="30"/>
        <v>0.36849477078193021</v>
      </c>
      <c r="Q89" s="255">
        <f t="shared" si="30"/>
        <v>0.33359926885614793</v>
      </c>
      <c r="R89" s="255">
        <f t="shared" si="30"/>
        <v>0.33254756306829331</v>
      </c>
      <c r="S89" s="255">
        <f t="shared" si="30"/>
        <v>0.33407502618318219</v>
      </c>
      <c r="T89" s="255">
        <f t="shared" si="30"/>
        <v>0.33407502618318213</v>
      </c>
      <c r="U89" s="255">
        <f t="shared" si="30"/>
        <v>0.3340750261831823</v>
      </c>
      <c r="V89" s="255">
        <f t="shared" si="30"/>
        <v>0.33290949220357285</v>
      </c>
      <c r="W89" s="255">
        <f t="shared" si="30"/>
        <v>0.33339098505571096</v>
      </c>
      <c r="DA89" s="84"/>
    </row>
    <row r="90" spans="1:105" ht="12" customHeight="1" x14ac:dyDescent="0.25">
      <c r="A90" s="115" t="s">
        <v>150</v>
      </c>
      <c r="B90" s="292"/>
      <c r="C90" s="292"/>
      <c r="D90" s="292"/>
      <c r="E90" s="292"/>
      <c r="F90" s="292"/>
      <c r="G90" s="292"/>
      <c r="H90" s="292"/>
      <c r="I90" s="292"/>
      <c r="J90" s="292"/>
      <c r="K90" s="292"/>
      <c r="L90" s="292"/>
      <c r="M90" s="292"/>
      <c r="N90" s="292"/>
      <c r="O90" s="292"/>
      <c r="P90" s="292"/>
      <c r="Q90" s="292"/>
      <c r="R90" s="292"/>
      <c r="S90" s="292"/>
      <c r="T90" s="292"/>
      <c r="U90" s="292"/>
      <c r="V90" s="292"/>
      <c r="W90" s="292"/>
      <c r="DA90" s="119"/>
    </row>
    <row r="91" spans="1:105" ht="12" customHeight="1" x14ac:dyDescent="0.25">
      <c r="A91" s="50" t="s">
        <v>43</v>
      </c>
      <c r="B91" s="254" t="str">
        <f>IF(NFM_ued!B$5=0,"",NFM_ued!B$5/B$11)</f>
        <v/>
      </c>
      <c r="C91" s="254" t="str">
        <f>IF(NFM_ued!C$5=0,"",NFM_ued!C$5/C$11)</f>
        <v/>
      </c>
      <c r="D91" s="254" t="str">
        <f>IF(NFM_ued!D$5=0,"",NFM_ued!D$5/D$11)</f>
        <v/>
      </c>
      <c r="E91" s="254" t="str">
        <f>IF(NFM_ued!E$5=0,"",NFM_ued!E$5/E$11)</f>
        <v/>
      </c>
      <c r="F91" s="254" t="str">
        <f>IF(NFM_ued!F$5=0,"",NFM_ued!F$5/F$11)</f>
        <v/>
      </c>
      <c r="G91" s="254" t="str">
        <f>IF(NFM_ued!G$5=0,"",NFM_ued!G$5/G$11)</f>
        <v/>
      </c>
      <c r="H91" s="254" t="str">
        <f>IF(NFM_ued!H$5=0,"",NFM_ued!H$5/H$11)</f>
        <v/>
      </c>
      <c r="I91" s="254" t="str">
        <f>IF(NFM_ued!I$5=0,"",NFM_ued!I$5/I$11)</f>
        <v/>
      </c>
      <c r="J91" s="254" t="str">
        <f>IF(NFM_ued!J$5=0,"",NFM_ued!J$5/J$11)</f>
        <v/>
      </c>
      <c r="K91" s="254" t="str">
        <f>IF(NFM_ued!K$5=0,"",NFM_ued!K$5/K$11)</f>
        <v/>
      </c>
      <c r="L91" s="254" t="str">
        <f>IF(NFM_ued!L$5=0,"",NFM_ued!L$5/L$11)</f>
        <v/>
      </c>
      <c r="M91" s="254" t="str">
        <f>IF(NFM_ued!M$5=0,"",NFM_ued!M$5/M$11)</f>
        <v/>
      </c>
      <c r="N91" s="254" t="str">
        <f>IF(NFM_ued!N$5=0,"",NFM_ued!N$5/N$11)</f>
        <v/>
      </c>
      <c r="O91" s="254" t="str">
        <f>IF(NFM_ued!O$5=0,"",NFM_ued!O$5/O$11)</f>
        <v/>
      </c>
      <c r="P91" s="254" t="str">
        <f>IF(NFM_ued!P$5=0,"",NFM_ued!P$5/P$11)</f>
        <v/>
      </c>
      <c r="Q91" s="254" t="str">
        <f>IF(NFM_ued!Q$5=0,"",NFM_ued!Q$5/Q$11)</f>
        <v/>
      </c>
      <c r="R91" s="254" t="str">
        <f>IF(NFM_ued!R$5=0,"",NFM_ued!R$5/R$11)</f>
        <v/>
      </c>
      <c r="S91" s="254" t="str">
        <f>IF(NFM_ued!S$5=0,"",NFM_ued!S$5/S$11)</f>
        <v/>
      </c>
      <c r="T91" s="254" t="str">
        <f>IF(NFM_ued!T$5=0,"",NFM_ued!T$5/T$11)</f>
        <v/>
      </c>
      <c r="U91" s="254" t="str">
        <f>IF(NFM_ued!U$5=0,"",NFM_ued!U$5/U$11)</f>
        <v/>
      </c>
      <c r="V91" s="254" t="str">
        <f>IF(NFM_ued!V$5=0,"",NFM_ued!V$5/V$11)</f>
        <v/>
      </c>
      <c r="W91" s="254" t="str">
        <f>IF(NFM_ued!W$5=0,"",NFM_ued!W$5/W$11)</f>
        <v/>
      </c>
      <c r="DA91" s="83"/>
    </row>
    <row r="92" spans="1:105" ht="12" customHeight="1" x14ac:dyDescent="0.25">
      <c r="A92" s="107" t="s">
        <v>56</v>
      </c>
      <c r="B92" s="293">
        <f>IF(SUM(NFM_ued!B$34,NFM_ued!B$72)=0,"",SUM(NFM_ued!B$34,NFM_ued!B$72)/B$12)</f>
        <v>0.11021360655449472</v>
      </c>
      <c r="C92" s="293">
        <f>IF(SUM(NFM_ued!C$34,NFM_ued!C$72)=0,"",SUM(NFM_ued!C$34,NFM_ued!C$72)/C$12)</f>
        <v>9.1658974408836719E-2</v>
      </c>
      <c r="D92" s="293">
        <f>IF(SUM(NFM_ued!D$34,NFM_ued!D$72)=0,"",SUM(NFM_ued!D$34,NFM_ued!D$72)/D$12)</f>
        <v>6.9290804149542057E-2</v>
      </c>
      <c r="E92" s="293">
        <f>IF(SUM(NFM_ued!E$34,NFM_ued!E$72)=0,"",SUM(NFM_ued!E$34,NFM_ued!E$72)/E$12)</f>
        <v>6.8021552790354878E-2</v>
      </c>
      <c r="F92" s="293">
        <f>IF(SUM(NFM_ued!F$34,NFM_ued!F$72)=0,"",SUM(NFM_ued!F$34,NFM_ued!F$72)/F$12)</f>
        <v>6.6691837365398438E-2</v>
      </c>
      <c r="G92" s="293">
        <f>IF(SUM(NFM_ued!G$34,NFM_ued!G$72)=0,"",SUM(NFM_ued!G$34,NFM_ued!G$72)/G$12)</f>
        <v>6.5643647432220342E-2</v>
      </c>
      <c r="H92" s="293">
        <f>IF(SUM(NFM_ued!H$34,NFM_ued!H$72)=0,"",SUM(NFM_ued!H$34,NFM_ued!H$72)/H$12)</f>
        <v>8.2529559976034228E-2</v>
      </c>
      <c r="I92" s="293">
        <f>IF(SUM(NFM_ued!I$34,NFM_ued!I$72)=0,"",SUM(NFM_ued!I$34,NFM_ued!I$72)/I$12)</f>
        <v>9.3113971999639222E-2</v>
      </c>
      <c r="J92" s="293">
        <f>IF(SUM(NFM_ued!J$34,NFM_ued!J$72)=0,"",SUM(NFM_ued!J$34,NFM_ued!J$72)/J$12)</f>
        <v>9.445118325288844E-2</v>
      </c>
      <c r="K92" s="293">
        <f>IF(SUM(NFM_ued!K$34,NFM_ued!K$72)=0,"",SUM(NFM_ued!K$34,NFM_ued!K$72)/K$12)</f>
        <v>8.4450198250939759E-2</v>
      </c>
      <c r="L92" s="293">
        <f>IF(SUM(NFM_ued!L$34,NFM_ued!L$72)=0,"",SUM(NFM_ued!L$34,NFM_ued!L$72)/L$12)</f>
        <v>8.2656031682573322E-2</v>
      </c>
      <c r="M92" s="293">
        <f>IF(SUM(NFM_ued!M$34,NFM_ued!M$72)=0,"",SUM(NFM_ued!M$34,NFM_ued!M$72)/M$12)</f>
        <v>8.3274334321503884E-2</v>
      </c>
      <c r="N92" s="293">
        <f>IF(SUM(NFM_ued!N$34,NFM_ued!N$72)=0,"",SUM(NFM_ued!N$34,NFM_ued!N$72)/N$12)</f>
        <v>8.2650486107091817E-2</v>
      </c>
      <c r="O92" s="293">
        <f>IF(SUM(NFM_ued!O$34,NFM_ued!O$72)=0,"",SUM(NFM_ued!O$34,NFM_ued!O$72)/O$12)</f>
        <v>8.0015500430401343E-2</v>
      </c>
      <c r="P92" s="293">
        <f>IF(SUM(NFM_ued!P$34,NFM_ued!P$72)=0,"",SUM(NFM_ued!P$34,NFM_ued!P$72)/P$12)</f>
        <v>8.7180768461842612E-2</v>
      </c>
      <c r="Q92" s="293">
        <f>IF(SUM(NFM_ued!Q$34,NFM_ued!Q$72)=0,"",SUM(NFM_ued!Q$34,NFM_ued!Q$72)/Q$12)</f>
        <v>8.2218403748973795E-2</v>
      </c>
      <c r="R92" s="293">
        <f>IF(SUM(NFM_ued!R$34,NFM_ued!R$72)=0,"",SUM(NFM_ued!R$34,NFM_ued!R$72)/R$12)</f>
        <v>8.3857818422668262E-2</v>
      </c>
      <c r="S92" s="293">
        <f>IF(SUM(NFM_ued!S$34,NFM_ued!S$72)=0,"",SUM(NFM_ued!S$34,NFM_ued!S$72)/S$12)</f>
        <v>8.3023377834869863E-2</v>
      </c>
      <c r="T92" s="293">
        <f>IF(SUM(NFM_ued!T$34,NFM_ued!T$72)=0,"",SUM(NFM_ued!T$34,NFM_ued!T$72)/T$12)</f>
        <v>8.3237868111550359E-2</v>
      </c>
      <c r="U92" s="293">
        <f>IF(SUM(NFM_ued!U$34,NFM_ued!U$72)=0,"",SUM(NFM_ued!U$34,NFM_ued!U$72)/U$12)</f>
        <v>8.3212716335994738E-2</v>
      </c>
      <c r="V92" s="293">
        <f>IF(SUM(NFM_ued!V$34,NFM_ued!V$72)=0,"",SUM(NFM_ued!V$34,NFM_ued!V$72)/V$12)</f>
        <v>8.5420823846300259E-2</v>
      </c>
      <c r="W92" s="293">
        <f>IF(SUM(NFM_ued!W$34,NFM_ued!W$72)=0,"",SUM(NFM_ued!W$34,NFM_ued!W$72)/W$12)</f>
        <v>8.6671260325855037E-2</v>
      </c>
      <c r="DA92" s="94"/>
    </row>
    <row r="93" spans="1:105" ht="12" customHeight="1" x14ac:dyDescent="0.25">
      <c r="A93" s="99" t="s">
        <v>44</v>
      </c>
      <c r="B93" s="293" t="str">
        <f>IF(NFM_ued!B$34=0,"",NFM_ued!B$34/B$13)</f>
        <v/>
      </c>
      <c r="C93" s="293" t="str">
        <f>IF(NFM_ued!C$34=0,"",NFM_ued!C$34/C$13)</f>
        <v/>
      </c>
      <c r="D93" s="293" t="str">
        <f>IF(NFM_ued!D$34=0,"",NFM_ued!D$34/D$13)</f>
        <v/>
      </c>
      <c r="E93" s="293" t="str">
        <f>IF(NFM_ued!E$34=0,"",NFM_ued!E$34/E$13)</f>
        <v/>
      </c>
      <c r="F93" s="293" t="str">
        <f>IF(NFM_ued!F$34=0,"",NFM_ued!F$34/F$13)</f>
        <v/>
      </c>
      <c r="G93" s="293" t="str">
        <f>IF(NFM_ued!G$34=0,"",NFM_ued!G$34/G$13)</f>
        <v/>
      </c>
      <c r="H93" s="293" t="str">
        <f>IF(NFM_ued!H$34=0,"",NFM_ued!H$34/H$13)</f>
        <v/>
      </c>
      <c r="I93" s="293" t="str">
        <f>IF(NFM_ued!I$34=0,"",NFM_ued!I$34/I$13)</f>
        <v/>
      </c>
      <c r="J93" s="293" t="str">
        <f>IF(NFM_ued!J$34=0,"",NFM_ued!J$34/J$13)</f>
        <v/>
      </c>
      <c r="K93" s="293" t="str">
        <f>IF(NFM_ued!K$34=0,"",NFM_ued!K$34/K$13)</f>
        <v/>
      </c>
      <c r="L93" s="293" t="str">
        <f>IF(NFM_ued!L$34=0,"",NFM_ued!L$34/L$13)</f>
        <v/>
      </c>
      <c r="M93" s="293" t="str">
        <f>IF(NFM_ued!M$34=0,"",NFM_ued!M$34/M$13)</f>
        <v/>
      </c>
      <c r="N93" s="293" t="str">
        <f>IF(NFM_ued!N$34=0,"",NFM_ued!N$34/N$13)</f>
        <v/>
      </c>
      <c r="O93" s="293" t="str">
        <f>IF(NFM_ued!O$34=0,"",NFM_ued!O$34/O$13)</f>
        <v/>
      </c>
      <c r="P93" s="293" t="str">
        <f>IF(NFM_ued!P$34=0,"",NFM_ued!P$34/P$13)</f>
        <v/>
      </c>
      <c r="Q93" s="293" t="str">
        <f>IF(NFM_ued!Q$34=0,"",NFM_ued!Q$34/Q$13)</f>
        <v/>
      </c>
      <c r="R93" s="293" t="str">
        <f>IF(NFM_ued!R$34=0,"",NFM_ued!R$34/R$13)</f>
        <v/>
      </c>
      <c r="S93" s="293" t="str">
        <f>IF(NFM_ued!S$34=0,"",NFM_ued!S$34/S$13)</f>
        <v/>
      </c>
      <c r="T93" s="293" t="str">
        <f>IF(NFM_ued!T$34=0,"",NFM_ued!T$34/T$13)</f>
        <v/>
      </c>
      <c r="U93" s="293" t="str">
        <f>IF(NFM_ued!U$34=0,"",NFM_ued!U$34/U$13)</f>
        <v/>
      </c>
      <c r="V93" s="293" t="str">
        <f>IF(NFM_ued!V$34=0,"",NFM_ued!V$34/V$13)</f>
        <v/>
      </c>
      <c r="W93" s="293" t="str">
        <f>IF(NFM_ued!W$34=0,"",NFM_ued!W$34/W$13)</f>
        <v/>
      </c>
      <c r="DA93" s="94"/>
    </row>
    <row r="94" spans="1:105" ht="12" customHeight="1" x14ac:dyDescent="0.25">
      <c r="A94" s="99" t="s">
        <v>81</v>
      </c>
      <c r="B94" s="293">
        <f>IF(NFM_ued!B$72=0,"",NFM_ued!B$72/B$14)</f>
        <v>0.11021360655449472</v>
      </c>
      <c r="C94" s="293">
        <f>IF(NFM_ued!C$72=0,"",NFM_ued!C$72/C$14)</f>
        <v>9.1658974408836719E-2</v>
      </c>
      <c r="D94" s="293">
        <f>IF(NFM_ued!D$72=0,"",NFM_ued!D$72/D$14)</f>
        <v>6.9290804149542057E-2</v>
      </c>
      <c r="E94" s="293">
        <f>IF(NFM_ued!E$72=0,"",NFM_ued!E$72/E$14)</f>
        <v>6.8021552790354878E-2</v>
      </c>
      <c r="F94" s="293">
        <f>IF(NFM_ued!F$72=0,"",NFM_ued!F$72/F$14)</f>
        <v>6.6691837365398438E-2</v>
      </c>
      <c r="G94" s="293">
        <f>IF(NFM_ued!G$72=0,"",NFM_ued!G$72/G$14)</f>
        <v>6.5643647432220342E-2</v>
      </c>
      <c r="H94" s="293">
        <f>IF(NFM_ued!H$72=0,"",NFM_ued!H$72/H$14)</f>
        <v>8.2529559976034228E-2</v>
      </c>
      <c r="I94" s="293">
        <f>IF(NFM_ued!I$72=0,"",NFM_ued!I$72/I$14)</f>
        <v>9.3113971999639222E-2</v>
      </c>
      <c r="J94" s="293">
        <f>IF(NFM_ued!J$72=0,"",NFM_ued!J$72/J$14)</f>
        <v>9.445118325288844E-2</v>
      </c>
      <c r="K94" s="293">
        <f>IF(NFM_ued!K$72=0,"",NFM_ued!K$72/K$14)</f>
        <v>8.4450198250939759E-2</v>
      </c>
      <c r="L94" s="293">
        <f>IF(NFM_ued!L$72=0,"",NFM_ued!L$72/L$14)</f>
        <v>8.2656031682573322E-2</v>
      </c>
      <c r="M94" s="293">
        <f>IF(NFM_ued!M$72=0,"",NFM_ued!M$72/M$14)</f>
        <v>8.3274334321503884E-2</v>
      </c>
      <c r="N94" s="293">
        <f>IF(NFM_ued!N$72=0,"",NFM_ued!N$72/N$14)</f>
        <v>8.2650486107091817E-2</v>
      </c>
      <c r="O94" s="293">
        <f>IF(NFM_ued!O$72=0,"",NFM_ued!O$72/O$14)</f>
        <v>8.0015500430401343E-2</v>
      </c>
      <c r="P94" s="293">
        <f>IF(NFM_ued!P$72=0,"",NFM_ued!P$72/P$14)</f>
        <v>8.7180768461842612E-2</v>
      </c>
      <c r="Q94" s="293">
        <f>IF(NFM_ued!Q$72=0,"",NFM_ued!Q$72/Q$14)</f>
        <v>8.2218403748973795E-2</v>
      </c>
      <c r="R94" s="293">
        <f>IF(NFM_ued!R$72=0,"",NFM_ued!R$72/R$14)</f>
        <v>8.3857818422668262E-2</v>
      </c>
      <c r="S94" s="293">
        <f>IF(NFM_ued!S$72=0,"",NFM_ued!S$72/S$14)</f>
        <v>8.3023377834869863E-2</v>
      </c>
      <c r="T94" s="293">
        <f>IF(NFM_ued!T$72=0,"",NFM_ued!T$72/T$14)</f>
        <v>8.3237868111550359E-2</v>
      </c>
      <c r="U94" s="293">
        <f>IF(NFM_ued!U$72=0,"",NFM_ued!U$72/U$14)</f>
        <v>8.3212716335994738E-2</v>
      </c>
      <c r="V94" s="293">
        <f>IF(NFM_ued!V$72=0,"",NFM_ued!V$72/V$14)</f>
        <v>8.5420823846300259E-2</v>
      </c>
      <c r="W94" s="293">
        <f>IF(NFM_ued!W$72=0,"",NFM_ued!W$72/W$14)</f>
        <v>8.6671260325855037E-2</v>
      </c>
      <c r="DA94" s="94"/>
    </row>
    <row r="95" spans="1:105" ht="12" customHeight="1" x14ac:dyDescent="0.25">
      <c r="A95" s="49" t="s">
        <v>45</v>
      </c>
      <c r="B95" s="255">
        <f>IF(NFM_ued!B$115=0,"",NFM_ued!B$115/B$15)</f>
        <v>0.17969020585765508</v>
      </c>
      <c r="C95" s="255">
        <f>IF(NFM_ued!C$115=0,"",NFM_ued!C$115/C$15)</f>
        <v>0.14538484544279495</v>
      </c>
      <c r="D95" s="255">
        <f>IF(NFM_ued!D$115=0,"",NFM_ued!D$115/D$15)</f>
        <v>0.11297175126157509</v>
      </c>
      <c r="E95" s="255">
        <f>IF(NFM_ued!E$115=0,"",NFM_ued!E$115/E$15)</f>
        <v>0.11148129566054811</v>
      </c>
      <c r="F95" s="255">
        <f>IF(NFM_ued!F$115=0,"",NFM_ued!F$115/F$15)</f>
        <v>0.10731934034080165</v>
      </c>
      <c r="G95" s="255">
        <f>IF(NFM_ued!G$115=0,"",NFM_ued!G$115/G$15)</f>
        <v>0.10704489261800473</v>
      </c>
      <c r="H95" s="255">
        <f>IF(NFM_ued!H$115=0,"",NFM_ued!H$115/H$15)</f>
        <v>0.13426547671704886</v>
      </c>
      <c r="I95" s="255">
        <f>IF(NFM_ued!I$115=0,"",NFM_ued!I$115/I$15)</f>
        <v>0.14876622637269629</v>
      </c>
      <c r="J95" s="255">
        <f>IF(NFM_ued!J$115=0,"",NFM_ued!J$115/J$15)</f>
        <v>0.15281374799574957</v>
      </c>
      <c r="K95" s="255">
        <f>IF(NFM_ued!K$115=0,"",NFM_ued!K$115/K$15)</f>
        <v>0.13830139507251588</v>
      </c>
      <c r="L95" s="255">
        <f>IF(NFM_ued!L$115=0,"",NFM_ued!L$115/L$15)</f>
        <v>0.1367598795633066</v>
      </c>
      <c r="M95" s="255">
        <f>IF(NFM_ued!M$115=0,"",NFM_ued!M$115/M$15)</f>
        <v>0.13726681747637778</v>
      </c>
      <c r="N95" s="255">
        <f>IF(NFM_ued!N$115=0,"",NFM_ued!N$115/N$15)</f>
        <v>0.12997424034933289</v>
      </c>
      <c r="O95" s="255">
        <f>IF(NFM_ued!O$115=0,"",NFM_ued!O$115/O$15)</f>
        <v>0.12565138719267555</v>
      </c>
      <c r="P95" s="255">
        <f>IF(NFM_ued!P$115=0,"",NFM_ued!P$115/P$15)</f>
        <v>0.13950225810768335</v>
      </c>
      <c r="Q95" s="255">
        <f>IF(NFM_ued!Q$115=0,"",NFM_ued!Q$115/Q$15)</f>
        <v>0.1291512446643906</v>
      </c>
      <c r="R95" s="255">
        <f>IF(NFM_ued!R$115=0,"",NFM_ued!R$115/R$15)</f>
        <v>0.12952118719107988</v>
      </c>
      <c r="S95" s="255">
        <f>IF(NFM_ued!S$115=0,"",NFM_ued!S$115/S$15)</f>
        <v>0.13171842945680218</v>
      </c>
      <c r="T95" s="255">
        <f>IF(NFM_ued!T$115=0,"",NFM_ued!T$115/T$15)</f>
        <v>0.13172385810320633</v>
      </c>
      <c r="U95" s="255">
        <f>IF(NFM_ued!U$115=0,"",NFM_ued!U$115/U$15)</f>
        <v>0.1316605948904421</v>
      </c>
      <c r="V95" s="255">
        <f>IF(NFM_ued!V$115=0,"",NFM_ued!V$115/V$15)</f>
        <v>0.13288410540506515</v>
      </c>
      <c r="W95" s="255">
        <f>IF(NFM_ued!W$115=0,"",NFM_ued!W$115/W$15)</f>
        <v>0.13681277299171707</v>
      </c>
      <c r="DA95" s="84"/>
    </row>
    <row r="96" spans="1:105" ht="12" customHeight="1" x14ac:dyDescent="0.25">
      <c r="A96" s="110" t="s">
        <v>88</v>
      </c>
      <c r="B96" s="294">
        <f t="shared" ref="B96:W96" si="31">IF(B$63=0,"",B$73/B$63)</f>
        <v>2.087474402130145</v>
      </c>
      <c r="C96" s="294">
        <f t="shared" si="31"/>
        <v>1.865022241711932</v>
      </c>
      <c r="D96" s="294">
        <f t="shared" si="31"/>
        <v>1.3627212920238818</v>
      </c>
      <c r="E96" s="294">
        <f t="shared" si="31"/>
        <v>1.3770415253856239</v>
      </c>
      <c r="F96" s="294">
        <f t="shared" si="31"/>
        <v>1.4678569286635925</v>
      </c>
      <c r="G96" s="294">
        <f t="shared" si="31"/>
        <v>1.2712700683126159</v>
      </c>
      <c r="H96" s="294">
        <f t="shared" si="31"/>
        <v>1.2158266978698147</v>
      </c>
      <c r="I96" s="294">
        <f t="shared" si="31"/>
        <v>1.4364165958879003</v>
      </c>
      <c r="J96" s="294">
        <f t="shared" si="31"/>
        <v>1.419422085326465</v>
      </c>
      <c r="K96" s="294">
        <f t="shared" si="31"/>
        <v>1.2903475472225994</v>
      </c>
      <c r="L96" s="294">
        <f t="shared" si="31"/>
        <v>1.0218863923660244</v>
      </c>
      <c r="M96" s="294">
        <f t="shared" si="31"/>
        <v>1.2154994462292386</v>
      </c>
      <c r="N96" s="294">
        <f t="shared" si="31"/>
        <v>1.5807142621382226</v>
      </c>
      <c r="O96" s="294">
        <f t="shared" si="31"/>
        <v>1.6771277472229154</v>
      </c>
      <c r="P96" s="294">
        <f t="shared" si="31"/>
        <v>1.6822506114477147</v>
      </c>
      <c r="Q96" s="294">
        <f t="shared" si="31"/>
        <v>1.8396844411371858</v>
      </c>
      <c r="R96" s="294">
        <f t="shared" si="31"/>
        <v>1.9464732431811205</v>
      </c>
      <c r="S96" s="294">
        <f t="shared" si="31"/>
        <v>1.9915513779146667</v>
      </c>
      <c r="T96" s="294">
        <f t="shared" si="31"/>
        <v>2.0448013518057544</v>
      </c>
      <c r="U96" s="294">
        <f t="shared" si="31"/>
        <v>2.0592448350271586</v>
      </c>
      <c r="V96" s="294">
        <f t="shared" si="31"/>
        <v>2.0846634031247988</v>
      </c>
      <c r="W96" s="294">
        <f t="shared" si="31"/>
        <v>2.0340935658963875</v>
      </c>
      <c r="DA96" s="119"/>
    </row>
    <row r="97" spans="1:105" ht="12" customHeight="1" x14ac:dyDescent="0.25">
      <c r="A97" s="50" t="s">
        <v>43</v>
      </c>
      <c r="B97" s="257" t="str">
        <f t="shared" ref="B97:W97" si="32">IF(B$64=0,"",B$74/B$64)</f>
        <v/>
      </c>
      <c r="C97" s="257" t="str">
        <f t="shared" si="32"/>
        <v/>
      </c>
      <c r="D97" s="257" t="str">
        <f t="shared" si="32"/>
        <v/>
      </c>
      <c r="E97" s="257" t="str">
        <f t="shared" si="32"/>
        <v/>
      </c>
      <c r="F97" s="257" t="str">
        <f t="shared" si="32"/>
        <v/>
      </c>
      <c r="G97" s="257" t="str">
        <f t="shared" si="32"/>
        <v/>
      </c>
      <c r="H97" s="257" t="str">
        <f t="shared" si="32"/>
        <v/>
      </c>
      <c r="I97" s="257" t="str">
        <f t="shared" si="32"/>
        <v/>
      </c>
      <c r="J97" s="257" t="str">
        <f t="shared" si="32"/>
        <v/>
      </c>
      <c r="K97" s="257" t="str">
        <f t="shared" si="32"/>
        <v/>
      </c>
      <c r="L97" s="257" t="str">
        <f t="shared" si="32"/>
        <v/>
      </c>
      <c r="M97" s="257" t="str">
        <f t="shared" si="32"/>
        <v/>
      </c>
      <c r="N97" s="257" t="str">
        <f t="shared" si="32"/>
        <v/>
      </c>
      <c r="O97" s="257" t="str">
        <f t="shared" si="32"/>
        <v/>
      </c>
      <c r="P97" s="257" t="str">
        <f t="shared" si="32"/>
        <v/>
      </c>
      <c r="Q97" s="257" t="str">
        <f t="shared" si="32"/>
        <v/>
      </c>
      <c r="R97" s="257" t="str">
        <f t="shared" si="32"/>
        <v/>
      </c>
      <c r="S97" s="257" t="str">
        <f t="shared" si="32"/>
        <v/>
      </c>
      <c r="T97" s="257" t="str">
        <f t="shared" si="32"/>
        <v/>
      </c>
      <c r="U97" s="257" t="str">
        <f t="shared" si="32"/>
        <v/>
      </c>
      <c r="V97" s="257" t="str">
        <f t="shared" si="32"/>
        <v/>
      </c>
      <c r="W97" s="257" t="str">
        <f t="shared" si="32"/>
        <v/>
      </c>
      <c r="DA97" s="83"/>
    </row>
    <row r="98" spans="1:105" ht="12" customHeight="1" x14ac:dyDescent="0.25">
      <c r="A98" s="107" t="s">
        <v>56</v>
      </c>
      <c r="B98" s="295">
        <f t="shared" ref="B98:W98" si="33">IF(B$65=0,"",B$75/B$65)</f>
        <v>1.5911383377764785</v>
      </c>
      <c r="C98" s="295">
        <f t="shared" si="33"/>
        <v>1.3924944604746936</v>
      </c>
      <c r="D98" s="295">
        <f t="shared" si="33"/>
        <v>0.68051665500317515</v>
      </c>
      <c r="E98" s="295">
        <f t="shared" si="33"/>
        <v>0.68341669593661047</v>
      </c>
      <c r="F98" s="295">
        <f t="shared" si="33"/>
        <v>0.84237754983238933</v>
      </c>
      <c r="G98" s="295">
        <f t="shared" si="33"/>
        <v>0.63012078458704124</v>
      </c>
      <c r="H98" s="295">
        <f t="shared" si="33"/>
        <v>0.66092667032322916</v>
      </c>
      <c r="I98" s="295">
        <f t="shared" si="33"/>
        <v>0.94138554677553732</v>
      </c>
      <c r="J98" s="295">
        <f t="shared" si="33"/>
        <v>1.0537578484461496</v>
      </c>
      <c r="K98" s="295">
        <f t="shared" si="33"/>
        <v>0.82256191892312203</v>
      </c>
      <c r="L98" s="295">
        <f t="shared" si="33"/>
        <v>0.57132125058350158</v>
      </c>
      <c r="M98" s="295">
        <f t="shared" si="33"/>
        <v>0.73004615714316523</v>
      </c>
      <c r="N98" s="295">
        <f t="shared" si="33"/>
        <v>1.2647125480862824</v>
      </c>
      <c r="O98" s="295">
        <f t="shared" si="33"/>
        <v>1.4206897337173761</v>
      </c>
      <c r="P98" s="295">
        <f t="shared" si="33"/>
        <v>1.49444539402305</v>
      </c>
      <c r="Q98" s="295">
        <f t="shared" si="33"/>
        <v>1.5656991082397036</v>
      </c>
      <c r="R98" s="295">
        <f t="shared" si="33"/>
        <v>1.6444065268973429</v>
      </c>
      <c r="S98" s="295">
        <f t="shared" si="33"/>
        <v>1.6506334895514954</v>
      </c>
      <c r="T98" s="295">
        <f t="shared" si="33"/>
        <v>1.6501447710178543</v>
      </c>
      <c r="U98" s="295">
        <f t="shared" si="33"/>
        <v>1.6550419430235723</v>
      </c>
      <c r="V98" s="295">
        <f t="shared" si="33"/>
        <v>1.6932099803273046</v>
      </c>
      <c r="W98" s="295">
        <f t="shared" si="33"/>
        <v>1.6975976252171616</v>
      </c>
      <c r="DA98" s="94"/>
    </row>
    <row r="99" spans="1:105" ht="12" customHeight="1" x14ac:dyDescent="0.25">
      <c r="A99" s="99" t="s">
        <v>44</v>
      </c>
      <c r="B99" s="295" t="str">
        <f t="shared" ref="B99:W99" si="34">IF(B$66=0,"",B$76/B$66)</f>
        <v/>
      </c>
      <c r="C99" s="295" t="str">
        <f t="shared" si="34"/>
        <v/>
      </c>
      <c r="D99" s="295" t="str">
        <f t="shared" si="34"/>
        <v/>
      </c>
      <c r="E99" s="295" t="str">
        <f t="shared" si="34"/>
        <v/>
      </c>
      <c r="F99" s="295" t="str">
        <f t="shared" si="34"/>
        <v/>
      </c>
      <c r="G99" s="295" t="str">
        <f t="shared" si="34"/>
        <v/>
      </c>
      <c r="H99" s="295" t="str">
        <f t="shared" si="34"/>
        <v/>
      </c>
      <c r="I99" s="295" t="str">
        <f t="shared" si="34"/>
        <v/>
      </c>
      <c r="J99" s="295" t="str">
        <f t="shared" si="34"/>
        <v/>
      </c>
      <c r="K99" s="295" t="str">
        <f t="shared" si="34"/>
        <v/>
      </c>
      <c r="L99" s="295" t="str">
        <f t="shared" si="34"/>
        <v/>
      </c>
      <c r="M99" s="295" t="str">
        <f t="shared" si="34"/>
        <v/>
      </c>
      <c r="N99" s="295" t="str">
        <f t="shared" si="34"/>
        <v/>
      </c>
      <c r="O99" s="295" t="str">
        <f t="shared" si="34"/>
        <v/>
      </c>
      <c r="P99" s="295" t="str">
        <f t="shared" si="34"/>
        <v/>
      </c>
      <c r="Q99" s="295" t="str">
        <f t="shared" si="34"/>
        <v/>
      </c>
      <c r="R99" s="295" t="str">
        <f t="shared" si="34"/>
        <v/>
      </c>
      <c r="S99" s="295" t="str">
        <f t="shared" si="34"/>
        <v/>
      </c>
      <c r="T99" s="295" t="str">
        <f t="shared" si="34"/>
        <v/>
      </c>
      <c r="U99" s="295" t="str">
        <f t="shared" si="34"/>
        <v/>
      </c>
      <c r="V99" s="295" t="str">
        <f t="shared" si="34"/>
        <v/>
      </c>
      <c r="W99" s="295" t="str">
        <f t="shared" si="34"/>
        <v/>
      </c>
      <c r="DA99" s="94"/>
    </row>
    <row r="100" spans="1:105" ht="12" customHeight="1" x14ac:dyDescent="0.25">
      <c r="A100" s="99" t="s">
        <v>81</v>
      </c>
      <c r="B100" s="295">
        <f t="shared" ref="B100:W100" si="35">IF(B$67=0,"",B$77/B$67)</f>
        <v>1.5911383377764785</v>
      </c>
      <c r="C100" s="295">
        <f t="shared" si="35"/>
        <v>1.3924944604746936</v>
      </c>
      <c r="D100" s="295">
        <f t="shared" si="35"/>
        <v>0.68051665500317515</v>
      </c>
      <c r="E100" s="295">
        <f t="shared" si="35"/>
        <v>0.68341669593661047</v>
      </c>
      <c r="F100" s="295">
        <f t="shared" si="35"/>
        <v>0.84237754983238933</v>
      </c>
      <c r="G100" s="295">
        <f t="shared" si="35"/>
        <v>0.63012078458704124</v>
      </c>
      <c r="H100" s="295">
        <f t="shared" si="35"/>
        <v>0.66092667032322916</v>
      </c>
      <c r="I100" s="295">
        <f t="shared" si="35"/>
        <v>0.94138554677553732</v>
      </c>
      <c r="J100" s="295">
        <f t="shared" si="35"/>
        <v>1.0537578484461496</v>
      </c>
      <c r="K100" s="295">
        <f t="shared" si="35"/>
        <v>0.82256191892312203</v>
      </c>
      <c r="L100" s="295">
        <f t="shared" si="35"/>
        <v>0.57132125058350158</v>
      </c>
      <c r="M100" s="295">
        <f t="shared" si="35"/>
        <v>0.73004615714316523</v>
      </c>
      <c r="N100" s="295">
        <f t="shared" si="35"/>
        <v>1.2647125480862824</v>
      </c>
      <c r="O100" s="295">
        <f t="shared" si="35"/>
        <v>1.4206897337173761</v>
      </c>
      <c r="P100" s="295">
        <f t="shared" si="35"/>
        <v>1.49444539402305</v>
      </c>
      <c r="Q100" s="295">
        <f t="shared" si="35"/>
        <v>1.5656991082397036</v>
      </c>
      <c r="R100" s="295">
        <f t="shared" si="35"/>
        <v>1.6444065268973429</v>
      </c>
      <c r="S100" s="295">
        <f t="shared" si="35"/>
        <v>1.6506334895514954</v>
      </c>
      <c r="T100" s="295">
        <f t="shared" si="35"/>
        <v>1.6501447710178543</v>
      </c>
      <c r="U100" s="295">
        <f t="shared" si="35"/>
        <v>1.6550419430235723</v>
      </c>
      <c r="V100" s="295">
        <f t="shared" si="35"/>
        <v>1.6932099803273046</v>
      </c>
      <c r="W100" s="295">
        <f t="shared" si="35"/>
        <v>1.6975976252171616</v>
      </c>
      <c r="DA100" s="94"/>
    </row>
    <row r="101" spans="1:105" ht="12" customHeight="1" x14ac:dyDescent="0.25">
      <c r="A101" s="49" t="s">
        <v>45</v>
      </c>
      <c r="B101" s="258">
        <f t="shared" ref="B101:W101" si="36">IF(B$68=0,"",B$78/B$68)</f>
        <v>2.1407498874444171</v>
      </c>
      <c r="C101" s="258">
        <f t="shared" si="36"/>
        <v>1.9140721575063944</v>
      </c>
      <c r="D101" s="258">
        <f t="shared" si="36"/>
        <v>1.4327038193406627</v>
      </c>
      <c r="E101" s="258">
        <f t="shared" si="36"/>
        <v>1.4560131769943541</v>
      </c>
      <c r="F101" s="258">
        <f t="shared" si="36"/>
        <v>1.5216872574112668</v>
      </c>
      <c r="G101" s="258">
        <f t="shared" si="36"/>
        <v>1.3383505408329026</v>
      </c>
      <c r="H101" s="258">
        <f t="shared" si="36"/>
        <v>1.2868323068034626</v>
      </c>
      <c r="I101" s="258">
        <f t="shared" si="36"/>
        <v>1.4919735228219424</v>
      </c>
      <c r="J101" s="258">
        <f t="shared" si="36"/>
        <v>1.4565243226143634</v>
      </c>
      <c r="K101" s="258">
        <f t="shared" si="36"/>
        <v>1.3447905845737038</v>
      </c>
      <c r="L101" s="258">
        <f t="shared" si="36"/>
        <v>1.0741150786474962</v>
      </c>
      <c r="M101" s="258">
        <f t="shared" si="36"/>
        <v>1.2671485633567823</v>
      </c>
      <c r="N101" s="258">
        <f t="shared" si="36"/>
        <v>1.6275704864644709</v>
      </c>
      <c r="O101" s="258">
        <f t="shared" si="36"/>
        <v>1.706053506455695</v>
      </c>
      <c r="P101" s="258">
        <f t="shared" si="36"/>
        <v>1.7063924533994668</v>
      </c>
      <c r="Q101" s="258">
        <f t="shared" si="36"/>
        <v>1.8722031362061962</v>
      </c>
      <c r="R101" s="258">
        <f t="shared" si="36"/>
        <v>1.9833935448972144</v>
      </c>
      <c r="S101" s="258">
        <f t="shared" si="36"/>
        <v>2.0314710201031003</v>
      </c>
      <c r="T101" s="258">
        <f t="shared" si="36"/>
        <v>2.0910135044387674</v>
      </c>
      <c r="U101" s="258">
        <f t="shared" si="36"/>
        <v>2.1065748091091412</v>
      </c>
      <c r="V101" s="258">
        <f t="shared" si="36"/>
        <v>2.1320314607631654</v>
      </c>
      <c r="W101" s="258">
        <f t="shared" si="36"/>
        <v>2.0742666771754799</v>
      </c>
      <c r="DA101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5:W5 B12:W12 B19:W19 C25:W25" formulaRange="1"/>
    <ignoredError sqref="C31:W31 B37:W37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final energy consumption"</f>
        <v>PT: Non-ferrous metals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</row>
    <row r="3" spans="1:105" ht="15" customHeight="1" x14ac:dyDescent="0.25">
      <c r="A3" s="32" t="s">
        <v>153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58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</row>
    <row r="5" spans="1:105" ht="15" customHeight="1" x14ac:dyDescent="0.25">
      <c r="A5" s="34" t="s">
        <v>43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476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477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478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479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480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481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482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483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484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485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486</v>
      </c>
    </row>
    <row r="16" spans="1:105" ht="12" customHeight="1" x14ac:dyDescent="0.25">
      <c r="A16" s="57" t="s">
        <v>487</v>
      </c>
      <c r="B16" s="296">
        <v>0</v>
      </c>
      <c r="C16" s="296">
        <v>0</v>
      </c>
      <c r="D16" s="296">
        <v>0</v>
      </c>
      <c r="E16" s="296">
        <v>0</v>
      </c>
      <c r="F16" s="296">
        <v>0</v>
      </c>
      <c r="G16" s="296">
        <v>0</v>
      </c>
      <c r="H16" s="296">
        <v>0</v>
      </c>
      <c r="I16" s="296">
        <v>0</v>
      </c>
      <c r="J16" s="296">
        <v>0</v>
      </c>
      <c r="K16" s="296">
        <v>0</v>
      </c>
      <c r="L16" s="296">
        <v>0</v>
      </c>
      <c r="M16" s="296">
        <v>0</v>
      </c>
      <c r="N16" s="296">
        <v>0</v>
      </c>
      <c r="O16" s="296">
        <v>0</v>
      </c>
      <c r="P16" s="296">
        <v>0</v>
      </c>
      <c r="Q16" s="296">
        <v>0</v>
      </c>
      <c r="R16" s="296">
        <v>0</v>
      </c>
      <c r="S16" s="296">
        <v>0</v>
      </c>
      <c r="T16" s="296">
        <v>0</v>
      </c>
      <c r="U16" s="296">
        <v>0</v>
      </c>
      <c r="V16" s="296">
        <v>0</v>
      </c>
      <c r="W16" s="296">
        <v>0</v>
      </c>
      <c r="DA16" s="70" t="s">
        <v>488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489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490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491</v>
      </c>
    </row>
    <row r="20" spans="1:105" ht="12" customHeight="1" x14ac:dyDescent="0.25">
      <c r="A20" s="46" t="s">
        <v>160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492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493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494</v>
      </c>
    </row>
    <row r="23" spans="1:105" ht="12" customHeight="1" x14ac:dyDescent="0.25">
      <c r="A23" s="46" t="s">
        <v>162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495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496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497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498</v>
      </c>
    </row>
    <row r="27" spans="1:105" ht="12" customHeight="1" x14ac:dyDescent="0.25">
      <c r="A27" s="57" t="s">
        <v>499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500</v>
      </c>
    </row>
    <row r="28" spans="1:105" ht="12" customHeight="1" x14ac:dyDescent="0.25">
      <c r="A28" s="18" t="s">
        <v>33</v>
      </c>
      <c r="B28" s="297">
        <v>0</v>
      </c>
      <c r="C28" s="297">
        <v>0</v>
      </c>
      <c r="D28" s="297">
        <v>0</v>
      </c>
      <c r="E28" s="297">
        <v>0</v>
      </c>
      <c r="F28" s="297">
        <v>0</v>
      </c>
      <c r="G28" s="297">
        <v>0</v>
      </c>
      <c r="H28" s="297">
        <v>0</v>
      </c>
      <c r="I28" s="297">
        <v>0</v>
      </c>
      <c r="J28" s="297">
        <v>0</v>
      </c>
      <c r="K28" s="297">
        <v>0</v>
      </c>
      <c r="L28" s="297">
        <v>0</v>
      </c>
      <c r="M28" s="297">
        <v>0</v>
      </c>
      <c r="N28" s="297">
        <v>0</v>
      </c>
      <c r="O28" s="297">
        <v>0</v>
      </c>
      <c r="P28" s="297">
        <v>0</v>
      </c>
      <c r="Q28" s="297">
        <v>0</v>
      </c>
      <c r="R28" s="297">
        <v>0</v>
      </c>
      <c r="S28" s="297">
        <v>0</v>
      </c>
      <c r="T28" s="297">
        <v>0</v>
      </c>
      <c r="U28" s="297">
        <v>0</v>
      </c>
      <c r="V28" s="297">
        <v>0</v>
      </c>
      <c r="W28" s="297">
        <v>0</v>
      </c>
      <c r="DA28" s="122" t="s">
        <v>501</v>
      </c>
    </row>
    <row r="29" spans="1:105" ht="12" customHeight="1" x14ac:dyDescent="0.25">
      <c r="A29" s="18" t="s">
        <v>160</v>
      </c>
      <c r="B29" s="297">
        <v>0</v>
      </c>
      <c r="C29" s="297">
        <v>0</v>
      </c>
      <c r="D29" s="297">
        <v>0</v>
      </c>
      <c r="E29" s="297">
        <v>0</v>
      </c>
      <c r="F29" s="297">
        <v>0</v>
      </c>
      <c r="G29" s="297">
        <v>0</v>
      </c>
      <c r="H29" s="297">
        <v>0</v>
      </c>
      <c r="I29" s="297">
        <v>0</v>
      </c>
      <c r="J29" s="297">
        <v>0</v>
      </c>
      <c r="K29" s="297">
        <v>0</v>
      </c>
      <c r="L29" s="297">
        <v>0</v>
      </c>
      <c r="M29" s="297">
        <v>0</v>
      </c>
      <c r="N29" s="297">
        <v>0</v>
      </c>
      <c r="O29" s="297">
        <v>0</v>
      </c>
      <c r="P29" s="297">
        <v>0</v>
      </c>
      <c r="Q29" s="297">
        <v>0</v>
      </c>
      <c r="R29" s="297">
        <v>0</v>
      </c>
      <c r="S29" s="297">
        <v>0</v>
      </c>
      <c r="T29" s="297">
        <v>0</v>
      </c>
      <c r="U29" s="297">
        <v>0</v>
      </c>
      <c r="V29" s="297">
        <v>0</v>
      </c>
      <c r="W29" s="297">
        <v>0</v>
      </c>
      <c r="DA29" s="122" t="s">
        <v>502</v>
      </c>
    </row>
    <row r="30" spans="1:105" ht="12" customHeight="1" x14ac:dyDescent="0.25">
      <c r="A30" s="18" t="s">
        <v>70</v>
      </c>
      <c r="B30" s="297">
        <v>0</v>
      </c>
      <c r="C30" s="297">
        <v>0</v>
      </c>
      <c r="D30" s="297">
        <v>0</v>
      </c>
      <c r="E30" s="297">
        <v>0</v>
      </c>
      <c r="F30" s="297">
        <v>0</v>
      </c>
      <c r="G30" s="297">
        <v>0</v>
      </c>
      <c r="H30" s="297">
        <v>0</v>
      </c>
      <c r="I30" s="297">
        <v>0</v>
      </c>
      <c r="J30" s="297">
        <v>0</v>
      </c>
      <c r="K30" s="297">
        <v>0</v>
      </c>
      <c r="L30" s="297">
        <v>0</v>
      </c>
      <c r="M30" s="297">
        <v>0</v>
      </c>
      <c r="N30" s="297">
        <v>0</v>
      </c>
      <c r="O30" s="297">
        <v>0</v>
      </c>
      <c r="P30" s="297">
        <v>0</v>
      </c>
      <c r="Q30" s="297">
        <v>0</v>
      </c>
      <c r="R30" s="297">
        <v>0</v>
      </c>
      <c r="S30" s="297">
        <v>0</v>
      </c>
      <c r="T30" s="297">
        <v>0</v>
      </c>
      <c r="U30" s="297">
        <v>0</v>
      </c>
      <c r="V30" s="297">
        <v>0</v>
      </c>
      <c r="W30" s="297">
        <v>0</v>
      </c>
      <c r="DA30" s="122" t="s">
        <v>503</v>
      </c>
    </row>
    <row r="31" spans="1:105" ht="12" customHeight="1" x14ac:dyDescent="0.25">
      <c r="A31" s="18" t="s">
        <v>162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</v>
      </c>
      <c r="T31" s="297">
        <v>0</v>
      </c>
      <c r="U31" s="297">
        <v>0</v>
      </c>
      <c r="V31" s="297">
        <v>0</v>
      </c>
      <c r="W31" s="297">
        <v>0</v>
      </c>
      <c r="DA31" s="122" t="s">
        <v>504</v>
      </c>
    </row>
    <row r="32" spans="1:105" ht="12" customHeight="1" x14ac:dyDescent="0.25">
      <c r="A32" s="47" t="s">
        <v>38</v>
      </c>
      <c r="B32" s="298">
        <v>0</v>
      </c>
      <c r="C32" s="298">
        <v>0</v>
      </c>
      <c r="D32" s="298">
        <v>0</v>
      </c>
      <c r="E32" s="298">
        <v>0</v>
      </c>
      <c r="F32" s="298">
        <v>0</v>
      </c>
      <c r="G32" s="298">
        <v>0</v>
      </c>
      <c r="H32" s="298">
        <v>0</v>
      </c>
      <c r="I32" s="298">
        <v>0</v>
      </c>
      <c r="J32" s="298">
        <v>0</v>
      </c>
      <c r="K32" s="298">
        <v>0</v>
      </c>
      <c r="L32" s="298">
        <v>0</v>
      </c>
      <c r="M32" s="298">
        <v>0</v>
      </c>
      <c r="N32" s="298">
        <v>0</v>
      </c>
      <c r="O32" s="298">
        <v>0</v>
      </c>
      <c r="P32" s="298">
        <v>0</v>
      </c>
      <c r="Q32" s="298">
        <v>0</v>
      </c>
      <c r="R32" s="298">
        <v>0</v>
      </c>
      <c r="S32" s="298">
        <v>0</v>
      </c>
      <c r="T32" s="298">
        <v>0</v>
      </c>
      <c r="U32" s="298">
        <v>0</v>
      </c>
      <c r="V32" s="298">
        <v>0</v>
      </c>
      <c r="W32" s="298">
        <v>0</v>
      </c>
      <c r="DA32" s="123" t="s">
        <v>505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DA33" s="124"/>
    </row>
    <row r="34" spans="1:105" ht="15" customHeight="1" x14ac:dyDescent="0.25">
      <c r="A34" s="34" t="s">
        <v>44</v>
      </c>
      <c r="B34" s="225">
        <v>0</v>
      </c>
      <c r="C34" s="225">
        <v>0</v>
      </c>
      <c r="D34" s="225">
        <v>0</v>
      </c>
      <c r="E34" s="225">
        <v>0</v>
      </c>
      <c r="F34" s="225">
        <v>0</v>
      </c>
      <c r="G34" s="225">
        <v>0</v>
      </c>
      <c r="H34" s="225">
        <v>0</v>
      </c>
      <c r="I34" s="225">
        <v>0</v>
      </c>
      <c r="J34" s="225">
        <v>0</v>
      </c>
      <c r="K34" s="225">
        <v>0</v>
      </c>
      <c r="L34" s="225">
        <v>0</v>
      </c>
      <c r="M34" s="225">
        <v>0</v>
      </c>
      <c r="N34" s="225">
        <v>0</v>
      </c>
      <c r="O34" s="225">
        <v>0</v>
      </c>
      <c r="P34" s="225">
        <v>0</v>
      </c>
      <c r="Q34" s="225">
        <v>0</v>
      </c>
      <c r="R34" s="225">
        <v>0</v>
      </c>
      <c r="S34" s="225">
        <v>0</v>
      </c>
      <c r="T34" s="225">
        <v>0</v>
      </c>
      <c r="U34" s="225">
        <v>0</v>
      </c>
      <c r="V34" s="225">
        <v>0</v>
      </c>
      <c r="W34" s="225">
        <v>0</v>
      </c>
      <c r="DA34" s="89" t="s">
        <v>506</v>
      </c>
    </row>
    <row r="35" spans="1:105" ht="12" customHeight="1" x14ac:dyDescent="0.25">
      <c r="A35" s="55" t="s">
        <v>92</v>
      </c>
      <c r="B35" s="261">
        <v>0</v>
      </c>
      <c r="C35" s="261">
        <v>0</v>
      </c>
      <c r="D35" s="261">
        <v>0</v>
      </c>
      <c r="E35" s="261">
        <v>0</v>
      </c>
      <c r="F35" s="261">
        <v>0</v>
      </c>
      <c r="G35" s="261">
        <v>0</v>
      </c>
      <c r="H35" s="261">
        <v>0</v>
      </c>
      <c r="I35" s="261">
        <v>0</v>
      </c>
      <c r="J35" s="261">
        <v>0</v>
      </c>
      <c r="K35" s="261">
        <v>0</v>
      </c>
      <c r="L35" s="261">
        <v>0</v>
      </c>
      <c r="M35" s="261">
        <v>0</v>
      </c>
      <c r="N35" s="261">
        <v>0</v>
      </c>
      <c r="O35" s="261">
        <v>0</v>
      </c>
      <c r="P35" s="261">
        <v>0</v>
      </c>
      <c r="Q35" s="261">
        <v>0</v>
      </c>
      <c r="R35" s="261">
        <v>0</v>
      </c>
      <c r="S35" s="261">
        <v>0</v>
      </c>
      <c r="T35" s="261">
        <v>0</v>
      </c>
      <c r="U35" s="261">
        <v>0</v>
      </c>
      <c r="V35" s="261">
        <v>0</v>
      </c>
      <c r="W35" s="261">
        <v>0</v>
      </c>
      <c r="DA35" s="67" t="s">
        <v>507</v>
      </c>
    </row>
    <row r="36" spans="1:105" ht="12" customHeight="1" x14ac:dyDescent="0.25">
      <c r="A36" s="202" t="s">
        <v>93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508</v>
      </c>
    </row>
    <row r="37" spans="1:105" ht="12" customHeight="1" x14ac:dyDescent="0.25">
      <c r="A37" s="202" t="s">
        <v>94</v>
      </c>
      <c r="B37" s="226">
        <v>0</v>
      </c>
      <c r="C37" s="226">
        <v>0</v>
      </c>
      <c r="D37" s="226">
        <v>0</v>
      </c>
      <c r="E37" s="226">
        <v>0</v>
      </c>
      <c r="F37" s="226">
        <v>0</v>
      </c>
      <c r="G37" s="226">
        <v>0</v>
      </c>
      <c r="H37" s="226">
        <v>0</v>
      </c>
      <c r="I37" s="226">
        <v>0</v>
      </c>
      <c r="J37" s="226">
        <v>0</v>
      </c>
      <c r="K37" s="226">
        <v>0</v>
      </c>
      <c r="L37" s="226">
        <v>0</v>
      </c>
      <c r="M37" s="226">
        <v>0</v>
      </c>
      <c r="N37" s="226">
        <v>0</v>
      </c>
      <c r="O37" s="226">
        <v>0</v>
      </c>
      <c r="P37" s="226">
        <v>0</v>
      </c>
      <c r="Q37" s="226">
        <v>0</v>
      </c>
      <c r="R37" s="226">
        <v>0</v>
      </c>
      <c r="S37" s="226">
        <v>0</v>
      </c>
      <c r="T37" s="226">
        <v>0</v>
      </c>
      <c r="U37" s="226">
        <v>0</v>
      </c>
      <c r="V37" s="226">
        <v>0</v>
      </c>
      <c r="W37" s="226">
        <v>0</v>
      </c>
      <c r="DA37" s="174" t="s">
        <v>509</v>
      </c>
    </row>
    <row r="38" spans="1:105" ht="12" customHeight="1" x14ac:dyDescent="0.25">
      <c r="A38" s="202" t="s">
        <v>95</v>
      </c>
      <c r="B38" s="226">
        <v>0</v>
      </c>
      <c r="C38" s="226">
        <v>0</v>
      </c>
      <c r="D38" s="226">
        <v>0</v>
      </c>
      <c r="E38" s="226">
        <v>0</v>
      </c>
      <c r="F38" s="226">
        <v>0</v>
      </c>
      <c r="G38" s="226">
        <v>0</v>
      </c>
      <c r="H38" s="226">
        <v>0</v>
      </c>
      <c r="I38" s="226">
        <v>0</v>
      </c>
      <c r="J38" s="226">
        <v>0</v>
      </c>
      <c r="K38" s="226">
        <v>0</v>
      </c>
      <c r="L38" s="226">
        <v>0</v>
      </c>
      <c r="M38" s="226">
        <v>0</v>
      </c>
      <c r="N38" s="226">
        <v>0</v>
      </c>
      <c r="O38" s="226">
        <v>0</v>
      </c>
      <c r="P38" s="226">
        <v>0</v>
      </c>
      <c r="Q38" s="226">
        <v>0</v>
      </c>
      <c r="R38" s="226">
        <v>0</v>
      </c>
      <c r="S38" s="226">
        <v>0</v>
      </c>
      <c r="T38" s="226">
        <v>0</v>
      </c>
      <c r="U38" s="226">
        <v>0</v>
      </c>
      <c r="V38" s="226">
        <v>0</v>
      </c>
      <c r="W38" s="226">
        <v>0</v>
      </c>
      <c r="DA38" s="174" t="s">
        <v>510</v>
      </c>
    </row>
    <row r="39" spans="1:105" ht="12" customHeight="1" x14ac:dyDescent="0.25">
      <c r="A39" s="56" t="s">
        <v>96</v>
      </c>
      <c r="B39" s="262">
        <v>0</v>
      </c>
      <c r="C39" s="262">
        <v>0</v>
      </c>
      <c r="D39" s="262">
        <v>0</v>
      </c>
      <c r="E39" s="262">
        <v>0</v>
      </c>
      <c r="F39" s="262">
        <v>0</v>
      </c>
      <c r="G39" s="262">
        <v>0</v>
      </c>
      <c r="H39" s="262">
        <v>0</v>
      </c>
      <c r="I39" s="262">
        <v>0</v>
      </c>
      <c r="J39" s="262">
        <v>0</v>
      </c>
      <c r="K39" s="262">
        <v>0</v>
      </c>
      <c r="L39" s="262">
        <v>0</v>
      </c>
      <c r="M39" s="262">
        <v>0</v>
      </c>
      <c r="N39" s="262">
        <v>0</v>
      </c>
      <c r="O39" s="262">
        <v>0</v>
      </c>
      <c r="P39" s="262">
        <v>0</v>
      </c>
      <c r="Q39" s="262">
        <v>0</v>
      </c>
      <c r="R39" s="262">
        <v>0</v>
      </c>
      <c r="S39" s="262">
        <v>0</v>
      </c>
      <c r="T39" s="262">
        <v>0</v>
      </c>
      <c r="U39" s="262">
        <v>0</v>
      </c>
      <c r="V39" s="262">
        <v>0</v>
      </c>
      <c r="W39" s="262">
        <v>0</v>
      </c>
      <c r="DA39" s="68" t="s">
        <v>511</v>
      </c>
    </row>
    <row r="40" spans="1:105" ht="12" customHeight="1" x14ac:dyDescent="0.25">
      <c r="A40" s="37" t="s">
        <v>160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512</v>
      </c>
    </row>
    <row r="41" spans="1:105" ht="12" customHeight="1" x14ac:dyDescent="0.25">
      <c r="A41" s="37" t="s">
        <v>162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513</v>
      </c>
    </row>
    <row r="42" spans="1:105" ht="12" customHeight="1" x14ac:dyDescent="0.25">
      <c r="A42" s="37" t="s">
        <v>97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514</v>
      </c>
    </row>
    <row r="43" spans="1:105" ht="12" customHeight="1" x14ac:dyDescent="0.25">
      <c r="A43" s="37" t="s">
        <v>78</v>
      </c>
      <c r="B43" s="228">
        <v>0</v>
      </c>
      <c r="C43" s="228">
        <v>0</v>
      </c>
      <c r="D43" s="228">
        <v>0</v>
      </c>
      <c r="E43" s="228">
        <v>0</v>
      </c>
      <c r="F43" s="228">
        <v>0</v>
      </c>
      <c r="G43" s="228">
        <v>0</v>
      </c>
      <c r="H43" s="228">
        <v>0</v>
      </c>
      <c r="I43" s="228">
        <v>0</v>
      </c>
      <c r="J43" s="228">
        <v>0</v>
      </c>
      <c r="K43" s="228">
        <v>0</v>
      </c>
      <c r="L43" s="228">
        <v>0</v>
      </c>
      <c r="M43" s="228">
        <v>0</v>
      </c>
      <c r="N43" s="228">
        <v>0</v>
      </c>
      <c r="O43" s="228">
        <v>0</v>
      </c>
      <c r="P43" s="228">
        <v>0</v>
      </c>
      <c r="Q43" s="228">
        <v>0</v>
      </c>
      <c r="R43" s="228">
        <v>0</v>
      </c>
      <c r="S43" s="228">
        <v>0</v>
      </c>
      <c r="T43" s="228">
        <v>0</v>
      </c>
      <c r="U43" s="228">
        <v>0</v>
      </c>
      <c r="V43" s="228">
        <v>0</v>
      </c>
      <c r="W43" s="228">
        <v>0</v>
      </c>
      <c r="DA43" s="69" t="s">
        <v>515</v>
      </c>
    </row>
    <row r="44" spans="1:105" ht="12" customHeight="1" x14ac:dyDescent="0.25">
      <c r="A44" s="37" t="s">
        <v>38</v>
      </c>
      <c r="B44" s="228">
        <v>0</v>
      </c>
      <c r="C44" s="228">
        <v>0</v>
      </c>
      <c r="D44" s="228">
        <v>0</v>
      </c>
      <c r="E44" s="228">
        <v>0</v>
      </c>
      <c r="F44" s="228">
        <v>0</v>
      </c>
      <c r="G44" s="228">
        <v>0</v>
      </c>
      <c r="H44" s="228">
        <v>0</v>
      </c>
      <c r="I44" s="228">
        <v>0</v>
      </c>
      <c r="J44" s="228">
        <v>0</v>
      </c>
      <c r="K44" s="228">
        <v>0</v>
      </c>
      <c r="L44" s="228">
        <v>0</v>
      </c>
      <c r="M44" s="228">
        <v>0</v>
      </c>
      <c r="N44" s="228">
        <v>0</v>
      </c>
      <c r="O44" s="228">
        <v>0</v>
      </c>
      <c r="P44" s="228">
        <v>0</v>
      </c>
      <c r="Q44" s="228">
        <v>0</v>
      </c>
      <c r="R44" s="228">
        <v>0</v>
      </c>
      <c r="S44" s="228">
        <v>0</v>
      </c>
      <c r="T44" s="228">
        <v>0</v>
      </c>
      <c r="U44" s="228">
        <v>0</v>
      </c>
      <c r="V44" s="228">
        <v>0</v>
      </c>
      <c r="W44" s="228">
        <v>0</v>
      </c>
      <c r="DA44" s="69" t="s">
        <v>516</v>
      </c>
    </row>
    <row r="45" spans="1:105" ht="12" customHeight="1" x14ac:dyDescent="0.25">
      <c r="A45" s="57" t="s">
        <v>517</v>
      </c>
      <c r="B45" s="263">
        <v>0</v>
      </c>
      <c r="C45" s="263">
        <v>0</v>
      </c>
      <c r="D45" s="263">
        <v>0</v>
      </c>
      <c r="E45" s="263">
        <v>0</v>
      </c>
      <c r="F45" s="263">
        <v>0</v>
      </c>
      <c r="G45" s="263">
        <v>0</v>
      </c>
      <c r="H45" s="263">
        <v>0</v>
      </c>
      <c r="I45" s="263">
        <v>0</v>
      </c>
      <c r="J45" s="263">
        <v>0</v>
      </c>
      <c r="K45" s="263">
        <v>0</v>
      </c>
      <c r="L45" s="263">
        <v>0</v>
      </c>
      <c r="M45" s="263">
        <v>0</v>
      </c>
      <c r="N45" s="263">
        <v>0</v>
      </c>
      <c r="O45" s="263">
        <v>0</v>
      </c>
      <c r="P45" s="263">
        <v>0</v>
      </c>
      <c r="Q45" s="263">
        <v>0</v>
      </c>
      <c r="R45" s="263">
        <v>0</v>
      </c>
      <c r="S45" s="263">
        <v>0</v>
      </c>
      <c r="T45" s="263">
        <v>0</v>
      </c>
      <c r="U45" s="263">
        <v>0</v>
      </c>
      <c r="V45" s="263">
        <v>0</v>
      </c>
      <c r="W45" s="263">
        <v>0</v>
      </c>
      <c r="DA45" s="70" t="s">
        <v>518</v>
      </c>
    </row>
    <row r="46" spans="1:105" ht="12" customHeight="1" x14ac:dyDescent="0.25">
      <c r="A46" s="57" t="s">
        <v>519</v>
      </c>
      <c r="B46" s="296">
        <v>0</v>
      </c>
      <c r="C46" s="296">
        <v>0</v>
      </c>
      <c r="D46" s="296">
        <v>0</v>
      </c>
      <c r="E46" s="296">
        <v>0</v>
      </c>
      <c r="F46" s="296">
        <v>0</v>
      </c>
      <c r="G46" s="296">
        <v>0</v>
      </c>
      <c r="H46" s="296">
        <v>0</v>
      </c>
      <c r="I46" s="296">
        <v>0</v>
      </c>
      <c r="J46" s="296">
        <v>0</v>
      </c>
      <c r="K46" s="296">
        <v>0</v>
      </c>
      <c r="L46" s="296">
        <v>0</v>
      </c>
      <c r="M46" s="296">
        <v>0</v>
      </c>
      <c r="N46" s="296">
        <v>0</v>
      </c>
      <c r="O46" s="296">
        <v>0</v>
      </c>
      <c r="P46" s="296">
        <v>0</v>
      </c>
      <c r="Q46" s="296">
        <v>0</v>
      </c>
      <c r="R46" s="296">
        <v>0</v>
      </c>
      <c r="S46" s="296">
        <v>0</v>
      </c>
      <c r="T46" s="296">
        <v>0</v>
      </c>
      <c r="U46" s="296">
        <v>0</v>
      </c>
      <c r="V46" s="296">
        <v>0</v>
      </c>
      <c r="W46" s="296">
        <v>0</v>
      </c>
      <c r="DA46" s="70" t="s">
        <v>520</v>
      </c>
    </row>
    <row r="47" spans="1:105" ht="12" customHeight="1" x14ac:dyDescent="0.25">
      <c r="A47" s="60" t="s">
        <v>521</v>
      </c>
      <c r="B47" s="264">
        <v>0</v>
      </c>
      <c r="C47" s="264">
        <v>0</v>
      </c>
      <c r="D47" s="264">
        <v>0</v>
      </c>
      <c r="E47" s="264">
        <v>0</v>
      </c>
      <c r="F47" s="264">
        <v>0</v>
      </c>
      <c r="G47" s="264">
        <v>0</v>
      </c>
      <c r="H47" s="264">
        <v>0</v>
      </c>
      <c r="I47" s="264">
        <v>0</v>
      </c>
      <c r="J47" s="264">
        <v>0</v>
      </c>
      <c r="K47" s="264">
        <v>0</v>
      </c>
      <c r="L47" s="264">
        <v>0</v>
      </c>
      <c r="M47" s="264">
        <v>0</v>
      </c>
      <c r="N47" s="264">
        <v>0</v>
      </c>
      <c r="O47" s="264">
        <v>0</v>
      </c>
      <c r="P47" s="264">
        <v>0</v>
      </c>
      <c r="Q47" s="264">
        <v>0</v>
      </c>
      <c r="R47" s="264">
        <v>0</v>
      </c>
      <c r="S47" s="264">
        <v>0</v>
      </c>
      <c r="T47" s="264">
        <v>0</v>
      </c>
      <c r="U47" s="264">
        <v>0</v>
      </c>
      <c r="V47" s="264">
        <v>0</v>
      </c>
      <c r="W47" s="264">
        <v>0</v>
      </c>
      <c r="DA47" s="72" t="s">
        <v>522</v>
      </c>
    </row>
    <row r="48" spans="1:105" ht="12" customHeight="1" x14ac:dyDescent="0.25">
      <c r="A48" s="59" t="s">
        <v>33</v>
      </c>
      <c r="B48" s="299">
        <v>0</v>
      </c>
      <c r="C48" s="299">
        <v>0</v>
      </c>
      <c r="D48" s="299">
        <v>0</v>
      </c>
      <c r="E48" s="299">
        <v>0</v>
      </c>
      <c r="F48" s="299">
        <v>0</v>
      </c>
      <c r="G48" s="299">
        <v>0</v>
      </c>
      <c r="H48" s="299">
        <v>0</v>
      </c>
      <c r="I48" s="299">
        <v>0</v>
      </c>
      <c r="J48" s="299">
        <v>0</v>
      </c>
      <c r="K48" s="299">
        <v>0</v>
      </c>
      <c r="L48" s="299">
        <v>0</v>
      </c>
      <c r="M48" s="299">
        <v>0</v>
      </c>
      <c r="N48" s="299">
        <v>0</v>
      </c>
      <c r="O48" s="299">
        <v>0</v>
      </c>
      <c r="P48" s="299">
        <v>0</v>
      </c>
      <c r="Q48" s="299">
        <v>0</v>
      </c>
      <c r="R48" s="299">
        <v>0</v>
      </c>
      <c r="S48" s="299">
        <v>0</v>
      </c>
      <c r="T48" s="299">
        <v>0</v>
      </c>
      <c r="U48" s="299">
        <v>0</v>
      </c>
      <c r="V48" s="299">
        <v>0</v>
      </c>
      <c r="W48" s="299">
        <v>0</v>
      </c>
      <c r="DA48" s="71" t="s">
        <v>523</v>
      </c>
    </row>
    <row r="49" spans="1:105" ht="12" customHeight="1" x14ac:dyDescent="0.25">
      <c r="A49" s="59" t="s">
        <v>160</v>
      </c>
      <c r="B49" s="299">
        <v>0</v>
      </c>
      <c r="C49" s="299">
        <v>0</v>
      </c>
      <c r="D49" s="299">
        <v>0</v>
      </c>
      <c r="E49" s="299">
        <v>0</v>
      </c>
      <c r="F49" s="299">
        <v>0</v>
      </c>
      <c r="G49" s="299">
        <v>0</v>
      </c>
      <c r="H49" s="299">
        <v>0</v>
      </c>
      <c r="I49" s="299">
        <v>0</v>
      </c>
      <c r="J49" s="299">
        <v>0</v>
      </c>
      <c r="K49" s="299">
        <v>0</v>
      </c>
      <c r="L49" s="299">
        <v>0</v>
      </c>
      <c r="M49" s="299">
        <v>0</v>
      </c>
      <c r="N49" s="299">
        <v>0</v>
      </c>
      <c r="O49" s="299">
        <v>0</v>
      </c>
      <c r="P49" s="299">
        <v>0</v>
      </c>
      <c r="Q49" s="299">
        <v>0</v>
      </c>
      <c r="R49" s="299">
        <v>0</v>
      </c>
      <c r="S49" s="299">
        <v>0</v>
      </c>
      <c r="T49" s="299">
        <v>0</v>
      </c>
      <c r="U49" s="299">
        <v>0</v>
      </c>
      <c r="V49" s="299">
        <v>0</v>
      </c>
      <c r="W49" s="299">
        <v>0</v>
      </c>
      <c r="DA49" s="71" t="s">
        <v>524</v>
      </c>
    </row>
    <row r="50" spans="1:105" ht="12" customHeight="1" x14ac:dyDescent="0.25">
      <c r="A50" s="59" t="s">
        <v>70</v>
      </c>
      <c r="B50" s="299">
        <v>0</v>
      </c>
      <c r="C50" s="299">
        <v>0</v>
      </c>
      <c r="D50" s="299">
        <v>0</v>
      </c>
      <c r="E50" s="299">
        <v>0</v>
      </c>
      <c r="F50" s="299">
        <v>0</v>
      </c>
      <c r="G50" s="299">
        <v>0</v>
      </c>
      <c r="H50" s="299">
        <v>0</v>
      </c>
      <c r="I50" s="299">
        <v>0</v>
      </c>
      <c r="J50" s="299">
        <v>0</v>
      </c>
      <c r="K50" s="299">
        <v>0</v>
      </c>
      <c r="L50" s="299">
        <v>0</v>
      </c>
      <c r="M50" s="299">
        <v>0</v>
      </c>
      <c r="N50" s="299">
        <v>0</v>
      </c>
      <c r="O50" s="299">
        <v>0</v>
      </c>
      <c r="P50" s="299">
        <v>0</v>
      </c>
      <c r="Q50" s="299">
        <v>0</v>
      </c>
      <c r="R50" s="299">
        <v>0</v>
      </c>
      <c r="S50" s="299">
        <v>0</v>
      </c>
      <c r="T50" s="299">
        <v>0</v>
      </c>
      <c r="U50" s="299">
        <v>0</v>
      </c>
      <c r="V50" s="299">
        <v>0</v>
      </c>
      <c r="W50" s="299">
        <v>0</v>
      </c>
      <c r="DA50" s="71" t="s">
        <v>525</v>
      </c>
    </row>
    <row r="51" spans="1:105" ht="12" customHeight="1" x14ac:dyDescent="0.25">
      <c r="A51" s="59" t="s">
        <v>162</v>
      </c>
      <c r="B51" s="299">
        <v>0</v>
      </c>
      <c r="C51" s="299">
        <v>0</v>
      </c>
      <c r="D51" s="299">
        <v>0</v>
      </c>
      <c r="E51" s="299">
        <v>0</v>
      </c>
      <c r="F51" s="299">
        <v>0</v>
      </c>
      <c r="G51" s="299">
        <v>0</v>
      </c>
      <c r="H51" s="299">
        <v>0</v>
      </c>
      <c r="I51" s="299">
        <v>0</v>
      </c>
      <c r="J51" s="299">
        <v>0</v>
      </c>
      <c r="K51" s="299">
        <v>0</v>
      </c>
      <c r="L51" s="299">
        <v>0</v>
      </c>
      <c r="M51" s="299">
        <v>0</v>
      </c>
      <c r="N51" s="299">
        <v>0</v>
      </c>
      <c r="O51" s="299">
        <v>0</v>
      </c>
      <c r="P51" s="299">
        <v>0</v>
      </c>
      <c r="Q51" s="299">
        <v>0</v>
      </c>
      <c r="R51" s="299">
        <v>0</v>
      </c>
      <c r="S51" s="299">
        <v>0</v>
      </c>
      <c r="T51" s="299">
        <v>0</v>
      </c>
      <c r="U51" s="299">
        <v>0</v>
      </c>
      <c r="V51" s="299">
        <v>0</v>
      </c>
      <c r="W51" s="299">
        <v>0</v>
      </c>
      <c r="DA51" s="71" t="s">
        <v>526</v>
      </c>
    </row>
    <row r="52" spans="1:105" ht="12" customHeight="1" x14ac:dyDescent="0.25">
      <c r="A52" s="60" t="s">
        <v>527</v>
      </c>
      <c r="B52" s="264">
        <v>0</v>
      </c>
      <c r="C52" s="264">
        <v>0</v>
      </c>
      <c r="D52" s="264">
        <v>0</v>
      </c>
      <c r="E52" s="264">
        <v>0</v>
      </c>
      <c r="F52" s="264">
        <v>0</v>
      </c>
      <c r="G52" s="264">
        <v>0</v>
      </c>
      <c r="H52" s="264">
        <v>0</v>
      </c>
      <c r="I52" s="264">
        <v>0</v>
      </c>
      <c r="J52" s="264">
        <v>0</v>
      </c>
      <c r="K52" s="264">
        <v>0</v>
      </c>
      <c r="L52" s="264">
        <v>0</v>
      </c>
      <c r="M52" s="264">
        <v>0</v>
      </c>
      <c r="N52" s="264">
        <v>0</v>
      </c>
      <c r="O52" s="264">
        <v>0</v>
      </c>
      <c r="P52" s="264">
        <v>0</v>
      </c>
      <c r="Q52" s="264">
        <v>0</v>
      </c>
      <c r="R52" s="264">
        <v>0</v>
      </c>
      <c r="S52" s="264">
        <v>0</v>
      </c>
      <c r="T52" s="264">
        <v>0</v>
      </c>
      <c r="U52" s="264">
        <v>0</v>
      </c>
      <c r="V52" s="264">
        <v>0</v>
      </c>
      <c r="W52" s="264">
        <v>0</v>
      </c>
      <c r="DA52" s="72" t="s">
        <v>528</v>
      </c>
    </row>
    <row r="53" spans="1:105" ht="12" customHeight="1" x14ac:dyDescent="0.25">
      <c r="A53" s="57" t="s">
        <v>529</v>
      </c>
      <c r="B53" s="296">
        <f t="shared" ref="B53:W53" si="0">B54+B58+B69</f>
        <v>0</v>
      </c>
      <c r="C53" s="296">
        <f t="shared" si="0"/>
        <v>0</v>
      </c>
      <c r="D53" s="296">
        <f t="shared" si="0"/>
        <v>0</v>
      </c>
      <c r="E53" s="296">
        <f t="shared" si="0"/>
        <v>0</v>
      </c>
      <c r="F53" s="296">
        <f t="shared" si="0"/>
        <v>0</v>
      </c>
      <c r="G53" s="296">
        <f t="shared" si="0"/>
        <v>0</v>
      </c>
      <c r="H53" s="296">
        <f t="shared" si="0"/>
        <v>0</v>
      </c>
      <c r="I53" s="296">
        <f t="shared" si="0"/>
        <v>0</v>
      </c>
      <c r="J53" s="296">
        <f t="shared" si="0"/>
        <v>0</v>
      </c>
      <c r="K53" s="296">
        <f t="shared" si="0"/>
        <v>0</v>
      </c>
      <c r="L53" s="296">
        <f t="shared" si="0"/>
        <v>0</v>
      </c>
      <c r="M53" s="296">
        <f t="shared" si="0"/>
        <v>0</v>
      </c>
      <c r="N53" s="296">
        <f t="shared" si="0"/>
        <v>0</v>
      </c>
      <c r="O53" s="296">
        <f t="shared" si="0"/>
        <v>0</v>
      </c>
      <c r="P53" s="296">
        <f t="shared" si="0"/>
        <v>0</v>
      </c>
      <c r="Q53" s="296">
        <f t="shared" si="0"/>
        <v>0</v>
      </c>
      <c r="R53" s="296">
        <f t="shared" si="0"/>
        <v>0</v>
      </c>
      <c r="S53" s="296">
        <f t="shared" si="0"/>
        <v>0</v>
      </c>
      <c r="T53" s="296">
        <f t="shared" si="0"/>
        <v>0</v>
      </c>
      <c r="U53" s="296">
        <f t="shared" si="0"/>
        <v>0</v>
      </c>
      <c r="V53" s="296">
        <f t="shared" si="0"/>
        <v>0</v>
      </c>
      <c r="W53" s="296">
        <f t="shared" si="0"/>
        <v>0</v>
      </c>
      <c r="DA53" s="70"/>
    </row>
    <row r="54" spans="1:105" ht="12" customHeight="1" x14ac:dyDescent="0.25">
      <c r="A54" s="60" t="s">
        <v>530</v>
      </c>
      <c r="B54" s="264">
        <v>0</v>
      </c>
      <c r="C54" s="264">
        <v>0</v>
      </c>
      <c r="D54" s="264">
        <v>0</v>
      </c>
      <c r="E54" s="264">
        <v>0</v>
      </c>
      <c r="F54" s="264">
        <v>0</v>
      </c>
      <c r="G54" s="264">
        <v>0</v>
      </c>
      <c r="H54" s="264">
        <v>0</v>
      </c>
      <c r="I54" s="264">
        <v>0</v>
      </c>
      <c r="J54" s="264">
        <v>0</v>
      </c>
      <c r="K54" s="264">
        <v>0</v>
      </c>
      <c r="L54" s="264">
        <v>0</v>
      </c>
      <c r="M54" s="264">
        <v>0</v>
      </c>
      <c r="N54" s="264">
        <v>0</v>
      </c>
      <c r="O54" s="264">
        <v>0</v>
      </c>
      <c r="P54" s="264">
        <v>0</v>
      </c>
      <c r="Q54" s="264">
        <v>0</v>
      </c>
      <c r="R54" s="264">
        <v>0</v>
      </c>
      <c r="S54" s="264">
        <v>0</v>
      </c>
      <c r="T54" s="264">
        <v>0</v>
      </c>
      <c r="U54" s="264">
        <v>0</v>
      </c>
      <c r="V54" s="264">
        <v>0</v>
      </c>
      <c r="W54" s="264">
        <v>0</v>
      </c>
      <c r="DA54" s="72" t="s">
        <v>531</v>
      </c>
    </row>
    <row r="55" spans="1:105" ht="12" customHeight="1" x14ac:dyDescent="0.25">
      <c r="A55" s="59" t="s">
        <v>33</v>
      </c>
      <c r="B55" s="232">
        <v>0</v>
      </c>
      <c r="C55" s="232">
        <v>0</v>
      </c>
      <c r="D55" s="232">
        <v>0</v>
      </c>
      <c r="E55" s="232">
        <v>0</v>
      </c>
      <c r="F55" s="232">
        <v>0</v>
      </c>
      <c r="G55" s="232">
        <v>0</v>
      </c>
      <c r="H55" s="232">
        <v>0</v>
      </c>
      <c r="I55" s="232">
        <v>0</v>
      </c>
      <c r="J55" s="232">
        <v>0</v>
      </c>
      <c r="K55" s="232">
        <v>0</v>
      </c>
      <c r="L55" s="232">
        <v>0</v>
      </c>
      <c r="M55" s="232">
        <v>0</v>
      </c>
      <c r="N55" s="232">
        <v>0</v>
      </c>
      <c r="O55" s="232">
        <v>0</v>
      </c>
      <c r="P55" s="232">
        <v>0</v>
      </c>
      <c r="Q55" s="232">
        <v>0</v>
      </c>
      <c r="R55" s="232">
        <v>0</v>
      </c>
      <c r="S55" s="232">
        <v>0</v>
      </c>
      <c r="T55" s="232">
        <v>0</v>
      </c>
      <c r="U55" s="232">
        <v>0</v>
      </c>
      <c r="V55" s="232">
        <v>0</v>
      </c>
      <c r="W55" s="232">
        <v>0</v>
      </c>
      <c r="DA55" s="71" t="s">
        <v>532</v>
      </c>
    </row>
    <row r="56" spans="1:105" ht="12" customHeight="1" x14ac:dyDescent="0.25">
      <c r="A56" s="59" t="s">
        <v>160</v>
      </c>
      <c r="B56" s="232">
        <v>0</v>
      </c>
      <c r="C56" s="232">
        <v>0</v>
      </c>
      <c r="D56" s="232">
        <v>0</v>
      </c>
      <c r="E56" s="232">
        <v>0</v>
      </c>
      <c r="F56" s="232">
        <v>0</v>
      </c>
      <c r="G56" s="232">
        <v>0</v>
      </c>
      <c r="H56" s="232">
        <v>0</v>
      </c>
      <c r="I56" s="232">
        <v>0</v>
      </c>
      <c r="J56" s="232">
        <v>0</v>
      </c>
      <c r="K56" s="232">
        <v>0</v>
      </c>
      <c r="L56" s="232">
        <v>0</v>
      </c>
      <c r="M56" s="232">
        <v>0</v>
      </c>
      <c r="N56" s="232">
        <v>0</v>
      </c>
      <c r="O56" s="232">
        <v>0</v>
      </c>
      <c r="P56" s="232">
        <v>0</v>
      </c>
      <c r="Q56" s="232">
        <v>0</v>
      </c>
      <c r="R56" s="232">
        <v>0</v>
      </c>
      <c r="S56" s="232">
        <v>0</v>
      </c>
      <c r="T56" s="232">
        <v>0</v>
      </c>
      <c r="U56" s="232">
        <v>0</v>
      </c>
      <c r="V56" s="232">
        <v>0</v>
      </c>
      <c r="W56" s="232">
        <v>0</v>
      </c>
      <c r="DA56" s="71" t="s">
        <v>533</v>
      </c>
    </row>
    <row r="57" spans="1:105" ht="12" customHeight="1" x14ac:dyDescent="0.25">
      <c r="A57" s="59" t="s">
        <v>162</v>
      </c>
      <c r="B57" s="232">
        <v>0</v>
      </c>
      <c r="C57" s="232">
        <v>0</v>
      </c>
      <c r="D57" s="232">
        <v>0</v>
      </c>
      <c r="E57" s="232">
        <v>0</v>
      </c>
      <c r="F57" s="232">
        <v>0</v>
      </c>
      <c r="G57" s="232">
        <v>0</v>
      </c>
      <c r="H57" s="232">
        <v>0</v>
      </c>
      <c r="I57" s="232">
        <v>0</v>
      </c>
      <c r="J57" s="232">
        <v>0</v>
      </c>
      <c r="K57" s="232">
        <v>0</v>
      </c>
      <c r="L57" s="232">
        <v>0</v>
      </c>
      <c r="M57" s="232">
        <v>0</v>
      </c>
      <c r="N57" s="232">
        <v>0</v>
      </c>
      <c r="O57" s="232">
        <v>0</v>
      </c>
      <c r="P57" s="232">
        <v>0</v>
      </c>
      <c r="Q57" s="232">
        <v>0</v>
      </c>
      <c r="R57" s="232">
        <v>0</v>
      </c>
      <c r="S57" s="232">
        <v>0</v>
      </c>
      <c r="T57" s="232">
        <v>0</v>
      </c>
      <c r="U57" s="232">
        <v>0</v>
      </c>
      <c r="V57" s="232">
        <v>0</v>
      </c>
      <c r="W57" s="232">
        <v>0</v>
      </c>
      <c r="DA57" s="71" t="s">
        <v>534</v>
      </c>
    </row>
    <row r="58" spans="1:105" ht="12" customHeight="1" x14ac:dyDescent="0.25">
      <c r="A58" s="60" t="s">
        <v>535</v>
      </c>
      <c r="B58" s="264">
        <v>0</v>
      </c>
      <c r="C58" s="264">
        <v>0</v>
      </c>
      <c r="D58" s="264">
        <v>0</v>
      </c>
      <c r="E58" s="264">
        <v>0</v>
      </c>
      <c r="F58" s="264">
        <v>0</v>
      </c>
      <c r="G58" s="264">
        <v>0</v>
      </c>
      <c r="H58" s="264">
        <v>0</v>
      </c>
      <c r="I58" s="264">
        <v>0</v>
      </c>
      <c r="J58" s="264">
        <v>0</v>
      </c>
      <c r="K58" s="264">
        <v>0</v>
      </c>
      <c r="L58" s="264">
        <v>0</v>
      </c>
      <c r="M58" s="264">
        <v>0</v>
      </c>
      <c r="N58" s="264">
        <v>0</v>
      </c>
      <c r="O58" s="264">
        <v>0</v>
      </c>
      <c r="P58" s="264">
        <v>0</v>
      </c>
      <c r="Q58" s="264">
        <v>0</v>
      </c>
      <c r="R58" s="264">
        <v>0</v>
      </c>
      <c r="S58" s="264">
        <v>0</v>
      </c>
      <c r="T58" s="264">
        <v>0</v>
      </c>
      <c r="U58" s="264">
        <v>0</v>
      </c>
      <c r="V58" s="264">
        <v>0</v>
      </c>
      <c r="W58" s="264">
        <v>0</v>
      </c>
      <c r="DA58" s="72" t="s">
        <v>536</v>
      </c>
    </row>
    <row r="59" spans="1:105" ht="12" customHeight="1" x14ac:dyDescent="0.25">
      <c r="A59" s="64" t="s">
        <v>30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537</v>
      </c>
    </row>
    <row r="60" spans="1:105" ht="12" customHeight="1" x14ac:dyDescent="0.25">
      <c r="A60" s="64" t="s">
        <v>32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538</v>
      </c>
    </row>
    <row r="61" spans="1:105" ht="12" customHeight="1" x14ac:dyDescent="0.25">
      <c r="A61" s="64" t="s">
        <v>33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539</v>
      </c>
    </row>
    <row r="62" spans="1:105" ht="12" customHeight="1" x14ac:dyDescent="0.25">
      <c r="A62" s="64" t="s">
        <v>160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540</v>
      </c>
    </row>
    <row r="63" spans="1:105" ht="12" customHeight="1" x14ac:dyDescent="0.25">
      <c r="A63" s="64" t="s">
        <v>70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541</v>
      </c>
    </row>
    <row r="64" spans="1:105" ht="12" customHeight="1" x14ac:dyDescent="0.25">
      <c r="A64" s="64" t="s">
        <v>34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542</v>
      </c>
    </row>
    <row r="65" spans="1:105" ht="12" customHeight="1" x14ac:dyDescent="0.25">
      <c r="A65" s="64" t="s">
        <v>162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543</v>
      </c>
    </row>
    <row r="66" spans="1:105" ht="12" customHeight="1" x14ac:dyDescent="0.25">
      <c r="A66" s="64" t="s">
        <v>36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544</v>
      </c>
    </row>
    <row r="67" spans="1:105" ht="12" customHeight="1" x14ac:dyDescent="0.25">
      <c r="A67" s="64" t="s">
        <v>73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545</v>
      </c>
    </row>
    <row r="68" spans="1:105" ht="12" customHeight="1" x14ac:dyDescent="0.25">
      <c r="A68" s="64" t="s">
        <v>79</v>
      </c>
      <c r="B68" s="231">
        <v>0</v>
      </c>
      <c r="C68" s="231">
        <v>0</v>
      </c>
      <c r="D68" s="231">
        <v>0</v>
      </c>
      <c r="E68" s="231">
        <v>0</v>
      </c>
      <c r="F68" s="231">
        <v>0</v>
      </c>
      <c r="G68" s="231">
        <v>0</v>
      </c>
      <c r="H68" s="231">
        <v>0</v>
      </c>
      <c r="I68" s="231">
        <v>0</v>
      </c>
      <c r="J68" s="231">
        <v>0</v>
      </c>
      <c r="K68" s="231">
        <v>0</v>
      </c>
      <c r="L68" s="231">
        <v>0</v>
      </c>
      <c r="M68" s="231">
        <v>0</v>
      </c>
      <c r="N68" s="231">
        <v>0</v>
      </c>
      <c r="O68" s="231">
        <v>0</v>
      </c>
      <c r="P68" s="231">
        <v>0</v>
      </c>
      <c r="Q68" s="231">
        <v>0</v>
      </c>
      <c r="R68" s="231">
        <v>0</v>
      </c>
      <c r="S68" s="231">
        <v>0</v>
      </c>
      <c r="T68" s="231">
        <v>0</v>
      </c>
      <c r="U68" s="231">
        <v>0</v>
      </c>
      <c r="V68" s="231">
        <v>0</v>
      </c>
      <c r="W68" s="231">
        <v>0</v>
      </c>
      <c r="DA68" s="73" t="s">
        <v>546</v>
      </c>
    </row>
    <row r="69" spans="1:105" ht="12" customHeight="1" x14ac:dyDescent="0.25">
      <c r="A69" s="61" t="s">
        <v>547</v>
      </c>
      <c r="B69" s="265">
        <v>0</v>
      </c>
      <c r="C69" s="265">
        <v>0</v>
      </c>
      <c r="D69" s="265">
        <v>0</v>
      </c>
      <c r="E69" s="265">
        <v>0</v>
      </c>
      <c r="F69" s="265">
        <v>0</v>
      </c>
      <c r="G69" s="265">
        <v>0</v>
      </c>
      <c r="H69" s="265">
        <v>0</v>
      </c>
      <c r="I69" s="265">
        <v>0</v>
      </c>
      <c r="J69" s="265">
        <v>0</v>
      </c>
      <c r="K69" s="265">
        <v>0</v>
      </c>
      <c r="L69" s="265">
        <v>0</v>
      </c>
      <c r="M69" s="265">
        <v>0</v>
      </c>
      <c r="N69" s="265">
        <v>0</v>
      </c>
      <c r="O69" s="265">
        <v>0</v>
      </c>
      <c r="P69" s="265">
        <v>0</v>
      </c>
      <c r="Q69" s="265">
        <v>0</v>
      </c>
      <c r="R69" s="265">
        <v>0</v>
      </c>
      <c r="S69" s="265">
        <v>0</v>
      </c>
      <c r="T69" s="265">
        <v>0</v>
      </c>
      <c r="U69" s="265">
        <v>0</v>
      </c>
      <c r="V69" s="265">
        <v>0</v>
      </c>
      <c r="W69" s="265">
        <v>0</v>
      </c>
      <c r="DA69" s="74" t="s">
        <v>548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300"/>
      <c r="R71" s="300"/>
      <c r="S71" s="300"/>
      <c r="T71" s="300"/>
      <c r="U71" s="300"/>
      <c r="V71" s="300"/>
      <c r="W71" s="300"/>
      <c r="DA71" s="124"/>
    </row>
    <row r="72" spans="1:105" ht="15" customHeight="1" x14ac:dyDescent="0.25">
      <c r="A72" s="34" t="s">
        <v>81</v>
      </c>
      <c r="B72" s="225">
        <v>4.0448640607810624</v>
      </c>
      <c r="C72" s="225">
        <v>3.3269563724238411</v>
      </c>
      <c r="D72" s="225">
        <v>2.137370483082317</v>
      </c>
      <c r="E72" s="225">
        <v>2.351124108965517</v>
      </c>
      <c r="F72" s="225">
        <v>2.0709869283046629</v>
      </c>
      <c r="G72" s="225">
        <v>2.2434670266449031</v>
      </c>
      <c r="H72" s="225">
        <v>2.8195906874830379</v>
      </c>
      <c r="I72" s="225">
        <v>3.224326681684996</v>
      </c>
      <c r="J72" s="225">
        <v>3.2413508637538722</v>
      </c>
      <c r="K72" s="225">
        <v>2.79004549275033</v>
      </c>
      <c r="L72" s="225">
        <v>2.6815256971416108</v>
      </c>
      <c r="M72" s="225">
        <v>2.5485381125378419</v>
      </c>
      <c r="N72" s="225">
        <v>2.4544447131209348</v>
      </c>
      <c r="O72" s="225">
        <v>2.3426096726044721</v>
      </c>
      <c r="P72" s="225">
        <v>2.916733405572641</v>
      </c>
      <c r="Q72" s="225">
        <v>3.062647474810118</v>
      </c>
      <c r="R72" s="225">
        <v>3.0289129304537981</v>
      </c>
      <c r="S72" s="225">
        <v>3.0837013092483598</v>
      </c>
      <c r="T72" s="225">
        <v>2.9965730768631609</v>
      </c>
      <c r="U72" s="225">
        <v>2.8539701087449658</v>
      </c>
      <c r="V72" s="225">
        <v>3.020579351565186</v>
      </c>
      <c r="W72" s="225">
        <v>3.4777236158487321</v>
      </c>
      <c r="DA72" s="89" t="s">
        <v>549</v>
      </c>
    </row>
    <row r="73" spans="1:105" ht="12" customHeight="1" x14ac:dyDescent="0.25">
      <c r="A73" s="55" t="s">
        <v>92</v>
      </c>
      <c r="B73" s="261">
        <v>6.5337746576693131E-3</v>
      </c>
      <c r="C73" s="261">
        <v>5.3741196011876926E-3</v>
      </c>
      <c r="D73" s="261">
        <v>3.4525504161810549E-3</v>
      </c>
      <c r="E73" s="261">
        <v>3.7978322359782462E-3</v>
      </c>
      <c r="F73" s="261">
        <v>3.345319324691036E-3</v>
      </c>
      <c r="G73" s="261">
        <v>3.6239309365408471E-3</v>
      </c>
      <c r="H73" s="261">
        <v>4.5545585468651471E-3</v>
      </c>
      <c r="I73" s="261">
        <v>5.2083391788565123E-3</v>
      </c>
      <c r="J73" s="261">
        <v>5.2358387852213381E-3</v>
      </c>
      <c r="K73" s="261">
        <v>4.5068334213614414E-3</v>
      </c>
      <c r="L73" s="261">
        <v>4.3315385586686602E-3</v>
      </c>
      <c r="M73" s="261">
        <v>4.1167202366703178E-3</v>
      </c>
      <c r="N73" s="261">
        <v>3.964728708640097E-3</v>
      </c>
      <c r="O73" s="261">
        <v>3.784078644182798E-3</v>
      </c>
      <c r="P73" s="261">
        <v>4.7114757186446686E-3</v>
      </c>
      <c r="Q73" s="261">
        <v>4.9471745291255996E-3</v>
      </c>
      <c r="R73" s="261">
        <v>4.8926822376887044E-3</v>
      </c>
      <c r="S73" s="261">
        <v>4.9811833382209713E-3</v>
      </c>
      <c r="T73" s="261">
        <v>4.8404428267639346E-3</v>
      </c>
      <c r="U73" s="261">
        <v>4.6100925244651992E-3</v>
      </c>
      <c r="V73" s="261">
        <v>4.879220789781976E-3</v>
      </c>
      <c r="W73" s="261">
        <v>5.6176578704197509E-3</v>
      </c>
      <c r="DA73" s="67" t="s">
        <v>550</v>
      </c>
    </row>
    <row r="74" spans="1:105" ht="12" customHeight="1" x14ac:dyDescent="0.25">
      <c r="A74" s="202" t="s">
        <v>93</v>
      </c>
      <c r="B74" s="226">
        <v>3.3986658262746931E-3</v>
      </c>
      <c r="C74" s="226">
        <v>2.7954494288275479E-3</v>
      </c>
      <c r="D74" s="226">
        <v>1.7959090614169909E-3</v>
      </c>
      <c r="E74" s="226">
        <v>1.975513896732394E-3</v>
      </c>
      <c r="F74" s="226">
        <v>1.7401307915414781E-3</v>
      </c>
      <c r="G74" s="226">
        <v>1.8850558637408671E-3</v>
      </c>
      <c r="H74" s="226">
        <v>2.369139325738488E-3</v>
      </c>
      <c r="I74" s="226">
        <v>2.7092156228634861E-3</v>
      </c>
      <c r="J74" s="226">
        <v>2.723520060540783E-3</v>
      </c>
      <c r="K74" s="226">
        <v>2.344314203722117E-3</v>
      </c>
      <c r="L74" s="226">
        <v>2.253131282582318E-3</v>
      </c>
      <c r="M74" s="226">
        <v>2.1413894904198892E-3</v>
      </c>
      <c r="N74" s="226">
        <v>2.062328237275317E-3</v>
      </c>
      <c r="O74" s="226">
        <v>1.9683597071753888E-3</v>
      </c>
      <c r="P74" s="226">
        <v>2.4507627451591028E-3</v>
      </c>
      <c r="Q74" s="226">
        <v>2.5733659162885001E-3</v>
      </c>
      <c r="R74" s="226">
        <v>2.5450207255824512E-3</v>
      </c>
      <c r="S74" s="226">
        <v>2.591056238241839E-3</v>
      </c>
      <c r="T74" s="226">
        <v>2.5178474130644981E-3</v>
      </c>
      <c r="U74" s="226">
        <v>2.3980263691024432E-3</v>
      </c>
      <c r="V74" s="226">
        <v>2.53801850016608E-3</v>
      </c>
      <c r="W74" s="226">
        <v>2.9221304419319001E-3</v>
      </c>
      <c r="DA74" s="174" t="s">
        <v>551</v>
      </c>
    </row>
    <row r="75" spans="1:105" ht="12" customHeight="1" x14ac:dyDescent="0.25">
      <c r="A75" s="202" t="s">
        <v>94</v>
      </c>
      <c r="B75" s="226">
        <v>7.9552198394656784E-2</v>
      </c>
      <c r="C75" s="226">
        <v>6.5432778311151657E-2</v>
      </c>
      <c r="D75" s="226">
        <v>4.2036646512318539E-2</v>
      </c>
      <c r="E75" s="226">
        <v>4.6240637202192222E-2</v>
      </c>
      <c r="F75" s="226">
        <v>4.0731050664399832E-2</v>
      </c>
      <c r="G75" s="226">
        <v>4.412329594101265E-2</v>
      </c>
      <c r="H75" s="226">
        <v>5.5454184465177463E-2</v>
      </c>
      <c r="I75" s="226">
        <v>6.3414313068895459E-2</v>
      </c>
      <c r="J75" s="226">
        <v>6.3749135473390478E-2</v>
      </c>
      <c r="K75" s="226">
        <v>5.4873105555756502E-2</v>
      </c>
      <c r="L75" s="226">
        <v>5.2738796917160963E-2</v>
      </c>
      <c r="M75" s="226">
        <v>5.0123269038439278E-2</v>
      </c>
      <c r="N75" s="226">
        <v>4.827269095369089E-2</v>
      </c>
      <c r="O75" s="226">
        <v>4.6073179871556187E-2</v>
      </c>
      <c r="P75" s="226">
        <v>5.7364734895054968E-2</v>
      </c>
      <c r="Q75" s="226">
        <v>6.0234493880506751E-2</v>
      </c>
      <c r="R75" s="226">
        <v>5.9571021109177072E-2</v>
      </c>
      <c r="S75" s="226">
        <v>6.0648569307051398E-2</v>
      </c>
      <c r="T75" s="226">
        <v>5.8934978362121339E-2</v>
      </c>
      <c r="U75" s="226">
        <v>5.6130340322266617E-2</v>
      </c>
      <c r="V75" s="226">
        <v>5.9407120786520808E-2</v>
      </c>
      <c r="W75" s="226">
        <v>6.8397986896651164E-2</v>
      </c>
      <c r="DA75" s="174" t="s">
        <v>552</v>
      </c>
    </row>
    <row r="76" spans="1:105" ht="12" customHeight="1" x14ac:dyDescent="0.25">
      <c r="A76" s="202" t="s">
        <v>95</v>
      </c>
      <c r="B76" s="226">
        <v>2.1779248858897712E-3</v>
      </c>
      <c r="C76" s="226">
        <v>1.7913732003958969E-3</v>
      </c>
      <c r="D76" s="226">
        <v>1.1508501387270189E-3</v>
      </c>
      <c r="E76" s="226">
        <v>1.265944078659416E-3</v>
      </c>
      <c r="F76" s="226">
        <v>1.115106441563678E-3</v>
      </c>
      <c r="G76" s="226">
        <v>1.207976978846949E-3</v>
      </c>
      <c r="H76" s="226">
        <v>1.518186182288382E-3</v>
      </c>
      <c r="I76" s="226">
        <v>1.7361130596188379E-3</v>
      </c>
      <c r="J76" s="226">
        <v>1.7452795950737799E-3</v>
      </c>
      <c r="K76" s="226">
        <v>1.50227780712048E-3</v>
      </c>
      <c r="L76" s="226">
        <v>1.443846186222886E-3</v>
      </c>
      <c r="M76" s="226">
        <v>1.3722400788901061E-3</v>
      </c>
      <c r="N76" s="226">
        <v>1.321576236213366E-3</v>
      </c>
      <c r="O76" s="226">
        <v>1.2613595480609331E-3</v>
      </c>
      <c r="P76" s="226">
        <v>1.570491906214889E-3</v>
      </c>
      <c r="Q76" s="226">
        <v>1.6490581763751999E-3</v>
      </c>
      <c r="R76" s="226">
        <v>1.6308940792295679E-3</v>
      </c>
      <c r="S76" s="226">
        <v>1.660394446073658E-3</v>
      </c>
      <c r="T76" s="226">
        <v>1.6134809422546461E-3</v>
      </c>
      <c r="U76" s="226">
        <v>1.5366975081550669E-3</v>
      </c>
      <c r="V76" s="226">
        <v>1.626406929927325E-3</v>
      </c>
      <c r="W76" s="226">
        <v>1.8725526234732511E-3</v>
      </c>
      <c r="DA76" s="174" t="s">
        <v>553</v>
      </c>
    </row>
    <row r="77" spans="1:105" ht="12" customHeight="1" x14ac:dyDescent="0.25">
      <c r="A77" s="56" t="s">
        <v>96</v>
      </c>
      <c r="B77" s="262">
        <v>9.0659589490961149E-3</v>
      </c>
      <c r="C77" s="262">
        <v>7.1676474360849382E-3</v>
      </c>
      <c r="D77" s="262">
        <v>3.9430175951217471E-3</v>
      </c>
      <c r="E77" s="262">
        <v>4.323237397610505E-3</v>
      </c>
      <c r="F77" s="262">
        <v>3.9659731033318286E-3</v>
      </c>
      <c r="G77" s="262">
        <v>4.0943592354472031E-3</v>
      </c>
      <c r="H77" s="262">
        <v>5.2735090718978306E-3</v>
      </c>
      <c r="I77" s="262">
        <v>6.5831445807961369E-3</v>
      </c>
      <c r="J77" s="262">
        <v>6.8613332436559408E-3</v>
      </c>
      <c r="K77" s="262">
        <v>5.1648387999171531E-3</v>
      </c>
      <c r="L77" s="262">
        <v>4.6779379140039091E-3</v>
      </c>
      <c r="M77" s="262">
        <v>4.4953481746163818E-3</v>
      </c>
      <c r="N77" s="262">
        <v>6.7042050606098526E-3</v>
      </c>
      <c r="O77" s="262">
        <v>6.3504475405325722E-3</v>
      </c>
      <c r="P77" s="262">
        <v>7.9062371709370648E-3</v>
      </c>
      <c r="Q77" s="262">
        <v>8.2877547599946068E-3</v>
      </c>
      <c r="R77" s="262">
        <v>8.1863835094408786E-3</v>
      </c>
      <c r="S77" s="262">
        <v>8.3328118079224554E-3</v>
      </c>
      <c r="T77" s="262">
        <v>8.0973875555215534E-3</v>
      </c>
      <c r="U77" s="262">
        <v>7.7116170884723974E-3</v>
      </c>
      <c r="V77" s="262">
        <v>8.1523564114970668E-3</v>
      </c>
      <c r="W77" s="262">
        <v>9.3855103083318771E-3</v>
      </c>
      <c r="DA77" s="68" t="s">
        <v>554</v>
      </c>
    </row>
    <row r="78" spans="1:105" ht="12" customHeight="1" x14ac:dyDescent="0.25">
      <c r="A78" s="37" t="s">
        <v>160</v>
      </c>
      <c r="B78" s="228">
        <v>1.2905379212769989E-3</v>
      </c>
      <c r="C78" s="228">
        <v>1.207383607441076E-3</v>
      </c>
      <c r="D78" s="228">
        <v>2.3216320728899911E-4</v>
      </c>
      <c r="E78" s="228">
        <v>2.5529966471052681E-4</v>
      </c>
      <c r="F78" s="228">
        <v>2.2060549186765031E-4</v>
      </c>
      <c r="G78" s="228">
        <v>0</v>
      </c>
      <c r="H78" s="228">
        <v>0</v>
      </c>
      <c r="I78" s="228">
        <v>0</v>
      </c>
      <c r="J78" s="228">
        <v>0</v>
      </c>
      <c r="K78" s="228">
        <v>0</v>
      </c>
      <c r="L78" s="228">
        <v>0</v>
      </c>
      <c r="M78" s="228">
        <v>0</v>
      </c>
      <c r="N78" s="228">
        <v>0</v>
      </c>
      <c r="O78" s="228">
        <v>0</v>
      </c>
      <c r="P78" s="228">
        <v>0</v>
      </c>
      <c r="Q78" s="228">
        <v>0</v>
      </c>
      <c r="R78" s="228">
        <v>0</v>
      </c>
      <c r="S78" s="228">
        <v>1.512582035218602E-5</v>
      </c>
      <c r="T78" s="228">
        <v>1.7212484103983829E-5</v>
      </c>
      <c r="U78" s="228">
        <v>1.5450332211075431E-5</v>
      </c>
      <c r="V78" s="228">
        <v>9.0072484842522143E-6</v>
      </c>
      <c r="W78" s="228">
        <v>1.308183175151597E-5</v>
      </c>
      <c r="DA78" s="69" t="s">
        <v>555</v>
      </c>
    </row>
    <row r="79" spans="1:105" ht="12" customHeight="1" x14ac:dyDescent="0.25">
      <c r="A79" s="37" t="s">
        <v>162</v>
      </c>
      <c r="B79" s="228">
        <v>3.9136452414930594E-3</v>
      </c>
      <c r="C79" s="228">
        <v>2.1985563362482202E-3</v>
      </c>
      <c r="D79" s="228">
        <v>1.4804358723355491E-3</v>
      </c>
      <c r="E79" s="228">
        <v>1.638575863982069E-3</v>
      </c>
      <c r="F79" s="228">
        <v>1.562530590039647E-3</v>
      </c>
      <c r="G79" s="228">
        <v>1.736170447633746E-3</v>
      </c>
      <c r="H79" s="228">
        <v>2.2888658849333238E-3</v>
      </c>
      <c r="I79" s="228">
        <v>2.879994313451721E-3</v>
      </c>
      <c r="J79" s="228">
        <v>3.755738005226539E-3</v>
      </c>
      <c r="K79" s="228">
        <v>2.2559657764300019E-3</v>
      </c>
      <c r="L79" s="228">
        <v>1.6712536538965169E-3</v>
      </c>
      <c r="M79" s="228">
        <v>1.950840601837022E-3</v>
      </c>
      <c r="N79" s="228">
        <v>2.4937701281216502E-3</v>
      </c>
      <c r="O79" s="228">
        <v>3.2289702547828561E-3</v>
      </c>
      <c r="P79" s="228">
        <v>4.1430927460170183E-3</v>
      </c>
      <c r="Q79" s="228">
        <v>4.7274559814838362E-3</v>
      </c>
      <c r="R79" s="228">
        <v>5.0194136545789279E-3</v>
      </c>
      <c r="S79" s="228">
        <v>5.1409903936880897E-3</v>
      </c>
      <c r="T79" s="228">
        <v>4.9923354488421202E-3</v>
      </c>
      <c r="U79" s="228">
        <v>4.7719271914634289E-3</v>
      </c>
      <c r="V79" s="228">
        <v>5.4050595214176931E-3</v>
      </c>
      <c r="W79" s="228">
        <v>6.2457476489967724E-3</v>
      </c>
      <c r="DA79" s="69" t="s">
        <v>556</v>
      </c>
    </row>
    <row r="80" spans="1:105" ht="12" customHeight="1" x14ac:dyDescent="0.25">
      <c r="A80" s="37" t="s">
        <v>97</v>
      </c>
      <c r="B80" s="228">
        <v>0</v>
      </c>
      <c r="C80" s="228">
        <v>0</v>
      </c>
      <c r="D80" s="228">
        <v>0</v>
      </c>
      <c r="E80" s="228">
        <v>0</v>
      </c>
      <c r="F80" s="228">
        <v>0</v>
      </c>
      <c r="G80" s="228">
        <v>0</v>
      </c>
      <c r="H80" s="228">
        <v>0</v>
      </c>
      <c r="I80" s="228">
        <v>0</v>
      </c>
      <c r="J80" s="228">
        <v>0</v>
      </c>
      <c r="K80" s="228">
        <v>0</v>
      </c>
      <c r="L80" s="228">
        <v>0</v>
      </c>
      <c r="M80" s="228">
        <v>0</v>
      </c>
      <c r="N80" s="228">
        <v>0</v>
      </c>
      <c r="O80" s="228">
        <v>0</v>
      </c>
      <c r="P80" s="228">
        <v>0</v>
      </c>
      <c r="Q80" s="228">
        <v>0</v>
      </c>
      <c r="R80" s="228">
        <v>0</v>
      </c>
      <c r="S80" s="228">
        <v>0</v>
      </c>
      <c r="T80" s="228">
        <v>0</v>
      </c>
      <c r="U80" s="228">
        <v>0</v>
      </c>
      <c r="V80" s="228">
        <v>0</v>
      </c>
      <c r="W80" s="228">
        <v>0</v>
      </c>
      <c r="DA80" s="69" t="s">
        <v>557</v>
      </c>
    </row>
    <row r="81" spans="1:105" ht="12" customHeight="1" x14ac:dyDescent="0.25">
      <c r="A81" s="37" t="s">
        <v>78</v>
      </c>
      <c r="B81" s="228">
        <v>0</v>
      </c>
      <c r="C81" s="228">
        <v>0</v>
      </c>
      <c r="D81" s="228">
        <v>0</v>
      </c>
      <c r="E81" s="228">
        <v>0</v>
      </c>
      <c r="F81" s="228">
        <v>0</v>
      </c>
      <c r="G81" s="228">
        <v>0</v>
      </c>
      <c r="H81" s="228">
        <v>0</v>
      </c>
      <c r="I81" s="228">
        <v>0</v>
      </c>
      <c r="J81" s="228">
        <v>0</v>
      </c>
      <c r="K81" s="228">
        <v>0</v>
      </c>
      <c r="L81" s="228">
        <v>0</v>
      </c>
      <c r="M81" s="228">
        <v>0</v>
      </c>
      <c r="N81" s="228">
        <v>0</v>
      </c>
      <c r="O81" s="228">
        <v>0</v>
      </c>
      <c r="P81" s="228">
        <v>0</v>
      </c>
      <c r="Q81" s="228">
        <v>0</v>
      </c>
      <c r="R81" s="228">
        <v>0</v>
      </c>
      <c r="S81" s="228">
        <v>0</v>
      </c>
      <c r="T81" s="228">
        <v>0</v>
      </c>
      <c r="U81" s="228">
        <v>0</v>
      </c>
      <c r="V81" s="228">
        <v>0</v>
      </c>
      <c r="W81" s="228">
        <v>0</v>
      </c>
      <c r="DA81" s="69" t="s">
        <v>558</v>
      </c>
    </row>
    <row r="82" spans="1:105" ht="12" customHeight="1" x14ac:dyDescent="0.25">
      <c r="A82" s="37" t="s">
        <v>38</v>
      </c>
      <c r="B82" s="228">
        <v>3.8617757863260581E-3</v>
      </c>
      <c r="C82" s="228">
        <v>3.7617074923956429E-3</v>
      </c>
      <c r="D82" s="228">
        <v>2.230418515497198E-3</v>
      </c>
      <c r="E82" s="228">
        <v>2.4293618689179091E-3</v>
      </c>
      <c r="F82" s="228">
        <v>2.1828370214245318E-3</v>
      </c>
      <c r="G82" s="228">
        <v>2.358188787813457E-3</v>
      </c>
      <c r="H82" s="228">
        <v>2.9846431869645059E-3</v>
      </c>
      <c r="I82" s="228">
        <v>3.7031502673444158E-3</v>
      </c>
      <c r="J82" s="228">
        <v>3.1055952384294008E-3</v>
      </c>
      <c r="K82" s="228">
        <v>2.9088730234871512E-3</v>
      </c>
      <c r="L82" s="228">
        <v>3.006684260107393E-3</v>
      </c>
      <c r="M82" s="228">
        <v>2.5445075727793601E-3</v>
      </c>
      <c r="N82" s="228">
        <v>4.2104349324882029E-3</v>
      </c>
      <c r="O82" s="228">
        <v>3.121477285749717E-3</v>
      </c>
      <c r="P82" s="228">
        <v>3.7631444249200461E-3</v>
      </c>
      <c r="Q82" s="228">
        <v>3.560298778510771E-3</v>
      </c>
      <c r="R82" s="228">
        <v>3.1669698548619511E-3</v>
      </c>
      <c r="S82" s="228">
        <v>3.1766955938821802E-3</v>
      </c>
      <c r="T82" s="228">
        <v>3.0878396225754502E-3</v>
      </c>
      <c r="U82" s="228">
        <v>2.9242395647978928E-3</v>
      </c>
      <c r="V82" s="228">
        <v>2.7382896415951222E-3</v>
      </c>
      <c r="W82" s="228">
        <v>3.1266808275835891E-3</v>
      </c>
      <c r="DA82" s="69" t="s">
        <v>559</v>
      </c>
    </row>
    <row r="83" spans="1:105" ht="12" customHeight="1" x14ac:dyDescent="0.25">
      <c r="A83" s="57" t="s">
        <v>560</v>
      </c>
      <c r="B83" s="263">
        <v>0.79233274147177291</v>
      </c>
      <c r="C83" s="263">
        <v>0.62470648293066788</v>
      </c>
      <c r="D83" s="263">
        <v>0.34010941425508701</v>
      </c>
      <c r="E83" s="263">
        <v>0.37290570065072071</v>
      </c>
      <c r="F83" s="263">
        <v>0.34321912230035928</v>
      </c>
      <c r="G83" s="263">
        <v>0.35316355753539502</v>
      </c>
      <c r="H83" s="263">
        <v>0.4548724519340317</v>
      </c>
      <c r="I83" s="263">
        <v>0.56956861915556001</v>
      </c>
      <c r="J83" s="263">
        <v>0.59217315407398763</v>
      </c>
      <c r="K83" s="263">
        <v>0.44672566165512151</v>
      </c>
      <c r="L83" s="263">
        <v>0.40364528412693651</v>
      </c>
      <c r="M83" s="263">
        <v>0.38816122118551089</v>
      </c>
      <c r="N83" s="263">
        <v>0.57512232634223848</v>
      </c>
      <c r="O83" s="263">
        <v>0.54705780866042353</v>
      </c>
      <c r="P83" s="263">
        <v>0.68055997539335111</v>
      </c>
      <c r="Q83" s="263">
        <v>0.71387115432899328</v>
      </c>
      <c r="R83" s="263">
        <v>0.70536524095150932</v>
      </c>
      <c r="S83" s="263">
        <v>0.7180580180443088</v>
      </c>
      <c r="T83" s="263">
        <v>0.69777356445539096</v>
      </c>
      <c r="U83" s="263">
        <v>0.66453355218891885</v>
      </c>
      <c r="V83" s="263">
        <v>0.70295825244008414</v>
      </c>
      <c r="W83" s="263">
        <v>0.80930374028141716</v>
      </c>
      <c r="DA83" s="70" t="s">
        <v>561</v>
      </c>
    </row>
    <row r="84" spans="1:105" ht="12" customHeight="1" x14ac:dyDescent="0.25">
      <c r="A84" s="60" t="s">
        <v>562</v>
      </c>
      <c r="B84" s="264">
        <v>0.59243052565944276</v>
      </c>
      <c r="C84" s="264">
        <v>0.42532986239976223</v>
      </c>
      <c r="D84" s="264">
        <v>0.14772215841631861</v>
      </c>
      <c r="E84" s="264">
        <v>0.16335836226868111</v>
      </c>
      <c r="F84" s="264">
        <v>0.17297016311755881</v>
      </c>
      <c r="G84" s="264">
        <v>0.14975533325599411</v>
      </c>
      <c r="H84" s="264">
        <v>0.19742869937893029</v>
      </c>
      <c r="I84" s="264">
        <v>0.30230100840946489</v>
      </c>
      <c r="J84" s="264">
        <v>0.35438555346491951</v>
      </c>
      <c r="K84" s="264">
        <v>0.2346684946389751</v>
      </c>
      <c r="L84" s="264">
        <v>0.15922995615635291</v>
      </c>
      <c r="M84" s="264">
        <v>0.1931112030808898</v>
      </c>
      <c r="N84" s="264">
        <v>0.25217004730335491</v>
      </c>
      <c r="O84" s="264">
        <v>0.29028004372137528</v>
      </c>
      <c r="P84" s="264">
        <v>0.3832094965986545</v>
      </c>
      <c r="Q84" s="264">
        <v>0.42975379633044303</v>
      </c>
      <c r="R84" s="264">
        <v>0.45350797759740741</v>
      </c>
      <c r="S84" s="264">
        <v>0.46415602462493372</v>
      </c>
      <c r="T84" s="264">
        <v>0.45086384621672793</v>
      </c>
      <c r="U84" s="264">
        <v>0.43098627128043449</v>
      </c>
      <c r="V84" s="264">
        <v>0.47479395383198519</v>
      </c>
      <c r="W84" s="264">
        <v>0.54856839759256115</v>
      </c>
      <c r="DA84" s="72" t="s">
        <v>563</v>
      </c>
    </row>
    <row r="85" spans="1:105" ht="12" customHeight="1" x14ac:dyDescent="0.25">
      <c r="A85" s="59" t="s">
        <v>33</v>
      </c>
      <c r="B85" s="232">
        <v>0.1221018152009325</v>
      </c>
      <c r="C85" s="232">
        <v>0.1169564444975508</v>
      </c>
      <c r="D85" s="232">
        <v>0</v>
      </c>
      <c r="E85" s="232">
        <v>0</v>
      </c>
      <c r="F85" s="232">
        <v>0</v>
      </c>
      <c r="G85" s="232">
        <v>0</v>
      </c>
      <c r="H85" s="232">
        <v>0</v>
      </c>
      <c r="I85" s="232">
        <v>4.9126941328736289E-2</v>
      </c>
      <c r="J85" s="232">
        <v>6.6818159707979316E-2</v>
      </c>
      <c r="K85" s="232">
        <v>4.8058715539013301E-2</v>
      </c>
      <c r="L85" s="232">
        <v>2.3372654690131341E-2</v>
      </c>
      <c r="M85" s="232">
        <v>4.3568910977624678E-2</v>
      </c>
      <c r="N85" s="232">
        <v>6.0890818627557658E-2</v>
      </c>
      <c r="O85" s="232">
        <v>2.465973347181008E-2</v>
      </c>
      <c r="P85" s="232">
        <v>5.583683357757746E-2</v>
      </c>
      <c r="Q85" s="232">
        <v>5.2495485421083107E-2</v>
      </c>
      <c r="R85" s="232">
        <v>5.4332789761725862E-2</v>
      </c>
      <c r="S85" s="232">
        <v>5.2045973045549657E-2</v>
      </c>
      <c r="T85" s="232">
        <v>5.0290558801255478E-2</v>
      </c>
      <c r="U85" s="232">
        <v>4.8637637195850153E-2</v>
      </c>
      <c r="V85" s="232">
        <v>2.3674127642779669E-2</v>
      </c>
      <c r="W85" s="232">
        <v>2.6641747741572418E-2</v>
      </c>
      <c r="DA85" s="71" t="s">
        <v>564</v>
      </c>
    </row>
    <row r="86" spans="1:105" ht="12" customHeight="1" x14ac:dyDescent="0.25">
      <c r="A86" s="59" t="s">
        <v>160</v>
      </c>
      <c r="B86" s="232">
        <v>6.6803824024839087E-2</v>
      </c>
      <c r="C86" s="232">
        <v>6.399329661400921E-2</v>
      </c>
      <c r="D86" s="232">
        <v>2.0025498374730371E-2</v>
      </c>
      <c r="E86" s="232">
        <v>2.2021159512867029E-2</v>
      </c>
      <c r="F86" s="232">
        <v>1.72059824035634E-2</v>
      </c>
      <c r="G86" s="232">
        <v>0</v>
      </c>
      <c r="H86" s="232">
        <v>0</v>
      </c>
      <c r="I86" s="232">
        <v>0</v>
      </c>
      <c r="J86" s="232">
        <v>0</v>
      </c>
      <c r="K86" s="232">
        <v>0</v>
      </c>
      <c r="L86" s="232">
        <v>0</v>
      </c>
      <c r="M86" s="232">
        <v>0</v>
      </c>
      <c r="N86" s="232">
        <v>0</v>
      </c>
      <c r="O86" s="232">
        <v>0</v>
      </c>
      <c r="P86" s="232">
        <v>0</v>
      </c>
      <c r="Q86" s="232">
        <v>0</v>
      </c>
      <c r="R86" s="232">
        <v>0</v>
      </c>
      <c r="S86" s="232">
        <v>1.208953085375741E-3</v>
      </c>
      <c r="T86" s="232">
        <v>1.3763440203404761E-3</v>
      </c>
      <c r="U86" s="232">
        <v>1.2339560412448049E-3</v>
      </c>
      <c r="V86" s="232">
        <v>7.5051685606242267E-4</v>
      </c>
      <c r="W86" s="232">
        <v>1.0908999264135121E-3</v>
      </c>
      <c r="DA86" s="71" t="s">
        <v>565</v>
      </c>
    </row>
    <row r="87" spans="1:105" ht="12" customHeight="1" x14ac:dyDescent="0.25">
      <c r="A87" s="59" t="s">
        <v>70</v>
      </c>
      <c r="B87" s="232">
        <v>0.20093768330085071</v>
      </c>
      <c r="C87" s="232">
        <v>0.1278530565831201</v>
      </c>
      <c r="D87" s="232">
        <v>0</v>
      </c>
      <c r="E87" s="232">
        <v>0</v>
      </c>
      <c r="F87" s="232">
        <v>3.3895619738274277E-2</v>
      </c>
      <c r="G87" s="232">
        <v>0</v>
      </c>
      <c r="H87" s="232">
        <v>0</v>
      </c>
      <c r="I87" s="232">
        <v>4.5316123559963513E-2</v>
      </c>
      <c r="J87" s="232">
        <v>0</v>
      </c>
      <c r="K87" s="232">
        <v>2.2149623028374341E-2</v>
      </c>
      <c r="L87" s="232">
        <v>0</v>
      </c>
      <c r="M87" s="232">
        <v>0</v>
      </c>
      <c r="N87" s="232">
        <v>0</v>
      </c>
      <c r="O87" s="232">
        <v>0</v>
      </c>
      <c r="P87" s="232">
        <v>0</v>
      </c>
      <c r="Q87" s="232">
        <v>0</v>
      </c>
      <c r="R87" s="232">
        <v>0</v>
      </c>
      <c r="S87" s="232">
        <v>0</v>
      </c>
      <c r="T87" s="232">
        <v>0</v>
      </c>
      <c r="U87" s="232">
        <v>0</v>
      </c>
      <c r="V87" s="232">
        <v>0</v>
      </c>
      <c r="W87" s="232">
        <v>0</v>
      </c>
      <c r="DA87" s="71" t="s">
        <v>566</v>
      </c>
    </row>
    <row r="88" spans="1:105" ht="12" customHeight="1" x14ac:dyDescent="0.25">
      <c r="A88" s="59" t="s">
        <v>162</v>
      </c>
      <c r="B88" s="232">
        <v>0.2025872031328205</v>
      </c>
      <c r="C88" s="232">
        <v>0.1165270647050821</v>
      </c>
      <c r="D88" s="232">
        <v>0.12769666004158831</v>
      </c>
      <c r="E88" s="232">
        <v>0.14133720275581399</v>
      </c>
      <c r="F88" s="232">
        <v>0.1218685609757211</v>
      </c>
      <c r="G88" s="232">
        <v>0.14975533325599411</v>
      </c>
      <c r="H88" s="232">
        <v>0.19742869937893029</v>
      </c>
      <c r="I88" s="232">
        <v>0.20785794352076509</v>
      </c>
      <c r="J88" s="232">
        <v>0.28756739375694018</v>
      </c>
      <c r="K88" s="232">
        <v>0.16446015607158751</v>
      </c>
      <c r="L88" s="232">
        <v>0.13585730146622149</v>
      </c>
      <c r="M88" s="232">
        <v>0.14954229210326511</v>
      </c>
      <c r="N88" s="232">
        <v>0.19127922867579719</v>
      </c>
      <c r="O88" s="232">
        <v>0.26562031024956517</v>
      </c>
      <c r="P88" s="232">
        <v>0.32737266302107698</v>
      </c>
      <c r="Q88" s="232">
        <v>0.37725831090935991</v>
      </c>
      <c r="R88" s="232">
        <v>0.39917518783568151</v>
      </c>
      <c r="S88" s="232">
        <v>0.4109010984940083</v>
      </c>
      <c r="T88" s="232">
        <v>0.39919694339513201</v>
      </c>
      <c r="U88" s="232">
        <v>0.38111467804333959</v>
      </c>
      <c r="V88" s="232">
        <v>0.45036930933314312</v>
      </c>
      <c r="W88" s="232">
        <v>0.52083574992457526</v>
      </c>
      <c r="DA88" s="71" t="s">
        <v>567</v>
      </c>
    </row>
    <row r="89" spans="1:105" ht="12" customHeight="1" x14ac:dyDescent="0.25">
      <c r="A89" s="60" t="s">
        <v>568</v>
      </c>
      <c r="B89" s="264">
        <v>0.19990221581233009</v>
      </c>
      <c r="C89" s="264">
        <v>0.1993766205309056</v>
      </c>
      <c r="D89" s="264">
        <v>0.1923872558387684</v>
      </c>
      <c r="E89" s="264">
        <v>0.20954733838203971</v>
      </c>
      <c r="F89" s="264">
        <v>0.1702489591828005</v>
      </c>
      <c r="G89" s="264">
        <v>0.20340822427940089</v>
      </c>
      <c r="H89" s="264">
        <v>0.25744375255510138</v>
      </c>
      <c r="I89" s="264">
        <v>0.26726761074609512</v>
      </c>
      <c r="J89" s="264">
        <v>0.23778760060906809</v>
      </c>
      <c r="K89" s="264">
        <v>0.21205716701614641</v>
      </c>
      <c r="L89" s="264">
        <v>0.2444153279705836</v>
      </c>
      <c r="M89" s="264">
        <v>0.19505001810462111</v>
      </c>
      <c r="N89" s="264">
        <v>0.32295227903888363</v>
      </c>
      <c r="O89" s="264">
        <v>0.25677776493904819</v>
      </c>
      <c r="P89" s="264">
        <v>0.29735047879469662</v>
      </c>
      <c r="Q89" s="264">
        <v>0.2841173579985502</v>
      </c>
      <c r="R89" s="264">
        <v>0.25185726335410202</v>
      </c>
      <c r="S89" s="264">
        <v>0.25390199341937508</v>
      </c>
      <c r="T89" s="264">
        <v>0.24690971823866309</v>
      </c>
      <c r="U89" s="264">
        <v>0.23354728090848439</v>
      </c>
      <c r="V89" s="264">
        <v>0.228164298608099</v>
      </c>
      <c r="W89" s="264">
        <v>0.26073534268885601</v>
      </c>
      <c r="DA89" s="72" t="s">
        <v>569</v>
      </c>
    </row>
    <row r="90" spans="1:105" ht="12" customHeight="1" x14ac:dyDescent="0.25">
      <c r="A90" s="57" t="s">
        <v>519</v>
      </c>
      <c r="B90" s="296">
        <v>1.519638905382914</v>
      </c>
      <c r="C90" s="296">
        <v>1.198143439261357</v>
      </c>
      <c r="D90" s="296">
        <v>0.65230612208322691</v>
      </c>
      <c r="E90" s="296">
        <v>0.71520711070867415</v>
      </c>
      <c r="F90" s="296">
        <v>0.65827032510379158</v>
      </c>
      <c r="G90" s="296">
        <v>0.67734305791444149</v>
      </c>
      <c r="H90" s="296">
        <v>0.87241361963899056</v>
      </c>
      <c r="I90" s="296">
        <v>1.09239286432397</v>
      </c>
      <c r="J90" s="296">
        <v>1.135746784845191</v>
      </c>
      <c r="K90" s="296">
        <v>0.85678864440594515</v>
      </c>
      <c r="L90" s="296">
        <v>0.7741634866612227</v>
      </c>
      <c r="M90" s="296">
        <v>0.74446613449137522</v>
      </c>
      <c r="N90" s="296">
        <v>1.103044487143827</v>
      </c>
      <c r="O90" s="296">
        <v>1.049218700706082</v>
      </c>
      <c r="P90" s="296">
        <v>1.30526654008153</v>
      </c>
      <c r="Q90" s="296">
        <v>1.3691550566670549</v>
      </c>
      <c r="R90" s="296">
        <v>1.352841308392269</v>
      </c>
      <c r="S90" s="296">
        <v>1.3771851690936989</v>
      </c>
      <c r="T90" s="296">
        <v>1.33828100265613</v>
      </c>
      <c r="U90" s="296">
        <v>1.2745289787757239</v>
      </c>
      <c r="V90" s="296">
        <v>1.3482248723985011</v>
      </c>
      <c r="W90" s="296">
        <v>1.5521880967825239</v>
      </c>
      <c r="DA90" s="70" t="s">
        <v>570</v>
      </c>
    </row>
    <row r="91" spans="1:105" ht="12" customHeight="1" x14ac:dyDescent="0.25">
      <c r="A91" s="60" t="s">
        <v>521</v>
      </c>
      <c r="B91" s="264">
        <v>1.136240405585476</v>
      </c>
      <c r="C91" s="264">
        <v>0.81575299453514538</v>
      </c>
      <c r="D91" s="264">
        <v>0.28332079108531077</v>
      </c>
      <c r="E91" s="264">
        <v>0.31330993890521652</v>
      </c>
      <c r="F91" s="264">
        <v>0.33174470217603053</v>
      </c>
      <c r="G91" s="264">
        <v>0.28722027854316518</v>
      </c>
      <c r="H91" s="264">
        <v>0.37865446789195728</v>
      </c>
      <c r="I91" s="264">
        <v>0.57979223812231706</v>
      </c>
      <c r="J91" s="264">
        <v>0.67968676083056179</v>
      </c>
      <c r="K91" s="264">
        <v>0.4500777964300906</v>
      </c>
      <c r="L91" s="264">
        <v>0.3053919440816516</v>
      </c>
      <c r="M91" s="264">
        <v>0.37037381128781172</v>
      </c>
      <c r="N91" s="264">
        <v>0.4836445530985034</v>
      </c>
      <c r="O91" s="264">
        <v>0.55673686673084466</v>
      </c>
      <c r="P91" s="264">
        <v>0.73496907228875696</v>
      </c>
      <c r="Q91" s="264">
        <v>0.82423779109096906</v>
      </c>
      <c r="R91" s="264">
        <v>0.86979665308087595</v>
      </c>
      <c r="S91" s="264">
        <v>0.89021886420813412</v>
      </c>
      <c r="T91" s="264">
        <v>0.86472539361283918</v>
      </c>
      <c r="U91" s="264">
        <v>0.8266015920370694</v>
      </c>
      <c r="V91" s="264">
        <v>0.91062167006179151</v>
      </c>
      <c r="W91" s="264">
        <v>1.0521159048618169</v>
      </c>
      <c r="DA91" s="72" t="s">
        <v>571</v>
      </c>
    </row>
    <row r="92" spans="1:105" ht="12" customHeight="1" x14ac:dyDescent="0.25">
      <c r="A92" s="59" t="s">
        <v>33</v>
      </c>
      <c r="B92" s="299">
        <v>0.23418276070801769</v>
      </c>
      <c r="C92" s="299">
        <v>0.22431429876745451</v>
      </c>
      <c r="D92" s="299">
        <v>0</v>
      </c>
      <c r="E92" s="299">
        <v>0</v>
      </c>
      <c r="F92" s="299">
        <v>0</v>
      </c>
      <c r="G92" s="299">
        <v>0</v>
      </c>
      <c r="H92" s="299">
        <v>0</v>
      </c>
      <c r="I92" s="299">
        <v>9.4222045156101969E-2</v>
      </c>
      <c r="J92" s="299">
        <v>0.12815256742984379</v>
      </c>
      <c r="K92" s="299">
        <v>9.2173262637306741E-2</v>
      </c>
      <c r="L92" s="299">
        <v>4.4827120640286412E-2</v>
      </c>
      <c r="M92" s="299">
        <v>8.3562130808552404E-2</v>
      </c>
      <c r="N92" s="299">
        <v>0.1167843408757427</v>
      </c>
      <c r="O92" s="299">
        <v>4.7295647925046522E-2</v>
      </c>
      <c r="P92" s="299">
        <v>0.1070911502410766</v>
      </c>
      <c r="Q92" s="299">
        <v>0.1006826776521407</v>
      </c>
      <c r="R92" s="299">
        <v>0.1042064991616284</v>
      </c>
      <c r="S92" s="299">
        <v>9.9820544284986268E-2</v>
      </c>
      <c r="T92" s="299">
        <v>9.6453782265613408E-2</v>
      </c>
      <c r="U92" s="299">
        <v>9.3283593975203874E-2</v>
      </c>
      <c r="V92" s="299">
        <v>4.5405324725244521E-2</v>
      </c>
      <c r="W92" s="299">
        <v>5.1097012980036167E-2</v>
      </c>
      <c r="DA92" s="71" t="s">
        <v>572</v>
      </c>
    </row>
    <row r="93" spans="1:105" ht="12" customHeight="1" x14ac:dyDescent="0.25">
      <c r="A93" s="59" t="s">
        <v>160</v>
      </c>
      <c r="B93" s="299">
        <v>0.12812507258999331</v>
      </c>
      <c r="C93" s="299">
        <v>0.1227346771480369</v>
      </c>
      <c r="D93" s="299">
        <v>3.8407508407888639E-2</v>
      </c>
      <c r="E93" s="299">
        <v>4.2235047204076642E-2</v>
      </c>
      <c r="F93" s="299">
        <v>3.2999873534470432E-2</v>
      </c>
      <c r="G93" s="299">
        <v>0</v>
      </c>
      <c r="H93" s="299">
        <v>0</v>
      </c>
      <c r="I93" s="299">
        <v>0</v>
      </c>
      <c r="J93" s="299">
        <v>0</v>
      </c>
      <c r="K93" s="299">
        <v>0</v>
      </c>
      <c r="L93" s="299">
        <v>0</v>
      </c>
      <c r="M93" s="299">
        <v>0</v>
      </c>
      <c r="N93" s="299">
        <v>0</v>
      </c>
      <c r="O93" s="299">
        <v>0</v>
      </c>
      <c r="P93" s="299">
        <v>0</v>
      </c>
      <c r="Q93" s="299">
        <v>0</v>
      </c>
      <c r="R93" s="299">
        <v>0</v>
      </c>
      <c r="S93" s="299">
        <v>2.3186876512348909E-3</v>
      </c>
      <c r="T93" s="299">
        <v>2.6397317831589719E-3</v>
      </c>
      <c r="U93" s="299">
        <v>2.3666415757661731E-3</v>
      </c>
      <c r="V93" s="299">
        <v>1.439438955279822E-3</v>
      </c>
      <c r="W93" s="299">
        <v>2.0922699306581529E-3</v>
      </c>
      <c r="DA93" s="71" t="s">
        <v>573</v>
      </c>
    </row>
    <row r="94" spans="1:105" ht="12" customHeight="1" x14ac:dyDescent="0.25">
      <c r="A94" s="59" t="s">
        <v>70</v>
      </c>
      <c r="B94" s="299">
        <v>0.38538445418055672</v>
      </c>
      <c r="C94" s="299">
        <v>0.24521324032998329</v>
      </c>
      <c r="D94" s="299">
        <v>0</v>
      </c>
      <c r="E94" s="299">
        <v>0</v>
      </c>
      <c r="F94" s="299">
        <v>6.5009433259904797E-2</v>
      </c>
      <c r="G94" s="299">
        <v>0</v>
      </c>
      <c r="H94" s="299">
        <v>0</v>
      </c>
      <c r="I94" s="299">
        <v>8.6913162612646047E-2</v>
      </c>
      <c r="J94" s="299">
        <v>0</v>
      </c>
      <c r="K94" s="299">
        <v>4.2481431262022501E-2</v>
      </c>
      <c r="L94" s="299">
        <v>0</v>
      </c>
      <c r="M94" s="299">
        <v>0</v>
      </c>
      <c r="N94" s="299">
        <v>0</v>
      </c>
      <c r="O94" s="299">
        <v>0</v>
      </c>
      <c r="P94" s="299">
        <v>0</v>
      </c>
      <c r="Q94" s="299">
        <v>0</v>
      </c>
      <c r="R94" s="299">
        <v>0</v>
      </c>
      <c r="S94" s="299">
        <v>0</v>
      </c>
      <c r="T94" s="299">
        <v>0</v>
      </c>
      <c r="U94" s="299">
        <v>0</v>
      </c>
      <c r="V94" s="299">
        <v>0</v>
      </c>
      <c r="W94" s="299">
        <v>0</v>
      </c>
      <c r="DA94" s="71" t="s">
        <v>574</v>
      </c>
    </row>
    <row r="95" spans="1:105" ht="12" customHeight="1" x14ac:dyDescent="0.25">
      <c r="A95" s="59" t="s">
        <v>162</v>
      </c>
      <c r="B95" s="299">
        <v>0.38854811810690892</v>
      </c>
      <c r="C95" s="299">
        <v>0.22349077828967071</v>
      </c>
      <c r="D95" s="299">
        <v>0.2449132826774221</v>
      </c>
      <c r="E95" s="299">
        <v>0.27107489170113991</v>
      </c>
      <c r="F95" s="299">
        <v>0.2337353953816553</v>
      </c>
      <c r="G95" s="299">
        <v>0.28722027854316518</v>
      </c>
      <c r="H95" s="299">
        <v>0.37865446789195728</v>
      </c>
      <c r="I95" s="299">
        <v>0.39865703035356898</v>
      </c>
      <c r="J95" s="299">
        <v>0.55153419340071796</v>
      </c>
      <c r="K95" s="299">
        <v>0.31542310253076139</v>
      </c>
      <c r="L95" s="299">
        <v>0.26056482344136522</v>
      </c>
      <c r="M95" s="299">
        <v>0.28681168047925931</v>
      </c>
      <c r="N95" s="299">
        <v>0.36686021222276072</v>
      </c>
      <c r="O95" s="299">
        <v>0.50944121880579818</v>
      </c>
      <c r="P95" s="299">
        <v>0.62787792204768045</v>
      </c>
      <c r="Q95" s="299">
        <v>0.72355511343882839</v>
      </c>
      <c r="R95" s="299">
        <v>0.76559015391924756</v>
      </c>
      <c r="S95" s="299">
        <v>0.78807963227191302</v>
      </c>
      <c r="T95" s="299">
        <v>0.76563187956406675</v>
      </c>
      <c r="U95" s="299">
        <v>0.73095135648609932</v>
      </c>
      <c r="V95" s="299">
        <v>0.86377690638126714</v>
      </c>
      <c r="W95" s="299">
        <v>0.99892662195112292</v>
      </c>
      <c r="DA95" s="71" t="s">
        <v>575</v>
      </c>
    </row>
    <row r="96" spans="1:105" ht="12" customHeight="1" x14ac:dyDescent="0.25">
      <c r="A96" s="60" t="s">
        <v>527</v>
      </c>
      <c r="B96" s="264">
        <v>0.38339849979743712</v>
      </c>
      <c r="C96" s="264">
        <v>0.38239044472621198</v>
      </c>
      <c r="D96" s="264">
        <v>0.36898533099791619</v>
      </c>
      <c r="E96" s="264">
        <v>0.40189717180345769</v>
      </c>
      <c r="F96" s="264">
        <v>0.32652562292776111</v>
      </c>
      <c r="G96" s="264">
        <v>0.39012277937127632</v>
      </c>
      <c r="H96" s="264">
        <v>0.49375915174703322</v>
      </c>
      <c r="I96" s="264">
        <v>0.51260062620165237</v>
      </c>
      <c r="J96" s="264">
        <v>0.45606002401462897</v>
      </c>
      <c r="K96" s="264">
        <v>0.40671084797585461</v>
      </c>
      <c r="L96" s="264">
        <v>0.4687715425795711</v>
      </c>
      <c r="M96" s="264">
        <v>0.3740923232035635</v>
      </c>
      <c r="N96" s="264">
        <v>0.61939993404532334</v>
      </c>
      <c r="O96" s="264">
        <v>0.49248183397523748</v>
      </c>
      <c r="P96" s="264">
        <v>0.57029746779277291</v>
      </c>
      <c r="Q96" s="264">
        <v>0.54491726557608577</v>
      </c>
      <c r="R96" s="264">
        <v>0.48304465531139312</v>
      </c>
      <c r="S96" s="264">
        <v>0.48696630488556503</v>
      </c>
      <c r="T96" s="264">
        <v>0.47355560904329069</v>
      </c>
      <c r="U96" s="264">
        <v>0.44792738673865429</v>
      </c>
      <c r="V96" s="264">
        <v>0.43760320233670918</v>
      </c>
      <c r="W96" s="264">
        <v>0.50007219192070651</v>
      </c>
      <c r="DA96" s="72" t="s">
        <v>576</v>
      </c>
    </row>
    <row r="97" spans="1:105" ht="12" customHeight="1" x14ac:dyDescent="0.25">
      <c r="A97" s="57" t="s">
        <v>529</v>
      </c>
      <c r="B97" s="296">
        <f t="shared" ref="B97:W97" si="1">B98+B102+B113</f>
        <v>1.63216389121279</v>
      </c>
      <c r="C97" s="296">
        <f t="shared" si="1"/>
        <v>1.4215450822541684</v>
      </c>
      <c r="D97" s="296">
        <f t="shared" si="1"/>
        <v>1.0925759730202371</v>
      </c>
      <c r="E97" s="296">
        <f t="shared" si="1"/>
        <v>1.2054081327949491</v>
      </c>
      <c r="F97" s="296">
        <f t="shared" si="1"/>
        <v>1.0185999005749846</v>
      </c>
      <c r="G97" s="296">
        <f t="shared" si="1"/>
        <v>1.1580257922394785</v>
      </c>
      <c r="H97" s="296">
        <f t="shared" si="1"/>
        <v>1.4231350383180488</v>
      </c>
      <c r="I97" s="296">
        <f t="shared" si="1"/>
        <v>1.482714072694437</v>
      </c>
      <c r="J97" s="296">
        <f t="shared" si="1"/>
        <v>1.4331158176768108</v>
      </c>
      <c r="K97" s="296">
        <f t="shared" si="1"/>
        <v>1.4181398169013859</v>
      </c>
      <c r="L97" s="296">
        <f t="shared" si="1"/>
        <v>1.4382716754948137</v>
      </c>
      <c r="M97" s="296">
        <f t="shared" si="1"/>
        <v>1.3536617898419201</v>
      </c>
      <c r="N97" s="296">
        <f t="shared" si="1"/>
        <v>0.71395237043844051</v>
      </c>
      <c r="O97" s="296">
        <f t="shared" si="1"/>
        <v>0.68689573792645797</v>
      </c>
      <c r="P97" s="296">
        <f t="shared" si="1"/>
        <v>0.85690318766174955</v>
      </c>
      <c r="Q97" s="296">
        <f t="shared" si="1"/>
        <v>0.90192941655177927</v>
      </c>
      <c r="R97" s="296">
        <f t="shared" si="1"/>
        <v>0.89388037944890086</v>
      </c>
      <c r="S97" s="296">
        <f t="shared" si="1"/>
        <v>0.91024410697284164</v>
      </c>
      <c r="T97" s="296">
        <f t="shared" si="1"/>
        <v>0.88451437265191446</v>
      </c>
      <c r="U97" s="296">
        <f t="shared" si="1"/>
        <v>0.84252080396786189</v>
      </c>
      <c r="V97" s="296">
        <f t="shared" si="1"/>
        <v>0.89279310330870787</v>
      </c>
      <c r="W97" s="296">
        <f t="shared" si="1"/>
        <v>1.0280359406439836</v>
      </c>
      <c r="DA97" s="70"/>
    </row>
    <row r="98" spans="1:105" ht="12" customHeight="1" x14ac:dyDescent="0.25">
      <c r="A98" s="60" t="s">
        <v>530</v>
      </c>
      <c r="B98" s="264">
        <v>0.32879724107127228</v>
      </c>
      <c r="C98" s="264">
        <v>0.2445963800976616</v>
      </c>
      <c r="D98" s="264">
        <v>0.1139947624398743</v>
      </c>
      <c r="E98" s="264">
        <v>0.12647247053985</v>
      </c>
      <c r="F98" s="264">
        <v>0.11433789181247241</v>
      </c>
      <c r="G98" s="264">
        <v>0.1168165040232194</v>
      </c>
      <c r="H98" s="264">
        <v>0.15027433517547209</v>
      </c>
      <c r="I98" s="264">
        <v>0.19408153115202861</v>
      </c>
      <c r="J98" s="264">
        <v>0.23819434026646699</v>
      </c>
      <c r="K98" s="264">
        <v>0.1714870795851211</v>
      </c>
      <c r="L98" s="264">
        <v>0.12989276298730701</v>
      </c>
      <c r="M98" s="264">
        <v>0.15569137558466359</v>
      </c>
      <c r="N98" s="264">
        <v>0.13214922656130881</v>
      </c>
      <c r="O98" s="264">
        <v>0.15263776194628059</v>
      </c>
      <c r="P98" s="264">
        <v>0.2016715767403334</v>
      </c>
      <c r="Q98" s="264">
        <v>0.2263992572001105</v>
      </c>
      <c r="R98" s="264">
        <v>0.2391309365299574</v>
      </c>
      <c r="S98" s="264">
        <v>0.24476812446169599</v>
      </c>
      <c r="T98" s="264">
        <v>0.23775730642365869</v>
      </c>
      <c r="U98" s="264">
        <v>0.2272867100160674</v>
      </c>
      <c r="V98" s="264">
        <v>0.25052091802179788</v>
      </c>
      <c r="W98" s="264">
        <v>0.28946256140203791</v>
      </c>
      <c r="DA98" s="72" t="s">
        <v>577</v>
      </c>
    </row>
    <row r="99" spans="1:105" ht="12" customHeight="1" x14ac:dyDescent="0.25">
      <c r="A99" s="59" t="s">
        <v>33</v>
      </c>
      <c r="B99" s="232">
        <v>0.1025478262284247</v>
      </c>
      <c r="C99" s="232">
        <v>9.6165893924606616E-2</v>
      </c>
      <c r="D99" s="232">
        <v>0</v>
      </c>
      <c r="E99" s="232">
        <v>0</v>
      </c>
      <c r="F99" s="232">
        <v>0</v>
      </c>
      <c r="G99" s="232">
        <v>0</v>
      </c>
      <c r="H99" s="232">
        <v>0</v>
      </c>
      <c r="I99" s="232">
        <v>3.7101917490130969E-2</v>
      </c>
      <c r="J99" s="232">
        <v>4.4910711833057407E-2</v>
      </c>
      <c r="K99" s="232">
        <v>3.877984441540943E-2</v>
      </c>
      <c r="L99" s="232">
        <v>1.9066379023984139E-2</v>
      </c>
      <c r="M99" s="232">
        <v>3.512641200827054E-2</v>
      </c>
      <c r="N99" s="232">
        <v>3.1909715972875681E-2</v>
      </c>
      <c r="O99" s="232">
        <v>1.296681121814129E-2</v>
      </c>
      <c r="P99" s="232">
        <v>2.9385238016612279E-2</v>
      </c>
      <c r="Q99" s="232">
        <v>2.7655227265413081E-2</v>
      </c>
      <c r="R99" s="232">
        <v>2.8649222377165658E-2</v>
      </c>
      <c r="S99" s="232">
        <v>2.7445933117936409E-2</v>
      </c>
      <c r="T99" s="232">
        <v>2.6520085607794511E-2</v>
      </c>
      <c r="U99" s="232">
        <v>2.5649746355857379E-2</v>
      </c>
      <c r="V99" s="232">
        <v>1.249144843266714E-2</v>
      </c>
      <c r="W99" s="232">
        <v>1.405802553582442E-2</v>
      </c>
      <c r="DA99" s="71" t="s">
        <v>578</v>
      </c>
    </row>
    <row r="100" spans="1:105" ht="12" customHeight="1" x14ac:dyDescent="0.25">
      <c r="A100" s="59" t="s">
        <v>160</v>
      </c>
      <c r="B100" s="232">
        <v>5.6105529030997893E-2</v>
      </c>
      <c r="C100" s="232">
        <v>5.2617644119624073E-2</v>
      </c>
      <c r="D100" s="232">
        <v>1.5453348058548951E-2</v>
      </c>
      <c r="E100" s="232">
        <v>1.7048839184392109E-2</v>
      </c>
      <c r="F100" s="232">
        <v>1.4145620807258161E-2</v>
      </c>
      <c r="G100" s="232">
        <v>0</v>
      </c>
      <c r="H100" s="232">
        <v>0</v>
      </c>
      <c r="I100" s="232">
        <v>0</v>
      </c>
      <c r="J100" s="232">
        <v>0</v>
      </c>
      <c r="K100" s="232">
        <v>0</v>
      </c>
      <c r="L100" s="232">
        <v>0</v>
      </c>
      <c r="M100" s="232">
        <v>0</v>
      </c>
      <c r="N100" s="232">
        <v>0</v>
      </c>
      <c r="O100" s="232">
        <v>0</v>
      </c>
      <c r="P100" s="232">
        <v>0</v>
      </c>
      <c r="Q100" s="232">
        <v>0</v>
      </c>
      <c r="R100" s="232">
        <v>0</v>
      </c>
      <c r="S100" s="232">
        <v>6.3752954517549715E-4</v>
      </c>
      <c r="T100" s="232">
        <v>7.2579748794309037E-4</v>
      </c>
      <c r="U100" s="232">
        <v>6.5074418283846244E-4</v>
      </c>
      <c r="V100" s="232">
        <v>3.9600371962218841E-4</v>
      </c>
      <c r="W100" s="232">
        <v>5.7563412022776708E-4</v>
      </c>
      <c r="DA100" s="71" t="s">
        <v>579</v>
      </c>
    </row>
    <row r="101" spans="1:105" ht="12" customHeight="1" x14ac:dyDescent="0.25">
      <c r="A101" s="59" t="s">
        <v>162</v>
      </c>
      <c r="B101" s="232">
        <v>0.1701438858118498</v>
      </c>
      <c r="C101" s="232">
        <v>9.5812842053430908E-2</v>
      </c>
      <c r="D101" s="232">
        <v>9.8541414381325312E-2</v>
      </c>
      <c r="E101" s="232">
        <v>0.10942363135545791</v>
      </c>
      <c r="F101" s="232">
        <v>0.1001922710052142</v>
      </c>
      <c r="G101" s="232">
        <v>0.1168165040232194</v>
      </c>
      <c r="H101" s="232">
        <v>0.15027433517547209</v>
      </c>
      <c r="I101" s="232">
        <v>0.15697961366189761</v>
      </c>
      <c r="J101" s="232">
        <v>0.1932836284334096</v>
      </c>
      <c r="K101" s="232">
        <v>0.1327072351697117</v>
      </c>
      <c r="L101" s="232">
        <v>0.11082638396332289</v>
      </c>
      <c r="M101" s="232">
        <v>0.120564963576393</v>
      </c>
      <c r="N101" s="232">
        <v>0.1002395105884331</v>
      </c>
      <c r="O101" s="232">
        <v>0.13967095072813929</v>
      </c>
      <c r="P101" s="232">
        <v>0.17228633872372109</v>
      </c>
      <c r="Q101" s="232">
        <v>0.19874402993469739</v>
      </c>
      <c r="R101" s="232">
        <v>0.21048171415279171</v>
      </c>
      <c r="S101" s="232">
        <v>0.21668466179858409</v>
      </c>
      <c r="T101" s="232">
        <v>0.21051142332792111</v>
      </c>
      <c r="U101" s="232">
        <v>0.2009862194773715</v>
      </c>
      <c r="V101" s="232">
        <v>0.23763346586950859</v>
      </c>
      <c r="W101" s="232">
        <v>0.27482890174598568</v>
      </c>
      <c r="DA101" s="71" t="s">
        <v>580</v>
      </c>
    </row>
    <row r="102" spans="1:105" ht="12" customHeight="1" x14ac:dyDescent="0.25">
      <c r="A102" s="60" t="s">
        <v>535</v>
      </c>
      <c r="B102" s="264">
        <v>1.1354777644925571</v>
      </c>
      <c r="C102" s="264">
        <v>1.0130139055457641</v>
      </c>
      <c r="D102" s="264">
        <v>0.83011912634793383</v>
      </c>
      <c r="E102" s="264">
        <v>0.91670356582505652</v>
      </c>
      <c r="F102" s="264">
        <v>0.76429457400961431</v>
      </c>
      <c r="G102" s="264">
        <v>0.88254089802762814</v>
      </c>
      <c r="H102" s="264">
        <v>1.0769054601510639</v>
      </c>
      <c r="I102" s="264">
        <v>1.0867852338638879</v>
      </c>
      <c r="J102" s="264">
        <v>1.0350965068469491</v>
      </c>
      <c r="K102" s="264">
        <v>1.075538219339127</v>
      </c>
      <c r="L102" s="264">
        <v>1.108995686932956</v>
      </c>
      <c r="M102" s="264">
        <v>1.0407159145594751</v>
      </c>
      <c r="N102" s="264">
        <v>0.41256062539570432</v>
      </c>
      <c r="O102" s="264">
        <v>0.39923669495996122</v>
      </c>
      <c r="P102" s="264">
        <v>0.49874504042855422</v>
      </c>
      <c r="Q102" s="264">
        <v>0.52585385780930816</v>
      </c>
      <c r="R102" s="264">
        <v>0.52194722943461147</v>
      </c>
      <c r="S102" s="264">
        <v>0.53158325801927897</v>
      </c>
      <c r="T102" s="264">
        <v>0.5165523713279021</v>
      </c>
      <c r="U102" s="264">
        <v>0.49206962991171338</v>
      </c>
      <c r="V102" s="264">
        <v>0.52188326903013793</v>
      </c>
      <c r="W102" s="264">
        <v>0.60099141047747706</v>
      </c>
      <c r="DA102" s="72" t="s">
        <v>581</v>
      </c>
    </row>
    <row r="103" spans="1:105" ht="12" customHeight="1" x14ac:dyDescent="0.25">
      <c r="A103" s="64" t="s">
        <v>30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9.5053238655178028E-3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582</v>
      </c>
    </row>
    <row r="104" spans="1:105" ht="12" customHeight="1" x14ac:dyDescent="0.25">
      <c r="A104" s="64" t="s">
        <v>32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583</v>
      </c>
    </row>
    <row r="105" spans="1:105" ht="12" customHeight="1" x14ac:dyDescent="0.25">
      <c r="A105" s="64" t="s">
        <v>33</v>
      </c>
      <c r="B105" s="231">
        <v>5.4803450984717512E-2</v>
      </c>
      <c r="C105" s="231">
        <v>4.8231810413042232E-2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1.8686563160307978E-2</v>
      </c>
      <c r="J105" s="231">
        <v>2.7307318737976861E-2</v>
      </c>
      <c r="K105" s="231">
        <v>1.383936315540522E-2</v>
      </c>
      <c r="L105" s="231">
        <v>6.51249536635782E-3</v>
      </c>
      <c r="M105" s="231">
        <v>1.1137928583459661E-2</v>
      </c>
      <c r="N105" s="231">
        <v>9.9619897297403462E-2</v>
      </c>
      <c r="O105" s="231">
        <v>3.3915767559029149E-2</v>
      </c>
      <c r="P105" s="231">
        <v>7.2671330087671696E-2</v>
      </c>
      <c r="Q105" s="231">
        <v>6.4234344785224551E-2</v>
      </c>
      <c r="R105" s="231">
        <v>6.2532194546665809E-2</v>
      </c>
      <c r="S105" s="231">
        <v>5.9606611679107899E-2</v>
      </c>
      <c r="T105" s="231">
        <v>5.761763251184808E-2</v>
      </c>
      <c r="U105" s="231">
        <v>5.5531012771331059E-2</v>
      </c>
      <c r="V105" s="231">
        <v>2.6022090268703588E-2</v>
      </c>
      <c r="W105" s="231">
        <v>2.9187721390915709E-2</v>
      </c>
      <c r="DA105" s="73" t="s">
        <v>584</v>
      </c>
    </row>
    <row r="106" spans="1:105" ht="12" customHeight="1" x14ac:dyDescent="0.25">
      <c r="A106" s="64" t="s">
        <v>160</v>
      </c>
      <c r="B106" s="231">
        <v>2.998383021179692E-2</v>
      </c>
      <c r="C106" s="231">
        <v>2.639027343257775E-2</v>
      </c>
      <c r="D106" s="231">
        <v>6.3304489884407362E-3</v>
      </c>
      <c r="E106" s="231">
        <v>6.8342177843569388E-3</v>
      </c>
      <c r="F106" s="231">
        <v>5.7219036090542311E-3</v>
      </c>
      <c r="G106" s="231">
        <v>0</v>
      </c>
      <c r="H106" s="231">
        <v>0</v>
      </c>
      <c r="I106" s="231">
        <v>0</v>
      </c>
      <c r="J106" s="231">
        <v>0</v>
      </c>
      <c r="K106" s="231">
        <v>0</v>
      </c>
      <c r="L106" s="231">
        <v>0</v>
      </c>
      <c r="M106" s="231">
        <v>0</v>
      </c>
      <c r="N106" s="231">
        <v>0</v>
      </c>
      <c r="O106" s="231">
        <v>0</v>
      </c>
      <c r="P106" s="231">
        <v>0</v>
      </c>
      <c r="Q106" s="231">
        <v>0</v>
      </c>
      <c r="R106" s="231">
        <v>0</v>
      </c>
      <c r="S106" s="231">
        <v>1.3845758448052109E-3</v>
      </c>
      <c r="T106" s="231">
        <v>1.576870209123176E-3</v>
      </c>
      <c r="U106" s="231">
        <v>1.4088436987533769E-3</v>
      </c>
      <c r="V106" s="231">
        <v>8.2495193366064336E-4</v>
      </c>
      <c r="W106" s="231">
        <v>1.19514993634756E-3</v>
      </c>
      <c r="DA106" s="73" t="s">
        <v>585</v>
      </c>
    </row>
    <row r="107" spans="1:105" ht="12" customHeight="1" x14ac:dyDescent="0.25">
      <c r="A107" s="64" t="s">
        <v>70</v>
      </c>
      <c r="B107" s="231">
        <v>9.0187672145899192E-2</v>
      </c>
      <c r="C107" s="231">
        <v>5.2725477525730917E-2</v>
      </c>
      <c r="D107" s="231">
        <v>0</v>
      </c>
      <c r="E107" s="231">
        <v>0</v>
      </c>
      <c r="F107" s="231">
        <v>1.127209504011782E-2</v>
      </c>
      <c r="G107" s="231">
        <v>0</v>
      </c>
      <c r="H107" s="231">
        <v>0</v>
      </c>
      <c r="I107" s="231">
        <v>1.723703088733208E-2</v>
      </c>
      <c r="J107" s="231">
        <v>0</v>
      </c>
      <c r="K107" s="231">
        <v>6.3783784773889223E-3</v>
      </c>
      <c r="L107" s="231">
        <v>0</v>
      </c>
      <c r="M107" s="231">
        <v>0</v>
      </c>
      <c r="N107" s="231">
        <v>0</v>
      </c>
      <c r="O107" s="231">
        <v>0</v>
      </c>
      <c r="P107" s="231">
        <v>0</v>
      </c>
      <c r="Q107" s="231">
        <v>0</v>
      </c>
      <c r="R107" s="231">
        <v>0</v>
      </c>
      <c r="S107" s="231">
        <v>0</v>
      </c>
      <c r="T107" s="231">
        <v>0</v>
      </c>
      <c r="U107" s="231">
        <v>0</v>
      </c>
      <c r="V107" s="231">
        <v>0</v>
      </c>
      <c r="W107" s="231">
        <v>0</v>
      </c>
      <c r="DA107" s="73" t="s">
        <v>586</v>
      </c>
    </row>
    <row r="108" spans="1:105" ht="12" customHeight="1" x14ac:dyDescent="0.25">
      <c r="A108" s="64" t="s">
        <v>34</v>
      </c>
      <c r="B108" s="231">
        <v>0</v>
      </c>
      <c r="C108" s="231">
        <v>0</v>
      </c>
      <c r="D108" s="231">
        <v>0</v>
      </c>
      <c r="E108" s="231">
        <v>0</v>
      </c>
      <c r="F108" s="231">
        <v>0</v>
      </c>
      <c r="G108" s="231">
        <v>0</v>
      </c>
      <c r="H108" s="231">
        <v>0</v>
      </c>
      <c r="I108" s="231">
        <v>0</v>
      </c>
      <c r="J108" s="231">
        <v>0</v>
      </c>
      <c r="K108" s="231">
        <v>0</v>
      </c>
      <c r="L108" s="231">
        <v>0</v>
      </c>
      <c r="M108" s="231">
        <v>0</v>
      </c>
      <c r="N108" s="231">
        <v>0</v>
      </c>
      <c r="O108" s="231">
        <v>0</v>
      </c>
      <c r="P108" s="231">
        <v>0</v>
      </c>
      <c r="Q108" s="231">
        <v>0</v>
      </c>
      <c r="R108" s="231">
        <v>0</v>
      </c>
      <c r="S108" s="231">
        <v>0</v>
      </c>
      <c r="T108" s="231">
        <v>0</v>
      </c>
      <c r="U108" s="231">
        <v>0</v>
      </c>
      <c r="V108" s="231">
        <v>0</v>
      </c>
      <c r="W108" s="231">
        <v>0</v>
      </c>
      <c r="DA108" s="73" t="s">
        <v>587</v>
      </c>
    </row>
    <row r="109" spans="1:105" ht="12" customHeight="1" x14ac:dyDescent="0.25">
      <c r="A109" s="64" t="s">
        <v>162</v>
      </c>
      <c r="B109" s="231">
        <v>9.0928032795828173E-2</v>
      </c>
      <c r="C109" s="231">
        <v>4.8054737958125288E-2</v>
      </c>
      <c r="D109" s="231">
        <v>4.0367394471820077E-2</v>
      </c>
      <c r="E109" s="231">
        <v>4.3863685929010757E-2</v>
      </c>
      <c r="F109" s="231">
        <v>4.0527773568616907E-2</v>
      </c>
      <c r="G109" s="231">
        <v>4.6335785902083329E-2</v>
      </c>
      <c r="H109" s="231">
        <v>6.475741677268837E-2</v>
      </c>
      <c r="I109" s="231">
        <v>7.9063554231504976E-2</v>
      </c>
      <c r="J109" s="231">
        <v>0.1175233576364466</v>
      </c>
      <c r="K109" s="231">
        <v>4.7359231284941017E-2</v>
      </c>
      <c r="L109" s="231">
        <v>3.7854923114840802E-2</v>
      </c>
      <c r="M109" s="231">
        <v>3.822889607014536E-2</v>
      </c>
      <c r="N109" s="231">
        <v>0.31294072809830092</v>
      </c>
      <c r="O109" s="231">
        <v>0.36532092740093208</v>
      </c>
      <c r="P109" s="231">
        <v>0.42607371034088248</v>
      </c>
      <c r="Q109" s="231">
        <v>0.46161951302408349</v>
      </c>
      <c r="R109" s="231">
        <v>0.45941503488794572</v>
      </c>
      <c r="S109" s="231">
        <v>0.47059207049536589</v>
      </c>
      <c r="T109" s="231">
        <v>0.45735786860693078</v>
      </c>
      <c r="U109" s="231">
        <v>0.43512977344162901</v>
      </c>
      <c r="V109" s="231">
        <v>0.49503622682777371</v>
      </c>
      <c r="W109" s="231">
        <v>0.57060853915021381</v>
      </c>
      <c r="DA109" s="73" t="s">
        <v>588</v>
      </c>
    </row>
    <row r="110" spans="1:105" ht="12" customHeight="1" x14ac:dyDescent="0.25">
      <c r="A110" s="64" t="s">
        <v>36</v>
      </c>
      <c r="B110" s="231">
        <v>0</v>
      </c>
      <c r="C110" s="231">
        <v>0</v>
      </c>
      <c r="D110" s="231">
        <v>0</v>
      </c>
      <c r="E110" s="231">
        <v>0</v>
      </c>
      <c r="F110" s="231">
        <v>0</v>
      </c>
      <c r="G110" s="231">
        <v>0</v>
      </c>
      <c r="H110" s="231">
        <v>0</v>
      </c>
      <c r="I110" s="231">
        <v>0</v>
      </c>
      <c r="J110" s="231">
        <v>0</v>
      </c>
      <c r="K110" s="231">
        <v>0</v>
      </c>
      <c r="L110" s="231">
        <v>0</v>
      </c>
      <c r="M110" s="231">
        <v>0</v>
      </c>
      <c r="N110" s="231">
        <v>0</v>
      </c>
      <c r="O110" s="231">
        <v>0</v>
      </c>
      <c r="P110" s="231">
        <v>0</v>
      </c>
      <c r="Q110" s="231">
        <v>0</v>
      </c>
      <c r="R110" s="231">
        <v>0</v>
      </c>
      <c r="S110" s="231">
        <v>0</v>
      </c>
      <c r="T110" s="231">
        <v>0</v>
      </c>
      <c r="U110" s="231">
        <v>0</v>
      </c>
      <c r="V110" s="231">
        <v>0</v>
      </c>
      <c r="W110" s="231">
        <v>0</v>
      </c>
      <c r="DA110" s="73" t="s">
        <v>589</v>
      </c>
    </row>
    <row r="111" spans="1:105" ht="12" customHeight="1" x14ac:dyDescent="0.25">
      <c r="A111" s="64" t="s">
        <v>73</v>
      </c>
      <c r="B111" s="231">
        <v>0.86957477835431529</v>
      </c>
      <c r="C111" s="231">
        <v>0.83761160621628739</v>
      </c>
      <c r="D111" s="231">
        <v>0.78342128288767299</v>
      </c>
      <c r="E111" s="231">
        <v>0.86600566211168883</v>
      </c>
      <c r="F111" s="231">
        <v>0.70677280179182533</v>
      </c>
      <c r="G111" s="231">
        <v>0.83620511212554482</v>
      </c>
      <c r="H111" s="231">
        <v>1.012148043378376</v>
      </c>
      <c r="I111" s="231">
        <v>0.96229276171922484</v>
      </c>
      <c r="J111" s="231">
        <v>0.89026583047252594</v>
      </c>
      <c r="K111" s="231">
        <v>1.007961246421391</v>
      </c>
      <c r="L111" s="231">
        <v>1.064628268451757</v>
      </c>
      <c r="M111" s="231">
        <v>0.99134908990587001</v>
      </c>
      <c r="N111" s="231">
        <v>0</v>
      </c>
      <c r="O111" s="231">
        <v>0</v>
      </c>
      <c r="P111" s="231">
        <v>0</v>
      </c>
      <c r="Q111" s="231">
        <v>0</v>
      </c>
      <c r="R111" s="231">
        <v>0</v>
      </c>
      <c r="S111" s="231">
        <v>0</v>
      </c>
      <c r="T111" s="231">
        <v>0</v>
      </c>
      <c r="U111" s="231">
        <v>0</v>
      </c>
      <c r="V111" s="231">
        <v>0</v>
      </c>
      <c r="W111" s="231">
        <v>0</v>
      </c>
      <c r="DA111" s="73" t="s">
        <v>590</v>
      </c>
    </row>
    <row r="112" spans="1:105" ht="12" customHeight="1" x14ac:dyDescent="0.25">
      <c r="A112" s="64" t="s">
        <v>79</v>
      </c>
      <c r="B112" s="231">
        <v>0</v>
      </c>
      <c r="C112" s="231">
        <v>0</v>
      </c>
      <c r="D112" s="231">
        <v>0</v>
      </c>
      <c r="E112" s="231">
        <v>0</v>
      </c>
      <c r="F112" s="231">
        <v>0</v>
      </c>
      <c r="G112" s="231">
        <v>0</v>
      </c>
      <c r="H112" s="231">
        <v>0</v>
      </c>
      <c r="I112" s="231">
        <v>0</v>
      </c>
      <c r="J112" s="231">
        <v>0</v>
      </c>
      <c r="K112" s="231">
        <v>0</v>
      </c>
      <c r="L112" s="231">
        <v>0</v>
      </c>
      <c r="M112" s="231">
        <v>0</v>
      </c>
      <c r="N112" s="231">
        <v>0</v>
      </c>
      <c r="O112" s="231">
        <v>0</v>
      </c>
      <c r="P112" s="231">
        <v>0</v>
      </c>
      <c r="Q112" s="231">
        <v>0</v>
      </c>
      <c r="R112" s="231">
        <v>0</v>
      </c>
      <c r="S112" s="231">
        <v>0</v>
      </c>
      <c r="T112" s="231">
        <v>0</v>
      </c>
      <c r="U112" s="231">
        <v>0</v>
      </c>
      <c r="V112" s="231">
        <v>0</v>
      </c>
      <c r="W112" s="231">
        <v>0</v>
      </c>
      <c r="DA112" s="73" t="s">
        <v>591</v>
      </c>
    </row>
    <row r="113" spans="1:105" ht="12" customHeight="1" x14ac:dyDescent="0.25">
      <c r="A113" s="61" t="s">
        <v>547</v>
      </c>
      <c r="B113" s="265">
        <v>0.1678888856489606</v>
      </c>
      <c r="C113" s="265">
        <v>0.16393479661074281</v>
      </c>
      <c r="D113" s="265">
        <v>0.14846208423242899</v>
      </c>
      <c r="E113" s="265">
        <v>0.16223209643004249</v>
      </c>
      <c r="F113" s="265">
        <v>0.13996743475289791</v>
      </c>
      <c r="G113" s="265">
        <v>0.15866839018863099</v>
      </c>
      <c r="H113" s="265">
        <v>0.19595524299151271</v>
      </c>
      <c r="I113" s="265">
        <v>0.2018473076785206</v>
      </c>
      <c r="J113" s="265">
        <v>0.15982497056339481</v>
      </c>
      <c r="K113" s="265">
        <v>0.17111451797713789</v>
      </c>
      <c r="L113" s="265">
        <v>0.19938322557455071</v>
      </c>
      <c r="M113" s="265">
        <v>0.15725449969778149</v>
      </c>
      <c r="N113" s="265">
        <v>0.16924251848142741</v>
      </c>
      <c r="O113" s="265">
        <v>0.13502128102021621</v>
      </c>
      <c r="P113" s="265">
        <v>0.15648657049286199</v>
      </c>
      <c r="Q113" s="265">
        <v>0.14967630154236061</v>
      </c>
      <c r="R113" s="265">
        <v>0.13280221348433199</v>
      </c>
      <c r="S113" s="265">
        <v>0.1338927244918667</v>
      </c>
      <c r="T113" s="265">
        <v>0.13020469490035369</v>
      </c>
      <c r="U113" s="265">
        <v>0.12316446404008111</v>
      </c>
      <c r="V113" s="265">
        <v>0.1203889162567721</v>
      </c>
      <c r="W113" s="265">
        <v>0.1375819687644686</v>
      </c>
      <c r="DA113" s="74" t="s">
        <v>592</v>
      </c>
    </row>
    <row r="114" spans="1:105" ht="12" customHeight="1" x14ac:dyDescent="0.25">
      <c r="A114" s="13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</row>
    <row r="115" spans="1:105" ht="15" customHeight="1" x14ac:dyDescent="0.25">
      <c r="A115" s="34" t="s">
        <v>45</v>
      </c>
      <c r="B115" s="225">
        <v>37.683596816261073</v>
      </c>
      <c r="C115" s="225">
        <v>32.05060166712903</v>
      </c>
      <c r="D115" s="225">
        <v>20.83554439224012</v>
      </c>
      <c r="E115" s="225">
        <v>20.650423612444619</v>
      </c>
      <c r="F115" s="225">
        <v>24.063750818900839</v>
      </c>
      <c r="G115" s="225">
        <v>21.442861434232132</v>
      </c>
      <c r="H115" s="225">
        <v>22.034751530917639</v>
      </c>
      <c r="I115" s="225">
        <v>28.729843567670109</v>
      </c>
      <c r="J115" s="225">
        <v>31.945407519737099</v>
      </c>
      <c r="K115" s="225">
        <v>23.972637224360589</v>
      </c>
      <c r="L115" s="225">
        <v>23.132919702686419</v>
      </c>
      <c r="M115" s="225">
        <v>23.953869454100161</v>
      </c>
      <c r="N115" s="225">
        <v>16.55294995583866</v>
      </c>
      <c r="O115" s="225">
        <v>20.768138392743762</v>
      </c>
      <c r="P115" s="225">
        <v>22.68997338720466</v>
      </c>
      <c r="Q115" s="225">
        <v>25.804248483917309</v>
      </c>
      <c r="R115" s="225">
        <v>24.78131922775772</v>
      </c>
      <c r="S115" s="225">
        <v>26.33512930124175</v>
      </c>
      <c r="T115" s="225">
        <v>25.591045151855649</v>
      </c>
      <c r="U115" s="225">
        <v>24.373201000455381</v>
      </c>
      <c r="V115" s="225">
        <v>24.96230972840042</v>
      </c>
      <c r="W115" s="225">
        <v>29.129929006679191</v>
      </c>
      <c r="DA115" s="89" t="s">
        <v>593</v>
      </c>
    </row>
    <row r="116" spans="1:105" ht="12" customHeight="1" x14ac:dyDescent="0.25">
      <c r="A116" s="55" t="s">
        <v>92</v>
      </c>
      <c r="B116" s="261">
        <v>5.9664380302646883E-2</v>
      </c>
      <c r="C116" s="261">
        <v>5.0745667833162283E-2</v>
      </c>
      <c r="D116" s="261">
        <v>3.2988885070939958E-2</v>
      </c>
      <c r="E116" s="261">
        <v>3.2695783627861318E-2</v>
      </c>
      <c r="F116" s="261">
        <v>3.8100099291689081E-2</v>
      </c>
      <c r="G116" s="261">
        <v>3.3950449200146733E-2</v>
      </c>
      <c r="H116" s="261">
        <v>3.4887587870809401E-2</v>
      </c>
      <c r="I116" s="261">
        <v>4.5487916692642037E-2</v>
      </c>
      <c r="J116" s="261">
        <v>5.0579114102973478E-2</v>
      </c>
      <c r="K116" s="261">
        <v>3.7955839279014671E-2</v>
      </c>
      <c r="L116" s="261">
        <v>3.6626315831310777E-2</v>
      </c>
      <c r="M116" s="261">
        <v>3.7926124297496963E-2</v>
      </c>
      <c r="N116" s="261">
        <v>2.6208259952163439E-2</v>
      </c>
      <c r="O116" s="261">
        <v>3.2882161256535217E-2</v>
      </c>
      <c r="P116" s="261">
        <v>3.5924999617916162E-2</v>
      </c>
      <c r="Q116" s="261">
        <v>4.0855826540875217E-2</v>
      </c>
      <c r="R116" s="261">
        <v>3.923622423853014E-2</v>
      </c>
      <c r="S116" s="261">
        <v>4.1696369314218107E-2</v>
      </c>
      <c r="T116" s="261">
        <v>4.0518262036340388E-2</v>
      </c>
      <c r="U116" s="261">
        <v>3.8590051283196841E-2</v>
      </c>
      <c r="V116" s="261">
        <v>3.95227862169618E-2</v>
      </c>
      <c r="W116" s="261">
        <v>4.6121371346345058E-2</v>
      </c>
      <c r="DA116" s="67" t="s">
        <v>594</v>
      </c>
    </row>
    <row r="117" spans="1:105" ht="12" customHeight="1" x14ac:dyDescent="0.25">
      <c r="A117" s="202" t="s">
        <v>93</v>
      </c>
      <c r="B117" s="226">
        <v>2.9780931453812779E-2</v>
      </c>
      <c r="C117" s="226">
        <v>2.5329237438678539E-2</v>
      </c>
      <c r="D117" s="226">
        <v>1.646610121569949E-2</v>
      </c>
      <c r="E117" s="226">
        <v>1.63198023026619E-2</v>
      </c>
      <c r="F117" s="226">
        <v>1.9017317193838632E-2</v>
      </c>
      <c r="G117" s="226">
        <v>1.6946057183985681E-2</v>
      </c>
      <c r="H117" s="226">
        <v>1.7413821407332251E-2</v>
      </c>
      <c r="I117" s="226">
        <v>2.270487889304738E-2</v>
      </c>
      <c r="J117" s="226">
        <v>2.5246103662764519E-2</v>
      </c>
      <c r="K117" s="226">
        <v>1.8945311123764821E-2</v>
      </c>
      <c r="L117" s="226">
        <v>1.8281691616422849E-2</v>
      </c>
      <c r="M117" s="226">
        <v>1.8930479161658759E-2</v>
      </c>
      <c r="N117" s="226">
        <v>1.3081614008223609E-2</v>
      </c>
      <c r="O117" s="226">
        <v>1.64128309967656E-2</v>
      </c>
      <c r="P117" s="226">
        <v>1.7931636022572559E-2</v>
      </c>
      <c r="Q117" s="226">
        <v>2.039281332565341E-2</v>
      </c>
      <c r="R117" s="226">
        <v>1.9584403602734741E-2</v>
      </c>
      <c r="S117" s="226">
        <v>2.081236258754043E-2</v>
      </c>
      <c r="T117" s="226">
        <v>2.0224321080870189E-2</v>
      </c>
      <c r="U117" s="226">
        <v>1.9261872263391641E-2</v>
      </c>
      <c r="V117" s="226">
        <v>1.972743840161564E-2</v>
      </c>
      <c r="W117" s="226">
        <v>2.302106200808748E-2</v>
      </c>
      <c r="DA117" s="174" t="s">
        <v>595</v>
      </c>
    </row>
    <row r="118" spans="1:105" ht="12" customHeight="1" x14ac:dyDescent="0.25">
      <c r="A118" s="202" t="s">
        <v>94</v>
      </c>
      <c r="B118" s="226">
        <v>0.75704960589716885</v>
      </c>
      <c r="C118" s="226">
        <v>0.64388480428715456</v>
      </c>
      <c r="D118" s="226">
        <v>0.4185784267809477</v>
      </c>
      <c r="E118" s="226">
        <v>0.41485941837350199</v>
      </c>
      <c r="F118" s="226">
        <v>0.4834319070625902</v>
      </c>
      <c r="G118" s="226">
        <v>0.43077920287831623</v>
      </c>
      <c r="H118" s="226">
        <v>0.44267005731604681</v>
      </c>
      <c r="I118" s="226">
        <v>0.57717199492508942</v>
      </c>
      <c r="J118" s="226">
        <v>0.64177149253966714</v>
      </c>
      <c r="K118" s="226">
        <v>0.48160146844598312</v>
      </c>
      <c r="L118" s="226">
        <v>0.46473185215214541</v>
      </c>
      <c r="M118" s="226">
        <v>0.48122443084108218</v>
      </c>
      <c r="N118" s="226">
        <v>0.33254267902210483</v>
      </c>
      <c r="O118" s="226">
        <v>0.41722426503108762</v>
      </c>
      <c r="P118" s="226">
        <v>0.45583322351867012</v>
      </c>
      <c r="Q118" s="226">
        <v>0.51839786526703524</v>
      </c>
      <c r="R118" s="226">
        <v>0.49784759258371858</v>
      </c>
      <c r="S118" s="226">
        <v>0.52906306571110495</v>
      </c>
      <c r="T118" s="226">
        <v>0.51411468870797783</v>
      </c>
      <c r="U118" s="226">
        <v>0.48964864743931091</v>
      </c>
      <c r="V118" s="226">
        <v>0.50148362520043843</v>
      </c>
      <c r="W118" s="226">
        <v>0.58520956430077131</v>
      </c>
      <c r="DA118" s="174" t="s">
        <v>596</v>
      </c>
    </row>
    <row r="119" spans="1:105" ht="12" customHeight="1" x14ac:dyDescent="0.25">
      <c r="A119" s="202" t="s">
        <v>95</v>
      </c>
      <c r="B119" s="226">
        <v>1.9888126767548961E-2</v>
      </c>
      <c r="C119" s="226">
        <v>1.69152226110541E-2</v>
      </c>
      <c r="D119" s="226">
        <v>1.0996295023646661E-2</v>
      </c>
      <c r="E119" s="226">
        <v>1.0898594542620439E-2</v>
      </c>
      <c r="F119" s="226">
        <v>1.2700033097229691E-2</v>
      </c>
      <c r="G119" s="226">
        <v>1.1316816400048909E-2</v>
      </c>
      <c r="H119" s="226">
        <v>1.1629195956936469E-2</v>
      </c>
      <c r="I119" s="226">
        <v>1.516263889754735E-2</v>
      </c>
      <c r="J119" s="226">
        <v>1.6859704700991161E-2</v>
      </c>
      <c r="K119" s="226">
        <v>1.2651946426338229E-2</v>
      </c>
      <c r="L119" s="226">
        <v>1.220877194377026E-2</v>
      </c>
      <c r="M119" s="226">
        <v>1.2642041432498989E-2</v>
      </c>
      <c r="N119" s="226">
        <v>8.7360866507211529E-3</v>
      </c>
      <c r="O119" s="226">
        <v>1.096072041884508E-2</v>
      </c>
      <c r="P119" s="226">
        <v>1.197499987263873E-2</v>
      </c>
      <c r="Q119" s="226">
        <v>1.3618608846958421E-2</v>
      </c>
      <c r="R119" s="226">
        <v>1.3078741412843381E-2</v>
      </c>
      <c r="S119" s="226">
        <v>1.389878977140604E-2</v>
      </c>
      <c r="T119" s="226">
        <v>1.35060873454468E-2</v>
      </c>
      <c r="U119" s="226">
        <v>1.286335042773229E-2</v>
      </c>
      <c r="V119" s="226">
        <v>1.317426207232061E-2</v>
      </c>
      <c r="W119" s="226">
        <v>1.5373790448781691E-2</v>
      </c>
      <c r="DA119" s="174" t="s">
        <v>597</v>
      </c>
    </row>
    <row r="120" spans="1:105" ht="12" customHeight="1" x14ac:dyDescent="0.25">
      <c r="A120" s="56" t="s">
        <v>96</v>
      </c>
      <c r="B120" s="262">
        <v>9.1070680826373762E-2</v>
      </c>
      <c r="C120" s="262">
        <v>7.613914431092407E-2</v>
      </c>
      <c r="D120" s="262">
        <v>4.6071936576837079E-2</v>
      </c>
      <c r="E120" s="262">
        <v>4.5585984968728753E-2</v>
      </c>
      <c r="F120" s="262">
        <v>5.4151631635792799E-2</v>
      </c>
      <c r="G120" s="262">
        <v>4.7151698096567253E-2</v>
      </c>
      <c r="H120" s="262">
        <v>4.906821774404168E-2</v>
      </c>
      <c r="I120" s="262">
        <v>6.6452818115478554E-2</v>
      </c>
      <c r="J120" s="262">
        <v>7.5619800551233463E-2</v>
      </c>
      <c r="K120" s="262">
        <v>5.3035008343395279E-2</v>
      </c>
      <c r="L120" s="262">
        <v>4.9673146907741189E-2</v>
      </c>
      <c r="M120" s="262">
        <v>5.1719494396976887E-2</v>
      </c>
      <c r="N120" s="262">
        <v>4.4086094358053773E-2</v>
      </c>
      <c r="O120" s="262">
        <v>5.500378433778158E-2</v>
      </c>
      <c r="P120" s="262">
        <v>6.0118513111023668E-2</v>
      </c>
      <c r="Q120" s="262">
        <v>6.8295458376861656E-2</v>
      </c>
      <c r="R120" s="262">
        <v>6.5542044851453415E-2</v>
      </c>
      <c r="S120" s="262">
        <v>6.9641523280590215E-2</v>
      </c>
      <c r="T120" s="262">
        <v>6.7673746569657536E-2</v>
      </c>
      <c r="U120" s="262">
        <v>6.4451583445175015E-2</v>
      </c>
      <c r="V120" s="262">
        <v>6.5953114596138784E-2</v>
      </c>
      <c r="W120" s="262">
        <v>7.6961426701655511E-2</v>
      </c>
      <c r="DA120" s="68" t="s">
        <v>598</v>
      </c>
    </row>
    <row r="121" spans="1:105" ht="12" customHeight="1" x14ac:dyDescent="0.25">
      <c r="A121" s="37" t="s">
        <v>160</v>
      </c>
      <c r="B121" s="228">
        <v>1.296389800382532E-2</v>
      </c>
      <c r="C121" s="228">
        <v>1.2825568716283429E-2</v>
      </c>
      <c r="D121" s="228">
        <v>2.712696127688363E-3</v>
      </c>
      <c r="E121" s="228">
        <v>2.6919841793670738E-3</v>
      </c>
      <c r="F121" s="228">
        <v>3.0121604512178559E-3</v>
      </c>
      <c r="G121" s="228">
        <v>0</v>
      </c>
      <c r="H121" s="228">
        <v>0</v>
      </c>
      <c r="I121" s="228">
        <v>0</v>
      </c>
      <c r="J121" s="228">
        <v>0</v>
      </c>
      <c r="K121" s="228">
        <v>0</v>
      </c>
      <c r="L121" s="228">
        <v>0</v>
      </c>
      <c r="M121" s="228">
        <v>0</v>
      </c>
      <c r="N121" s="228">
        <v>0</v>
      </c>
      <c r="O121" s="228">
        <v>0</v>
      </c>
      <c r="P121" s="228">
        <v>0</v>
      </c>
      <c r="Q121" s="228">
        <v>0</v>
      </c>
      <c r="R121" s="228">
        <v>0</v>
      </c>
      <c r="S121" s="228">
        <v>1.264141318052182E-4</v>
      </c>
      <c r="T121" s="228">
        <v>1.4385297469095059E-4</v>
      </c>
      <c r="U121" s="228">
        <v>1.2912964483757349E-4</v>
      </c>
      <c r="V121" s="228">
        <v>7.2869249268837311E-5</v>
      </c>
      <c r="W121" s="228">
        <v>1.0727135791155809E-4</v>
      </c>
      <c r="DA121" s="69" t="s">
        <v>599</v>
      </c>
    </row>
    <row r="122" spans="1:105" ht="12" customHeight="1" x14ac:dyDescent="0.25">
      <c r="A122" s="37" t="s">
        <v>162</v>
      </c>
      <c r="B122" s="228">
        <v>3.9313914684249267E-2</v>
      </c>
      <c r="C122" s="228">
        <v>2.3354412958226309E-2</v>
      </c>
      <c r="D122" s="228">
        <v>1.7298058142246751E-2</v>
      </c>
      <c r="E122" s="228">
        <v>1.72778147105439E-2</v>
      </c>
      <c r="F122" s="228">
        <v>2.1334885216543888E-2</v>
      </c>
      <c r="G122" s="228">
        <v>1.9994187144662449E-2</v>
      </c>
      <c r="H122" s="228">
        <v>2.129712267440903E-2</v>
      </c>
      <c r="I122" s="228">
        <v>2.907178111258717E-2</v>
      </c>
      <c r="J122" s="228">
        <v>4.1392561590054701E-2</v>
      </c>
      <c r="K122" s="228">
        <v>2.3165323916265992E-2</v>
      </c>
      <c r="L122" s="228">
        <v>1.7746372396602851E-2</v>
      </c>
      <c r="M122" s="228">
        <v>2.2444644031319121E-2</v>
      </c>
      <c r="N122" s="228">
        <v>1.639875036365103E-2</v>
      </c>
      <c r="O122" s="228">
        <v>2.7967412122310541E-2</v>
      </c>
      <c r="P122" s="228">
        <v>3.1503807713637068E-2</v>
      </c>
      <c r="Q122" s="228">
        <v>3.8956723812624633E-2</v>
      </c>
      <c r="R122" s="228">
        <v>4.0186565227125423E-2</v>
      </c>
      <c r="S122" s="228">
        <v>4.2965857196837758E-2</v>
      </c>
      <c r="T122" s="228">
        <v>4.172333874834501E-2</v>
      </c>
      <c r="U122" s="228">
        <v>3.9882460454974351E-2</v>
      </c>
      <c r="V122" s="228">
        <v>4.3727296995047522E-2</v>
      </c>
      <c r="W122" s="228">
        <v>5.1215291880142393E-2</v>
      </c>
      <c r="DA122" s="69" t="s">
        <v>600</v>
      </c>
    </row>
    <row r="123" spans="1:105" ht="12" customHeight="1" x14ac:dyDescent="0.25">
      <c r="A123" s="37" t="s">
        <v>97</v>
      </c>
      <c r="B123" s="228">
        <v>0</v>
      </c>
      <c r="C123" s="228">
        <v>0</v>
      </c>
      <c r="D123" s="228">
        <v>0</v>
      </c>
      <c r="E123" s="228">
        <v>0</v>
      </c>
      <c r="F123" s="228">
        <v>0</v>
      </c>
      <c r="G123" s="228">
        <v>0</v>
      </c>
      <c r="H123" s="228">
        <v>0</v>
      </c>
      <c r="I123" s="228">
        <v>0</v>
      </c>
      <c r="J123" s="228">
        <v>0</v>
      </c>
      <c r="K123" s="228">
        <v>0</v>
      </c>
      <c r="L123" s="228">
        <v>0</v>
      </c>
      <c r="M123" s="228">
        <v>0</v>
      </c>
      <c r="N123" s="228">
        <v>0</v>
      </c>
      <c r="O123" s="228">
        <v>0</v>
      </c>
      <c r="P123" s="228">
        <v>0</v>
      </c>
      <c r="Q123" s="228">
        <v>0</v>
      </c>
      <c r="R123" s="228">
        <v>0</v>
      </c>
      <c r="S123" s="228">
        <v>0</v>
      </c>
      <c r="T123" s="228">
        <v>0</v>
      </c>
      <c r="U123" s="228">
        <v>0</v>
      </c>
      <c r="V123" s="228">
        <v>0</v>
      </c>
      <c r="W123" s="228">
        <v>0</v>
      </c>
      <c r="DA123" s="69" t="s">
        <v>601</v>
      </c>
    </row>
    <row r="124" spans="1:105" ht="12" customHeight="1" x14ac:dyDescent="0.25">
      <c r="A124" s="37" t="s">
        <v>78</v>
      </c>
      <c r="B124" s="228">
        <v>0</v>
      </c>
      <c r="C124" s="228">
        <v>0</v>
      </c>
      <c r="D124" s="228">
        <v>0</v>
      </c>
      <c r="E124" s="228">
        <v>0</v>
      </c>
      <c r="F124" s="228">
        <v>0</v>
      </c>
      <c r="G124" s="228">
        <v>0</v>
      </c>
      <c r="H124" s="228">
        <v>0</v>
      </c>
      <c r="I124" s="228">
        <v>0</v>
      </c>
      <c r="J124" s="228">
        <v>0</v>
      </c>
      <c r="K124" s="228">
        <v>0</v>
      </c>
      <c r="L124" s="228">
        <v>0</v>
      </c>
      <c r="M124" s="228">
        <v>0</v>
      </c>
      <c r="N124" s="228">
        <v>0</v>
      </c>
      <c r="O124" s="228">
        <v>0</v>
      </c>
      <c r="P124" s="228">
        <v>0</v>
      </c>
      <c r="Q124" s="228">
        <v>0</v>
      </c>
      <c r="R124" s="228">
        <v>0</v>
      </c>
      <c r="S124" s="228">
        <v>0</v>
      </c>
      <c r="T124" s="228">
        <v>0</v>
      </c>
      <c r="U124" s="228">
        <v>0</v>
      </c>
      <c r="V124" s="228">
        <v>0</v>
      </c>
      <c r="W124" s="228">
        <v>0</v>
      </c>
      <c r="DA124" s="69" t="s">
        <v>602</v>
      </c>
    </row>
    <row r="125" spans="1:105" ht="12" customHeight="1" x14ac:dyDescent="0.25">
      <c r="A125" s="37" t="s">
        <v>38</v>
      </c>
      <c r="B125" s="228">
        <v>3.8792868138299158E-2</v>
      </c>
      <c r="C125" s="228">
        <v>3.9959162636414317E-2</v>
      </c>
      <c r="D125" s="228">
        <v>2.6061182306901971E-2</v>
      </c>
      <c r="E125" s="228">
        <v>2.561618607881776E-2</v>
      </c>
      <c r="F125" s="228">
        <v>2.9804585968031049E-2</v>
      </c>
      <c r="G125" s="228">
        <v>2.7157510951904801E-2</v>
      </c>
      <c r="H125" s="228">
        <v>2.7771095069632649E-2</v>
      </c>
      <c r="I125" s="228">
        <v>3.738103700289138E-2</v>
      </c>
      <c r="J125" s="228">
        <v>3.4227238961178762E-2</v>
      </c>
      <c r="K125" s="228">
        <v>2.9869684427129291E-2</v>
      </c>
      <c r="L125" s="228">
        <v>3.1926774511138331E-2</v>
      </c>
      <c r="M125" s="228">
        <v>2.927485036565777E-2</v>
      </c>
      <c r="N125" s="228">
        <v>2.768734399440274E-2</v>
      </c>
      <c r="O125" s="228">
        <v>2.703637221547104E-2</v>
      </c>
      <c r="P125" s="228">
        <v>2.861470539738661E-2</v>
      </c>
      <c r="Q125" s="228">
        <v>2.933873456423703E-2</v>
      </c>
      <c r="R125" s="228">
        <v>2.5355479624327989E-2</v>
      </c>
      <c r="S125" s="228">
        <v>2.6549251951947239E-2</v>
      </c>
      <c r="T125" s="228">
        <v>2.580655484662157E-2</v>
      </c>
      <c r="U125" s="228">
        <v>2.4439993345363089E-2</v>
      </c>
      <c r="V125" s="228">
        <v>2.2152948351822421E-2</v>
      </c>
      <c r="W125" s="228">
        <v>2.5638863463601561E-2</v>
      </c>
      <c r="DA125" s="69" t="s">
        <v>603</v>
      </c>
    </row>
    <row r="126" spans="1:105" ht="12" customHeight="1" x14ac:dyDescent="0.25">
      <c r="A126" s="57" t="s">
        <v>604</v>
      </c>
      <c r="B126" s="296">
        <v>19.718409205526552</v>
      </c>
      <c r="C126" s="296">
        <v>16.440189037770331</v>
      </c>
      <c r="D126" s="296">
        <v>9.8452294791694825</v>
      </c>
      <c r="E126" s="296">
        <v>9.7413852422418934</v>
      </c>
      <c r="F126" s="296">
        <v>11.61001273310456</v>
      </c>
      <c r="G126" s="296">
        <v>10.075966468633579</v>
      </c>
      <c r="H126" s="296">
        <v>10.48551243376258</v>
      </c>
      <c r="I126" s="296">
        <v>14.368438364291819</v>
      </c>
      <c r="J126" s="296">
        <v>16.168702384318522</v>
      </c>
      <c r="K126" s="296">
        <v>11.36439206916125</v>
      </c>
      <c r="L126" s="296">
        <v>10.61858239211805</v>
      </c>
      <c r="M126" s="296">
        <v>11.06375421208433</v>
      </c>
      <c r="N126" s="296">
        <v>9.3694479090623108</v>
      </c>
      <c r="O126" s="296">
        <v>11.738724137069671</v>
      </c>
      <c r="P126" s="296">
        <v>12.820478483589969</v>
      </c>
      <c r="Q126" s="296">
        <v>14.57384692633091</v>
      </c>
      <c r="R126" s="296">
        <v>13.99076276821781</v>
      </c>
      <c r="S126" s="296">
        <v>14.86742176131601</v>
      </c>
      <c r="T126" s="296">
        <v>14.44738493009578</v>
      </c>
      <c r="U126" s="296">
        <v>13.759558062796239</v>
      </c>
      <c r="V126" s="296">
        <v>14.089030929562419</v>
      </c>
      <c r="W126" s="296">
        <v>16.440923323684281</v>
      </c>
      <c r="DA126" s="70" t="s">
        <v>605</v>
      </c>
    </row>
    <row r="127" spans="1:105" ht="12" customHeight="1" x14ac:dyDescent="0.25">
      <c r="A127" s="60" t="s">
        <v>606</v>
      </c>
      <c r="B127" s="264">
        <v>14.74353755607644</v>
      </c>
      <c r="C127" s="264">
        <v>11.193262007554649</v>
      </c>
      <c r="D127" s="264">
        <v>4.2761490503056008</v>
      </c>
      <c r="E127" s="264">
        <v>4.2673971908288086</v>
      </c>
      <c r="F127" s="264">
        <v>5.8510312093992809</v>
      </c>
      <c r="G127" s="264">
        <v>4.2726087791071556</v>
      </c>
      <c r="H127" s="264">
        <v>4.5510363912290126</v>
      </c>
      <c r="I127" s="264">
        <v>7.9094931406494089</v>
      </c>
      <c r="J127" s="264">
        <v>9.6761470928828466</v>
      </c>
      <c r="K127" s="264">
        <v>5.9698043078081202</v>
      </c>
      <c r="L127" s="264">
        <v>4.1888174474692113</v>
      </c>
      <c r="M127" s="264">
        <v>5.5042460964068578</v>
      </c>
      <c r="N127" s="264">
        <v>4.108159280585105</v>
      </c>
      <c r="O127" s="264">
        <v>6.2288067216985912</v>
      </c>
      <c r="P127" s="264">
        <v>7.2189509866647832</v>
      </c>
      <c r="Q127" s="264">
        <v>8.7735244739179326</v>
      </c>
      <c r="R127" s="264">
        <v>8.9952299315181996</v>
      </c>
      <c r="S127" s="264">
        <v>9.6103702037191727</v>
      </c>
      <c r="T127" s="264">
        <v>9.3351251310882883</v>
      </c>
      <c r="U127" s="264">
        <v>8.9238242439643027</v>
      </c>
      <c r="V127" s="264">
        <v>9.5160511701628145</v>
      </c>
      <c r="W127" s="264">
        <v>11.144111306688769</v>
      </c>
      <c r="DA127" s="72" t="s">
        <v>607</v>
      </c>
    </row>
    <row r="128" spans="1:105" ht="12" customHeight="1" x14ac:dyDescent="0.25">
      <c r="A128" s="59" t="s">
        <v>30</v>
      </c>
      <c r="B128" s="232">
        <v>0</v>
      </c>
      <c r="C128" s="232">
        <v>0</v>
      </c>
      <c r="D128" s="232">
        <v>0</v>
      </c>
      <c r="E128" s="232">
        <v>0</v>
      </c>
      <c r="F128" s="232">
        <v>0</v>
      </c>
      <c r="G128" s="232">
        <v>0</v>
      </c>
      <c r="H128" s="232">
        <v>0</v>
      </c>
      <c r="I128" s="232">
        <v>0.6039103619582783</v>
      </c>
      <c r="J128" s="232">
        <v>0</v>
      </c>
      <c r="K128" s="232">
        <v>0</v>
      </c>
      <c r="L128" s="232">
        <v>0</v>
      </c>
      <c r="M128" s="232">
        <v>0</v>
      </c>
      <c r="N128" s="232">
        <v>0</v>
      </c>
      <c r="O128" s="232">
        <v>0</v>
      </c>
      <c r="P128" s="232">
        <v>0</v>
      </c>
      <c r="Q128" s="232">
        <v>0</v>
      </c>
      <c r="R128" s="232">
        <v>0</v>
      </c>
      <c r="S128" s="232">
        <v>0</v>
      </c>
      <c r="T128" s="232">
        <v>0</v>
      </c>
      <c r="U128" s="232">
        <v>0</v>
      </c>
      <c r="V128" s="232">
        <v>0</v>
      </c>
      <c r="W128" s="232">
        <v>0</v>
      </c>
      <c r="DA128" s="71" t="s">
        <v>608</v>
      </c>
    </row>
    <row r="129" spans="1:105" ht="12" customHeight="1" x14ac:dyDescent="0.25">
      <c r="A129" s="59" t="s">
        <v>33</v>
      </c>
      <c r="B129" s="232">
        <v>3.0386899731005781</v>
      </c>
      <c r="C129" s="232">
        <v>3.0779031581438319</v>
      </c>
      <c r="D129" s="232">
        <v>0</v>
      </c>
      <c r="E129" s="232">
        <v>0</v>
      </c>
      <c r="F129" s="232">
        <v>0</v>
      </c>
      <c r="G129" s="232">
        <v>0</v>
      </c>
      <c r="H129" s="232">
        <v>0</v>
      </c>
      <c r="I129" s="232">
        <v>1.1872303649574869</v>
      </c>
      <c r="J129" s="232">
        <v>1.8244037757429259</v>
      </c>
      <c r="K129" s="232">
        <v>1.222580506573363</v>
      </c>
      <c r="L129" s="232">
        <v>0.61485782024307334</v>
      </c>
      <c r="M129" s="232">
        <v>1.2418440999139559</v>
      </c>
      <c r="N129" s="232">
        <v>0.99198609954774508</v>
      </c>
      <c r="O129" s="232">
        <v>0.52914665312624676</v>
      </c>
      <c r="P129" s="232">
        <v>1.051861627712348</v>
      </c>
      <c r="Q129" s="232">
        <v>1.071707638291429</v>
      </c>
      <c r="R129" s="232">
        <v>1.0776788080262341</v>
      </c>
      <c r="S129" s="232">
        <v>1.077614082429929</v>
      </c>
      <c r="T129" s="232">
        <v>1.0412648147804739</v>
      </c>
      <c r="U129" s="232">
        <v>1.0070708857801409</v>
      </c>
      <c r="V129" s="232">
        <v>0.47448837172298619</v>
      </c>
      <c r="W129" s="232">
        <v>0.54122440071242128</v>
      </c>
      <c r="DA129" s="71" t="s">
        <v>609</v>
      </c>
    </row>
    <row r="130" spans="1:105" ht="12" customHeight="1" x14ac:dyDescent="0.25">
      <c r="A130" s="59" t="s">
        <v>160</v>
      </c>
      <c r="B130" s="232">
        <v>1.662515089517717</v>
      </c>
      <c r="C130" s="232">
        <v>1.6840899241975389</v>
      </c>
      <c r="D130" s="232">
        <v>0.5796829451656591</v>
      </c>
      <c r="E130" s="232">
        <v>0.57525695617247441</v>
      </c>
      <c r="F130" s="232">
        <v>0.58202373297874666</v>
      </c>
      <c r="G130" s="232">
        <v>0</v>
      </c>
      <c r="H130" s="232">
        <v>0</v>
      </c>
      <c r="I130" s="232">
        <v>0</v>
      </c>
      <c r="J130" s="232">
        <v>0</v>
      </c>
      <c r="K130" s="232">
        <v>0</v>
      </c>
      <c r="L130" s="232">
        <v>0</v>
      </c>
      <c r="M130" s="232">
        <v>0</v>
      </c>
      <c r="N130" s="232">
        <v>0</v>
      </c>
      <c r="O130" s="232">
        <v>0</v>
      </c>
      <c r="P130" s="232">
        <v>0</v>
      </c>
      <c r="Q130" s="232">
        <v>0</v>
      </c>
      <c r="R130" s="232">
        <v>0</v>
      </c>
      <c r="S130" s="232">
        <v>2.5031424979946839E-2</v>
      </c>
      <c r="T130" s="232">
        <v>2.849716995744063E-2</v>
      </c>
      <c r="U130" s="232">
        <v>2.554978562108666E-2</v>
      </c>
      <c r="V130" s="232">
        <v>1.504222357660235E-2</v>
      </c>
      <c r="W130" s="232">
        <v>2.2161521257446241E-2</v>
      </c>
      <c r="DA130" s="71" t="s">
        <v>610</v>
      </c>
    </row>
    <row r="131" spans="1:105" ht="12" customHeight="1" x14ac:dyDescent="0.25">
      <c r="A131" s="59" t="s">
        <v>70</v>
      </c>
      <c r="B131" s="232">
        <v>5.0006408378087039</v>
      </c>
      <c r="C131" s="232">
        <v>3.3646656097156602</v>
      </c>
      <c r="D131" s="232">
        <v>0</v>
      </c>
      <c r="E131" s="232">
        <v>0</v>
      </c>
      <c r="F131" s="232">
        <v>1.146581152356215</v>
      </c>
      <c r="G131" s="232">
        <v>0</v>
      </c>
      <c r="H131" s="232">
        <v>0</v>
      </c>
      <c r="I131" s="232">
        <v>1.095135916411794</v>
      </c>
      <c r="J131" s="232">
        <v>0</v>
      </c>
      <c r="K131" s="232">
        <v>0.56347110068840822</v>
      </c>
      <c r="L131" s="232">
        <v>0</v>
      </c>
      <c r="M131" s="232">
        <v>0</v>
      </c>
      <c r="N131" s="232">
        <v>0</v>
      </c>
      <c r="O131" s="232">
        <v>0</v>
      </c>
      <c r="P131" s="232">
        <v>0</v>
      </c>
      <c r="Q131" s="232">
        <v>0</v>
      </c>
      <c r="R131" s="232">
        <v>0</v>
      </c>
      <c r="S131" s="232">
        <v>0</v>
      </c>
      <c r="T131" s="232">
        <v>0</v>
      </c>
      <c r="U131" s="232">
        <v>0</v>
      </c>
      <c r="V131" s="232">
        <v>0</v>
      </c>
      <c r="W131" s="232">
        <v>0</v>
      </c>
      <c r="DA131" s="71" t="s">
        <v>611</v>
      </c>
    </row>
    <row r="132" spans="1:105" ht="12" customHeight="1" x14ac:dyDescent="0.25">
      <c r="A132" s="59" t="s">
        <v>162</v>
      </c>
      <c r="B132" s="232">
        <v>5.0416916556494424</v>
      </c>
      <c r="C132" s="232">
        <v>3.0666033154976229</v>
      </c>
      <c r="D132" s="232">
        <v>3.6964661051399421</v>
      </c>
      <c r="E132" s="232">
        <v>3.6921402346563341</v>
      </c>
      <c r="F132" s="232">
        <v>4.1224263240643184</v>
      </c>
      <c r="G132" s="232">
        <v>4.2726087791071556</v>
      </c>
      <c r="H132" s="232">
        <v>4.5510363912290126</v>
      </c>
      <c r="I132" s="232">
        <v>5.0232164973218492</v>
      </c>
      <c r="J132" s="232">
        <v>7.8517433171399196</v>
      </c>
      <c r="K132" s="232">
        <v>4.1837527005463491</v>
      </c>
      <c r="L132" s="232">
        <v>3.573959627226138</v>
      </c>
      <c r="M132" s="232">
        <v>4.2624019964929021</v>
      </c>
      <c r="N132" s="232">
        <v>3.1161731810373601</v>
      </c>
      <c r="O132" s="232">
        <v>5.699660068572344</v>
      </c>
      <c r="P132" s="232">
        <v>6.1670893589524356</v>
      </c>
      <c r="Q132" s="232">
        <v>7.701816835626504</v>
      </c>
      <c r="R132" s="232">
        <v>7.9175511234919647</v>
      </c>
      <c r="S132" s="232">
        <v>8.5077246963092961</v>
      </c>
      <c r="T132" s="232">
        <v>8.2653631463503743</v>
      </c>
      <c r="U132" s="232">
        <v>7.8912035725630743</v>
      </c>
      <c r="V132" s="232">
        <v>9.0265205748632269</v>
      </c>
      <c r="W132" s="232">
        <v>10.5807253847189</v>
      </c>
      <c r="DA132" s="71" t="s">
        <v>612</v>
      </c>
    </row>
    <row r="133" spans="1:105" ht="12" customHeight="1" x14ac:dyDescent="0.25">
      <c r="A133" s="60" t="s">
        <v>613</v>
      </c>
      <c r="B133" s="264">
        <v>4.9748716494501091</v>
      </c>
      <c r="C133" s="264">
        <v>5.2469270302156774</v>
      </c>
      <c r="D133" s="264">
        <v>5.5690804288638827</v>
      </c>
      <c r="E133" s="264">
        <v>5.4739880514130848</v>
      </c>
      <c r="F133" s="264">
        <v>5.7589815237052822</v>
      </c>
      <c r="G133" s="264">
        <v>5.8033576895264236</v>
      </c>
      <c r="H133" s="264">
        <v>5.9344760425335679</v>
      </c>
      <c r="I133" s="264">
        <v>6.4589452236424094</v>
      </c>
      <c r="J133" s="264">
        <v>6.4925552914356706</v>
      </c>
      <c r="K133" s="264">
        <v>5.3945877613531259</v>
      </c>
      <c r="L133" s="264">
        <v>6.4297649446488423</v>
      </c>
      <c r="M133" s="264">
        <v>5.5595081156774766</v>
      </c>
      <c r="N133" s="264">
        <v>5.2612886284772058</v>
      </c>
      <c r="O133" s="264">
        <v>5.5099174153710786</v>
      </c>
      <c r="P133" s="264">
        <v>5.6015274969251836</v>
      </c>
      <c r="Q133" s="264">
        <v>5.8003224524129804</v>
      </c>
      <c r="R133" s="264">
        <v>4.995532836699609</v>
      </c>
      <c r="S133" s="264">
        <v>5.2570515575968386</v>
      </c>
      <c r="T133" s="264">
        <v>5.1122597990074876</v>
      </c>
      <c r="U133" s="264">
        <v>4.8357338188319394</v>
      </c>
      <c r="V133" s="264">
        <v>4.5729797593996047</v>
      </c>
      <c r="W133" s="264">
        <v>5.2968120169955144</v>
      </c>
      <c r="DA133" s="72" t="s">
        <v>614</v>
      </c>
    </row>
    <row r="134" spans="1:105" ht="12" customHeight="1" x14ac:dyDescent="0.25">
      <c r="A134" s="57" t="s">
        <v>615</v>
      </c>
      <c r="B134" s="296">
        <v>10.10400471753826</v>
      </c>
      <c r="C134" s="296">
        <v>8.4241961845631756</v>
      </c>
      <c r="D134" s="296">
        <v>5.0448412986020497</v>
      </c>
      <c r="E134" s="296">
        <v>4.9916299746626196</v>
      </c>
      <c r="F134" s="296">
        <v>5.9491423574417706</v>
      </c>
      <c r="G134" s="296">
        <v>5.1630743470065026</v>
      </c>
      <c r="H134" s="296">
        <v>5.3729317609885792</v>
      </c>
      <c r="I134" s="296">
        <v>7.2987277778881996</v>
      </c>
      <c r="J134" s="296">
        <v>8.2850824052195069</v>
      </c>
      <c r="K134" s="296">
        <v>5.8232826939496194</v>
      </c>
      <c r="L134" s="296">
        <v>5.4411187771404448</v>
      </c>
      <c r="M134" s="296">
        <v>5.6692314064185556</v>
      </c>
      <c r="N134" s="296">
        <v>4.8010437803147603</v>
      </c>
      <c r="O134" s="296">
        <v>6.0150959858156021</v>
      </c>
      <c r="P134" s="296">
        <v>6.5694029233851534</v>
      </c>
      <c r="Q134" s="296">
        <v>7.4678548640250586</v>
      </c>
      <c r="R134" s="296">
        <v>7.1690739115207709</v>
      </c>
      <c r="S134" s="296">
        <v>7.6182869545006238</v>
      </c>
      <c r="T134" s="296">
        <v>7.4030538654642362</v>
      </c>
      <c r="U134" s="296">
        <v>7.050601198537322</v>
      </c>
      <c r="V134" s="296">
        <v>7.2194279718032544</v>
      </c>
      <c r="W134" s="296">
        <v>8.4245724435332221</v>
      </c>
      <c r="DA134" s="70" t="s">
        <v>616</v>
      </c>
    </row>
    <row r="135" spans="1:105" ht="12" customHeight="1" x14ac:dyDescent="0.25">
      <c r="A135" s="60" t="s">
        <v>617</v>
      </c>
      <c r="B135" s="264">
        <v>7.5548068541983007</v>
      </c>
      <c r="C135" s="264">
        <v>5.735593117586582</v>
      </c>
      <c r="D135" s="264">
        <v>2.1911620621543322</v>
      </c>
      <c r="E135" s="264">
        <v>2.1866774798272779</v>
      </c>
      <c r="F135" s="264">
        <v>2.998154989382432</v>
      </c>
      <c r="G135" s="264">
        <v>2.1893479747947699</v>
      </c>
      <c r="H135" s="264">
        <v>2.3320184040900331</v>
      </c>
      <c r="I135" s="264">
        <v>3.873831340344899</v>
      </c>
      <c r="J135" s="264">
        <v>4.9582009813794024</v>
      </c>
      <c r="K135" s="264">
        <v>3.059016082898192</v>
      </c>
      <c r="L135" s="264">
        <v>2.1464120563170601</v>
      </c>
      <c r="M135" s="264">
        <v>2.8204571649217538</v>
      </c>
      <c r="N135" s="264">
        <v>2.1050816178313529</v>
      </c>
      <c r="O135" s="264">
        <v>3.1917327531187101</v>
      </c>
      <c r="P135" s="264">
        <v>3.6990973290327709</v>
      </c>
      <c r="Q135" s="264">
        <v>4.4956837922330228</v>
      </c>
      <c r="R135" s="264">
        <v>4.6092889500400354</v>
      </c>
      <c r="S135" s="264">
        <v>4.9244959298467217</v>
      </c>
      <c r="T135" s="264">
        <v>4.7834562808895376</v>
      </c>
      <c r="U135" s="264">
        <v>4.5726996189036573</v>
      </c>
      <c r="V135" s="264">
        <v>4.8761654610916683</v>
      </c>
      <c r="W135" s="264">
        <v>5.7104075710121647</v>
      </c>
      <c r="DA135" s="72" t="s">
        <v>618</v>
      </c>
    </row>
    <row r="136" spans="1:105" ht="12" customHeight="1" x14ac:dyDescent="0.25">
      <c r="A136" s="59" t="s">
        <v>33</v>
      </c>
      <c r="B136" s="299">
        <v>1.5570697160874021</v>
      </c>
      <c r="C136" s="299">
        <v>1.577163132474952</v>
      </c>
      <c r="D136" s="299">
        <v>0</v>
      </c>
      <c r="E136" s="299">
        <v>0</v>
      </c>
      <c r="F136" s="299">
        <v>0</v>
      </c>
      <c r="G136" s="299">
        <v>0</v>
      </c>
      <c r="H136" s="299">
        <v>0</v>
      </c>
      <c r="I136" s="299">
        <v>0.62953638817099333</v>
      </c>
      <c r="J136" s="299">
        <v>0.93485149662248801</v>
      </c>
      <c r="K136" s="299">
        <v>0.62646834626625802</v>
      </c>
      <c r="L136" s="299">
        <v>0.31506224724305332</v>
      </c>
      <c r="M136" s="299">
        <v>0.63633929660314059</v>
      </c>
      <c r="N136" s="299">
        <v>0.50830835921356166</v>
      </c>
      <c r="O136" s="299">
        <v>0.27114257665160407</v>
      </c>
      <c r="P136" s="299">
        <v>0.53898946602773046</v>
      </c>
      <c r="Q136" s="299">
        <v>0.54915885557763078</v>
      </c>
      <c r="R136" s="299">
        <v>0.55221857132553132</v>
      </c>
      <c r="S136" s="299">
        <v>0.55218540497201907</v>
      </c>
      <c r="T136" s="299">
        <v>0.53355950224421611</v>
      </c>
      <c r="U136" s="299">
        <v>0.51603802694012835</v>
      </c>
      <c r="V136" s="299">
        <v>0.24313486429536121</v>
      </c>
      <c r="W136" s="299">
        <v>0.27733139327042849</v>
      </c>
      <c r="DA136" s="71" t="s">
        <v>619</v>
      </c>
    </row>
    <row r="137" spans="1:105" ht="12" customHeight="1" x14ac:dyDescent="0.25">
      <c r="A137" s="59" t="s">
        <v>160</v>
      </c>
      <c r="B137" s="299">
        <v>0.85189733778105703</v>
      </c>
      <c r="C137" s="299">
        <v>0.86295260238749016</v>
      </c>
      <c r="D137" s="299">
        <v>0.29703812065066049</v>
      </c>
      <c r="E137" s="299">
        <v>0.29477017838408182</v>
      </c>
      <c r="F137" s="299">
        <v>0.29823757497071612</v>
      </c>
      <c r="G137" s="299">
        <v>0</v>
      </c>
      <c r="H137" s="299">
        <v>0</v>
      </c>
      <c r="I137" s="299">
        <v>0</v>
      </c>
      <c r="J137" s="299">
        <v>0</v>
      </c>
      <c r="K137" s="299">
        <v>0</v>
      </c>
      <c r="L137" s="299">
        <v>0</v>
      </c>
      <c r="M137" s="299">
        <v>0</v>
      </c>
      <c r="N137" s="299">
        <v>0</v>
      </c>
      <c r="O137" s="299">
        <v>0</v>
      </c>
      <c r="P137" s="299">
        <v>0</v>
      </c>
      <c r="Q137" s="299">
        <v>0</v>
      </c>
      <c r="R137" s="299">
        <v>0</v>
      </c>
      <c r="S137" s="299">
        <v>1.282647263518609E-2</v>
      </c>
      <c r="T137" s="299">
        <v>1.46023716561156E-2</v>
      </c>
      <c r="U137" s="299">
        <v>1.3092088299658409E-2</v>
      </c>
      <c r="V137" s="299">
        <v>7.7078579917926413E-3</v>
      </c>
      <c r="W137" s="299">
        <v>1.1355891492012569E-2</v>
      </c>
      <c r="DA137" s="71" t="s">
        <v>620</v>
      </c>
    </row>
    <row r="138" spans="1:105" ht="12" customHeight="1" x14ac:dyDescent="0.25">
      <c r="A138" s="59" t="s">
        <v>70</v>
      </c>
      <c r="B138" s="299">
        <v>2.5624023768495672</v>
      </c>
      <c r="C138" s="299">
        <v>1.724104456863458</v>
      </c>
      <c r="D138" s="299">
        <v>0</v>
      </c>
      <c r="E138" s="299">
        <v>0</v>
      </c>
      <c r="F138" s="299">
        <v>0.58752515234345903</v>
      </c>
      <c r="G138" s="299">
        <v>0</v>
      </c>
      <c r="H138" s="299">
        <v>0</v>
      </c>
      <c r="I138" s="299">
        <v>0.58070272604499906</v>
      </c>
      <c r="J138" s="299">
        <v>0</v>
      </c>
      <c r="K138" s="299">
        <v>0.28873093159850172</v>
      </c>
      <c r="L138" s="299">
        <v>0</v>
      </c>
      <c r="M138" s="299">
        <v>0</v>
      </c>
      <c r="N138" s="299">
        <v>0</v>
      </c>
      <c r="O138" s="299">
        <v>0</v>
      </c>
      <c r="P138" s="299">
        <v>0</v>
      </c>
      <c r="Q138" s="299">
        <v>0</v>
      </c>
      <c r="R138" s="299">
        <v>0</v>
      </c>
      <c r="S138" s="299">
        <v>0</v>
      </c>
      <c r="T138" s="299">
        <v>0</v>
      </c>
      <c r="U138" s="299">
        <v>0</v>
      </c>
      <c r="V138" s="299">
        <v>0</v>
      </c>
      <c r="W138" s="299">
        <v>0</v>
      </c>
      <c r="DA138" s="71" t="s">
        <v>621</v>
      </c>
    </row>
    <row r="139" spans="1:105" ht="12" customHeight="1" x14ac:dyDescent="0.25">
      <c r="A139" s="59" t="s">
        <v>162</v>
      </c>
      <c r="B139" s="299">
        <v>2.5834374234802748</v>
      </c>
      <c r="C139" s="299">
        <v>1.571372925860681</v>
      </c>
      <c r="D139" s="299">
        <v>1.8941239415036719</v>
      </c>
      <c r="E139" s="299">
        <v>1.891907301443196</v>
      </c>
      <c r="F139" s="299">
        <v>2.1123922620682571</v>
      </c>
      <c r="G139" s="299">
        <v>2.1893479747947699</v>
      </c>
      <c r="H139" s="299">
        <v>2.3320184040900331</v>
      </c>
      <c r="I139" s="299">
        <v>2.6635922261289058</v>
      </c>
      <c r="J139" s="299">
        <v>4.0233494847569142</v>
      </c>
      <c r="K139" s="299">
        <v>2.1438168050334321</v>
      </c>
      <c r="L139" s="299">
        <v>1.831349809074007</v>
      </c>
      <c r="M139" s="299">
        <v>2.184117868318614</v>
      </c>
      <c r="N139" s="299">
        <v>1.596773258617791</v>
      </c>
      <c r="O139" s="299">
        <v>2.9205901764671061</v>
      </c>
      <c r="P139" s="299">
        <v>3.1601078630050412</v>
      </c>
      <c r="Q139" s="299">
        <v>3.9465249366553921</v>
      </c>
      <c r="R139" s="299">
        <v>4.0570703787145037</v>
      </c>
      <c r="S139" s="299">
        <v>4.3594840522395168</v>
      </c>
      <c r="T139" s="299">
        <v>4.2352944069892056</v>
      </c>
      <c r="U139" s="299">
        <v>4.0435695036638704</v>
      </c>
      <c r="V139" s="299">
        <v>4.6253227388045142</v>
      </c>
      <c r="W139" s="299">
        <v>5.421720286249724</v>
      </c>
      <c r="DA139" s="71" t="s">
        <v>622</v>
      </c>
    </row>
    <row r="140" spans="1:105" ht="12" customHeight="1" x14ac:dyDescent="0.25">
      <c r="A140" s="60" t="s">
        <v>623</v>
      </c>
      <c r="B140" s="264">
        <v>2.5491978633399581</v>
      </c>
      <c r="C140" s="264">
        <v>2.688603066976595</v>
      </c>
      <c r="D140" s="264">
        <v>2.853679236447717</v>
      </c>
      <c r="E140" s="264">
        <v>2.8049524948353408</v>
      </c>
      <c r="F140" s="264">
        <v>2.950987368059339</v>
      </c>
      <c r="G140" s="264">
        <v>2.973726372211734</v>
      </c>
      <c r="H140" s="264">
        <v>3.040913356898546</v>
      </c>
      <c r="I140" s="264">
        <v>3.424896437543302</v>
      </c>
      <c r="J140" s="264">
        <v>3.3268814238401041</v>
      </c>
      <c r="K140" s="264">
        <v>2.7642666110514269</v>
      </c>
      <c r="L140" s="264">
        <v>3.2947067208233851</v>
      </c>
      <c r="M140" s="264">
        <v>2.8487742414968009</v>
      </c>
      <c r="N140" s="264">
        <v>2.6959621624834069</v>
      </c>
      <c r="O140" s="264">
        <v>2.823363232696892</v>
      </c>
      <c r="P140" s="264">
        <v>2.8703055943523812</v>
      </c>
      <c r="Q140" s="264">
        <v>2.9721710717920371</v>
      </c>
      <c r="R140" s="264">
        <v>2.5597849614807351</v>
      </c>
      <c r="S140" s="264">
        <v>2.6937910246539021</v>
      </c>
      <c r="T140" s="264">
        <v>2.619597584574699</v>
      </c>
      <c r="U140" s="264">
        <v>2.4779015796336639</v>
      </c>
      <c r="V140" s="264">
        <v>2.3432625107115861</v>
      </c>
      <c r="W140" s="264">
        <v>2.714164872521057</v>
      </c>
      <c r="DA140" s="72" t="s">
        <v>624</v>
      </c>
    </row>
    <row r="141" spans="1:105" ht="12" customHeight="1" x14ac:dyDescent="0.25">
      <c r="A141" s="57" t="s">
        <v>625</v>
      </c>
      <c r="B141" s="263">
        <f t="shared" ref="B141:W141" si="2">B142+B146+B157</f>
        <v>6.9037291679487103</v>
      </c>
      <c r="C141" s="263">
        <f t="shared" si="2"/>
        <v>6.3732023683145531</v>
      </c>
      <c r="D141" s="263">
        <f t="shared" si="2"/>
        <v>5.4203719698005193</v>
      </c>
      <c r="E141" s="263">
        <f t="shared" si="2"/>
        <v>5.3970488117247379</v>
      </c>
      <c r="F141" s="263">
        <f t="shared" si="2"/>
        <v>5.8971947400733633</v>
      </c>
      <c r="G141" s="263">
        <f t="shared" si="2"/>
        <v>5.6636763948329829</v>
      </c>
      <c r="H141" s="263">
        <f t="shared" si="2"/>
        <v>5.6206384558713127</v>
      </c>
      <c r="I141" s="263">
        <f t="shared" si="2"/>
        <v>6.3356971779662885</v>
      </c>
      <c r="J141" s="263">
        <f t="shared" si="2"/>
        <v>6.6815465146414459</v>
      </c>
      <c r="K141" s="263">
        <f t="shared" si="2"/>
        <v>6.180772887631222</v>
      </c>
      <c r="L141" s="263">
        <f t="shared" si="2"/>
        <v>6.491696754976533</v>
      </c>
      <c r="M141" s="263">
        <f t="shared" si="2"/>
        <v>6.6184412654675633</v>
      </c>
      <c r="N141" s="263">
        <f t="shared" si="2"/>
        <v>1.9578035324703189</v>
      </c>
      <c r="O141" s="263">
        <f t="shared" si="2"/>
        <v>2.4818345078174735</v>
      </c>
      <c r="P141" s="263">
        <f t="shared" si="2"/>
        <v>2.7183086080867156</v>
      </c>
      <c r="Q141" s="263">
        <f t="shared" si="2"/>
        <v>3.1009861212039511</v>
      </c>
      <c r="R141" s="263">
        <f t="shared" si="2"/>
        <v>2.9861935413298615</v>
      </c>
      <c r="S141" s="263">
        <f t="shared" si="2"/>
        <v>3.174308474760259</v>
      </c>
      <c r="T141" s="263">
        <f t="shared" si="2"/>
        <v>3.084569250555349</v>
      </c>
      <c r="U141" s="263">
        <f t="shared" si="2"/>
        <v>2.9382262342630141</v>
      </c>
      <c r="V141" s="263">
        <f t="shared" si="2"/>
        <v>3.0139896005472737</v>
      </c>
      <c r="W141" s="263">
        <f t="shared" si="2"/>
        <v>3.5177460246560455</v>
      </c>
      <c r="DA141" s="70"/>
    </row>
    <row r="142" spans="1:105" ht="12" customHeight="1" x14ac:dyDescent="0.25">
      <c r="A142" s="60" t="s">
        <v>626</v>
      </c>
      <c r="B142" s="264">
        <v>0.86227684821609452</v>
      </c>
      <c r="C142" s="264">
        <v>0.65199397387946478</v>
      </c>
      <c r="D142" s="264">
        <v>0.28551084332113741</v>
      </c>
      <c r="E142" s="264">
        <v>0.28492649727743052</v>
      </c>
      <c r="F142" s="264">
        <v>0.34738048587328141</v>
      </c>
      <c r="G142" s="264">
        <v>0.28527446572915849</v>
      </c>
      <c r="H142" s="264">
        <v>0.30386458066800071</v>
      </c>
      <c r="I142" s="264">
        <v>0.46497584968912947</v>
      </c>
      <c r="J142" s="264">
        <v>0.64605907887867353</v>
      </c>
      <c r="K142" s="264">
        <v>0.37913176147780098</v>
      </c>
      <c r="L142" s="264">
        <v>0.27967986800173822</v>
      </c>
      <c r="M142" s="264">
        <v>0.36750869213033838</v>
      </c>
      <c r="N142" s="264">
        <v>0.27429446609527908</v>
      </c>
      <c r="O142" s="264">
        <v>0.41588631244494112</v>
      </c>
      <c r="P142" s="264">
        <v>0.48199647857207423</v>
      </c>
      <c r="Q142" s="264">
        <v>0.58579257691401765</v>
      </c>
      <c r="R142" s="264">
        <v>0.60059545478934018</v>
      </c>
      <c r="S142" s="264">
        <v>0.64166727333699869</v>
      </c>
      <c r="T142" s="264">
        <v>0.62328965088223076</v>
      </c>
      <c r="U142" s="264">
        <v>0.59582782442108129</v>
      </c>
      <c r="V142" s="264">
        <v>0.63536975973419607</v>
      </c>
      <c r="W142" s="264">
        <v>0.74407243054587724</v>
      </c>
      <c r="DA142" s="72" t="s">
        <v>627</v>
      </c>
    </row>
    <row r="143" spans="1:105" ht="12" customHeight="1" x14ac:dyDescent="0.25">
      <c r="A143" s="59" t="s">
        <v>33</v>
      </c>
      <c r="B143" s="232">
        <v>0.26893357165515352</v>
      </c>
      <c r="C143" s="232">
        <v>0.25633896669501349</v>
      </c>
      <c r="D143" s="232">
        <v>0</v>
      </c>
      <c r="E143" s="232">
        <v>0</v>
      </c>
      <c r="F143" s="232">
        <v>0</v>
      </c>
      <c r="G143" s="232">
        <v>0</v>
      </c>
      <c r="H143" s="232">
        <v>0</v>
      </c>
      <c r="I143" s="232">
        <v>8.8887878757284336E-2</v>
      </c>
      <c r="J143" s="232">
        <v>0.1218121853197339</v>
      </c>
      <c r="K143" s="232">
        <v>8.5736317620076261E-2</v>
      </c>
      <c r="L143" s="232">
        <v>4.1052959734331602E-2</v>
      </c>
      <c r="M143" s="232">
        <v>8.2915715067152077E-2</v>
      </c>
      <c r="N143" s="232">
        <v>6.6233142136259568E-2</v>
      </c>
      <c r="O143" s="232">
        <v>3.5330178017025662E-2</v>
      </c>
      <c r="P143" s="232">
        <v>7.0230924332217573E-2</v>
      </c>
      <c r="Q143" s="232">
        <v>7.1556007052752918E-2</v>
      </c>
      <c r="R143" s="232">
        <v>7.1954691403214477E-2</v>
      </c>
      <c r="S143" s="232">
        <v>7.1950369790621443E-2</v>
      </c>
      <c r="T143" s="232">
        <v>6.9523394037762712E-2</v>
      </c>
      <c r="U143" s="232">
        <v>6.7240326401322298E-2</v>
      </c>
      <c r="V143" s="232">
        <v>3.1680742079610483E-2</v>
      </c>
      <c r="W143" s="232">
        <v>3.6136587676319942E-2</v>
      </c>
      <c r="DA143" s="71" t="s">
        <v>628</v>
      </c>
    </row>
    <row r="144" spans="1:105" ht="12" customHeight="1" x14ac:dyDescent="0.25">
      <c r="A144" s="59" t="s">
        <v>160</v>
      </c>
      <c r="B144" s="232">
        <v>0.14713778796537591</v>
      </c>
      <c r="C144" s="232">
        <v>0.14025713247281671</v>
      </c>
      <c r="D144" s="232">
        <v>3.87043960783593E-2</v>
      </c>
      <c r="E144" s="232">
        <v>3.8408880689370713E-2</v>
      </c>
      <c r="F144" s="232">
        <v>4.2977114157955049E-2</v>
      </c>
      <c r="G144" s="232">
        <v>0</v>
      </c>
      <c r="H144" s="232">
        <v>0</v>
      </c>
      <c r="I144" s="232">
        <v>0</v>
      </c>
      <c r="J144" s="232">
        <v>0</v>
      </c>
      <c r="K144" s="232">
        <v>0</v>
      </c>
      <c r="L144" s="232">
        <v>0</v>
      </c>
      <c r="M144" s="232">
        <v>0</v>
      </c>
      <c r="N144" s="232">
        <v>0</v>
      </c>
      <c r="O144" s="232">
        <v>0</v>
      </c>
      <c r="P144" s="232">
        <v>0</v>
      </c>
      <c r="Q144" s="232">
        <v>0</v>
      </c>
      <c r="R144" s="232">
        <v>0</v>
      </c>
      <c r="S144" s="232">
        <v>1.6713035891589539E-3</v>
      </c>
      <c r="T144" s="232">
        <v>1.902705198321651E-3</v>
      </c>
      <c r="U144" s="232">
        <v>1.7059136043981889E-3</v>
      </c>
      <c r="V144" s="232">
        <v>1.004342432468275E-3</v>
      </c>
      <c r="W144" s="232">
        <v>1.479685237594933E-3</v>
      </c>
      <c r="DA144" s="71" t="s">
        <v>629</v>
      </c>
    </row>
    <row r="145" spans="1:105" ht="12" customHeight="1" x14ac:dyDescent="0.25">
      <c r="A145" s="59" t="s">
        <v>162</v>
      </c>
      <c r="B145" s="232">
        <v>0.44620548859556519</v>
      </c>
      <c r="C145" s="232">
        <v>0.25539787471163461</v>
      </c>
      <c r="D145" s="232">
        <v>0.24680644724277809</v>
      </c>
      <c r="E145" s="232">
        <v>0.24651761658805971</v>
      </c>
      <c r="F145" s="232">
        <v>0.30440337171532628</v>
      </c>
      <c r="G145" s="232">
        <v>0.28527446572915849</v>
      </c>
      <c r="H145" s="232">
        <v>0.30386458066800071</v>
      </c>
      <c r="I145" s="232">
        <v>0.37608797093184521</v>
      </c>
      <c r="J145" s="232">
        <v>0.52424689355893972</v>
      </c>
      <c r="K145" s="232">
        <v>0.2933954438577247</v>
      </c>
      <c r="L145" s="232">
        <v>0.2386269082674066</v>
      </c>
      <c r="M145" s="232">
        <v>0.28459297706318631</v>
      </c>
      <c r="N145" s="232">
        <v>0.2080613239590195</v>
      </c>
      <c r="O145" s="232">
        <v>0.38055613442791542</v>
      </c>
      <c r="P145" s="232">
        <v>0.41176555423985672</v>
      </c>
      <c r="Q145" s="232">
        <v>0.51423656986126476</v>
      </c>
      <c r="R145" s="232">
        <v>0.52864076338612576</v>
      </c>
      <c r="S145" s="232">
        <v>0.56804559995721826</v>
      </c>
      <c r="T145" s="232">
        <v>0.55186355164614642</v>
      </c>
      <c r="U145" s="232">
        <v>0.52688158441536082</v>
      </c>
      <c r="V145" s="232">
        <v>0.60268467522211733</v>
      </c>
      <c r="W145" s="232">
        <v>0.70645615763196234</v>
      </c>
      <c r="DA145" s="71" t="s">
        <v>630</v>
      </c>
    </row>
    <row r="146" spans="1:105" ht="12" customHeight="1" x14ac:dyDescent="0.25">
      <c r="A146" s="60" t="s">
        <v>631</v>
      </c>
      <c r="B146" s="264">
        <v>5.601160610786927</v>
      </c>
      <c r="C146" s="264">
        <v>5.2842252328008747</v>
      </c>
      <c r="D146" s="264">
        <v>4.7630235616371239</v>
      </c>
      <c r="E146" s="264">
        <v>4.7466338980000176</v>
      </c>
      <c r="F146" s="264">
        <v>5.124566292040309</v>
      </c>
      <c r="G146" s="264">
        <v>4.9909220895242186</v>
      </c>
      <c r="H146" s="264">
        <v>4.9205394971121752</v>
      </c>
      <c r="I146" s="264">
        <v>5.3871404185523426</v>
      </c>
      <c r="J146" s="264">
        <v>5.6019911018512047</v>
      </c>
      <c r="K146" s="264">
        <v>5.4233330415324152</v>
      </c>
      <c r="L146" s="264">
        <v>5.7827129524984739</v>
      </c>
      <c r="M146" s="264">
        <v>5.8797341347691523</v>
      </c>
      <c r="N146" s="264">
        <v>1.332222210935545</v>
      </c>
      <c r="O146" s="264">
        <v>1.6980608393927421</v>
      </c>
      <c r="P146" s="264">
        <v>1.8623081318243939</v>
      </c>
      <c r="Q146" s="264">
        <v>2.1279163620774462</v>
      </c>
      <c r="R146" s="264">
        <v>2.052055271202359</v>
      </c>
      <c r="S146" s="264">
        <v>2.1816372476473962</v>
      </c>
      <c r="T146" s="264">
        <v>2.1199431333057772</v>
      </c>
      <c r="U146" s="264">
        <v>2.0195250898409429</v>
      </c>
      <c r="V146" s="264">
        <v>2.0732901405998998</v>
      </c>
      <c r="W146" s="264">
        <v>2.4200149053940101</v>
      </c>
      <c r="DA146" s="72" t="s">
        <v>632</v>
      </c>
    </row>
    <row r="147" spans="1:105" ht="12" customHeight="1" x14ac:dyDescent="0.25">
      <c r="A147" s="64" t="s">
        <v>30</v>
      </c>
      <c r="B147" s="231">
        <v>0</v>
      </c>
      <c r="C147" s="231">
        <v>0</v>
      </c>
      <c r="D147" s="231">
        <v>0</v>
      </c>
      <c r="E147" s="231">
        <v>0</v>
      </c>
      <c r="F147" s="231">
        <v>0</v>
      </c>
      <c r="G147" s="231">
        <v>0</v>
      </c>
      <c r="H147" s="231">
        <v>0</v>
      </c>
      <c r="I147" s="231">
        <v>4.7117418227430957E-2</v>
      </c>
      <c r="J147" s="231">
        <v>0</v>
      </c>
      <c r="K147" s="231">
        <v>0</v>
      </c>
      <c r="L147" s="231">
        <v>0</v>
      </c>
      <c r="M147" s="231">
        <v>0</v>
      </c>
      <c r="N147" s="231">
        <v>0</v>
      </c>
      <c r="O147" s="231">
        <v>0</v>
      </c>
      <c r="P147" s="231">
        <v>0</v>
      </c>
      <c r="Q147" s="231">
        <v>0</v>
      </c>
      <c r="R147" s="231">
        <v>0</v>
      </c>
      <c r="S147" s="231">
        <v>0</v>
      </c>
      <c r="T147" s="231">
        <v>0</v>
      </c>
      <c r="U147" s="231">
        <v>0</v>
      </c>
      <c r="V147" s="231">
        <v>0</v>
      </c>
      <c r="W147" s="231">
        <v>0</v>
      </c>
      <c r="DA147" s="73" t="s">
        <v>633</v>
      </c>
    </row>
    <row r="148" spans="1:105" ht="12" customHeight="1" x14ac:dyDescent="0.25">
      <c r="A148" s="64" t="s">
        <v>32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634</v>
      </c>
    </row>
    <row r="149" spans="1:105" ht="12" customHeight="1" x14ac:dyDescent="0.25">
      <c r="A149" s="64" t="s">
        <v>33</v>
      </c>
      <c r="B149" s="231">
        <v>0.27033812602043589</v>
      </c>
      <c r="C149" s="231">
        <v>0.25159353510646548</v>
      </c>
      <c r="D149" s="231">
        <v>0</v>
      </c>
      <c r="E149" s="231">
        <v>0</v>
      </c>
      <c r="F149" s="231">
        <v>0</v>
      </c>
      <c r="G149" s="231">
        <v>0</v>
      </c>
      <c r="H149" s="231">
        <v>0</v>
      </c>
      <c r="I149" s="231">
        <v>9.2628365336563032E-2</v>
      </c>
      <c r="J149" s="231">
        <v>0.1477884966026459</v>
      </c>
      <c r="K149" s="231">
        <v>6.9784108202676332E-2</v>
      </c>
      <c r="L149" s="231">
        <v>3.3958555251261673E-2</v>
      </c>
      <c r="M149" s="231">
        <v>6.2925970446516377E-2</v>
      </c>
      <c r="N149" s="231">
        <v>0.32168809057681008</v>
      </c>
      <c r="O149" s="231">
        <v>0.1442528641704888</v>
      </c>
      <c r="P149" s="231">
        <v>0.2713538942792813</v>
      </c>
      <c r="Q149" s="231">
        <v>0.25993022822962708</v>
      </c>
      <c r="R149" s="231">
        <v>0.24584768766439569</v>
      </c>
      <c r="S149" s="231">
        <v>0.2446277272345547</v>
      </c>
      <c r="T149" s="231">
        <v>0.23646412480273171</v>
      </c>
      <c r="U149" s="231">
        <v>0.22790732599388841</v>
      </c>
      <c r="V149" s="231">
        <v>0.1033781812782892</v>
      </c>
      <c r="W149" s="231">
        <v>0.1175303333609802</v>
      </c>
      <c r="DA149" s="73" t="s">
        <v>635</v>
      </c>
    </row>
    <row r="150" spans="1:105" ht="12" customHeight="1" x14ac:dyDescent="0.25">
      <c r="A150" s="64" t="s">
        <v>160</v>
      </c>
      <c r="B150" s="231">
        <v>0.1479062417553319</v>
      </c>
      <c r="C150" s="231">
        <v>0.13766064612687789</v>
      </c>
      <c r="D150" s="231">
        <v>3.6322591216922842E-2</v>
      </c>
      <c r="E150" s="231">
        <v>3.5387153504030322E-2</v>
      </c>
      <c r="F150" s="231">
        <v>3.8365147887199642E-2</v>
      </c>
      <c r="G150" s="231">
        <v>0</v>
      </c>
      <c r="H150" s="231">
        <v>0</v>
      </c>
      <c r="I150" s="231">
        <v>0</v>
      </c>
      <c r="J150" s="231">
        <v>0</v>
      </c>
      <c r="K150" s="231">
        <v>0</v>
      </c>
      <c r="L150" s="231">
        <v>0</v>
      </c>
      <c r="M150" s="231">
        <v>0</v>
      </c>
      <c r="N150" s="231">
        <v>0</v>
      </c>
      <c r="O150" s="231">
        <v>0</v>
      </c>
      <c r="P150" s="231">
        <v>0</v>
      </c>
      <c r="Q150" s="231">
        <v>0</v>
      </c>
      <c r="R150" s="231">
        <v>0</v>
      </c>
      <c r="S150" s="231">
        <v>5.6823502050742892E-3</v>
      </c>
      <c r="T150" s="231">
        <v>6.4715125851645726E-3</v>
      </c>
      <c r="U150" s="231">
        <v>5.7820987607124664E-3</v>
      </c>
      <c r="V150" s="231">
        <v>3.2772936248865732E-3</v>
      </c>
      <c r="W150" s="231">
        <v>4.8125158025868154E-3</v>
      </c>
      <c r="DA150" s="73" t="s">
        <v>636</v>
      </c>
    </row>
    <row r="151" spans="1:105" ht="12" customHeight="1" x14ac:dyDescent="0.25">
      <c r="A151" s="64" t="s">
        <v>70</v>
      </c>
      <c r="B151" s="231">
        <v>0.44488377720714672</v>
      </c>
      <c r="C151" s="231">
        <v>0.27503403184069741</v>
      </c>
      <c r="D151" s="231">
        <v>0</v>
      </c>
      <c r="E151" s="231">
        <v>0</v>
      </c>
      <c r="F151" s="231">
        <v>7.5578972097394365E-2</v>
      </c>
      <c r="G151" s="231">
        <v>0</v>
      </c>
      <c r="H151" s="231">
        <v>0</v>
      </c>
      <c r="I151" s="231">
        <v>8.5443105864476288E-2</v>
      </c>
      <c r="J151" s="231">
        <v>0</v>
      </c>
      <c r="K151" s="231">
        <v>3.2162567657593753E-2</v>
      </c>
      <c r="L151" s="231">
        <v>0</v>
      </c>
      <c r="M151" s="231">
        <v>0</v>
      </c>
      <c r="N151" s="231">
        <v>0</v>
      </c>
      <c r="O151" s="231">
        <v>0</v>
      </c>
      <c r="P151" s="231">
        <v>0</v>
      </c>
      <c r="Q151" s="231">
        <v>0</v>
      </c>
      <c r="R151" s="231">
        <v>0</v>
      </c>
      <c r="S151" s="231">
        <v>0</v>
      </c>
      <c r="T151" s="231">
        <v>0</v>
      </c>
      <c r="U151" s="231">
        <v>0</v>
      </c>
      <c r="V151" s="231">
        <v>0</v>
      </c>
      <c r="W151" s="231">
        <v>0</v>
      </c>
      <c r="DA151" s="73" t="s">
        <v>637</v>
      </c>
    </row>
    <row r="152" spans="1:105" ht="12" customHeight="1" x14ac:dyDescent="0.25">
      <c r="A152" s="64" t="s">
        <v>34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638</v>
      </c>
    </row>
    <row r="153" spans="1:105" ht="12" customHeight="1" x14ac:dyDescent="0.25">
      <c r="A153" s="64" t="s">
        <v>162</v>
      </c>
      <c r="B153" s="231">
        <v>0.44853587770601661</v>
      </c>
      <c r="C153" s="231">
        <v>0.25066986492860938</v>
      </c>
      <c r="D153" s="231">
        <v>0.23161838450472161</v>
      </c>
      <c r="E153" s="231">
        <v>0.22712343039102201</v>
      </c>
      <c r="F153" s="231">
        <v>0.27173719320237372</v>
      </c>
      <c r="G153" s="231">
        <v>0.26203691852808958</v>
      </c>
      <c r="H153" s="231">
        <v>0.29588616526864842</v>
      </c>
      <c r="I153" s="231">
        <v>0.39191411086865208</v>
      </c>
      <c r="J153" s="231">
        <v>0.63604195298129551</v>
      </c>
      <c r="K153" s="231">
        <v>0.23880591059517789</v>
      </c>
      <c r="L153" s="231">
        <v>0.19738954514550569</v>
      </c>
      <c r="M153" s="231">
        <v>0.21598184673991591</v>
      </c>
      <c r="N153" s="231">
        <v>1.010534120358735</v>
      </c>
      <c r="O153" s="231">
        <v>1.5538079752222529</v>
      </c>
      <c r="P153" s="231">
        <v>1.5909542375451129</v>
      </c>
      <c r="Q153" s="231">
        <v>1.867986133847819</v>
      </c>
      <c r="R153" s="231">
        <v>1.8062075835379641</v>
      </c>
      <c r="S153" s="231">
        <v>1.931327170207767</v>
      </c>
      <c r="T153" s="231">
        <v>1.8770074959178811</v>
      </c>
      <c r="U153" s="231">
        <v>1.7858356650863421</v>
      </c>
      <c r="V153" s="231">
        <v>1.9666346656967251</v>
      </c>
      <c r="W153" s="231">
        <v>2.297672056230442</v>
      </c>
      <c r="DA153" s="73" t="s">
        <v>639</v>
      </c>
    </row>
    <row r="154" spans="1:105" ht="12" customHeight="1" x14ac:dyDescent="0.25">
      <c r="A154" s="64" t="s">
        <v>36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640</v>
      </c>
    </row>
    <row r="155" spans="1:105" ht="12" customHeight="1" x14ac:dyDescent="0.25">
      <c r="A155" s="64" t="s">
        <v>73</v>
      </c>
      <c r="B155" s="231">
        <v>4.2894965880979958</v>
      </c>
      <c r="C155" s="231">
        <v>4.3692671547982247</v>
      </c>
      <c r="D155" s="231">
        <v>4.4950825859154797</v>
      </c>
      <c r="E155" s="231">
        <v>4.4841233141049663</v>
      </c>
      <c r="F155" s="231">
        <v>4.7388849788533411</v>
      </c>
      <c r="G155" s="231">
        <v>4.7288851709961293</v>
      </c>
      <c r="H155" s="231">
        <v>4.6246533318435263</v>
      </c>
      <c r="I155" s="231">
        <v>4.770037418255221</v>
      </c>
      <c r="J155" s="231">
        <v>4.8181606522672631</v>
      </c>
      <c r="K155" s="231">
        <v>5.0825804550769673</v>
      </c>
      <c r="L155" s="231">
        <v>5.5513648521017069</v>
      </c>
      <c r="M155" s="231">
        <v>5.6008263175827198</v>
      </c>
      <c r="N155" s="231">
        <v>0</v>
      </c>
      <c r="O155" s="231">
        <v>0</v>
      </c>
      <c r="P155" s="231">
        <v>0</v>
      </c>
      <c r="Q155" s="231">
        <v>0</v>
      </c>
      <c r="R155" s="231">
        <v>0</v>
      </c>
      <c r="S155" s="231">
        <v>0</v>
      </c>
      <c r="T155" s="231">
        <v>0</v>
      </c>
      <c r="U155" s="231">
        <v>0</v>
      </c>
      <c r="V155" s="231">
        <v>0</v>
      </c>
      <c r="W155" s="231">
        <v>0</v>
      </c>
      <c r="DA155" s="73" t="s">
        <v>641</v>
      </c>
    </row>
    <row r="156" spans="1:105" ht="12" customHeight="1" x14ac:dyDescent="0.25">
      <c r="A156" s="64" t="s">
        <v>79</v>
      </c>
      <c r="B156" s="231">
        <v>0</v>
      </c>
      <c r="C156" s="231">
        <v>0</v>
      </c>
      <c r="D156" s="231">
        <v>0</v>
      </c>
      <c r="E156" s="231">
        <v>0</v>
      </c>
      <c r="F156" s="231">
        <v>0</v>
      </c>
      <c r="G156" s="231">
        <v>0</v>
      </c>
      <c r="H156" s="231">
        <v>0</v>
      </c>
      <c r="I156" s="231">
        <v>0</v>
      </c>
      <c r="J156" s="231">
        <v>0</v>
      </c>
      <c r="K156" s="231">
        <v>0</v>
      </c>
      <c r="L156" s="231">
        <v>0</v>
      </c>
      <c r="M156" s="231">
        <v>0</v>
      </c>
      <c r="N156" s="231">
        <v>0</v>
      </c>
      <c r="O156" s="231">
        <v>0</v>
      </c>
      <c r="P156" s="231">
        <v>0</v>
      </c>
      <c r="Q156" s="231">
        <v>0</v>
      </c>
      <c r="R156" s="231">
        <v>0</v>
      </c>
      <c r="S156" s="231">
        <v>0</v>
      </c>
      <c r="T156" s="231">
        <v>0</v>
      </c>
      <c r="U156" s="231">
        <v>0</v>
      </c>
      <c r="V156" s="231">
        <v>0</v>
      </c>
      <c r="W156" s="231">
        <v>0</v>
      </c>
      <c r="DA156" s="73" t="s">
        <v>642</v>
      </c>
    </row>
    <row r="157" spans="1:105" ht="12" customHeight="1" x14ac:dyDescent="0.25">
      <c r="A157" s="61" t="s">
        <v>643</v>
      </c>
      <c r="B157" s="265">
        <v>0.4402917089456887</v>
      </c>
      <c r="C157" s="265">
        <v>0.43698316163421352</v>
      </c>
      <c r="D157" s="265">
        <v>0.37183756484225788</v>
      </c>
      <c r="E157" s="265">
        <v>0.3654884164472903</v>
      </c>
      <c r="F157" s="265">
        <v>0.42524796215977312</v>
      </c>
      <c r="G157" s="265">
        <v>0.38747983957960541</v>
      </c>
      <c r="H157" s="265">
        <v>0.3962343780911366</v>
      </c>
      <c r="I157" s="265">
        <v>0.48358090972481632</v>
      </c>
      <c r="J157" s="265">
        <v>0.43349633391156772</v>
      </c>
      <c r="K157" s="265">
        <v>0.37830808462100568</v>
      </c>
      <c r="L157" s="265">
        <v>0.42930393447632093</v>
      </c>
      <c r="M157" s="265">
        <v>0.37119843856807189</v>
      </c>
      <c r="N157" s="265">
        <v>0.35128685543949473</v>
      </c>
      <c r="O157" s="265">
        <v>0.36788735597979022</v>
      </c>
      <c r="P157" s="265">
        <v>0.37400399769024728</v>
      </c>
      <c r="Q157" s="265">
        <v>0.38727718221248741</v>
      </c>
      <c r="R157" s="265">
        <v>0.33354281533816232</v>
      </c>
      <c r="S157" s="265">
        <v>0.35100395377586402</v>
      </c>
      <c r="T157" s="265">
        <v>0.34133646636734127</v>
      </c>
      <c r="U157" s="265">
        <v>0.32287332000099028</v>
      </c>
      <c r="V157" s="265">
        <v>0.30532970021317751</v>
      </c>
      <c r="W157" s="265">
        <v>0.35365868871615808</v>
      </c>
      <c r="DA157" s="74" t="s">
        <v>644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DA158" s="94"/>
    </row>
    <row r="159" spans="1:105" ht="12" customHeight="1" x14ac:dyDescent="0.25">
      <c r="A159" s="130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</row>
    <row r="160" spans="1:105" ht="15" customHeight="1" x14ac:dyDescent="0.25">
      <c r="A160" s="32" t="s">
        <v>253</v>
      </c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DA160" s="88"/>
    </row>
    <row r="161" spans="1:105" ht="12" customHeight="1" x14ac:dyDescent="0.25">
      <c r="A161" s="58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</row>
    <row r="162" spans="1:105" ht="12" customHeight="1" x14ac:dyDescent="0.25">
      <c r="A162" s="35" t="s">
        <v>43</v>
      </c>
      <c r="B162" s="234">
        <f t="shared" ref="B162:W162" si="3">SUM(B163:B169)</f>
        <v>0</v>
      </c>
      <c r="C162" s="234">
        <f t="shared" si="3"/>
        <v>0</v>
      </c>
      <c r="D162" s="234">
        <f t="shared" si="3"/>
        <v>0</v>
      </c>
      <c r="E162" s="234">
        <f t="shared" si="3"/>
        <v>0</v>
      </c>
      <c r="F162" s="234">
        <f t="shared" si="3"/>
        <v>0</v>
      </c>
      <c r="G162" s="234">
        <f t="shared" si="3"/>
        <v>0</v>
      </c>
      <c r="H162" s="234">
        <f t="shared" si="3"/>
        <v>0</v>
      </c>
      <c r="I162" s="234">
        <f t="shared" si="3"/>
        <v>0</v>
      </c>
      <c r="J162" s="234">
        <f t="shared" si="3"/>
        <v>0</v>
      </c>
      <c r="K162" s="234">
        <f t="shared" si="3"/>
        <v>0</v>
      </c>
      <c r="L162" s="234">
        <f t="shared" si="3"/>
        <v>0</v>
      </c>
      <c r="M162" s="234">
        <f t="shared" si="3"/>
        <v>0</v>
      </c>
      <c r="N162" s="234">
        <f t="shared" si="3"/>
        <v>0</v>
      </c>
      <c r="O162" s="234">
        <f t="shared" si="3"/>
        <v>0</v>
      </c>
      <c r="P162" s="234">
        <f t="shared" si="3"/>
        <v>0</v>
      </c>
      <c r="Q162" s="234">
        <f t="shared" si="3"/>
        <v>0</v>
      </c>
      <c r="R162" s="234">
        <f t="shared" si="3"/>
        <v>0</v>
      </c>
      <c r="S162" s="234">
        <f t="shared" si="3"/>
        <v>0</v>
      </c>
      <c r="T162" s="234">
        <f t="shared" si="3"/>
        <v>0</v>
      </c>
      <c r="U162" s="234">
        <f t="shared" si="3"/>
        <v>0</v>
      </c>
      <c r="V162" s="234">
        <f t="shared" si="3"/>
        <v>0</v>
      </c>
      <c r="W162" s="234">
        <f t="shared" si="3"/>
        <v>0</v>
      </c>
      <c r="DA162" s="95"/>
    </row>
    <row r="163" spans="1:105" ht="12" customHeight="1" x14ac:dyDescent="0.25">
      <c r="A163" s="55" t="s">
        <v>92</v>
      </c>
      <c r="B163" s="301">
        <f t="shared" ref="B163:W163" si="4">IF(B6=0,0,B6/B$5)</f>
        <v>0</v>
      </c>
      <c r="C163" s="301">
        <f t="shared" si="4"/>
        <v>0</v>
      </c>
      <c r="D163" s="301">
        <f t="shared" si="4"/>
        <v>0</v>
      </c>
      <c r="E163" s="301">
        <f t="shared" si="4"/>
        <v>0</v>
      </c>
      <c r="F163" s="301">
        <f t="shared" si="4"/>
        <v>0</v>
      </c>
      <c r="G163" s="301">
        <f t="shared" si="4"/>
        <v>0</v>
      </c>
      <c r="H163" s="301">
        <f t="shared" si="4"/>
        <v>0</v>
      </c>
      <c r="I163" s="301">
        <f t="shared" si="4"/>
        <v>0</v>
      </c>
      <c r="J163" s="301">
        <f t="shared" si="4"/>
        <v>0</v>
      </c>
      <c r="K163" s="301">
        <f t="shared" si="4"/>
        <v>0</v>
      </c>
      <c r="L163" s="301">
        <f t="shared" si="4"/>
        <v>0</v>
      </c>
      <c r="M163" s="301">
        <f t="shared" si="4"/>
        <v>0</v>
      </c>
      <c r="N163" s="301">
        <f t="shared" si="4"/>
        <v>0</v>
      </c>
      <c r="O163" s="301">
        <f t="shared" si="4"/>
        <v>0</v>
      </c>
      <c r="P163" s="301">
        <f t="shared" si="4"/>
        <v>0</v>
      </c>
      <c r="Q163" s="301">
        <f t="shared" si="4"/>
        <v>0</v>
      </c>
      <c r="R163" s="301">
        <f t="shared" si="4"/>
        <v>0</v>
      </c>
      <c r="S163" s="301">
        <f t="shared" si="4"/>
        <v>0</v>
      </c>
      <c r="T163" s="301">
        <f t="shared" si="4"/>
        <v>0</v>
      </c>
      <c r="U163" s="301">
        <f t="shared" si="4"/>
        <v>0</v>
      </c>
      <c r="V163" s="301">
        <f t="shared" si="4"/>
        <v>0</v>
      </c>
      <c r="W163" s="301">
        <f t="shared" si="4"/>
        <v>0</v>
      </c>
      <c r="DA163" s="67"/>
    </row>
    <row r="164" spans="1:105" ht="12" customHeight="1" x14ac:dyDescent="0.25">
      <c r="A164" s="202" t="s">
        <v>93</v>
      </c>
      <c r="B164" s="235">
        <f t="shared" ref="B164:W164" si="5">IF(B7=0,0,B7/B$5)</f>
        <v>0</v>
      </c>
      <c r="C164" s="235">
        <f t="shared" si="5"/>
        <v>0</v>
      </c>
      <c r="D164" s="235">
        <f t="shared" si="5"/>
        <v>0</v>
      </c>
      <c r="E164" s="235">
        <f t="shared" si="5"/>
        <v>0</v>
      </c>
      <c r="F164" s="235">
        <f t="shared" si="5"/>
        <v>0</v>
      </c>
      <c r="G164" s="235">
        <f t="shared" si="5"/>
        <v>0</v>
      </c>
      <c r="H164" s="235">
        <f t="shared" si="5"/>
        <v>0</v>
      </c>
      <c r="I164" s="235">
        <f t="shared" si="5"/>
        <v>0</v>
      </c>
      <c r="J164" s="235">
        <f t="shared" si="5"/>
        <v>0</v>
      </c>
      <c r="K164" s="235">
        <f t="shared" si="5"/>
        <v>0</v>
      </c>
      <c r="L164" s="235">
        <f t="shared" si="5"/>
        <v>0</v>
      </c>
      <c r="M164" s="235">
        <f t="shared" si="5"/>
        <v>0</v>
      </c>
      <c r="N164" s="235">
        <f t="shared" si="5"/>
        <v>0</v>
      </c>
      <c r="O164" s="235">
        <f t="shared" si="5"/>
        <v>0</v>
      </c>
      <c r="P164" s="235">
        <f t="shared" si="5"/>
        <v>0</v>
      </c>
      <c r="Q164" s="235">
        <f t="shared" si="5"/>
        <v>0</v>
      </c>
      <c r="R164" s="235">
        <f t="shared" si="5"/>
        <v>0</v>
      </c>
      <c r="S164" s="235">
        <f t="shared" si="5"/>
        <v>0</v>
      </c>
      <c r="T164" s="235">
        <f t="shared" si="5"/>
        <v>0</v>
      </c>
      <c r="U164" s="235">
        <f t="shared" si="5"/>
        <v>0</v>
      </c>
      <c r="V164" s="235">
        <f t="shared" si="5"/>
        <v>0</v>
      </c>
      <c r="W164" s="235">
        <f t="shared" si="5"/>
        <v>0</v>
      </c>
      <c r="DA164" s="174"/>
    </row>
    <row r="165" spans="1:105" ht="12" customHeight="1" x14ac:dyDescent="0.25">
      <c r="A165" s="202" t="s">
        <v>94</v>
      </c>
      <c r="B165" s="235">
        <f t="shared" ref="B165:W165" si="6">IF(B8=0,0,B8/B$5)</f>
        <v>0</v>
      </c>
      <c r="C165" s="235">
        <f t="shared" si="6"/>
        <v>0</v>
      </c>
      <c r="D165" s="235">
        <f t="shared" si="6"/>
        <v>0</v>
      </c>
      <c r="E165" s="235">
        <f t="shared" si="6"/>
        <v>0</v>
      </c>
      <c r="F165" s="235">
        <f t="shared" si="6"/>
        <v>0</v>
      </c>
      <c r="G165" s="235">
        <f t="shared" si="6"/>
        <v>0</v>
      </c>
      <c r="H165" s="235">
        <f t="shared" si="6"/>
        <v>0</v>
      </c>
      <c r="I165" s="235">
        <f t="shared" si="6"/>
        <v>0</v>
      </c>
      <c r="J165" s="235">
        <f t="shared" si="6"/>
        <v>0</v>
      </c>
      <c r="K165" s="235">
        <f t="shared" si="6"/>
        <v>0</v>
      </c>
      <c r="L165" s="235">
        <f t="shared" si="6"/>
        <v>0</v>
      </c>
      <c r="M165" s="235">
        <f t="shared" si="6"/>
        <v>0</v>
      </c>
      <c r="N165" s="235">
        <f t="shared" si="6"/>
        <v>0</v>
      </c>
      <c r="O165" s="235">
        <f t="shared" si="6"/>
        <v>0</v>
      </c>
      <c r="P165" s="235">
        <f t="shared" si="6"/>
        <v>0</v>
      </c>
      <c r="Q165" s="235">
        <f t="shared" si="6"/>
        <v>0</v>
      </c>
      <c r="R165" s="235">
        <f t="shared" si="6"/>
        <v>0</v>
      </c>
      <c r="S165" s="235">
        <f t="shared" si="6"/>
        <v>0</v>
      </c>
      <c r="T165" s="235">
        <f t="shared" si="6"/>
        <v>0</v>
      </c>
      <c r="U165" s="235">
        <f t="shared" si="6"/>
        <v>0</v>
      </c>
      <c r="V165" s="235">
        <f t="shared" si="6"/>
        <v>0</v>
      </c>
      <c r="W165" s="235">
        <f t="shared" si="6"/>
        <v>0</v>
      </c>
      <c r="DA165" s="174"/>
    </row>
    <row r="166" spans="1:105" ht="12" customHeight="1" x14ac:dyDescent="0.25">
      <c r="A166" s="202" t="s">
        <v>95</v>
      </c>
      <c r="B166" s="235">
        <f t="shared" ref="B166:W166" si="7">IF(B9=0,0,B9/B$5)</f>
        <v>0</v>
      </c>
      <c r="C166" s="235">
        <f t="shared" si="7"/>
        <v>0</v>
      </c>
      <c r="D166" s="235">
        <f t="shared" si="7"/>
        <v>0</v>
      </c>
      <c r="E166" s="235">
        <f t="shared" si="7"/>
        <v>0</v>
      </c>
      <c r="F166" s="235">
        <f t="shared" si="7"/>
        <v>0</v>
      </c>
      <c r="G166" s="235">
        <f t="shared" si="7"/>
        <v>0</v>
      </c>
      <c r="H166" s="235">
        <f t="shared" si="7"/>
        <v>0</v>
      </c>
      <c r="I166" s="235">
        <f t="shared" si="7"/>
        <v>0</v>
      </c>
      <c r="J166" s="235">
        <f t="shared" si="7"/>
        <v>0</v>
      </c>
      <c r="K166" s="235">
        <f t="shared" si="7"/>
        <v>0</v>
      </c>
      <c r="L166" s="235">
        <f t="shared" si="7"/>
        <v>0</v>
      </c>
      <c r="M166" s="235">
        <f t="shared" si="7"/>
        <v>0</v>
      </c>
      <c r="N166" s="235">
        <f t="shared" si="7"/>
        <v>0</v>
      </c>
      <c r="O166" s="235">
        <f t="shared" si="7"/>
        <v>0</v>
      </c>
      <c r="P166" s="235">
        <f t="shared" si="7"/>
        <v>0</v>
      </c>
      <c r="Q166" s="235">
        <f t="shared" si="7"/>
        <v>0</v>
      </c>
      <c r="R166" s="235">
        <f t="shared" si="7"/>
        <v>0</v>
      </c>
      <c r="S166" s="235">
        <f t="shared" si="7"/>
        <v>0</v>
      </c>
      <c r="T166" s="235">
        <f t="shared" si="7"/>
        <v>0</v>
      </c>
      <c r="U166" s="235">
        <f t="shared" si="7"/>
        <v>0</v>
      </c>
      <c r="V166" s="235">
        <f t="shared" si="7"/>
        <v>0</v>
      </c>
      <c r="W166" s="235">
        <f t="shared" si="7"/>
        <v>0</v>
      </c>
      <c r="DA166" s="174"/>
    </row>
    <row r="167" spans="1:105" ht="12" customHeight="1" x14ac:dyDescent="0.25">
      <c r="A167" s="56" t="s">
        <v>96</v>
      </c>
      <c r="B167" s="302">
        <f t="shared" ref="B167:W167" si="8">IF(B10=0,0,B10/B$5)</f>
        <v>0</v>
      </c>
      <c r="C167" s="302">
        <f t="shared" si="8"/>
        <v>0</v>
      </c>
      <c r="D167" s="302">
        <f t="shared" si="8"/>
        <v>0</v>
      </c>
      <c r="E167" s="302">
        <f t="shared" si="8"/>
        <v>0</v>
      </c>
      <c r="F167" s="302">
        <f t="shared" si="8"/>
        <v>0</v>
      </c>
      <c r="G167" s="302">
        <f t="shared" si="8"/>
        <v>0</v>
      </c>
      <c r="H167" s="302">
        <f t="shared" si="8"/>
        <v>0</v>
      </c>
      <c r="I167" s="302">
        <f t="shared" si="8"/>
        <v>0</v>
      </c>
      <c r="J167" s="302">
        <f t="shared" si="8"/>
        <v>0</v>
      </c>
      <c r="K167" s="302">
        <f t="shared" si="8"/>
        <v>0</v>
      </c>
      <c r="L167" s="302">
        <f t="shared" si="8"/>
        <v>0</v>
      </c>
      <c r="M167" s="302">
        <f t="shared" si="8"/>
        <v>0</v>
      </c>
      <c r="N167" s="302">
        <f t="shared" si="8"/>
        <v>0</v>
      </c>
      <c r="O167" s="302">
        <f t="shared" si="8"/>
        <v>0</v>
      </c>
      <c r="P167" s="302">
        <f t="shared" si="8"/>
        <v>0</v>
      </c>
      <c r="Q167" s="302">
        <f t="shared" si="8"/>
        <v>0</v>
      </c>
      <c r="R167" s="302">
        <f t="shared" si="8"/>
        <v>0</v>
      </c>
      <c r="S167" s="302">
        <f t="shared" si="8"/>
        <v>0</v>
      </c>
      <c r="T167" s="302">
        <f t="shared" si="8"/>
        <v>0</v>
      </c>
      <c r="U167" s="302">
        <f t="shared" si="8"/>
        <v>0</v>
      </c>
      <c r="V167" s="302">
        <f t="shared" si="8"/>
        <v>0</v>
      </c>
      <c r="W167" s="302">
        <f t="shared" si="8"/>
        <v>0</v>
      </c>
      <c r="DA167" s="68"/>
    </row>
    <row r="168" spans="1:105" ht="12" customHeight="1" x14ac:dyDescent="0.25">
      <c r="A168" s="203" t="s">
        <v>487</v>
      </c>
      <c r="B168" s="303">
        <f t="shared" ref="B168:W168" si="9">IF(B16=0,0,B16/B$5)</f>
        <v>0</v>
      </c>
      <c r="C168" s="303">
        <f t="shared" si="9"/>
        <v>0</v>
      </c>
      <c r="D168" s="303">
        <f t="shared" si="9"/>
        <v>0</v>
      </c>
      <c r="E168" s="303">
        <f t="shared" si="9"/>
        <v>0</v>
      </c>
      <c r="F168" s="303">
        <f t="shared" si="9"/>
        <v>0</v>
      </c>
      <c r="G168" s="303">
        <f t="shared" si="9"/>
        <v>0</v>
      </c>
      <c r="H168" s="303">
        <f t="shared" si="9"/>
        <v>0</v>
      </c>
      <c r="I168" s="303">
        <f t="shared" si="9"/>
        <v>0</v>
      </c>
      <c r="J168" s="303">
        <f t="shared" si="9"/>
        <v>0</v>
      </c>
      <c r="K168" s="303">
        <f t="shared" si="9"/>
        <v>0</v>
      </c>
      <c r="L168" s="303">
        <f t="shared" si="9"/>
        <v>0</v>
      </c>
      <c r="M168" s="303">
        <f t="shared" si="9"/>
        <v>0</v>
      </c>
      <c r="N168" s="303">
        <f t="shared" si="9"/>
        <v>0</v>
      </c>
      <c r="O168" s="303">
        <f t="shared" si="9"/>
        <v>0</v>
      </c>
      <c r="P168" s="303">
        <f t="shared" si="9"/>
        <v>0</v>
      </c>
      <c r="Q168" s="303">
        <f t="shared" si="9"/>
        <v>0</v>
      </c>
      <c r="R168" s="303">
        <f t="shared" si="9"/>
        <v>0</v>
      </c>
      <c r="S168" s="303">
        <f t="shared" si="9"/>
        <v>0</v>
      </c>
      <c r="T168" s="303">
        <f t="shared" si="9"/>
        <v>0</v>
      </c>
      <c r="U168" s="303">
        <f t="shared" si="9"/>
        <v>0</v>
      </c>
      <c r="V168" s="303">
        <f t="shared" si="9"/>
        <v>0</v>
      </c>
      <c r="W168" s="303">
        <f t="shared" si="9"/>
        <v>0</v>
      </c>
      <c r="DA168" s="175"/>
    </row>
    <row r="169" spans="1:105" ht="12" customHeight="1" x14ac:dyDescent="0.25">
      <c r="A169" s="41" t="s">
        <v>499</v>
      </c>
      <c r="B169" s="237">
        <f t="shared" ref="B169:W169" si="10">IF(B27=0,0,B27/B$5)</f>
        <v>0</v>
      </c>
      <c r="C169" s="237">
        <f t="shared" si="10"/>
        <v>0</v>
      </c>
      <c r="D169" s="237">
        <f t="shared" si="10"/>
        <v>0</v>
      </c>
      <c r="E169" s="237">
        <f t="shared" si="10"/>
        <v>0</v>
      </c>
      <c r="F169" s="237">
        <f t="shared" si="10"/>
        <v>0</v>
      </c>
      <c r="G169" s="237">
        <f t="shared" si="10"/>
        <v>0</v>
      </c>
      <c r="H169" s="237">
        <f t="shared" si="10"/>
        <v>0</v>
      </c>
      <c r="I169" s="237">
        <f t="shared" si="10"/>
        <v>0</v>
      </c>
      <c r="J169" s="237">
        <f t="shared" si="10"/>
        <v>0</v>
      </c>
      <c r="K169" s="237">
        <f t="shared" si="10"/>
        <v>0</v>
      </c>
      <c r="L169" s="237">
        <f t="shared" si="10"/>
        <v>0</v>
      </c>
      <c r="M169" s="237">
        <f t="shared" si="10"/>
        <v>0</v>
      </c>
      <c r="N169" s="237">
        <f t="shared" si="10"/>
        <v>0</v>
      </c>
      <c r="O169" s="237">
        <f t="shared" si="10"/>
        <v>0</v>
      </c>
      <c r="P169" s="237">
        <f t="shared" si="10"/>
        <v>0</v>
      </c>
      <c r="Q169" s="237">
        <f t="shared" si="10"/>
        <v>0</v>
      </c>
      <c r="R169" s="237">
        <f t="shared" si="10"/>
        <v>0</v>
      </c>
      <c r="S169" s="237">
        <f t="shared" si="10"/>
        <v>0</v>
      </c>
      <c r="T169" s="237">
        <f t="shared" si="10"/>
        <v>0</v>
      </c>
      <c r="U169" s="237">
        <f t="shared" si="10"/>
        <v>0</v>
      </c>
      <c r="V169" s="237">
        <f t="shared" si="10"/>
        <v>0</v>
      </c>
      <c r="W169" s="237">
        <f t="shared" si="10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DA170" s="124"/>
    </row>
    <row r="171" spans="1:105" ht="12" customHeight="1" x14ac:dyDescent="0.25">
      <c r="A171" s="35" t="s">
        <v>44</v>
      </c>
      <c r="B171" s="234">
        <f t="shared" ref="B171:W171" si="11">SUM(B$172:B$177,B$179:B$180,B$182:B$184)</f>
        <v>0</v>
      </c>
      <c r="C171" s="234">
        <f t="shared" si="11"/>
        <v>0</v>
      </c>
      <c r="D171" s="234">
        <f t="shared" si="11"/>
        <v>0</v>
      </c>
      <c r="E171" s="234">
        <f t="shared" si="11"/>
        <v>0</v>
      </c>
      <c r="F171" s="234">
        <f t="shared" si="11"/>
        <v>0</v>
      </c>
      <c r="G171" s="234">
        <f t="shared" si="11"/>
        <v>0</v>
      </c>
      <c r="H171" s="234">
        <f t="shared" si="11"/>
        <v>0</v>
      </c>
      <c r="I171" s="234">
        <f t="shared" si="11"/>
        <v>0</v>
      </c>
      <c r="J171" s="234">
        <f t="shared" si="11"/>
        <v>0</v>
      </c>
      <c r="K171" s="234">
        <f t="shared" si="11"/>
        <v>0</v>
      </c>
      <c r="L171" s="234">
        <f t="shared" si="11"/>
        <v>0</v>
      </c>
      <c r="M171" s="234">
        <f t="shared" si="11"/>
        <v>0</v>
      </c>
      <c r="N171" s="234">
        <f t="shared" si="11"/>
        <v>0</v>
      </c>
      <c r="O171" s="234">
        <f t="shared" si="11"/>
        <v>0</v>
      </c>
      <c r="P171" s="234">
        <f t="shared" si="11"/>
        <v>0</v>
      </c>
      <c r="Q171" s="234">
        <f t="shared" si="11"/>
        <v>0</v>
      </c>
      <c r="R171" s="234">
        <f t="shared" si="11"/>
        <v>0</v>
      </c>
      <c r="S171" s="234">
        <f t="shared" si="11"/>
        <v>0</v>
      </c>
      <c r="T171" s="234">
        <f t="shared" si="11"/>
        <v>0</v>
      </c>
      <c r="U171" s="234">
        <f t="shared" si="11"/>
        <v>0</v>
      </c>
      <c r="V171" s="234">
        <f t="shared" si="11"/>
        <v>0</v>
      </c>
      <c r="W171" s="234">
        <f t="shared" si="11"/>
        <v>0</v>
      </c>
      <c r="DA171" s="95"/>
    </row>
    <row r="172" spans="1:105" ht="12" customHeight="1" x14ac:dyDescent="0.25">
      <c r="A172" s="55" t="s">
        <v>92</v>
      </c>
      <c r="B172" s="301">
        <f t="shared" ref="B172:W172" si="12">IF(B$35=0,0,B$35/B$34)</f>
        <v>0</v>
      </c>
      <c r="C172" s="301">
        <f t="shared" si="12"/>
        <v>0</v>
      </c>
      <c r="D172" s="301">
        <f t="shared" si="12"/>
        <v>0</v>
      </c>
      <c r="E172" s="301">
        <f t="shared" si="12"/>
        <v>0</v>
      </c>
      <c r="F172" s="301">
        <f t="shared" si="12"/>
        <v>0</v>
      </c>
      <c r="G172" s="301">
        <f t="shared" si="12"/>
        <v>0</v>
      </c>
      <c r="H172" s="301">
        <f t="shared" si="12"/>
        <v>0</v>
      </c>
      <c r="I172" s="301">
        <f t="shared" si="12"/>
        <v>0</v>
      </c>
      <c r="J172" s="301">
        <f t="shared" si="12"/>
        <v>0</v>
      </c>
      <c r="K172" s="301">
        <f t="shared" si="12"/>
        <v>0</v>
      </c>
      <c r="L172" s="301">
        <f t="shared" si="12"/>
        <v>0</v>
      </c>
      <c r="M172" s="301">
        <f t="shared" si="12"/>
        <v>0</v>
      </c>
      <c r="N172" s="301">
        <f t="shared" si="12"/>
        <v>0</v>
      </c>
      <c r="O172" s="301">
        <f t="shared" si="12"/>
        <v>0</v>
      </c>
      <c r="P172" s="301">
        <f t="shared" si="12"/>
        <v>0</v>
      </c>
      <c r="Q172" s="301">
        <f t="shared" si="12"/>
        <v>0</v>
      </c>
      <c r="R172" s="301">
        <f t="shared" si="12"/>
        <v>0</v>
      </c>
      <c r="S172" s="301">
        <f t="shared" si="12"/>
        <v>0</v>
      </c>
      <c r="T172" s="301">
        <f t="shared" si="12"/>
        <v>0</v>
      </c>
      <c r="U172" s="301">
        <f t="shared" si="12"/>
        <v>0</v>
      </c>
      <c r="V172" s="301">
        <f t="shared" si="12"/>
        <v>0</v>
      </c>
      <c r="W172" s="301">
        <f t="shared" si="12"/>
        <v>0</v>
      </c>
      <c r="DA172" s="67"/>
    </row>
    <row r="173" spans="1:105" ht="12" customHeight="1" x14ac:dyDescent="0.25">
      <c r="A173" s="202" t="s">
        <v>93</v>
      </c>
      <c r="B173" s="235">
        <f t="shared" ref="B173:W173" si="13">IF(B$36=0,0,B$36/B$34)</f>
        <v>0</v>
      </c>
      <c r="C173" s="235">
        <f t="shared" si="13"/>
        <v>0</v>
      </c>
      <c r="D173" s="235">
        <f t="shared" si="13"/>
        <v>0</v>
      </c>
      <c r="E173" s="235">
        <f t="shared" si="13"/>
        <v>0</v>
      </c>
      <c r="F173" s="235">
        <f t="shared" si="13"/>
        <v>0</v>
      </c>
      <c r="G173" s="235">
        <f t="shared" si="13"/>
        <v>0</v>
      </c>
      <c r="H173" s="235">
        <f t="shared" si="13"/>
        <v>0</v>
      </c>
      <c r="I173" s="235">
        <f t="shared" si="13"/>
        <v>0</v>
      </c>
      <c r="J173" s="235">
        <f t="shared" si="13"/>
        <v>0</v>
      </c>
      <c r="K173" s="235">
        <f t="shared" si="13"/>
        <v>0</v>
      </c>
      <c r="L173" s="235">
        <f t="shared" si="13"/>
        <v>0</v>
      </c>
      <c r="M173" s="235">
        <f t="shared" si="13"/>
        <v>0</v>
      </c>
      <c r="N173" s="235">
        <f t="shared" si="13"/>
        <v>0</v>
      </c>
      <c r="O173" s="235">
        <f t="shared" si="13"/>
        <v>0</v>
      </c>
      <c r="P173" s="235">
        <f t="shared" si="13"/>
        <v>0</v>
      </c>
      <c r="Q173" s="235">
        <f t="shared" si="13"/>
        <v>0</v>
      </c>
      <c r="R173" s="235">
        <f t="shared" si="13"/>
        <v>0</v>
      </c>
      <c r="S173" s="235">
        <f t="shared" si="13"/>
        <v>0</v>
      </c>
      <c r="T173" s="235">
        <f t="shared" si="13"/>
        <v>0</v>
      </c>
      <c r="U173" s="235">
        <f t="shared" si="13"/>
        <v>0</v>
      </c>
      <c r="V173" s="235">
        <f t="shared" si="13"/>
        <v>0</v>
      </c>
      <c r="W173" s="235">
        <f t="shared" si="13"/>
        <v>0</v>
      </c>
      <c r="DA173" s="174"/>
    </row>
    <row r="174" spans="1:105" ht="12" customHeight="1" x14ac:dyDescent="0.25">
      <c r="A174" s="202" t="s">
        <v>94</v>
      </c>
      <c r="B174" s="235">
        <f t="shared" ref="B174:W174" si="14">IF(B$37=0,0,B$37/B$34)</f>
        <v>0</v>
      </c>
      <c r="C174" s="235">
        <f t="shared" si="14"/>
        <v>0</v>
      </c>
      <c r="D174" s="235">
        <f t="shared" si="14"/>
        <v>0</v>
      </c>
      <c r="E174" s="235">
        <f t="shared" si="14"/>
        <v>0</v>
      </c>
      <c r="F174" s="235">
        <f t="shared" si="14"/>
        <v>0</v>
      </c>
      <c r="G174" s="235">
        <f t="shared" si="14"/>
        <v>0</v>
      </c>
      <c r="H174" s="235">
        <f t="shared" si="14"/>
        <v>0</v>
      </c>
      <c r="I174" s="235">
        <f t="shared" si="14"/>
        <v>0</v>
      </c>
      <c r="J174" s="235">
        <f t="shared" si="14"/>
        <v>0</v>
      </c>
      <c r="K174" s="235">
        <f t="shared" si="14"/>
        <v>0</v>
      </c>
      <c r="L174" s="235">
        <f t="shared" si="14"/>
        <v>0</v>
      </c>
      <c r="M174" s="235">
        <f t="shared" si="14"/>
        <v>0</v>
      </c>
      <c r="N174" s="235">
        <f t="shared" si="14"/>
        <v>0</v>
      </c>
      <c r="O174" s="235">
        <f t="shared" si="14"/>
        <v>0</v>
      </c>
      <c r="P174" s="235">
        <f t="shared" si="14"/>
        <v>0</v>
      </c>
      <c r="Q174" s="235">
        <f t="shared" si="14"/>
        <v>0</v>
      </c>
      <c r="R174" s="235">
        <f t="shared" si="14"/>
        <v>0</v>
      </c>
      <c r="S174" s="235">
        <f t="shared" si="14"/>
        <v>0</v>
      </c>
      <c r="T174" s="235">
        <f t="shared" si="14"/>
        <v>0</v>
      </c>
      <c r="U174" s="235">
        <f t="shared" si="14"/>
        <v>0</v>
      </c>
      <c r="V174" s="235">
        <f t="shared" si="14"/>
        <v>0</v>
      </c>
      <c r="W174" s="235">
        <f t="shared" si="14"/>
        <v>0</v>
      </c>
      <c r="DA174" s="174"/>
    </row>
    <row r="175" spans="1:105" ht="12" customHeight="1" x14ac:dyDescent="0.25">
      <c r="A175" s="202" t="s">
        <v>95</v>
      </c>
      <c r="B175" s="235">
        <f t="shared" ref="B175:W175" si="15">IF(B$38=0,0,B$38/B$34)</f>
        <v>0</v>
      </c>
      <c r="C175" s="235">
        <f t="shared" si="15"/>
        <v>0</v>
      </c>
      <c r="D175" s="235">
        <f t="shared" si="15"/>
        <v>0</v>
      </c>
      <c r="E175" s="235">
        <f t="shared" si="15"/>
        <v>0</v>
      </c>
      <c r="F175" s="235">
        <f t="shared" si="15"/>
        <v>0</v>
      </c>
      <c r="G175" s="235">
        <f t="shared" si="15"/>
        <v>0</v>
      </c>
      <c r="H175" s="235">
        <f t="shared" si="15"/>
        <v>0</v>
      </c>
      <c r="I175" s="235">
        <f t="shared" si="15"/>
        <v>0</v>
      </c>
      <c r="J175" s="235">
        <f t="shared" si="15"/>
        <v>0</v>
      </c>
      <c r="K175" s="235">
        <f t="shared" si="15"/>
        <v>0</v>
      </c>
      <c r="L175" s="235">
        <f t="shared" si="15"/>
        <v>0</v>
      </c>
      <c r="M175" s="235">
        <f t="shared" si="15"/>
        <v>0</v>
      </c>
      <c r="N175" s="235">
        <f t="shared" si="15"/>
        <v>0</v>
      </c>
      <c r="O175" s="235">
        <f t="shared" si="15"/>
        <v>0</v>
      </c>
      <c r="P175" s="235">
        <f t="shared" si="15"/>
        <v>0</v>
      </c>
      <c r="Q175" s="235">
        <f t="shared" si="15"/>
        <v>0</v>
      </c>
      <c r="R175" s="235">
        <f t="shared" si="15"/>
        <v>0</v>
      </c>
      <c r="S175" s="235">
        <f t="shared" si="15"/>
        <v>0</v>
      </c>
      <c r="T175" s="235">
        <f t="shared" si="15"/>
        <v>0</v>
      </c>
      <c r="U175" s="235">
        <f t="shared" si="15"/>
        <v>0</v>
      </c>
      <c r="V175" s="235">
        <f t="shared" si="15"/>
        <v>0</v>
      </c>
      <c r="W175" s="235">
        <f t="shared" si="15"/>
        <v>0</v>
      </c>
      <c r="DA175" s="174"/>
    </row>
    <row r="176" spans="1:105" ht="12" customHeight="1" x14ac:dyDescent="0.25">
      <c r="A176" s="56" t="s">
        <v>96</v>
      </c>
      <c r="B176" s="302">
        <f t="shared" ref="B176:W176" si="16">IF(B$39=0,0,B$39/B$34)</f>
        <v>0</v>
      </c>
      <c r="C176" s="302">
        <f t="shared" si="16"/>
        <v>0</v>
      </c>
      <c r="D176" s="302">
        <f t="shared" si="16"/>
        <v>0</v>
      </c>
      <c r="E176" s="302">
        <f t="shared" si="16"/>
        <v>0</v>
      </c>
      <c r="F176" s="302">
        <f t="shared" si="16"/>
        <v>0</v>
      </c>
      <c r="G176" s="302">
        <f t="shared" si="16"/>
        <v>0</v>
      </c>
      <c r="H176" s="302">
        <f t="shared" si="16"/>
        <v>0</v>
      </c>
      <c r="I176" s="302">
        <f t="shared" si="16"/>
        <v>0</v>
      </c>
      <c r="J176" s="302">
        <f t="shared" si="16"/>
        <v>0</v>
      </c>
      <c r="K176" s="302">
        <f t="shared" si="16"/>
        <v>0</v>
      </c>
      <c r="L176" s="302">
        <f t="shared" si="16"/>
        <v>0</v>
      </c>
      <c r="M176" s="302">
        <f t="shared" si="16"/>
        <v>0</v>
      </c>
      <c r="N176" s="302">
        <f t="shared" si="16"/>
        <v>0</v>
      </c>
      <c r="O176" s="302">
        <f t="shared" si="16"/>
        <v>0</v>
      </c>
      <c r="P176" s="302">
        <f t="shared" si="16"/>
        <v>0</v>
      </c>
      <c r="Q176" s="302">
        <f t="shared" si="16"/>
        <v>0</v>
      </c>
      <c r="R176" s="302">
        <f t="shared" si="16"/>
        <v>0</v>
      </c>
      <c r="S176" s="302">
        <f t="shared" si="16"/>
        <v>0</v>
      </c>
      <c r="T176" s="302">
        <f t="shared" si="16"/>
        <v>0</v>
      </c>
      <c r="U176" s="302">
        <f t="shared" si="16"/>
        <v>0</v>
      </c>
      <c r="V176" s="302">
        <f t="shared" si="16"/>
        <v>0</v>
      </c>
      <c r="W176" s="302">
        <f t="shared" si="16"/>
        <v>0</v>
      </c>
      <c r="DA176" s="68"/>
    </row>
    <row r="177" spans="1:105" ht="12" customHeight="1" x14ac:dyDescent="0.25">
      <c r="A177" s="203" t="s">
        <v>517</v>
      </c>
      <c r="B177" s="303">
        <f t="shared" ref="B177:W177" si="17">IF(B$45=0,0,B$45/B$34)</f>
        <v>0</v>
      </c>
      <c r="C177" s="303">
        <f t="shared" si="17"/>
        <v>0</v>
      </c>
      <c r="D177" s="303">
        <f t="shared" si="17"/>
        <v>0</v>
      </c>
      <c r="E177" s="303">
        <f t="shared" si="17"/>
        <v>0</v>
      </c>
      <c r="F177" s="303">
        <f t="shared" si="17"/>
        <v>0</v>
      </c>
      <c r="G177" s="303">
        <f t="shared" si="17"/>
        <v>0</v>
      </c>
      <c r="H177" s="303">
        <f t="shared" si="17"/>
        <v>0</v>
      </c>
      <c r="I177" s="303">
        <f t="shared" si="17"/>
        <v>0</v>
      </c>
      <c r="J177" s="303">
        <f t="shared" si="17"/>
        <v>0</v>
      </c>
      <c r="K177" s="303">
        <f t="shared" si="17"/>
        <v>0</v>
      </c>
      <c r="L177" s="303">
        <f t="shared" si="17"/>
        <v>0</v>
      </c>
      <c r="M177" s="303">
        <f t="shared" si="17"/>
        <v>0</v>
      </c>
      <c r="N177" s="303">
        <f t="shared" si="17"/>
        <v>0</v>
      </c>
      <c r="O177" s="303">
        <f t="shared" si="17"/>
        <v>0</v>
      </c>
      <c r="P177" s="303">
        <f t="shared" si="17"/>
        <v>0</v>
      </c>
      <c r="Q177" s="303">
        <f t="shared" si="17"/>
        <v>0</v>
      </c>
      <c r="R177" s="303">
        <f t="shared" si="17"/>
        <v>0</v>
      </c>
      <c r="S177" s="303">
        <f t="shared" si="17"/>
        <v>0</v>
      </c>
      <c r="T177" s="303">
        <f t="shared" si="17"/>
        <v>0</v>
      </c>
      <c r="U177" s="303">
        <f t="shared" si="17"/>
        <v>0</v>
      </c>
      <c r="V177" s="303">
        <f t="shared" si="17"/>
        <v>0</v>
      </c>
      <c r="W177" s="303">
        <f t="shared" si="17"/>
        <v>0</v>
      </c>
      <c r="DA177" s="175"/>
    </row>
    <row r="178" spans="1:105" ht="12" customHeight="1" x14ac:dyDescent="0.25">
      <c r="A178" s="203" t="s">
        <v>519</v>
      </c>
      <c r="B178" s="303">
        <f t="shared" ref="B178:W178" si="18">IF(B$46=0,0,B$46/B$34)</f>
        <v>0</v>
      </c>
      <c r="C178" s="303">
        <f t="shared" si="18"/>
        <v>0</v>
      </c>
      <c r="D178" s="303">
        <f t="shared" si="18"/>
        <v>0</v>
      </c>
      <c r="E178" s="303">
        <f t="shared" si="18"/>
        <v>0</v>
      </c>
      <c r="F178" s="303">
        <f t="shared" si="18"/>
        <v>0</v>
      </c>
      <c r="G178" s="303">
        <f t="shared" si="18"/>
        <v>0</v>
      </c>
      <c r="H178" s="303">
        <f t="shared" si="18"/>
        <v>0</v>
      </c>
      <c r="I178" s="303">
        <f t="shared" si="18"/>
        <v>0</v>
      </c>
      <c r="J178" s="303">
        <f t="shared" si="18"/>
        <v>0</v>
      </c>
      <c r="K178" s="303">
        <f t="shared" si="18"/>
        <v>0</v>
      </c>
      <c r="L178" s="303">
        <f t="shared" si="18"/>
        <v>0</v>
      </c>
      <c r="M178" s="303">
        <f t="shared" si="18"/>
        <v>0</v>
      </c>
      <c r="N178" s="303">
        <f t="shared" si="18"/>
        <v>0</v>
      </c>
      <c r="O178" s="303">
        <f t="shared" si="18"/>
        <v>0</v>
      </c>
      <c r="P178" s="303">
        <f t="shared" si="18"/>
        <v>0</v>
      </c>
      <c r="Q178" s="303">
        <f t="shared" si="18"/>
        <v>0</v>
      </c>
      <c r="R178" s="303">
        <f t="shared" si="18"/>
        <v>0</v>
      </c>
      <c r="S178" s="303">
        <f t="shared" si="18"/>
        <v>0</v>
      </c>
      <c r="T178" s="303">
        <f t="shared" si="18"/>
        <v>0</v>
      </c>
      <c r="U178" s="303">
        <f t="shared" si="18"/>
        <v>0</v>
      </c>
      <c r="V178" s="303">
        <f t="shared" si="18"/>
        <v>0</v>
      </c>
      <c r="W178" s="303">
        <f t="shared" si="18"/>
        <v>0</v>
      </c>
      <c r="DA178" s="175"/>
    </row>
    <row r="179" spans="1:105" ht="12" customHeight="1" x14ac:dyDescent="0.25">
      <c r="A179" s="62" t="s">
        <v>521</v>
      </c>
      <c r="B179" s="304">
        <f t="shared" ref="B179:W179" si="19">IF(B$47=0,0,B$47/B$34)</f>
        <v>0</v>
      </c>
      <c r="C179" s="304">
        <f t="shared" si="19"/>
        <v>0</v>
      </c>
      <c r="D179" s="304">
        <f t="shared" si="19"/>
        <v>0</v>
      </c>
      <c r="E179" s="304">
        <f t="shared" si="19"/>
        <v>0</v>
      </c>
      <c r="F179" s="304">
        <f t="shared" si="19"/>
        <v>0</v>
      </c>
      <c r="G179" s="304">
        <f t="shared" si="19"/>
        <v>0</v>
      </c>
      <c r="H179" s="304">
        <f t="shared" si="19"/>
        <v>0</v>
      </c>
      <c r="I179" s="304">
        <f t="shared" si="19"/>
        <v>0</v>
      </c>
      <c r="J179" s="304">
        <f t="shared" si="19"/>
        <v>0</v>
      </c>
      <c r="K179" s="304">
        <f t="shared" si="19"/>
        <v>0</v>
      </c>
      <c r="L179" s="304">
        <f t="shared" si="19"/>
        <v>0</v>
      </c>
      <c r="M179" s="304">
        <f t="shared" si="19"/>
        <v>0</v>
      </c>
      <c r="N179" s="304">
        <f t="shared" si="19"/>
        <v>0</v>
      </c>
      <c r="O179" s="304">
        <f t="shared" si="19"/>
        <v>0</v>
      </c>
      <c r="P179" s="304">
        <f t="shared" si="19"/>
        <v>0</v>
      </c>
      <c r="Q179" s="304">
        <f t="shared" si="19"/>
        <v>0</v>
      </c>
      <c r="R179" s="304">
        <f t="shared" si="19"/>
        <v>0</v>
      </c>
      <c r="S179" s="304">
        <f t="shared" si="19"/>
        <v>0</v>
      </c>
      <c r="T179" s="304">
        <f t="shared" si="19"/>
        <v>0</v>
      </c>
      <c r="U179" s="304">
        <f t="shared" si="19"/>
        <v>0</v>
      </c>
      <c r="V179" s="304">
        <f t="shared" si="19"/>
        <v>0</v>
      </c>
      <c r="W179" s="304">
        <f t="shared" si="19"/>
        <v>0</v>
      </c>
      <c r="DA179" s="72"/>
    </row>
    <row r="180" spans="1:105" ht="12" customHeight="1" x14ac:dyDescent="0.25">
      <c r="A180" s="62" t="s">
        <v>527</v>
      </c>
      <c r="B180" s="304">
        <f t="shared" ref="B180:W180" si="20">IF(B$52=0,0,B$52/B$34)</f>
        <v>0</v>
      </c>
      <c r="C180" s="304">
        <f t="shared" si="20"/>
        <v>0</v>
      </c>
      <c r="D180" s="304">
        <f t="shared" si="20"/>
        <v>0</v>
      </c>
      <c r="E180" s="304">
        <f t="shared" si="20"/>
        <v>0</v>
      </c>
      <c r="F180" s="304">
        <f t="shared" si="20"/>
        <v>0</v>
      </c>
      <c r="G180" s="304">
        <f t="shared" si="20"/>
        <v>0</v>
      </c>
      <c r="H180" s="304">
        <f t="shared" si="20"/>
        <v>0</v>
      </c>
      <c r="I180" s="304">
        <f t="shared" si="20"/>
        <v>0</v>
      </c>
      <c r="J180" s="304">
        <f t="shared" si="20"/>
        <v>0</v>
      </c>
      <c r="K180" s="304">
        <f t="shared" si="20"/>
        <v>0</v>
      </c>
      <c r="L180" s="304">
        <f t="shared" si="20"/>
        <v>0</v>
      </c>
      <c r="M180" s="304">
        <f t="shared" si="20"/>
        <v>0</v>
      </c>
      <c r="N180" s="304">
        <f t="shared" si="20"/>
        <v>0</v>
      </c>
      <c r="O180" s="304">
        <f t="shared" si="20"/>
        <v>0</v>
      </c>
      <c r="P180" s="304">
        <f t="shared" si="20"/>
        <v>0</v>
      </c>
      <c r="Q180" s="304">
        <f t="shared" si="20"/>
        <v>0</v>
      </c>
      <c r="R180" s="304">
        <f t="shared" si="20"/>
        <v>0</v>
      </c>
      <c r="S180" s="304">
        <f t="shared" si="20"/>
        <v>0</v>
      </c>
      <c r="T180" s="304">
        <f t="shared" si="20"/>
        <v>0</v>
      </c>
      <c r="U180" s="304">
        <f t="shared" si="20"/>
        <v>0</v>
      </c>
      <c r="V180" s="304">
        <f t="shared" si="20"/>
        <v>0</v>
      </c>
      <c r="W180" s="304">
        <f t="shared" si="20"/>
        <v>0</v>
      </c>
      <c r="DA180" s="72"/>
    </row>
    <row r="181" spans="1:105" ht="12" customHeight="1" x14ac:dyDescent="0.25">
      <c r="A181" s="203" t="s">
        <v>529</v>
      </c>
      <c r="B181" s="303">
        <f t="shared" ref="B181:W181" si="21">IF(B$53=0,0,B$53/B$34)</f>
        <v>0</v>
      </c>
      <c r="C181" s="303">
        <f t="shared" si="21"/>
        <v>0</v>
      </c>
      <c r="D181" s="303">
        <f t="shared" si="21"/>
        <v>0</v>
      </c>
      <c r="E181" s="303">
        <f t="shared" si="21"/>
        <v>0</v>
      </c>
      <c r="F181" s="303">
        <f t="shared" si="21"/>
        <v>0</v>
      </c>
      <c r="G181" s="303">
        <f t="shared" si="21"/>
        <v>0</v>
      </c>
      <c r="H181" s="303">
        <f t="shared" si="21"/>
        <v>0</v>
      </c>
      <c r="I181" s="303">
        <f t="shared" si="21"/>
        <v>0</v>
      </c>
      <c r="J181" s="303">
        <f t="shared" si="21"/>
        <v>0</v>
      </c>
      <c r="K181" s="303">
        <f t="shared" si="21"/>
        <v>0</v>
      </c>
      <c r="L181" s="303">
        <f t="shared" si="21"/>
        <v>0</v>
      </c>
      <c r="M181" s="303">
        <f t="shared" si="21"/>
        <v>0</v>
      </c>
      <c r="N181" s="303">
        <f t="shared" si="21"/>
        <v>0</v>
      </c>
      <c r="O181" s="303">
        <f t="shared" si="21"/>
        <v>0</v>
      </c>
      <c r="P181" s="303">
        <f t="shared" si="21"/>
        <v>0</v>
      </c>
      <c r="Q181" s="303">
        <f t="shared" si="21"/>
        <v>0</v>
      </c>
      <c r="R181" s="303">
        <f t="shared" si="21"/>
        <v>0</v>
      </c>
      <c r="S181" s="303">
        <f t="shared" si="21"/>
        <v>0</v>
      </c>
      <c r="T181" s="303">
        <f t="shared" si="21"/>
        <v>0</v>
      </c>
      <c r="U181" s="303">
        <f t="shared" si="21"/>
        <v>0</v>
      </c>
      <c r="V181" s="303">
        <f t="shared" si="21"/>
        <v>0</v>
      </c>
      <c r="W181" s="303">
        <f t="shared" si="21"/>
        <v>0</v>
      </c>
      <c r="DA181" s="175"/>
    </row>
    <row r="182" spans="1:105" ht="12" customHeight="1" x14ac:dyDescent="0.25">
      <c r="A182" s="62" t="s">
        <v>530</v>
      </c>
      <c r="B182" s="304">
        <f t="shared" ref="B182:W182" si="22">IF(B$54=0,0,B$54/B$34)</f>
        <v>0</v>
      </c>
      <c r="C182" s="304">
        <f t="shared" si="22"/>
        <v>0</v>
      </c>
      <c r="D182" s="304">
        <f t="shared" si="22"/>
        <v>0</v>
      </c>
      <c r="E182" s="304">
        <f t="shared" si="22"/>
        <v>0</v>
      </c>
      <c r="F182" s="304">
        <f t="shared" si="22"/>
        <v>0</v>
      </c>
      <c r="G182" s="304">
        <f t="shared" si="22"/>
        <v>0</v>
      </c>
      <c r="H182" s="304">
        <f t="shared" si="22"/>
        <v>0</v>
      </c>
      <c r="I182" s="304">
        <f t="shared" si="22"/>
        <v>0</v>
      </c>
      <c r="J182" s="304">
        <f t="shared" si="22"/>
        <v>0</v>
      </c>
      <c r="K182" s="304">
        <f t="shared" si="22"/>
        <v>0</v>
      </c>
      <c r="L182" s="304">
        <f t="shared" si="22"/>
        <v>0</v>
      </c>
      <c r="M182" s="304">
        <f t="shared" si="22"/>
        <v>0</v>
      </c>
      <c r="N182" s="304">
        <f t="shared" si="22"/>
        <v>0</v>
      </c>
      <c r="O182" s="304">
        <f t="shared" si="22"/>
        <v>0</v>
      </c>
      <c r="P182" s="304">
        <f t="shared" si="22"/>
        <v>0</v>
      </c>
      <c r="Q182" s="304">
        <f t="shared" si="22"/>
        <v>0</v>
      </c>
      <c r="R182" s="304">
        <f t="shared" si="22"/>
        <v>0</v>
      </c>
      <c r="S182" s="304">
        <f t="shared" si="22"/>
        <v>0</v>
      </c>
      <c r="T182" s="304">
        <f t="shared" si="22"/>
        <v>0</v>
      </c>
      <c r="U182" s="304">
        <f t="shared" si="22"/>
        <v>0</v>
      </c>
      <c r="V182" s="304">
        <f t="shared" si="22"/>
        <v>0</v>
      </c>
      <c r="W182" s="304">
        <f t="shared" si="22"/>
        <v>0</v>
      </c>
      <c r="DA182" s="72"/>
    </row>
    <row r="183" spans="1:105" ht="12" customHeight="1" x14ac:dyDescent="0.25">
      <c r="A183" s="62" t="s">
        <v>535</v>
      </c>
      <c r="B183" s="304">
        <f t="shared" ref="B183:W183" si="23">IF(B$58=0,0,B$58/B$34)</f>
        <v>0</v>
      </c>
      <c r="C183" s="304">
        <f t="shared" si="23"/>
        <v>0</v>
      </c>
      <c r="D183" s="304">
        <f t="shared" si="23"/>
        <v>0</v>
      </c>
      <c r="E183" s="304">
        <f t="shared" si="23"/>
        <v>0</v>
      </c>
      <c r="F183" s="304">
        <f t="shared" si="23"/>
        <v>0</v>
      </c>
      <c r="G183" s="304">
        <f t="shared" si="23"/>
        <v>0</v>
      </c>
      <c r="H183" s="304">
        <f t="shared" si="23"/>
        <v>0</v>
      </c>
      <c r="I183" s="304">
        <f t="shared" si="23"/>
        <v>0</v>
      </c>
      <c r="J183" s="304">
        <f t="shared" si="23"/>
        <v>0</v>
      </c>
      <c r="K183" s="304">
        <f t="shared" si="23"/>
        <v>0</v>
      </c>
      <c r="L183" s="304">
        <f t="shared" si="23"/>
        <v>0</v>
      </c>
      <c r="M183" s="304">
        <f t="shared" si="23"/>
        <v>0</v>
      </c>
      <c r="N183" s="304">
        <f t="shared" si="23"/>
        <v>0</v>
      </c>
      <c r="O183" s="304">
        <f t="shared" si="23"/>
        <v>0</v>
      </c>
      <c r="P183" s="304">
        <f t="shared" si="23"/>
        <v>0</v>
      </c>
      <c r="Q183" s="304">
        <f t="shared" si="23"/>
        <v>0</v>
      </c>
      <c r="R183" s="304">
        <f t="shared" si="23"/>
        <v>0</v>
      </c>
      <c r="S183" s="304">
        <f t="shared" si="23"/>
        <v>0</v>
      </c>
      <c r="T183" s="304">
        <f t="shared" si="23"/>
        <v>0</v>
      </c>
      <c r="U183" s="304">
        <f t="shared" si="23"/>
        <v>0</v>
      </c>
      <c r="V183" s="304">
        <f t="shared" si="23"/>
        <v>0</v>
      </c>
      <c r="W183" s="304">
        <f t="shared" si="23"/>
        <v>0</v>
      </c>
      <c r="DA183" s="72"/>
    </row>
    <row r="184" spans="1:105" ht="12" customHeight="1" x14ac:dyDescent="0.25">
      <c r="A184" s="63" t="s">
        <v>547</v>
      </c>
      <c r="B184" s="305">
        <f t="shared" ref="B184:W184" si="24">IF(B$69=0,0,B$69/B$34)</f>
        <v>0</v>
      </c>
      <c r="C184" s="305">
        <f t="shared" si="24"/>
        <v>0</v>
      </c>
      <c r="D184" s="305">
        <f t="shared" si="24"/>
        <v>0</v>
      </c>
      <c r="E184" s="305">
        <f t="shared" si="24"/>
        <v>0</v>
      </c>
      <c r="F184" s="305">
        <f t="shared" si="24"/>
        <v>0</v>
      </c>
      <c r="G184" s="305">
        <f t="shared" si="24"/>
        <v>0</v>
      </c>
      <c r="H184" s="305">
        <f t="shared" si="24"/>
        <v>0</v>
      </c>
      <c r="I184" s="305">
        <f t="shared" si="24"/>
        <v>0</v>
      </c>
      <c r="J184" s="305">
        <f t="shared" si="24"/>
        <v>0</v>
      </c>
      <c r="K184" s="305">
        <f t="shared" si="24"/>
        <v>0</v>
      </c>
      <c r="L184" s="305">
        <f t="shared" si="24"/>
        <v>0</v>
      </c>
      <c r="M184" s="305">
        <f t="shared" si="24"/>
        <v>0</v>
      </c>
      <c r="N184" s="305">
        <f t="shared" si="24"/>
        <v>0</v>
      </c>
      <c r="O184" s="305">
        <f t="shared" si="24"/>
        <v>0</v>
      </c>
      <c r="P184" s="305">
        <f t="shared" si="24"/>
        <v>0</v>
      </c>
      <c r="Q184" s="305">
        <f t="shared" si="24"/>
        <v>0</v>
      </c>
      <c r="R184" s="305">
        <f t="shared" si="24"/>
        <v>0</v>
      </c>
      <c r="S184" s="305">
        <f t="shared" si="24"/>
        <v>0</v>
      </c>
      <c r="T184" s="305">
        <f t="shared" si="24"/>
        <v>0</v>
      </c>
      <c r="U184" s="305">
        <f t="shared" si="24"/>
        <v>0</v>
      </c>
      <c r="V184" s="305">
        <f t="shared" si="24"/>
        <v>0</v>
      </c>
      <c r="W184" s="305">
        <f t="shared" si="24"/>
        <v>0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DA185" s="125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DA186" s="124"/>
    </row>
    <row r="187" spans="1:105" ht="12" customHeight="1" x14ac:dyDescent="0.25">
      <c r="A187" s="35" t="s">
        <v>81</v>
      </c>
      <c r="B187" s="234">
        <f t="shared" ref="B187:W187" si="25">SUM(B$188:B$193,B$197:B$198,B$200:B$202)</f>
        <v>1</v>
      </c>
      <c r="C187" s="234">
        <f t="shared" si="25"/>
        <v>1</v>
      </c>
      <c r="D187" s="234">
        <f t="shared" si="25"/>
        <v>0.99999999999999967</v>
      </c>
      <c r="E187" s="234">
        <f t="shared" si="25"/>
        <v>0.99999999999999978</v>
      </c>
      <c r="F187" s="234">
        <f t="shared" si="25"/>
        <v>1.0000000000000002</v>
      </c>
      <c r="G187" s="234">
        <f t="shared" si="25"/>
        <v>1.0000000000000002</v>
      </c>
      <c r="H187" s="234">
        <f t="shared" si="25"/>
        <v>1.0000000000000002</v>
      </c>
      <c r="I187" s="234">
        <f t="shared" si="25"/>
        <v>1.0000000000000002</v>
      </c>
      <c r="J187" s="234">
        <f t="shared" si="25"/>
        <v>0.99999999999999978</v>
      </c>
      <c r="K187" s="234">
        <f t="shared" si="25"/>
        <v>1.0000000000000002</v>
      </c>
      <c r="L187" s="234">
        <f t="shared" si="25"/>
        <v>1.0000000000000002</v>
      </c>
      <c r="M187" s="234">
        <f t="shared" si="25"/>
        <v>1.0000000000000002</v>
      </c>
      <c r="N187" s="234">
        <f t="shared" si="25"/>
        <v>1.0000000000000002</v>
      </c>
      <c r="O187" s="234">
        <f t="shared" si="25"/>
        <v>0.99999999999999978</v>
      </c>
      <c r="P187" s="234">
        <f t="shared" si="25"/>
        <v>0.99999999999999989</v>
      </c>
      <c r="Q187" s="234">
        <f t="shared" si="25"/>
        <v>1</v>
      </c>
      <c r="R187" s="234">
        <f t="shared" si="25"/>
        <v>0.99999999999999989</v>
      </c>
      <c r="S187" s="234">
        <f t="shared" si="25"/>
        <v>1.0000000000000002</v>
      </c>
      <c r="T187" s="234">
        <f t="shared" si="25"/>
        <v>1.0000000000000002</v>
      </c>
      <c r="U187" s="234">
        <f t="shared" si="25"/>
        <v>1.0000000000000002</v>
      </c>
      <c r="V187" s="234">
        <f t="shared" si="25"/>
        <v>1</v>
      </c>
      <c r="W187" s="234">
        <f t="shared" si="25"/>
        <v>0.99999999999999978</v>
      </c>
      <c r="DA187" s="95"/>
    </row>
    <row r="188" spans="1:105" ht="12" customHeight="1" x14ac:dyDescent="0.25">
      <c r="A188" s="55" t="s">
        <v>92</v>
      </c>
      <c r="B188" s="301">
        <f t="shared" ref="B188:W188" si="26">IF(B$73=0,0,B$73/B$72)</f>
        <v>1.6153261418648621E-3</v>
      </c>
      <c r="C188" s="301">
        <f t="shared" si="26"/>
        <v>1.6153261418551152E-3</v>
      </c>
      <c r="D188" s="301">
        <f t="shared" si="26"/>
        <v>1.6153261418685391E-3</v>
      </c>
      <c r="E188" s="301">
        <f t="shared" si="26"/>
        <v>1.6153261418638055E-3</v>
      </c>
      <c r="F188" s="301">
        <f t="shared" si="26"/>
        <v>1.6153261418359402E-3</v>
      </c>
      <c r="G188" s="301">
        <f t="shared" si="26"/>
        <v>1.6153261418601827E-3</v>
      </c>
      <c r="H188" s="301">
        <f t="shared" si="26"/>
        <v>1.6153261418702094E-3</v>
      </c>
      <c r="I188" s="301">
        <f t="shared" si="26"/>
        <v>1.6153261418705546E-3</v>
      </c>
      <c r="J188" s="301">
        <f t="shared" si="26"/>
        <v>1.6153261418782694E-3</v>
      </c>
      <c r="K188" s="301">
        <f t="shared" si="26"/>
        <v>1.6153261418396306E-3</v>
      </c>
      <c r="L188" s="301">
        <f t="shared" si="26"/>
        <v>1.6153261418624073E-3</v>
      </c>
      <c r="M188" s="301">
        <f t="shared" si="26"/>
        <v>1.6153261418448538E-3</v>
      </c>
      <c r="N188" s="301">
        <f t="shared" si="26"/>
        <v>1.6153261417727227E-3</v>
      </c>
      <c r="O188" s="301">
        <f t="shared" si="26"/>
        <v>1.615326141796267E-3</v>
      </c>
      <c r="P188" s="301">
        <f t="shared" si="26"/>
        <v>1.6153261417869169E-3</v>
      </c>
      <c r="Q188" s="301">
        <f t="shared" si="26"/>
        <v>1.6153261417827139E-3</v>
      </c>
      <c r="R188" s="301">
        <f t="shared" si="26"/>
        <v>1.6153261417638943E-3</v>
      </c>
      <c r="S188" s="301">
        <f t="shared" si="26"/>
        <v>1.6153261417640723E-3</v>
      </c>
      <c r="T188" s="301">
        <f t="shared" si="26"/>
        <v>1.6153261417642291E-3</v>
      </c>
      <c r="U188" s="301">
        <f t="shared" si="26"/>
        <v>1.6153261417627422E-3</v>
      </c>
      <c r="V188" s="301">
        <f t="shared" si="26"/>
        <v>1.6153261417395607E-3</v>
      </c>
      <c r="W188" s="301">
        <f t="shared" si="26"/>
        <v>1.6153261417379114E-3</v>
      </c>
      <c r="DA188" s="67"/>
    </row>
    <row r="189" spans="1:105" ht="12" customHeight="1" x14ac:dyDescent="0.25">
      <c r="A189" s="202" t="s">
        <v>93</v>
      </c>
      <c r="B189" s="235">
        <f t="shared" ref="B189:W189" si="27">IF(B$74=0,0,B$74/B$72)</f>
        <v>8.4024228631763003E-4</v>
      </c>
      <c r="C189" s="235">
        <f t="shared" si="27"/>
        <v>8.4024228631255965E-4</v>
      </c>
      <c r="D189" s="235">
        <f t="shared" si="27"/>
        <v>8.4024228631954245E-4</v>
      </c>
      <c r="E189" s="235">
        <f t="shared" si="27"/>
        <v>8.4024228631708023E-4</v>
      </c>
      <c r="F189" s="235">
        <f t="shared" si="27"/>
        <v>8.4024228630258521E-4</v>
      </c>
      <c r="G189" s="235">
        <f t="shared" si="27"/>
        <v>8.4024228631519556E-4</v>
      </c>
      <c r="H189" s="235">
        <f t="shared" si="27"/>
        <v>8.4024228632041122E-4</v>
      </c>
      <c r="I189" s="235">
        <f t="shared" si="27"/>
        <v>8.402422863205912E-4</v>
      </c>
      <c r="J189" s="235">
        <f t="shared" si="27"/>
        <v>8.4024228632460383E-4</v>
      </c>
      <c r="K189" s="235">
        <f t="shared" si="27"/>
        <v>8.4024228630450522E-4</v>
      </c>
      <c r="L189" s="235">
        <f t="shared" si="27"/>
        <v>8.4024228631635251E-4</v>
      </c>
      <c r="M189" s="235">
        <f t="shared" si="27"/>
        <v>8.4024228630722223E-4</v>
      </c>
      <c r="N189" s="235">
        <f t="shared" si="27"/>
        <v>8.40242286269702E-4</v>
      </c>
      <c r="O189" s="235">
        <f t="shared" si="27"/>
        <v>8.4024228628194861E-4</v>
      </c>
      <c r="P189" s="235">
        <f t="shared" si="27"/>
        <v>8.4024228627708455E-4</v>
      </c>
      <c r="Q189" s="235">
        <f t="shared" si="27"/>
        <v>8.4024228627489913E-4</v>
      </c>
      <c r="R189" s="235">
        <f t="shared" si="27"/>
        <v>8.4024228626510922E-4</v>
      </c>
      <c r="S189" s="235">
        <f t="shared" si="27"/>
        <v>8.4024228626520213E-4</v>
      </c>
      <c r="T189" s="235">
        <f t="shared" si="27"/>
        <v>8.4024228626528377E-4</v>
      </c>
      <c r="U189" s="235">
        <f t="shared" si="27"/>
        <v>8.402422862645103E-4</v>
      </c>
      <c r="V189" s="235">
        <f t="shared" si="27"/>
        <v>8.402422862524517E-4</v>
      </c>
      <c r="W189" s="235">
        <f t="shared" si="27"/>
        <v>8.4024228625159431E-4</v>
      </c>
      <c r="DA189" s="174"/>
    </row>
    <row r="190" spans="1:105" ht="12" customHeight="1" x14ac:dyDescent="0.25">
      <c r="A190" s="202" t="s">
        <v>94</v>
      </c>
      <c r="B190" s="235">
        <f t="shared" ref="B190:W190" si="28">IF(B$75=0,0,B$75/B$72)</f>
        <v>1.9667459078784286E-2</v>
      </c>
      <c r="C190" s="235">
        <f t="shared" si="28"/>
        <v>1.9667459078665604E-2</v>
      </c>
      <c r="D190" s="235">
        <f t="shared" si="28"/>
        <v>1.9667459078829046E-2</v>
      </c>
      <c r="E190" s="235">
        <f t="shared" si="28"/>
        <v>1.9667459078771418E-2</v>
      </c>
      <c r="F190" s="235">
        <f t="shared" si="28"/>
        <v>1.9667459078432138E-2</v>
      </c>
      <c r="G190" s="235">
        <f t="shared" si="28"/>
        <v>1.9667459078727304E-2</v>
      </c>
      <c r="H190" s="235">
        <f t="shared" si="28"/>
        <v>1.9667459078849387E-2</v>
      </c>
      <c r="I190" s="235">
        <f t="shared" si="28"/>
        <v>1.9667459078853596E-2</v>
      </c>
      <c r="J190" s="235">
        <f t="shared" si="28"/>
        <v>1.966745907894752E-2</v>
      </c>
      <c r="K190" s="235">
        <f t="shared" si="28"/>
        <v>1.9667459078477067E-2</v>
      </c>
      <c r="L190" s="235">
        <f t="shared" si="28"/>
        <v>1.9667459078754387E-2</v>
      </c>
      <c r="M190" s="235">
        <f t="shared" si="28"/>
        <v>1.9667459078540669E-2</v>
      </c>
      <c r="N190" s="235">
        <f t="shared" si="28"/>
        <v>1.966745907766243E-2</v>
      </c>
      <c r="O190" s="235">
        <f t="shared" si="28"/>
        <v>1.9667459077949097E-2</v>
      </c>
      <c r="P190" s="235">
        <f t="shared" si="28"/>
        <v>1.966745907783525E-2</v>
      </c>
      <c r="Q190" s="235">
        <f t="shared" si="28"/>
        <v>1.9667459077784083E-2</v>
      </c>
      <c r="R190" s="235">
        <f t="shared" si="28"/>
        <v>1.9667459077554936E-2</v>
      </c>
      <c r="S190" s="235">
        <f t="shared" si="28"/>
        <v>1.9667459077557108E-2</v>
      </c>
      <c r="T190" s="235">
        <f t="shared" si="28"/>
        <v>1.966745907755902E-2</v>
      </c>
      <c r="U190" s="235">
        <f t="shared" si="28"/>
        <v>1.9667459077540916E-2</v>
      </c>
      <c r="V190" s="235">
        <f t="shared" si="28"/>
        <v>1.9667459077258663E-2</v>
      </c>
      <c r="W190" s="235">
        <f t="shared" si="28"/>
        <v>1.9667459077238592E-2</v>
      </c>
      <c r="DA190" s="174"/>
    </row>
    <row r="191" spans="1:105" ht="12" customHeight="1" x14ac:dyDescent="0.25">
      <c r="A191" s="202" t="s">
        <v>95</v>
      </c>
      <c r="B191" s="235">
        <f t="shared" ref="B191:W191" si="29">IF(B$76=0,0,B$76/B$72)</f>
        <v>5.3844204728828741E-4</v>
      </c>
      <c r="C191" s="235">
        <f t="shared" si="29"/>
        <v>5.3844204728503817E-4</v>
      </c>
      <c r="D191" s="235">
        <f t="shared" si="29"/>
        <v>5.3844204728951332E-4</v>
      </c>
      <c r="E191" s="235">
        <f t="shared" si="29"/>
        <v>5.3844204728793537E-4</v>
      </c>
      <c r="F191" s="235">
        <f t="shared" si="29"/>
        <v>5.3844204727864636E-4</v>
      </c>
      <c r="G191" s="235">
        <f t="shared" si="29"/>
        <v>5.3844204728672757E-4</v>
      </c>
      <c r="H191" s="235">
        <f t="shared" si="29"/>
        <v>5.3844204729006973E-4</v>
      </c>
      <c r="I191" s="235">
        <f t="shared" si="29"/>
        <v>5.3844204729018498E-4</v>
      </c>
      <c r="J191" s="235">
        <f t="shared" si="29"/>
        <v>5.384420472927566E-4</v>
      </c>
      <c r="K191" s="235">
        <f t="shared" si="29"/>
        <v>5.3844204727987672E-4</v>
      </c>
      <c r="L191" s="235">
        <f t="shared" si="29"/>
        <v>5.3844204728746884E-4</v>
      </c>
      <c r="M191" s="235">
        <f t="shared" si="29"/>
        <v>5.3844204728161794E-4</v>
      </c>
      <c r="N191" s="235">
        <f t="shared" si="29"/>
        <v>5.3844204725757435E-4</v>
      </c>
      <c r="O191" s="235">
        <f t="shared" si="29"/>
        <v>5.3844204726542246E-4</v>
      </c>
      <c r="P191" s="235">
        <f t="shared" si="29"/>
        <v>5.3844204726230538E-4</v>
      </c>
      <c r="Q191" s="235">
        <f t="shared" si="29"/>
        <v>5.384420472609047E-4</v>
      </c>
      <c r="R191" s="235">
        <f t="shared" si="29"/>
        <v>5.3844204725463139E-4</v>
      </c>
      <c r="S191" s="235">
        <f t="shared" si="29"/>
        <v>5.3844204725469102E-4</v>
      </c>
      <c r="T191" s="235">
        <f t="shared" si="29"/>
        <v>5.384420472547435E-4</v>
      </c>
      <c r="U191" s="235">
        <f t="shared" si="29"/>
        <v>5.3844204725424759E-4</v>
      </c>
      <c r="V191" s="235">
        <f t="shared" si="29"/>
        <v>5.3844204724652015E-4</v>
      </c>
      <c r="W191" s="235">
        <f t="shared" si="29"/>
        <v>5.3844204724597068E-4</v>
      </c>
      <c r="DA191" s="174"/>
    </row>
    <row r="192" spans="1:105" ht="12" customHeight="1" x14ac:dyDescent="0.25">
      <c r="A192" s="56" t="s">
        <v>96</v>
      </c>
      <c r="B192" s="302">
        <f t="shared" ref="B192:W192" si="30">IF(B$77=0,0,B$77/B$72)</f>
        <v>2.2413507136122344E-3</v>
      </c>
      <c r="C192" s="302">
        <f t="shared" si="30"/>
        <v>2.15441581846262E-3</v>
      </c>
      <c r="D192" s="302">
        <f t="shared" si="30"/>
        <v>1.8447983755420323E-3</v>
      </c>
      <c r="E192" s="302">
        <f t="shared" si="30"/>
        <v>1.8387959109111888E-3</v>
      </c>
      <c r="F192" s="302">
        <f t="shared" si="30"/>
        <v>1.9150159999215574E-3</v>
      </c>
      <c r="G192" s="302">
        <f t="shared" si="30"/>
        <v>1.8250142243321948E-3</v>
      </c>
      <c r="H192" s="302">
        <f t="shared" si="30"/>
        <v>1.870310146543054E-3</v>
      </c>
      <c r="I192" s="302">
        <f t="shared" si="30"/>
        <v>2.0417114116228017E-3</v>
      </c>
      <c r="J192" s="302">
        <f t="shared" si="30"/>
        <v>2.1168128758852398E-3</v>
      </c>
      <c r="K192" s="302">
        <f t="shared" si="30"/>
        <v>1.8511665180146702E-3</v>
      </c>
      <c r="L192" s="302">
        <f t="shared" si="30"/>
        <v>1.7445060918082518E-3</v>
      </c>
      <c r="M192" s="302">
        <f t="shared" si="30"/>
        <v>1.7638928578313081E-3</v>
      </c>
      <c r="N192" s="302">
        <f t="shared" si="30"/>
        <v>2.7314549090352741E-3</v>
      </c>
      <c r="O192" s="302">
        <f t="shared" si="30"/>
        <v>2.7108432167755273E-3</v>
      </c>
      <c r="P192" s="302">
        <f t="shared" si="30"/>
        <v>2.7106478623763136E-3</v>
      </c>
      <c r="Q192" s="302">
        <f t="shared" si="30"/>
        <v>2.7060753247509957E-3</v>
      </c>
      <c r="R192" s="302">
        <f t="shared" si="30"/>
        <v>2.7027463969439285E-3</v>
      </c>
      <c r="S192" s="302">
        <f t="shared" si="30"/>
        <v>2.7022110678915092E-3</v>
      </c>
      <c r="T192" s="302">
        <f t="shared" si="30"/>
        <v>2.7022159472906864E-3</v>
      </c>
      <c r="U192" s="302">
        <f t="shared" si="30"/>
        <v>2.7020665229964807E-3</v>
      </c>
      <c r="V192" s="302">
        <f t="shared" si="30"/>
        <v>2.6989380058076366E-3</v>
      </c>
      <c r="W192" s="302">
        <f t="shared" si="30"/>
        <v>2.6987510639316175E-3</v>
      </c>
      <c r="DA192" s="68"/>
    </row>
    <row r="193" spans="1:105" ht="12" customHeight="1" x14ac:dyDescent="0.25">
      <c r="A193" s="203" t="s">
        <v>560</v>
      </c>
      <c r="B193" s="303">
        <f t="shared" ref="B193:W193" si="31">IF(B$83=0,0,B$83/B$72)</f>
        <v>0.19588612362878113</v>
      </c>
      <c r="C193" s="303">
        <f t="shared" si="31"/>
        <v>0.18777116769810251</v>
      </c>
      <c r="D193" s="303">
        <f t="shared" si="31"/>
        <v>0.15912515726548859</v>
      </c>
      <c r="E193" s="303">
        <f t="shared" si="31"/>
        <v>0.15860740793253886</v>
      </c>
      <c r="F193" s="303">
        <f t="shared" si="31"/>
        <v>0.16572732430586753</v>
      </c>
      <c r="G193" s="303">
        <f t="shared" si="31"/>
        <v>0.15741865306732405</v>
      </c>
      <c r="H193" s="303">
        <f t="shared" si="31"/>
        <v>0.16132570374605767</v>
      </c>
      <c r="I193" s="303">
        <f t="shared" si="31"/>
        <v>0.1766473051229133</v>
      </c>
      <c r="J193" s="303">
        <f t="shared" si="31"/>
        <v>0.18269332107668845</v>
      </c>
      <c r="K193" s="303">
        <f t="shared" si="31"/>
        <v>0.16011411384362584</v>
      </c>
      <c r="L193" s="303">
        <f t="shared" si="31"/>
        <v>0.15052821778184142</v>
      </c>
      <c r="M193" s="303">
        <f t="shared" si="31"/>
        <v>0.15230740292872402</v>
      </c>
      <c r="N193" s="303">
        <f t="shared" si="31"/>
        <v>0.23431871301388779</v>
      </c>
      <c r="O193" s="303">
        <f t="shared" si="31"/>
        <v>0.23352495085201894</v>
      </c>
      <c r="P193" s="303">
        <f t="shared" si="31"/>
        <v>0.23332950968130634</v>
      </c>
      <c r="Q193" s="303">
        <f t="shared" si="31"/>
        <v>0.23308956064989256</v>
      </c>
      <c r="R193" s="303">
        <f t="shared" si="31"/>
        <v>0.23287735803149351</v>
      </c>
      <c r="S193" s="303">
        <f t="shared" si="31"/>
        <v>0.23285589168145882</v>
      </c>
      <c r="T193" s="303">
        <f t="shared" si="31"/>
        <v>0.23285718270746344</v>
      </c>
      <c r="U193" s="303">
        <f t="shared" si="31"/>
        <v>0.23284530911963464</v>
      </c>
      <c r="V193" s="303">
        <f t="shared" si="31"/>
        <v>0.2327229880836699</v>
      </c>
      <c r="W193" s="303">
        <f t="shared" si="31"/>
        <v>0.2327107699396371</v>
      </c>
      <c r="DA193" s="175"/>
    </row>
    <row r="194" spans="1:105" ht="12" customHeight="1" x14ac:dyDescent="0.25">
      <c r="A194" s="62" t="s">
        <v>562</v>
      </c>
      <c r="B194" s="304">
        <f t="shared" ref="B194:W194" si="32">IF(B$84=0,0,B$84/B$72)</f>
        <v>0.14646487910524353</v>
      </c>
      <c r="C194" s="304">
        <f t="shared" si="32"/>
        <v>0.12784353468689758</v>
      </c>
      <c r="D194" s="304">
        <f t="shared" si="32"/>
        <v>6.9113969517950596E-2</v>
      </c>
      <c r="E194" s="304">
        <f t="shared" si="32"/>
        <v>6.9480960892599572E-2</v>
      </c>
      <c r="F194" s="304">
        <f t="shared" si="32"/>
        <v>8.3520644555277065E-2</v>
      </c>
      <c r="G194" s="304">
        <f t="shared" si="32"/>
        <v>6.6751742493827815E-2</v>
      </c>
      <c r="H194" s="304">
        <f t="shared" si="32"/>
        <v>7.0020340276825369E-2</v>
      </c>
      <c r="I194" s="304">
        <f t="shared" si="32"/>
        <v>9.3756321320234787E-2</v>
      </c>
      <c r="J194" s="304">
        <f t="shared" si="32"/>
        <v>0.10933267281484567</v>
      </c>
      <c r="K194" s="304">
        <f t="shared" si="32"/>
        <v>8.4109200100406623E-2</v>
      </c>
      <c r="L194" s="304">
        <f t="shared" si="32"/>
        <v>5.9380358102137556E-2</v>
      </c>
      <c r="M194" s="304">
        <f t="shared" si="32"/>
        <v>7.5773323589259214E-2</v>
      </c>
      <c r="N194" s="304">
        <f t="shared" si="32"/>
        <v>0.10274016194184694</v>
      </c>
      <c r="O194" s="304">
        <f t="shared" si="32"/>
        <v>0.12391310729911187</v>
      </c>
      <c r="P194" s="304">
        <f t="shared" si="32"/>
        <v>0.13138310682303142</v>
      </c>
      <c r="Q194" s="304">
        <f t="shared" si="32"/>
        <v>0.14032101306634628</v>
      </c>
      <c r="R194" s="304">
        <f t="shared" si="32"/>
        <v>0.14972631700227246</v>
      </c>
      <c r="S194" s="304">
        <f t="shared" si="32"/>
        <v>0.15051912558226008</v>
      </c>
      <c r="T194" s="304">
        <f t="shared" si="32"/>
        <v>0.15045982015185699</v>
      </c>
      <c r="U194" s="304">
        <f t="shared" si="32"/>
        <v>0.15101288901373983</v>
      </c>
      <c r="V194" s="304">
        <f t="shared" si="32"/>
        <v>0.15718638664001966</v>
      </c>
      <c r="W194" s="304">
        <f t="shared" si="32"/>
        <v>0.157737778555092</v>
      </c>
      <c r="DA194" s="72"/>
    </row>
    <row r="195" spans="1:105" ht="12" customHeight="1" x14ac:dyDescent="0.25">
      <c r="A195" s="62" t="s">
        <v>568</v>
      </c>
      <c r="B195" s="304">
        <f t="shared" ref="B195:W195" si="33">IF(B$89=0,0,B$89/B$72)</f>
        <v>4.9421244523537584E-2</v>
      </c>
      <c r="C195" s="304">
        <f t="shared" si="33"/>
        <v>5.9927633011204934E-2</v>
      </c>
      <c r="D195" s="304">
        <f t="shared" si="33"/>
        <v>9.0011187747537982E-2</v>
      </c>
      <c r="E195" s="304">
        <f t="shared" si="33"/>
        <v>8.9126447039939327E-2</v>
      </c>
      <c r="F195" s="304">
        <f t="shared" si="33"/>
        <v>8.220667975059047E-2</v>
      </c>
      <c r="G195" s="304">
        <f t="shared" si="33"/>
        <v>9.0666910573496226E-2</v>
      </c>
      <c r="H195" s="304">
        <f t="shared" si="33"/>
        <v>9.1305363469232306E-2</v>
      </c>
      <c r="I195" s="304">
        <f t="shared" si="33"/>
        <v>8.2890983802678495E-2</v>
      </c>
      <c r="J195" s="304">
        <f t="shared" si="33"/>
        <v>7.3360648261842784E-2</v>
      </c>
      <c r="K195" s="304">
        <f t="shared" si="33"/>
        <v>7.600491374321923E-2</v>
      </c>
      <c r="L195" s="304">
        <f t="shared" si="33"/>
        <v>9.114785967970386E-2</v>
      </c>
      <c r="M195" s="304">
        <f t="shared" si="33"/>
        <v>7.6534079339464822E-2</v>
      </c>
      <c r="N195" s="304">
        <f t="shared" si="33"/>
        <v>0.13157855107204086</v>
      </c>
      <c r="O195" s="304">
        <f t="shared" si="33"/>
        <v>0.10961184355290705</v>
      </c>
      <c r="P195" s="304">
        <f t="shared" si="33"/>
        <v>0.10194640285827491</v>
      </c>
      <c r="Q195" s="304">
        <f t="shared" si="33"/>
        <v>9.2768547583546246E-2</v>
      </c>
      <c r="R195" s="304">
        <f t="shared" si="33"/>
        <v>8.3151041029221079E-2</v>
      </c>
      <c r="S195" s="304">
        <f t="shared" si="33"/>
        <v>8.2336766099198724E-2</v>
      </c>
      <c r="T195" s="304">
        <f t="shared" si="33"/>
        <v>8.2397362555606479E-2</v>
      </c>
      <c r="U195" s="304">
        <f t="shared" si="33"/>
        <v>8.1832420105894824E-2</v>
      </c>
      <c r="V195" s="304">
        <f t="shared" si="33"/>
        <v>7.5536601443650264E-2</v>
      </c>
      <c r="W195" s="304">
        <f t="shared" si="33"/>
        <v>7.4972991384545093E-2</v>
      </c>
      <c r="DA195" s="72"/>
    </row>
    <row r="196" spans="1:105" ht="12" customHeight="1" x14ac:dyDescent="0.25">
      <c r="A196" s="203" t="s">
        <v>519</v>
      </c>
      <c r="B196" s="303">
        <f t="shared" ref="B196:W196" si="34">IF(B$90=0,0,B$90/B$72)</f>
        <v>0.37569591525146884</v>
      </c>
      <c r="C196" s="303">
        <f t="shared" si="34"/>
        <v>0.36013199607677882</v>
      </c>
      <c r="D196" s="303">
        <f t="shared" si="34"/>
        <v>0.30519094712234057</v>
      </c>
      <c r="E196" s="303">
        <f t="shared" si="34"/>
        <v>0.30419794003276235</v>
      </c>
      <c r="F196" s="303">
        <f t="shared" si="34"/>
        <v>0.31785344277506394</v>
      </c>
      <c r="G196" s="303">
        <f t="shared" si="34"/>
        <v>0.30191799115826795</v>
      </c>
      <c r="H196" s="303">
        <f t="shared" si="34"/>
        <v>0.30941144170743712</v>
      </c>
      <c r="I196" s="303">
        <f t="shared" si="34"/>
        <v>0.33879720393378315</v>
      </c>
      <c r="J196" s="303">
        <f t="shared" si="34"/>
        <v>0.35039304061327697</v>
      </c>
      <c r="K196" s="303">
        <f t="shared" si="34"/>
        <v>0.30708769682509823</v>
      </c>
      <c r="L196" s="303">
        <f t="shared" si="34"/>
        <v>0.28870261712816964</v>
      </c>
      <c r="M196" s="303">
        <f t="shared" si="34"/>
        <v>0.29211497007986026</v>
      </c>
      <c r="N196" s="303">
        <f t="shared" si="34"/>
        <v>0.44940693968260431</v>
      </c>
      <c r="O196" s="303">
        <f t="shared" si="34"/>
        <v>0.44788455924865161</v>
      </c>
      <c r="P196" s="303">
        <f t="shared" si="34"/>
        <v>0.44750971672204221</v>
      </c>
      <c r="Q196" s="303">
        <f t="shared" si="34"/>
        <v>0.4470495112245792</v>
      </c>
      <c r="R196" s="303">
        <f t="shared" si="34"/>
        <v>0.44664252141100125</v>
      </c>
      <c r="S196" s="303">
        <f t="shared" si="34"/>
        <v>0.44660135044965898</v>
      </c>
      <c r="T196" s="303">
        <f t="shared" si="34"/>
        <v>0.44660382654744213</v>
      </c>
      <c r="U196" s="303">
        <f t="shared" si="34"/>
        <v>0.44658105383458219</v>
      </c>
      <c r="V196" s="303">
        <f t="shared" si="34"/>
        <v>0.44634645062374734</v>
      </c>
      <c r="W196" s="303">
        <f t="shared" si="34"/>
        <v>0.44632301707613276</v>
      </c>
      <c r="DA196" s="175"/>
    </row>
    <row r="197" spans="1:105" ht="12" customHeight="1" x14ac:dyDescent="0.25">
      <c r="A197" s="62" t="s">
        <v>521</v>
      </c>
      <c r="B197" s="304">
        <f t="shared" ref="B197:W197" si="35">IF(B$91=0,0,B$91/B$72)</f>
        <v>0.28090941710561917</v>
      </c>
      <c r="C197" s="304">
        <f t="shared" si="35"/>
        <v>0.2451949779975118</v>
      </c>
      <c r="D197" s="304">
        <f t="shared" si="35"/>
        <v>0.13255577043280389</v>
      </c>
      <c r="E197" s="304">
        <f t="shared" si="35"/>
        <v>0.13325963427897106</v>
      </c>
      <c r="F197" s="304">
        <f t="shared" si="35"/>
        <v>0.16018676778785904</v>
      </c>
      <c r="G197" s="304">
        <f t="shared" si="35"/>
        <v>0.1280251838480114</v>
      </c>
      <c r="H197" s="304">
        <f t="shared" si="35"/>
        <v>0.13429412629744869</v>
      </c>
      <c r="I197" s="304">
        <f t="shared" si="35"/>
        <v>0.17981808152867573</v>
      </c>
      <c r="J197" s="304">
        <f t="shared" si="35"/>
        <v>0.20969243670319701</v>
      </c>
      <c r="K197" s="304">
        <f t="shared" si="35"/>
        <v>0.16131557625120282</v>
      </c>
      <c r="L197" s="304">
        <f t="shared" si="35"/>
        <v>0.11388738299513074</v>
      </c>
      <c r="M197" s="304">
        <f t="shared" si="35"/>
        <v>0.14532794682006633</v>
      </c>
      <c r="N197" s="304">
        <f t="shared" si="35"/>
        <v>0.19704846090565553</v>
      </c>
      <c r="O197" s="304">
        <f t="shared" si="35"/>
        <v>0.23765669255171923</v>
      </c>
      <c r="P197" s="304">
        <f t="shared" si="35"/>
        <v>0.25198363034638088</v>
      </c>
      <c r="Q197" s="304">
        <f t="shared" si="35"/>
        <v>0.26912591079130688</v>
      </c>
      <c r="R197" s="304">
        <f t="shared" si="35"/>
        <v>0.28716462739341975</v>
      </c>
      <c r="S197" s="304">
        <f t="shared" si="35"/>
        <v>0.28868517892386975</v>
      </c>
      <c r="T197" s="304">
        <f t="shared" si="35"/>
        <v>0.28857143524697265</v>
      </c>
      <c r="U197" s="304">
        <f t="shared" si="35"/>
        <v>0.2896321827282794</v>
      </c>
      <c r="V197" s="304">
        <f t="shared" si="35"/>
        <v>0.30147252035935784</v>
      </c>
      <c r="W197" s="304">
        <f t="shared" si="35"/>
        <v>0.30253005157370733</v>
      </c>
      <c r="DA197" s="72"/>
    </row>
    <row r="198" spans="1:105" ht="12" customHeight="1" x14ac:dyDescent="0.25">
      <c r="A198" s="62" t="s">
        <v>527</v>
      </c>
      <c r="B198" s="304">
        <f t="shared" ref="B198:W198" si="36">IF(B$96=0,0,B$96/B$72)</f>
        <v>9.4786498145849413E-2</v>
      </c>
      <c r="C198" s="304">
        <f t="shared" si="36"/>
        <v>0.11493701807926712</v>
      </c>
      <c r="D198" s="304">
        <f t="shared" si="36"/>
        <v>0.17263517668953668</v>
      </c>
      <c r="E198" s="304">
        <f t="shared" si="36"/>
        <v>0.17093830575379129</v>
      </c>
      <c r="F198" s="304">
        <f t="shared" si="36"/>
        <v>0.15766667498720491</v>
      </c>
      <c r="G198" s="304">
        <f t="shared" si="36"/>
        <v>0.17389280731025655</v>
      </c>
      <c r="H198" s="304">
        <f t="shared" si="36"/>
        <v>0.17511731540998843</v>
      </c>
      <c r="I198" s="304">
        <f t="shared" si="36"/>
        <v>0.15897912240510728</v>
      </c>
      <c r="J198" s="304">
        <f t="shared" si="36"/>
        <v>0.14070060391007991</v>
      </c>
      <c r="K198" s="304">
        <f t="shared" si="36"/>
        <v>0.14577212057389544</v>
      </c>
      <c r="L198" s="304">
        <f t="shared" si="36"/>
        <v>0.17481523413303893</v>
      </c>
      <c r="M198" s="304">
        <f t="shared" si="36"/>
        <v>0.14678702325979393</v>
      </c>
      <c r="N198" s="304">
        <f t="shared" si="36"/>
        <v>0.25235847877694867</v>
      </c>
      <c r="O198" s="304">
        <f t="shared" si="36"/>
        <v>0.21022786669693244</v>
      </c>
      <c r="P198" s="304">
        <f t="shared" si="36"/>
        <v>0.1955260863756613</v>
      </c>
      <c r="Q198" s="304">
        <f t="shared" si="36"/>
        <v>0.17792360043327229</v>
      </c>
      <c r="R198" s="304">
        <f t="shared" si="36"/>
        <v>0.15947789401758153</v>
      </c>
      <c r="S198" s="304">
        <f t="shared" si="36"/>
        <v>0.1579161715257893</v>
      </c>
      <c r="T198" s="304">
        <f t="shared" si="36"/>
        <v>0.15803239130046942</v>
      </c>
      <c r="U198" s="304">
        <f t="shared" si="36"/>
        <v>0.15694887110630268</v>
      </c>
      <c r="V198" s="304">
        <f t="shared" si="36"/>
        <v>0.14487393026438936</v>
      </c>
      <c r="W198" s="304">
        <f t="shared" si="36"/>
        <v>0.14379296550242529</v>
      </c>
      <c r="DA198" s="72"/>
    </row>
    <row r="199" spans="1:105" ht="12" customHeight="1" x14ac:dyDescent="0.25">
      <c r="A199" s="203" t="s">
        <v>529</v>
      </c>
      <c r="B199" s="303">
        <f t="shared" ref="B199:W199" si="37">IF(B$97=0,0,B$97/B$72)</f>
        <v>0.40351514085188306</v>
      </c>
      <c r="C199" s="303">
        <f t="shared" si="37"/>
        <v>0.4272809508525377</v>
      </c>
      <c r="D199" s="303">
        <f t="shared" si="37"/>
        <v>0.51117762768232189</v>
      </c>
      <c r="E199" s="303">
        <f t="shared" si="37"/>
        <v>0.51269438656954724</v>
      </c>
      <c r="F199" s="303">
        <f t="shared" si="37"/>
        <v>0.49184274736529787</v>
      </c>
      <c r="G199" s="303">
        <f t="shared" si="37"/>
        <v>0.51617687199588669</v>
      </c>
      <c r="H199" s="303">
        <f t="shared" si="37"/>
        <v>0.50473107484563218</v>
      </c>
      <c r="I199" s="303">
        <f t="shared" si="37"/>
        <v>0.45985230997734622</v>
      </c>
      <c r="J199" s="303">
        <f t="shared" si="37"/>
        <v>0.44213535587970604</v>
      </c>
      <c r="K199" s="303">
        <f t="shared" si="37"/>
        <v>0.50828555325936031</v>
      </c>
      <c r="L199" s="303">
        <f t="shared" si="37"/>
        <v>0.53636318944396033</v>
      </c>
      <c r="M199" s="303">
        <f t="shared" si="37"/>
        <v>0.53115226457961018</v>
      </c>
      <c r="N199" s="303">
        <f t="shared" si="37"/>
        <v>0.29088142284151047</v>
      </c>
      <c r="O199" s="303">
        <f t="shared" si="37"/>
        <v>0.2932181771292609</v>
      </c>
      <c r="P199" s="303">
        <f t="shared" si="37"/>
        <v>0.29378865618111372</v>
      </c>
      <c r="Q199" s="303">
        <f t="shared" si="37"/>
        <v>0.29449338324767471</v>
      </c>
      <c r="R199" s="303">
        <f t="shared" si="37"/>
        <v>0.29511590460772269</v>
      </c>
      <c r="S199" s="303">
        <f t="shared" si="37"/>
        <v>0.29517907724814957</v>
      </c>
      <c r="T199" s="303">
        <f t="shared" si="37"/>
        <v>0.29517530524496066</v>
      </c>
      <c r="U199" s="303">
        <f t="shared" si="37"/>
        <v>0.29521010096996447</v>
      </c>
      <c r="V199" s="303">
        <f t="shared" si="37"/>
        <v>0.29557015373427803</v>
      </c>
      <c r="W199" s="303">
        <f t="shared" si="37"/>
        <v>0.29560599236782459</v>
      </c>
      <c r="DA199" s="175"/>
    </row>
    <row r="200" spans="1:105" ht="12" customHeight="1" x14ac:dyDescent="0.25">
      <c r="A200" s="62" t="s">
        <v>530</v>
      </c>
      <c r="B200" s="304">
        <f t="shared" ref="B200:W200" si="38">IF(B$98=0,0,B$98/B$72)</f>
        <v>8.1287587451772503E-2</v>
      </c>
      <c r="C200" s="304">
        <f t="shared" si="38"/>
        <v>7.3519563443947972E-2</v>
      </c>
      <c r="D200" s="304">
        <f t="shared" si="38"/>
        <v>5.3334114671351525E-2</v>
      </c>
      <c r="E200" s="304">
        <f t="shared" si="38"/>
        <v>5.3792341313490789E-2</v>
      </c>
      <c r="F200" s="304">
        <f t="shared" si="38"/>
        <v>5.5209373970347031E-2</v>
      </c>
      <c r="G200" s="304">
        <f t="shared" si="38"/>
        <v>5.2069632687188665E-2</v>
      </c>
      <c r="H200" s="304">
        <f t="shared" si="38"/>
        <v>5.3296507128705754E-2</v>
      </c>
      <c r="I200" s="304">
        <f t="shared" si="38"/>
        <v>6.0192886860522404E-2</v>
      </c>
      <c r="J200" s="304">
        <f t="shared" si="38"/>
        <v>7.3486132874430454E-2</v>
      </c>
      <c r="K200" s="304">
        <f t="shared" si="38"/>
        <v>6.1463900868539277E-2</v>
      </c>
      <c r="L200" s="304">
        <f t="shared" si="38"/>
        <v>4.8439872541876816E-2</v>
      </c>
      <c r="M200" s="304">
        <f t="shared" si="38"/>
        <v>6.1090463908984136E-2</v>
      </c>
      <c r="N200" s="304">
        <f t="shared" si="38"/>
        <v>5.3840783560887479E-2</v>
      </c>
      <c r="O200" s="304">
        <f t="shared" si="38"/>
        <v>6.5157146634923876E-2</v>
      </c>
      <c r="P200" s="304">
        <f t="shared" si="38"/>
        <v>6.9142958473689953E-2</v>
      </c>
      <c r="Q200" s="304">
        <f t="shared" si="38"/>
        <v>7.3922728313400521E-2</v>
      </c>
      <c r="R200" s="304">
        <f t="shared" si="38"/>
        <v>7.8949425757884134E-2</v>
      </c>
      <c r="S200" s="304">
        <f t="shared" si="38"/>
        <v>7.9374783714495772E-2</v>
      </c>
      <c r="T200" s="304">
        <f t="shared" si="38"/>
        <v>7.934306967495855E-2</v>
      </c>
      <c r="U200" s="304">
        <f t="shared" si="38"/>
        <v>7.9638784344527286E-2</v>
      </c>
      <c r="V200" s="304">
        <f t="shared" si="38"/>
        <v>8.2938035675832994E-2</v>
      </c>
      <c r="W200" s="304">
        <f t="shared" si="38"/>
        <v>8.3233342662106607E-2</v>
      </c>
      <c r="DA200" s="72"/>
    </row>
    <row r="201" spans="1:105" ht="12" customHeight="1" x14ac:dyDescent="0.25">
      <c r="A201" s="62" t="s">
        <v>535</v>
      </c>
      <c r="B201" s="304">
        <f t="shared" ref="B201:W201" si="39">IF(B$102=0,0,B$102/B$72)</f>
        <v>0.28072087156207087</v>
      </c>
      <c r="C201" s="304">
        <f t="shared" si="39"/>
        <v>0.30448668156346659</v>
      </c>
      <c r="D201" s="304">
        <f t="shared" si="39"/>
        <v>0.38838335839223026</v>
      </c>
      <c r="E201" s="304">
        <f t="shared" si="39"/>
        <v>0.38990011727981538</v>
      </c>
      <c r="F201" s="304">
        <f t="shared" si="39"/>
        <v>0.36904847807768437</v>
      </c>
      <c r="G201" s="304">
        <f t="shared" si="39"/>
        <v>0.39338260270643022</v>
      </c>
      <c r="H201" s="304">
        <f t="shared" si="39"/>
        <v>0.38193680555541359</v>
      </c>
      <c r="I201" s="304">
        <f t="shared" si="39"/>
        <v>0.33705804068710138</v>
      </c>
      <c r="J201" s="304">
        <f t="shared" si="39"/>
        <v>0.31934108658887472</v>
      </c>
      <c r="K201" s="304">
        <f t="shared" si="39"/>
        <v>0.38549128397146626</v>
      </c>
      <c r="L201" s="304">
        <f t="shared" si="39"/>
        <v>0.41356892015433488</v>
      </c>
      <c r="M201" s="304">
        <f t="shared" si="39"/>
        <v>0.408357995291319</v>
      </c>
      <c r="N201" s="304">
        <f t="shared" si="39"/>
        <v>0.1680871535587026</v>
      </c>
      <c r="O201" s="304">
        <f t="shared" si="39"/>
        <v>0.17042390784466321</v>
      </c>
      <c r="P201" s="304">
        <f t="shared" si="39"/>
        <v>0.17099438689722685</v>
      </c>
      <c r="Q201" s="304">
        <f t="shared" si="39"/>
        <v>0.17169911396410739</v>
      </c>
      <c r="R201" s="304">
        <f t="shared" si="39"/>
        <v>0.172321635325586</v>
      </c>
      <c r="S201" s="304">
        <f t="shared" si="39"/>
        <v>0.17238480796599925</v>
      </c>
      <c r="T201" s="304">
        <f t="shared" si="39"/>
        <v>0.17238103596279844</v>
      </c>
      <c r="U201" s="304">
        <f t="shared" si="39"/>
        <v>0.1724158316879153</v>
      </c>
      <c r="V201" s="304">
        <f t="shared" si="39"/>
        <v>0.17277588445399109</v>
      </c>
      <c r="W201" s="304">
        <f t="shared" si="39"/>
        <v>0.17281172308766296</v>
      </c>
      <c r="DA201" s="72"/>
    </row>
    <row r="202" spans="1:105" ht="12" customHeight="1" x14ac:dyDescent="0.25">
      <c r="A202" s="63" t="s">
        <v>547</v>
      </c>
      <c r="B202" s="305">
        <f t="shared" ref="B202:W202" si="40">IF(B$113=0,0,B$113/B$72)</f>
        <v>4.1506681838039641E-2</v>
      </c>
      <c r="C202" s="305">
        <f t="shared" si="40"/>
        <v>4.9274705845123168E-2</v>
      </c>
      <c r="D202" s="305">
        <f t="shared" si="40"/>
        <v>6.9460154618740111E-2</v>
      </c>
      <c r="E202" s="305">
        <f t="shared" si="40"/>
        <v>6.9001927976241037E-2</v>
      </c>
      <c r="F202" s="305">
        <f t="shared" si="40"/>
        <v>6.7584895317266483E-2</v>
      </c>
      <c r="G202" s="305">
        <f t="shared" si="40"/>
        <v>7.0724636602267785E-2</v>
      </c>
      <c r="H202" s="305">
        <f t="shared" si="40"/>
        <v>6.9497762161512863E-2</v>
      </c>
      <c r="I202" s="305">
        <f t="shared" si="40"/>
        <v>6.2601382429722519E-2</v>
      </c>
      <c r="J202" s="305">
        <f t="shared" si="40"/>
        <v>4.9308136416400902E-2</v>
      </c>
      <c r="K202" s="305">
        <f t="shared" si="40"/>
        <v>6.1330368419354749E-2</v>
      </c>
      <c r="L202" s="305">
        <f t="shared" si="40"/>
        <v>7.4354396747748686E-2</v>
      </c>
      <c r="M202" s="305">
        <f t="shared" si="40"/>
        <v>6.1703805379307038E-2</v>
      </c>
      <c r="N202" s="305">
        <f t="shared" si="40"/>
        <v>6.8953485721920407E-2</v>
      </c>
      <c r="O202" s="305">
        <f t="shared" si="40"/>
        <v>5.7637122649673828E-2</v>
      </c>
      <c r="P202" s="305">
        <f t="shared" si="40"/>
        <v>5.3651310810196945E-2</v>
      </c>
      <c r="Q202" s="305">
        <f t="shared" si="40"/>
        <v>4.8871540970166813E-2</v>
      </c>
      <c r="R202" s="305">
        <f t="shared" si="40"/>
        <v>4.3844843524252539E-2</v>
      </c>
      <c r="S202" s="305">
        <f t="shared" si="40"/>
        <v>4.3419485567654584E-2</v>
      </c>
      <c r="T202" s="305">
        <f t="shared" si="40"/>
        <v>4.3451199607203679E-2</v>
      </c>
      <c r="U202" s="305">
        <f t="shared" si="40"/>
        <v>4.3155484937521901E-2</v>
      </c>
      <c r="V202" s="305">
        <f t="shared" si="40"/>
        <v>3.9856233604453957E-2</v>
      </c>
      <c r="W202" s="305">
        <f t="shared" si="40"/>
        <v>3.9560926618055006E-2</v>
      </c>
      <c r="DA202" s="74"/>
    </row>
    <row r="203" spans="1:105" ht="12" customHeight="1" x14ac:dyDescent="0.25">
      <c r="A203" s="130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spans="1:105" ht="12" customHeight="1" x14ac:dyDescent="0.25">
      <c r="A204" s="35" t="s">
        <v>45</v>
      </c>
      <c r="B204" s="234">
        <f t="shared" ref="B204:W204" si="41">SUM(B$205:B$210,B$214:B$215,B$217:B$219)</f>
        <v>1</v>
      </c>
      <c r="C204" s="234">
        <f t="shared" si="41"/>
        <v>1.0000000000000002</v>
      </c>
      <c r="D204" s="234">
        <f t="shared" si="41"/>
        <v>1</v>
      </c>
      <c r="E204" s="234">
        <f t="shared" si="41"/>
        <v>1.0000000000000002</v>
      </c>
      <c r="F204" s="234">
        <f t="shared" si="41"/>
        <v>0.99999999999999989</v>
      </c>
      <c r="G204" s="234">
        <f t="shared" si="41"/>
        <v>1</v>
      </c>
      <c r="H204" s="234">
        <f t="shared" si="41"/>
        <v>1</v>
      </c>
      <c r="I204" s="234">
        <f t="shared" si="41"/>
        <v>1.0000000000000002</v>
      </c>
      <c r="J204" s="234">
        <f t="shared" si="41"/>
        <v>1.0000000000000002</v>
      </c>
      <c r="K204" s="234">
        <f t="shared" si="41"/>
        <v>0.99999999999999989</v>
      </c>
      <c r="L204" s="234">
        <f t="shared" si="41"/>
        <v>1</v>
      </c>
      <c r="M204" s="234">
        <f t="shared" si="41"/>
        <v>1.0000000000000002</v>
      </c>
      <c r="N204" s="234">
        <f t="shared" si="41"/>
        <v>0.99999999999999978</v>
      </c>
      <c r="O204" s="234">
        <f t="shared" si="41"/>
        <v>1</v>
      </c>
      <c r="P204" s="234">
        <f t="shared" si="41"/>
        <v>1</v>
      </c>
      <c r="Q204" s="234">
        <f t="shared" si="41"/>
        <v>0.99999999999999978</v>
      </c>
      <c r="R204" s="234">
        <f t="shared" si="41"/>
        <v>1</v>
      </c>
      <c r="S204" s="234">
        <f t="shared" si="41"/>
        <v>1</v>
      </c>
      <c r="T204" s="234">
        <f t="shared" si="41"/>
        <v>1.0000000000000004</v>
      </c>
      <c r="U204" s="234">
        <f t="shared" si="41"/>
        <v>1</v>
      </c>
      <c r="V204" s="234">
        <f t="shared" si="41"/>
        <v>1.0000000000000002</v>
      </c>
      <c r="W204" s="234">
        <f t="shared" si="41"/>
        <v>1.0000000000000002</v>
      </c>
      <c r="DA204" s="95"/>
    </row>
    <row r="205" spans="1:105" ht="12" customHeight="1" x14ac:dyDescent="0.25">
      <c r="A205" s="55" t="s">
        <v>92</v>
      </c>
      <c r="B205" s="301">
        <f t="shared" ref="B205:W205" si="42">IF(B$116=0,0,B$116/B$115)</f>
        <v>1.5832984466307833E-3</v>
      </c>
      <c r="C205" s="301">
        <f t="shared" si="42"/>
        <v>1.5832984466312482E-3</v>
      </c>
      <c r="D205" s="301">
        <f t="shared" si="42"/>
        <v>1.5832984466307568E-3</v>
      </c>
      <c r="E205" s="301">
        <f t="shared" si="42"/>
        <v>1.5832984466312725E-3</v>
      </c>
      <c r="F205" s="301">
        <f t="shared" si="42"/>
        <v>1.5832984466313295E-3</v>
      </c>
      <c r="G205" s="301">
        <f t="shared" si="42"/>
        <v>1.5832984466311502E-3</v>
      </c>
      <c r="H205" s="301">
        <f t="shared" si="42"/>
        <v>1.5832984466313384E-3</v>
      </c>
      <c r="I205" s="301">
        <f t="shared" si="42"/>
        <v>1.5832984466309418E-3</v>
      </c>
      <c r="J205" s="301">
        <f t="shared" si="42"/>
        <v>1.5832984466303572E-3</v>
      </c>
      <c r="K205" s="301">
        <f t="shared" si="42"/>
        <v>1.5832984466325043E-3</v>
      </c>
      <c r="L205" s="301">
        <f t="shared" si="42"/>
        <v>1.5832984466313336E-3</v>
      </c>
      <c r="M205" s="301">
        <f t="shared" si="42"/>
        <v>1.5832984466317688E-3</v>
      </c>
      <c r="N205" s="301">
        <f t="shared" si="42"/>
        <v>1.5832984466263729E-3</v>
      </c>
      <c r="O205" s="301">
        <f t="shared" si="42"/>
        <v>1.5832984466255294E-3</v>
      </c>
      <c r="P205" s="301">
        <f t="shared" si="42"/>
        <v>1.5832984466246666E-3</v>
      </c>
      <c r="Q205" s="301">
        <f t="shared" si="42"/>
        <v>1.5832984466235829E-3</v>
      </c>
      <c r="R205" s="301">
        <f t="shared" si="42"/>
        <v>1.5832984466210896E-3</v>
      </c>
      <c r="S205" s="301">
        <f t="shared" si="42"/>
        <v>1.5832984466209569E-3</v>
      </c>
      <c r="T205" s="301">
        <f t="shared" si="42"/>
        <v>1.583298446620979E-3</v>
      </c>
      <c r="U205" s="301">
        <f t="shared" si="42"/>
        <v>1.5832984466207715E-3</v>
      </c>
      <c r="V205" s="301">
        <f t="shared" si="42"/>
        <v>1.5832984466175202E-3</v>
      </c>
      <c r="W205" s="301">
        <f t="shared" si="42"/>
        <v>1.5832984466172199E-3</v>
      </c>
      <c r="DA205" s="67"/>
    </row>
    <row r="206" spans="1:105" ht="12" customHeight="1" x14ac:dyDescent="0.25">
      <c r="A206" s="202" t="s">
        <v>93</v>
      </c>
      <c r="B206" s="235">
        <f t="shared" ref="B206:W206" si="43">IF(B$117=0,0,B$117/B$115)</f>
        <v>7.9028898432969728E-4</v>
      </c>
      <c r="C206" s="235">
        <f t="shared" si="43"/>
        <v>7.902889843299293E-4</v>
      </c>
      <c r="D206" s="235">
        <f t="shared" si="43"/>
        <v>7.9028898432968416E-4</v>
      </c>
      <c r="E206" s="235">
        <f t="shared" si="43"/>
        <v>7.9028898432994155E-4</v>
      </c>
      <c r="F206" s="235">
        <f t="shared" si="43"/>
        <v>7.9028898432997017E-4</v>
      </c>
      <c r="G206" s="235">
        <f t="shared" si="43"/>
        <v>7.9028898432988073E-4</v>
      </c>
      <c r="H206" s="235">
        <f t="shared" si="43"/>
        <v>7.9028898432997451E-4</v>
      </c>
      <c r="I206" s="235">
        <f t="shared" si="43"/>
        <v>7.9028898432977675E-4</v>
      </c>
      <c r="J206" s="235">
        <f t="shared" si="43"/>
        <v>7.9028898432948488E-4</v>
      </c>
      <c r="K206" s="235">
        <f t="shared" si="43"/>
        <v>7.9028898433055651E-4</v>
      </c>
      <c r="L206" s="235">
        <f t="shared" si="43"/>
        <v>7.9028898432997213E-4</v>
      </c>
      <c r="M206" s="235">
        <f t="shared" si="43"/>
        <v>7.9028898433018918E-4</v>
      </c>
      <c r="N206" s="235">
        <f t="shared" si="43"/>
        <v>7.9028898432749635E-4</v>
      </c>
      <c r="O206" s="235">
        <f t="shared" si="43"/>
        <v>7.9028898432707503E-4</v>
      </c>
      <c r="P206" s="235">
        <f t="shared" si="43"/>
        <v>7.9028898432664427E-4</v>
      </c>
      <c r="Q206" s="235">
        <f t="shared" si="43"/>
        <v>7.9028898432610358E-4</v>
      </c>
      <c r="R206" s="235">
        <f t="shared" si="43"/>
        <v>7.902889843248587E-4</v>
      </c>
      <c r="S206" s="235">
        <f t="shared" si="43"/>
        <v>7.9028898432479267E-4</v>
      </c>
      <c r="T206" s="235">
        <f t="shared" si="43"/>
        <v>7.9028898432480352E-4</v>
      </c>
      <c r="U206" s="235">
        <f t="shared" si="43"/>
        <v>7.9028898432469987E-4</v>
      </c>
      <c r="V206" s="235">
        <f t="shared" si="43"/>
        <v>7.9028898432307736E-4</v>
      </c>
      <c r="W206" s="235">
        <f t="shared" si="43"/>
        <v>7.9028898432292741E-4</v>
      </c>
      <c r="DA206" s="174"/>
    </row>
    <row r="207" spans="1:105" ht="12" customHeight="1" x14ac:dyDescent="0.25">
      <c r="A207" s="202" t="s">
        <v>94</v>
      </c>
      <c r="B207" s="235">
        <f t="shared" ref="B207:W207" si="44">IF(B$118=0,0,B$118/B$115)</f>
        <v>2.0089632356179173E-2</v>
      </c>
      <c r="C207" s="235">
        <f t="shared" si="44"/>
        <v>2.0089632356185071E-2</v>
      </c>
      <c r="D207" s="235">
        <f t="shared" si="44"/>
        <v>2.008963235617884E-2</v>
      </c>
      <c r="E207" s="235">
        <f t="shared" si="44"/>
        <v>2.0089632356185379E-2</v>
      </c>
      <c r="F207" s="235">
        <f t="shared" si="44"/>
        <v>2.0089632356186105E-2</v>
      </c>
      <c r="G207" s="235">
        <f t="shared" si="44"/>
        <v>2.0089632356183829E-2</v>
      </c>
      <c r="H207" s="235">
        <f t="shared" si="44"/>
        <v>2.0089632356186219E-2</v>
      </c>
      <c r="I207" s="235">
        <f t="shared" si="44"/>
        <v>2.0089632356181188E-2</v>
      </c>
      <c r="J207" s="235">
        <f t="shared" si="44"/>
        <v>2.0089632356173767E-2</v>
      </c>
      <c r="K207" s="235">
        <f t="shared" si="44"/>
        <v>2.0089632356201002E-2</v>
      </c>
      <c r="L207" s="235">
        <f t="shared" si="44"/>
        <v>2.008963235618616E-2</v>
      </c>
      <c r="M207" s="235">
        <f t="shared" si="44"/>
        <v>2.0089632356191683E-2</v>
      </c>
      <c r="N207" s="235">
        <f t="shared" si="44"/>
        <v>2.0089632356123224E-2</v>
      </c>
      <c r="O207" s="235">
        <f t="shared" si="44"/>
        <v>2.0089632356112514E-2</v>
      </c>
      <c r="P207" s="235">
        <f t="shared" si="44"/>
        <v>2.0089632356101565E-2</v>
      </c>
      <c r="Q207" s="235">
        <f t="shared" si="44"/>
        <v>2.0089632356087819E-2</v>
      </c>
      <c r="R207" s="235">
        <f t="shared" si="44"/>
        <v>2.0089632356056177E-2</v>
      </c>
      <c r="S207" s="235">
        <f t="shared" si="44"/>
        <v>2.0089632356054491E-2</v>
      </c>
      <c r="T207" s="235">
        <f t="shared" si="44"/>
        <v>2.0089632356054772E-2</v>
      </c>
      <c r="U207" s="235">
        <f t="shared" si="44"/>
        <v>2.0089632356052142E-2</v>
      </c>
      <c r="V207" s="235">
        <f t="shared" si="44"/>
        <v>2.0089632356010887E-2</v>
      </c>
      <c r="W207" s="235">
        <f t="shared" si="44"/>
        <v>2.0089632356007074E-2</v>
      </c>
      <c r="DA207" s="174"/>
    </row>
    <row r="208" spans="1:105" ht="12" customHeight="1" x14ac:dyDescent="0.25">
      <c r="A208" s="202" t="s">
        <v>95</v>
      </c>
      <c r="B208" s="235">
        <f t="shared" ref="B208:W208" si="45">IF(B$119=0,0,B$119/B$115)</f>
        <v>5.2776614887692776E-4</v>
      </c>
      <c r="C208" s="235">
        <f t="shared" si="45"/>
        <v>5.277661488770829E-4</v>
      </c>
      <c r="D208" s="235">
        <f t="shared" si="45"/>
        <v>5.277661488769193E-4</v>
      </c>
      <c r="E208" s="235">
        <f t="shared" si="45"/>
        <v>5.2776614887709082E-4</v>
      </c>
      <c r="F208" s="235">
        <f t="shared" si="45"/>
        <v>5.2776614887710968E-4</v>
      </c>
      <c r="G208" s="235">
        <f t="shared" si="45"/>
        <v>5.2776614887705005E-4</v>
      </c>
      <c r="H208" s="235">
        <f t="shared" si="45"/>
        <v>5.2776614887711283E-4</v>
      </c>
      <c r="I208" s="235">
        <f t="shared" si="45"/>
        <v>5.2776614887698077E-4</v>
      </c>
      <c r="J208" s="235">
        <f t="shared" si="45"/>
        <v>5.2776614887678572E-4</v>
      </c>
      <c r="K208" s="235">
        <f t="shared" si="45"/>
        <v>5.2776614887750162E-4</v>
      </c>
      <c r="L208" s="235">
        <f t="shared" si="45"/>
        <v>5.277661488771112E-4</v>
      </c>
      <c r="M208" s="235">
        <f t="shared" si="45"/>
        <v>5.2776614887725638E-4</v>
      </c>
      <c r="N208" s="235">
        <f t="shared" si="45"/>
        <v>5.2776614887545801E-4</v>
      </c>
      <c r="O208" s="235">
        <f t="shared" si="45"/>
        <v>5.2776614887517688E-4</v>
      </c>
      <c r="P208" s="235">
        <f t="shared" si="45"/>
        <v>5.2776614887488924E-4</v>
      </c>
      <c r="Q208" s="235">
        <f t="shared" si="45"/>
        <v>5.277661488745282E-4</v>
      </c>
      <c r="R208" s="235">
        <f t="shared" si="45"/>
        <v>5.2776614887369662E-4</v>
      </c>
      <c r="S208" s="235">
        <f t="shared" si="45"/>
        <v>5.2776614887365238E-4</v>
      </c>
      <c r="T208" s="235">
        <f t="shared" si="45"/>
        <v>5.2776614887365986E-4</v>
      </c>
      <c r="U208" s="235">
        <f t="shared" si="45"/>
        <v>5.2776614887359091E-4</v>
      </c>
      <c r="V208" s="235">
        <f t="shared" si="45"/>
        <v>5.2776614887250714E-4</v>
      </c>
      <c r="W208" s="235">
        <f t="shared" si="45"/>
        <v>5.2776614887240674E-4</v>
      </c>
      <c r="DA208" s="174"/>
    </row>
    <row r="209" spans="1:105" ht="12" customHeight="1" x14ac:dyDescent="0.25">
      <c r="A209" s="56" t="s">
        <v>96</v>
      </c>
      <c r="B209" s="302">
        <f t="shared" ref="B209:W209" si="46">IF(B$120=0,0,B$120/B$115)</f>
        <v>2.416719435525733E-3</v>
      </c>
      <c r="C209" s="302">
        <f t="shared" si="46"/>
        <v>2.3755917315278381E-3</v>
      </c>
      <c r="D209" s="302">
        <f t="shared" si="46"/>
        <v>2.2112182772625736E-3</v>
      </c>
      <c r="E209" s="302">
        <f t="shared" si="46"/>
        <v>2.207508466860561E-3</v>
      </c>
      <c r="F209" s="302">
        <f t="shared" si="46"/>
        <v>2.2503404412440755E-3</v>
      </c>
      <c r="G209" s="302">
        <f t="shared" si="46"/>
        <v>2.1989461733541138E-3</v>
      </c>
      <c r="H209" s="302">
        <f t="shared" si="46"/>
        <v>2.226855958652066E-3</v>
      </c>
      <c r="I209" s="302">
        <f t="shared" si="46"/>
        <v>2.3130240148699719E-3</v>
      </c>
      <c r="J209" s="302">
        <f t="shared" si="46"/>
        <v>2.3671571728898009E-3</v>
      </c>
      <c r="K209" s="302">
        <f t="shared" si="46"/>
        <v>2.2123143084775837E-3</v>
      </c>
      <c r="L209" s="302">
        <f t="shared" si="46"/>
        <v>2.1472925833038127E-3</v>
      </c>
      <c r="M209" s="302">
        <f t="shared" si="46"/>
        <v>2.1591290081997214E-3</v>
      </c>
      <c r="N209" s="302">
        <f t="shared" si="46"/>
        <v>2.6633376211291845E-3</v>
      </c>
      <c r="O209" s="302">
        <f t="shared" si="46"/>
        <v>2.6484696556625174E-3</v>
      </c>
      <c r="P209" s="302">
        <f t="shared" si="46"/>
        <v>2.6495629626840252E-3</v>
      </c>
      <c r="Q209" s="302">
        <f t="shared" si="46"/>
        <v>2.6466749620484903E-3</v>
      </c>
      <c r="R209" s="302">
        <f t="shared" si="46"/>
        <v>2.6448166156561727E-3</v>
      </c>
      <c r="S209" s="302">
        <f t="shared" si="46"/>
        <v>2.644434454221817E-3</v>
      </c>
      <c r="T209" s="302">
        <f t="shared" si="46"/>
        <v>2.6444307439608579E-3</v>
      </c>
      <c r="U209" s="302">
        <f t="shared" si="46"/>
        <v>2.6443626934341052E-3</v>
      </c>
      <c r="V209" s="302">
        <f t="shared" si="46"/>
        <v>2.6421078543505858E-3</v>
      </c>
      <c r="W209" s="302">
        <f t="shared" si="46"/>
        <v>2.6420052957907675E-3</v>
      </c>
      <c r="DA209" s="68"/>
    </row>
    <row r="210" spans="1:105" ht="12" customHeight="1" x14ac:dyDescent="0.25">
      <c r="A210" s="203" t="s">
        <v>604</v>
      </c>
      <c r="B210" s="303">
        <f t="shared" ref="B210:W210" si="47">IF(B$126=0,0,B$126/B$115)</f>
        <v>0.52326239720879675</v>
      </c>
      <c r="C210" s="303">
        <f t="shared" si="47"/>
        <v>0.51294478676296817</v>
      </c>
      <c r="D210" s="303">
        <f t="shared" si="47"/>
        <v>0.47252086596960663</v>
      </c>
      <c r="E210" s="303">
        <f t="shared" si="47"/>
        <v>0.47172810713536245</v>
      </c>
      <c r="F210" s="303">
        <f t="shared" si="47"/>
        <v>0.48246895591960215</v>
      </c>
      <c r="G210" s="303">
        <f t="shared" si="47"/>
        <v>0.46989840882653633</v>
      </c>
      <c r="H210" s="303">
        <f t="shared" si="47"/>
        <v>0.47586252193722423</v>
      </c>
      <c r="I210" s="303">
        <f t="shared" si="47"/>
        <v>0.50012240165695587</v>
      </c>
      <c r="J210" s="303">
        <f t="shared" si="47"/>
        <v>0.50613542413972579</v>
      </c>
      <c r="K210" s="303">
        <f t="shared" si="47"/>
        <v>0.47405681581052528</v>
      </c>
      <c r="L210" s="303">
        <f t="shared" si="47"/>
        <v>0.4590247374128445</v>
      </c>
      <c r="M210" s="303">
        <f t="shared" si="47"/>
        <v>0.46187753645749946</v>
      </c>
      <c r="N210" s="303">
        <f t="shared" si="47"/>
        <v>0.56602889116797339</v>
      </c>
      <c r="O210" s="303">
        <f t="shared" si="47"/>
        <v>0.56522755747674991</v>
      </c>
      <c r="P210" s="303">
        <f t="shared" si="47"/>
        <v>0.56502836141798651</v>
      </c>
      <c r="Q210" s="303">
        <f t="shared" si="47"/>
        <v>0.56478478477736604</v>
      </c>
      <c r="R210" s="303">
        <f t="shared" si="47"/>
        <v>0.56456892547296933</v>
      </c>
      <c r="S210" s="303">
        <f t="shared" si="47"/>
        <v>0.56454713364991849</v>
      </c>
      <c r="T210" s="303">
        <f t="shared" si="47"/>
        <v>0.56454845217793603</v>
      </c>
      <c r="U210" s="303">
        <f t="shared" si="47"/>
        <v>0.56453635542328473</v>
      </c>
      <c r="V210" s="303">
        <f t="shared" si="47"/>
        <v>0.56441215107321885</v>
      </c>
      <c r="W210" s="303">
        <f t="shared" si="47"/>
        <v>0.56439970450715993</v>
      </c>
      <c r="DA210" s="175"/>
    </row>
    <row r="211" spans="1:105" ht="12" customHeight="1" x14ac:dyDescent="0.25">
      <c r="A211" s="62" t="s">
        <v>606</v>
      </c>
      <c r="B211" s="304">
        <f t="shared" ref="B211:W211" si="48">IF(B$127=0,0,B$127/B$115)</f>
        <v>0.39124549675986259</v>
      </c>
      <c r="C211" s="304">
        <f t="shared" si="48"/>
        <v>0.34923718823769895</v>
      </c>
      <c r="D211" s="304">
        <f t="shared" si="48"/>
        <v>0.20523337282697482</v>
      </c>
      <c r="E211" s="304">
        <f t="shared" si="48"/>
        <v>0.20664937780051815</v>
      </c>
      <c r="F211" s="304">
        <f t="shared" si="48"/>
        <v>0.24314709927945216</v>
      </c>
      <c r="G211" s="304">
        <f t="shared" si="48"/>
        <v>0.1992555327660801</v>
      </c>
      <c r="H211" s="304">
        <f t="shared" si="48"/>
        <v>0.20653903833874929</v>
      </c>
      <c r="I211" s="304">
        <f t="shared" si="48"/>
        <v>0.27530581995754466</v>
      </c>
      <c r="J211" s="304">
        <f t="shared" si="48"/>
        <v>0.30289634235858631</v>
      </c>
      <c r="K211" s="304">
        <f t="shared" si="48"/>
        <v>0.24902576433024673</v>
      </c>
      <c r="L211" s="304">
        <f t="shared" si="48"/>
        <v>0.18107603801446495</v>
      </c>
      <c r="M211" s="304">
        <f t="shared" si="48"/>
        <v>0.2297852589934985</v>
      </c>
      <c r="N211" s="304">
        <f t="shared" si="48"/>
        <v>0.24818290948412186</v>
      </c>
      <c r="O211" s="304">
        <f t="shared" si="48"/>
        <v>0.29992128345383579</v>
      </c>
      <c r="P211" s="304">
        <f t="shared" si="48"/>
        <v>0.31815599178867693</v>
      </c>
      <c r="Q211" s="304">
        <f t="shared" si="48"/>
        <v>0.3400030998533477</v>
      </c>
      <c r="R211" s="304">
        <f t="shared" si="48"/>
        <v>0.36298430478400773</v>
      </c>
      <c r="S211" s="304">
        <f t="shared" si="48"/>
        <v>0.36492587880576788</v>
      </c>
      <c r="T211" s="304">
        <f t="shared" si="48"/>
        <v>0.36478092534690332</v>
      </c>
      <c r="U211" s="304">
        <f t="shared" si="48"/>
        <v>0.36613263246783107</v>
      </c>
      <c r="V211" s="304">
        <f t="shared" si="48"/>
        <v>0.38121677335555604</v>
      </c>
      <c r="W211" s="304">
        <f t="shared" si="48"/>
        <v>0.38256568713688044</v>
      </c>
      <c r="DA211" s="72"/>
    </row>
    <row r="212" spans="1:105" ht="12" customHeight="1" x14ac:dyDescent="0.25">
      <c r="A212" s="62" t="s">
        <v>613</v>
      </c>
      <c r="B212" s="304">
        <f t="shared" ref="B212:W212" si="49">IF(B$133=0,0,B$133/B$115)</f>
        <v>0.13201690044893413</v>
      </c>
      <c r="C212" s="304">
        <f t="shared" si="49"/>
        <v>0.16370759852526903</v>
      </c>
      <c r="D212" s="304">
        <f t="shared" si="49"/>
        <v>0.26728749314263184</v>
      </c>
      <c r="E212" s="304">
        <f t="shared" si="49"/>
        <v>0.26507872933484428</v>
      </c>
      <c r="F212" s="304">
        <f t="shared" si="49"/>
        <v>0.23932185664015013</v>
      </c>
      <c r="G212" s="304">
        <f t="shared" si="49"/>
        <v>0.27064287606045623</v>
      </c>
      <c r="H212" s="304">
        <f t="shared" si="49"/>
        <v>0.26932348359847497</v>
      </c>
      <c r="I212" s="304">
        <f t="shared" si="49"/>
        <v>0.22481658169941116</v>
      </c>
      <c r="J212" s="304">
        <f t="shared" si="49"/>
        <v>0.20323908178113931</v>
      </c>
      <c r="K212" s="304">
        <f t="shared" si="49"/>
        <v>0.22503105148027838</v>
      </c>
      <c r="L212" s="304">
        <f t="shared" si="49"/>
        <v>0.27794869939837968</v>
      </c>
      <c r="M212" s="304">
        <f t="shared" si="49"/>
        <v>0.23209227746400116</v>
      </c>
      <c r="N212" s="304">
        <f t="shared" si="49"/>
        <v>0.31784598168385153</v>
      </c>
      <c r="O212" s="304">
        <f t="shared" si="49"/>
        <v>0.26530627402291407</v>
      </c>
      <c r="P212" s="304">
        <f t="shared" si="49"/>
        <v>0.24687236962930947</v>
      </c>
      <c r="Q212" s="304">
        <f t="shared" si="49"/>
        <v>0.2247816849240184</v>
      </c>
      <c r="R212" s="304">
        <f t="shared" si="49"/>
        <v>0.20158462068896152</v>
      </c>
      <c r="S212" s="304">
        <f t="shared" si="49"/>
        <v>0.19962125484415066</v>
      </c>
      <c r="T212" s="304">
        <f t="shared" si="49"/>
        <v>0.19976752683103249</v>
      </c>
      <c r="U212" s="304">
        <f t="shared" si="49"/>
        <v>0.19840372295545383</v>
      </c>
      <c r="V212" s="304">
        <f t="shared" si="49"/>
        <v>0.18319537771766284</v>
      </c>
      <c r="W212" s="304">
        <f t="shared" si="49"/>
        <v>0.18183401737027957</v>
      </c>
      <c r="DA212" s="72"/>
    </row>
    <row r="213" spans="1:105" ht="12" customHeight="1" x14ac:dyDescent="0.25">
      <c r="A213" s="203" t="s">
        <v>615</v>
      </c>
      <c r="B213" s="303">
        <f t="shared" ref="B213:W213" si="50">IF(B$134=0,0,B$134/B$115)</f>
        <v>0.26812739683007702</v>
      </c>
      <c r="C213" s="303">
        <f t="shared" si="50"/>
        <v>0.26284050053272473</v>
      </c>
      <c r="D213" s="303">
        <f t="shared" si="50"/>
        <v>0.24212668522742914</v>
      </c>
      <c r="E213" s="303">
        <f t="shared" si="50"/>
        <v>0.24172046386760321</v>
      </c>
      <c r="F213" s="303">
        <f t="shared" si="50"/>
        <v>0.24722423375366009</v>
      </c>
      <c r="G213" s="303">
        <f t="shared" si="50"/>
        <v>0.24078289937386765</v>
      </c>
      <c r="H213" s="303">
        <f t="shared" si="50"/>
        <v>0.24383899920312935</v>
      </c>
      <c r="I213" s="303">
        <f t="shared" si="50"/>
        <v>0.25404690285545128</v>
      </c>
      <c r="J213" s="303">
        <f t="shared" si="50"/>
        <v>0.25935128234318705</v>
      </c>
      <c r="K213" s="303">
        <f t="shared" si="50"/>
        <v>0.24291372865860991</v>
      </c>
      <c r="L213" s="303">
        <f t="shared" si="50"/>
        <v>0.23521106920664966</v>
      </c>
      <c r="M213" s="303">
        <f t="shared" si="50"/>
        <v>0.23667288565973874</v>
      </c>
      <c r="N213" s="303">
        <f t="shared" si="50"/>
        <v>0.29004158129658975</v>
      </c>
      <c r="O213" s="303">
        <f t="shared" si="50"/>
        <v>0.28963096605313615</v>
      </c>
      <c r="P213" s="303">
        <f t="shared" si="50"/>
        <v>0.28952889504444168</v>
      </c>
      <c r="Q213" s="303">
        <f t="shared" si="50"/>
        <v>0.2894040827687524</v>
      </c>
      <c r="R213" s="303">
        <f t="shared" si="50"/>
        <v>0.2892934732663725</v>
      </c>
      <c r="S213" s="303">
        <f t="shared" si="50"/>
        <v>0.2892823068137132</v>
      </c>
      <c r="T213" s="303">
        <f t="shared" si="50"/>
        <v>0.28928298244698414</v>
      </c>
      <c r="U213" s="303">
        <f t="shared" si="50"/>
        <v>0.28927678389086403</v>
      </c>
      <c r="V213" s="303">
        <f t="shared" si="50"/>
        <v>0.28921313974361434</v>
      </c>
      <c r="W213" s="303">
        <f t="shared" si="50"/>
        <v>0.28920676193895134</v>
      </c>
      <c r="DA213" s="175"/>
    </row>
    <row r="214" spans="1:105" ht="12" customHeight="1" x14ac:dyDescent="0.25">
      <c r="A214" s="62" t="s">
        <v>617</v>
      </c>
      <c r="B214" s="304">
        <f t="shared" ref="B214:W214" si="51">IF(B$135=0,0,B$135/B$115)</f>
        <v>0.20047998313521603</v>
      </c>
      <c r="C214" s="304">
        <f t="shared" si="51"/>
        <v>0.17895430410808741</v>
      </c>
      <c r="D214" s="304">
        <f t="shared" si="51"/>
        <v>0.105164617775497</v>
      </c>
      <c r="E214" s="304">
        <f t="shared" si="51"/>
        <v>0.10589019968140095</v>
      </c>
      <c r="F214" s="304">
        <f t="shared" si="51"/>
        <v>0.12459217234860724</v>
      </c>
      <c r="G214" s="304">
        <f t="shared" si="51"/>
        <v>0.10210148405378484</v>
      </c>
      <c r="H214" s="304">
        <f t="shared" si="51"/>
        <v>0.10583366010812086</v>
      </c>
      <c r="I214" s="304">
        <f t="shared" si="51"/>
        <v>0.1348364926255341</v>
      </c>
      <c r="J214" s="304">
        <f t="shared" si="51"/>
        <v>0.15520856881590994</v>
      </c>
      <c r="K214" s="304">
        <f t="shared" si="51"/>
        <v>0.12760448732731297</v>
      </c>
      <c r="L214" s="304">
        <f t="shared" si="51"/>
        <v>9.2786041879002329E-2</v>
      </c>
      <c r="M214" s="304">
        <f t="shared" si="51"/>
        <v>0.11774536762531194</v>
      </c>
      <c r="N214" s="304">
        <f t="shared" si="51"/>
        <v>0.12717259602955758</v>
      </c>
      <c r="O214" s="304">
        <f t="shared" si="51"/>
        <v>0.15368410460101126</v>
      </c>
      <c r="P214" s="304">
        <f t="shared" si="51"/>
        <v>0.16302783903302273</v>
      </c>
      <c r="Q214" s="304">
        <f t="shared" si="51"/>
        <v>0.17422262055161156</v>
      </c>
      <c r="R214" s="304">
        <f t="shared" si="51"/>
        <v>0.1859985300894369</v>
      </c>
      <c r="S214" s="304">
        <f t="shared" si="51"/>
        <v>0.18699342135428676</v>
      </c>
      <c r="T214" s="304">
        <f t="shared" si="51"/>
        <v>0.18691914505659341</v>
      </c>
      <c r="U214" s="304">
        <f t="shared" si="51"/>
        <v>0.18761177979118224</v>
      </c>
      <c r="V214" s="304">
        <f t="shared" si="51"/>
        <v>0.19534111683358765</v>
      </c>
      <c r="W214" s="304">
        <f t="shared" si="51"/>
        <v>0.19603232021962111</v>
      </c>
      <c r="DA214" s="72"/>
    </row>
    <row r="215" spans="1:105" ht="12" customHeight="1" x14ac:dyDescent="0.25">
      <c r="A215" s="62" t="s">
        <v>623</v>
      </c>
      <c r="B215" s="304">
        <f t="shared" ref="B215:W215" si="52">IF(B$140=0,0,B$140/B$115)</f>
        <v>6.7647413694860964E-2</v>
      </c>
      <c r="C215" s="304">
        <f t="shared" si="52"/>
        <v>8.3886196424637349E-2</v>
      </c>
      <c r="D215" s="304">
        <f t="shared" si="52"/>
        <v>0.1369620674519321</v>
      </c>
      <c r="E215" s="304">
        <f t="shared" si="52"/>
        <v>0.1358302641862022</v>
      </c>
      <c r="F215" s="304">
        <f t="shared" si="52"/>
        <v>0.12263206140505287</v>
      </c>
      <c r="G215" s="304">
        <f t="shared" si="52"/>
        <v>0.13868141532008285</v>
      </c>
      <c r="H215" s="304">
        <f t="shared" si="52"/>
        <v>0.13800533909500848</v>
      </c>
      <c r="I215" s="304">
        <f t="shared" si="52"/>
        <v>0.11921041022991721</v>
      </c>
      <c r="J215" s="304">
        <f t="shared" si="52"/>
        <v>0.10414271352727709</v>
      </c>
      <c r="K215" s="304">
        <f t="shared" si="52"/>
        <v>0.11530924133129691</v>
      </c>
      <c r="L215" s="304">
        <f t="shared" si="52"/>
        <v>0.14242502732764736</v>
      </c>
      <c r="M215" s="304">
        <f t="shared" si="52"/>
        <v>0.11892751803442675</v>
      </c>
      <c r="N215" s="304">
        <f t="shared" si="52"/>
        <v>0.16286898526703214</v>
      </c>
      <c r="O215" s="304">
        <f t="shared" si="52"/>
        <v>0.1359468614521249</v>
      </c>
      <c r="P215" s="304">
        <f t="shared" si="52"/>
        <v>0.12650105601141892</v>
      </c>
      <c r="Q215" s="304">
        <f t="shared" si="52"/>
        <v>0.11518146221714091</v>
      </c>
      <c r="R215" s="304">
        <f t="shared" si="52"/>
        <v>0.10329494317693559</v>
      </c>
      <c r="S215" s="304">
        <f t="shared" si="52"/>
        <v>0.10228888545942642</v>
      </c>
      <c r="T215" s="304">
        <f t="shared" si="52"/>
        <v>0.10236383739039075</v>
      </c>
      <c r="U215" s="304">
        <f t="shared" si="52"/>
        <v>0.10166500409968175</v>
      </c>
      <c r="V215" s="304">
        <f t="shared" si="52"/>
        <v>9.3872022910026678E-2</v>
      </c>
      <c r="W215" s="304">
        <f t="shared" si="52"/>
        <v>9.3174441719330217E-2</v>
      </c>
      <c r="DA215" s="72"/>
    </row>
    <row r="216" spans="1:105" ht="12" customHeight="1" x14ac:dyDescent="0.25">
      <c r="A216" s="203" t="s">
        <v>625</v>
      </c>
      <c r="B216" s="303">
        <f t="shared" ref="B216:W216" si="53">IF(B$141=0,0,B$141/B$115)</f>
        <v>0.18320250058958387</v>
      </c>
      <c r="C216" s="303">
        <f t="shared" si="53"/>
        <v>0.19884813503675608</v>
      </c>
      <c r="D216" s="303">
        <f t="shared" si="53"/>
        <v>0.26015024458968561</v>
      </c>
      <c r="E216" s="303">
        <f t="shared" si="53"/>
        <v>0.26135293459415043</v>
      </c>
      <c r="F216" s="303">
        <f t="shared" si="53"/>
        <v>0.24506548394946892</v>
      </c>
      <c r="G216" s="303">
        <f t="shared" si="53"/>
        <v>0.26412875969021993</v>
      </c>
      <c r="H216" s="303">
        <f t="shared" si="53"/>
        <v>0.25508063696496969</v>
      </c>
      <c r="I216" s="303">
        <f t="shared" si="53"/>
        <v>0.22052668553670415</v>
      </c>
      <c r="J216" s="303">
        <f t="shared" si="53"/>
        <v>0.20915515040818716</v>
      </c>
      <c r="K216" s="303">
        <f t="shared" si="53"/>
        <v>0.25782615528634562</v>
      </c>
      <c r="L216" s="303">
        <f t="shared" si="53"/>
        <v>0.28062591486117744</v>
      </c>
      <c r="M216" s="303">
        <f t="shared" si="53"/>
        <v>0.27629946293853125</v>
      </c>
      <c r="N216" s="303">
        <f t="shared" si="53"/>
        <v>0.11827520397835495</v>
      </c>
      <c r="O216" s="303">
        <f t="shared" si="53"/>
        <v>0.11950202087851113</v>
      </c>
      <c r="P216" s="303">
        <f t="shared" si="53"/>
        <v>0.11980219463896002</v>
      </c>
      <c r="Q216" s="303">
        <f t="shared" si="53"/>
        <v>0.12017347155592087</v>
      </c>
      <c r="R216" s="303">
        <f t="shared" si="53"/>
        <v>0.12050179870912628</v>
      </c>
      <c r="S216" s="303">
        <f t="shared" si="53"/>
        <v>0.12053513914627276</v>
      </c>
      <c r="T216" s="303">
        <f t="shared" si="53"/>
        <v>0.12053314869524513</v>
      </c>
      <c r="U216" s="303">
        <f t="shared" si="53"/>
        <v>0.12055151205654592</v>
      </c>
      <c r="V216" s="303">
        <f t="shared" si="53"/>
        <v>0.1207416153929923</v>
      </c>
      <c r="W216" s="303">
        <f t="shared" si="53"/>
        <v>0.12076054232227833</v>
      </c>
      <c r="DA216" s="175"/>
    </row>
    <row r="217" spans="1:105" ht="12" customHeight="1" x14ac:dyDescent="0.25">
      <c r="A217" s="62" t="s">
        <v>626</v>
      </c>
      <c r="B217" s="304">
        <f t="shared" ref="B217:W217" si="54">IF(B$142=0,0,B$142/B$115)</f>
        <v>2.2882020854336504E-2</v>
      </c>
      <c r="C217" s="304">
        <f t="shared" si="54"/>
        <v>2.0342643818388819E-2</v>
      </c>
      <c r="D217" s="304">
        <f t="shared" si="54"/>
        <v>1.3703066161663217E-2</v>
      </c>
      <c r="E217" s="304">
        <f t="shared" si="54"/>
        <v>1.3797610287554805E-2</v>
      </c>
      <c r="F217" s="304">
        <f t="shared" si="54"/>
        <v>1.4435841215594367E-2</v>
      </c>
      <c r="G217" s="304">
        <f t="shared" si="54"/>
        <v>1.3303936445428705E-2</v>
      </c>
      <c r="H217" s="304">
        <f t="shared" si="54"/>
        <v>1.3790243118541134E-2</v>
      </c>
      <c r="I217" s="304">
        <f t="shared" si="54"/>
        <v>1.6184419820940828E-2</v>
      </c>
      <c r="J217" s="304">
        <f t="shared" si="54"/>
        <v>2.022384840385941E-2</v>
      </c>
      <c r="K217" s="304">
        <f t="shared" si="54"/>
        <v>1.5815187871467629E-2</v>
      </c>
      <c r="L217" s="304">
        <f t="shared" si="54"/>
        <v>1.209012401358308E-2</v>
      </c>
      <c r="M217" s="304">
        <f t="shared" si="54"/>
        <v>1.5342351799760363E-2</v>
      </c>
      <c r="N217" s="304">
        <f t="shared" si="54"/>
        <v>1.6570730101103714E-2</v>
      </c>
      <c r="O217" s="304">
        <f t="shared" si="54"/>
        <v>2.0025209028376314E-2</v>
      </c>
      <c r="P217" s="304">
        <f t="shared" si="54"/>
        <v>2.1242707972671398E-2</v>
      </c>
      <c r="Q217" s="304">
        <f t="shared" si="54"/>
        <v>2.2701400402306515E-2</v>
      </c>
      <c r="R217" s="304">
        <f t="shared" si="54"/>
        <v>2.4235814456423661E-2</v>
      </c>
      <c r="S217" s="304">
        <f t="shared" si="54"/>
        <v>2.4365449890035015E-2</v>
      </c>
      <c r="T217" s="304">
        <f t="shared" si="54"/>
        <v>2.4355771606187605E-2</v>
      </c>
      <c r="U217" s="304">
        <f t="shared" si="54"/>
        <v>2.4446022679169184E-2</v>
      </c>
      <c r="V217" s="304">
        <f t="shared" si="54"/>
        <v>2.5453163855719468E-2</v>
      </c>
      <c r="W217" s="304">
        <f t="shared" si="54"/>
        <v>2.5543228422399145E-2</v>
      </c>
      <c r="DA217" s="72"/>
    </row>
    <row r="218" spans="1:105" ht="12" customHeight="1" x14ac:dyDescent="0.25">
      <c r="A218" s="62" t="s">
        <v>631</v>
      </c>
      <c r="B218" s="304">
        <f t="shared" ref="B218:W218" si="55">IF(B$146=0,0,B$146/B$115)</f>
        <v>0.14863657092228352</v>
      </c>
      <c r="C218" s="304">
        <f t="shared" si="55"/>
        <v>0.16487132714954164</v>
      </c>
      <c r="D218" s="304">
        <f t="shared" si="55"/>
        <v>0.22860086935914375</v>
      </c>
      <c r="E218" s="304">
        <f t="shared" si="55"/>
        <v>0.22985649045666748</v>
      </c>
      <c r="F218" s="304">
        <f t="shared" si="55"/>
        <v>0.2129579187636545</v>
      </c>
      <c r="G218" s="304">
        <f t="shared" si="55"/>
        <v>0.23275448124458503</v>
      </c>
      <c r="H218" s="304">
        <f t="shared" si="55"/>
        <v>0.22330814532707641</v>
      </c>
      <c r="I218" s="304">
        <f t="shared" si="55"/>
        <v>0.18751025935325763</v>
      </c>
      <c r="J218" s="304">
        <f t="shared" si="55"/>
        <v>0.17536139109792478</v>
      </c>
      <c r="K218" s="304">
        <f t="shared" si="55"/>
        <v>0.22623013858572538</v>
      </c>
      <c r="L218" s="304">
        <f t="shared" si="55"/>
        <v>0.24997765205690525</v>
      </c>
      <c r="M218" s="304">
        <f t="shared" si="55"/>
        <v>0.24546072383151957</v>
      </c>
      <c r="N218" s="304">
        <f t="shared" si="55"/>
        <v>8.0482464726212455E-2</v>
      </c>
      <c r="O218" s="304">
        <f t="shared" si="55"/>
        <v>8.176278524733023E-2</v>
      </c>
      <c r="P218" s="304">
        <f t="shared" si="55"/>
        <v>8.2076258973251492E-2</v>
      </c>
      <c r="Q218" s="304">
        <f t="shared" si="55"/>
        <v>8.2463799067959143E-2</v>
      </c>
      <c r="R218" s="304">
        <f t="shared" si="55"/>
        <v>8.2806538761820161E-2</v>
      </c>
      <c r="S218" s="304">
        <f t="shared" si="55"/>
        <v>8.2841334200114525E-2</v>
      </c>
      <c r="T218" s="304">
        <f t="shared" si="55"/>
        <v>8.2839255713323484E-2</v>
      </c>
      <c r="U218" s="304">
        <f t="shared" si="55"/>
        <v>8.285842675335138E-2</v>
      </c>
      <c r="V218" s="304">
        <f t="shared" si="55"/>
        <v>8.3056822992667673E-2</v>
      </c>
      <c r="W218" s="304">
        <f t="shared" si="55"/>
        <v>8.3076580956964421E-2</v>
      </c>
      <c r="DA218" s="72"/>
    </row>
    <row r="219" spans="1:105" ht="12" customHeight="1" x14ac:dyDescent="0.25">
      <c r="A219" s="63" t="s">
        <v>643</v>
      </c>
      <c r="B219" s="305">
        <f t="shared" ref="B219:W219" si="56">IF(B$157=0,0,B$157/B$115)</f>
        <v>1.1683908812963837E-2</v>
      </c>
      <c r="C219" s="305">
        <f t="shared" si="56"/>
        <v>1.3634164068825632E-2</v>
      </c>
      <c r="D219" s="305">
        <f t="shared" si="56"/>
        <v>1.7846309068878619E-2</v>
      </c>
      <c r="E219" s="305">
        <f t="shared" si="56"/>
        <v>1.7698833849928146E-2</v>
      </c>
      <c r="F219" s="305">
        <f t="shared" si="56"/>
        <v>1.7671723970220082E-2</v>
      </c>
      <c r="G219" s="305">
        <f t="shared" si="56"/>
        <v>1.8070342000206144E-2</v>
      </c>
      <c r="H219" s="305">
        <f t="shared" si="56"/>
        <v>1.7982248519352168E-2</v>
      </c>
      <c r="I219" s="305">
        <f t="shared" si="56"/>
        <v>1.6832006362505685E-2</v>
      </c>
      <c r="J219" s="305">
        <f t="shared" si="56"/>
        <v>1.3569910906402964E-2</v>
      </c>
      <c r="K219" s="305">
        <f t="shared" si="56"/>
        <v>1.5780828829152573E-2</v>
      </c>
      <c r="L219" s="305">
        <f t="shared" si="56"/>
        <v>1.8558138790689096E-2</v>
      </c>
      <c r="M219" s="305">
        <f t="shared" si="56"/>
        <v>1.549638730725128E-2</v>
      </c>
      <c r="N219" s="305">
        <f t="shared" si="56"/>
        <v>2.1222009151038765E-2</v>
      </c>
      <c r="O219" s="305">
        <f t="shared" si="56"/>
        <v>1.7714026602804585E-2</v>
      </c>
      <c r="P219" s="305">
        <f t="shared" si="56"/>
        <v>1.6483227693037127E-2</v>
      </c>
      <c r="Q219" s="305">
        <f t="shared" si="56"/>
        <v>1.5008272085655229E-2</v>
      </c>
      <c r="R219" s="305">
        <f t="shared" si="56"/>
        <v>1.3459445490882455E-2</v>
      </c>
      <c r="S219" s="305">
        <f t="shared" si="56"/>
        <v>1.3328355056123212E-2</v>
      </c>
      <c r="T219" s="305">
        <f t="shared" si="56"/>
        <v>1.3338121375734058E-2</v>
      </c>
      <c r="U219" s="305">
        <f t="shared" si="56"/>
        <v>1.3247062624025372E-2</v>
      </c>
      <c r="V219" s="305">
        <f t="shared" si="56"/>
        <v>1.2231628544605154E-2</v>
      </c>
      <c r="W219" s="305">
        <f t="shared" si="56"/>
        <v>1.2140732942914753E-2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DA220" s="94"/>
    </row>
    <row r="221" spans="1:105" ht="12" customHeight="1" x14ac:dyDescent="0.25">
      <c r="A221" s="58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spans="1:105" ht="15" customHeight="1" x14ac:dyDescent="0.25">
      <c r="A222" s="32" t="s">
        <v>254</v>
      </c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DA222" s="88"/>
    </row>
    <row r="223" spans="1:105" ht="12" customHeight="1" x14ac:dyDescent="0.25">
      <c r="A223" s="58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spans="1:105" ht="12" customHeight="1" x14ac:dyDescent="0.25">
      <c r="A224" s="35" t="s">
        <v>43</v>
      </c>
      <c r="B224" s="274">
        <f t="shared" ref="B224:W224" si="57">SUM(B$225:B$231)</f>
        <v>0</v>
      </c>
      <c r="C224" s="274">
        <f t="shared" si="57"/>
        <v>0</v>
      </c>
      <c r="D224" s="274">
        <f t="shared" si="57"/>
        <v>0</v>
      </c>
      <c r="E224" s="274">
        <f t="shared" si="57"/>
        <v>0</v>
      </c>
      <c r="F224" s="274">
        <f t="shared" si="57"/>
        <v>0</v>
      </c>
      <c r="G224" s="274">
        <f t="shared" si="57"/>
        <v>0</v>
      </c>
      <c r="H224" s="274">
        <f t="shared" si="57"/>
        <v>0</v>
      </c>
      <c r="I224" s="274">
        <f t="shared" si="57"/>
        <v>0</v>
      </c>
      <c r="J224" s="274">
        <f t="shared" si="57"/>
        <v>0</v>
      </c>
      <c r="K224" s="274">
        <f t="shared" si="57"/>
        <v>0</v>
      </c>
      <c r="L224" s="274">
        <f t="shared" si="57"/>
        <v>0</v>
      </c>
      <c r="M224" s="274">
        <f t="shared" si="57"/>
        <v>0</v>
      </c>
      <c r="N224" s="274">
        <f t="shared" si="57"/>
        <v>0</v>
      </c>
      <c r="O224" s="274">
        <f t="shared" si="57"/>
        <v>0</v>
      </c>
      <c r="P224" s="274">
        <f t="shared" si="57"/>
        <v>0</v>
      </c>
      <c r="Q224" s="274">
        <f t="shared" si="57"/>
        <v>0</v>
      </c>
      <c r="R224" s="274">
        <f t="shared" si="57"/>
        <v>0</v>
      </c>
      <c r="S224" s="274">
        <f t="shared" si="57"/>
        <v>0</v>
      </c>
      <c r="T224" s="274">
        <f t="shared" si="57"/>
        <v>0</v>
      </c>
      <c r="U224" s="274">
        <f t="shared" si="57"/>
        <v>0</v>
      </c>
      <c r="V224" s="274">
        <f t="shared" si="57"/>
        <v>0</v>
      </c>
      <c r="W224" s="274">
        <f t="shared" si="57"/>
        <v>0</v>
      </c>
      <c r="DA224" s="111"/>
    </row>
    <row r="225" spans="1:105" ht="12" customHeight="1" x14ac:dyDescent="0.25">
      <c r="A225" s="55" t="s">
        <v>92</v>
      </c>
      <c r="B225" s="275">
        <f>IF(B$6=0,0,B$6/NFM!B$11*1000)</f>
        <v>0</v>
      </c>
      <c r="C225" s="275">
        <f>IF(C$6=0,0,C$6/NFM!C$11*1000)</f>
        <v>0</v>
      </c>
      <c r="D225" s="275">
        <f>IF(D$6=0,0,D$6/NFM!D$11*1000)</f>
        <v>0</v>
      </c>
      <c r="E225" s="275">
        <f>IF(E$6=0,0,E$6/NFM!E$11*1000)</f>
        <v>0</v>
      </c>
      <c r="F225" s="275">
        <f>IF(F$6=0,0,F$6/NFM!F$11*1000)</f>
        <v>0</v>
      </c>
      <c r="G225" s="275">
        <f>IF(G$6=0,0,G$6/NFM!G$11*1000)</f>
        <v>0</v>
      </c>
      <c r="H225" s="275">
        <f>IF(H$6=0,0,H$6/NFM!H$11*1000)</f>
        <v>0</v>
      </c>
      <c r="I225" s="275">
        <f>IF(I$6=0,0,I$6/NFM!I$11*1000)</f>
        <v>0</v>
      </c>
      <c r="J225" s="275">
        <f>IF(J$6=0,0,J$6/NFM!J$11*1000)</f>
        <v>0</v>
      </c>
      <c r="K225" s="275">
        <f>IF(K$6=0,0,K$6/NFM!K$11*1000)</f>
        <v>0</v>
      </c>
      <c r="L225" s="275">
        <f>IF(L$6=0,0,L$6/NFM!L$11*1000)</f>
        <v>0</v>
      </c>
      <c r="M225" s="275">
        <f>IF(M$6=0,0,M$6/NFM!M$11*1000)</f>
        <v>0</v>
      </c>
      <c r="N225" s="275">
        <f>IF(N$6=0,0,N$6/NFM!N$11*1000)</f>
        <v>0</v>
      </c>
      <c r="O225" s="275">
        <f>IF(O$6=0,0,O$6/NFM!O$11*1000)</f>
        <v>0</v>
      </c>
      <c r="P225" s="275">
        <f>IF(P$6=0,0,P$6/NFM!P$11*1000)</f>
        <v>0</v>
      </c>
      <c r="Q225" s="275">
        <f>IF(Q$6=0,0,Q$6/NFM!Q$11*1000)</f>
        <v>0</v>
      </c>
      <c r="R225" s="275">
        <f>IF(R$6=0,0,R$6/NFM!R$11*1000)</f>
        <v>0</v>
      </c>
      <c r="S225" s="275">
        <f>IF(S$6=0,0,S$6/NFM!S$11*1000)</f>
        <v>0</v>
      </c>
      <c r="T225" s="275">
        <f>IF(T$6=0,0,T$6/NFM!T$11*1000)</f>
        <v>0</v>
      </c>
      <c r="U225" s="275">
        <f>IF(U$6=0,0,U$6/NFM!U$11*1000)</f>
        <v>0</v>
      </c>
      <c r="V225" s="275">
        <f>IF(V$6=0,0,V$6/NFM!V$11*1000)</f>
        <v>0</v>
      </c>
      <c r="W225" s="275">
        <f>IF(W$6=0,0,W$6/NFM!W$11*1000)</f>
        <v>0</v>
      </c>
      <c r="DA225" s="76"/>
    </row>
    <row r="226" spans="1:105" ht="12" customHeight="1" x14ac:dyDescent="0.25">
      <c r="A226" s="202" t="s">
        <v>93</v>
      </c>
      <c r="B226" s="276">
        <f>IF(B$7=0,0,B$7/NFM!B$11*1000)</f>
        <v>0</v>
      </c>
      <c r="C226" s="276">
        <f>IF(C$7=0,0,C$7/NFM!C$11*1000)</f>
        <v>0</v>
      </c>
      <c r="D226" s="276">
        <f>IF(D$7=0,0,D$7/NFM!D$11*1000)</f>
        <v>0</v>
      </c>
      <c r="E226" s="276">
        <f>IF(E$7=0,0,E$7/NFM!E$11*1000)</f>
        <v>0</v>
      </c>
      <c r="F226" s="276">
        <f>IF(F$7=0,0,F$7/NFM!F$11*1000)</f>
        <v>0</v>
      </c>
      <c r="G226" s="276">
        <f>IF(G$7=0,0,G$7/NFM!G$11*1000)</f>
        <v>0</v>
      </c>
      <c r="H226" s="276">
        <f>IF(H$7=0,0,H$7/NFM!H$11*1000)</f>
        <v>0</v>
      </c>
      <c r="I226" s="276">
        <f>IF(I$7=0,0,I$7/NFM!I$11*1000)</f>
        <v>0</v>
      </c>
      <c r="J226" s="276">
        <f>IF(J$7=0,0,J$7/NFM!J$11*1000)</f>
        <v>0</v>
      </c>
      <c r="K226" s="276">
        <f>IF(K$7=0,0,K$7/NFM!K$11*1000)</f>
        <v>0</v>
      </c>
      <c r="L226" s="276">
        <f>IF(L$7=0,0,L$7/NFM!L$11*1000)</f>
        <v>0</v>
      </c>
      <c r="M226" s="276">
        <f>IF(M$7=0,0,M$7/NFM!M$11*1000)</f>
        <v>0</v>
      </c>
      <c r="N226" s="276">
        <f>IF(N$7=0,0,N$7/NFM!N$11*1000)</f>
        <v>0</v>
      </c>
      <c r="O226" s="276">
        <f>IF(O$7=0,0,O$7/NFM!O$11*1000)</f>
        <v>0</v>
      </c>
      <c r="P226" s="276">
        <f>IF(P$7=0,0,P$7/NFM!P$11*1000)</f>
        <v>0</v>
      </c>
      <c r="Q226" s="276">
        <f>IF(Q$7=0,0,Q$7/NFM!Q$11*1000)</f>
        <v>0</v>
      </c>
      <c r="R226" s="276">
        <f>IF(R$7=0,0,R$7/NFM!R$11*1000)</f>
        <v>0</v>
      </c>
      <c r="S226" s="276">
        <f>IF(S$7=0,0,S$7/NFM!S$11*1000)</f>
        <v>0</v>
      </c>
      <c r="T226" s="276">
        <f>IF(T$7=0,0,T$7/NFM!T$11*1000)</f>
        <v>0</v>
      </c>
      <c r="U226" s="276">
        <f>IF(U$7=0,0,U$7/NFM!U$11*1000)</f>
        <v>0</v>
      </c>
      <c r="V226" s="276">
        <f>IF(V$7=0,0,V$7/NFM!V$11*1000)</f>
        <v>0</v>
      </c>
      <c r="W226" s="276">
        <f>IF(W$7=0,0,W$7/NFM!W$11*1000)</f>
        <v>0</v>
      </c>
      <c r="DA226" s="77"/>
    </row>
    <row r="227" spans="1:105" ht="12" customHeight="1" x14ac:dyDescent="0.25">
      <c r="A227" s="202" t="s">
        <v>94</v>
      </c>
      <c r="B227" s="276">
        <f>IF(B$8=0,0,B$8/NFM!B$11*1000)</f>
        <v>0</v>
      </c>
      <c r="C227" s="276">
        <f>IF(C$8=0,0,C$8/NFM!C$11*1000)</f>
        <v>0</v>
      </c>
      <c r="D227" s="276">
        <f>IF(D$8=0,0,D$8/NFM!D$11*1000)</f>
        <v>0</v>
      </c>
      <c r="E227" s="276">
        <f>IF(E$8=0,0,E$8/NFM!E$11*1000)</f>
        <v>0</v>
      </c>
      <c r="F227" s="276">
        <f>IF(F$8=0,0,F$8/NFM!F$11*1000)</f>
        <v>0</v>
      </c>
      <c r="G227" s="276">
        <f>IF(G$8=0,0,G$8/NFM!G$11*1000)</f>
        <v>0</v>
      </c>
      <c r="H227" s="276">
        <f>IF(H$8=0,0,H$8/NFM!H$11*1000)</f>
        <v>0</v>
      </c>
      <c r="I227" s="276">
        <f>IF(I$8=0,0,I$8/NFM!I$11*1000)</f>
        <v>0</v>
      </c>
      <c r="J227" s="276">
        <f>IF(J$8=0,0,J$8/NFM!J$11*1000)</f>
        <v>0</v>
      </c>
      <c r="K227" s="276">
        <f>IF(K$8=0,0,K$8/NFM!K$11*1000)</f>
        <v>0</v>
      </c>
      <c r="L227" s="276">
        <f>IF(L$8=0,0,L$8/NFM!L$11*1000)</f>
        <v>0</v>
      </c>
      <c r="M227" s="276">
        <f>IF(M$8=0,0,M$8/NFM!M$11*1000)</f>
        <v>0</v>
      </c>
      <c r="N227" s="276">
        <f>IF(N$8=0,0,N$8/NFM!N$11*1000)</f>
        <v>0</v>
      </c>
      <c r="O227" s="276">
        <f>IF(O$8=0,0,O$8/NFM!O$11*1000)</f>
        <v>0</v>
      </c>
      <c r="P227" s="276">
        <f>IF(P$8=0,0,P$8/NFM!P$11*1000)</f>
        <v>0</v>
      </c>
      <c r="Q227" s="276">
        <f>IF(Q$8=0,0,Q$8/NFM!Q$11*1000)</f>
        <v>0</v>
      </c>
      <c r="R227" s="276">
        <f>IF(R$8=0,0,R$8/NFM!R$11*1000)</f>
        <v>0</v>
      </c>
      <c r="S227" s="276">
        <f>IF(S$8=0,0,S$8/NFM!S$11*1000)</f>
        <v>0</v>
      </c>
      <c r="T227" s="276">
        <f>IF(T$8=0,0,T$8/NFM!T$11*1000)</f>
        <v>0</v>
      </c>
      <c r="U227" s="276">
        <f>IF(U$8=0,0,U$8/NFM!U$11*1000)</f>
        <v>0</v>
      </c>
      <c r="V227" s="276">
        <f>IF(V$8=0,0,V$8/NFM!V$11*1000)</f>
        <v>0</v>
      </c>
      <c r="W227" s="276">
        <f>IF(W$8=0,0,W$8/NFM!W$11*1000)</f>
        <v>0</v>
      </c>
      <c r="DA227" s="77"/>
    </row>
    <row r="228" spans="1:105" ht="12" customHeight="1" x14ac:dyDescent="0.25">
      <c r="A228" s="202" t="s">
        <v>95</v>
      </c>
      <c r="B228" s="276">
        <f>IF(B$9=0,0,B$9/NFM!B$11*1000)</f>
        <v>0</v>
      </c>
      <c r="C228" s="276">
        <f>IF(C$9=0,0,C$9/NFM!C$11*1000)</f>
        <v>0</v>
      </c>
      <c r="D228" s="276">
        <f>IF(D$9=0,0,D$9/NFM!D$11*1000)</f>
        <v>0</v>
      </c>
      <c r="E228" s="276">
        <f>IF(E$9=0,0,E$9/NFM!E$11*1000)</f>
        <v>0</v>
      </c>
      <c r="F228" s="276">
        <f>IF(F$9=0,0,F$9/NFM!F$11*1000)</f>
        <v>0</v>
      </c>
      <c r="G228" s="276">
        <f>IF(G$9=0,0,G$9/NFM!G$11*1000)</f>
        <v>0</v>
      </c>
      <c r="H228" s="276">
        <f>IF(H$9=0,0,H$9/NFM!H$11*1000)</f>
        <v>0</v>
      </c>
      <c r="I228" s="276">
        <f>IF(I$9=0,0,I$9/NFM!I$11*1000)</f>
        <v>0</v>
      </c>
      <c r="J228" s="276">
        <f>IF(J$9=0,0,J$9/NFM!J$11*1000)</f>
        <v>0</v>
      </c>
      <c r="K228" s="276">
        <f>IF(K$9=0,0,K$9/NFM!K$11*1000)</f>
        <v>0</v>
      </c>
      <c r="L228" s="276">
        <f>IF(L$9=0,0,L$9/NFM!L$11*1000)</f>
        <v>0</v>
      </c>
      <c r="M228" s="276">
        <f>IF(M$9=0,0,M$9/NFM!M$11*1000)</f>
        <v>0</v>
      </c>
      <c r="N228" s="276">
        <f>IF(N$9=0,0,N$9/NFM!N$11*1000)</f>
        <v>0</v>
      </c>
      <c r="O228" s="276">
        <f>IF(O$9=0,0,O$9/NFM!O$11*1000)</f>
        <v>0</v>
      </c>
      <c r="P228" s="276">
        <f>IF(P$9=0,0,P$9/NFM!P$11*1000)</f>
        <v>0</v>
      </c>
      <c r="Q228" s="276">
        <f>IF(Q$9=0,0,Q$9/NFM!Q$11*1000)</f>
        <v>0</v>
      </c>
      <c r="R228" s="276">
        <f>IF(R$9=0,0,R$9/NFM!R$11*1000)</f>
        <v>0</v>
      </c>
      <c r="S228" s="276">
        <f>IF(S$9=0,0,S$9/NFM!S$11*1000)</f>
        <v>0</v>
      </c>
      <c r="T228" s="276">
        <f>IF(T$9=0,0,T$9/NFM!T$11*1000)</f>
        <v>0</v>
      </c>
      <c r="U228" s="276">
        <f>IF(U$9=0,0,U$9/NFM!U$11*1000)</f>
        <v>0</v>
      </c>
      <c r="V228" s="276">
        <f>IF(V$9=0,0,V$9/NFM!V$11*1000)</f>
        <v>0</v>
      </c>
      <c r="W228" s="276">
        <f>IF(W$9=0,0,W$9/NFM!W$11*1000)</f>
        <v>0</v>
      </c>
      <c r="DA228" s="77"/>
    </row>
    <row r="229" spans="1:105" ht="12" customHeight="1" x14ac:dyDescent="0.25">
      <c r="A229" s="56" t="s">
        <v>96</v>
      </c>
      <c r="B229" s="277">
        <f>IF(B$10=0,0,B$10/NFM!B$11*1000)</f>
        <v>0</v>
      </c>
      <c r="C229" s="277">
        <f>IF(C$10=0,0,C$10/NFM!C$11*1000)</f>
        <v>0</v>
      </c>
      <c r="D229" s="277">
        <f>IF(D$10=0,0,D$10/NFM!D$11*1000)</f>
        <v>0</v>
      </c>
      <c r="E229" s="277">
        <f>IF(E$10=0,0,E$10/NFM!E$11*1000)</f>
        <v>0</v>
      </c>
      <c r="F229" s="277">
        <f>IF(F$10=0,0,F$10/NFM!F$11*1000)</f>
        <v>0</v>
      </c>
      <c r="G229" s="277">
        <f>IF(G$10=0,0,G$10/NFM!G$11*1000)</f>
        <v>0</v>
      </c>
      <c r="H229" s="277">
        <f>IF(H$10=0,0,H$10/NFM!H$11*1000)</f>
        <v>0</v>
      </c>
      <c r="I229" s="277">
        <f>IF(I$10=0,0,I$10/NFM!I$11*1000)</f>
        <v>0</v>
      </c>
      <c r="J229" s="277">
        <f>IF(J$10=0,0,J$10/NFM!J$11*1000)</f>
        <v>0</v>
      </c>
      <c r="K229" s="277">
        <f>IF(K$10=0,0,K$10/NFM!K$11*1000)</f>
        <v>0</v>
      </c>
      <c r="L229" s="277">
        <f>IF(L$10=0,0,L$10/NFM!L$11*1000)</f>
        <v>0</v>
      </c>
      <c r="M229" s="277">
        <f>IF(M$10=0,0,M$10/NFM!M$11*1000)</f>
        <v>0</v>
      </c>
      <c r="N229" s="277">
        <f>IF(N$10=0,0,N$10/NFM!N$11*1000)</f>
        <v>0</v>
      </c>
      <c r="O229" s="277">
        <f>IF(O$10=0,0,O$10/NFM!O$11*1000)</f>
        <v>0</v>
      </c>
      <c r="P229" s="277">
        <f>IF(P$10=0,0,P$10/NFM!P$11*1000)</f>
        <v>0</v>
      </c>
      <c r="Q229" s="277">
        <f>IF(Q$10=0,0,Q$10/NFM!Q$11*1000)</f>
        <v>0</v>
      </c>
      <c r="R229" s="277">
        <f>IF(R$10=0,0,R$10/NFM!R$11*1000)</f>
        <v>0</v>
      </c>
      <c r="S229" s="277">
        <f>IF(S$10=0,0,S$10/NFM!S$11*1000)</f>
        <v>0</v>
      </c>
      <c r="T229" s="277">
        <f>IF(T$10=0,0,T$10/NFM!T$11*1000)</f>
        <v>0</v>
      </c>
      <c r="U229" s="277">
        <f>IF(U$10=0,0,U$10/NFM!U$11*1000)</f>
        <v>0</v>
      </c>
      <c r="V229" s="277">
        <f>IF(V$10=0,0,V$10/NFM!V$11*1000)</f>
        <v>0</v>
      </c>
      <c r="W229" s="277">
        <f>IF(W$10=0,0,W$10/NFM!W$11*1000)</f>
        <v>0</v>
      </c>
      <c r="DA229" s="78"/>
    </row>
    <row r="230" spans="1:105" ht="12" customHeight="1" x14ac:dyDescent="0.25">
      <c r="A230" s="203" t="s">
        <v>487</v>
      </c>
      <c r="B230" s="278">
        <f>IF(B$16=0,0,B$16/NFM!B$11*1000)</f>
        <v>0</v>
      </c>
      <c r="C230" s="278">
        <f>IF(C$16=0,0,C$16/NFM!C$11*1000)</f>
        <v>0</v>
      </c>
      <c r="D230" s="278">
        <f>IF(D$16=0,0,D$16/NFM!D$11*1000)</f>
        <v>0</v>
      </c>
      <c r="E230" s="278">
        <f>IF(E$16=0,0,E$16/NFM!E$11*1000)</f>
        <v>0</v>
      </c>
      <c r="F230" s="278">
        <f>IF(F$16=0,0,F$16/NFM!F$11*1000)</f>
        <v>0</v>
      </c>
      <c r="G230" s="278">
        <f>IF(G$16=0,0,G$16/NFM!G$11*1000)</f>
        <v>0</v>
      </c>
      <c r="H230" s="278">
        <f>IF(H$16=0,0,H$16/NFM!H$11*1000)</f>
        <v>0</v>
      </c>
      <c r="I230" s="278">
        <f>IF(I$16=0,0,I$16/NFM!I$11*1000)</f>
        <v>0</v>
      </c>
      <c r="J230" s="278">
        <f>IF(J$16=0,0,J$16/NFM!J$11*1000)</f>
        <v>0</v>
      </c>
      <c r="K230" s="278">
        <f>IF(K$16=0,0,K$16/NFM!K$11*1000)</f>
        <v>0</v>
      </c>
      <c r="L230" s="278">
        <f>IF(L$16=0,0,L$16/NFM!L$11*1000)</f>
        <v>0</v>
      </c>
      <c r="M230" s="278">
        <f>IF(M$16=0,0,M$16/NFM!M$11*1000)</f>
        <v>0</v>
      </c>
      <c r="N230" s="278">
        <f>IF(N$16=0,0,N$16/NFM!N$11*1000)</f>
        <v>0</v>
      </c>
      <c r="O230" s="278">
        <f>IF(O$16=0,0,O$16/NFM!O$11*1000)</f>
        <v>0</v>
      </c>
      <c r="P230" s="278">
        <f>IF(P$16=0,0,P$16/NFM!P$11*1000)</f>
        <v>0</v>
      </c>
      <c r="Q230" s="278">
        <f>IF(Q$16=0,0,Q$16/NFM!Q$11*1000)</f>
        <v>0</v>
      </c>
      <c r="R230" s="278">
        <f>IF(R$16=0,0,R$16/NFM!R$11*1000)</f>
        <v>0</v>
      </c>
      <c r="S230" s="278">
        <f>IF(S$16=0,0,S$16/NFM!S$11*1000)</f>
        <v>0</v>
      </c>
      <c r="T230" s="278">
        <f>IF(T$16=0,0,T$16/NFM!T$11*1000)</f>
        <v>0</v>
      </c>
      <c r="U230" s="278">
        <f>IF(U$16=0,0,U$16/NFM!U$11*1000)</f>
        <v>0</v>
      </c>
      <c r="V230" s="278">
        <f>IF(V$16=0,0,V$16/NFM!V$11*1000)</f>
        <v>0</v>
      </c>
      <c r="W230" s="278">
        <f>IF(W$16=0,0,W$16/NFM!W$11*1000)</f>
        <v>0</v>
      </c>
      <c r="DA230" s="79"/>
    </row>
    <row r="231" spans="1:105" ht="12" customHeight="1" x14ac:dyDescent="0.25">
      <c r="A231" s="41" t="s">
        <v>499</v>
      </c>
      <c r="B231" s="279">
        <f>IF(B$27=0,0,B$27/NFM!B$11*1000)</f>
        <v>0</v>
      </c>
      <c r="C231" s="279">
        <f>IF(C$27=0,0,C$27/NFM!C$11*1000)</f>
        <v>0</v>
      </c>
      <c r="D231" s="279">
        <f>IF(D$27=0,0,D$27/NFM!D$11*1000)</f>
        <v>0</v>
      </c>
      <c r="E231" s="279">
        <f>IF(E$27=0,0,E$27/NFM!E$11*1000)</f>
        <v>0</v>
      </c>
      <c r="F231" s="279">
        <f>IF(F$27=0,0,F$27/NFM!F$11*1000)</f>
        <v>0</v>
      </c>
      <c r="G231" s="279">
        <f>IF(G$27=0,0,G$27/NFM!G$11*1000)</f>
        <v>0</v>
      </c>
      <c r="H231" s="279">
        <f>IF(H$27=0,0,H$27/NFM!H$11*1000)</f>
        <v>0</v>
      </c>
      <c r="I231" s="279">
        <f>IF(I$27=0,0,I$27/NFM!I$11*1000)</f>
        <v>0</v>
      </c>
      <c r="J231" s="279">
        <f>IF(J$27=0,0,J$27/NFM!J$11*1000)</f>
        <v>0</v>
      </c>
      <c r="K231" s="279">
        <f>IF(K$27=0,0,K$27/NFM!K$11*1000)</f>
        <v>0</v>
      </c>
      <c r="L231" s="279">
        <f>IF(L$27=0,0,L$27/NFM!L$11*1000)</f>
        <v>0</v>
      </c>
      <c r="M231" s="279">
        <f>IF(M$27=0,0,M$27/NFM!M$11*1000)</f>
        <v>0</v>
      </c>
      <c r="N231" s="279">
        <f>IF(N$27=0,0,N$27/NFM!N$11*1000)</f>
        <v>0</v>
      </c>
      <c r="O231" s="279">
        <f>IF(O$27=0,0,O$27/NFM!O$11*1000)</f>
        <v>0</v>
      </c>
      <c r="P231" s="279">
        <f>IF(P$27=0,0,P$27/NFM!P$11*1000)</f>
        <v>0</v>
      </c>
      <c r="Q231" s="279">
        <f>IF(Q$27=0,0,Q$27/NFM!Q$11*1000)</f>
        <v>0</v>
      </c>
      <c r="R231" s="279">
        <f>IF(R$27=0,0,R$27/NFM!R$11*1000)</f>
        <v>0</v>
      </c>
      <c r="S231" s="279">
        <f>IF(S$27=0,0,S$27/NFM!S$11*1000)</f>
        <v>0</v>
      </c>
      <c r="T231" s="279">
        <f>IF(T$27=0,0,T$27/NFM!T$11*1000)</f>
        <v>0</v>
      </c>
      <c r="U231" s="279">
        <f>IF(U$27=0,0,U$27/NFM!U$11*1000)</f>
        <v>0</v>
      </c>
      <c r="V231" s="279">
        <f>IF(V$27=0,0,V$27/NFM!V$11*1000)</f>
        <v>0</v>
      </c>
      <c r="W231" s="279">
        <f>IF(W$27=0,0,W$27/NFM!W$11*1000)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DA232" s="124"/>
    </row>
    <row r="233" spans="1:105" ht="12" customHeight="1" x14ac:dyDescent="0.25">
      <c r="A233" s="35" t="s">
        <v>44</v>
      </c>
      <c r="B233" s="274">
        <f t="shared" ref="B233:W233" si="58">SUM(B$234:B$241)</f>
        <v>0</v>
      </c>
      <c r="C233" s="274">
        <f t="shared" si="58"/>
        <v>0</v>
      </c>
      <c r="D233" s="274">
        <f t="shared" si="58"/>
        <v>0</v>
      </c>
      <c r="E233" s="274">
        <f t="shared" si="58"/>
        <v>0</v>
      </c>
      <c r="F233" s="274">
        <f t="shared" si="58"/>
        <v>0</v>
      </c>
      <c r="G233" s="274">
        <f t="shared" si="58"/>
        <v>0</v>
      </c>
      <c r="H233" s="274">
        <f t="shared" si="58"/>
        <v>0</v>
      </c>
      <c r="I233" s="274">
        <f t="shared" si="58"/>
        <v>0</v>
      </c>
      <c r="J233" s="274">
        <f t="shared" si="58"/>
        <v>0</v>
      </c>
      <c r="K233" s="274">
        <f t="shared" si="58"/>
        <v>0</v>
      </c>
      <c r="L233" s="274">
        <f t="shared" si="58"/>
        <v>0</v>
      </c>
      <c r="M233" s="274">
        <f t="shared" si="58"/>
        <v>0</v>
      </c>
      <c r="N233" s="274">
        <f t="shared" si="58"/>
        <v>0</v>
      </c>
      <c r="O233" s="274">
        <f t="shared" si="58"/>
        <v>0</v>
      </c>
      <c r="P233" s="274">
        <f t="shared" si="58"/>
        <v>0</v>
      </c>
      <c r="Q233" s="274">
        <f t="shared" si="58"/>
        <v>0</v>
      </c>
      <c r="R233" s="274">
        <f t="shared" si="58"/>
        <v>0</v>
      </c>
      <c r="S233" s="274">
        <f t="shared" si="58"/>
        <v>0</v>
      </c>
      <c r="T233" s="274">
        <f t="shared" si="58"/>
        <v>0</v>
      </c>
      <c r="U233" s="274">
        <f t="shared" si="58"/>
        <v>0</v>
      </c>
      <c r="V233" s="274">
        <f t="shared" si="58"/>
        <v>0</v>
      </c>
      <c r="W233" s="274">
        <f t="shared" si="58"/>
        <v>0</v>
      </c>
      <c r="DA233" s="111"/>
    </row>
    <row r="234" spans="1:105" ht="12" customHeight="1" x14ac:dyDescent="0.25">
      <c r="A234" s="55" t="s">
        <v>92</v>
      </c>
      <c r="B234" s="275">
        <f>IF(B$35=0,0,B$35/NFM!B$13*1000)</f>
        <v>0</v>
      </c>
      <c r="C234" s="275">
        <f>IF(C$35=0,0,C$35/NFM!C$13*1000)</f>
        <v>0</v>
      </c>
      <c r="D234" s="275">
        <f>IF(D$35=0,0,D$35/NFM!D$13*1000)</f>
        <v>0</v>
      </c>
      <c r="E234" s="275">
        <f>IF(E$35=0,0,E$35/NFM!E$13*1000)</f>
        <v>0</v>
      </c>
      <c r="F234" s="275">
        <f>IF(F$35=0,0,F$35/NFM!F$13*1000)</f>
        <v>0</v>
      </c>
      <c r="G234" s="275">
        <f>IF(G$35=0,0,G$35/NFM!G$13*1000)</f>
        <v>0</v>
      </c>
      <c r="H234" s="275">
        <f>IF(H$35=0,0,H$35/NFM!H$13*1000)</f>
        <v>0</v>
      </c>
      <c r="I234" s="275">
        <f>IF(I$35=0,0,I$35/NFM!I$13*1000)</f>
        <v>0</v>
      </c>
      <c r="J234" s="275">
        <f>IF(J$35=0,0,J$35/NFM!J$13*1000)</f>
        <v>0</v>
      </c>
      <c r="K234" s="275">
        <f>IF(K$35=0,0,K$35/NFM!K$13*1000)</f>
        <v>0</v>
      </c>
      <c r="L234" s="275">
        <f>IF(L$35=0,0,L$35/NFM!L$13*1000)</f>
        <v>0</v>
      </c>
      <c r="M234" s="275">
        <f>IF(M$35=0,0,M$35/NFM!M$13*1000)</f>
        <v>0</v>
      </c>
      <c r="N234" s="275">
        <f>IF(N$35=0,0,N$35/NFM!N$13*1000)</f>
        <v>0</v>
      </c>
      <c r="O234" s="275">
        <f>IF(O$35=0,0,O$35/NFM!O$13*1000)</f>
        <v>0</v>
      </c>
      <c r="P234" s="275">
        <f>IF(P$35=0,0,P$35/NFM!P$13*1000)</f>
        <v>0</v>
      </c>
      <c r="Q234" s="275">
        <f>IF(Q$35=0,0,Q$35/NFM!Q$13*1000)</f>
        <v>0</v>
      </c>
      <c r="R234" s="275">
        <f>IF(R$35=0,0,R$35/NFM!R$13*1000)</f>
        <v>0</v>
      </c>
      <c r="S234" s="275">
        <f>IF(S$35=0,0,S$35/NFM!S$13*1000)</f>
        <v>0</v>
      </c>
      <c r="T234" s="275">
        <f>IF(T$35=0,0,T$35/NFM!T$13*1000)</f>
        <v>0</v>
      </c>
      <c r="U234" s="275">
        <f>IF(U$35=0,0,U$35/NFM!U$13*1000)</f>
        <v>0</v>
      </c>
      <c r="V234" s="275">
        <f>IF(V$35=0,0,V$35/NFM!V$13*1000)</f>
        <v>0</v>
      </c>
      <c r="W234" s="275">
        <f>IF(W$35=0,0,W$35/NFM!W$13*1000)</f>
        <v>0</v>
      </c>
      <c r="DA234" s="76"/>
    </row>
    <row r="235" spans="1:105" ht="12" customHeight="1" x14ac:dyDescent="0.25">
      <c r="A235" s="202" t="s">
        <v>93</v>
      </c>
      <c r="B235" s="276">
        <f>IF(B$36=0,0,B$36/NFM!B$13*1000)</f>
        <v>0</v>
      </c>
      <c r="C235" s="276">
        <f>IF(C$36=0,0,C$36/NFM!C$13*1000)</f>
        <v>0</v>
      </c>
      <c r="D235" s="276">
        <f>IF(D$36=0,0,D$36/NFM!D$13*1000)</f>
        <v>0</v>
      </c>
      <c r="E235" s="276">
        <f>IF(E$36=0,0,E$36/NFM!E$13*1000)</f>
        <v>0</v>
      </c>
      <c r="F235" s="276">
        <f>IF(F$36=0,0,F$36/NFM!F$13*1000)</f>
        <v>0</v>
      </c>
      <c r="G235" s="276">
        <f>IF(G$36=0,0,G$36/NFM!G$13*1000)</f>
        <v>0</v>
      </c>
      <c r="H235" s="276">
        <f>IF(H$36=0,0,H$36/NFM!H$13*1000)</f>
        <v>0</v>
      </c>
      <c r="I235" s="276">
        <f>IF(I$36=0,0,I$36/NFM!I$13*1000)</f>
        <v>0</v>
      </c>
      <c r="J235" s="276">
        <f>IF(J$36=0,0,J$36/NFM!J$13*1000)</f>
        <v>0</v>
      </c>
      <c r="K235" s="276">
        <f>IF(K$36=0,0,K$36/NFM!K$13*1000)</f>
        <v>0</v>
      </c>
      <c r="L235" s="276">
        <f>IF(L$36=0,0,L$36/NFM!L$13*1000)</f>
        <v>0</v>
      </c>
      <c r="M235" s="276">
        <f>IF(M$36=0,0,M$36/NFM!M$13*1000)</f>
        <v>0</v>
      </c>
      <c r="N235" s="276">
        <f>IF(N$36=0,0,N$36/NFM!N$13*1000)</f>
        <v>0</v>
      </c>
      <c r="O235" s="276">
        <f>IF(O$36=0,0,O$36/NFM!O$13*1000)</f>
        <v>0</v>
      </c>
      <c r="P235" s="276">
        <f>IF(P$36=0,0,P$36/NFM!P$13*1000)</f>
        <v>0</v>
      </c>
      <c r="Q235" s="276">
        <f>IF(Q$36=0,0,Q$36/NFM!Q$13*1000)</f>
        <v>0</v>
      </c>
      <c r="R235" s="276">
        <f>IF(R$36=0,0,R$36/NFM!R$13*1000)</f>
        <v>0</v>
      </c>
      <c r="S235" s="276">
        <f>IF(S$36=0,0,S$36/NFM!S$13*1000)</f>
        <v>0</v>
      </c>
      <c r="T235" s="276">
        <f>IF(T$36=0,0,T$36/NFM!T$13*1000)</f>
        <v>0</v>
      </c>
      <c r="U235" s="276">
        <f>IF(U$36=0,0,U$36/NFM!U$13*1000)</f>
        <v>0</v>
      </c>
      <c r="V235" s="276">
        <f>IF(V$36=0,0,V$36/NFM!V$13*1000)</f>
        <v>0</v>
      </c>
      <c r="W235" s="276">
        <f>IF(W$36=0,0,W$36/NFM!W$13*1000)</f>
        <v>0</v>
      </c>
      <c r="DA235" s="77"/>
    </row>
    <row r="236" spans="1:105" ht="12" customHeight="1" x14ac:dyDescent="0.25">
      <c r="A236" s="202" t="s">
        <v>94</v>
      </c>
      <c r="B236" s="276">
        <f>IF(B$37=0,0,B$37/NFM!B$13*1000)</f>
        <v>0</v>
      </c>
      <c r="C236" s="276">
        <f>IF(C$37=0,0,C$37/NFM!C$13*1000)</f>
        <v>0</v>
      </c>
      <c r="D236" s="276">
        <f>IF(D$37=0,0,D$37/NFM!D$13*1000)</f>
        <v>0</v>
      </c>
      <c r="E236" s="276">
        <f>IF(E$37=0,0,E$37/NFM!E$13*1000)</f>
        <v>0</v>
      </c>
      <c r="F236" s="276">
        <f>IF(F$37=0,0,F$37/NFM!F$13*1000)</f>
        <v>0</v>
      </c>
      <c r="G236" s="276">
        <f>IF(G$37=0,0,G$37/NFM!G$13*1000)</f>
        <v>0</v>
      </c>
      <c r="H236" s="276">
        <f>IF(H$37=0,0,H$37/NFM!H$13*1000)</f>
        <v>0</v>
      </c>
      <c r="I236" s="276">
        <f>IF(I$37=0,0,I$37/NFM!I$13*1000)</f>
        <v>0</v>
      </c>
      <c r="J236" s="276">
        <f>IF(J$37=0,0,J$37/NFM!J$13*1000)</f>
        <v>0</v>
      </c>
      <c r="K236" s="276">
        <f>IF(K$37=0,0,K$37/NFM!K$13*1000)</f>
        <v>0</v>
      </c>
      <c r="L236" s="276">
        <f>IF(L$37=0,0,L$37/NFM!L$13*1000)</f>
        <v>0</v>
      </c>
      <c r="M236" s="276">
        <f>IF(M$37=0,0,M$37/NFM!M$13*1000)</f>
        <v>0</v>
      </c>
      <c r="N236" s="276">
        <f>IF(N$37=0,0,N$37/NFM!N$13*1000)</f>
        <v>0</v>
      </c>
      <c r="O236" s="276">
        <f>IF(O$37=0,0,O$37/NFM!O$13*1000)</f>
        <v>0</v>
      </c>
      <c r="P236" s="276">
        <f>IF(P$37=0,0,P$37/NFM!P$13*1000)</f>
        <v>0</v>
      </c>
      <c r="Q236" s="276">
        <f>IF(Q$37=0,0,Q$37/NFM!Q$13*1000)</f>
        <v>0</v>
      </c>
      <c r="R236" s="276">
        <f>IF(R$37=0,0,R$37/NFM!R$13*1000)</f>
        <v>0</v>
      </c>
      <c r="S236" s="276">
        <f>IF(S$37=0,0,S$37/NFM!S$13*1000)</f>
        <v>0</v>
      </c>
      <c r="T236" s="276">
        <f>IF(T$37=0,0,T$37/NFM!T$13*1000)</f>
        <v>0</v>
      </c>
      <c r="U236" s="276">
        <f>IF(U$37=0,0,U$37/NFM!U$13*1000)</f>
        <v>0</v>
      </c>
      <c r="V236" s="276">
        <f>IF(V$37=0,0,V$37/NFM!V$13*1000)</f>
        <v>0</v>
      </c>
      <c r="W236" s="276">
        <f>IF(W$37=0,0,W$37/NFM!W$13*1000)</f>
        <v>0</v>
      </c>
      <c r="DA236" s="77"/>
    </row>
    <row r="237" spans="1:105" ht="12" customHeight="1" x14ac:dyDescent="0.25">
      <c r="A237" s="202" t="s">
        <v>95</v>
      </c>
      <c r="B237" s="276">
        <f>IF(B$38=0,0,B$38/NFM!B$13*1000)</f>
        <v>0</v>
      </c>
      <c r="C237" s="276">
        <f>IF(C$38=0,0,C$38/NFM!C$13*1000)</f>
        <v>0</v>
      </c>
      <c r="D237" s="276">
        <f>IF(D$38=0,0,D$38/NFM!D$13*1000)</f>
        <v>0</v>
      </c>
      <c r="E237" s="276">
        <f>IF(E$38=0,0,E$38/NFM!E$13*1000)</f>
        <v>0</v>
      </c>
      <c r="F237" s="276">
        <f>IF(F$38=0,0,F$38/NFM!F$13*1000)</f>
        <v>0</v>
      </c>
      <c r="G237" s="276">
        <f>IF(G$38=0,0,G$38/NFM!G$13*1000)</f>
        <v>0</v>
      </c>
      <c r="H237" s="276">
        <f>IF(H$38=0,0,H$38/NFM!H$13*1000)</f>
        <v>0</v>
      </c>
      <c r="I237" s="276">
        <f>IF(I$38=0,0,I$38/NFM!I$13*1000)</f>
        <v>0</v>
      </c>
      <c r="J237" s="276">
        <f>IF(J$38=0,0,J$38/NFM!J$13*1000)</f>
        <v>0</v>
      </c>
      <c r="K237" s="276">
        <f>IF(K$38=0,0,K$38/NFM!K$13*1000)</f>
        <v>0</v>
      </c>
      <c r="L237" s="276">
        <f>IF(L$38=0,0,L$38/NFM!L$13*1000)</f>
        <v>0</v>
      </c>
      <c r="M237" s="276">
        <f>IF(M$38=0,0,M$38/NFM!M$13*1000)</f>
        <v>0</v>
      </c>
      <c r="N237" s="276">
        <f>IF(N$38=0,0,N$38/NFM!N$13*1000)</f>
        <v>0</v>
      </c>
      <c r="O237" s="276">
        <f>IF(O$38=0,0,O$38/NFM!O$13*1000)</f>
        <v>0</v>
      </c>
      <c r="P237" s="276">
        <f>IF(P$38=0,0,P$38/NFM!P$13*1000)</f>
        <v>0</v>
      </c>
      <c r="Q237" s="276">
        <f>IF(Q$38=0,0,Q$38/NFM!Q$13*1000)</f>
        <v>0</v>
      </c>
      <c r="R237" s="276">
        <f>IF(R$38=0,0,R$38/NFM!R$13*1000)</f>
        <v>0</v>
      </c>
      <c r="S237" s="276">
        <f>IF(S$38=0,0,S$38/NFM!S$13*1000)</f>
        <v>0</v>
      </c>
      <c r="T237" s="276">
        <f>IF(T$38=0,0,T$38/NFM!T$13*1000)</f>
        <v>0</v>
      </c>
      <c r="U237" s="276">
        <f>IF(U$38=0,0,U$38/NFM!U$13*1000)</f>
        <v>0</v>
      </c>
      <c r="V237" s="276">
        <f>IF(V$38=0,0,V$38/NFM!V$13*1000)</f>
        <v>0</v>
      </c>
      <c r="W237" s="276">
        <f>IF(W$38=0,0,W$38/NFM!W$13*1000)</f>
        <v>0</v>
      </c>
      <c r="DA237" s="77"/>
    </row>
    <row r="238" spans="1:105" ht="12" customHeight="1" x14ac:dyDescent="0.25">
      <c r="A238" s="56" t="s">
        <v>96</v>
      </c>
      <c r="B238" s="277">
        <f>IF(B$39=0,0,B$39/NFM!B$13*1000)</f>
        <v>0</v>
      </c>
      <c r="C238" s="277">
        <f>IF(C$39=0,0,C$39/NFM!C$13*1000)</f>
        <v>0</v>
      </c>
      <c r="D238" s="277">
        <f>IF(D$39=0,0,D$39/NFM!D$13*1000)</f>
        <v>0</v>
      </c>
      <c r="E238" s="277">
        <f>IF(E$39=0,0,E$39/NFM!E$13*1000)</f>
        <v>0</v>
      </c>
      <c r="F238" s="277">
        <f>IF(F$39=0,0,F$39/NFM!F$13*1000)</f>
        <v>0</v>
      </c>
      <c r="G238" s="277">
        <f>IF(G$39=0,0,G$39/NFM!G$13*1000)</f>
        <v>0</v>
      </c>
      <c r="H238" s="277">
        <f>IF(H$39=0,0,H$39/NFM!H$13*1000)</f>
        <v>0</v>
      </c>
      <c r="I238" s="277">
        <f>IF(I$39=0,0,I$39/NFM!I$13*1000)</f>
        <v>0</v>
      </c>
      <c r="J238" s="277">
        <f>IF(J$39=0,0,J$39/NFM!J$13*1000)</f>
        <v>0</v>
      </c>
      <c r="K238" s="277">
        <f>IF(K$39=0,0,K$39/NFM!K$13*1000)</f>
        <v>0</v>
      </c>
      <c r="L238" s="277">
        <f>IF(L$39=0,0,L$39/NFM!L$13*1000)</f>
        <v>0</v>
      </c>
      <c r="M238" s="277">
        <f>IF(M$39=0,0,M$39/NFM!M$13*1000)</f>
        <v>0</v>
      </c>
      <c r="N238" s="277">
        <f>IF(N$39=0,0,N$39/NFM!N$13*1000)</f>
        <v>0</v>
      </c>
      <c r="O238" s="277">
        <f>IF(O$39=0,0,O$39/NFM!O$13*1000)</f>
        <v>0</v>
      </c>
      <c r="P238" s="277">
        <f>IF(P$39=0,0,P$39/NFM!P$13*1000)</f>
        <v>0</v>
      </c>
      <c r="Q238" s="277">
        <f>IF(Q$39=0,0,Q$39/NFM!Q$13*1000)</f>
        <v>0</v>
      </c>
      <c r="R238" s="277">
        <f>IF(R$39=0,0,R$39/NFM!R$13*1000)</f>
        <v>0</v>
      </c>
      <c r="S238" s="277">
        <f>IF(S$39=0,0,S$39/NFM!S$13*1000)</f>
        <v>0</v>
      </c>
      <c r="T238" s="277">
        <f>IF(T$39=0,0,T$39/NFM!T$13*1000)</f>
        <v>0</v>
      </c>
      <c r="U238" s="277">
        <f>IF(U$39=0,0,U$39/NFM!U$13*1000)</f>
        <v>0</v>
      </c>
      <c r="V238" s="277">
        <f>IF(V$39=0,0,V$39/NFM!V$13*1000)</f>
        <v>0</v>
      </c>
      <c r="W238" s="277">
        <f>IF(W$39=0,0,W$39/NFM!W$13*1000)</f>
        <v>0</v>
      </c>
      <c r="DA238" s="78"/>
    </row>
    <row r="239" spans="1:105" ht="12" customHeight="1" x14ac:dyDescent="0.25">
      <c r="A239" s="203" t="s">
        <v>517</v>
      </c>
      <c r="B239" s="278">
        <f>IF(B$45=0,0,B$45/NFM!B$13*1000)</f>
        <v>0</v>
      </c>
      <c r="C239" s="278">
        <f>IF(C$45=0,0,C$45/NFM!C$13*1000)</f>
        <v>0</v>
      </c>
      <c r="D239" s="278">
        <f>IF(D$45=0,0,D$45/NFM!D$13*1000)</f>
        <v>0</v>
      </c>
      <c r="E239" s="278">
        <f>IF(E$45=0,0,E$45/NFM!E$13*1000)</f>
        <v>0</v>
      </c>
      <c r="F239" s="278">
        <f>IF(F$45=0,0,F$45/NFM!F$13*1000)</f>
        <v>0</v>
      </c>
      <c r="G239" s="278">
        <f>IF(G$45=0,0,G$45/NFM!G$13*1000)</f>
        <v>0</v>
      </c>
      <c r="H239" s="278">
        <f>IF(H$45=0,0,H$45/NFM!H$13*1000)</f>
        <v>0</v>
      </c>
      <c r="I239" s="278">
        <f>IF(I$45=0,0,I$45/NFM!I$13*1000)</f>
        <v>0</v>
      </c>
      <c r="J239" s="278">
        <f>IF(J$45=0,0,J$45/NFM!J$13*1000)</f>
        <v>0</v>
      </c>
      <c r="K239" s="278">
        <f>IF(K$45=0,0,K$45/NFM!K$13*1000)</f>
        <v>0</v>
      </c>
      <c r="L239" s="278">
        <f>IF(L$45=0,0,L$45/NFM!L$13*1000)</f>
        <v>0</v>
      </c>
      <c r="M239" s="278">
        <f>IF(M$45=0,0,M$45/NFM!M$13*1000)</f>
        <v>0</v>
      </c>
      <c r="N239" s="278">
        <f>IF(N$45=0,0,N$45/NFM!N$13*1000)</f>
        <v>0</v>
      </c>
      <c r="O239" s="278">
        <f>IF(O$45=0,0,O$45/NFM!O$13*1000)</f>
        <v>0</v>
      </c>
      <c r="P239" s="278">
        <f>IF(P$45=0,0,P$45/NFM!P$13*1000)</f>
        <v>0</v>
      </c>
      <c r="Q239" s="278">
        <f>IF(Q$45=0,0,Q$45/NFM!Q$13*1000)</f>
        <v>0</v>
      </c>
      <c r="R239" s="278">
        <f>IF(R$45=0,0,R$45/NFM!R$13*1000)</f>
        <v>0</v>
      </c>
      <c r="S239" s="278">
        <f>IF(S$45=0,0,S$45/NFM!S$13*1000)</f>
        <v>0</v>
      </c>
      <c r="T239" s="278">
        <f>IF(T$45=0,0,T$45/NFM!T$13*1000)</f>
        <v>0</v>
      </c>
      <c r="U239" s="278">
        <f>IF(U$45=0,0,U$45/NFM!U$13*1000)</f>
        <v>0</v>
      </c>
      <c r="V239" s="278">
        <f>IF(V$45=0,0,V$45/NFM!V$13*1000)</f>
        <v>0</v>
      </c>
      <c r="W239" s="278">
        <f>IF(W$45=0,0,W$45/NFM!W$13*1000)</f>
        <v>0</v>
      </c>
      <c r="DA239" s="79"/>
    </row>
    <row r="240" spans="1:105" ht="12" customHeight="1" x14ac:dyDescent="0.25">
      <c r="A240" s="203" t="s">
        <v>519</v>
      </c>
      <c r="B240" s="278">
        <f>IF(B$46=0,0,B$46/NFM!B$13*1000)</f>
        <v>0</v>
      </c>
      <c r="C240" s="278">
        <f>IF(C$46=0,0,C$46/NFM!C$13*1000)</f>
        <v>0</v>
      </c>
      <c r="D240" s="278">
        <f>IF(D$46=0,0,D$46/NFM!D$13*1000)</f>
        <v>0</v>
      </c>
      <c r="E240" s="278">
        <f>IF(E$46=0,0,E$46/NFM!E$13*1000)</f>
        <v>0</v>
      </c>
      <c r="F240" s="278">
        <f>IF(F$46=0,0,F$46/NFM!F$13*1000)</f>
        <v>0</v>
      </c>
      <c r="G240" s="278">
        <f>IF(G$46=0,0,G$46/NFM!G$13*1000)</f>
        <v>0</v>
      </c>
      <c r="H240" s="278">
        <f>IF(H$46=0,0,H$46/NFM!H$13*1000)</f>
        <v>0</v>
      </c>
      <c r="I240" s="278">
        <f>IF(I$46=0,0,I$46/NFM!I$13*1000)</f>
        <v>0</v>
      </c>
      <c r="J240" s="278">
        <f>IF(J$46=0,0,J$46/NFM!J$13*1000)</f>
        <v>0</v>
      </c>
      <c r="K240" s="278">
        <f>IF(K$46=0,0,K$46/NFM!K$13*1000)</f>
        <v>0</v>
      </c>
      <c r="L240" s="278">
        <f>IF(L$46=0,0,L$46/NFM!L$13*1000)</f>
        <v>0</v>
      </c>
      <c r="M240" s="278">
        <f>IF(M$46=0,0,M$46/NFM!M$13*1000)</f>
        <v>0</v>
      </c>
      <c r="N240" s="278">
        <f>IF(N$46=0,0,N$46/NFM!N$13*1000)</f>
        <v>0</v>
      </c>
      <c r="O240" s="278">
        <f>IF(O$46=0,0,O$46/NFM!O$13*1000)</f>
        <v>0</v>
      </c>
      <c r="P240" s="278">
        <f>IF(P$46=0,0,P$46/NFM!P$13*1000)</f>
        <v>0</v>
      </c>
      <c r="Q240" s="278">
        <f>IF(Q$46=0,0,Q$46/NFM!Q$13*1000)</f>
        <v>0</v>
      </c>
      <c r="R240" s="278">
        <f>IF(R$46=0,0,R$46/NFM!R$13*1000)</f>
        <v>0</v>
      </c>
      <c r="S240" s="278">
        <f>IF(S$46=0,0,S$46/NFM!S$13*1000)</f>
        <v>0</v>
      </c>
      <c r="T240" s="278">
        <f>IF(T$46=0,0,T$46/NFM!T$13*1000)</f>
        <v>0</v>
      </c>
      <c r="U240" s="278">
        <f>IF(U$46=0,0,U$46/NFM!U$13*1000)</f>
        <v>0</v>
      </c>
      <c r="V240" s="278">
        <f>IF(V$46=0,0,V$46/NFM!V$13*1000)</f>
        <v>0</v>
      </c>
      <c r="W240" s="278">
        <f>IF(W$46=0,0,W$46/NFM!W$13*1000)</f>
        <v>0</v>
      </c>
      <c r="DA240" s="79"/>
    </row>
    <row r="241" spans="1:105" ht="12" customHeight="1" x14ac:dyDescent="0.25">
      <c r="A241" s="41" t="s">
        <v>529</v>
      </c>
      <c r="B241" s="279">
        <f>IF(B$53=0,0,B$53/NFM!B$13*1000)</f>
        <v>0</v>
      </c>
      <c r="C241" s="279">
        <f>IF(C$53=0,0,C$53/NFM!C$13*1000)</f>
        <v>0</v>
      </c>
      <c r="D241" s="279">
        <f>IF(D$53=0,0,D$53/NFM!D$13*1000)</f>
        <v>0</v>
      </c>
      <c r="E241" s="279">
        <f>IF(E$53=0,0,E$53/NFM!E$13*1000)</f>
        <v>0</v>
      </c>
      <c r="F241" s="279">
        <f>IF(F$53=0,0,F$53/NFM!F$13*1000)</f>
        <v>0</v>
      </c>
      <c r="G241" s="279">
        <f>IF(G$53=0,0,G$53/NFM!G$13*1000)</f>
        <v>0</v>
      </c>
      <c r="H241" s="279">
        <f>IF(H$53=0,0,H$53/NFM!H$13*1000)</f>
        <v>0</v>
      </c>
      <c r="I241" s="279">
        <f>IF(I$53=0,0,I$53/NFM!I$13*1000)</f>
        <v>0</v>
      </c>
      <c r="J241" s="279">
        <f>IF(J$53=0,0,J$53/NFM!J$13*1000)</f>
        <v>0</v>
      </c>
      <c r="K241" s="279">
        <f>IF(K$53=0,0,K$53/NFM!K$13*1000)</f>
        <v>0</v>
      </c>
      <c r="L241" s="279">
        <f>IF(L$53=0,0,L$53/NFM!L$13*1000)</f>
        <v>0</v>
      </c>
      <c r="M241" s="279">
        <f>IF(M$53=0,0,M$53/NFM!M$13*1000)</f>
        <v>0</v>
      </c>
      <c r="N241" s="279">
        <f>IF(N$53=0,0,N$53/NFM!N$13*1000)</f>
        <v>0</v>
      </c>
      <c r="O241" s="279">
        <f>IF(O$53=0,0,O$53/NFM!O$13*1000)</f>
        <v>0</v>
      </c>
      <c r="P241" s="279">
        <f>IF(P$53=0,0,P$53/NFM!P$13*1000)</f>
        <v>0</v>
      </c>
      <c r="Q241" s="279">
        <f>IF(Q$53=0,0,Q$53/NFM!Q$13*1000)</f>
        <v>0</v>
      </c>
      <c r="R241" s="279">
        <f>IF(R$53=0,0,R$53/NFM!R$13*1000)</f>
        <v>0</v>
      </c>
      <c r="S241" s="279">
        <f>IF(S$53=0,0,S$53/NFM!S$13*1000)</f>
        <v>0</v>
      </c>
      <c r="T241" s="279">
        <f>IF(T$53=0,0,T$53/NFM!T$13*1000)</f>
        <v>0</v>
      </c>
      <c r="U241" s="279">
        <f>IF(U$53=0,0,U$53/NFM!U$13*1000)</f>
        <v>0</v>
      </c>
      <c r="V241" s="279">
        <f>IF(V$53=0,0,V$53/NFM!V$13*1000)</f>
        <v>0</v>
      </c>
      <c r="W241" s="279">
        <f>IF(W$53=0,0,W$53/NFM!W$13*1000)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DA242" s="124"/>
    </row>
    <row r="243" spans="1:105" ht="12" customHeight="1" x14ac:dyDescent="0.25">
      <c r="A243" s="35" t="s">
        <v>81</v>
      </c>
      <c r="B243" s="274">
        <f t="shared" ref="B243:W243" si="59">SUM(B$244:B$251)</f>
        <v>224.7146700433924</v>
      </c>
      <c r="C243" s="274">
        <f t="shared" si="59"/>
        <v>184.8309095791023</v>
      </c>
      <c r="D243" s="274">
        <f t="shared" si="59"/>
        <v>133.58565519264477</v>
      </c>
      <c r="E243" s="274">
        <f t="shared" si="59"/>
        <v>130.61800605363982</v>
      </c>
      <c r="F243" s="274">
        <f t="shared" si="59"/>
        <v>129.43668301904145</v>
      </c>
      <c r="G243" s="274">
        <f t="shared" si="59"/>
        <v>124.63705703582798</v>
      </c>
      <c r="H243" s="274">
        <f t="shared" si="59"/>
        <v>156.64392708239103</v>
      </c>
      <c r="I243" s="274">
        <f t="shared" si="59"/>
        <v>179.12926009361098</v>
      </c>
      <c r="J243" s="274">
        <f t="shared" si="59"/>
        <v>180.07504798632621</v>
      </c>
      <c r="K243" s="274">
        <f t="shared" si="59"/>
        <v>161.14791511828969</v>
      </c>
      <c r="L243" s="274">
        <f t="shared" si="59"/>
        <v>155.18652867814757</v>
      </c>
      <c r="M243" s="274">
        <f t="shared" si="59"/>
        <v>158.38476361173565</v>
      </c>
      <c r="N243" s="274">
        <f t="shared" si="59"/>
        <v>148.63731205358809</v>
      </c>
      <c r="O243" s="274">
        <f t="shared" si="59"/>
        <v>145.82996534800679</v>
      </c>
      <c r="P243" s="274">
        <f t="shared" si="59"/>
        <v>154.2122278708724</v>
      </c>
      <c r="Q243" s="274">
        <f t="shared" si="59"/>
        <v>143.63911734308547</v>
      </c>
      <c r="R243" s="274">
        <f t="shared" si="59"/>
        <v>147.45448247617858</v>
      </c>
      <c r="S243" s="274">
        <f t="shared" si="59"/>
        <v>141.91317084897759</v>
      </c>
      <c r="T243" s="274">
        <f t="shared" si="59"/>
        <v>141.91317084897767</v>
      </c>
      <c r="U243" s="274">
        <f t="shared" si="59"/>
        <v>141.9131708489777</v>
      </c>
      <c r="V243" s="274">
        <f t="shared" si="59"/>
        <v>146.14148047567386</v>
      </c>
      <c r="W243" s="274">
        <f t="shared" si="59"/>
        <v>144.3947267151662</v>
      </c>
      <c r="DA243" s="111"/>
    </row>
    <row r="244" spans="1:105" ht="12" customHeight="1" x14ac:dyDescent="0.25">
      <c r="A244" s="55" t="s">
        <v>92</v>
      </c>
      <c r="B244" s="275">
        <f>IF(B$73=0,0,B$73/NFM!B$14*1000)</f>
        <v>0.36298748098162847</v>
      </c>
      <c r="C244" s="275">
        <f>IF(C$73=0,0,C$73/NFM!C$14*1000)</f>
        <v>0.29856220006598294</v>
      </c>
      <c r="D244" s="275">
        <f>IF(D$73=0,0,D$73/NFM!D$14*1000)</f>
        <v>0.21578440101131593</v>
      </c>
      <c r="E244" s="275">
        <f>IF(E$73=0,0,E$73/NFM!E$14*1000)</f>
        <v>0.21099067977656921</v>
      </c>
      <c r="F244" s="275">
        <f>IF(F$73=0,0,F$73/NFM!F$14*1000)</f>
        <v>0.20908245779318976</v>
      </c>
      <c r="G244" s="275">
        <f>IF(G$73=0,0,G$73/NFM!G$14*1000)</f>
        <v>0.2013294964744915</v>
      </c>
      <c r="H244" s="275">
        <f>IF(H$73=0,0,H$73/NFM!H$14*1000)</f>
        <v>0.25303103038139707</v>
      </c>
      <c r="I244" s="275">
        <f>IF(I$73=0,0,I$73/NFM!I$14*1000)</f>
        <v>0.28935217660313955</v>
      </c>
      <c r="J244" s="275">
        <f>IF(J$73=0,0,J$73/NFM!J$14*1000)</f>
        <v>0.29087993251229655</v>
      </c>
      <c r="K244" s="275">
        <f>IF(K$73=0,0,K$73/NFM!K$14*1000)</f>
        <v>0.26030643999352715</v>
      </c>
      <c r="L244" s="275">
        <f>IF(L$73=0,0,L$73/NFM!L$14*1000)</f>
        <v>0.25067685663869183</v>
      </c>
      <c r="M244" s="275">
        <f>IF(M$73=0,0,M$73/NFM!M$14*1000)</f>
        <v>0.25584304913195416</v>
      </c>
      <c r="N244" s="275">
        <f>IF(N$73=0,0,N$73/NFM!N$14*1000)</f>
        <v>0.24009773580299063</v>
      </c>
      <c r="O244" s="275">
        <f>IF(O$73=0,0,O$73/NFM!O$14*1000)</f>
        <v>0.23556295528387922</v>
      </c>
      <c r="P244" s="275">
        <f>IF(P$73=0,0,P$73/NFM!P$14*1000)</f>
        <v>0.24910304306302111</v>
      </c>
      <c r="Q244" s="275">
        <f>IF(Q$73=0,0,Q$73/NFM!Q$14*1000)</f>
        <v>0.23202402122688076</v>
      </c>
      <c r="R244" s="275">
        <f>IF(R$73=0,0,R$73/NFM!R$14*1000)</f>
        <v>0.23818708026403732</v>
      </c>
      <c r="S244" s="275">
        <f>IF(S$73=0,0,S$73/NFM!S$14*1000)</f>
        <v>0.22923605473298461</v>
      </c>
      <c r="T244" s="275">
        <f>IF(T$73=0,0,T$73/NFM!T$14*1000)</f>
        <v>0.22923605473300696</v>
      </c>
      <c r="U244" s="275">
        <f>IF(U$73=0,0,U$73/NFM!U$14*1000)</f>
        <v>0.22923605473279593</v>
      </c>
      <c r="V244" s="275">
        <f>IF(V$73=0,0,V$73/NFM!V$14*1000)</f>
        <v>0.23606615380487758</v>
      </c>
      <c r="W244" s="275">
        <f>IF(W$73=0,0,W$73/NFM!W$14*1000)</f>
        <v>0.23324457679210947</v>
      </c>
      <c r="DA244" s="76"/>
    </row>
    <row r="245" spans="1:105" ht="12" customHeight="1" x14ac:dyDescent="0.25">
      <c r="A245" s="202" t="s">
        <v>93</v>
      </c>
      <c r="B245" s="276">
        <f>IF(B$74=0,0,B$74/NFM!B$14*1000)</f>
        <v>0.18881476812637185</v>
      </c>
      <c r="C245" s="276">
        <f>IF(C$74=0,0,C$74/NFM!C$14*1000)</f>
        <v>0.15530274604597488</v>
      </c>
      <c r="D245" s="276">
        <f>IF(D$74=0,0,D$74/NFM!D$14*1000)</f>
        <v>0.11224431633856193</v>
      </c>
      <c r="E245" s="276">
        <f>IF(E$74=0,0,E$74/NFM!E$14*1000)</f>
        <v>0.10975077204068855</v>
      </c>
      <c r="F245" s="276">
        <f>IF(F$74=0,0,F$74/NFM!F$14*1000)</f>
        <v>0.10875817447134238</v>
      </c>
      <c r="G245" s="276">
        <f>IF(G$74=0,0,G$74/NFM!G$14*1000)</f>
        <v>0.1047253257633815</v>
      </c>
      <c r="H245" s="276">
        <f>IF(H$74=0,0,H$74/NFM!H$14*1000)</f>
        <v>0.131618851429916</v>
      </c>
      <c r="I245" s="276">
        <f>IF(I$74=0,0,I$74/NFM!I$14*1000)</f>
        <v>0.15051197904797145</v>
      </c>
      <c r="J245" s="276">
        <f>IF(J$74=0,0,J$74/NFM!J$14*1000)</f>
        <v>0.1513066700300435</v>
      </c>
      <c r="K245" s="276">
        <f>IF(K$74=0,0,K$74/NFM!K$14*1000)</f>
        <v>0.13540329263219605</v>
      </c>
      <c r="L245" s="276">
        <f>IF(L$74=0,0,L$74/NFM!L$14*1000)</f>
        <v>0.13039428366202485</v>
      </c>
      <c r="M245" s="276">
        <f>IF(M$74=0,0,M$74/NFM!M$14*1000)</f>
        <v>0.1330815758933537</v>
      </c>
      <c r="N245" s="276">
        <f>IF(N$74=0,0,N$74/NFM!N$14*1000)</f>
        <v>0.12489135490488995</v>
      </c>
      <c r="O245" s="276">
        <f>IF(O$74=0,0,O$74/NFM!O$14*1000)</f>
        <v>0.12253250349242661</v>
      </c>
      <c r="P245" s="276">
        <f>IF(P$74=0,0,P$74/NFM!P$14*1000)</f>
        <v>0.12957563491810456</v>
      </c>
      <c r="Q245" s="276">
        <f>IF(Q$74=0,0,Q$74/NFM!Q$14*1000)</f>
        <v>0.12069166035486265</v>
      </c>
      <c r="R245" s="276">
        <f>IF(R$74=0,0,R$74/NFM!R$14*1000)</f>
        <v>0.12389749147582278</v>
      </c>
      <c r="S245" s="276">
        <f>IF(S$74=0,0,S$74/NFM!S$14*1000)</f>
        <v>0.1192414471252892</v>
      </c>
      <c r="T245" s="276">
        <f>IF(T$74=0,0,T$74/NFM!T$14*1000)</f>
        <v>0.1192414471253008</v>
      </c>
      <c r="U245" s="276">
        <f>IF(U$74=0,0,U$74/NFM!U$14*1000)</f>
        <v>0.11924144712519104</v>
      </c>
      <c r="V245" s="276">
        <f>IF(V$74=0,0,V$74/NFM!V$14*1000)</f>
        <v>0.12279425167119822</v>
      </c>
      <c r="W245" s="276">
        <f>IF(W$74=0,0,W$74/NFM!W$14*1000)</f>
        <v>0.12132655529782538</v>
      </c>
      <c r="DA245" s="77"/>
    </row>
    <row r="246" spans="1:105" ht="12" customHeight="1" x14ac:dyDescent="0.25">
      <c r="A246" s="202" t="s">
        <v>94</v>
      </c>
      <c r="B246" s="276">
        <f>IF(B$75=0,0,B$75/NFM!B$14*1000)</f>
        <v>4.419566577480933</v>
      </c>
      <c r="C246" s="276">
        <f>IF(C$75=0,0,C$75/NFM!C$14*1000)</f>
        <v>3.6351543506195365</v>
      </c>
      <c r="D246" s="276">
        <f>IF(D$75=0,0,D$75/NFM!D$14*1000)</f>
        <v>2.6272904070199088</v>
      </c>
      <c r="E246" s="276">
        <f>IF(E$75=0,0,E$75/NFM!E$14*1000)</f>
        <v>2.5689242890106789</v>
      </c>
      <c r="F246" s="276">
        <f>IF(F$75=0,0,F$75/NFM!F$14*1000)</f>
        <v>2.5456906665249894</v>
      </c>
      <c r="G246" s="276">
        <f>IF(G$75=0,0,G$75/NFM!G$14*1000)</f>
        <v>2.4512942189451472</v>
      </c>
      <c r="H246" s="276">
        <f>IF(H$75=0,0,H$75/NFM!H$14*1000)</f>
        <v>3.0807880258431921</v>
      </c>
      <c r="I246" s="276">
        <f>IF(I$75=0,0,I$75/NFM!I$14*1000)</f>
        <v>3.5230173927164143</v>
      </c>
      <c r="J246" s="276">
        <f>IF(J$75=0,0,J$75/NFM!J$14*1000)</f>
        <v>3.5416186374105822</v>
      </c>
      <c r="K246" s="276">
        <f>IF(K$75=0,0,K$75/NFM!K$14*1000)</f>
        <v>3.1693700261708582</v>
      </c>
      <c r="L246" s="276">
        <f>IF(L$75=0,0,L$75/NFM!L$14*1000)</f>
        <v>3.0521247023514104</v>
      </c>
      <c r="M246" s="276">
        <f>IF(M$75=0,0,M$75/NFM!M$14*1000)</f>
        <v>3.1150258569981482</v>
      </c>
      <c r="N246" s="276">
        <f>IF(N$75=0,0,N$75/NFM!N$14*1000)</f>
        <v>2.9233182522276837</v>
      </c>
      <c r="O246" s="276">
        <f>IF(O$75=0,0,O$75/NFM!O$14*1000)</f>
        <v>2.8681048758206598</v>
      </c>
      <c r="P246" s="276">
        <f>IF(P$75=0,0,P$75/NFM!P$14*1000)</f>
        <v>3.032962680952187</v>
      </c>
      <c r="Q246" s="276">
        <f>IF(Q$75=0,0,Q$75/NFM!Q$14*1000)</f>
        <v>2.8250164623141591</v>
      </c>
      <c r="R246" s="276">
        <f>IF(R$75=0,0,R$75/NFM!R$14*1000)</f>
        <v>2.900054999902284</v>
      </c>
      <c r="S246" s="276">
        <f>IF(S$75=0,0,S$75/NFM!S$14*1000)</f>
        <v>2.7910714802386378</v>
      </c>
      <c r="T246" s="276">
        <f>IF(T$75=0,0,T$75/NFM!T$14*1000)</f>
        <v>2.7910714802389101</v>
      </c>
      <c r="U246" s="276">
        <f>IF(U$75=0,0,U$75/NFM!U$14*1000)</f>
        <v>2.7910714802363406</v>
      </c>
      <c r="V246" s="276">
        <f>IF(V$75=0,0,V$75/NFM!V$14*1000)</f>
        <v>2.8742315867453114</v>
      </c>
      <c r="W246" s="276">
        <f>IF(W$75=0,0,W$75/NFM!W$14*1000)</f>
        <v>2.8398773786395806</v>
      </c>
      <c r="DA246" s="77"/>
    </row>
    <row r="247" spans="1:105" ht="12" customHeight="1" x14ac:dyDescent="0.25">
      <c r="A247" s="202" t="s">
        <v>95</v>
      </c>
      <c r="B247" s="276">
        <f>IF(B$76=0,0,B$76/NFM!B$14*1000)</f>
        <v>0.12099582699387618</v>
      </c>
      <c r="C247" s="276">
        <f>IF(C$76=0,0,C$76/NFM!C$14*1000)</f>
        <v>9.9520733355327601E-2</v>
      </c>
      <c r="D247" s="276">
        <f>IF(D$76=0,0,D$76/NFM!D$14*1000)</f>
        <v>7.1928133670438682E-2</v>
      </c>
      <c r="E247" s="276">
        <f>IF(E$76=0,0,E$76/NFM!E$14*1000)</f>
        <v>7.0330226592189779E-2</v>
      </c>
      <c r="F247" s="276">
        <f>IF(F$76=0,0,F$76/NFM!F$14*1000)</f>
        <v>6.9694152597729875E-2</v>
      </c>
      <c r="G247" s="276">
        <f>IF(G$76=0,0,G$76/NFM!G$14*1000)</f>
        <v>6.7109832158163824E-2</v>
      </c>
      <c r="H247" s="276">
        <f>IF(H$76=0,0,H$76/NFM!H$14*1000)</f>
        <v>8.4343676793798991E-2</v>
      </c>
      <c r="I247" s="276">
        <f>IF(I$76=0,0,I$76/NFM!I$14*1000)</f>
        <v>9.6450725534379889E-2</v>
      </c>
      <c r="J247" s="276">
        <f>IF(J$76=0,0,J$76/NFM!J$14*1000)</f>
        <v>9.6959977504098876E-2</v>
      </c>
      <c r="K247" s="276">
        <f>IF(K$76=0,0,K$76/NFM!K$14*1000)</f>
        <v>8.6768813331175684E-2</v>
      </c>
      <c r="L247" s="276">
        <f>IF(L$76=0,0,L$76/NFM!L$14*1000)</f>
        <v>8.355895221289722E-2</v>
      </c>
      <c r="M247" s="276">
        <f>IF(M$76=0,0,M$76/NFM!M$14*1000)</f>
        <v>8.5281016377318053E-2</v>
      </c>
      <c r="N247" s="276">
        <f>IF(N$76=0,0,N$76/NFM!N$14*1000)</f>
        <v>8.0032578600996884E-2</v>
      </c>
      <c r="O247" s="276">
        <f>IF(O$76=0,0,O$76/NFM!O$14*1000)</f>
        <v>7.8520985094626433E-2</v>
      </c>
      <c r="P247" s="276">
        <f>IF(P$76=0,0,P$76/NFM!P$14*1000)</f>
        <v>8.3034347687673676E-2</v>
      </c>
      <c r="Q247" s="276">
        <f>IF(Q$76=0,0,Q$76/NFM!Q$14*1000)</f>
        <v>7.7341340408960263E-2</v>
      </c>
      <c r="R247" s="276">
        <f>IF(R$76=0,0,R$76/NFM!R$14*1000)</f>
        <v>7.9395693421345753E-2</v>
      </c>
      <c r="S247" s="276">
        <f>IF(S$76=0,0,S$76/NFM!S$14*1000)</f>
        <v>7.641201824432825E-2</v>
      </c>
      <c r="T247" s="276">
        <f>IF(T$76=0,0,T$76/NFM!T$14*1000)</f>
        <v>7.6412018244335703E-2</v>
      </c>
      <c r="U247" s="276">
        <f>IF(U$76=0,0,U$76/NFM!U$14*1000)</f>
        <v>7.6412018244265342E-2</v>
      </c>
      <c r="V247" s="276">
        <f>IF(V$76=0,0,V$76/NFM!V$14*1000)</f>
        <v>7.8688717934959185E-2</v>
      </c>
      <c r="W247" s="276">
        <f>IF(W$76=0,0,W$76/NFM!W$14*1000)</f>
        <v>7.7748192264036523E-2</v>
      </c>
      <c r="DA247" s="77"/>
    </row>
    <row r="248" spans="1:105" ht="12" customHeight="1" x14ac:dyDescent="0.25">
      <c r="A248" s="56" t="s">
        <v>96</v>
      </c>
      <c r="B248" s="277">
        <f>IF(B$77=0,0,B$77/NFM!B$14*1000)</f>
        <v>0.50366438606089525</v>
      </c>
      <c r="C248" s="277">
        <f>IF(C$77=0,0,C$77/NFM!C$14*1000)</f>
        <v>0.39820263533805211</v>
      </c>
      <c r="D248" s="277">
        <f>IF(D$77=0,0,D$77/NFM!D$14*1000)</f>
        <v>0.2464385996951092</v>
      </c>
      <c r="E248" s="277">
        <f>IF(E$77=0,0,E$77/NFM!E$14*1000)</f>
        <v>0.24017985542280584</v>
      </c>
      <c r="F248" s="277">
        <f>IF(F$77=0,0,F$77/NFM!F$14*1000)</f>
        <v>0.24787331895823927</v>
      </c>
      <c r="G248" s="277">
        <f>IF(G$77=0,0,G$77/NFM!G$14*1000)</f>
        <v>0.22746440196928905</v>
      </c>
      <c r="H248" s="277">
        <f>IF(H$77=0,0,H$77/NFM!H$14*1000)</f>
        <v>0.29297272621654619</v>
      </c>
      <c r="I248" s="277">
        <f>IF(I$77=0,0,I$77/NFM!I$14*1000)</f>
        <v>0.36573025448867424</v>
      </c>
      <c r="J248" s="277">
        <f>IF(J$77=0,0,J$77/NFM!J$14*1000)</f>
        <v>0.38118518020310782</v>
      </c>
      <c r="K248" s="277">
        <f>IF(K$77=0,0,K$77/NFM!K$14*1000)</f>
        <v>0.29831162491484797</v>
      </c>
      <c r="L248" s="277">
        <f>IF(L$77=0,0,L$77/NFM!L$14*1000)</f>
        <v>0.27072384464560428</v>
      </c>
      <c r="M248" s="277">
        <f>IF(M$77=0,0,M$77/NFM!M$14*1000)</f>
        <v>0.27937375332404057</v>
      </c>
      <c r="N248" s="277">
        <f>IF(N$77=0,0,N$77/NFM!N$14*1000)</f>
        <v>0.40599611567458099</v>
      </c>
      <c r="O248" s="277">
        <f>IF(O$77=0,0,O$77/NFM!O$14*1000)</f>
        <v>0.39532217236625461</v>
      </c>
      <c r="P248" s="277">
        <f>IF(P$77=0,0,P$77/NFM!P$14*1000)</f>
        <v>0.41801504583046917</v>
      </c>
      <c r="Q248" s="277">
        <f>IF(Q$77=0,0,Q$77/NFM!Q$14*1000)</f>
        <v>0.38869827111113636</v>
      </c>
      <c r="R248" s="277">
        <f>IF(R$77=0,0,R$77/NFM!R$14*1000)</f>
        <v>0.39853207122572332</v>
      </c>
      <c r="S248" s="277">
        <f>IF(S$77=0,0,S$77/NFM!S$14*1000)</f>
        <v>0.38347934094768599</v>
      </c>
      <c r="T248" s="277">
        <f>IF(T$77=0,0,T$77/NFM!T$14*1000)</f>
        <v>0.38348003339869519</v>
      </c>
      <c r="U248" s="277">
        <f>IF(U$77=0,0,U$77/NFM!U$14*1000)</f>
        <v>0.38345882812330256</v>
      </c>
      <c r="V248" s="277">
        <f>IF(V$77=0,0,V$77/NFM!V$14*1000)</f>
        <v>0.39442679588079083</v>
      </c>
      <c r="W248" s="277">
        <f>IF(W$77=0,0,W$77/NFM!W$14*1000)</f>
        <v>0.38968542234866976</v>
      </c>
      <c r="DA248" s="78"/>
    </row>
    <row r="249" spans="1:105" ht="12" customHeight="1" x14ac:dyDescent="0.25">
      <c r="A249" s="203" t="s">
        <v>560</v>
      </c>
      <c r="B249" s="278">
        <f>IF(B$83=0,0,B$83/NFM!B$14*1000)</f>
        <v>44.018485637320723</v>
      </c>
      <c r="C249" s="278">
        <f>IF(C$83=0,0,C$83/NFM!C$14*1000)</f>
        <v>34.705915718370434</v>
      </c>
      <c r="D249" s="278">
        <f>IF(D$83=0,0,D$83/NFM!D$14*1000)</f>
        <v>21.256838390942939</v>
      </c>
      <c r="E249" s="278">
        <f>IF(E$83=0,0,E$83/NFM!E$14*1000)</f>
        <v>20.716983369484481</v>
      </c>
      <c r="F249" s="278">
        <f>IF(F$83=0,0,F$83/NFM!F$14*1000)</f>
        <v>21.451195143772456</v>
      </c>
      <c r="G249" s="278">
        <f>IF(G$83=0,0,G$83/NFM!G$14*1000)</f>
        <v>19.620197640855277</v>
      </c>
      <c r="H249" s="278">
        <f>IF(H$83=0,0,H$83/NFM!H$14*1000)</f>
        <v>25.270691774112873</v>
      </c>
      <c r="I249" s="278">
        <f>IF(I$83=0,0,I$83/NFM!I$14*1000)</f>
        <v>31.64270106419778</v>
      </c>
      <c r="J249" s="278">
        <f>IF(J$83=0,0,J$83/NFM!J$14*1000)</f>
        <v>32.898508559665977</v>
      </c>
      <c r="K249" s="278">
        <f>IF(K$83=0,0,K$83/NFM!K$14*1000)</f>
        <v>25.802055626912789</v>
      </c>
      <c r="L249" s="278">
        <f>IF(L$83=0,0,L$83/NFM!L$14*1000)</f>
        <v>23.359951585672164</v>
      </c>
      <c r="M249" s="278">
        <f>IF(M$83=0,0,M$83/NFM!M$14*1000)</f>
        <v>24.123172009183328</v>
      </c>
      <c r="N249" s="278">
        <f>IF(N$83=0,0,N$83/NFM!N$14*1000)</f>
        <v>34.828503666240387</v>
      </c>
      <c r="O249" s="278">
        <f>IF(O$83=0,0,O$83/NFM!O$14*1000)</f>
        <v>34.054935490644922</v>
      </c>
      <c r="P249" s="278">
        <f>IF(P$83=0,0,P$83/NFM!P$14*1000)</f>
        <v>35.982263515972527</v>
      </c>
      <c r="Q249" s="278">
        <f>IF(Q$83=0,0,Q$83/NFM!Q$14*1000)</f>
        <v>33.480778753638155</v>
      </c>
      <c r="R249" s="278">
        <f>IF(R$83=0,0,R$83/NFM!R$14*1000)</f>
        <v>34.338810308953626</v>
      </c>
      <c r="S249" s="278">
        <f>IF(S$83=0,0,S$83/NFM!S$14*1000)</f>
        <v>33.045317939381889</v>
      </c>
      <c r="T249" s="278">
        <f>IF(T$83=0,0,T$83/NFM!T$14*1000)</f>
        <v>33.045501152975866</v>
      </c>
      <c r="U249" s="278">
        <f>IF(U$83=0,0,U$83/NFM!U$14*1000)</f>
        <v>33.043816134477723</v>
      </c>
      <c r="V249" s="278">
        <f>IF(V$83=0,0,V$83/NFM!V$14*1000)</f>
        <v>34.010482019270121</v>
      </c>
      <c r="W249" s="278">
        <f>IF(W$83=0,0,W$83/NFM!W$14*1000)</f>
        <v>33.602208029109796</v>
      </c>
      <c r="DA249" s="79"/>
    </row>
    <row r="250" spans="1:105" ht="12" customHeight="1" x14ac:dyDescent="0.25">
      <c r="A250" s="203" t="s">
        <v>519</v>
      </c>
      <c r="B250" s="278">
        <f>IF(B$90=0,0,B$90/NFM!B$14*1000)</f>
        <v>84.424383632384107</v>
      </c>
      <c r="C250" s="278">
        <f>IF(C$90=0,0,C$90/NFM!C$14*1000)</f>
        <v>66.563524403408721</v>
      </c>
      <c r="D250" s="278">
        <f>IF(D$90=0,0,D$90/NFM!D$14*1000)</f>
        <v>40.769132630201682</v>
      </c>
      <c r="E250" s="278">
        <f>IF(E$90=0,0,E$90/NFM!E$14*1000)</f>
        <v>39.733728372704121</v>
      </c>
      <c r="F250" s="278">
        <f>IF(F$90=0,0,F$90/NFM!F$14*1000)</f>
        <v>41.141895318986975</v>
      </c>
      <c r="G250" s="278">
        <f>IF(G$90=0,0,G$90/NFM!G$14*1000)</f>
        <v>37.63016988413564</v>
      </c>
      <c r="H250" s="278">
        <f>IF(H$90=0,0,H$90/NFM!H$14*1000)</f>
        <v>48.467423313277251</v>
      </c>
      <c r="I250" s="278">
        <f>IF(I$90=0,0,I$90/NFM!I$14*1000)</f>
        <v>60.688492462442774</v>
      </c>
      <c r="J250" s="278">
        <f>IF(J$90=0,0,J$90/NFM!J$14*1000)</f>
        <v>63.097043602510617</v>
      </c>
      <c r="K250" s="278">
        <f>IF(K$90=0,0,K$90/NFM!K$14*1000)</f>
        <v>49.486542101842005</v>
      </c>
      <c r="L250" s="278">
        <f>IF(L$90=0,0,L$90/NFM!L$14*1000)</f>
        <v>44.802756972416937</v>
      </c>
      <c r="M250" s="278">
        <f>IF(M$90=0,0,M$90/NFM!M$14*1000)</f>
        <v>46.266560483547899</v>
      </c>
      <c r="N250" s="278">
        <f>IF(N$90=0,0,N$90/NFM!N$14*1000)</f>
        <v>66.798639532651279</v>
      </c>
      <c r="O250" s="278">
        <f>IF(O$90=0,0,O$90/NFM!O$14*1000)</f>
        <v>65.314989755138186</v>
      </c>
      <c r="P250" s="278">
        <f>IF(P$90=0,0,P$90/NFM!P$14*1000)</f>
        <v>69.011470409569114</v>
      </c>
      <c r="Q250" s="278">
        <f>IF(Q$90=0,0,Q$90/NFM!Q$14*1000)</f>
        <v>64.213797200956336</v>
      </c>
      <c r="R250" s="278">
        <f>IF(R$90=0,0,R$90/NFM!R$14*1000)</f>
        <v>65.859441846514699</v>
      </c>
      <c r="S250" s="278">
        <f>IF(S$90=0,0,S$90/NFM!S$14*1000)</f>
        <v>63.37861374774657</v>
      </c>
      <c r="T250" s="278">
        <f>IF(T$90=0,0,T$90/NFM!T$14*1000)</f>
        <v>63.378965138634335</v>
      </c>
      <c r="U250" s="278">
        <f>IF(U$90=0,0,U$90/NFM!U$14*1000)</f>
        <v>63.375733390743555</v>
      </c>
      <c r="V250" s="278">
        <f>IF(V$90=0,0,V$90/NFM!V$14*1000)</f>
        <v>65.229731099216693</v>
      </c>
      <c r="W250" s="278">
        <f>IF(W$90=0,0,W$90/NFM!W$14*1000)</f>
        <v>64.446690077396639</v>
      </c>
      <c r="DA250" s="79"/>
    </row>
    <row r="251" spans="1:105" ht="12" customHeight="1" x14ac:dyDescent="0.25">
      <c r="A251" s="41" t="s">
        <v>529</v>
      </c>
      <c r="B251" s="279">
        <f>IF(B$97=0,0,B$97/NFM!B$14*1000)</f>
        <v>90.675771734043892</v>
      </c>
      <c r="C251" s="279">
        <f>IF(C$97=0,0,C$97/NFM!C$14*1000)</f>
        <v>78.974726791898249</v>
      </c>
      <c r="D251" s="279">
        <f>IF(D$97=0,0,D$97/NFM!D$14*1000)</f>
        <v>68.285998313764821</v>
      </c>
      <c r="E251" s="279">
        <f>IF(E$97=0,0,E$97/NFM!E$14*1000)</f>
        <v>66.967118488608278</v>
      </c>
      <c r="F251" s="279">
        <f>IF(F$97=0,0,F$97/NFM!F$14*1000)</f>
        <v>63.66249378593654</v>
      </c>
      <c r="G251" s="279">
        <f>IF(G$97=0,0,G$97/NFM!G$14*1000)</f>
        <v>64.334766235526587</v>
      </c>
      <c r="H251" s="279">
        <f>IF(H$97=0,0,H$97/NFM!H$14*1000)</f>
        <v>79.063057684336044</v>
      </c>
      <c r="I251" s="279">
        <f>IF(I$97=0,0,I$97/NFM!I$14*1000)</f>
        <v>82.373004038579836</v>
      </c>
      <c r="J251" s="279">
        <f>IF(J$97=0,0,J$97/NFM!J$14*1000)</f>
        <v>79.6175454264895</v>
      </c>
      <c r="K251" s="279">
        <f>IF(K$97=0,0,K$97/NFM!K$14*1000)</f>
        <v>81.909157192492302</v>
      </c>
      <c r="L251" s="279">
        <f>IF(L$97=0,0,L$97/NFM!L$14*1000)</f>
        <v>83.236341480547821</v>
      </c>
      <c r="M251" s="279">
        <f>IF(M$97=0,0,M$97/NFM!M$14*1000)</f>
        <v>84.126425867279622</v>
      </c>
      <c r="N251" s="279">
        <f>IF(N$97=0,0,N$97/NFM!N$14*1000)</f>
        <v>43.235832817485289</v>
      </c>
      <c r="O251" s="279">
        <f>IF(O$97=0,0,O$97/NFM!O$14*1000)</f>
        <v>42.75999661016585</v>
      </c>
      <c r="P251" s="279">
        <f>IF(P$97=0,0,P$97/NFM!P$14*1000)</f>
        <v>45.305803192879289</v>
      </c>
      <c r="Q251" s="279">
        <f>IF(Q$97=0,0,Q$97/NFM!Q$14*1000)</f>
        <v>42.300769633074992</v>
      </c>
      <c r="R251" s="279">
        <f>IF(R$97=0,0,R$97/NFM!R$14*1000)</f>
        <v>43.516162984421037</v>
      </c>
      <c r="S251" s="279">
        <f>IF(S$97=0,0,S$97/NFM!S$14*1000)</f>
        <v>41.889798820560216</v>
      </c>
      <c r="T251" s="279">
        <f>IF(T$97=0,0,T$97/NFM!T$14*1000)</f>
        <v>41.889263523627228</v>
      </c>
      <c r="U251" s="279">
        <f>IF(U$97=0,0,U$97/NFM!U$14*1000)</f>
        <v>41.89420149529451</v>
      </c>
      <c r="V251" s="279">
        <f>IF(V$97=0,0,V$97/NFM!V$14*1000)</f>
        <v>43.195059851149907</v>
      </c>
      <c r="W251" s="279">
        <f>IF(W$97=0,0,W$97/NFM!W$14*1000)</f>
        <v>42.683946483317527</v>
      </c>
      <c r="DA251" s="82"/>
    </row>
    <row r="252" spans="1:105" ht="12" customHeight="1" x14ac:dyDescent="0.25">
      <c r="A252" s="130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spans="1:105" ht="12" customHeight="1" x14ac:dyDescent="0.25">
      <c r="A253" s="35" t="s">
        <v>45</v>
      </c>
      <c r="B253" s="274">
        <f t="shared" ref="B253:W253" si="60">SUM(B$254:B$261)</f>
        <v>526.67500791420082</v>
      </c>
      <c r="C253" s="274">
        <f t="shared" si="60"/>
        <v>418.28547502737774</v>
      </c>
      <c r="D253" s="274">
        <f t="shared" si="60"/>
        <v>302.31382492431646</v>
      </c>
      <c r="E253" s="274">
        <f t="shared" si="60"/>
        <v>298.47799022840144</v>
      </c>
      <c r="F253" s="274">
        <f t="shared" si="60"/>
        <v>290.59956487989677</v>
      </c>
      <c r="G253" s="274">
        <f t="shared" si="60"/>
        <v>282.80371922857637</v>
      </c>
      <c r="H253" s="274">
        <f t="shared" si="60"/>
        <v>355.42788177946028</v>
      </c>
      <c r="I253" s="274">
        <f t="shared" si="60"/>
        <v>406.4475059177143</v>
      </c>
      <c r="J253" s="274">
        <f t="shared" si="60"/>
        <v>414.11817766651495</v>
      </c>
      <c r="K253" s="274">
        <f t="shared" si="60"/>
        <v>370.59149332344867</v>
      </c>
      <c r="L253" s="274">
        <f t="shared" si="60"/>
        <v>356.8821065063201</v>
      </c>
      <c r="M253" s="274">
        <f t="shared" si="60"/>
        <v>364.23708009792767</v>
      </c>
      <c r="N253" s="274">
        <f t="shared" si="60"/>
        <v>341.82088795308817</v>
      </c>
      <c r="O253" s="274">
        <f t="shared" si="60"/>
        <v>335.3648391290352</v>
      </c>
      <c r="P253" s="274">
        <f t="shared" si="60"/>
        <v>368.49477078193024</v>
      </c>
      <c r="Q253" s="274">
        <f t="shared" si="60"/>
        <v>333.59926885614783</v>
      </c>
      <c r="R253" s="274">
        <f t="shared" si="60"/>
        <v>332.5475630682933</v>
      </c>
      <c r="S253" s="274">
        <f t="shared" si="60"/>
        <v>334.07502618318222</v>
      </c>
      <c r="T253" s="274">
        <f t="shared" si="60"/>
        <v>334.07502618318222</v>
      </c>
      <c r="U253" s="274">
        <f t="shared" si="60"/>
        <v>334.07502618318233</v>
      </c>
      <c r="V253" s="274">
        <f t="shared" si="60"/>
        <v>332.90949220357288</v>
      </c>
      <c r="W253" s="274">
        <f t="shared" si="60"/>
        <v>333.39098505571093</v>
      </c>
      <c r="DA253" s="111"/>
    </row>
    <row r="254" spans="1:105" ht="12" customHeight="1" x14ac:dyDescent="0.25">
      <c r="A254" s="55" t="s">
        <v>92</v>
      </c>
      <c r="B254" s="275">
        <f>IF(B$116=0,0,B$116/NFM!B$15*1000)</f>
        <v>0.83388372190980975</v>
      </c>
      <c r="C254" s="275">
        <f>IF(C$116=0,0,C$116/NFM!C$15*1000)</f>
        <v>0.6622707428592608</v>
      </c>
      <c r="D254" s="275">
        <f>IF(D$116=0,0,D$116/NFM!D$15*1000)</f>
        <v>0.4786530093976728</v>
      </c>
      <c r="E254" s="275">
        <f>IF(E$116=0,0,E$116/NFM!E$15*1000)</f>
        <v>0.47257973828225203</v>
      </c>
      <c r="F254" s="275">
        <f>IF(F$116=0,0,F$116/NFM!F$15*1000)</f>
        <v>0.46010583966608093</v>
      </c>
      <c r="G254" s="275">
        <f>IF(G$116=0,0,G$116/NFM!G$15*1000)</f>
        <v>0.44776268935611702</v>
      </c>
      <c r="H254" s="275">
        <f>IF(H$116=0,0,H$116/NFM!H$15*1000)</f>
        <v>0.56274841311088641</v>
      </c>
      <c r="I254" s="275">
        <f>IF(I$116=0,0,I$116/NFM!I$15*1000)</f>
        <v>0.64352770475653753</v>
      </c>
      <c r="J254" s="275">
        <f>IF(J$116=0,0,J$116/NFM!J$15*1000)</f>
        <v>0.65567266742078734</v>
      </c>
      <c r="K254" s="275">
        <f>IF(K$116=0,0,K$116/NFM!K$15*1000)</f>
        <v>0.58675693571423648</v>
      </c>
      <c r="L254" s="275">
        <f>IF(L$116=0,0,L$116/NFM!L$15*1000)</f>
        <v>0.56505088486197486</v>
      </c>
      <c r="M254" s="275">
        <f>IF(M$116=0,0,M$116/NFM!M$15*1000)</f>
        <v>0.57669600312474001</v>
      </c>
      <c r="N254" s="275">
        <f>IF(N$116=0,0,N$116/NFM!N$15*1000)</f>
        <v>0.54120448092057205</v>
      </c>
      <c r="O254" s="275">
        <f>IF(O$116=0,0,O$116/NFM!O$15*1000)</f>
        <v>0.53098262884582192</v>
      </c>
      <c r="P254" s="275">
        <f>IF(P$116=0,0,P$116/NFM!P$15*1000)</f>
        <v>0.58343719816834272</v>
      </c>
      <c r="Q254" s="275">
        <f>IF(Q$116=0,0,Q$116/NFM!Q$15*1000)</f>
        <v>0.528187204174702</v>
      </c>
      <c r="R254" s="275">
        <f>IF(R$116=0,0,R$116/NFM!R$15*1000)</f>
        <v>0.52652204003365755</v>
      </c>
      <c r="S254" s="275">
        <f>IF(S$116=0,0,S$116/NFM!S$15*1000)</f>
        <v>0.52894047001068778</v>
      </c>
      <c r="T254" s="275">
        <f>IF(T$116=0,0,T$116/NFM!T$15*1000)</f>
        <v>0.52894047001069522</v>
      </c>
      <c r="U254" s="275">
        <f>IF(U$116=0,0,U$116/NFM!U$15*1000)</f>
        <v>0.52894047001062616</v>
      </c>
      <c r="V254" s="275">
        <f>IF(V$116=0,0,V$116/NFM!V$15*1000)</f>
        <v>0.52709508187014431</v>
      </c>
      <c r="W254" s="275">
        <f>IF(W$116=0,0,W$116/NFM!W$15*1000)</f>
        <v>0.52785742875489194</v>
      </c>
      <c r="DA254" s="76"/>
    </row>
    <row r="255" spans="1:105" ht="12" customHeight="1" x14ac:dyDescent="0.25">
      <c r="A255" s="202" t="s">
        <v>93</v>
      </c>
      <c r="B255" s="276">
        <f>IF(B$117=0,0,B$117/NFM!B$15*1000)</f>
        <v>0.41622545707634917</v>
      </c>
      <c r="C255" s="276">
        <f>IF(C$117=0,0,C$117/NFM!C$15*1000)</f>
        <v>0.33056640321934827</v>
      </c>
      <c r="D255" s="276">
        <f>IF(D$117=0,0,D$117/NFM!D$15*1000)</f>
        <v>0.23891528564825998</v>
      </c>
      <c r="E255" s="276">
        <f>IF(E$117=0,0,E$117/NFM!E$15*1000)</f>
        <v>0.23588386774244552</v>
      </c>
      <c r="F255" s="276">
        <f>IF(F$117=0,0,F$117/NFM!F$15*1000)</f>
        <v>0.22965763497566496</v>
      </c>
      <c r="G255" s="276">
        <f>IF(G$117=0,0,G$117/NFM!G$15*1000)</f>
        <v>0.22349666403386442</v>
      </c>
      <c r="H255" s="276">
        <f>IF(H$117=0,0,H$117/NFM!H$15*1000)</f>
        <v>0.28089073969404393</v>
      </c>
      <c r="I255" s="276">
        <f>IF(I$117=0,0,I$117/NFM!I$15*1000)</f>
        <v>0.3212109866350813</v>
      </c>
      <c r="J255" s="276">
        <f>IF(J$117=0,0,J$117/NFM!J$15*1000)</f>
        <v>0.32727303402044722</v>
      </c>
      <c r="K255" s="276">
        <f>IF(K$117=0,0,K$117/NFM!K$15*1000)</f>
        <v>0.29287437486013251</v>
      </c>
      <c r="L255" s="276">
        <f>IF(L$117=0,0,L$117/NFM!L$15*1000)</f>
        <v>0.28203999747642061</v>
      </c>
      <c r="M255" s="276">
        <f>IF(M$117=0,0,M$117/NFM!M$15*1000)</f>
        <v>0.28785255208598504</v>
      </c>
      <c r="N255" s="276">
        <f>IF(N$117=0,0,N$117/NFM!N$15*1000)</f>
        <v>0.270137282362369</v>
      </c>
      <c r="O255" s="276">
        <f>IF(O$117=0,0,O$117/NFM!O$15*1000)</f>
        <v>0.26503513809429813</v>
      </c>
      <c r="P255" s="276">
        <f>IF(P$117=0,0,P$117/NFM!P$15*1000)</f>
        <v>0.29121735813093125</v>
      </c>
      <c r="Q255" s="276">
        <f>IF(Q$117=0,0,Q$117/NFM!Q$15*1000)</f>
        <v>0.26363982735625591</v>
      </c>
      <c r="R255" s="276">
        <f>IF(R$117=0,0,R$117/NFM!R$15*1000)</f>
        <v>0.26280867585694839</v>
      </c>
      <c r="S255" s="276">
        <f>IF(S$117=0,0,S$117/NFM!S$15*1000)</f>
        <v>0.26401581313058559</v>
      </c>
      <c r="T255" s="276">
        <f>IF(T$117=0,0,T$117/NFM!T$15*1000)</f>
        <v>0.26401581313058914</v>
      </c>
      <c r="U255" s="276">
        <f>IF(U$117=0,0,U$117/NFM!U$15*1000)</f>
        <v>0.26401581313055461</v>
      </c>
      <c r="V255" s="276">
        <f>IF(V$117=0,0,V$117/NFM!V$15*1000)</f>
        <v>0.26309470446507299</v>
      </c>
      <c r="W255" s="276">
        <f>IF(W$117=0,0,W$117/NFM!W$15*1000)</f>
        <v>0.26347522296209813</v>
      </c>
      <c r="DA255" s="77"/>
    </row>
    <row r="256" spans="1:105" ht="12" customHeight="1" x14ac:dyDescent="0.25">
      <c r="A256" s="202" t="s">
        <v>94</v>
      </c>
      <c r="B256" s="276">
        <f>IF(B$118=0,0,B$118/NFM!B$15*1000)</f>
        <v>10.58070728018405</v>
      </c>
      <c r="C256" s="276">
        <f>IF(C$118=0,0,C$118/NFM!C$15*1000)</f>
        <v>8.4032014132322495</v>
      </c>
      <c r="D256" s="276">
        <f>IF(D$118=0,0,D$118/NFM!D$15*1000)</f>
        <v>6.0733735989197335</v>
      </c>
      <c r="E256" s="276">
        <f>IF(E$118=0,0,E$118/NFM!E$15*1000)</f>
        <v>5.9963130901016761</v>
      </c>
      <c r="F256" s="276">
        <f>IF(F$118=0,0,F$118/NFM!F$15*1000)</f>
        <v>5.8380384213047796</v>
      </c>
      <c r="G256" s="276">
        <f>IF(G$118=0,0,G$118/NFM!G$15*1000)</f>
        <v>5.6814227482635351</v>
      </c>
      <c r="H256" s="276">
        <f>IF(H$118=0,0,H$118/NFM!H$15*1000)</f>
        <v>7.1404154740873746</v>
      </c>
      <c r="I256" s="276">
        <f>IF(I$118=0,0,I$118/NFM!I$15*1000)</f>
        <v>8.1653809659736574</v>
      </c>
      <c r="J256" s="276">
        <f>IF(J$118=0,0,J$118/NFM!J$15*1000)</f>
        <v>8.3194819413289327</v>
      </c>
      <c r="K256" s="276">
        <f>IF(K$118=0,0,K$118/NFM!K$15*1000)</f>
        <v>7.4450468552036035</v>
      </c>
      <c r="L256" s="276">
        <f>IF(L$118=0,0,L$118/NFM!L$15*1000)</f>
        <v>7.1696303142132436</v>
      </c>
      <c r="M256" s="276">
        <f>IF(M$118=0,0,M$118/NFM!M$15*1000)</f>
        <v>7.3173890296601085</v>
      </c>
      <c r="N256" s="276">
        <f>IF(N$118=0,0,N$118/NFM!N$15*1000)</f>
        <v>6.8670559706211316</v>
      </c>
      <c r="O256" s="276">
        <f>IF(O$118=0,0,O$118/NFM!O$15*1000)</f>
        <v>6.7373563232691334</v>
      </c>
      <c r="P256" s="276">
        <f>IF(P$118=0,0,P$118/NFM!P$15*1000)</f>
        <v>7.4029244701548951</v>
      </c>
      <c r="Q256" s="276">
        <f>IF(Q$118=0,0,Q$118/NFM!Q$15*1000)</f>
        <v>6.7018866655797096</v>
      </c>
      <c r="R256" s="276">
        <f>IF(R$118=0,0,R$118/NFM!R$15*1000)</f>
        <v>6.6807582829444172</v>
      </c>
      <c r="S256" s="276">
        <f>IF(S$118=0,0,S$118/NFM!S$15*1000)</f>
        <v>6.7114444553594081</v>
      </c>
      <c r="T256" s="276">
        <f>IF(T$118=0,0,T$118/NFM!T$15*1000)</f>
        <v>6.7114444553595005</v>
      </c>
      <c r="U256" s="276">
        <f>IF(U$118=0,0,U$118/NFM!U$15*1000)</f>
        <v>6.7114444553586265</v>
      </c>
      <c r="V256" s="276">
        <f>IF(V$118=0,0,V$118/NFM!V$15*1000)</f>
        <v>6.688029306196051</v>
      </c>
      <c r="W256" s="276">
        <f>IF(W$118=0,0,W$118/NFM!W$15*1000)</f>
        <v>6.6977023205762825</v>
      </c>
      <c r="DA256" s="77"/>
    </row>
    <row r="257" spans="1:105" ht="12" customHeight="1" x14ac:dyDescent="0.25">
      <c r="A257" s="202" t="s">
        <v>95</v>
      </c>
      <c r="B257" s="276">
        <f>IF(B$119=0,0,B$119/NFM!B$15*1000)</f>
        <v>0.27796124063660321</v>
      </c>
      <c r="C257" s="276">
        <f>IF(C$119=0,0,C$119/NFM!C$15*1000)</f>
        <v>0.22075691428642033</v>
      </c>
      <c r="D257" s="276">
        <f>IF(D$119=0,0,D$119/NFM!D$15*1000)</f>
        <v>0.15955100313255774</v>
      </c>
      <c r="E257" s="276">
        <f>IF(E$119=0,0,E$119/NFM!E$15*1000)</f>
        <v>0.15752657942741735</v>
      </c>
      <c r="F257" s="276">
        <f>IF(F$119=0,0,F$119/NFM!F$15*1000)</f>
        <v>0.15336861322202694</v>
      </c>
      <c r="G257" s="276">
        <f>IF(G$119=0,0,G$119/NFM!G$15*1000)</f>
        <v>0.14925422978537228</v>
      </c>
      <c r="H257" s="276">
        <f>IF(H$119=0,0,H$119/NFM!H$15*1000)</f>
        <v>0.18758280437029551</v>
      </c>
      <c r="I257" s="276">
        <f>IF(I$119=0,0,I$119/NFM!I$15*1000)</f>
        <v>0.21450923491884585</v>
      </c>
      <c r="J257" s="276">
        <f>IF(J$119=0,0,J$119/NFM!J$15*1000)</f>
        <v>0.21855755580692912</v>
      </c>
      <c r="K257" s="276">
        <f>IF(K$119=0,0,K$119/NFM!K$15*1000)</f>
        <v>0.19558564523807892</v>
      </c>
      <c r="L257" s="276">
        <f>IF(L$119=0,0,L$119/NFM!L$15*1000)</f>
        <v>0.18835029495399161</v>
      </c>
      <c r="M257" s="276">
        <f>IF(M$119=0,0,M$119/NFM!M$15*1000)</f>
        <v>0.19223200104158</v>
      </c>
      <c r="N257" s="276">
        <f>IF(N$119=0,0,N$119/NFM!N$15*1000)</f>
        <v>0.18040149364019081</v>
      </c>
      <c r="O257" s="276">
        <f>IF(O$119=0,0,O$119/NFM!O$15*1000)</f>
        <v>0.17699420961527412</v>
      </c>
      <c r="P257" s="276">
        <f>IF(P$119=0,0,P$119/NFM!P$15*1000)</f>
        <v>0.1944790660561144</v>
      </c>
      <c r="Q257" s="276">
        <f>IF(Q$119=0,0,Q$119/NFM!Q$15*1000)</f>
        <v>0.17606240139156754</v>
      </c>
      <c r="R257" s="276">
        <f>IF(R$119=0,0,R$119/NFM!R$15*1000)</f>
        <v>0.17550734667788587</v>
      </c>
      <c r="S257" s="276">
        <f>IF(S$119=0,0,S$119/NFM!S$15*1000)</f>
        <v>0.17631349000356264</v>
      </c>
      <c r="T257" s="276">
        <f>IF(T$119=0,0,T$119/NFM!T$15*1000)</f>
        <v>0.17631349000356511</v>
      </c>
      <c r="U257" s="276">
        <f>IF(U$119=0,0,U$119/NFM!U$15*1000)</f>
        <v>0.17631349000354218</v>
      </c>
      <c r="V257" s="276">
        <f>IF(V$119=0,0,V$119/NFM!V$15*1000)</f>
        <v>0.17569836062338159</v>
      </c>
      <c r="W257" s="276">
        <f>IF(W$119=0,0,W$119/NFM!W$15*1000)</f>
        <v>0.17595247625163071</v>
      </c>
      <c r="DA257" s="77"/>
    </row>
    <row r="258" spans="1:105" ht="12" customHeight="1" x14ac:dyDescent="0.25">
      <c r="A258" s="56" t="s">
        <v>96</v>
      </c>
      <c r="B258" s="277">
        <f>IF(B$120=0,0,B$120/NFM!B$15*1000)</f>
        <v>1.2728257278319184</v>
      </c>
      <c r="C258" s="277">
        <f>IF(C$120=0,0,C$120/NFM!C$15*1000)</f>
        <v>0.99367551589323255</v>
      </c>
      <c r="D258" s="277">
        <f>IF(D$120=0,0,D$120/NFM!D$15*1000)</f>
        <v>0.66848185514180636</v>
      </c>
      <c r="E258" s="277">
        <f>IF(E$120=0,0,E$120/NFM!E$15*1000)</f>
        <v>0.65889269060071987</v>
      </c>
      <c r="F258" s="277">
        <f>IF(F$120=0,0,F$120/NFM!F$15*1000)</f>
        <v>0.65394795305716347</v>
      </c>
      <c r="G258" s="277">
        <f>IF(G$120=0,0,G$120/NFM!G$15*1000)</f>
        <v>0.62187015620798936</v>
      </c>
      <c r="H258" s="277">
        <f>IF(H$120=0,0,H$120/NFM!H$15*1000)</f>
        <v>0.79148669641167324</v>
      </c>
      <c r="I258" s="277">
        <f>IF(I$120=0,0,I$120/NFM!I$15*1000)</f>
        <v>0.94012284197167806</v>
      </c>
      <c r="J258" s="277">
        <f>IF(J$120=0,0,J$120/NFM!J$15*1000)</f>
        <v>0.98028281468734368</v>
      </c>
      <c r="K258" s="277">
        <f>IF(K$120=0,0,K$120/NFM!K$15*1000)</f>
        <v>0.81986486327954056</v>
      </c>
      <c r="L258" s="277">
        <f>IF(L$120=0,0,L$120/NFM!L$15*1000)</f>
        <v>0.7663303004148625</v>
      </c>
      <c r="M258" s="277">
        <f>IF(M$120=0,0,M$120/NFM!M$15*1000)</f>
        <v>0.78643484550140097</v>
      </c>
      <c r="N258" s="277">
        <f>IF(N$120=0,0,N$120/NFM!N$15*1000)</f>
        <v>0.91038443057324336</v>
      </c>
      <c r="O258" s="277">
        <f>IF(O$120=0,0,O$120/NFM!O$15*1000)</f>
        <v>0.88820360000939136</v>
      </c>
      <c r="P258" s="277">
        <f>IF(P$120=0,0,P$120/NFM!P$15*1000)</f>
        <v>0.97635009660654193</v>
      </c>
      <c r="Q258" s="277">
        <f>IF(Q$120=0,0,Q$120/NFM!Q$15*1000)</f>
        <v>0.88292883223924945</v>
      </c>
      <c r="R258" s="277">
        <f>IF(R$120=0,0,R$120/NFM!R$15*1000)</f>
        <v>0.87952732029899106</v>
      </c>
      <c r="S258" s="277">
        <f>IF(S$120=0,0,S$120/NFM!S$15*1000)</f>
        <v>0.88343950953386263</v>
      </c>
      <c r="T258" s="277">
        <f>IF(T$120=0,0,T$120/NFM!T$15*1000)</f>
        <v>0.88343827002833542</v>
      </c>
      <c r="U258" s="277">
        <f>IF(U$120=0,0,U$120/NFM!U$15*1000)</f>
        <v>0.8834155360468291</v>
      </c>
      <c r="V258" s="277">
        <f>IF(V$120=0,0,V$120/NFM!V$15*1000)</f>
        <v>0.87958278413892488</v>
      </c>
      <c r="W258" s="277">
        <f>IF(W$120=0,0,W$120/NFM!W$15*1000)</f>
        <v>0.88082074808608901</v>
      </c>
      <c r="DA258" s="78"/>
    </row>
    <row r="259" spans="1:105" ht="12" customHeight="1" x14ac:dyDescent="0.25">
      <c r="A259" s="203" t="s">
        <v>604</v>
      </c>
      <c r="B259" s="278">
        <f>IF(B$126=0,0,B$126/NFM!B$15*1000)</f>
        <v>275.58922719114673</v>
      </c>
      <c r="C259" s="278">
        <f>IF(C$126=0,0,C$126/NFM!C$15*1000)</f>
        <v>214.55735379396506</v>
      </c>
      <c r="D259" s="278">
        <f>IF(D$126=0,0,D$126/NFM!D$15*1000)</f>
        <v>142.84959034782204</v>
      </c>
      <c r="E259" s="278">
        <f>IF(E$126=0,0,E$126/NFM!E$15*1000)</f>
        <v>140.80045735201097</v>
      </c>
      <c r="F259" s="278">
        <f>IF(F$126=0,0,F$126/NFM!F$15*1000)</f>
        <v>140.20526865829453</v>
      </c>
      <c r="G259" s="278">
        <f>IF(G$126=0,0,G$126/NFM!G$15*1000)</f>
        <v>132.88901767573458</v>
      </c>
      <c r="H259" s="278">
        <f>IF(H$126=0,0,H$126/NFM!H$15*1000)</f>
        <v>169.13480819037954</v>
      </c>
      <c r="I259" s="278">
        <f>IF(I$126=0,0,I$126/NFM!I$15*1000)</f>
        <v>203.27350280704701</v>
      </c>
      <c r="J259" s="278">
        <f>IF(J$126=0,0,J$126/NFM!J$15*1000)</f>
        <v>209.59987949721184</v>
      </c>
      <c r="K259" s="278">
        <f>IF(K$126=0,0,K$126/NFM!K$15*1000)</f>
        <v>175.68142329138163</v>
      </c>
      <c r="L259" s="278">
        <f>IF(L$126=0,0,L$126/NFM!L$15*1000)</f>
        <v>163.81771522640639</v>
      </c>
      <c r="M259" s="278">
        <f>IF(M$126=0,0,M$126/NFM!M$15*1000)</f>
        <v>168.23292524210373</v>
      </c>
      <c r="N259" s="278">
        <f>IF(N$126=0,0,N$126/NFM!N$15*1000)</f>
        <v>193.48049818613862</v>
      </c>
      <c r="O259" s="278">
        <f>IF(O$126=0,0,O$126/NFM!O$15*1000)</f>
        <v>189.55744888448771</v>
      </c>
      <c r="P259" s="278">
        <f>IF(P$126=0,0,P$126/NFM!P$15*1000)</f>
        <v>208.20999652601057</v>
      </c>
      <c r="Q259" s="278">
        <f>IF(Q$126=0,0,Q$126/NFM!Q$15*1000)</f>
        <v>188.41179126280616</v>
      </c>
      <c r="R259" s="278">
        <f>IF(R$126=0,0,R$126/NFM!R$15*1000)</f>
        <v>187.74602035012083</v>
      </c>
      <c r="S259" s="278">
        <f>IF(S$126=0,0,S$126/NFM!S$15*1000)</f>
        <v>188.60109845573695</v>
      </c>
      <c r="T259" s="278">
        <f>IF(T$126=0,0,T$126/NFM!T$15*1000)</f>
        <v>188.60153894301891</v>
      </c>
      <c r="U259" s="278">
        <f>IF(U$126=0,0,U$126/NFM!U$15*1000)</f>
        <v>188.59749771939218</v>
      </c>
      <c r="V259" s="278">
        <f>IF(V$126=0,0,V$126/NFM!V$15*1000)</f>
        <v>187.89816260731155</v>
      </c>
      <c r="W259" s="278">
        <f>IF(W$126=0,0,W$126/NFM!W$15*1000)</f>
        <v>188.16577345079421</v>
      </c>
      <c r="DA259" s="79"/>
    </row>
    <row r="260" spans="1:105" ht="12" customHeight="1" x14ac:dyDescent="0.25">
      <c r="A260" s="203" t="s">
        <v>615</v>
      </c>
      <c r="B260" s="278">
        <f>IF(B$134=0,0,B$134/NFM!B$15*1000)</f>
        <v>141.21599884749489</v>
      </c>
      <c r="C260" s="278">
        <f>IF(C$134=0,0,C$134/NFM!C$15*1000)</f>
        <v>109.94236362176447</v>
      </c>
      <c r="D260" s="278">
        <f>IF(D$134=0,0,D$134/NFM!D$15*1000)</f>
        <v>73.198244327350082</v>
      </c>
      <c r="E260" s="278">
        <f>IF(E$134=0,0,E$134/NFM!E$15*1000)</f>
        <v>72.148238252279114</v>
      </c>
      <c r="F260" s="278">
        <f>IF(F$134=0,0,F$134/NFM!F$15*1000)</f>
        <v>71.843254756579526</v>
      </c>
      <c r="G260" s="278">
        <f>IF(G$134=0,0,G$134/NFM!G$15*1000)</f>
        <v>68.094299469569819</v>
      </c>
      <c r="H260" s="278">
        <f>IF(H$134=0,0,H$134/NFM!H$15*1000)</f>
        <v>86.667178981991768</v>
      </c>
      <c r="I260" s="278">
        <f>IF(I$134=0,0,I$134/NFM!I$15*1000)</f>
        <v>103.25673005171801</v>
      </c>
      <c r="J260" s="278">
        <f>IF(J$134=0,0,J$134/NFM!J$15*1000)</f>
        <v>107.4020804194344</v>
      </c>
      <c r="K260" s="278">
        <f>IF(K$134=0,0,K$134/NFM!K$15*1000)</f>
        <v>90.021761452361261</v>
      </c>
      <c r="L260" s="278">
        <f>IF(L$134=0,0,L$134/NFM!L$15*1000)</f>
        <v>83.942621852072975</v>
      </c>
      <c r="M260" s="278">
        <f>IF(M$134=0,0,M$134/NFM!M$15*1000)</f>
        <v>86.205040811053934</v>
      </c>
      <c r="N260" s="278">
        <f>IF(N$134=0,0,N$134/NFM!N$15*1000)</f>
        <v>99.142270862118124</v>
      </c>
      <c r="O260" s="278">
        <f>IF(O$134=0,0,O$134/NFM!O$15*1000)</f>
        <v>97.132042337197063</v>
      </c>
      <c r="P260" s="278">
        <f>IF(P$134=0,0,P$134/NFM!P$15*1000)</f>
        <v>106.68988381414708</v>
      </c>
      <c r="Q260" s="278">
        <f>IF(Q$134=0,0,Q$134/NFM!Q$15*1000)</f>
        <v>96.544990415639916</v>
      </c>
      <c r="R260" s="278">
        <f>IF(R$134=0,0,R$134/NFM!R$15*1000)</f>
        <v>96.203839546294617</v>
      </c>
      <c r="S260" s="278">
        <f>IF(S$134=0,0,S$134/NFM!S$15*1000)</f>
        <v>96.641994223122566</v>
      </c>
      <c r="T260" s="278">
        <f>IF(T$134=0,0,T$134/NFM!T$15*1000)</f>
        <v>96.64221993532523</v>
      </c>
      <c r="U260" s="278">
        <f>IF(U$134=0,0,U$134/NFM!U$15*1000)</f>
        <v>96.640149152527172</v>
      </c>
      <c r="V260" s="278">
        <f>IF(V$134=0,0,V$134/NFM!V$15*1000)</f>
        <v>96.2817994906476</v>
      </c>
      <c r="W260" s="278">
        <f>IF(W$134=0,0,W$134/NFM!W$15*1000)</f>
        <v>96.418927247599484</v>
      </c>
      <c r="DA260" s="79"/>
    </row>
    <row r="261" spans="1:105" ht="12" customHeight="1" x14ac:dyDescent="0.25">
      <c r="A261" s="41" t="s">
        <v>625</v>
      </c>
      <c r="B261" s="279">
        <f>IF(B$141=0,0,B$141/NFM!B$15*1000)</f>
        <v>96.48817844792049</v>
      </c>
      <c r="C261" s="279">
        <f>IF(C$141=0,0,C$141/NFM!C$15*1000)</f>
        <v>83.175286622157657</v>
      </c>
      <c r="D261" s="279">
        <f>IF(D$141=0,0,D$141/NFM!D$15*1000)</f>
        <v>78.647015496904316</v>
      </c>
      <c r="E261" s="279">
        <f>IF(E$141=0,0,E$141/NFM!E$15*1000)</f>
        <v>78.00809865795685</v>
      </c>
      <c r="F261" s="279">
        <f>IF(F$141=0,0,F$141/NFM!F$15*1000)</f>
        <v>71.215923002797027</v>
      </c>
      <c r="G261" s="279">
        <f>IF(G$141=0,0,G$141/NFM!G$15*1000)</f>
        <v>74.696595595625084</v>
      </c>
      <c r="H261" s="279">
        <f>IF(H$141=0,0,H$141/NFM!H$15*1000)</f>
        <v>90.662770479414675</v>
      </c>
      <c r="I261" s="279">
        <f>IF(I$141=0,0,I$141/NFM!I$15*1000)</f>
        <v>89.632521324693457</v>
      </c>
      <c r="J261" s="279">
        <f>IF(J$141=0,0,J$141/NFM!J$15*1000)</f>
        <v>86.614949736604302</v>
      </c>
      <c r="K261" s="279">
        <f>IF(K$141=0,0,K$141/NFM!K$15*1000)</f>
        <v>95.548179905410208</v>
      </c>
      <c r="L261" s="279">
        <f>IF(L$141=0,0,L$141/NFM!L$15*1000)</f>
        <v>100.15036763592025</v>
      </c>
      <c r="M261" s="279">
        <f>IF(M$141=0,0,M$141/NFM!M$15*1000)</f>
        <v>100.63850961335621</v>
      </c>
      <c r="N261" s="279">
        <f>IF(N$141=0,0,N$141/NFM!N$15*1000)</f>
        <v>40.42893524671392</v>
      </c>
      <c r="O261" s="279">
        <f>IF(O$141=0,0,O$141/NFM!O$15*1000)</f>
        <v>40.076776007516486</v>
      </c>
      <c r="P261" s="279">
        <f>IF(P$141=0,0,P$141/NFM!P$15*1000)</f>
        <v>44.146482252655765</v>
      </c>
      <c r="Q261" s="279">
        <f>IF(Q$141=0,0,Q$141/NFM!Q$15*1000)</f>
        <v>40.089782246960297</v>
      </c>
      <c r="R261" s="279">
        <f>IF(R$141=0,0,R$141/NFM!R$15*1000)</f>
        <v>40.072579506065949</v>
      </c>
      <c r="S261" s="279">
        <f>IF(S$141=0,0,S$141/NFM!S$15*1000)</f>
        <v>40.267779766284576</v>
      </c>
      <c r="T261" s="279">
        <f>IF(T$141=0,0,T$141/NFM!T$15*1000)</f>
        <v>40.267114806305401</v>
      </c>
      <c r="U261" s="279">
        <f>IF(U$141=0,0,U$141/NFM!U$15*1000)</f>
        <v>40.273249546712798</v>
      </c>
      <c r="V261" s="279">
        <f>IF(V$141=0,0,V$141/NFM!V$15*1000)</f>
        <v>40.19602986832016</v>
      </c>
      <c r="W261" s="279">
        <f>IF(W$141=0,0,W$141/NFM!W$15*1000)</f>
        <v>40.260476160686245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useful energy demand"</f>
        <v>PT: Non-ferrous metals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58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</row>
    <row r="3" spans="1:105" ht="15" customHeight="1" x14ac:dyDescent="0.25">
      <c r="A3" s="32" t="s">
        <v>255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58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</row>
    <row r="5" spans="1:105" ht="15" customHeight="1" x14ac:dyDescent="0.25">
      <c r="A5" s="34" t="s">
        <v>43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645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646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647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648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649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650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651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652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653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654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655</v>
      </c>
    </row>
    <row r="16" spans="1:105" ht="12" customHeight="1" x14ac:dyDescent="0.25">
      <c r="A16" s="57" t="s">
        <v>487</v>
      </c>
      <c r="B16" s="296">
        <v>0</v>
      </c>
      <c r="C16" s="296">
        <v>0</v>
      </c>
      <c r="D16" s="296">
        <v>0</v>
      </c>
      <c r="E16" s="296">
        <v>0</v>
      </c>
      <c r="F16" s="296">
        <v>0</v>
      </c>
      <c r="G16" s="296">
        <v>0</v>
      </c>
      <c r="H16" s="296">
        <v>0</v>
      </c>
      <c r="I16" s="296">
        <v>0</v>
      </c>
      <c r="J16" s="296">
        <v>0</v>
      </c>
      <c r="K16" s="296">
        <v>0</v>
      </c>
      <c r="L16" s="296">
        <v>0</v>
      </c>
      <c r="M16" s="296">
        <v>0</v>
      </c>
      <c r="N16" s="296">
        <v>0</v>
      </c>
      <c r="O16" s="296">
        <v>0</v>
      </c>
      <c r="P16" s="296">
        <v>0</v>
      </c>
      <c r="Q16" s="296">
        <v>0</v>
      </c>
      <c r="R16" s="296">
        <v>0</v>
      </c>
      <c r="S16" s="296">
        <v>0</v>
      </c>
      <c r="T16" s="296">
        <v>0</v>
      </c>
      <c r="U16" s="296">
        <v>0</v>
      </c>
      <c r="V16" s="296">
        <v>0</v>
      </c>
      <c r="W16" s="296">
        <v>0</v>
      </c>
      <c r="DA16" s="70" t="s">
        <v>656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657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658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659</v>
      </c>
    </row>
    <row r="20" spans="1:105" ht="12" customHeight="1" x14ac:dyDescent="0.25">
      <c r="A20" s="46" t="s">
        <v>160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660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661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662</v>
      </c>
    </row>
    <row r="23" spans="1:105" ht="12" customHeight="1" x14ac:dyDescent="0.25">
      <c r="A23" s="46" t="s">
        <v>162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663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664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665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666</v>
      </c>
    </row>
    <row r="27" spans="1:105" ht="12" customHeight="1" x14ac:dyDescent="0.25">
      <c r="A27" s="57" t="s">
        <v>499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667</v>
      </c>
    </row>
    <row r="28" spans="1:105" ht="12" customHeight="1" x14ac:dyDescent="0.25">
      <c r="A28" s="18" t="s">
        <v>33</v>
      </c>
      <c r="B28" s="297">
        <v>0</v>
      </c>
      <c r="C28" s="297">
        <v>0</v>
      </c>
      <c r="D28" s="297">
        <v>0</v>
      </c>
      <c r="E28" s="297">
        <v>0</v>
      </c>
      <c r="F28" s="297">
        <v>0</v>
      </c>
      <c r="G28" s="297">
        <v>0</v>
      </c>
      <c r="H28" s="297">
        <v>0</v>
      </c>
      <c r="I28" s="297">
        <v>0</v>
      </c>
      <c r="J28" s="297">
        <v>0</v>
      </c>
      <c r="K28" s="297">
        <v>0</v>
      </c>
      <c r="L28" s="297">
        <v>0</v>
      </c>
      <c r="M28" s="297">
        <v>0</v>
      </c>
      <c r="N28" s="297">
        <v>0</v>
      </c>
      <c r="O28" s="297">
        <v>0</v>
      </c>
      <c r="P28" s="297">
        <v>0</v>
      </c>
      <c r="Q28" s="297">
        <v>0</v>
      </c>
      <c r="R28" s="297">
        <v>0</v>
      </c>
      <c r="S28" s="297">
        <v>0</v>
      </c>
      <c r="T28" s="297">
        <v>0</v>
      </c>
      <c r="U28" s="297">
        <v>0</v>
      </c>
      <c r="V28" s="297">
        <v>0</v>
      </c>
      <c r="W28" s="297">
        <v>0</v>
      </c>
      <c r="DA28" s="122" t="s">
        <v>668</v>
      </c>
    </row>
    <row r="29" spans="1:105" ht="12" customHeight="1" x14ac:dyDescent="0.25">
      <c r="A29" s="18" t="s">
        <v>160</v>
      </c>
      <c r="B29" s="297">
        <v>0</v>
      </c>
      <c r="C29" s="297">
        <v>0</v>
      </c>
      <c r="D29" s="297">
        <v>0</v>
      </c>
      <c r="E29" s="297">
        <v>0</v>
      </c>
      <c r="F29" s="297">
        <v>0</v>
      </c>
      <c r="G29" s="297">
        <v>0</v>
      </c>
      <c r="H29" s="297">
        <v>0</v>
      </c>
      <c r="I29" s="297">
        <v>0</v>
      </c>
      <c r="J29" s="297">
        <v>0</v>
      </c>
      <c r="K29" s="297">
        <v>0</v>
      </c>
      <c r="L29" s="297">
        <v>0</v>
      </c>
      <c r="M29" s="297">
        <v>0</v>
      </c>
      <c r="N29" s="297">
        <v>0</v>
      </c>
      <c r="O29" s="297">
        <v>0</v>
      </c>
      <c r="P29" s="297">
        <v>0</v>
      </c>
      <c r="Q29" s="297">
        <v>0</v>
      </c>
      <c r="R29" s="297">
        <v>0</v>
      </c>
      <c r="S29" s="297">
        <v>0</v>
      </c>
      <c r="T29" s="297">
        <v>0</v>
      </c>
      <c r="U29" s="297">
        <v>0</v>
      </c>
      <c r="V29" s="297">
        <v>0</v>
      </c>
      <c r="W29" s="297">
        <v>0</v>
      </c>
      <c r="DA29" s="122" t="s">
        <v>669</v>
      </c>
    </row>
    <row r="30" spans="1:105" ht="12" customHeight="1" x14ac:dyDescent="0.25">
      <c r="A30" s="18" t="s">
        <v>70</v>
      </c>
      <c r="B30" s="297">
        <v>0</v>
      </c>
      <c r="C30" s="297">
        <v>0</v>
      </c>
      <c r="D30" s="297">
        <v>0</v>
      </c>
      <c r="E30" s="297">
        <v>0</v>
      </c>
      <c r="F30" s="297">
        <v>0</v>
      </c>
      <c r="G30" s="297">
        <v>0</v>
      </c>
      <c r="H30" s="297">
        <v>0</v>
      </c>
      <c r="I30" s="297">
        <v>0</v>
      </c>
      <c r="J30" s="297">
        <v>0</v>
      </c>
      <c r="K30" s="297">
        <v>0</v>
      </c>
      <c r="L30" s="297">
        <v>0</v>
      </c>
      <c r="M30" s="297">
        <v>0</v>
      </c>
      <c r="N30" s="297">
        <v>0</v>
      </c>
      <c r="O30" s="297">
        <v>0</v>
      </c>
      <c r="P30" s="297">
        <v>0</v>
      </c>
      <c r="Q30" s="297">
        <v>0</v>
      </c>
      <c r="R30" s="297">
        <v>0</v>
      </c>
      <c r="S30" s="297">
        <v>0</v>
      </c>
      <c r="T30" s="297">
        <v>0</v>
      </c>
      <c r="U30" s="297">
        <v>0</v>
      </c>
      <c r="V30" s="297">
        <v>0</v>
      </c>
      <c r="W30" s="297">
        <v>0</v>
      </c>
      <c r="DA30" s="122" t="s">
        <v>670</v>
      </c>
    </row>
    <row r="31" spans="1:105" ht="12" customHeight="1" x14ac:dyDescent="0.25">
      <c r="A31" s="18" t="s">
        <v>162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</v>
      </c>
      <c r="T31" s="297">
        <v>0</v>
      </c>
      <c r="U31" s="297">
        <v>0</v>
      </c>
      <c r="V31" s="297">
        <v>0</v>
      </c>
      <c r="W31" s="297">
        <v>0</v>
      </c>
      <c r="DA31" s="122" t="s">
        <v>671</v>
      </c>
    </row>
    <row r="32" spans="1:105" ht="12" customHeight="1" x14ac:dyDescent="0.25">
      <c r="A32" s="47" t="s">
        <v>38</v>
      </c>
      <c r="B32" s="298">
        <v>0</v>
      </c>
      <c r="C32" s="298">
        <v>0</v>
      </c>
      <c r="D32" s="298">
        <v>0</v>
      </c>
      <c r="E32" s="298">
        <v>0</v>
      </c>
      <c r="F32" s="298">
        <v>0</v>
      </c>
      <c r="G32" s="298">
        <v>0</v>
      </c>
      <c r="H32" s="298">
        <v>0</v>
      </c>
      <c r="I32" s="298">
        <v>0</v>
      </c>
      <c r="J32" s="298">
        <v>0</v>
      </c>
      <c r="K32" s="298">
        <v>0</v>
      </c>
      <c r="L32" s="298">
        <v>0</v>
      </c>
      <c r="M32" s="298">
        <v>0</v>
      </c>
      <c r="N32" s="298">
        <v>0</v>
      </c>
      <c r="O32" s="298">
        <v>0</v>
      </c>
      <c r="P32" s="298">
        <v>0</v>
      </c>
      <c r="Q32" s="298">
        <v>0</v>
      </c>
      <c r="R32" s="298">
        <v>0</v>
      </c>
      <c r="S32" s="298">
        <v>0</v>
      </c>
      <c r="T32" s="298">
        <v>0</v>
      </c>
      <c r="U32" s="298">
        <v>0</v>
      </c>
      <c r="V32" s="298">
        <v>0</v>
      </c>
      <c r="W32" s="298">
        <v>0</v>
      </c>
      <c r="DA32" s="123" t="s">
        <v>672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DA33" s="124"/>
    </row>
    <row r="34" spans="1:105" ht="15" customHeight="1" x14ac:dyDescent="0.25">
      <c r="A34" s="34" t="s">
        <v>44</v>
      </c>
      <c r="B34" s="225">
        <v>0</v>
      </c>
      <c r="C34" s="225">
        <v>0</v>
      </c>
      <c r="D34" s="225">
        <v>0</v>
      </c>
      <c r="E34" s="225">
        <v>0</v>
      </c>
      <c r="F34" s="225">
        <v>0</v>
      </c>
      <c r="G34" s="225">
        <v>0</v>
      </c>
      <c r="H34" s="225">
        <v>0</v>
      </c>
      <c r="I34" s="225">
        <v>0</v>
      </c>
      <c r="J34" s="225">
        <v>0</v>
      </c>
      <c r="K34" s="225">
        <v>0</v>
      </c>
      <c r="L34" s="225">
        <v>0</v>
      </c>
      <c r="M34" s="225">
        <v>0</v>
      </c>
      <c r="N34" s="225">
        <v>0</v>
      </c>
      <c r="O34" s="225">
        <v>0</v>
      </c>
      <c r="P34" s="225">
        <v>0</v>
      </c>
      <c r="Q34" s="225">
        <v>0</v>
      </c>
      <c r="R34" s="225">
        <v>0</v>
      </c>
      <c r="S34" s="225">
        <v>0</v>
      </c>
      <c r="T34" s="225">
        <v>0</v>
      </c>
      <c r="U34" s="225">
        <v>0</v>
      </c>
      <c r="V34" s="225">
        <v>0</v>
      </c>
      <c r="W34" s="225">
        <v>0</v>
      </c>
      <c r="DA34" s="89" t="s">
        <v>673</v>
      </c>
    </row>
    <row r="35" spans="1:105" ht="12" customHeight="1" x14ac:dyDescent="0.25">
      <c r="A35" s="55" t="s">
        <v>92</v>
      </c>
      <c r="B35" s="261">
        <v>0</v>
      </c>
      <c r="C35" s="261">
        <v>0</v>
      </c>
      <c r="D35" s="261">
        <v>0</v>
      </c>
      <c r="E35" s="261">
        <v>0</v>
      </c>
      <c r="F35" s="261">
        <v>0</v>
      </c>
      <c r="G35" s="261">
        <v>0</v>
      </c>
      <c r="H35" s="261">
        <v>0</v>
      </c>
      <c r="I35" s="261">
        <v>0</v>
      </c>
      <c r="J35" s="261">
        <v>0</v>
      </c>
      <c r="K35" s="261">
        <v>0</v>
      </c>
      <c r="L35" s="261">
        <v>0</v>
      </c>
      <c r="M35" s="261">
        <v>0</v>
      </c>
      <c r="N35" s="261">
        <v>0</v>
      </c>
      <c r="O35" s="261">
        <v>0</v>
      </c>
      <c r="P35" s="261">
        <v>0</v>
      </c>
      <c r="Q35" s="261">
        <v>0</v>
      </c>
      <c r="R35" s="261">
        <v>0</v>
      </c>
      <c r="S35" s="261">
        <v>0</v>
      </c>
      <c r="T35" s="261">
        <v>0</v>
      </c>
      <c r="U35" s="261">
        <v>0</v>
      </c>
      <c r="V35" s="261">
        <v>0</v>
      </c>
      <c r="W35" s="261">
        <v>0</v>
      </c>
      <c r="DA35" s="67" t="s">
        <v>674</v>
      </c>
    </row>
    <row r="36" spans="1:105" ht="12" customHeight="1" x14ac:dyDescent="0.25">
      <c r="A36" s="202" t="s">
        <v>93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675</v>
      </c>
    </row>
    <row r="37" spans="1:105" ht="12" customHeight="1" x14ac:dyDescent="0.25">
      <c r="A37" s="202" t="s">
        <v>94</v>
      </c>
      <c r="B37" s="226">
        <v>0</v>
      </c>
      <c r="C37" s="226">
        <v>0</v>
      </c>
      <c r="D37" s="226">
        <v>0</v>
      </c>
      <c r="E37" s="226">
        <v>0</v>
      </c>
      <c r="F37" s="226">
        <v>0</v>
      </c>
      <c r="G37" s="226">
        <v>0</v>
      </c>
      <c r="H37" s="226">
        <v>0</v>
      </c>
      <c r="I37" s="226">
        <v>0</v>
      </c>
      <c r="J37" s="226">
        <v>0</v>
      </c>
      <c r="K37" s="226">
        <v>0</v>
      </c>
      <c r="L37" s="226">
        <v>0</v>
      </c>
      <c r="M37" s="226">
        <v>0</v>
      </c>
      <c r="N37" s="226">
        <v>0</v>
      </c>
      <c r="O37" s="226">
        <v>0</v>
      </c>
      <c r="P37" s="226">
        <v>0</v>
      </c>
      <c r="Q37" s="226">
        <v>0</v>
      </c>
      <c r="R37" s="226">
        <v>0</v>
      </c>
      <c r="S37" s="226">
        <v>0</v>
      </c>
      <c r="T37" s="226">
        <v>0</v>
      </c>
      <c r="U37" s="226">
        <v>0</v>
      </c>
      <c r="V37" s="226">
        <v>0</v>
      </c>
      <c r="W37" s="226">
        <v>0</v>
      </c>
      <c r="DA37" s="174" t="s">
        <v>676</v>
      </c>
    </row>
    <row r="38" spans="1:105" ht="12" customHeight="1" x14ac:dyDescent="0.25">
      <c r="A38" s="202" t="s">
        <v>95</v>
      </c>
      <c r="B38" s="226">
        <v>0</v>
      </c>
      <c r="C38" s="226">
        <v>0</v>
      </c>
      <c r="D38" s="226">
        <v>0</v>
      </c>
      <c r="E38" s="226">
        <v>0</v>
      </c>
      <c r="F38" s="226">
        <v>0</v>
      </c>
      <c r="G38" s="226">
        <v>0</v>
      </c>
      <c r="H38" s="226">
        <v>0</v>
      </c>
      <c r="I38" s="226">
        <v>0</v>
      </c>
      <c r="J38" s="226">
        <v>0</v>
      </c>
      <c r="K38" s="226">
        <v>0</v>
      </c>
      <c r="L38" s="226">
        <v>0</v>
      </c>
      <c r="M38" s="226">
        <v>0</v>
      </c>
      <c r="N38" s="226">
        <v>0</v>
      </c>
      <c r="O38" s="226">
        <v>0</v>
      </c>
      <c r="P38" s="226">
        <v>0</v>
      </c>
      <c r="Q38" s="226">
        <v>0</v>
      </c>
      <c r="R38" s="226">
        <v>0</v>
      </c>
      <c r="S38" s="226">
        <v>0</v>
      </c>
      <c r="T38" s="226">
        <v>0</v>
      </c>
      <c r="U38" s="226">
        <v>0</v>
      </c>
      <c r="V38" s="226">
        <v>0</v>
      </c>
      <c r="W38" s="226">
        <v>0</v>
      </c>
      <c r="DA38" s="174" t="s">
        <v>677</v>
      </c>
    </row>
    <row r="39" spans="1:105" ht="12" customHeight="1" x14ac:dyDescent="0.25">
      <c r="A39" s="56" t="s">
        <v>96</v>
      </c>
      <c r="B39" s="262">
        <v>0</v>
      </c>
      <c r="C39" s="262">
        <v>0</v>
      </c>
      <c r="D39" s="262">
        <v>0</v>
      </c>
      <c r="E39" s="262">
        <v>0</v>
      </c>
      <c r="F39" s="262">
        <v>0</v>
      </c>
      <c r="G39" s="262">
        <v>0</v>
      </c>
      <c r="H39" s="262">
        <v>0</v>
      </c>
      <c r="I39" s="262">
        <v>0</v>
      </c>
      <c r="J39" s="262">
        <v>0</v>
      </c>
      <c r="K39" s="262">
        <v>0</v>
      </c>
      <c r="L39" s="262">
        <v>0</v>
      </c>
      <c r="M39" s="262">
        <v>0</v>
      </c>
      <c r="N39" s="262">
        <v>0</v>
      </c>
      <c r="O39" s="262">
        <v>0</v>
      </c>
      <c r="P39" s="262">
        <v>0</v>
      </c>
      <c r="Q39" s="262">
        <v>0</v>
      </c>
      <c r="R39" s="262">
        <v>0</v>
      </c>
      <c r="S39" s="262">
        <v>0</v>
      </c>
      <c r="T39" s="262">
        <v>0</v>
      </c>
      <c r="U39" s="262">
        <v>0</v>
      </c>
      <c r="V39" s="262">
        <v>0</v>
      </c>
      <c r="W39" s="262">
        <v>0</v>
      </c>
      <c r="DA39" s="68" t="s">
        <v>678</v>
      </c>
    </row>
    <row r="40" spans="1:105" ht="12" customHeight="1" x14ac:dyDescent="0.25">
      <c r="A40" s="37" t="s">
        <v>160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679</v>
      </c>
    </row>
    <row r="41" spans="1:105" ht="12" customHeight="1" x14ac:dyDescent="0.25">
      <c r="A41" s="37" t="s">
        <v>162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680</v>
      </c>
    </row>
    <row r="42" spans="1:105" ht="12" customHeight="1" x14ac:dyDescent="0.25">
      <c r="A42" s="37" t="s">
        <v>97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681</v>
      </c>
    </row>
    <row r="43" spans="1:105" ht="12" customHeight="1" x14ac:dyDescent="0.25">
      <c r="A43" s="37" t="s">
        <v>78</v>
      </c>
      <c r="B43" s="228">
        <v>0</v>
      </c>
      <c r="C43" s="228">
        <v>0</v>
      </c>
      <c r="D43" s="228">
        <v>0</v>
      </c>
      <c r="E43" s="228">
        <v>0</v>
      </c>
      <c r="F43" s="228">
        <v>0</v>
      </c>
      <c r="G43" s="228">
        <v>0</v>
      </c>
      <c r="H43" s="228">
        <v>0</v>
      </c>
      <c r="I43" s="228">
        <v>0</v>
      </c>
      <c r="J43" s="228">
        <v>0</v>
      </c>
      <c r="K43" s="228">
        <v>0</v>
      </c>
      <c r="L43" s="228">
        <v>0</v>
      </c>
      <c r="M43" s="228">
        <v>0</v>
      </c>
      <c r="N43" s="228">
        <v>0</v>
      </c>
      <c r="O43" s="228">
        <v>0</v>
      </c>
      <c r="P43" s="228">
        <v>0</v>
      </c>
      <c r="Q43" s="228">
        <v>0</v>
      </c>
      <c r="R43" s="228">
        <v>0</v>
      </c>
      <c r="S43" s="228">
        <v>0</v>
      </c>
      <c r="T43" s="228">
        <v>0</v>
      </c>
      <c r="U43" s="228">
        <v>0</v>
      </c>
      <c r="V43" s="228">
        <v>0</v>
      </c>
      <c r="W43" s="228">
        <v>0</v>
      </c>
      <c r="DA43" s="69" t="s">
        <v>682</v>
      </c>
    </row>
    <row r="44" spans="1:105" ht="12" customHeight="1" x14ac:dyDescent="0.25">
      <c r="A44" s="37" t="s">
        <v>38</v>
      </c>
      <c r="B44" s="228">
        <v>0</v>
      </c>
      <c r="C44" s="228">
        <v>0</v>
      </c>
      <c r="D44" s="228">
        <v>0</v>
      </c>
      <c r="E44" s="228">
        <v>0</v>
      </c>
      <c r="F44" s="228">
        <v>0</v>
      </c>
      <c r="G44" s="228">
        <v>0</v>
      </c>
      <c r="H44" s="228">
        <v>0</v>
      </c>
      <c r="I44" s="228">
        <v>0</v>
      </c>
      <c r="J44" s="228">
        <v>0</v>
      </c>
      <c r="K44" s="228">
        <v>0</v>
      </c>
      <c r="L44" s="228">
        <v>0</v>
      </c>
      <c r="M44" s="228">
        <v>0</v>
      </c>
      <c r="N44" s="228">
        <v>0</v>
      </c>
      <c r="O44" s="228">
        <v>0</v>
      </c>
      <c r="P44" s="228">
        <v>0</v>
      </c>
      <c r="Q44" s="228">
        <v>0</v>
      </c>
      <c r="R44" s="228">
        <v>0</v>
      </c>
      <c r="S44" s="228">
        <v>0</v>
      </c>
      <c r="T44" s="228">
        <v>0</v>
      </c>
      <c r="U44" s="228">
        <v>0</v>
      </c>
      <c r="V44" s="228">
        <v>0</v>
      </c>
      <c r="W44" s="228">
        <v>0</v>
      </c>
      <c r="DA44" s="69" t="s">
        <v>683</v>
      </c>
    </row>
    <row r="45" spans="1:105" ht="12" customHeight="1" x14ac:dyDescent="0.25">
      <c r="A45" s="57" t="s">
        <v>517</v>
      </c>
      <c r="B45" s="263">
        <v>0</v>
      </c>
      <c r="C45" s="263">
        <v>0</v>
      </c>
      <c r="D45" s="263">
        <v>0</v>
      </c>
      <c r="E45" s="263">
        <v>0</v>
      </c>
      <c r="F45" s="263">
        <v>0</v>
      </c>
      <c r="G45" s="263">
        <v>0</v>
      </c>
      <c r="H45" s="263">
        <v>0</v>
      </c>
      <c r="I45" s="263">
        <v>0</v>
      </c>
      <c r="J45" s="263">
        <v>0</v>
      </c>
      <c r="K45" s="263">
        <v>0</v>
      </c>
      <c r="L45" s="263">
        <v>0</v>
      </c>
      <c r="M45" s="263">
        <v>0</v>
      </c>
      <c r="N45" s="263">
        <v>0</v>
      </c>
      <c r="O45" s="263">
        <v>0</v>
      </c>
      <c r="P45" s="263">
        <v>0</v>
      </c>
      <c r="Q45" s="263">
        <v>0</v>
      </c>
      <c r="R45" s="263">
        <v>0</v>
      </c>
      <c r="S45" s="263">
        <v>0</v>
      </c>
      <c r="T45" s="263">
        <v>0</v>
      </c>
      <c r="U45" s="263">
        <v>0</v>
      </c>
      <c r="V45" s="263">
        <v>0</v>
      </c>
      <c r="W45" s="263">
        <v>0</v>
      </c>
      <c r="DA45" s="70" t="s">
        <v>684</v>
      </c>
    </row>
    <row r="46" spans="1:105" ht="12" customHeight="1" x14ac:dyDescent="0.25">
      <c r="A46" s="57" t="s">
        <v>519</v>
      </c>
      <c r="B46" s="296">
        <v>0</v>
      </c>
      <c r="C46" s="296">
        <v>0</v>
      </c>
      <c r="D46" s="296">
        <v>0</v>
      </c>
      <c r="E46" s="296">
        <v>0</v>
      </c>
      <c r="F46" s="296">
        <v>0</v>
      </c>
      <c r="G46" s="296">
        <v>0</v>
      </c>
      <c r="H46" s="296">
        <v>0</v>
      </c>
      <c r="I46" s="296">
        <v>0</v>
      </c>
      <c r="J46" s="296">
        <v>0</v>
      </c>
      <c r="K46" s="296">
        <v>0</v>
      </c>
      <c r="L46" s="296">
        <v>0</v>
      </c>
      <c r="M46" s="296">
        <v>0</v>
      </c>
      <c r="N46" s="296">
        <v>0</v>
      </c>
      <c r="O46" s="296">
        <v>0</v>
      </c>
      <c r="P46" s="296">
        <v>0</v>
      </c>
      <c r="Q46" s="296">
        <v>0</v>
      </c>
      <c r="R46" s="296">
        <v>0</v>
      </c>
      <c r="S46" s="296">
        <v>0</v>
      </c>
      <c r="T46" s="296">
        <v>0</v>
      </c>
      <c r="U46" s="296">
        <v>0</v>
      </c>
      <c r="V46" s="296">
        <v>0</v>
      </c>
      <c r="W46" s="296">
        <v>0</v>
      </c>
      <c r="DA46" s="70" t="s">
        <v>685</v>
      </c>
    </row>
    <row r="47" spans="1:105" ht="12" customHeight="1" x14ac:dyDescent="0.25">
      <c r="A47" s="60" t="s">
        <v>521</v>
      </c>
      <c r="B47" s="264">
        <v>0</v>
      </c>
      <c r="C47" s="264">
        <v>0</v>
      </c>
      <c r="D47" s="264">
        <v>0</v>
      </c>
      <c r="E47" s="264">
        <v>0</v>
      </c>
      <c r="F47" s="264">
        <v>0</v>
      </c>
      <c r="G47" s="264">
        <v>0</v>
      </c>
      <c r="H47" s="264">
        <v>0</v>
      </c>
      <c r="I47" s="264">
        <v>0</v>
      </c>
      <c r="J47" s="264">
        <v>0</v>
      </c>
      <c r="K47" s="264">
        <v>0</v>
      </c>
      <c r="L47" s="264">
        <v>0</v>
      </c>
      <c r="M47" s="264">
        <v>0</v>
      </c>
      <c r="N47" s="264">
        <v>0</v>
      </c>
      <c r="O47" s="264">
        <v>0</v>
      </c>
      <c r="P47" s="264">
        <v>0</v>
      </c>
      <c r="Q47" s="264">
        <v>0</v>
      </c>
      <c r="R47" s="264">
        <v>0</v>
      </c>
      <c r="S47" s="264">
        <v>0</v>
      </c>
      <c r="T47" s="264">
        <v>0</v>
      </c>
      <c r="U47" s="264">
        <v>0</v>
      </c>
      <c r="V47" s="264">
        <v>0</v>
      </c>
      <c r="W47" s="264">
        <v>0</v>
      </c>
      <c r="DA47" s="72" t="s">
        <v>686</v>
      </c>
    </row>
    <row r="48" spans="1:105" ht="12" customHeight="1" x14ac:dyDescent="0.25">
      <c r="A48" s="59" t="s">
        <v>33</v>
      </c>
      <c r="B48" s="299">
        <v>0</v>
      </c>
      <c r="C48" s="299">
        <v>0</v>
      </c>
      <c r="D48" s="299">
        <v>0</v>
      </c>
      <c r="E48" s="299">
        <v>0</v>
      </c>
      <c r="F48" s="299">
        <v>0</v>
      </c>
      <c r="G48" s="299">
        <v>0</v>
      </c>
      <c r="H48" s="299">
        <v>0</v>
      </c>
      <c r="I48" s="299">
        <v>0</v>
      </c>
      <c r="J48" s="299">
        <v>0</v>
      </c>
      <c r="K48" s="299">
        <v>0</v>
      </c>
      <c r="L48" s="299">
        <v>0</v>
      </c>
      <c r="M48" s="299">
        <v>0</v>
      </c>
      <c r="N48" s="299">
        <v>0</v>
      </c>
      <c r="O48" s="299">
        <v>0</v>
      </c>
      <c r="P48" s="299">
        <v>0</v>
      </c>
      <c r="Q48" s="299">
        <v>0</v>
      </c>
      <c r="R48" s="299">
        <v>0</v>
      </c>
      <c r="S48" s="299">
        <v>0</v>
      </c>
      <c r="T48" s="299">
        <v>0</v>
      </c>
      <c r="U48" s="299">
        <v>0</v>
      </c>
      <c r="V48" s="299">
        <v>0</v>
      </c>
      <c r="W48" s="299">
        <v>0</v>
      </c>
      <c r="DA48" s="71" t="s">
        <v>687</v>
      </c>
    </row>
    <row r="49" spans="1:105" ht="12" customHeight="1" x14ac:dyDescent="0.25">
      <c r="A49" s="59" t="s">
        <v>160</v>
      </c>
      <c r="B49" s="299">
        <v>0</v>
      </c>
      <c r="C49" s="299">
        <v>0</v>
      </c>
      <c r="D49" s="299">
        <v>0</v>
      </c>
      <c r="E49" s="299">
        <v>0</v>
      </c>
      <c r="F49" s="299">
        <v>0</v>
      </c>
      <c r="G49" s="299">
        <v>0</v>
      </c>
      <c r="H49" s="299">
        <v>0</v>
      </c>
      <c r="I49" s="299">
        <v>0</v>
      </c>
      <c r="J49" s="299">
        <v>0</v>
      </c>
      <c r="K49" s="299">
        <v>0</v>
      </c>
      <c r="L49" s="299">
        <v>0</v>
      </c>
      <c r="M49" s="299">
        <v>0</v>
      </c>
      <c r="N49" s="299">
        <v>0</v>
      </c>
      <c r="O49" s="299">
        <v>0</v>
      </c>
      <c r="P49" s="299">
        <v>0</v>
      </c>
      <c r="Q49" s="299">
        <v>0</v>
      </c>
      <c r="R49" s="299">
        <v>0</v>
      </c>
      <c r="S49" s="299">
        <v>0</v>
      </c>
      <c r="T49" s="299">
        <v>0</v>
      </c>
      <c r="U49" s="299">
        <v>0</v>
      </c>
      <c r="V49" s="299">
        <v>0</v>
      </c>
      <c r="W49" s="299">
        <v>0</v>
      </c>
      <c r="DA49" s="71" t="s">
        <v>688</v>
      </c>
    </row>
    <row r="50" spans="1:105" ht="12" customHeight="1" x14ac:dyDescent="0.25">
      <c r="A50" s="59" t="s">
        <v>70</v>
      </c>
      <c r="B50" s="299">
        <v>0</v>
      </c>
      <c r="C50" s="299">
        <v>0</v>
      </c>
      <c r="D50" s="299">
        <v>0</v>
      </c>
      <c r="E50" s="299">
        <v>0</v>
      </c>
      <c r="F50" s="299">
        <v>0</v>
      </c>
      <c r="G50" s="299">
        <v>0</v>
      </c>
      <c r="H50" s="299">
        <v>0</v>
      </c>
      <c r="I50" s="299">
        <v>0</v>
      </c>
      <c r="J50" s="299">
        <v>0</v>
      </c>
      <c r="K50" s="299">
        <v>0</v>
      </c>
      <c r="L50" s="299">
        <v>0</v>
      </c>
      <c r="M50" s="299">
        <v>0</v>
      </c>
      <c r="N50" s="299">
        <v>0</v>
      </c>
      <c r="O50" s="299">
        <v>0</v>
      </c>
      <c r="P50" s="299">
        <v>0</v>
      </c>
      <c r="Q50" s="299">
        <v>0</v>
      </c>
      <c r="R50" s="299">
        <v>0</v>
      </c>
      <c r="S50" s="299">
        <v>0</v>
      </c>
      <c r="T50" s="299">
        <v>0</v>
      </c>
      <c r="U50" s="299">
        <v>0</v>
      </c>
      <c r="V50" s="299">
        <v>0</v>
      </c>
      <c r="W50" s="299">
        <v>0</v>
      </c>
      <c r="DA50" s="71" t="s">
        <v>689</v>
      </c>
    </row>
    <row r="51" spans="1:105" ht="12" customHeight="1" x14ac:dyDescent="0.25">
      <c r="A51" s="59" t="s">
        <v>162</v>
      </c>
      <c r="B51" s="299">
        <v>0</v>
      </c>
      <c r="C51" s="299">
        <v>0</v>
      </c>
      <c r="D51" s="299">
        <v>0</v>
      </c>
      <c r="E51" s="299">
        <v>0</v>
      </c>
      <c r="F51" s="299">
        <v>0</v>
      </c>
      <c r="G51" s="299">
        <v>0</v>
      </c>
      <c r="H51" s="299">
        <v>0</v>
      </c>
      <c r="I51" s="299">
        <v>0</v>
      </c>
      <c r="J51" s="299">
        <v>0</v>
      </c>
      <c r="K51" s="299">
        <v>0</v>
      </c>
      <c r="L51" s="299">
        <v>0</v>
      </c>
      <c r="M51" s="299">
        <v>0</v>
      </c>
      <c r="N51" s="299">
        <v>0</v>
      </c>
      <c r="O51" s="299">
        <v>0</v>
      </c>
      <c r="P51" s="299">
        <v>0</v>
      </c>
      <c r="Q51" s="299">
        <v>0</v>
      </c>
      <c r="R51" s="299">
        <v>0</v>
      </c>
      <c r="S51" s="299">
        <v>0</v>
      </c>
      <c r="T51" s="299">
        <v>0</v>
      </c>
      <c r="U51" s="299">
        <v>0</v>
      </c>
      <c r="V51" s="299">
        <v>0</v>
      </c>
      <c r="W51" s="299">
        <v>0</v>
      </c>
      <c r="DA51" s="71" t="s">
        <v>690</v>
      </c>
    </row>
    <row r="52" spans="1:105" ht="12" customHeight="1" x14ac:dyDescent="0.25">
      <c r="A52" s="60" t="s">
        <v>527</v>
      </c>
      <c r="B52" s="264">
        <v>0</v>
      </c>
      <c r="C52" s="264">
        <v>0</v>
      </c>
      <c r="D52" s="264">
        <v>0</v>
      </c>
      <c r="E52" s="264">
        <v>0</v>
      </c>
      <c r="F52" s="264">
        <v>0</v>
      </c>
      <c r="G52" s="264">
        <v>0</v>
      </c>
      <c r="H52" s="264">
        <v>0</v>
      </c>
      <c r="I52" s="264">
        <v>0</v>
      </c>
      <c r="J52" s="264">
        <v>0</v>
      </c>
      <c r="K52" s="264">
        <v>0</v>
      </c>
      <c r="L52" s="264">
        <v>0</v>
      </c>
      <c r="M52" s="264">
        <v>0</v>
      </c>
      <c r="N52" s="264">
        <v>0</v>
      </c>
      <c r="O52" s="264">
        <v>0</v>
      </c>
      <c r="P52" s="264">
        <v>0</v>
      </c>
      <c r="Q52" s="264">
        <v>0</v>
      </c>
      <c r="R52" s="264">
        <v>0</v>
      </c>
      <c r="S52" s="264">
        <v>0</v>
      </c>
      <c r="T52" s="264">
        <v>0</v>
      </c>
      <c r="U52" s="264">
        <v>0</v>
      </c>
      <c r="V52" s="264">
        <v>0</v>
      </c>
      <c r="W52" s="264">
        <v>0</v>
      </c>
      <c r="DA52" s="72" t="s">
        <v>691</v>
      </c>
    </row>
    <row r="53" spans="1:105" ht="12" customHeight="1" x14ac:dyDescent="0.25">
      <c r="A53" s="57" t="s">
        <v>529</v>
      </c>
      <c r="B53" s="296">
        <f t="shared" ref="B53:W53" si="0">B54+B58+B69</f>
        <v>0</v>
      </c>
      <c r="C53" s="296">
        <f t="shared" si="0"/>
        <v>0</v>
      </c>
      <c r="D53" s="296">
        <f t="shared" si="0"/>
        <v>0</v>
      </c>
      <c r="E53" s="296">
        <f t="shared" si="0"/>
        <v>0</v>
      </c>
      <c r="F53" s="296">
        <f t="shared" si="0"/>
        <v>0</v>
      </c>
      <c r="G53" s="296">
        <f t="shared" si="0"/>
        <v>0</v>
      </c>
      <c r="H53" s="296">
        <f t="shared" si="0"/>
        <v>0</v>
      </c>
      <c r="I53" s="296">
        <f t="shared" si="0"/>
        <v>0</v>
      </c>
      <c r="J53" s="296">
        <f t="shared" si="0"/>
        <v>0</v>
      </c>
      <c r="K53" s="296">
        <f t="shared" si="0"/>
        <v>0</v>
      </c>
      <c r="L53" s="296">
        <f t="shared" si="0"/>
        <v>0</v>
      </c>
      <c r="M53" s="296">
        <f t="shared" si="0"/>
        <v>0</v>
      </c>
      <c r="N53" s="296">
        <f t="shared" si="0"/>
        <v>0</v>
      </c>
      <c r="O53" s="296">
        <f t="shared" si="0"/>
        <v>0</v>
      </c>
      <c r="P53" s="296">
        <f t="shared" si="0"/>
        <v>0</v>
      </c>
      <c r="Q53" s="296">
        <f t="shared" si="0"/>
        <v>0</v>
      </c>
      <c r="R53" s="296">
        <f t="shared" si="0"/>
        <v>0</v>
      </c>
      <c r="S53" s="296">
        <f t="shared" si="0"/>
        <v>0</v>
      </c>
      <c r="T53" s="296">
        <f t="shared" si="0"/>
        <v>0</v>
      </c>
      <c r="U53" s="296">
        <f t="shared" si="0"/>
        <v>0</v>
      </c>
      <c r="V53" s="296">
        <f t="shared" si="0"/>
        <v>0</v>
      </c>
      <c r="W53" s="296">
        <f t="shared" si="0"/>
        <v>0</v>
      </c>
      <c r="DA53" s="70"/>
    </row>
    <row r="54" spans="1:105" ht="12" customHeight="1" x14ac:dyDescent="0.25">
      <c r="A54" s="60" t="s">
        <v>530</v>
      </c>
      <c r="B54" s="264">
        <v>0</v>
      </c>
      <c r="C54" s="264">
        <v>0</v>
      </c>
      <c r="D54" s="264">
        <v>0</v>
      </c>
      <c r="E54" s="264">
        <v>0</v>
      </c>
      <c r="F54" s="264">
        <v>0</v>
      </c>
      <c r="G54" s="264">
        <v>0</v>
      </c>
      <c r="H54" s="264">
        <v>0</v>
      </c>
      <c r="I54" s="264">
        <v>0</v>
      </c>
      <c r="J54" s="264">
        <v>0</v>
      </c>
      <c r="K54" s="264">
        <v>0</v>
      </c>
      <c r="L54" s="264">
        <v>0</v>
      </c>
      <c r="M54" s="264">
        <v>0</v>
      </c>
      <c r="N54" s="264">
        <v>0</v>
      </c>
      <c r="O54" s="264">
        <v>0</v>
      </c>
      <c r="P54" s="264">
        <v>0</v>
      </c>
      <c r="Q54" s="264">
        <v>0</v>
      </c>
      <c r="R54" s="264">
        <v>0</v>
      </c>
      <c r="S54" s="264">
        <v>0</v>
      </c>
      <c r="T54" s="264">
        <v>0</v>
      </c>
      <c r="U54" s="264">
        <v>0</v>
      </c>
      <c r="V54" s="264">
        <v>0</v>
      </c>
      <c r="W54" s="264">
        <v>0</v>
      </c>
      <c r="DA54" s="72" t="s">
        <v>692</v>
      </c>
    </row>
    <row r="55" spans="1:105" ht="12" customHeight="1" x14ac:dyDescent="0.25">
      <c r="A55" s="59" t="s">
        <v>33</v>
      </c>
      <c r="B55" s="232">
        <v>0</v>
      </c>
      <c r="C55" s="232">
        <v>0</v>
      </c>
      <c r="D55" s="232">
        <v>0</v>
      </c>
      <c r="E55" s="232">
        <v>0</v>
      </c>
      <c r="F55" s="232">
        <v>0</v>
      </c>
      <c r="G55" s="232">
        <v>0</v>
      </c>
      <c r="H55" s="232">
        <v>0</v>
      </c>
      <c r="I55" s="232">
        <v>0</v>
      </c>
      <c r="J55" s="232">
        <v>0</v>
      </c>
      <c r="K55" s="232">
        <v>0</v>
      </c>
      <c r="L55" s="232">
        <v>0</v>
      </c>
      <c r="M55" s="232">
        <v>0</v>
      </c>
      <c r="N55" s="232">
        <v>0</v>
      </c>
      <c r="O55" s="232">
        <v>0</v>
      </c>
      <c r="P55" s="232">
        <v>0</v>
      </c>
      <c r="Q55" s="232">
        <v>0</v>
      </c>
      <c r="R55" s="232">
        <v>0</v>
      </c>
      <c r="S55" s="232">
        <v>0</v>
      </c>
      <c r="T55" s="232">
        <v>0</v>
      </c>
      <c r="U55" s="232">
        <v>0</v>
      </c>
      <c r="V55" s="232">
        <v>0</v>
      </c>
      <c r="W55" s="232">
        <v>0</v>
      </c>
      <c r="DA55" s="71" t="s">
        <v>693</v>
      </c>
    </row>
    <row r="56" spans="1:105" ht="12" customHeight="1" x14ac:dyDescent="0.25">
      <c r="A56" s="59" t="s">
        <v>160</v>
      </c>
      <c r="B56" s="232">
        <v>0</v>
      </c>
      <c r="C56" s="232">
        <v>0</v>
      </c>
      <c r="D56" s="232">
        <v>0</v>
      </c>
      <c r="E56" s="232">
        <v>0</v>
      </c>
      <c r="F56" s="232">
        <v>0</v>
      </c>
      <c r="G56" s="232">
        <v>0</v>
      </c>
      <c r="H56" s="232">
        <v>0</v>
      </c>
      <c r="I56" s="232">
        <v>0</v>
      </c>
      <c r="J56" s="232">
        <v>0</v>
      </c>
      <c r="K56" s="232">
        <v>0</v>
      </c>
      <c r="L56" s="232">
        <v>0</v>
      </c>
      <c r="M56" s="232">
        <v>0</v>
      </c>
      <c r="N56" s="232">
        <v>0</v>
      </c>
      <c r="O56" s="232">
        <v>0</v>
      </c>
      <c r="P56" s="232">
        <v>0</v>
      </c>
      <c r="Q56" s="232">
        <v>0</v>
      </c>
      <c r="R56" s="232">
        <v>0</v>
      </c>
      <c r="S56" s="232">
        <v>0</v>
      </c>
      <c r="T56" s="232">
        <v>0</v>
      </c>
      <c r="U56" s="232">
        <v>0</v>
      </c>
      <c r="V56" s="232">
        <v>0</v>
      </c>
      <c r="W56" s="232">
        <v>0</v>
      </c>
      <c r="DA56" s="71" t="s">
        <v>694</v>
      </c>
    </row>
    <row r="57" spans="1:105" ht="12" customHeight="1" x14ac:dyDescent="0.25">
      <c r="A57" s="59" t="s">
        <v>162</v>
      </c>
      <c r="B57" s="232">
        <v>0</v>
      </c>
      <c r="C57" s="232">
        <v>0</v>
      </c>
      <c r="D57" s="232">
        <v>0</v>
      </c>
      <c r="E57" s="232">
        <v>0</v>
      </c>
      <c r="F57" s="232">
        <v>0</v>
      </c>
      <c r="G57" s="232">
        <v>0</v>
      </c>
      <c r="H57" s="232">
        <v>0</v>
      </c>
      <c r="I57" s="232">
        <v>0</v>
      </c>
      <c r="J57" s="232">
        <v>0</v>
      </c>
      <c r="K57" s="232">
        <v>0</v>
      </c>
      <c r="L57" s="232">
        <v>0</v>
      </c>
      <c r="M57" s="232">
        <v>0</v>
      </c>
      <c r="N57" s="232">
        <v>0</v>
      </c>
      <c r="O57" s="232">
        <v>0</v>
      </c>
      <c r="P57" s="232">
        <v>0</v>
      </c>
      <c r="Q57" s="232">
        <v>0</v>
      </c>
      <c r="R57" s="232">
        <v>0</v>
      </c>
      <c r="S57" s="232">
        <v>0</v>
      </c>
      <c r="T57" s="232">
        <v>0</v>
      </c>
      <c r="U57" s="232">
        <v>0</v>
      </c>
      <c r="V57" s="232">
        <v>0</v>
      </c>
      <c r="W57" s="232">
        <v>0</v>
      </c>
      <c r="DA57" s="71" t="s">
        <v>695</v>
      </c>
    </row>
    <row r="58" spans="1:105" ht="12" customHeight="1" x14ac:dyDescent="0.25">
      <c r="A58" s="60" t="s">
        <v>535</v>
      </c>
      <c r="B58" s="264">
        <v>0</v>
      </c>
      <c r="C58" s="264">
        <v>0</v>
      </c>
      <c r="D58" s="264">
        <v>0</v>
      </c>
      <c r="E58" s="264">
        <v>0</v>
      </c>
      <c r="F58" s="264">
        <v>0</v>
      </c>
      <c r="G58" s="264">
        <v>0</v>
      </c>
      <c r="H58" s="264">
        <v>0</v>
      </c>
      <c r="I58" s="264">
        <v>0</v>
      </c>
      <c r="J58" s="264">
        <v>0</v>
      </c>
      <c r="K58" s="264">
        <v>0</v>
      </c>
      <c r="L58" s="264">
        <v>0</v>
      </c>
      <c r="M58" s="264">
        <v>0</v>
      </c>
      <c r="N58" s="264">
        <v>0</v>
      </c>
      <c r="O58" s="264">
        <v>0</v>
      </c>
      <c r="P58" s="264">
        <v>0</v>
      </c>
      <c r="Q58" s="264">
        <v>0</v>
      </c>
      <c r="R58" s="264">
        <v>0</v>
      </c>
      <c r="S58" s="264">
        <v>0</v>
      </c>
      <c r="T58" s="264">
        <v>0</v>
      </c>
      <c r="U58" s="264">
        <v>0</v>
      </c>
      <c r="V58" s="264">
        <v>0</v>
      </c>
      <c r="W58" s="264">
        <v>0</v>
      </c>
      <c r="DA58" s="72" t="s">
        <v>696</v>
      </c>
    </row>
    <row r="59" spans="1:105" ht="12" customHeight="1" x14ac:dyDescent="0.25">
      <c r="A59" s="64" t="s">
        <v>30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697</v>
      </c>
    </row>
    <row r="60" spans="1:105" ht="12" customHeight="1" x14ac:dyDescent="0.25">
      <c r="A60" s="64" t="s">
        <v>32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698</v>
      </c>
    </row>
    <row r="61" spans="1:105" ht="12" customHeight="1" x14ac:dyDescent="0.25">
      <c r="A61" s="64" t="s">
        <v>33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699</v>
      </c>
    </row>
    <row r="62" spans="1:105" ht="12" customHeight="1" x14ac:dyDescent="0.25">
      <c r="A62" s="64" t="s">
        <v>160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700</v>
      </c>
    </row>
    <row r="63" spans="1:105" ht="12" customHeight="1" x14ac:dyDescent="0.25">
      <c r="A63" s="64" t="s">
        <v>70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701</v>
      </c>
    </row>
    <row r="64" spans="1:105" ht="12" customHeight="1" x14ac:dyDescent="0.25">
      <c r="A64" s="64" t="s">
        <v>34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702</v>
      </c>
    </row>
    <row r="65" spans="1:105" ht="12" customHeight="1" x14ac:dyDescent="0.25">
      <c r="A65" s="64" t="s">
        <v>162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703</v>
      </c>
    </row>
    <row r="66" spans="1:105" ht="12" customHeight="1" x14ac:dyDescent="0.25">
      <c r="A66" s="64" t="s">
        <v>36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704</v>
      </c>
    </row>
    <row r="67" spans="1:105" ht="12" customHeight="1" x14ac:dyDescent="0.25">
      <c r="A67" s="64" t="s">
        <v>73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705</v>
      </c>
    </row>
    <row r="68" spans="1:105" ht="12" customHeight="1" x14ac:dyDescent="0.25">
      <c r="A68" s="64" t="s">
        <v>79</v>
      </c>
      <c r="B68" s="231">
        <v>0</v>
      </c>
      <c r="C68" s="231">
        <v>0</v>
      </c>
      <c r="D68" s="231">
        <v>0</v>
      </c>
      <c r="E68" s="231">
        <v>0</v>
      </c>
      <c r="F68" s="231">
        <v>0</v>
      </c>
      <c r="G68" s="231">
        <v>0</v>
      </c>
      <c r="H68" s="231">
        <v>0</v>
      </c>
      <c r="I68" s="231">
        <v>0</v>
      </c>
      <c r="J68" s="231">
        <v>0</v>
      </c>
      <c r="K68" s="231">
        <v>0</v>
      </c>
      <c r="L68" s="231">
        <v>0</v>
      </c>
      <c r="M68" s="231">
        <v>0</v>
      </c>
      <c r="N68" s="231">
        <v>0</v>
      </c>
      <c r="O68" s="231">
        <v>0</v>
      </c>
      <c r="P68" s="231">
        <v>0</v>
      </c>
      <c r="Q68" s="231">
        <v>0</v>
      </c>
      <c r="R68" s="231">
        <v>0</v>
      </c>
      <c r="S68" s="231">
        <v>0</v>
      </c>
      <c r="T68" s="231">
        <v>0</v>
      </c>
      <c r="U68" s="231">
        <v>0</v>
      </c>
      <c r="V68" s="231">
        <v>0</v>
      </c>
      <c r="W68" s="231">
        <v>0</v>
      </c>
      <c r="DA68" s="73" t="s">
        <v>706</v>
      </c>
    </row>
    <row r="69" spans="1:105" ht="12" customHeight="1" x14ac:dyDescent="0.25">
      <c r="A69" s="61" t="s">
        <v>547</v>
      </c>
      <c r="B69" s="265">
        <v>0</v>
      </c>
      <c r="C69" s="265">
        <v>0</v>
      </c>
      <c r="D69" s="265">
        <v>0</v>
      </c>
      <c r="E69" s="265">
        <v>0</v>
      </c>
      <c r="F69" s="265">
        <v>0</v>
      </c>
      <c r="G69" s="265">
        <v>0</v>
      </c>
      <c r="H69" s="265">
        <v>0</v>
      </c>
      <c r="I69" s="265">
        <v>0</v>
      </c>
      <c r="J69" s="265">
        <v>0</v>
      </c>
      <c r="K69" s="265">
        <v>0</v>
      </c>
      <c r="L69" s="265">
        <v>0</v>
      </c>
      <c r="M69" s="265">
        <v>0</v>
      </c>
      <c r="N69" s="265">
        <v>0</v>
      </c>
      <c r="O69" s="265">
        <v>0</v>
      </c>
      <c r="P69" s="265">
        <v>0</v>
      </c>
      <c r="Q69" s="265">
        <v>0</v>
      </c>
      <c r="R69" s="265">
        <v>0</v>
      </c>
      <c r="S69" s="265">
        <v>0</v>
      </c>
      <c r="T69" s="265">
        <v>0</v>
      </c>
      <c r="U69" s="265">
        <v>0</v>
      </c>
      <c r="V69" s="265">
        <v>0</v>
      </c>
      <c r="W69" s="265">
        <v>0</v>
      </c>
      <c r="DA69" s="74" t="s">
        <v>707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DA71" s="124"/>
    </row>
    <row r="72" spans="1:105" ht="15" customHeight="1" x14ac:dyDescent="0.25">
      <c r="A72" s="34" t="s">
        <v>81</v>
      </c>
      <c r="B72" s="225">
        <v>1.983844917980905</v>
      </c>
      <c r="C72" s="225">
        <v>1.649861539359061</v>
      </c>
      <c r="D72" s="225">
        <v>1.1086528663926729</v>
      </c>
      <c r="E72" s="225">
        <v>1.2243879502263879</v>
      </c>
      <c r="F72" s="225">
        <v>1.067069397846375</v>
      </c>
      <c r="G72" s="225">
        <v>1.181585653779966</v>
      </c>
      <c r="H72" s="225">
        <v>1.485532079568616</v>
      </c>
      <c r="I72" s="225">
        <v>1.676051495993506</v>
      </c>
      <c r="J72" s="225">
        <v>1.700121298551992</v>
      </c>
      <c r="K72" s="225">
        <v>1.462134305733654</v>
      </c>
      <c r="L72" s="225">
        <v>1.428244286849508</v>
      </c>
      <c r="M72" s="225">
        <v>1.3399509521940249</v>
      </c>
      <c r="N72" s="225">
        <v>1.364805686134108</v>
      </c>
      <c r="O72" s="225">
        <v>1.285367412789469</v>
      </c>
      <c r="P72" s="225">
        <v>1.64891632269959</v>
      </c>
      <c r="Q72" s="225">
        <v>1.7530460454116319</v>
      </c>
      <c r="R72" s="225">
        <v>1.722552114216672</v>
      </c>
      <c r="S72" s="225">
        <v>1.8040559406572789</v>
      </c>
      <c r="T72" s="225">
        <v>1.7576124405253211</v>
      </c>
      <c r="U72" s="225">
        <v>1.6734641588914489</v>
      </c>
      <c r="V72" s="225">
        <v>1.76555195598125</v>
      </c>
      <c r="W72" s="225">
        <v>2.0874632731233982</v>
      </c>
      <c r="DA72" s="89" t="s">
        <v>708</v>
      </c>
    </row>
    <row r="73" spans="1:105" ht="12" customHeight="1" x14ac:dyDescent="0.25">
      <c r="A73" s="55" t="s">
        <v>92</v>
      </c>
      <c r="B73" s="261">
        <v>3.123169457936688E-3</v>
      </c>
      <c r="C73" s="261">
        <v>2.568849873331181E-3</v>
      </c>
      <c r="D73" s="261">
        <v>1.6503323999927601E-3</v>
      </c>
      <c r="E73" s="261">
        <v>1.8238842825210641E-3</v>
      </c>
      <c r="F73" s="261">
        <v>1.6065678937885841E-3</v>
      </c>
      <c r="G73" s="261">
        <v>1.7532848166953369E-3</v>
      </c>
      <c r="H73" s="261">
        <v>2.203529395786716E-3</v>
      </c>
      <c r="I73" s="261">
        <v>2.519833341858626E-3</v>
      </c>
      <c r="J73" s="261">
        <v>2.5625601655576329E-3</v>
      </c>
      <c r="K73" s="261">
        <v>2.20576535530141E-3</v>
      </c>
      <c r="L73" s="261">
        <v>2.1199713400938871E-3</v>
      </c>
      <c r="M73" s="261">
        <v>2.014833482079871E-3</v>
      </c>
      <c r="N73" s="261">
        <v>1.940444744914806E-3</v>
      </c>
      <c r="O73" s="261">
        <v>1.8520297500928969E-3</v>
      </c>
      <c r="P73" s="261">
        <v>2.3344616786166029E-3</v>
      </c>
      <c r="Q73" s="261">
        <v>2.4782166383118839E-3</v>
      </c>
      <c r="R73" s="261">
        <v>2.474925073814378E-3</v>
      </c>
      <c r="S73" s="261">
        <v>2.541688481099539E-3</v>
      </c>
      <c r="T73" s="261">
        <v>2.489111417994933E-3</v>
      </c>
      <c r="U73" s="261">
        <v>2.3871471828354478E-3</v>
      </c>
      <c r="V73" s="261">
        <v>2.542210930721862E-3</v>
      </c>
      <c r="W73" s="261">
        <v>2.943232814531579E-3</v>
      </c>
      <c r="DA73" s="67" t="s">
        <v>709</v>
      </c>
    </row>
    <row r="74" spans="1:105" ht="12" customHeight="1" x14ac:dyDescent="0.25">
      <c r="A74" s="202" t="s">
        <v>93</v>
      </c>
      <c r="B74" s="226">
        <v>4.2164998489888761E-4</v>
      </c>
      <c r="C74" s="226">
        <v>3.4681291709774372E-4</v>
      </c>
      <c r="D74" s="226">
        <v>2.228065562586578E-4</v>
      </c>
      <c r="E74" s="226">
        <v>2.4623728892712382E-4</v>
      </c>
      <c r="F74" s="226">
        <v>2.1689803812391349E-4</v>
      </c>
      <c r="G74" s="226">
        <v>2.367058612860014E-4</v>
      </c>
      <c r="H74" s="226">
        <v>2.9749206662373773E-4</v>
      </c>
      <c r="I74" s="226">
        <v>3.401953383740928E-4</v>
      </c>
      <c r="J74" s="226">
        <v>3.4596376202516331E-4</v>
      </c>
      <c r="K74" s="226">
        <v>2.9779393698597787E-4</v>
      </c>
      <c r="L74" s="226">
        <v>2.8621113762018053E-4</v>
      </c>
      <c r="M74" s="226">
        <v>2.7201678254564063E-4</v>
      </c>
      <c r="N74" s="226">
        <v>2.6197377645047388E-4</v>
      </c>
      <c r="O74" s="226">
        <v>2.5003712628352389E-4</v>
      </c>
      <c r="P74" s="226">
        <v>3.212968015343602E-4</v>
      </c>
      <c r="Q74" s="226">
        <v>3.4604759471766638E-4</v>
      </c>
      <c r="R74" s="226">
        <v>3.4223593893892328E-4</v>
      </c>
      <c r="S74" s="226">
        <v>3.5704978382948761E-4</v>
      </c>
      <c r="T74" s="226">
        <v>3.4955734680528128E-4</v>
      </c>
      <c r="U74" s="226">
        <v>3.3292237281857851E-4</v>
      </c>
      <c r="V74" s="226">
        <v>3.5235773560280011E-4</v>
      </c>
      <c r="W74" s="226">
        <v>4.1413609365903892E-4</v>
      </c>
      <c r="DA74" s="174" t="s">
        <v>710</v>
      </c>
    </row>
    <row r="75" spans="1:105" ht="12" customHeight="1" x14ac:dyDescent="0.25">
      <c r="A75" s="202" t="s">
        <v>94</v>
      </c>
      <c r="B75" s="226">
        <v>5.4280834507399213E-2</v>
      </c>
      <c r="C75" s="226">
        <v>4.4646733623209589E-2</v>
      </c>
      <c r="D75" s="226">
        <v>2.8682856019406511E-2</v>
      </c>
      <c r="E75" s="226">
        <v>3.1699196035804511E-2</v>
      </c>
      <c r="F75" s="226">
        <v>2.7922226809060591E-2</v>
      </c>
      <c r="G75" s="226">
        <v>3.0472173944173019E-2</v>
      </c>
      <c r="H75" s="226">
        <v>3.8297446256376898E-2</v>
      </c>
      <c r="I75" s="226">
        <v>4.3794823962583572E-2</v>
      </c>
      <c r="J75" s="226">
        <v>4.4507655242850122E-2</v>
      </c>
      <c r="K75" s="226">
        <v>3.8336307339650447E-2</v>
      </c>
      <c r="L75" s="226">
        <v>3.6845203253264618E-2</v>
      </c>
      <c r="M75" s="226">
        <v>3.5017902254012551E-2</v>
      </c>
      <c r="N75" s="226">
        <v>3.3725022445326498E-2</v>
      </c>
      <c r="O75" s="226">
        <v>3.2188365607925443E-2</v>
      </c>
      <c r="P75" s="226">
        <v>4.0464400201535099E-2</v>
      </c>
      <c r="Q75" s="226">
        <v>4.2854750682392237E-2</v>
      </c>
      <c r="R75" s="226">
        <v>4.2708535028339482E-2</v>
      </c>
      <c r="S75" s="226">
        <v>4.3779610999199067E-2</v>
      </c>
      <c r="T75" s="226">
        <v>4.2803741032724968E-2</v>
      </c>
      <c r="U75" s="226">
        <v>4.0990572870051242E-2</v>
      </c>
      <c r="V75" s="226">
        <v>4.3596706831793439E-2</v>
      </c>
      <c r="W75" s="226">
        <v>5.0415676603444648E-2</v>
      </c>
      <c r="DA75" s="174" t="s">
        <v>711</v>
      </c>
    </row>
    <row r="76" spans="1:105" ht="12" customHeight="1" x14ac:dyDescent="0.25">
      <c r="A76" s="202" t="s">
        <v>95</v>
      </c>
      <c r="B76" s="226">
        <v>1.0313642461051631E-3</v>
      </c>
      <c r="C76" s="226">
        <v>8.4831129038892702E-4</v>
      </c>
      <c r="D76" s="226">
        <v>5.4498926634161593E-4</v>
      </c>
      <c r="E76" s="226">
        <v>6.0230130428725768E-4</v>
      </c>
      <c r="F76" s="226">
        <v>5.305369135137118E-4</v>
      </c>
      <c r="G76" s="226">
        <v>5.7898724277780534E-4</v>
      </c>
      <c r="H76" s="226">
        <v>7.2767150955604758E-4</v>
      </c>
      <c r="I76" s="226">
        <v>8.3212456126335497E-4</v>
      </c>
      <c r="J76" s="226">
        <v>8.462342401989024E-4</v>
      </c>
      <c r="K76" s="226">
        <v>7.2840989046372864E-4</v>
      </c>
      <c r="L76" s="226">
        <v>7.0007813293133437E-4</v>
      </c>
      <c r="M76" s="226">
        <v>6.6535845821365995E-4</v>
      </c>
      <c r="N76" s="226">
        <v>6.4079306563465837E-4</v>
      </c>
      <c r="O76" s="226">
        <v>6.1159578200755316E-4</v>
      </c>
      <c r="P76" s="226">
        <v>7.8765742394098983E-4</v>
      </c>
      <c r="Q76" s="226">
        <v>8.4643929663148613E-4</v>
      </c>
      <c r="R76" s="226">
        <v>8.3711591081517083E-4</v>
      </c>
      <c r="S76" s="226">
        <v>8.7521062651902391E-4</v>
      </c>
      <c r="T76" s="226">
        <v>8.550242200169978E-4</v>
      </c>
      <c r="U76" s="226">
        <v>8.1433474291695907E-4</v>
      </c>
      <c r="V76" s="226">
        <v>8.6187402669171318E-4</v>
      </c>
      <c r="W76" s="226">
        <v>1.0150825071520691E-3</v>
      </c>
      <c r="DA76" s="174" t="s">
        <v>712</v>
      </c>
    </row>
    <row r="77" spans="1:105" ht="12" customHeight="1" x14ac:dyDescent="0.25">
      <c r="A77" s="56" t="s">
        <v>96</v>
      </c>
      <c r="B77" s="262">
        <v>6.71432844959002E-3</v>
      </c>
      <c r="C77" s="262">
        <v>5.4142498618842752E-3</v>
      </c>
      <c r="D77" s="262">
        <v>3.0342843857309371E-3</v>
      </c>
      <c r="E77" s="262">
        <v>3.33970629693998E-3</v>
      </c>
      <c r="F77" s="262">
        <v>3.0569532728633268E-3</v>
      </c>
      <c r="G77" s="262">
        <v>3.212469169877209E-3</v>
      </c>
      <c r="H77" s="262">
        <v>4.1287321556739498E-3</v>
      </c>
      <c r="I77" s="262">
        <v>5.1502322315453543E-3</v>
      </c>
      <c r="J77" s="262">
        <v>5.3012522794020972E-3</v>
      </c>
      <c r="K77" s="262">
        <v>4.088179024099978E-3</v>
      </c>
      <c r="L77" s="262">
        <v>3.766407211384879E-3</v>
      </c>
      <c r="M77" s="262">
        <v>3.5604215527143932E-3</v>
      </c>
      <c r="N77" s="262">
        <v>5.3809764933735772E-3</v>
      </c>
      <c r="O77" s="262">
        <v>4.9487934284900819E-3</v>
      </c>
      <c r="P77" s="262">
        <v>6.3966786483106806E-3</v>
      </c>
      <c r="Q77" s="262">
        <v>6.7440489452988807E-3</v>
      </c>
      <c r="R77" s="262">
        <v>6.5982299482821756E-3</v>
      </c>
      <c r="S77" s="262">
        <v>6.9240612171631256E-3</v>
      </c>
      <c r="T77" s="262">
        <v>6.7284166927508438E-3</v>
      </c>
      <c r="U77" s="262">
        <v>6.40485384778571E-3</v>
      </c>
      <c r="V77" s="262">
        <v>6.705458579591329E-3</v>
      </c>
      <c r="W77" s="262">
        <v>7.9867420211498317E-3</v>
      </c>
      <c r="DA77" s="68" t="s">
        <v>713</v>
      </c>
    </row>
    <row r="78" spans="1:105" ht="12" customHeight="1" x14ac:dyDescent="0.25">
      <c r="A78" s="37" t="s">
        <v>160</v>
      </c>
      <c r="B78" s="228">
        <v>7.8983807202540805E-4</v>
      </c>
      <c r="C78" s="228">
        <v>7.389457721263305E-4</v>
      </c>
      <c r="D78" s="228">
        <v>1.42089075429051E-4</v>
      </c>
      <c r="E78" s="228">
        <v>1.5698120027714049E-4</v>
      </c>
      <c r="F78" s="228">
        <v>1.3564810177239841E-4</v>
      </c>
      <c r="G78" s="228">
        <v>0</v>
      </c>
      <c r="H78" s="228">
        <v>0</v>
      </c>
      <c r="I78" s="228">
        <v>0</v>
      </c>
      <c r="J78" s="228">
        <v>0</v>
      </c>
      <c r="K78" s="228">
        <v>0</v>
      </c>
      <c r="L78" s="228">
        <v>0</v>
      </c>
      <c r="M78" s="228">
        <v>0</v>
      </c>
      <c r="N78" s="228">
        <v>0</v>
      </c>
      <c r="O78" s="228">
        <v>0</v>
      </c>
      <c r="P78" s="228">
        <v>0</v>
      </c>
      <c r="Q78" s="228">
        <v>0</v>
      </c>
      <c r="R78" s="228">
        <v>0</v>
      </c>
      <c r="S78" s="228">
        <v>1.035932919215063E-5</v>
      </c>
      <c r="T78" s="228">
        <v>1.178843757866387E-5</v>
      </c>
      <c r="U78" s="228">
        <v>1.05815799590326E-5</v>
      </c>
      <c r="V78" s="228">
        <v>6.1688589439304862E-6</v>
      </c>
      <c r="W78" s="228">
        <v>9.2753574923471519E-6</v>
      </c>
      <c r="DA78" s="69" t="s">
        <v>714</v>
      </c>
    </row>
    <row r="79" spans="1:105" ht="12" customHeight="1" x14ac:dyDescent="0.25">
      <c r="A79" s="37" t="s">
        <v>162</v>
      </c>
      <c r="B79" s="228">
        <v>2.6573202836197218E-3</v>
      </c>
      <c r="C79" s="228">
        <v>1.4927945652948929E-3</v>
      </c>
      <c r="D79" s="228">
        <v>1.005198997202591E-3</v>
      </c>
      <c r="E79" s="228">
        <v>1.117787137063086E-3</v>
      </c>
      <c r="F79" s="228">
        <v>1.065911339966511E-3</v>
      </c>
      <c r="G79" s="228">
        <v>1.19315253652133E-3</v>
      </c>
      <c r="H79" s="228">
        <v>1.572982733398907E-3</v>
      </c>
      <c r="I79" s="228">
        <v>1.9792253260302161E-3</v>
      </c>
      <c r="J79" s="228">
        <v>2.6110437195470439E-3</v>
      </c>
      <c r="K79" s="228">
        <v>1.5683802394798111E-3</v>
      </c>
      <c r="L79" s="228">
        <v>1.1618798624142409E-3</v>
      </c>
      <c r="M79" s="228">
        <v>1.3562527775301211E-3</v>
      </c>
      <c r="N79" s="228">
        <v>1.7337052856095879E-3</v>
      </c>
      <c r="O79" s="228">
        <v>2.24482711323908E-3</v>
      </c>
      <c r="P79" s="228">
        <v>3.0006776190729702E-3</v>
      </c>
      <c r="Q79" s="228">
        <v>3.4792097079012758E-3</v>
      </c>
      <c r="R79" s="228">
        <v>3.694078333755701E-3</v>
      </c>
      <c r="S79" s="228">
        <v>3.9062014925098898E-3</v>
      </c>
      <c r="T79" s="228">
        <v>3.793251239161969E-3</v>
      </c>
      <c r="U79" s="228">
        <v>3.625781744375283E-3</v>
      </c>
      <c r="V79" s="228">
        <v>4.1068451704536586E-3</v>
      </c>
      <c r="W79" s="228">
        <v>4.9129425355356011E-3</v>
      </c>
      <c r="DA79" s="69" t="s">
        <v>715</v>
      </c>
    </row>
    <row r="80" spans="1:105" ht="12" customHeight="1" x14ac:dyDescent="0.25">
      <c r="A80" s="37" t="s">
        <v>97</v>
      </c>
      <c r="B80" s="228">
        <v>0</v>
      </c>
      <c r="C80" s="228">
        <v>0</v>
      </c>
      <c r="D80" s="228">
        <v>0</v>
      </c>
      <c r="E80" s="228">
        <v>0</v>
      </c>
      <c r="F80" s="228">
        <v>0</v>
      </c>
      <c r="G80" s="228">
        <v>0</v>
      </c>
      <c r="H80" s="228">
        <v>0</v>
      </c>
      <c r="I80" s="228">
        <v>0</v>
      </c>
      <c r="J80" s="228">
        <v>0</v>
      </c>
      <c r="K80" s="228">
        <v>0</v>
      </c>
      <c r="L80" s="228">
        <v>0</v>
      </c>
      <c r="M80" s="228">
        <v>0</v>
      </c>
      <c r="N80" s="228">
        <v>0</v>
      </c>
      <c r="O80" s="228">
        <v>0</v>
      </c>
      <c r="P80" s="228">
        <v>0</v>
      </c>
      <c r="Q80" s="228">
        <v>0</v>
      </c>
      <c r="R80" s="228">
        <v>0</v>
      </c>
      <c r="S80" s="228">
        <v>0</v>
      </c>
      <c r="T80" s="228">
        <v>0</v>
      </c>
      <c r="U80" s="228">
        <v>0</v>
      </c>
      <c r="V80" s="228">
        <v>0</v>
      </c>
      <c r="W80" s="228">
        <v>0</v>
      </c>
      <c r="DA80" s="69" t="s">
        <v>716</v>
      </c>
    </row>
    <row r="81" spans="1:105" ht="12" customHeight="1" x14ac:dyDescent="0.25">
      <c r="A81" s="37" t="s">
        <v>78</v>
      </c>
      <c r="B81" s="228">
        <v>0</v>
      </c>
      <c r="C81" s="228">
        <v>0</v>
      </c>
      <c r="D81" s="228">
        <v>0</v>
      </c>
      <c r="E81" s="228">
        <v>0</v>
      </c>
      <c r="F81" s="228">
        <v>0</v>
      </c>
      <c r="G81" s="228">
        <v>0</v>
      </c>
      <c r="H81" s="228">
        <v>0</v>
      </c>
      <c r="I81" s="228">
        <v>0</v>
      </c>
      <c r="J81" s="228">
        <v>0</v>
      </c>
      <c r="K81" s="228">
        <v>0</v>
      </c>
      <c r="L81" s="228">
        <v>0</v>
      </c>
      <c r="M81" s="228">
        <v>0</v>
      </c>
      <c r="N81" s="228">
        <v>0</v>
      </c>
      <c r="O81" s="228">
        <v>0</v>
      </c>
      <c r="P81" s="228">
        <v>0</v>
      </c>
      <c r="Q81" s="228">
        <v>0</v>
      </c>
      <c r="R81" s="228">
        <v>0</v>
      </c>
      <c r="S81" s="228">
        <v>0</v>
      </c>
      <c r="T81" s="228">
        <v>0</v>
      </c>
      <c r="U81" s="228">
        <v>0</v>
      </c>
      <c r="V81" s="228">
        <v>0</v>
      </c>
      <c r="W81" s="228">
        <v>0</v>
      </c>
      <c r="DA81" s="69" t="s">
        <v>717</v>
      </c>
    </row>
    <row r="82" spans="1:105" ht="12" customHeight="1" x14ac:dyDescent="0.25">
      <c r="A82" s="37" t="s">
        <v>38</v>
      </c>
      <c r="B82" s="228">
        <v>3.2671700939448899E-3</v>
      </c>
      <c r="C82" s="228">
        <v>3.182509524463052E-3</v>
      </c>
      <c r="D82" s="228">
        <v>1.8869963130992949E-3</v>
      </c>
      <c r="E82" s="228">
        <v>2.064937959599754E-3</v>
      </c>
      <c r="F82" s="228">
        <v>1.8553938311244181E-3</v>
      </c>
      <c r="G82" s="228">
        <v>2.0193166333558779E-3</v>
      </c>
      <c r="H82" s="228">
        <v>2.555749422275043E-3</v>
      </c>
      <c r="I82" s="228">
        <v>3.1710069055151391E-3</v>
      </c>
      <c r="J82" s="228">
        <v>2.6902085598550529E-3</v>
      </c>
      <c r="K82" s="228">
        <v>2.5197987846201681E-3</v>
      </c>
      <c r="L82" s="228">
        <v>2.6045273489706381E-3</v>
      </c>
      <c r="M82" s="228">
        <v>2.2041687751842721E-3</v>
      </c>
      <c r="N82" s="228">
        <v>3.6472712077639901E-3</v>
      </c>
      <c r="O82" s="228">
        <v>2.7039663152510019E-3</v>
      </c>
      <c r="P82" s="228">
        <v>3.3960010292377108E-3</v>
      </c>
      <c r="Q82" s="228">
        <v>3.2648392373976049E-3</v>
      </c>
      <c r="R82" s="228">
        <v>2.9041516145264759E-3</v>
      </c>
      <c r="S82" s="228">
        <v>3.0075003954610859E-3</v>
      </c>
      <c r="T82" s="228">
        <v>2.923377016010211E-3</v>
      </c>
      <c r="U82" s="228">
        <v>2.768490523451394E-3</v>
      </c>
      <c r="V82" s="228">
        <v>2.5924445501937401E-3</v>
      </c>
      <c r="W82" s="228">
        <v>3.0645241281218841E-3</v>
      </c>
      <c r="DA82" s="69" t="s">
        <v>718</v>
      </c>
    </row>
    <row r="83" spans="1:105" ht="12" customHeight="1" x14ac:dyDescent="0.25">
      <c r="A83" s="57" t="s">
        <v>560</v>
      </c>
      <c r="B83" s="263">
        <v>0.36904090237937681</v>
      </c>
      <c r="C83" s="263">
        <v>0.29683124028075042</v>
      </c>
      <c r="D83" s="263">
        <v>0.17686230890506369</v>
      </c>
      <c r="E83" s="263">
        <v>0.19466818290150831</v>
      </c>
      <c r="F83" s="263">
        <v>0.17458295720333239</v>
      </c>
      <c r="G83" s="263">
        <v>0.1870283106726946</v>
      </c>
      <c r="H83" s="263">
        <v>0.24038124698809629</v>
      </c>
      <c r="I83" s="263">
        <v>0.29110430473921672</v>
      </c>
      <c r="J83" s="263">
        <v>0.30445368055819139</v>
      </c>
      <c r="K83" s="263">
        <v>0.2319723165208942</v>
      </c>
      <c r="L83" s="263">
        <v>0.21722689630337899</v>
      </c>
      <c r="M83" s="263">
        <v>0.20401733198735111</v>
      </c>
      <c r="N83" s="263">
        <v>0.30619736139048309</v>
      </c>
      <c r="O83" s="263">
        <v>0.28606276533187169</v>
      </c>
      <c r="P83" s="263">
        <v>0.36710581313901169</v>
      </c>
      <c r="Q83" s="263">
        <v>0.38870070145528901</v>
      </c>
      <c r="R83" s="263">
        <v>0.38055735793950679</v>
      </c>
      <c r="S83" s="263">
        <v>0.39938618350963889</v>
      </c>
      <c r="T83" s="263">
        <v>0.38839351086676749</v>
      </c>
      <c r="U83" s="263">
        <v>0.36968300981007229</v>
      </c>
      <c r="V83" s="263">
        <v>0.38922156113601147</v>
      </c>
      <c r="W83" s="263">
        <v>0.46140874402515208</v>
      </c>
      <c r="DA83" s="70" t="s">
        <v>719</v>
      </c>
    </row>
    <row r="84" spans="1:105" ht="12" customHeight="1" x14ac:dyDescent="0.25">
      <c r="A84" s="60" t="s">
        <v>562</v>
      </c>
      <c r="B84" s="264">
        <v>0.25504763839159089</v>
      </c>
      <c r="C84" s="264">
        <v>0.18313769443977301</v>
      </c>
      <c r="D84" s="264">
        <v>6.7154414204670415E-2</v>
      </c>
      <c r="E84" s="264">
        <v>7.4614956161211055E-2</v>
      </c>
      <c r="F84" s="264">
        <v>7.7044438905339116E-2</v>
      </c>
      <c r="G84" s="264">
        <v>6.9627457771662987E-2</v>
      </c>
      <c r="H84" s="264">
        <v>9.1792780464268364E-2</v>
      </c>
      <c r="I84" s="264">
        <v>0.13684581511535299</v>
      </c>
      <c r="J84" s="264">
        <v>0.16561604984904921</v>
      </c>
      <c r="K84" s="264">
        <v>0.108157977303865</v>
      </c>
      <c r="L84" s="264">
        <v>7.451951813262811E-2</v>
      </c>
      <c r="M84" s="264">
        <v>9.0132998598824662E-2</v>
      </c>
      <c r="N84" s="264">
        <v>0.11763442060202881</v>
      </c>
      <c r="O84" s="264">
        <v>0.1361373007087725</v>
      </c>
      <c r="P84" s="264">
        <v>0.18684148268714509</v>
      </c>
      <c r="Q84" s="264">
        <v>0.2130903894532874</v>
      </c>
      <c r="R84" s="264">
        <v>0.2248867121572459</v>
      </c>
      <c r="S84" s="264">
        <v>0.2376425704641757</v>
      </c>
      <c r="T84" s="264">
        <v>0.23083380283169661</v>
      </c>
      <c r="U84" s="264">
        <v>0.22065023112957949</v>
      </c>
      <c r="V84" s="264">
        <v>0.2436238077176141</v>
      </c>
      <c r="W84" s="264">
        <v>0.29061037654971322</v>
      </c>
      <c r="DA84" s="72" t="s">
        <v>720</v>
      </c>
    </row>
    <row r="85" spans="1:105" ht="12" customHeight="1" x14ac:dyDescent="0.25">
      <c r="A85" s="59" t="s">
        <v>33</v>
      </c>
      <c r="B85" s="232">
        <v>5.4186223363650303E-2</v>
      </c>
      <c r="C85" s="232">
        <v>5.190281581755108E-2</v>
      </c>
      <c r="D85" s="232">
        <v>0</v>
      </c>
      <c r="E85" s="232">
        <v>0</v>
      </c>
      <c r="F85" s="232">
        <v>0</v>
      </c>
      <c r="G85" s="232">
        <v>0</v>
      </c>
      <c r="H85" s="232">
        <v>0</v>
      </c>
      <c r="I85" s="232">
        <v>2.2066205105375349E-2</v>
      </c>
      <c r="J85" s="232">
        <v>3.036111248659977E-2</v>
      </c>
      <c r="K85" s="232">
        <v>2.1837118454300052E-2</v>
      </c>
      <c r="L85" s="232">
        <v>1.0620163758757181E-2</v>
      </c>
      <c r="M85" s="232">
        <v>1.979702243958012E-2</v>
      </c>
      <c r="N85" s="232">
        <v>2.766782266725093E-2</v>
      </c>
      <c r="O85" s="232">
        <v>1.1204991952775779E-2</v>
      </c>
      <c r="P85" s="232">
        <v>2.6431376534396839E-2</v>
      </c>
      <c r="Q85" s="232">
        <v>2.5251046665277482E-2</v>
      </c>
      <c r="R85" s="232">
        <v>2.6134815188832351E-2</v>
      </c>
      <c r="S85" s="232">
        <v>2.5846354551178081E-2</v>
      </c>
      <c r="T85" s="232">
        <v>2.497460489818365E-2</v>
      </c>
      <c r="U85" s="232">
        <v>2.415375372836847E-2</v>
      </c>
      <c r="V85" s="232">
        <v>1.175671931831526E-2</v>
      </c>
      <c r="W85" s="232">
        <v>1.3696962883576091E-2</v>
      </c>
      <c r="DA85" s="71" t="s">
        <v>721</v>
      </c>
    </row>
    <row r="86" spans="1:105" ht="12" customHeight="1" x14ac:dyDescent="0.25">
      <c r="A86" s="59" t="s">
        <v>160</v>
      </c>
      <c r="B86" s="232">
        <v>2.8339292598592601E-2</v>
      </c>
      <c r="C86" s="232">
        <v>2.7147020152897609E-2</v>
      </c>
      <c r="D86" s="232">
        <v>8.4951492846144991E-3</v>
      </c>
      <c r="E86" s="232">
        <v>9.3855120613981925E-3</v>
      </c>
      <c r="F86" s="232">
        <v>7.3332630501355758E-3</v>
      </c>
      <c r="G86" s="232">
        <v>0</v>
      </c>
      <c r="H86" s="232">
        <v>0</v>
      </c>
      <c r="I86" s="232">
        <v>0</v>
      </c>
      <c r="J86" s="232">
        <v>0</v>
      </c>
      <c r="K86" s="232">
        <v>0</v>
      </c>
      <c r="L86" s="232">
        <v>0</v>
      </c>
      <c r="M86" s="232">
        <v>0</v>
      </c>
      <c r="N86" s="232">
        <v>0</v>
      </c>
      <c r="O86" s="232">
        <v>0</v>
      </c>
      <c r="P86" s="232">
        <v>0</v>
      </c>
      <c r="Q86" s="232">
        <v>0</v>
      </c>
      <c r="R86" s="232">
        <v>0</v>
      </c>
      <c r="S86" s="232">
        <v>5.739083353105194E-4</v>
      </c>
      <c r="T86" s="232">
        <v>6.5337134673236041E-4</v>
      </c>
      <c r="U86" s="232">
        <v>5.8577761705042822E-4</v>
      </c>
      <c r="V86" s="232">
        <v>3.562817157221614E-4</v>
      </c>
      <c r="W86" s="232">
        <v>5.3612665373277521E-4</v>
      </c>
      <c r="DA86" s="71" t="s">
        <v>722</v>
      </c>
    </row>
    <row r="87" spans="1:105" ht="12" customHeight="1" x14ac:dyDescent="0.25">
      <c r="A87" s="59" t="s">
        <v>70</v>
      </c>
      <c r="B87" s="232">
        <v>7.9460828468244926E-2</v>
      </c>
      <c r="C87" s="232">
        <v>5.0559504973894082E-2</v>
      </c>
      <c r="D87" s="232">
        <v>0</v>
      </c>
      <c r="E87" s="232">
        <v>0</v>
      </c>
      <c r="F87" s="232">
        <v>1.3466830200333631E-2</v>
      </c>
      <c r="G87" s="232">
        <v>0</v>
      </c>
      <c r="H87" s="232">
        <v>0</v>
      </c>
      <c r="I87" s="232">
        <v>1.8137841931794709E-2</v>
      </c>
      <c r="J87" s="232">
        <v>0</v>
      </c>
      <c r="K87" s="232">
        <v>8.9683891642066537E-3</v>
      </c>
      <c r="L87" s="232">
        <v>0</v>
      </c>
      <c r="M87" s="232">
        <v>0</v>
      </c>
      <c r="N87" s="232">
        <v>0</v>
      </c>
      <c r="O87" s="232">
        <v>0</v>
      </c>
      <c r="P87" s="232">
        <v>0</v>
      </c>
      <c r="Q87" s="232">
        <v>0</v>
      </c>
      <c r="R87" s="232">
        <v>0</v>
      </c>
      <c r="S87" s="232">
        <v>0</v>
      </c>
      <c r="T87" s="232">
        <v>0</v>
      </c>
      <c r="U87" s="232">
        <v>0</v>
      </c>
      <c r="V87" s="232">
        <v>0</v>
      </c>
      <c r="W87" s="232">
        <v>0</v>
      </c>
      <c r="DA87" s="71" t="s">
        <v>723</v>
      </c>
    </row>
    <row r="88" spans="1:105" ht="12" customHeight="1" x14ac:dyDescent="0.25">
      <c r="A88" s="59" t="s">
        <v>162</v>
      </c>
      <c r="B88" s="232">
        <v>9.3061293961103131E-2</v>
      </c>
      <c r="C88" s="232">
        <v>5.3528353495430177E-2</v>
      </c>
      <c r="D88" s="232">
        <v>5.8659264920055923E-2</v>
      </c>
      <c r="E88" s="232">
        <v>6.5229444099812864E-2</v>
      </c>
      <c r="F88" s="232">
        <v>5.6244345654869923E-2</v>
      </c>
      <c r="G88" s="232">
        <v>6.9627457771662987E-2</v>
      </c>
      <c r="H88" s="232">
        <v>9.1792780464268364E-2</v>
      </c>
      <c r="I88" s="232">
        <v>9.6641768078182991E-2</v>
      </c>
      <c r="J88" s="232">
        <v>0.1352549373624494</v>
      </c>
      <c r="K88" s="232">
        <v>7.7352469685358319E-2</v>
      </c>
      <c r="L88" s="232">
        <v>6.3899354373870926E-2</v>
      </c>
      <c r="M88" s="232">
        <v>7.0335976159244543E-2</v>
      </c>
      <c r="N88" s="232">
        <v>8.9966597934777875E-2</v>
      </c>
      <c r="O88" s="232">
        <v>0.1249323087559967</v>
      </c>
      <c r="P88" s="232">
        <v>0.16041010615274831</v>
      </c>
      <c r="Q88" s="232">
        <v>0.1878393427880099</v>
      </c>
      <c r="R88" s="232">
        <v>0.19875189696841361</v>
      </c>
      <c r="S88" s="232">
        <v>0.21122230757768709</v>
      </c>
      <c r="T88" s="232">
        <v>0.2052058265867806</v>
      </c>
      <c r="U88" s="232">
        <v>0.19591069978416059</v>
      </c>
      <c r="V88" s="232">
        <v>0.23151080668357671</v>
      </c>
      <c r="W88" s="232">
        <v>0.27637728701240438</v>
      </c>
      <c r="DA88" s="71" t="s">
        <v>724</v>
      </c>
    </row>
    <row r="89" spans="1:105" ht="12" customHeight="1" x14ac:dyDescent="0.25">
      <c r="A89" s="60" t="s">
        <v>568</v>
      </c>
      <c r="B89" s="264">
        <v>0.1139932639877858</v>
      </c>
      <c r="C89" s="264">
        <v>0.11369354584097741</v>
      </c>
      <c r="D89" s="264">
        <v>0.1097078947003933</v>
      </c>
      <c r="E89" s="264">
        <v>0.1200532267402972</v>
      </c>
      <c r="F89" s="264">
        <v>9.7538518297993246E-2</v>
      </c>
      <c r="G89" s="264">
        <v>0.1174008529010316</v>
      </c>
      <c r="H89" s="264">
        <v>0.14858846652382801</v>
      </c>
      <c r="I89" s="264">
        <v>0.1542584896238636</v>
      </c>
      <c r="J89" s="264">
        <v>0.13883763070914221</v>
      </c>
      <c r="K89" s="264">
        <v>0.1238143392170292</v>
      </c>
      <c r="L89" s="264">
        <v>0.14270737817075091</v>
      </c>
      <c r="M89" s="264">
        <v>0.11388433338852651</v>
      </c>
      <c r="N89" s="264">
        <v>0.1885629407884544</v>
      </c>
      <c r="O89" s="264">
        <v>0.14992546462309919</v>
      </c>
      <c r="P89" s="264">
        <v>0.1802643304518666</v>
      </c>
      <c r="Q89" s="264">
        <v>0.17561031200200161</v>
      </c>
      <c r="R89" s="264">
        <v>0.15567064578226089</v>
      </c>
      <c r="S89" s="264">
        <v>0.16174361304546331</v>
      </c>
      <c r="T89" s="264">
        <v>0.15755970803507099</v>
      </c>
      <c r="U89" s="264">
        <v>0.14903277868049281</v>
      </c>
      <c r="V89" s="264">
        <v>0.14559775341839731</v>
      </c>
      <c r="W89" s="264">
        <v>0.17079836747543889</v>
      </c>
      <c r="DA89" s="72" t="s">
        <v>725</v>
      </c>
    </row>
    <row r="90" spans="1:105" ht="12" customHeight="1" x14ac:dyDescent="0.25">
      <c r="A90" s="57" t="s">
        <v>519</v>
      </c>
      <c r="B90" s="296">
        <v>0.72861218842619535</v>
      </c>
      <c r="C90" s="296">
        <v>0.58604576939790598</v>
      </c>
      <c r="D90" s="296">
        <v>0.34918631813054418</v>
      </c>
      <c r="E90" s="296">
        <v>0.38434116610469549</v>
      </c>
      <c r="F90" s="296">
        <v>0.34468610305713721</v>
      </c>
      <c r="G90" s="296">
        <v>0.36925746132280651</v>
      </c>
      <c r="H90" s="296">
        <v>0.47459429373648271</v>
      </c>
      <c r="I90" s="296">
        <v>0.57473885189637919</v>
      </c>
      <c r="J90" s="296">
        <v>0.6010950575821864</v>
      </c>
      <c r="K90" s="296">
        <v>0.45799220656801648</v>
      </c>
      <c r="L90" s="296">
        <v>0.42887973468569113</v>
      </c>
      <c r="M90" s="296">
        <v>0.40279956443246689</v>
      </c>
      <c r="N90" s="296">
        <v>0.60453767627009269</v>
      </c>
      <c r="O90" s="296">
        <v>0.56478513934869445</v>
      </c>
      <c r="P90" s="296">
        <v>0.72479166447578214</v>
      </c>
      <c r="Q90" s="296">
        <v>0.76742731470722214</v>
      </c>
      <c r="R90" s="296">
        <v>0.75134958646115169</v>
      </c>
      <c r="S90" s="296">
        <v>0.78852408857107203</v>
      </c>
      <c r="T90" s="296">
        <v>0.76682081606297059</v>
      </c>
      <c r="U90" s="296">
        <v>0.72987992676432367</v>
      </c>
      <c r="V90" s="296">
        <v>0.76845566877146632</v>
      </c>
      <c r="W90" s="296">
        <v>0.91097770619893081</v>
      </c>
      <c r="DA90" s="70" t="s">
        <v>726</v>
      </c>
    </row>
    <row r="91" spans="1:105" ht="12" customHeight="1" x14ac:dyDescent="0.25">
      <c r="A91" s="60" t="s">
        <v>521</v>
      </c>
      <c r="B91" s="264">
        <v>0.50355073587586929</v>
      </c>
      <c r="C91" s="264">
        <v>0.36157606235180212</v>
      </c>
      <c r="D91" s="264">
        <v>0.13258564126814359</v>
      </c>
      <c r="E91" s="264">
        <v>0.14731528713328529</v>
      </c>
      <c r="F91" s="264">
        <v>0.1521119119180446</v>
      </c>
      <c r="G91" s="264">
        <v>0.1374682699247565</v>
      </c>
      <c r="H91" s="264">
        <v>0.18123015152136551</v>
      </c>
      <c r="I91" s="264">
        <v>0.27018015668535261</v>
      </c>
      <c r="J91" s="264">
        <v>0.32698237984191802</v>
      </c>
      <c r="K91" s="264">
        <v>0.2135406130622006</v>
      </c>
      <c r="L91" s="264">
        <v>0.1471268600228578</v>
      </c>
      <c r="M91" s="264">
        <v>0.17795317791357859</v>
      </c>
      <c r="N91" s="264">
        <v>0.23225033343588919</v>
      </c>
      <c r="O91" s="264">
        <v>0.26878130840327391</v>
      </c>
      <c r="P91" s="264">
        <v>0.36888859937137292</v>
      </c>
      <c r="Q91" s="264">
        <v>0.420712864051425</v>
      </c>
      <c r="R91" s="264">
        <v>0.44400281496282068</v>
      </c>
      <c r="S91" s="264">
        <v>0.469187215326963</v>
      </c>
      <c r="T91" s="264">
        <v>0.45574439353349638</v>
      </c>
      <c r="U91" s="264">
        <v>0.43563856131805578</v>
      </c>
      <c r="V91" s="264">
        <v>0.48099621085191968</v>
      </c>
      <c r="W91" s="264">
        <v>0.57376366975055404</v>
      </c>
      <c r="DA91" s="72" t="s">
        <v>727</v>
      </c>
    </row>
    <row r="92" spans="1:105" ht="12" customHeight="1" x14ac:dyDescent="0.25">
      <c r="A92" s="59" t="s">
        <v>33</v>
      </c>
      <c r="B92" s="299">
        <v>0.10698202430405231</v>
      </c>
      <c r="C92" s="299">
        <v>0.1024738016151701</v>
      </c>
      <c r="D92" s="299">
        <v>0</v>
      </c>
      <c r="E92" s="299">
        <v>0</v>
      </c>
      <c r="F92" s="299">
        <v>0</v>
      </c>
      <c r="G92" s="299">
        <v>0</v>
      </c>
      <c r="H92" s="299">
        <v>0</v>
      </c>
      <c r="I92" s="299">
        <v>4.3566189786629177E-2</v>
      </c>
      <c r="J92" s="299">
        <v>5.9943156623799627E-2</v>
      </c>
      <c r="K92" s="299">
        <v>4.3113894864567612E-2</v>
      </c>
      <c r="L92" s="299">
        <v>2.096781334486859E-2</v>
      </c>
      <c r="M92" s="299">
        <v>3.9086051846894281E-2</v>
      </c>
      <c r="N92" s="299">
        <v>5.4625686997290798E-2</v>
      </c>
      <c r="O92" s="299">
        <v>2.2122462999012299E-2</v>
      </c>
      <c r="P92" s="299">
        <v>5.2184522029067849E-2</v>
      </c>
      <c r="Q92" s="299">
        <v>4.9854149640915127E-2</v>
      </c>
      <c r="R92" s="299">
        <v>5.1599009123584463E-2</v>
      </c>
      <c r="S92" s="299">
        <v>5.1029489769168747E-2</v>
      </c>
      <c r="T92" s="299">
        <v>4.9308359622529642E-2</v>
      </c>
      <c r="U92" s="299">
        <v>4.7687720383477503E-2</v>
      </c>
      <c r="V92" s="299">
        <v>2.3211760365858321E-2</v>
      </c>
      <c r="W92" s="299">
        <v>2.7042460705711851E-2</v>
      </c>
      <c r="DA92" s="71" t="s">
        <v>728</v>
      </c>
    </row>
    <row r="93" spans="1:105" ht="12" customHeight="1" x14ac:dyDescent="0.25">
      <c r="A93" s="59" t="s">
        <v>160</v>
      </c>
      <c r="B93" s="299">
        <v>5.5951396892814281E-2</v>
      </c>
      <c r="C93" s="299">
        <v>5.359744579889178E-2</v>
      </c>
      <c r="D93" s="299">
        <v>1.677231242218016E-2</v>
      </c>
      <c r="E93" s="299">
        <v>1.85301912022908E-2</v>
      </c>
      <c r="F93" s="299">
        <v>1.4478354038305181E-2</v>
      </c>
      <c r="G93" s="299">
        <v>0</v>
      </c>
      <c r="H93" s="299">
        <v>0</v>
      </c>
      <c r="I93" s="299">
        <v>0</v>
      </c>
      <c r="J93" s="299">
        <v>0</v>
      </c>
      <c r="K93" s="299">
        <v>0</v>
      </c>
      <c r="L93" s="299">
        <v>0</v>
      </c>
      <c r="M93" s="299">
        <v>0</v>
      </c>
      <c r="N93" s="299">
        <v>0</v>
      </c>
      <c r="O93" s="299">
        <v>0</v>
      </c>
      <c r="P93" s="299">
        <v>0</v>
      </c>
      <c r="Q93" s="299">
        <v>0</v>
      </c>
      <c r="R93" s="299">
        <v>0</v>
      </c>
      <c r="S93" s="299">
        <v>1.1330901410943439E-3</v>
      </c>
      <c r="T93" s="299">
        <v>1.289977137299129E-3</v>
      </c>
      <c r="U93" s="299">
        <v>1.156524137943484E-3</v>
      </c>
      <c r="V93" s="299">
        <v>7.0342121676719173E-4</v>
      </c>
      <c r="W93" s="299">
        <v>1.0584962586295691E-3</v>
      </c>
      <c r="DA93" s="71" t="s">
        <v>729</v>
      </c>
    </row>
    <row r="94" spans="1:105" ht="12" customHeight="1" x14ac:dyDescent="0.25">
      <c r="A94" s="59" t="s">
        <v>70</v>
      </c>
      <c r="B94" s="299">
        <v>0.15688268631233951</v>
      </c>
      <c r="C94" s="299">
        <v>9.9821649381574729E-2</v>
      </c>
      <c r="D94" s="299">
        <v>0</v>
      </c>
      <c r="E94" s="299">
        <v>0</v>
      </c>
      <c r="F94" s="299">
        <v>2.65881005605773E-2</v>
      </c>
      <c r="G94" s="299">
        <v>0</v>
      </c>
      <c r="H94" s="299">
        <v>0</v>
      </c>
      <c r="I94" s="299">
        <v>3.5810265523542911E-2</v>
      </c>
      <c r="J94" s="299">
        <v>0</v>
      </c>
      <c r="K94" s="299">
        <v>1.7706648811715991E-2</v>
      </c>
      <c r="L94" s="299">
        <v>0</v>
      </c>
      <c r="M94" s="299">
        <v>0</v>
      </c>
      <c r="N94" s="299">
        <v>0</v>
      </c>
      <c r="O94" s="299">
        <v>0</v>
      </c>
      <c r="P94" s="299">
        <v>0</v>
      </c>
      <c r="Q94" s="299">
        <v>0</v>
      </c>
      <c r="R94" s="299">
        <v>0</v>
      </c>
      <c r="S94" s="299">
        <v>0</v>
      </c>
      <c r="T94" s="299">
        <v>0</v>
      </c>
      <c r="U94" s="299">
        <v>0</v>
      </c>
      <c r="V94" s="299">
        <v>0</v>
      </c>
      <c r="W94" s="299">
        <v>0</v>
      </c>
      <c r="DA94" s="71" t="s">
        <v>730</v>
      </c>
    </row>
    <row r="95" spans="1:105" ht="12" customHeight="1" x14ac:dyDescent="0.25">
      <c r="A95" s="59" t="s">
        <v>162</v>
      </c>
      <c r="B95" s="299">
        <v>0.18373462836666321</v>
      </c>
      <c r="C95" s="299">
        <v>0.1056831655561654</v>
      </c>
      <c r="D95" s="299">
        <v>0.1158133288459635</v>
      </c>
      <c r="E95" s="299">
        <v>0.12878509593099449</v>
      </c>
      <c r="F95" s="299">
        <v>0.1110454573191621</v>
      </c>
      <c r="G95" s="299">
        <v>0.1374682699247565</v>
      </c>
      <c r="H95" s="299">
        <v>0.18123015152136551</v>
      </c>
      <c r="I95" s="299">
        <v>0.19080370137518049</v>
      </c>
      <c r="J95" s="299">
        <v>0.2670392232181184</v>
      </c>
      <c r="K95" s="299">
        <v>0.15272006938591701</v>
      </c>
      <c r="L95" s="299">
        <v>0.12615904667798919</v>
      </c>
      <c r="M95" s="299">
        <v>0.1388671260666843</v>
      </c>
      <c r="N95" s="299">
        <v>0.1776246464385984</v>
      </c>
      <c r="O95" s="299">
        <v>0.24665884540426161</v>
      </c>
      <c r="P95" s="299">
        <v>0.31670407734230499</v>
      </c>
      <c r="Q95" s="299">
        <v>0.37085871441050988</v>
      </c>
      <c r="R95" s="299">
        <v>0.39240380583923617</v>
      </c>
      <c r="S95" s="299">
        <v>0.41702463541669987</v>
      </c>
      <c r="T95" s="299">
        <v>0.40514605677366761</v>
      </c>
      <c r="U95" s="299">
        <v>0.38679431679663479</v>
      </c>
      <c r="V95" s="299">
        <v>0.45708102926929423</v>
      </c>
      <c r="W95" s="299">
        <v>0.54566271278621259</v>
      </c>
      <c r="DA95" s="71" t="s">
        <v>731</v>
      </c>
    </row>
    <row r="96" spans="1:105" ht="12" customHeight="1" x14ac:dyDescent="0.25">
      <c r="A96" s="60" t="s">
        <v>527</v>
      </c>
      <c r="B96" s="264">
        <v>0.225061452550326</v>
      </c>
      <c r="C96" s="264">
        <v>0.22446970704610389</v>
      </c>
      <c r="D96" s="264">
        <v>0.21660067686240059</v>
      </c>
      <c r="E96" s="264">
        <v>0.23702587897141031</v>
      </c>
      <c r="F96" s="264">
        <v>0.1925741911390926</v>
      </c>
      <c r="G96" s="264">
        <v>0.23178919139804999</v>
      </c>
      <c r="H96" s="264">
        <v>0.29336414221511731</v>
      </c>
      <c r="I96" s="264">
        <v>0.30455869521102658</v>
      </c>
      <c r="J96" s="264">
        <v>0.27411267774026837</v>
      </c>
      <c r="K96" s="264">
        <v>0.24445159350581591</v>
      </c>
      <c r="L96" s="264">
        <v>0.28175287466283322</v>
      </c>
      <c r="M96" s="264">
        <v>0.2248463865188883</v>
      </c>
      <c r="N96" s="264">
        <v>0.37228734283420339</v>
      </c>
      <c r="O96" s="264">
        <v>0.29600383094542049</v>
      </c>
      <c r="P96" s="264">
        <v>0.35590306510440928</v>
      </c>
      <c r="Q96" s="264">
        <v>0.34671445065579709</v>
      </c>
      <c r="R96" s="264">
        <v>0.30734677149833101</v>
      </c>
      <c r="S96" s="264">
        <v>0.31933687324410909</v>
      </c>
      <c r="T96" s="264">
        <v>0.31107642252947421</v>
      </c>
      <c r="U96" s="264">
        <v>0.29424136544626778</v>
      </c>
      <c r="V96" s="264">
        <v>0.28745945791954669</v>
      </c>
      <c r="W96" s="264">
        <v>0.33721403644837672</v>
      </c>
      <c r="DA96" s="72" t="s">
        <v>732</v>
      </c>
    </row>
    <row r="97" spans="1:105" ht="12" customHeight="1" x14ac:dyDescent="0.25">
      <c r="A97" s="57" t="s">
        <v>529</v>
      </c>
      <c r="B97" s="296">
        <f t="shared" ref="B97:W97" si="1">B98+B102+B113</f>
        <v>0.82062048052940317</v>
      </c>
      <c r="C97" s="296">
        <f t="shared" si="1"/>
        <v>0.71315957211449266</v>
      </c>
      <c r="D97" s="296">
        <f t="shared" si="1"/>
        <v>0.5484689707293342</v>
      </c>
      <c r="E97" s="296">
        <f t="shared" si="1"/>
        <v>0.60766727601170467</v>
      </c>
      <c r="F97" s="296">
        <f t="shared" si="1"/>
        <v>0.51446715465855553</v>
      </c>
      <c r="G97" s="296">
        <f t="shared" si="1"/>
        <v>0.58904626074965571</v>
      </c>
      <c r="H97" s="296">
        <f t="shared" si="1"/>
        <v>0.72490166746001938</v>
      </c>
      <c r="I97" s="296">
        <f t="shared" si="1"/>
        <v>0.75757112992228526</v>
      </c>
      <c r="J97" s="296">
        <f t="shared" si="1"/>
        <v>0.74100889472158071</v>
      </c>
      <c r="K97" s="296">
        <f t="shared" si="1"/>
        <v>0.72651332709824168</v>
      </c>
      <c r="L97" s="296">
        <f t="shared" si="1"/>
        <v>0.73841978478514259</v>
      </c>
      <c r="M97" s="296">
        <f t="shared" si="1"/>
        <v>0.69160352324464147</v>
      </c>
      <c r="N97" s="296">
        <f t="shared" si="1"/>
        <v>0.41212143794783174</v>
      </c>
      <c r="O97" s="296">
        <f t="shared" si="1"/>
        <v>0.39466868641410346</v>
      </c>
      <c r="P97" s="296">
        <f t="shared" si="1"/>
        <v>0.50671435033085799</v>
      </c>
      <c r="Q97" s="296">
        <f t="shared" si="1"/>
        <v>0.5436485260917685</v>
      </c>
      <c r="R97" s="296">
        <f t="shared" si="1"/>
        <v>0.53768412791582332</v>
      </c>
      <c r="S97" s="296">
        <f t="shared" si="1"/>
        <v>0.56166804746875743</v>
      </c>
      <c r="T97" s="296">
        <f t="shared" si="1"/>
        <v>0.54917226288528997</v>
      </c>
      <c r="U97" s="296">
        <f t="shared" si="1"/>
        <v>0.52297139130064452</v>
      </c>
      <c r="V97" s="296">
        <f t="shared" si="1"/>
        <v>0.55381611796937147</v>
      </c>
      <c r="W97" s="296">
        <f t="shared" si="1"/>
        <v>0.65230195285937753</v>
      </c>
      <c r="DA97" s="70"/>
    </row>
    <row r="98" spans="1:105" ht="12" customHeight="1" x14ac:dyDescent="0.25">
      <c r="A98" s="60" t="s">
        <v>530</v>
      </c>
      <c r="B98" s="264">
        <v>0.16047930471421681</v>
      </c>
      <c r="C98" s="264">
        <v>0.1186292560115469</v>
      </c>
      <c r="D98" s="264">
        <v>5.6394483742204307E-2</v>
      </c>
      <c r="E98" s="264">
        <v>6.2864190369998699E-2</v>
      </c>
      <c r="F98" s="264">
        <v>5.6881302657913517E-2</v>
      </c>
      <c r="G98" s="264">
        <v>5.9105140303835943E-2</v>
      </c>
      <c r="H98" s="264">
        <v>7.6033654138857751E-2</v>
      </c>
      <c r="I98" s="264">
        <v>9.7561692682445161E-2</v>
      </c>
      <c r="J98" s="264">
        <v>0.12113807204580709</v>
      </c>
      <c r="K98" s="264">
        <v>8.7100930995416492E-2</v>
      </c>
      <c r="L98" s="264">
        <v>6.6153530143782294E-2</v>
      </c>
      <c r="M98" s="264">
        <v>7.9079463268253519E-2</v>
      </c>
      <c r="N98" s="264">
        <v>6.708545203967424E-2</v>
      </c>
      <c r="O98" s="264">
        <v>7.7901308413036191E-2</v>
      </c>
      <c r="P98" s="264">
        <v>0.10700511613048409</v>
      </c>
      <c r="Q98" s="264">
        <v>0.1221636347796097</v>
      </c>
      <c r="R98" s="264">
        <v>0.12904388687543039</v>
      </c>
      <c r="S98" s="264">
        <v>0.13637599007129581</v>
      </c>
      <c r="T98" s="264">
        <v>0.13246790676666939</v>
      </c>
      <c r="U98" s="264">
        <v>0.12663034780142179</v>
      </c>
      <c r="V98" s="264">
        <v>0.13988828580243401</v>
      </c>
      <c r="W98" s="264">
        <v>0.16687663746563389</v>
      </c>
      <c r="DA98" s="72" t="s">
        <v>733</v>
      </c>
    </row>
    <row r="99" spans="1:105" ht="12" customHeight="1" x14ac:dyDescent="0.25">
      <c r="A99" s="59" t="s">
        <v>33</v>
      </c>
      <c r="B99" s="232">
        <v>4.9524035742115613E-2</v>
      </c>
      <c r="C99" s="232">
        <v>4.6441970961785428E-2</v>
      </c>
      <c r="D99" s="232">
        <v>0</v>
      </c>
      <c r="E99" s="232">
        <v>0</v>
      </c>
      <c r="F99" s="232">
        <v>0</v>
      </c>
      <c r="G99" s="232">
        <v>0</v>
      </c>
      <c r="H99" s="232">
        <v>0</v>
      </c>
      <c r="I99" s="232">
        <v>1.8135397845850911E-2</v>
      </c>
      <c r="J99" s="232">
        <v>2.2207308018424469E-2</v>
      </c>
      <c r="K99" s="232">
        <v>1.9175735914425542E-2</v>
      </c>
      <c r="L99" s="232">
        <v>9.4278833378450607E-3</v>
      </c>
      <c r="M99" s="232">
        <v>1.7369198109114959E-2</v>
      </c>
      <c r="N99" s="232">
        <v>1.577861633599157E-2</v>
      </c>
      <c r="O99" s="232">
        <v>6.4117881677855813E-3</v>
      </c>
      <c r="P99" s="232">
        <v>1.5137390663333011E-2</v>
      </c>
      <c r="Q99" s="232">
        <v>1.447629642300721E-2</v>
      </c>
      <c r="R99" s="232">
        <v>1.499660919218654E-2</v>
      </c>
      <c r="S99" s="232">
        <v>1.4832452724130149E-2</v>
      </c>
      <c r="T99" s="232">
        <v>1.43321021124412E-2</v>
      </c>
      <c r="U99" s="232">
        <v>1.3861749519478141E-2</v>
      </c>
      <c r="V99" s="232">
        <v>6.7506838822820672E-3</v>
      </c>
      <c r="W99" s="232">
        <v>7.8651806471602918E-3</v>
      </c>
      <c r="DA99" s="71" t="s">
        <v>734</v>
      </c>
    </row>
    <row r="100" spans="1:105" ht="12" customHeight="1" x14ac:dyDescent="0.25">
      <c r="A100" s="59" t="s">
        <v>160</v>
      </c>
      <c r="B100" s="232">
        <v>2.5900977267599441E-2</v>
      </c>
      <c r="C100" s="232">
        <v>2.429080391460273E-2</v>
      </c>
      <c r="D100" s="232">
        <v>7.1339995128045092E-3</v>
      </c>
      <c r="E100" s="232">
        <v>7.90743099376604E-3</v>
      </c>
      <c r="F100" s="232">
        <v>6.5608877641227638E-3</v>
      </c>
      <c r="G100" s="232">
        <v>0</v>
      </c>
      <c r="H100" s="232">
        <v>0</v>
      </c>
      <c r="I100" s="232">
        <v>0</v>
      </c>
      <c r="J100" s="232">
        <v>0</v>
      </c>
      <c r="K100" s="232">
        <v>0</v>
      </c>
      <c r="L100" s="232">
        <v>0</v>
      </c>
      <c r="M100" s="232">
        <v>0</v>
      </c>
      <c r="N100" s="232">
        <v>0</v>
      </c>
      <c r="O100" s="232">
        <v>0</v>
      </c>
      <c r="P100" s="232">
        <v>0</v>
      </c>
      <c r="Q100" s="232">
        <v>0</v>
      </c>
      <c r="R100" s="232">
        <v>0</v>
      </c>
      <c r="S100" s="232">
        <v>3.2934889268898901E-4</v>
      </c>
      <c r="T100" s="232">
        <v>3.7494826832645752E-4</v>
      </c>
      <c r="U100" s="232">
        <v>3.3617559792095708E-4</v>
      </c>
      <c r="V100" s="232">
        <v>2.045762232437182E-4</v>
      </c>
      <c r="W100" s="232">
        <v>3.0785897700154259E-4</v>
      </c>
      <c r="DA100" s="71" t="s">
        <v>735</v>
      </c>
    </row>
    <row r="101" spans="1:105" ht="12" customHeight="1" x14ac:dyDescent="0.25">
      <c r="A101" s="59" t="s">
        <v>162</v>
      </c>
      <c r="B101" s="232">
        <v>8.5054291704501739E-2</v>
      </c>
      <c r="C101" s="232">
        <v>4.7896481135158729E-2</v>
      </c>
      <c r="D101" s="232">
        <v>4.9260484229399798E-2</v>
      </c>
      <c r="E101" s="232">
        <v>5.4956759376232657E-2</v>
      </c>
      <c r="F101" s="232">
        <v>5.0320414893790751E-2</v>
      </c>
      <c r="G101" s="232">
        <v>5.9105140303835943E-2</v>
      </c>
      <c r="H101" s="232">
        <v>7.6033654138857751E-2</v>
      </c>
      <c r="I101" s="232">
        <v>7.9426294836594247E-2</v>
      </c>
      <c r="J101" s="232">
        <v>9.8930764027382601E-2</v>
      </c>
      <c r="K101" s="232">
        <v>6.7925195080990958E-2</v>
      </c>
      <c r="L101" s="232">
        <v>5.6725646805937238E-2</v>
      </c>
      <c r="M101" s="232">
        <v>6.1710265159138557E-2</v>
      </c>
      <c r="N101" s="232">
        <v>5.1306835703682677E-2</v>
      </c>
      <c r="O101" s="232">
        <v>7.1489520245250612E-2</v>
      </c>
      <c r="P101" s="232">
        <v>9.1867725467151135E-2</v>
      </c>
      <c r="Q101" s="232">
        <v>0.1076873383566025</v>
      </c>
      <c r="R101" s="232">
        <v>0.1140472776832438</v>
      </c>
      <c r="S101" s="232">
        <v>0.12121418845447671</v>
      </c>
      <c r="T101" s="232">
        <v>0.1177608563859017</v>
      </c>
      <c r="U101" s="232">
        <v>0.1124324226840227</v>
      </c>
      <c r="V101" s="232">
        <v>0.13293302569690829</v>
      </c>
      <c r="W101" s="232">
        <v>0.15870359784147209</v>
      </c>
      <c r="DA101" s="71" t="s">
        <v>736</v>
      </c>
    </row>
    <row r="102" spans="1:105" ht="12" customHeight="1" x14ac:dyDescent="0.25">
      <c r="A102" s="60" t="s">
        <v>535</v>
      </c>
      <c r="B102" s="264">
        <v>0.55595590270241524</v>
      </c>
      <c r="C102" s="264">
        <v>0.49279879592781889</v>
      </c>
      <c r="D102" s="264">
        <v>0.39994472668251979</v>
      </c>
      <c r="E102" s="264">
        <v>0.44365648865076612</v>
      </c>
      <c r="F102" s="264">
        <v>0.37032056956676862</v>
      </c>
      <c r="G102" s="264">
        <v>0.43028224872223497</v>
      </c>
      <c r="H102" s="264">
        <v>0.5257894442272254</v>
      </c>
      <c r="I102" s="264">
        <v>0.53323008994974586</v>
      </c>
      <c r="J102" s="264">
        <v>0.51831953627060656</v>
      </c>
      <c r="K102" s="264">
        <v>0.53068783721866841</v>
      </c>
      <c r="L102" s="264">
        <v>0.54558002423985996</v>
      </c>
      <c r="M102" s="264">
        <v>0.51260602663643251</v>
      </c>
      <c r="N102" s="264">
        <v>0.2375008779356392</v>
      </c>
      <c r="O102" s="264">
        <v>0.2309761231593353</v>
      </c>
      <c r="P102" s="264">
        <v>0.29647088832145269</v>
      </c>
      <c r="Q102" s="264">
        <v>0.3208083940098313</v>
      </c>
      <c r="R102" s="264">
        <v>0.31931373076572162</v>
      </c>
      <c r="S102" s="264">
        <v>0.3324722174012063</v>
      </c>
      <c r="T102" s="264">
        <v>0.32628603584604282</v>
      </c>
      <c r="U102" s="264">
        <v>0.31081168555787408</v>
      </c>
      <c r="V102" s="264">
        <v>0.33032590371340509</v>
      </c>
      <c r="W102" s="264">
        <v>0.3873480974109742</v>
      </c>
      <c r="DA102" s="72" t="s">
        <v>737</v>
      </c>
    </row>
    <row r="103" spans="1:105" ht="12" customHeight="1" x14ac:dyDescent="0.25">
      <c r="A103" s="64" t="s">
        <v>30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4.5029880521218098E-3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738</v>
      </c>
    </row>
    <row r="104" spans="1:105" ht="12" customHeight="1" x14ac:dyDescent="0.25">
      <c r="A104" s="64" t="s">
        <v>32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739</v>
      </c>
    </row>
    <row r="105" spans="1:105" ht="12" customHeight="1" x14ac:dyDescent="0.25">
      <c r="A105" s="64" t="s">
        <v>33</v>
      </c>
      <c r="B105" s="231">
        <v>3.0068368958166999E-2</v>
      </c>
      <c r="C105" s="231">
        <v>2.6462783729151149E-2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1.037701774428724E-2</v>
      </c>
      <c r="J105" s="231">
        <v>1.534042640001318E-2</v>
      </c>
      <c r="K105" s="231">
        <v>7.7745359749763869E-3</v>
      </c>
      <c r="L105" s="231">
        <v>3.6585230797156142E-3</v>
      </c>
      <c r="M105" s="231">
        <v>6.2569516737484218E-3</v>
      </c>
      <c r="N105" s="231">
        <v>5.596344764315412E-2</v>
      </c>
      <c r="O105" s="231">
        <v>1.9052853230722849E-2</v>
      </c>
      <c r="P105" s="231">
        <v>4.2104253505557833E-2</v>
      </c>
      <c r="Q105" s="231">
        <v>3.8199697889772351E-2</v>
      </c>
      <c r="R105" s="231">
        <v>3.718744151674705E-2</v>
      </c>
      <c r="S105" s="231">
        <v>3.6301011099409919E-2</v>
      </c>
      <c r="T105" s="231">
        <v>3.5375515362935969E-2</v>
      </c>
      <c r="U105" s="231">
        <v>3.4094392806015797E-2</v>
      </c>
      <c r="V105" s="231">
        <v>1.5976790679258401E-2</v>
      </c>
      <c r="W105" s="231">
        <v>1.82820101904821E-2</v>
      </c>
      <c r="DA105" s="73" t="s">
        <v>740</v>
      </c>
    </row>
    <row r="106" spans="1:105" ht="12" customHeight="1" x14ac:dyDescent="0.25">
      <c r="A106" s="64" t="s">
        <v>160</v>
      </c>
      <c r="B106" s="231">
        <v>1.602475344046432E-2</v>
      </c>
      <c r="C106" s="231">
        <v>1.4104189558047471E-2</v>
      </c>
      <c r="D106" s="231">
        <v>3.3832863743767871E-3</v>
      </c>
      <c r="E106" s="231">
        <v>3.6696375223510599E-3</v>
      </c>
      <c r="F106" s="231">
        <v>3.0723797288290671E-3</v>
      </c>
      <c r="G106" s="231">
        <v>0</v>
      </c>
      <c r="H106" s="231">
        <v>0</v>
      </c>
      <c r="I106" s="231">
        <v>0</v>
      </c>
      <c r="J106" s="231">
        <v>0</v>
      </c>
      <c r="K106" s="231">
        <v>0</v>
      </c>
      <c r="L106" s="231">
        <v>0</v>
      </c>
      <c r="M106" s="231">
        <v>0</v>
      </c>
      <c r="N106" s="231">
        <v>0</v>
      </c>
      <c r="O106" s="231">
        <v>0</v>
      </c>
      <c r="P106" s="231">
        <v>0</v>
      </c>
      <c r="Q106" s="231">
        <v>0</v>
      </c>
      <c r="R106" s="231">
        <v>0</v>
      </c>
      <c r="S106" s="231">
        <v>8.2806875758912799E-4</v>
      </c>
      <c r="T106" s="231">
        <v>9.4307362059435369E-4</v>
      </c>
      <c r="U106" s="231">
        <v>8.4258255381315433E-4</v>
      </c>
      <c r="V106" s="231">
        <v>4.9337631112091344E-4</v>
      </c>
      <c r="W106" s="231">
        <v>7.2969665822956086E-4</v>
      </c>
      <c r="DA106" s="73" t="s">
        <v>741</v>
      </c>
    </row>
    <row r="107" spans="1:105" ht="12" customHeight="1" x14ac:dyDescent="0.25">
      <c r="A107" s="64" t="s">
        <v>70</v>
      </c>
      <c r="B107" s="231">
        <v>4.3560497324481043E-2</v>
      </c>
      <c r="C107" s="231">
        <v>2.5466318932991991E-2</v>
      </c>
      <c r="D107" s="231">
        <v>0</v>
      </c>
      <c r="E107" s="231">
        <v>0</v>
      </c>
      <c r="F107" s="231">
        <v>5.4699127787787294E-3</v>
      </c>
      <c r="G107" s="231">
        <v>0</v>
      </c>
      <c r="H107" s="231">
        <v>0</v>
      </c>
      <c r="I107" s="231">
        <v>8.4265397610519509E-3</v>
      </c>
      <c r="J107" s="231">
        <v>0</v>
      </c>
      <c r="K107" s="231">
        <v>3.1543679085850782E-3</v>
      </c>
      <c r="L107" s="231">
        <v>0</v>
      </c>
      <c r="M107" s="231">
        <v>0</v>
      </c>
      <c r="N107" s="231">
        <v>0</v>
      </c>
      <c r="O107" s="231">
        <v>0</v>
      </c>
      <c r="P107" s="231">
        <v>0</v>
      </c>
      <c r="Q107" s="231">
        <v>0</v>
      </c>
      <c r="R107" s="231">
        <v>0</v>
      </c>
      <c r="S107" s="231">
        <v>0</v>
      </c>
      <c r="T107" s="231">
        <v>0</v>
      </c>
      <c r="U107" s="231">
        <v>0</v>
      </c>
      <c r="V107" s="231">
        <v>0</v>
      </c>
      <c r="W107" s="231">
        <v>0</v>
      </c>
      <c r="DA107" s="73" t="s">
        <v>742</v>
      </c>
    </row>
    <row r="108" spans="1:105" ht="12" customHeight="1" x14ac:dyDescent="0.25">
      <c r="A108" s="64" t="s">
        <v>34</v>
      </c>
      <c r="B108" s="231">
        <v>0</v>
      </c>
      <c r="C108" s="231">
        <v>0</v>
      </c>
      <c r="D108" s="231">
        <v>0</v>
      </c>
      <c r="E108" s="231">
        <v>0</v>
      </c>
      <c r="F108" s="231">
        <v>0</v>
      </c>
      <c r="G108" s="231">
        <v>0</v>
      </c>
      <c r="H108" s="231">
        <v>0</v>
      </c>
      <c r="I108" s="231">
        <v>0</v>
      </c>
      <c r="J108" s="231">
        <v>0</v>
      </c>
      <c r="K108" s="231">
        <v>0</v>
      </c>
      <c r="L108" s="231">
        <v>0</v>
      </c>
      <c r="M108" s="231">
        <v>0</v>
      </c>
      <c r="N108" s="231">
        <v>0</v>
      </c>
      <c r="O108" s="231">
        <v>0</v>
      </c>
      <c r="P108" s="231">
        <v>0</v>
      </c>
      <c r="Q108" s="231">
        <v>0</v>
      </c>
      <c r="R108" s="231">
        <v>0</v>
      </c>
      <c r="S108" s="231">
        <v>0</v>
      </c>
      <c r="T108" s="231">
        <v>0</v>
      </c>
      <c r="U108" s="231">
        <v>0</v>
      </c>
      <c r="V108" s="231">
        <v>0</v>
      </c>
      <c r="W108" s="231">
        <v>0</v>
      </c>
      <c r="DA108" s="73" t="s">
        <v>743</v>
      </c>
    </row>
    <row r="109" spans="1:105" ht="12" customHeight="1" x14ac:dyDescent="0.25">
      <c r="A109" s="64" t="s">
        <v>162</v>
      </c>
      <c r="B109" s="231">
        <v>5.1516397100707857E-2</v>
      </c>
      <c r="C109" s="231">
        <v>2.7226003764757839E-2</v>
      </c>
      <c r="D109" s="231">
        <v>2.2870644614084459E-2</v>
      </c>
      <c r="E109" s="231">
        <v>2.4967951816778959E-2</v>
      </c>
      <c r="F109" s="231">
        <v>2.3069094087081791E-2</v>
      </c>
      <c r="G109" s="231">
        <v>2.6570846033820289E-2</v>
      </c>
      <c r="H109" s="231">
        <v>3.713456709790415E-2</v>
      </c>
      <c r="I109" s="231">
        <v>4.5338294915538813E-2</v>
      </c>
      <c r="J109" s="231">
        <v>6.8175492766040707E-2</v>
      </c>
      <c r="K109" s="231">
        <v>2.7473167843448689E-2</v>
      </c>
      <c r="L109" s="231">
        <v>2.195970306565254E-2</v>
      </c>
      <c r="M109" s="231">
        <v>2.2176645391176721E-2</v>
      </c>
      <c r="N109" s="231">
        <v>0.18153743029248509</v>
      </c>
      <c r="O109" s="231">
        <v>0.21192326992861241</v>
      </c>
      <c r="P109" s="231">
        <v>0.25436663481589489</v>
      </c>
      <c r="Q109" s="231">
        <v>0.28260869612005901</v>
      </c>
      <c r="R109" s="231">
        <v>0.28212628924897448</v>
      </c>
      <c r="S109" s="231">
        <v>0.29534313754420732</v>
      </c>
      <c r="T109" s="231">
        <v>0.28996744686251241</v>
      </c>
      <c r="U109" s="231">
        <v>0.2758747101980451</v>
      </c>
      <c r="V109" s="231">
        <v>0.3138557367230258</v>
      </c>
      <c r="W109" s="231">
        <v>0.36833639056226247</v>
      </c>
      <c r="DA109" s="73" t="s">
        <v>744</v>
      </c>
    </row>
    <row r="110" spans="1:105" ht="12" customHeight="1" x14ac:dyDescent="0.25">
      <c r="A110" s="64" t="s">
        <v>36</v>
      </c>
      <c r="B110" s="231">
        <v>0</v>
      </c>
      <c r="C110" s="231">
        <v>0</v>
      </c>
      <c r="D110" s="231">
        <v>0</v>
      </c>
      <c r="E110" s="231">
        <v>0</v>
      </c>
      <c r="F110" s="231">
        <v>0</v>
      </c>
      <c r="G110" s="231">
        <v>0</v>
      </c>
      <c r="H110" s="231">
        <v>0</v>
      </c>
      <c r="I110" s="231">
        <v>0</v>
      </c>
      <c r="J110" s="231">
        <v>0</v>
      </c>
      <c r="K110" s="231">
        <v>0</v>
      </c>
      <c r="L110" s="231">
        <v>0</v>
      </c>
      <c r="M110" s="231">
        <v>0</v>
      </c>
      <c r="N110" s="231">
        <v>0</v>
      </c>
      <c r="O110" s="231">
        <v>0</v>
      </c>
      <c r="P110" s="231">
        <v>0</v>
      </c>
      <c r="Q110" s="231">
        <v>0</v>
      </c>
      <c r="R110" s="231">
        <v>0</v>
      </c>
      <c r="S110" s="231">
        <v>0</v>
      </c>
      <c r="T110" s="231">
        <v>0</v>
      </c>
      <c r="U110" s="231">
        <v>0</v>
      </c>
      <c r="V110" s="231">
        <v>0</v>
      </c>
      <c r="W110" s="231">
        <v>0</v>
      </c>
      <c r="DA110" s="73" t="s">
        <v>745</v>
      </c>
    </row>
    <row r="111" spans="1:105" ht="12" customHeight="1" x14ac:dyDescent="0.25">
      <c r="A111" s="64" t="s">
        <v>73</v>
      </c>
      <c r="B111" s="231">
        <v>0.41478588587859488</v>
      </c>
      <c r="C111" s="231">
        <v>0.39953949994287052</v>
      </c>
      <c r="D111" s="231">
        <v>0.37369079569405861</v>
      </c>
      <c r="E111" s="231">
        <v>0.41501889931163599</v>
      </c>
      <c r="F111" s="231">
        <v>0.33870918297207903</v>
      </c>
      <c r="G111" s="231">
        <v>0.40371140268841471</v>
      </c>
      <c r="H111" s="231">
        <v>0.48865487712932132</v>
      </c>
      <c r="I111" s="231">
        <v>0.46458524947674612</v>
      </c>
      <c r="J111" s="231">
        <v>0.43480361710455262</v>
      </c>
      <c r="K111" s="231">
        <v>0.49228576549165831</v>
      </c>
      <c r="L111" s="231">
        <v>0.51996179809449183</v>
      </c>
      <c r="M111" s="231">
        <v>0.48417242957150741</v>
      </c>
      <c r="N111" s="231">
        <v>0</v>
      </c>
      <c r="O111" s="231">
        <v>0</v>
      </c>
      <c r="P111" s="231">
        <v>0</v>
      </c>
      <c r="Q111" s="231">
        <v>0</v>
      </c>
      <c r="R111" s="231">
        <v>0</v>
      </c>
      <c r="S111" s="231">
        <v>0</v>
      </c>
      <c r="T111" s="231">
        <v>0</v>
      </c>
      <c r="U111" s="231">
        <v>0</v>
      </c>
      <c r="V111" s="231">
        <v>0</v>
      </c>
      <c r="W111" s="231">
        <v>0</v>
      </c>
      <c r="DA111" s="73" t="s">
        <v>746</v>
      </c>
    </row>
    <row r="112" spans="1:105" ht="12" customHeight="1" x14ac:dyDescent="0.25">
      <c r="A112" s="64" t="s">
        <v>79</v>
      </c>
      <c r="B112" s="231">
        <v>0</v>
      </c>
      <c r="C112" s="231">
        <v>0</v>
      </c>
      <c r="D112" s="231">
        <v>0</v>
      </c>
      <c r="E112" s="231">
        <v>0</v>
      </c>
      <c r="F112" s="231">
        <v>0</v>
      </c>
      <c r="G112" s="231">
        <v>0</v>
      </c>
      <c r="H112" s="231">
        <v>0</v>
      </c>
      <c r="I112" s="231">
        <v>0</v>
      </c>
      <c r="J112" s="231">
        <v>0</v>
      </c>
      <c r="K112" s="231">
        <v>0</v>
      </c>
      <c r="L112" s="231">
        <v>0</v>
      </c>
      <c r="M112" s="231">
        <v>0</v>
      </c>
      <c r="N112" s="231">
        <v>0</v>
      </c>
      <c r="O112" s="231">
        <v>0</v>
      </c>
      <c r="P112" s="231">
        <v>0</v>
      </c>
      <c r="Q112" s="231">
        <v>0</v>
      </c>
      <c r="R112" s="231">
        <v>0</v>
      </c>
      <c r="S112" s="231">
        <v>0</v>
      </c>
      <c r="T112" s="231">
        <v>0</v>
      </c>
      <c r="U112" s="231">
        <v>0</v>
      </c>
      <c r="V112" s="231">
        <v>0</v>
      </c>
      <c r="W112" s="231">
        <v>0</v>
      </c>
      <c r="DA112" s="73" t="s">
        <v>747</v>
      </c>
    </row>
    <row r="113" spans="1:105" ht="12" customHeight="1" x14ac:dyDescent="0.25">
      <c r="A113" s="61" t="s">
        <v>547</v>
      </c>
      <c r="B113" s="265">
        <v>0.10418527311277111</v>
      </c>
      <c r="C113" s="265">
        <v>0.1017315201751269</v>
      </c>
      <c r="D113" s="265">
        <v>9.2129760304610148E-2</v>
      </c>
      <c r="E113" s="265">
        <v>0.1011465969909399</v>
      </c>
      <c r="F113" s="265">
        <v>8.7265282433873326E-2</v>
      </c>
      <c r="G113" s="265">
        <v>9.9658871723584785E-2</v>
      </c>
      <c r="H113" s="265">
        <v>0.1230785690939362</v>
      </c>
      <c r="I113" s="265">
        <v>0.12677934729009421</v>
      </c>
      <c r="J113" s="265">
        <v>0.1015512864051671</v>
      </c>
      <c r="K113" s="265">
        <v>0.1087245588841568</v>
      </c>
      <c r="L113" s="265">
        <v>0.12668623040150029</v>
      </c>
      <c r="M113" s="265">
        <v>9.9918033339955373E-2</v>
      </c>
      <c r="N113" s="265">
        <v>0.10753510797251831</v>
      </c>
      <c r="O113" s="265">
        <v>8.5791254841732015E-2</v>
      </c>
      <c r="P113" s="265">
        <v>0.10323834587892119</v>
      </c>
      <c r="Q113" s="265">
        <v>0.1006764973023275</v>
      </c>
      <c r="R113" s="265">
        <v>8.9326510274671284E-2</v>
      </c>
      <c r="S113" s="265">
        <v>9.2819839996255274E-2</v>
      </c>
      <c r="T113" s="265">
        <v>9.0418320272577832E-2</v>
      </c>
      <c r="U113" s="265">
        <v>8.5529357941348652E-2</v>
      </c>
      <c r="V113" s="265">
        <v>8.3601928453532329E-2</v>
      </c>
      <c r="W113" s="265">
        <v>9.8077217982769443E-2</v>
      </c>
      <c r="DA113" s="74" t="s">
        <v>748</v>
      </c>
    </row>
    <row r="114" spans="1:105" ht="12" customHeight="1" x14ac:dyDescent="0.25">
      <c r="A114" s="13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</row>
    <row r="115" spans="1:105" ht="15" customHeight="1" x14ac:dyDescent="0.25">
      <c r="A115" s="34" t="s">
        <v>45</v>
      </c>
      <c r="B115" s="225">
        <v>12.85683422911522</v>
      </c>
      <c r="C115" s="225">
        <v>11.139932050997359</v>
      </c>
      <c r="D115" s="225">
        <v>7.7860413398855703</v>
      </c>
      <c r="E115" s="225">
        <v>7.712917051246766</v>
      </c>
      <c r="F115" s="225">
        <v>8.8868194454358473</v>
      </c>
      <c r="G115" s="225">
        <v>8.1164024501209457</v>
      </c>
      <c r="H115" s="225">
        <v>8.3237882290734433</v>
      </c>
      <c r="I115" s="225">
        <v>10.51557790271063</v>
      </c>
      <c r="J115" s="225">
        <v>11.788174771390519</v>
      </c>
      <c r="K115" s="225">
        <v>8.9463714937533716</v>
      </c>
      <c r="L115" s="225">
        <v>8.8647070133537529</v>
      </c>
      <c r="M115" s="225">
        <v>9.0272836179252458</v>
      </c>
      <c r="N115" s="225">
        <v>6.2941065683087247</v>
      </c>
      <c r="O115" s="225">
        <v>7.7812134546808176</v>
      </c>
      <c r="P115" s="225">
        <v>8.5898166674160752</v>
      </c>
      <c r="Q115" s="225">
        <v>9.989982354440393</v>
      </c>
      <c r="R115" s="225">
        <v>9.6518701172414154</v>
      </c>
      <c r="S115" s="225">
        <v>10.38336181765149</v>
      </c>
      <c r="T115" s="225">
        <v>10.09040166458716</v>
      </c>
      <c r="U115" s="225">
        <v>9.6055972209808296</v>
      </c>
      <c r="V115" s="225">
        <v>9.9639519893120223</v>
      </c>
      <c r="W115" s="225">
        <v>11.95397159221227</v>
      </c>
      <c r="DA115" s="89" t="s">
        <v>749</v>
      </c>
    </row>
    <row r="116" spans="1:105" ht="12" customHeight="1" x14ac:dyDescent="0.25">
      <c r="A116" s="55" t="s">
        <v>92</v>
      </c>
      <c r="B116" s="261">
        <v>2.4689814765223379E-2</v>
      </c>
      <c r="C116" s="261">
        <v>2.102179124861853E-2</v>
      </c>
      <c r="D116" s="261">
        <v>1.3665904600289351E-2</v>
      </c>
      <c r="E116" s="261">
        <v>1.35444850266752E-2</v>
      </c>
      <c r="F116" s="261">
        <v>1.5910960719811899E-2</v>
      </c>
      <c r="G116" s="261">
        <v>1.417802771346941E-2</v>
      </c>
      <c r="H116" s="261">
        <v>1.456938565885888E-2</v>
      </c>
      <c r="I116" s="261">
        <v>1.8996182928073872E-2</v>
      </c>
      <c r="J116" s="261">
        <v>2.1299188777289389E-2</v>
      </c>
      <c r="K116" s="261">
        <v>1.598344692946416E-2</v>
      </c>
      <c r="L116" s="261">
        <v>1.5423576093473911E-2</v>
      </c>
      <c r="M116" s="261">
        <v>1.5970933760499389E-2</v>
      </c>
      <c r="N116" s="261">
        <v>1.103646606203776E-2</v>
      </c>
      <c r="O116" s="261">
        <v>1.3846888630400929E-2</v>
      </c>
      <c r="P116" s="261">
        <v>1.53956030177528E-2</v>
      </c>
      <c r="Q116" s="261">
        <v>1.800490160150869E-2</v>
      </c>
      <c r="R116" s="261">
        <v>1.7555764779942029E-2</v>
      </c>
      <c r="S116" s="261">
        <v>1.8898067761425281E-2</v>
      </c>
      <c r="T116" s="261">
        <v>1.8364113569879648E-2</v>
      </c>
      <c r="U116" s="261">
        <v>1.7490189579121299E-2</v>
      </c>
      <c r="V116" s="261">
        <v>1.8211337103604661E-2</v>
      </c>
      <c r="W116" s="261">
        <v>2.166332942541889E-2</v>
      </c>
      <c r="DA116" s="67" t="s">
        <v>750</v>
      </c>
    </row>
    <row r="117" spans="1:105" ht="12" customHeight="1" x14ac:dyDescent="0.25">
      <c r="A117" s="202" t="s">
        <v>93</v>
      </c>
      <c r="B117" s="226">
        <v>3.1982063385475211E-3</v>
      </c>
      <c r="C117" s="226">
        <v>2.7230672509399971E-3</v>
      </c>
      <c r="D117" s="226">
        <v>1.77021914219435E-3</v>
      </c>
      <c r="E117" s="226">
        <v>1.7544910027308049E-3</v>
      </c>
      <c r="F117" s="226">
        <v>2.061033503506021E-3</v>
      </c>
      <c r="G117" s="226">
        <v>1.8365572416197109E-3</v>
      </c>
      <c r="H117" s="226">
        <v>1.887251970336288E-3</v>
      </c>
      <c r="I117" s="226">
        <v>2.4606791596649869E-3</v>
      </c>
      <c r="J117" s="226">
        <v>2.759000065460023E-3</v>
      </c>
      <c r="K117" s="226">
        <v>2.0704230375050239E-3</v>
      </c>
      <c r="L117" s="226">
        <v>1.9978999151787271E-3</v>
      </c>
      <c r="M117" s="226">
        <v>2.0688021384954931E-3</v>
      </c>
      <c r="N117" s="226">
        <v>1.429613630171536E-3</v>
      </c>
      <c r="O117" s="226">
        <v>1.7936629905092431E-3</v>
      </c>
      <c r="P117" s="226">
        <v>1.994276410145148E-3</v>
      </c>
      <c r="Q117" s="226">
        <v>2.3358713110075511E-3</v>
      </c>
      <c r="R117" s="226">
        <v>2.2740939424278389E-3</v>
      </c>
      <c r="S117" s="226">
        <v>2.4479697671131589E-3</v>
      </c>
      <c r="T117" s="226">
        <v>2.378803769063605E-3</v>
      </c>
      <c r="U117" s="226">
        <v>2.2655996290880812E-3</v>
      </c>
      <c r="V117" s="226">
        <v>2.3590138003065381E-3</v>
      </c>
      <c r="W117" s="226">
        <v>2.83261305587476E-3</v>
      </c>
      <c r="DA117" s="174" t="s">
        <v>751</v>
      </c>
    </row>
    <row r="118" spans="1:105" ht="12" customHeight="1" x14ac:dyDescent="0.25">
      <c r="A118" s="202" t="s">
        <v>94</v>
      </c>
      <c r="B118" s="226">
        <v>0.44681892042548049</v>
      </c>
      <c r="C118" s="226">
        <v>0.38043760799485132</v>
      </c>
      <c r="D118" s="226">
        <v>0.24731593971858029</v>
      </c>
      <c r="E118" s="226">
        <v>0.24511857358535119</v>
      </c>
      <c r="F118" s="226">
        <v>0.28794538798129621</v>
      </c>
      <c r="G118" s="226">
        <v>0.25658398400048221</v>
      </c>
      <c r="H118" s="226">
        <v>0.26366650512596118</v>
      </c>
      <c r="I118" s="226">
        <v>0.34377957181284341</v>
      </c>
      <c r="J118" s="226">
        <v>0.38545775356775352</v>
      </c>
      <c r="K118" s="226">
        <v>0.28925719247438519</v>
      </c>
      <c r="L118" s="226">
        <v>0.27912504345286909</v>
      </c>
      <c r="M118" s="226">
        <v>0.28903073793428002</v>
      </c>
      <c r="N118" s="226">
        <v>0.19973020851084361</v>
      </c>
      <c r="O118" s="226">
        <v>0.25059126153519468</v>
      </c>
      <c r="P118" s="226">
        <v>0.27861880638250047</v>
      </c>
      <c r="Q118" s="226">
        <v>0.32489172830579222</v>
      </c>
      <c r="R118" s="226">
        <v>0.31771189621342633</v>
      </c>
      <c r="S118" s="226">
        <v>0.34200395246307652</v>
      </c>
      <c r="T118" s="226">
        <v>0.33234082466354642</v>
      </c>
      <c r="U118" s="226">
        <v>0.31652516230245847</v>
      </c>
      <c r="V118" s="226">
        <v>0.32957598351846162</v>
      </c>
      <c r="W118" s="226">
        <v>0.39097716272725652</v>
      </c>
      <c r="DA118" s="174" t="s">
        <v>752</v>
      </c>
    </row>
    <row r="119" spans="1:105" ht="12" customHeight="1" x14ac:dyDescent="0.25">
      <c r="A119" s="202" t="s">
        <v>95</v>
      </c>
      <c r="B119" s="226">
        <v>8.1545849353316189E-3</v>
      </c>
      <c r="C119" s="226">
        <v>6.943105238323961E-3</v>
      </c>
      <c r="D119" s="226">
        <v>4.5135931897782467E-3</v>
      </c>
      <c r="E119" s="226">
        <v>4.4734905711371776E-3</v>
      </c>
      <c r="F119" s="226">
        <v>5.2550933178804387E-3</v>
      </c>
      <c r="G119" s="226">
        <v>4.6827378943248123E-3</v>
      </c>
      <c r="H119" s="226">
        <v>4.8119961182581314E-3</v>
      </c>
      <c r="I119" s="226">
        <v>6.2740846218201007E-3</v>
      </c>
      <c r="J119" s="226">
        <v>7.0347244638996739E-3</v>
      </c>
      <c r="K119" s="226">
        <v>5.2790341598377604E-3</v>
      </c>
      <c r="L119" s="226">
        <v>5.0941192737476316E-3</v>
      </c>
      <c r="M119" s="226">
        <v>5.2749012937104217E-3</v>
      </c>
      <c r="N119" s="226">
        <v>3.64513872398741E-3</v>
      </c>
      <c r="O119" s="226">
        <v>4.5733688365183064E-3</v>
      </c>
      <c r="P119" s="226">
        <v>5.0848802890067837E-3</v>
      </c>
      <c r="Q119" s="226">
        <v>5.9558574360984639E-3</v>
      </c>
      <c r="R119" s="226">
        <v>5.7983413955939164E-3</v>
      </c>
      <c r="S119" s="226">
        <v>6.2416790137793682E-3</v>
      </c>
      <c r="T119" s="226">
        <v>6.0653239115666027E-3</v>
      </c>
      <c r="U119" s="226">
        <v>5.7766831308467374E-3</v>
      </c>
      <c r="V119" s="226">
        <v>6.0148646966147754E-3</v>
      </c>
      <c r="W119" s="226">
        <v>7.2224182269460448E-3</v>
      </c>
      <c r="DA119" s="174" t="s">
        <v>753</v>
      </c>
    </row>
    <row r="120" spans="1:105" ht="12" customHeight="1" x14ac:dyDescent="0.25">
      <c r="A120" s="56" t="s">
        <v>96</v>
      </c>
      <c r="B120" s="262">
        <v>5.8359571503213283E-2</v>
      </c>
      <c r="C120" s="262">
        <v>4.9817551387161201E-2</v>
      </c>
      <c r="D120" s="262">
        <v>3.07097839778963E-2</v>
      </c>
      <c r="E120" s="262">
        <v>3.0360795979231529E-2</v>
      </c>
      <c r="F120" s="262">
        <v>3.6277115786710147E-2</v>
      </c>
      <c r="G120" s="262">
        <v>3.1916956747908072E-2</v>
      </c>
      <c r="H120" s="262">
        <v>3.3142739972625762E-2</v>
      </c>
      <c r="I120" s="262">
        <v>4.4851599527101021E-2</v>
      </c>
      <c r="J120" s="262">
        <v>5.0243849163454972E-2</v>
      </c>
      <c r="K120" s="262">
        <v>3.6100497920673297E-2</v>
      </c>
      <c r="L120" s="262">
        <v>3.4393146512880217E-2</v>
      </c>
      <c r="M120" s="262">
        <v>3.5226522597017917E-2</v>
      </c>
      <c r="N120" s="262">
        <v>3.0429362039655908E-2</v>
      </c>
      <c r="O120" s="262">
        <v>3.686081895803385E-2</v>
      </c>
      <c r="P120" s="262">
        <v>4.0860398797810241E-2</v>
      </c>
      <c r="Q120" s="262">
        <v>4.7318745675604727E-2</v>
      </c>
      <c r="R120" s="262">
        <v>4.5597308339460782E-2</v>
      </c>
      <c r="S120" s="262">
        <v>4.9006459273157832E-2</v>
      </c>
      <c r="T120" s="262">
        <v>4.7621592335184502E-2</v>
      </c>
      <c r="U120" s="262">
        <v>4.5332857706741961E-2</v>
      </c>
      <c r="V120" s="262">
        <v>4.6705872908709381E-2</v>
      </c>
      <c r="W120" s="262">
        <v>5.6043912141017602E-2</v>
      </c>
      <c r="DA120" s="68" t="s">
        <v>754</v>
      </c>
    </row>
    <row r="121" spans="1:105" ht="12" customHeight="1" x14ac:dyDescent="0.25">
      <c r="A121" s="37" t="s">
        <v>160</v>
      </c>
      <c r="B121" s="228">
        <v>6.8651112000845706E-3</v>
      </c>
      <c r="C121" s="228">
        <v>6.7991817729700123E-3</v>
      </c>
      <c r="D121" s="228">
        <v>1.438073778636285E-3</v>
      </c>
      <c r="E121" s="228">
        <v>1.4270938131763511E-3</v>
      </c>
      <c r="F121" s="228">
        <v>1.609747174720635E-3</v>
      </c>
      <c r="G121" s="228">
        <v>0</v>
      </c>
      <c r="H121" s="228">
        <v>0</v>
      </c>
      <c r="I121" s="228">
        <v>0</v>
      </c>
      <c r="J121" s="228">
        <v>0</v>
      </c>
      <c r="K121" s="228">
        <v>0</v>
      </c>
      <c r="L121" s="228">
        <v>0</v>
      </c>
      <c r="M121" s="228">
        <v>0</v>
      </c>
      <c r="N121" s="228">
        <v>0</v>
      </c>
      <c r="O121" s="228">
        <v>0</v>
      </c>
      <c r="P121" s="228">
        <v>0</v>
      </c>
      <c r="Q121" s="228">
        <v>0</v>
      </c>
      <c r="R121" s="228">
        <v>0</v>
      </c>
      <c r="S121" s="228">
        <v>7.3320270897368715E-5</v>
      </c>
      <c r="T121" s="228">
        <v>8.3434810041526085E-5</v>
      </c>
      <c r="U121" s="228">
        <v>7.4895270055409127E-5</v>
      </c>
      <c r="V121" s="228">
        <v>4.296826807698101E-5</v>
      </c>
      <c r="W121" s="228">
        <v>6.5086279111190682E-5</v>
      </c>
      <c r="DA121" s="69" t="s">
        <v>755</v>
      </c>
    </row>
    <row r="122" spans="1:105" ht="12" customHeight="1" x14ac:dyDescent="0.25">
      <c r="A122" s="37" t="s">
        <v>162</v>
      </c>
      <c r="B122" s="228">
        <v>2.3096885155851059E-2</v>
      </c>
      <c r="C122" s="228">
        <v>1.3735489100824731E-2</v>
      </c>
      <c r="D122" s="228">
        <v>1.0173550048260659E-2</v>
      </c>
      <c r="E122" s="228">
        <v>1.0161644228319271E-2</v>
      </c>
      <c r="F122" s="228">
        <v>1.2649257494902279E-2</v>
      </c>
      <c r="G122" s="228">
        <v>1.1854369921708449E-2</v>
      </c>
      <c r="H122" s="228">
        <v>1.2626868430500111E-2</v>
      </c>
      <c r="I122" s="228">
        <v>1.7236392012242689E-2</v>
      </c>
      <c r="J122" s="228">
        <v>2.474677300566127E-2</v>
      </c>
      <c r="K122" s="228">
        <v>1.3849517655756489E-2</v>
      </c>
      <c r="L122" s="228">
        <v>1.060976737129941E-2</v>
      </c>
      <c r="M122" s="228">
        <v>1.3418655181016309E-2</v>
      </c>
      <c r="N122" s="228">
        <v>9.804084048842289E-3</v>
      </c>
      <c r="O122" s="228">
        <v>1.6720472779652471E-2</v>
      </c>
      <c r="P122" s="228">
        <v>1.9167585386107439E-2</v>
      </c>
      <c r="Q122" s="228">
        <v>2.4411424154185079E-2</v>
      </c>
      <c r="R122" s="228">
        <v>2.5528062849375671E-2</v>
      </c>
      <c r="S122" s="228">
        <v>2.764693990297578E-2</v>
      </c>
      <c r="T122" s="228">
        <v>2.684742523912436E-2</v>
      </c>
      <c r="U122" s="228">
        <v>2.5662888146978161E-2</v>
      </c>
      <c r="V122" s="228">
        <v>2.860561828996426E-2</v>
      </c>
      <c r="W122" s="228">
        <v>3.4474698079178141E-2</v>
      </c>
      <c r="DA122" s="69" t="s">
        <v>756</v>
      </c>
    </row>
    <row r="123" spans="1:105" ht="12" customHeight="1" x14ac:dyDescent="0.25">
      <c r="A123" s="37" t="s">
        <v>97</v>
      </c>
      <c r="B123" s="228">
        <v>0</v>
      </c>
      <c r="C123" s="228">
        <v>0</v>
      </c>
      <c r="D123" s="228">
        <v>0</v>
      </c>
      <c r="E123" s="228">
        <v>0</v>
      </c>
      <c r="F123" s="228">
        <v>0</v>
      </c>
      <c r="G123" s="228">
        <v>0</v>
      </c>
      <c r="H123" s="228">
        <v>0</v>
      </c>
      <c r="I123" s="228">
        <v>0</v>
      </c>
      <c r="J123" s="228">
        <v>0</v>
      </c>
      <c r="K123" s="228">
        <v>0</v>
      </c>
      <c r="L123" s="228">
        <v>0</v>
      </c>
      <c r="M123" s="228">
        <v>0</v>
      </c>
      <c r="N123" s="228">
        <v>0</v>
      </c>
      <c r="O123" s="228">
        <v>0</v>
      </c>
      <c r="P123" s="228">
        <v>0</v>
      </c>
      <c r="Q123" s="228">
        <v>0</v>
      </c>
      <c r="R123" s="228">
        <v>0</v>
      </c>
      <c r="S123" s="228">
        <v>0</v>
      </c>
      <c r="T123" s="228">
        <v>0</v>
      </c>
      <c r="U123" s="228">
        <v>0</v>
      </c>
      <c r="V123" s="228">
        <v>0</v>
      </c>
      <c r="W123" s="228">
        <v>0</v>
      </c>
      <c r="DA123" s="69" t="s">
        <v>757</v>
      </c>
    </row>
    <row r="124" spans="1:105" ht="12" customHeight="1" x14ac:dyDescent="0.25">
      <c r="A124" s="37" t="s">
        <v>78</v>
      </c>
      <c r="B124" s="228">
        <v>0</v>
      </c>
      <c r="C124" s="228">
        <v>0</v>
      </c>
      <c r="D124" s="228">
        <v>0</v>
      </c>
      <c r="E124" s="228">
        <v>0</v>
      </c>
      <c r="F124" s="228">
        <v>0</v>
      </c>
      <c r="G124" s="228">
        <v>0</v>
      </c>
      <c r="H124" s="228">
        <v>0</v>
      </c>
      <c r="I124" s="228">
        <v>0</v>
      </c>
      <c r="J124" s="228">
        <v>0</v>
      </c>
      <c r="K124" s="228">
        <v>0</v>
      </c>
      <c r="L124" s="228">
        <v>0</v>
      </c>
      <c r="M124" s="228">
        <v>0</v>
      </c>
      <c r="N124" s="228">
        <v>0</v>
      </c>
      <c r="O124" s="228">
        <v>0</v>
      </c>
      <c r="P124" s="228">
        <v>0</v>
      </c>
      <c r="Q124" s="228">
        <v>0</v>
      </c>
      <c r="R124" s="228">
        <v>0</v>
      </c>
      <c r="S124" s="228">
        <v>0</v>
      </c>
      <c r="T124" s="228">
        <v>0</v>
      </c>
      <c r="U124" s="228">
        <v>0</v>
      </c>
      <c r="V124" s="228">
        <v>0</v>
      </c>
      <c r="W124" s="228">
        <v>0</v>
      </c>
      <c r="DA124" s="69" t="s">
        <v>758</v>
      </c>
    </row>
    <row r="125" spans="1:105" ht="12" customHeight="1" x14ac:dyDescent="0.25">
      <c r="A125" s="37" t="s">
        <v>38</v>
      </c>
      <c r="B125" s="228">
        <v>2.839757514727765E-2</v>
      </c>
      <c r="C125" s="228">
        <v>2.9282880513366451E-2</v>
      </c>
      <c r="D125" s="228">
        <v>1.9098160150999351E-2</v>
      </c>
      <c r="E125" s="228">
        <v>1.8772057937735911E-2</v>
      </c>
      <c r="F125" s="228">
        <v>2.201811111708725E-2</v>
      </c>
      <c r="G125" s="228">
        <v>2.0062586826199619E-2</v>
      </c>
      <c r="H125" s="228">
        <v>2.0515871542125641E-2</v>
      </c>
      <c r="I125" s="228">
        <v>2.7615207514858339E-2</v>
      </c>
      <c r="J125" s="228">
        <v>2.5497076157793709E-2</v>
      </c>
      <c r="K125" s="228">
        <v>2.22509802649168E-2</v>
      </c>
      <c r="L125" s="228">
        <v>2.378337914158081E-2</v>
      </c>
      <c r="M125" s="228">
        <v>2.180786741600161E-2</v>
      </c>
      <c r="N125" s="228">
        <v>2.062527799081362E-2</v>
      </c>
      <c r="O125" s="228">
        <v>2.0140346178381369E-2</v>
      </c>
      <c r="P125" s="228">
        <v>2.1692813411702809E-2</v>
      </c>
      <c r="Q125" s="228">
        <v>2.2907321521419659E-2</v>
      </c>
      <c r="R125" s="228">
        <v>2.0069245490085111E-2</v>
      </c>
      <c r="S125" s="228">
        <v>2.128619909928469E-2</v>
      </c>
      <c r="T125" s="228">
        <v>2.0690732286018601E-2</v>
      </c>
      <c r="U125" s="228">
        <v>1.959507428970839E-2</v>
      </c>
      <c r="V125" s="228">
        <v>1.8057286350668139E-2</v>
      </c>
      <c r="W125" s="228">
        <v>2.1504127782728269E-2</v>
      </c>
      <c r="DA125" s="69" t="s">
        <v>759</v>
      </c>
    </row>
    <row r="126" spans="1:105" ht="12" customHeight="1" x14ac:dyDescent="0.25">
      <c r="A126" s="57" t="s">
        <v>604</v>
      </c>
      <c r="B126" s="296">
        <v>5.6337534053148204</v>
      </c>
      <c r="C126" s="296">
        <v>4.7969755816107513</v>
      </c>
      <c r="D126" s="296">
        <v>3.143906251531869</v>
      </c>
      <c r="E126" s="296">
        <v>3.1082337421868491</v>
      </c>
      <c r="F126" s="296">
        <v>3.6388119650851292</v>
      </c>
      <c r="G126" s="296">
        <v>3.2636507322834269</v>
      </c>
      <c r="H126" s="296">
        <v>3.3891134051802578</v>
      </c>
      <c r="I126" s="296">
        <v>4.4457258760010889</v>
      </c>
      <c r="J126" s="296">
        <v>5.0680335038736839</v>
      </c>
      <c r="K126" s="296">
        <v>3.5977689020041441</v>
      </c>
      <c r="L126" s="296">
        <v>3.483951109509094</v>
      </c>
      <c r="M126" s="296">
        <v>3.545269332189835</v>
      </c>
      <c r="N126" s="296">
        <v>3.0412142313025838</v>
      </c>
      <c r="O126" s="296">
        <v>3.7423189976482711</v>
      </c>
      <c r="P126" s="296">
        <v>4.1254095637311501</v>
      </c>
      <c r="Q126" s="296">
        <v>4.7900677091073502</v>
      </c>
      <c r="R126" s="296">
        <v>4.618975948824855</v>
      </c>
      <c r="S126" s="296">
        <v>4.9682281634833174</v>
      </c>
      <c r="T126" s="296">
        <v>4.8281062212919297</v>
      </c>
      <c r="U126" s="296">
        <v>4.5956525003091091</v>
      </c>
      <c r="V126" s="296">
        <v>4.7616088529521452</v>
      </c>
      <c r="W126" s="296">
        <v>5.7143721974086041</v>
      </c>
      <c r="DA126" s="70" t="s">
        <v>760</v>
      </c>
    </row>
    <row r="127" spans="1:105" ht="12" customHeight="1" x14ac:dyDescent="0.25">
      <c r="A127" s="60" t="s">
        <v>606</v>
      </c>
      <c r="B127" s="264">
        <v>3.8935399627573259</v>
      </c>
      <c r="C127" s="264">
        <v>2.9596178874877461</v>
      </c>
      <c r="D127" s="264">
        <v>1.193737568751027</v>
      </c>
      <c r="E127" s="264">
        <v>1.1913643049178111</v>
      </c>
      <c r="F127" s="264">
        <v>1.605828143955091</v>
      </c>
      <c r="G127" s="264">
        <v>1.2150016365233489</v>
      </c>
      <c r="H127" s="264">
        <v>1.294178088632788</v>
      </c>
      <c r="I127" s="264">
        <v>2.165647169865248</v>
      </c>
      <c r="J127" s="264">
        <v>2.7568978239163311</v>
      </c>
      <c r="K127" s="264">
        <v>1.6774734721954041</v>
      </c>
      <c r="L127" s="264">
        <v>1.1951667233493239</v>
      </c>
      <c r="M127" s="264">
        <v>1.56626769224947</v>
      </c>
      <c r="N127" s="264">
        <v>1.168368899069955</v>
      </c>
      <c r="O127" s="264">
        <v>1.780970012437449</v>
      </c>
      <c r="P127" s="264">
        <v>2.0962119391379148</v>
      </c>
      <c r="Q127" s="264">
        <v>2.625972605194054</v>
      </c>
      <c r="R127" s="264">
        <v>2.7295394320814461</v>
      </c>
      <c r="S127" s="264">
        <v>2.9541360048752869</v>
      </c>
      <c r="T127" s="264">
        <v>2.86948697224372</v>
      </c>
      <c r="U127" s="264">
        <v>2.7429764405602581</v>
      </c>
      <c r="V127" s="264">
        <v>2.9804137166304931</v>
      </c>
      <c r="W127" s="264">
        <v>3.5914753408489868</v>
      </c>
      <c r="DA127" s="72" t="s">
        <v>761</v>
      </c>
    </row>
    <row r="128" spans="1:105" ht="12" customHeight="1" x14ac:dyDescent="0.25">
      <c r="A128" s="59" t="s">
        <v>30</v>
      </c>
      <c r="B128" s="232">
        <v>0</v>
      </c>
      <c r="C128" s="232">
        <v>0</v>
      </c>
      <c r="D128" s="232">
        <v>0</v>
      </c>
      <c r="E128" s="232">
        <v>0</v>
      </c>
      <c r="F128" s="232">
        <v>0</v>
      </c>
      <c r="G128" s="232">
        <v>0</v>
      </c>
      <c r="H128" s="232">
        <v>0</v>
      </c>
      <c r="I128" s="232">
        <v>0.1429433962892766</v>
      </c>
      <c r="J128" s="232">
        <v>0</v>
      </c>
      <c r="K128" s="232">
        <v>0</v>
      </c>
      <c r="L128" s="232">
        <v>0</v>
      </c>
      <c r="M128" s="232">
        <v>0</v>
      </c>
      <c r="N128" s="232">
        <v>0</v>
      </c>
      <c r="O128" s="232">
        <v>0</v>
      </c>
      <c r="P128" s="232">
        <v>0</v>
      </c>
      <c r="Q128" s="232">
        <v>0</v>
      </c>
      <c r="R128" s="232">
        <v>0</v>
      </c>
      <c r="S128" s="232">
        <v>0</v>
      </c>
      <c r="T128" s="232">
        <v>0</v>
      </c>
      <c r="U128" s="232">
        <v>0</v>
      </c>
      <c r="V128" s="232">
        <v>0</v>
      </c>
      <c r="W128" s="232">
        <v>0</v>
      </c>
      <c r="DA128" s="71" t="s">
        <v>762</v>
      </c>
    </row>
    <row r="129" spans="1:105" ht="12" customHeight="1" x14ac:dyDescent="0.25">
      <c r="A129" s="59" t="s">
        <v>33</v>
      </c>
      <c r="B129" s="232">
        <v>0.82720321359471582</v>
      </c>
      <c r="C129" s="232">
        <v>0.83878145662210113</v>
      </c>
      <c r="D129" s="232">
        <v>0</v>
      </c>
      <c r="E129" s="232">
        <v>0</v>
      </c>
      <c r="F129" s="232">
        <v>0</v>
      </c>
      <c r="G129" s="232">
        <v>0</v>
      </c>
      <c r="H129" s="232">
        <v>0</v>
      </c>
      <c r="I129" s="232">
        <v>0.32615828476392011</v>
      </c>
      <c r="J129" s="232">
        <v>0.50540080518933095</v>
      </c>
      <c r="K129" s="232">
        <v>0.33868224822070531</v>
      </c>
      <c r="L129" s="232">
        <v>0.17032942025197459</v>
      </c>
      <c r="M129" s="232">
        <v>0.34401869605896451</v>
      </c>
      <c r="N129" s="232">
        <v>0.27480242044768638</v>
      </c>
      <c r="O129" s="232">
        <v>0.14658550267708281</v>
      </c>
      <c r="P129" s="232">
        <v>0.2965388963008071</v>
      </c>
      <c r="Q129" s="232">
        <v>0.31117572672150551</v>
      </c>
      <c r="R129" s="232">
        <v>0.31720864218157652</v>
      </c>
      <c r="S129" s="232">
        <v>0.32129616518315529</v>
      </c>
      <c r="T129" s="232">
        <v>0.31045844461750421</v>
      </c>
      <c r="U129" s="232">
        <v>0.30026334932366888</v>
      </c>
      <c r="V129" s="232">
        <v>0.14382784608430579</v>
      </c>
      <c r="W129" s="232">
        <v>0.16880950002183159</v>
      </c>
      <c r="DA129" s="71" t="s">
        <v>763</v>
      </c>
    </row>
    <row r="130" spans="1:105" ht="12" customHeight="1" x14ac:dyDescent="0.25">
      <c r="A130" s="59" t="s">
        <v>160</v>
      </c>
      <c r="B130" s="232">
        <v>0.43262572021733792</v>
      </c>
      <c r="C130" s="232">
        <v>0.43871255823267152</v>
      </c>
      <c r="D130" s="232">
        <v>0.1510098624683924</v>
      </c>
      <c r="E130" s="232">
        <v>0.14985687358934849</v>
      </c>
      <c r="F130" s="232">
        <v>0.15284633596205729</v>
      </c>
      <c r="G130" s="232">
        <v>0</v>
      </c>
      <c r="H130" s="232">
        <v>0</v>
      </c>
      <c r="I130" s="232">
        <v>0</v>
      </c>
      <c r="J130" s="232">
        <v>0</v>
      </c>
      <c r="K130" s="232">
        <v>0</v>
      </c>
      <c r="L130" s="232">
        <v>0</v>
      </c>
      <c r="M130" s="232">
        <v>0</v>
      </c>
      <c r="N130" s="232">
        <v>0</v>
      </c>
      <c r="O130" s="232">
        <v>0</v>
      </c>
      <c r="P130" s="232">
        <v>0</v>
      </c>
      <c r="Q130" s="232">
        <v>0</v>
      </c>
      <c r="R130" s="232">
        <v>0</v>
      </c>
      <c r="S130" s="232">
        <v>7.1342574418686673E-3</v>
      </c>
      <c r="T130" s="232">
        <v>8.1220364803018408E-3</v>
      </c>
      <c r="U130" s="232">
        <v>7.2819964645006669E-3</v>
      </c>
      <c r="V130" s="232">
        <v>4.3586335936173894E-3</v>
      </c>
      <c r="W130" s="232">
        <v>6.6075430834034833E-3</v>
      </c>
      <c r="DA130" s="71" t="s">
        <v>764</v>
      </c>
    </row>
    <row r="131" spans="1:105" ht="12" customHeight="1" x14ac:dyDescent="0.25">
      <c r="A131" s="59" t="s">
        <v>70</v>
      </c>
      <c r="B131" s="232">
        <v>1.2130436222267611</v>
      </c>
      <c r="C131" s="232">
        <v>0.81707272640408002</v>
      </c>
      <c r="D131" s="232">
        <v>0</v>
      </c>
      <c r="E131" s="232">
        <v>0</v>
      </c>
      <c r="F131" s="232">
        <v>0.28068755192221262</v>
      </c>
      <c r="G131" s="232">
        <v>0</v>
      </c>
      <c r="H131" s="232">
        <v>0</v>
      </c>
      <c r="I131" s="232">
        <v>0.26809355689131042</v>
      </c>
      <c r="J131" s="232">
        <v>0</v>
      </c>
      <c r="K131" s="232">
        <v>0.13909500978383929</v>
      </c>
      <c r="L131" s="232">
        <v>0</v>
      </c>
      <c r="M131" s="232">
        <v>0</v>
      </c>
      <c r="N131" s="232">
        <v>0</v>
      </c>
      <c r="O131" s="232">
        <v>0</v>
      </c>
      <c r="P131" s="232">
        <v>0</v>
      </c>
      <c r="Q131" s="232">
        <v>0</v>
      </c>
      <c r="R131" s="232">
        <v>0</v>
      </c>
      <c r="S131" s="232">
        <v>0</v>
      </c>
      <c r="T131" s="232">
        <v>0</v>
      </c>
      <c r="U131" s="232">
        <v>0</v>
      </c>
      <c r="V131" s="232">
        <v>0</v>
      </c>
      <c r="W131" s="232">
        <v>0</v>
      </c>
      <c r="DA131" s="71" t="s">
        <v>765</v>
      </c>
    </row>
    <row r="132" spans="1:105" ht="12" customHeight="1" x14ac:dyDescent="0.25">
      <c r="A132" s="59" t="s">
        <v>162</v>
      </c>
      <c r="B132" s="232">
        <v>1.420667406718511</v>
      </c>
      <c r="C132" s="232">
        <v>0.86505114622889312</v>
      </c>
      <c r="D132" s="232">
        <v>1.042727706282635</v>
      </c>
      <c r="E132" s="232">
        <v>1.041507431328462</v>
      </c>
      <c r="F132" s="232">
        <v>1.1722942560708209</v>
      </c>
      <c r="G132" s="232">
        <v>1.2150016365233489</v>
      </c>
      <c r="H132" s="232">
        <v>1.294178088632788</v>
      </c>
      <c r="I132" s="232">
        <v>1.4284519319207409</v>
      </c>
      <c r="J132" s="232">
        <v>2.251497018727</v>
      </c>
      <c r="K132" s="232">
        <v>1.1996962141908589</v>
      </c>
      <c r="L132" s="232">
        <v>1.024837303097349</v>
      </c>
      <c r="M132" s="232">
        <v>1.2222489961905061</v>
      </c>
      <c r="N132" s="232">
        <v>0.89356647862226835</v>
      </c>
      <c r="O132" s="232">
        <v>1.634384509760366</v>
      </c>
      <c r="P132" s="232">
        <v>1.7996730428371079</v>
      </c>
      <c r="Q132" s="232">
        <v>2.3147968784725488</v>
      </c>
      <c r="R132" s="232">
        <v>2.4123307898998698</v>
      </c>
      <c r="S132" s="232">
        <v>2.6257055822502631</v>
      </c>
      <c r="T132" s="232">
        <v>2.5509064911459141</v>
      </c>
      <c r="U132" s="232">
        <v>2.4354310947720892</v>
      </c>
      <c r="V132" s="232">
        <v>2.8322272369525701</v>
      </c>
      <c r="W132" s="232">
        <v>3.4160582977437519</v>
      </c>
      <c r="DA132" s="71" t="s">
        <v>766</v>
      </c>
    </row>
    <row r="133" spans="1:105" ht="12" customHeight="1" x14ac:dyDescent="0.25">
      <c r="A133" s="60" t="s">
        <v>613</v>
      </c>
      <c r="B133" s="264">
        <v>1.7402134425574951</v>
      </c>
      <c r="C133" s="264">
        <v>1.837357694123005</v>
      </c>
      <c r="D133" s="264">
        <v>1.950168682780842</v>
      </c>
      <c r="E133" s="264">
        <v>1.916869437269038</v>
      </c>
      <c r="F133" s="264">
        <v>2.0329838211300379</v>
      </c>
      <c r="G133" s="264">
        <v>2.0486490957600769</v>
      </c>
      <c r="H133" s="264">
        <v>2.09493531654747</v>
      </c>
      <c r="I133" s="264">
        <v>2.280078706135841</v>
      </c>
      <c r="J133" s="264">
        <v>2.3111356799573528</v>
      </c>
      <c r="K133" s="264">
        <v>1.92029542980874</v>
      </c>
      <c r="L133" s="264">
        <v>2.2887843861597701</v>
      </c>
      <c r="M133" s="264">
        <v>1.9790016399403649</v>
      </c>
      <c r="N133" s="264">
        <v>1.8728453322326299</v>
      </c>
      <c r="O133" s="264">
        <v>1.961348985210821</v>
      </c>
      <c r="P133" s="264">
        <v>2.0291976245932362</v>
      </c>
      <c r="Q133" s="264">
        <v>2.1640951039132958</v>
      </c>
      <c r="R133" s="264">
        <v>1.8894365167434091</v>
      </c>
      <c r="S133" s="264">
        <v>2.01409215860803</v>
      </c>
      <c r="T133" s="264">
        <v>1.9586192490482099</v>
      </c>
      <c r="U133" s="264">
        <v>1.852676059748851</v>
      </c>
      <c r="V133" s="264">
        <v>1.7811951363216521</v>
      </c>
      <c r="W133" s="264">
        <v>2.122896856559616</v>
      </c>
      <c r="DA133" s="72" t="s">
        <v>767</v>
      </c>
    </row>
    <row r="134" spans="1:105" ht="12" customHeight="1" x14ac:dyDescent="0.25">
      <c r="A134" s="57" t="s">
        <v>615</v>
      </c>
      <c r="B134" s="296">
        <v>3.84909150235737</v>
      </c>
      <c r="C134" s="296">
        <v>3.277388380324743</v>
      </c>
      <c r="D134" s="296">
        <v>2.147978792533483</v>
      </c>
      <c r="E134" s="296">
        <v>2.1236066301917398</v>
      </c>
      <c r="F134" s="296">
        <v>2.4861081424459002</v>
      </c>
      <c r="G134" s="296">
        <v>2.2297905848068562</v>
      </c>
      <c r="H134" s="296">
        <v>2.3155091587960279</v>
      </c>
      <c r="I134" s="296">
        <v>3.0421033932592652</v>
      </c>
      <c r="J134" s="296">
        <v>3.4625805018408591</v>
      </c>
      <c r="K134" s="296">
        <v>2.458066711809852</v>
      </c>
      <c r="L134" s="296">
        <v>2.3803041499099149</v>
      </c>
      <c r="M134" s="296">
        <v>2.4221979696922009</v>
      </c>
      <c r="N134" s="296">
        <v>2.077817577800237</v>
      </c>
      <c r="O134" s="296">
        <v>2.556826189688997</v>
      </c>
      <c r="P134" s="296">
        <v>2.818561224302301</v>
      </c>
      <c r="Q134" s="296">
        <v>3.2726687855112511</v>
      </c>
      <c r="R134" s="296">
        <v>3.1557755185809939</v>
      </c>
      <c r="S134" s="296">
        <v>3.3943915237389719</v>
      </c>
      <c r="T134" s="296">
        <v>3.298657447683413</v>
      </c>
      <c r="U134" s="296">
        <v>3.139840478292768</v>
      </c>
      <c r="V134" s="296">
        <v>3.2532251333821991</v>
      </c>
      <c r="W134" s="296">
        <v>3.904171852037877</v>
      </c>
      <c r="DA134" s="70" t="s">
        <v>768</v>
      </c>
    </row>
    <row r="135" spans="1:105" ht="12" customHeight="1" x14ac:dyDescent="0.25">
      <c r="A135" s="60" t="s">
        <v>617</v>
      </c>
      <c r="B135" s="264">
        <v>2.6601433372287588</v>
      </c>
      <c r="C135" s="264">
        <v>2.022069345493009</v>
      </c>
      <c r="D135" s="264">
        <v>0.8155850640515494</v>
      </c>
      <c r="E135" s="264">
        <v>0.81396360336697926</v>
      </c>
      <c r="F135" s="264">
        <v>1.0971334771793131</v>
      </c>
      <c r="G135" s="264">
        <v>0.83011309477628537</v>
      </c>
      <c r="H135" s="264">
        <v>0.884208009316517</v>
      </c>
      <c r="I135" s="264">
        <v>1.4300685758964771</v>
      </c>
      <c r="J135" s="264">
        <v>1.883566997606436</v>
      </c>
      <c r="K135" s="264">
        <v>1.146082979273821</v>
      </c>
      <c r="L135" s="264">
        <v>0.81656149067588002</v>
      </c>
      <c r="M135" s="264">
        <v>1.0701049958925981</v>
      </c>
      <c r="N135" s="264">
        <v>0.79825268830301088</v>
      </c>
      <c r="O135" s="264">
        <v>1.21679385795609</v>
      </c>
      <c r="P135" s="264">
        <v>1.4321733632260281</v>
      </c>
      <c r="Q135" s="264">
        <v>1.7941163045120629</v>
      </c>
      <c r="R135" s="264">
        <v>1.864875204417463</v>
      </c>
      <c r="S135" s="264">
        <v>2.018324015113333</v>
      </c>
      <c r="T135" s="264">
        <v>1.960490125565103</v>
      </c>
      <c r="U135" s="264">
        <v>1.8740556337745791</v>
      </c>
      <c r="V135" s="264">
        <v>2.0362774663458518</v>
      </c>
      <c r="W135" s="264">
        <v>2.453766826632231</v>
      </c>
      <c r="DA135" s="72" t="s">
        <v>769</v>
      </c>
    </row>
    <row r="136" spans="1:105" ht="12" customHeight="1" x14ac:dyDescent="0.25">
      <c r="A136" s="59" t="s">
        <v>33</v>
      </c>
      <c r="B136" s="299">
        <v>0.56516155946165425</v>
      </c>
      <c r="C136" s="299">
        <v>0.57307204358168951</v>
      </c>
      <c r="D136" s="299">
        <v>0</v>
      </c>
      <c r="E136" s="299">
        <v>0</v>
      </c>
      <c r="F136" s="299">
        <v>0</v>
      </c>
      <c r="G136" s="299">
        <v>0</v>
      </c>
      <c r="H136" s="299">
        <v>0</v>
      </c>
      <c r="I136" s="299">
        <v>0.23059664984189429</v>
      </c>
      <c r="J136" s="299">
        <v>0.34529980362712009</v>
      </c>
      <c r="K136" s="299">
        <v>0.2313943955011924</v>
      </c>
      <c r="L136" s="299">
        <v>0.1163724211774755</v>
      </c>
      <c r="M136" s="299">
        <v>0.23504036197314321</v>
      </c>
      <c r="N136" s="299">
        <v>0.18775043656943999</v>
      </c>
      <c r="O136" s="299">
        <v>0.1001501081305517</v>
      </c>
      <c r="P136" s="299">
        <v>0.20260122581742421</v>
      </c>
      <c r="Q136" s="299">
        <v>0.21260139720238511</v>
      </c>
      <c r="R136" s="299">
        <v>0.21672320409757029</v>
      </c>
      <c r="S136" s="299">
        <v>0.21951588047496101</v>
      </c>
      <c r="T136" s="299">
        <v>0.21211133591416839</v>
      </c>
      <c r="U136" s="299">
        <v>0.205145845620574</v>
      </c>
      <c r="V136" s="299">
        <v>9.826602272708615E-2</v>
      </c>
      <c r="W136" s="299">
        <v>0.11533398168230941</v>
      </c>
      <c r="DA136" s="71" t="s">
        <v>770</v>
      </c>
    </row>
    <row r="137" spans="1:105" ht="12" customHeight="1" x14ac:dyDescent="0.25">
      <c r="A137" s="59" t="s">
        <v>160</v>
      </c>
      <c r="B137" s="299">
        <v>0.29557842943903911</v>
      </c>
      <c r="C137" s="299">
        <v>0.29973707728808108</v>
      </c>
      <c r="D137" s="299">
        <v>0.10317291804978521</v>
      </c>
      <c r="E137" s="299">
        <v>0.1023851732946716</v>
      </c>
      <c r="F137" s="299">
        <v>0.10442763298141521</v>
      </c>
      <c r="G137" s="299">
        <v>0</v>
      </c>
      <c r="H137" s="299">
        <v>0</v>
      </c>
      <c r="I137" s="299">
        <v>0</v>
      </c>
      <c r="J137" s="299">
        <v>0</v>
      </c>
      <c r="K137" s="299">
        <v>0</v>
      </c>
      <c r="L137" s="299">
        <v>0</v>
      </c>
      <c r="M137" s="299">
        <v>0</v>
      </c>
      <c r="N137" s="299">
        <v>0</v>
      </c>
      <c r="O137" s="299">
        <v>0</v>
      </c>
      <c r="P137" s="299">
        <v>0</v>
      </c>
      <c r="Q137" s="299">
        <v>0</v>
      </c>
      <c r="R137" s="299">
        <v>0</v>
      </c>
      <c r="S137" s="299">
        <v>4.8742654709062463E-3</v>
      </c>
      <c r="T137" s="299">
        <v>5.5491356026825256E-3</v>
      </c>
      <c r="U137" s="299">
        <v>4.975203686633429E-3</v>
      </c>
      <c r="V137" s="299">
        <v>2.9779044839369491E-3</v>
      </c>
      <c r="W137" s="299">
        <v>4.5144038270818381E-3</v>
      </c>
      <c r="DA137" s="71" t="s">
        <v>771</v>
      </c>
    </row>
    <row r="138" spans="1:105" ht="12" customHeight="1" x14ac:dyDescent="0.25">
      <c r="A138" s="59" t="s">
        <v>70</v>
      </c>
      <c r="B138" s="299">
        <v>0.82877534076962567</v>
      </c>
      <c r="C138" s="299">
        <v>0.55824021069913454</v>
      </c>
      <c r="D138" s="299">
        <v>0</v>
      </c>
      <c r="E138" s="299">
        <v>0</v>
      </c>
      <c r="F138" s="299">
        <v>0.19177127452934861</v>
      </c>
      <c r="G138" s="299">
        <v>0</v>
      </c>
      <c r="H138" s="299">
        <v>0</v>
      </c>
      <c r="I138" s="299">
        <v>0.18954439899658271</v>
      </c>
      <c r="J138" s="299">
        <v>0</v>
      </c>
      <c r="K138" s="299">
        <v>9.5032455569356411E-2</v>
      </c>
      <c r="L138" s="299">
        <v>0</v>
      </c>
      <c r="M138" s="299">
        <v>0</v>
      </c>
      <c r="N138" s="299">
        <v>0</v>
      </c>
      <c r="O138" s="299">
        <v>0</v>
      </c>
      <c r="P138" s="299">
        <v>0</v>
      </c>
      <c r="Q138" s="299">
        <v>0</v>
      </c>
      <c r="R138" s="299">
        <v>0</v>
      </c>
      <c r="S138" s="299">
        <v>0</v>
      </c>
      <c r="T138" s="299">
        <v>0</v>
      </c>
      <c r="U138" s="299">
        <v>0</v>
      </c>
      <c r="V138" s="299">
        <v>0</v>
      </c>
      <c r="W138" s="299">
        <v>0</v>
      </c>
      <c r="DA138" s="71" t="s">
        <v>772</v>
      </c>
    </row>
    <row r="139" spans="1:105" ht="12" customHeight="1" x14ac:dyDescent="0.25">
      <c r="A139" s="59" t="s">
        <v>162</v>
      </c>
      <c r="B139" s="299">
        <v>0.97062800755844036</v>
      </c>
      <c r="C139" s="299">
        <v>0.5910200139241043</v>
      </c>
      <c r="D139" s="299">
        <v>0.71241214600176417</v>
      </c>
      <c r="E139" s="299">
        <v>0.7115784300723077</v>
      </c>
      <c r="F139" s="299">
        <v>0.80093456966854948</v>
      </c>
      <c r="G139" s="299">
        <v>0.83011309477628537</v>
      </c>
      <c r="H139" s="299">
        <v>0.884208009316517</v>
      </c>
      <c r="I139" s="299">
        <v>1.0099275270579999</v>
      </c>
      <c r="J139" s="299">
        <v>1.538267193979316</v>
      </c>
      <c r="K139" s="299">
        <v>0.81965612820327161</v>
      </c>
      <c r="L139" s="299">
        <v>0.70018906949840454</v>
      </c>
      <c r="M139" s="299">
        <v>0.83506463391945462</v>
      </c>
      <c r="N139" s="299">
        <v>0.61050225173357087</v>
      </c>
      <c r="O139" s="299">
        <v>1.116643749825539</v>
      </c>
      <c r="P139" s="299">
        <v>1.2295721374086039</v>
      </c>
      <c r="Q139" s="299">
        <v>1.5815149073096779</v>
      </c>
      <c r="R139" s="299">
        <v>1.6481520003198931</v>
      </c>
      <c r="S139" s="299">
        <v>1.7939338691674649</v>
      </c>
      <c r="T139" s="299">
        <v>1.742829654048252</v>
      </c>
      <c r="U139" s="299">
        <v>1.663934584467371</v>
      </c>
      <c r="V139" s="299">
        <v>1.935033539134829</v>
      </c>
      <c r="W139" s="299">
        <v>2.3339184411228402</v>
      </c>
      <c r="DA139" s="71" t="s">
        <v>773</v>
      </c>
    </row>
    <row r="140" spans="1:105" ht="12" customHeight="1" x14ac:dyDescent="0.25">
      <c r="A140" s="60" t="s">
        <v>623</v>
      </c>
      <c r="B140" s="264">
        <v>1.18894816512861</v>
      </c>
      <c r="C140" s="264">
        <v>1.2553190348317329</v>
      </c>
      <c r="D140" s="264">
        <v>1.3323937284819329</v>
      </c>
      <c r="E140" s="264">
        <v>1.309643026824761</v>
      </c>
      <c r="F140" s="264">
        <v>1.388974665266586</v>
      </c>
      <c r="G140" s="264">
        <v>1.39967749003057</v>
      </c>
      <c r="H140" s="264">
        <v>1.431301149479512</v>
      </c>
      <c r="I140" s="264">
        <v>1.6120348173627881</v>
      </c>
      <c r="J140" s="264">
        <v>1.579013504234422</v>
      </c>
      <c r="K140" s="264">
        <v>1.3119837325360311</v>
      </c>
      <c r="L140" s="264">
        <v>1.5637426592340351</v>
      </c>
      <c r="M140" s="264">
        <v>1.352092973799603</v>
      </c>
      <c r="N140" s="264">
        <v>1.279564889497226</v>
      </c>
      <c r="O140" s="264">
        <v>1.340032331732907</v>
      </c>
      <c r="P140" s="264">
        <v>1.3863878610762741</v>
      </c>
      <c r="Q140" s="264">
        <v>1.4785524809991879</v>
      </c>
      <c r="R140" s="264">
        <v>1.2909003141635309</v>
      </c>
      <c r="S140" s="264">
        <v>1.37606750862564</v>
      </c>
      <c r="T140" s="264">
        <v>1.338167322118309</v>
      </c>
      <c r="U140" s="264">
        <v>1.265784844518189</v>
      </c>
      <c r="V140" s="264">
        <v>1.216947667036347</v>
      </c>
      <c r="W140" s="264">
        <v>1.450405025405646</v>
      </c>
      <c r="DA140" s="72" t="s">
        <v>774</v>
      </c>
    </row>
    <row r="141" spans="1:105" ht="12" customHeight="1" x14ac:dyDescent="0.25">
      <c r="A141" s="57" t="s">
        <v>625</v>
      </c>
      <c r="B141" s="263">
        <f t="shared" ref="B141:W141" si="2">B142+B146+B157</f>
        <v>2.8327682234752345</v>
      </c>
      <c r="C141" s="263">
        <f t="shared" si="2"/>
        <v>2.6046249659419751</v>
      </c>
      <c r="D141" s="263">
        <f t="shared" si="2"/>
        <v>2.1961808551914799</v>
      </c>
      <c r="E141" s="263">
        <f t="shared" si="2"/>
        <v>2.1858248427030511</v>
      </c>
      <c r="F141" s="263">
        <f t="shared" si="2"/>
        <v>2.4144497465956141</v>
      </c>
      <c r="G141" s="263">
        <f t="shared" si="2"/>
        <v>2.3137628694328587</v>
      </c>
      <c r="H141" s="263">
        <f t="shared" si="2"/>
        <v>2.3010877862511161</v>
      </c>
      <c r="I141" s="263">
        <f t="shared" si="2"/>
        <v>2.6113865154007696</v>
      </c>
      <c r="J141" s="263">
        <f t="shared" si="2"/>
        <v>2.7907662496381187</v>
      </c>
      <c r="K141" s="263">
        <f t="shared" si="2"/>
        <v>2.5418452854175109</v>
      </c>
      <c r="L141" s="263">
        <f t="shared" si="2"/>
        <v>2.6644179686865961</v>
      </c>
      <c r="M141" s="263">
        <f t="shared" si="2"/>
        <v>2.712244418319206</v>
      </c>
      <c r="N141" s="263">
        <f t="shared" si="2"/>
        <v>0.92880397023920758</v>
      </c>
      <c r="O141" s="263">
        <f t="shared" si="2"/>
        <v>1.1744022663928935</v>
      </c>
      <c r="P141" s="263">
        <f t="shared" si="2"/>
        <v>1.3038919144854086</v>
      </c>
      <c r="Q141" s="263">
        <f t="shared" si="2"/>
        <v>1.5287387554917788</v>
      </c>
      <c r="R141" s="263">
        <f t="shared" si="2"/>
        <v>1.4881812451647156</v>
      </c>
      <c r="S141" s="263">
        <f t="shared" si="2"/>
        <v>1.6021440021506441</v>
      </c>
      <c r="T141" s="263">
        <f t="shared" si="2"/>
        <v>1.5568673373625783</v>
      </c>
      <c r="U141" s="263">
        <f t="shared" si="2"/>
        <v>1.4827137500306966</v>
      </c>
      <c r="V141" s="263">
        <f t="shared" si="2"/>
        <v>1.5462509309499788</v>
      </c>
      <c r="W141" s="263">
        <f t="shared" si="2"/>
        <v>1.8566881071892707</v>
      </c>
      <c r="DA141" s="70"/>
    </row>
    <row r="142" spans="1:105" ht="12" customHeight="1" x14ac:dyDescent="0.25">
      <c r="A142" s="60" t="s">
        <v>626</v>
      </c>
      <c r="B142" s="264">
        <v>0.35584847140488107</v>
      </c>
      <c r="C142" s="264">
        <v>0.26765842741173212</v>
      </c>
      <c r="D142" s="264">
        <v>0.1195555917071713</v>
      </c>
      <c r="E142" s="264">
        <v>0.11931790381890769</v>
      </c>
      <c r="F142" s="264">
        <v>0.14677421711225161</v>
      </c>
      <c r="G142" s="264">
        <v>0.1216852375113838</v>
      </c>
      <c r="H142" s="264">
        <v>0.12961494319294531</v>
      </c>
      <c r="I142" s="264">
        <v>0.19705137032846631</v>
      </c>
      <c r="J142" s="264">
        <v>0.27610972398178218</v>
      </c>
      <c r="K142" s="264">
        <v>0.16182358187953971</v>
      </c>
      <c r="L142" s="264">
        <v>0.119698724861487</v>
      </c>
      <c r="M142" s="264">
        <v>0.15686534932014559</v>
      </c>
      <c r="N142" s="264">
        <v>0.11701486048287239</v>
      </c>
      <c r="O142" s="264">
        <v>0.17836828564628709</v>
      </c>
      <c r="P142" s="264">
        <v>0.20994049721454319</v>
      </c>
      <c r="Q142" s="264">
        <v>0.26299725906195098</v>
      </c>
      <c r="R142" s="264">
        <v>0.27336971745974709</v>
      </c>
      <c r="S142" s="264">
        <v>0.2958635861781998</v>
      </c>
      <c r="T142" s="264">
        <v>0.28738578883929622</v>
      </c>
      <c r="U142" s="264">
        <v>0.27471546508595229</v>
      </c>
      <c r="V142" s="264">
        <v>0.29849536007879929</v>
      </c>
      <c r="W142" s="264">
        <v>0.35969460182623259</v>
      </c>
      <c r="DA142" s="72" t="s">
        <v>775</v>
      </c>
    </row>
    <row r="143" spans="1:105" ht="12" customHeight="1" x14ac:dyDescent="0.25">
      <c r="A143" s="59" t="s">
        <v>33</v>
      </c>
      <c r="B143" s="232">
        <v>0.1098151094810378</v>
      </c>
      <c r="C143" s="232">
        <v>0.10478515445062619</v>
      </c>
      <c r="D143" s="232">
        <v>0</v>
      </c>
      <c r="E143" s="232">
        <v>0</v>
      </c>
      <c r="F143" s="232">
        <v>0</v>
      </c>
      <c r="G143" s="232">
        <v>0</v>
      </c>
      <c r="H143" s="232">
        <v>0</v>
      </c>
      <c r="I143" s="232">
        <v>3.6629181994705759E-2</v>
      </c>
      <c r="J143" s="232">
        <v>5.0617065170287481E-2</v>
      </c>
      <c r="K143" s="232">
        <v>3.5626327243411027E-2</v>
      </c>
      <c r="L143" s="232">
        <v>1.7058887276765841E-2</v>
      </c>
      <c r="M143" s="232">
        <v>3.4454271895531852E-2</v>
      </c>
      <c r="N143" s="232">
        <v>2.752210103729949E-2</v>
      </c>
      <c r="O143" s="232">
        <v>1.4680878751757651E-2</v>
      </c>
      <c r="P143" s="232">
        <v>2.9699059608660761E-2</v>
      </c>
      <c r="Q143" s="232">
        <v>3.1164972190682452E-2</v>
      </c>
      <c r="R143" s="232">
        <v>3.1769182694254661E-2</v>
      </c>
      <c r="S143" s="232">
        <v>3.2178557622097238E-2</v>
      </c>
      <c r="T143" s="232">
        <v>3.109313472103277E-2</v>
      </c>
      <c r="U143" s="232">
        <v>3.0072072234375202E-2</v>
      </c>
      <c r="V143" s="232">
        <v>1.440469303531111E-2</v>
      </c>
      <c r="W143" s="232">
        <v>1.690666373348523E-2</v>
      </c>
      <c r="DA143" s="71" t="s">
        <v>776</v>
      </c>
    </row>
    <row r="144" spans="1:105" ht="12" customHeight="1" x14ac:dyDescent="0.25">
      <c r="A144" s="59" t="s">
        <v>160</v>
      </c>
      <c r="B144" s="232">
        <v>5.7433095095852052E-2</v>
      </c>
      <c r="C144" s="232">
        <v>5.4806365604421141E-2</v>
      </c>
      <c r="D144" s="232">
        <v>1.512398866688654E-2</v>
      </c>
      <c r="E144" s="232">
        <v>1.50085141511518E-2</v>
      </c>
      <c r="F144" s="232">
        <v>1.692944992718971E-2</v>
      </c>
      <c r="G144" s="232">
        <v>0</v>
      </c>
      <c r="H144" s="232">
        <v>0</v>
      </c>
      <c r="I144" s="232">
        <v>0</v>
      </c>
      <c r="J144" s="232">
        <v>0</v>
      </c>
      <c r="K144" s="232">
        <v>0</v>
      </c>
      <c r="L144" s="232">
        <v>0</v>
      </c>
      <c r="M144" s="232">
        <v>0</v>
      </c>
      <c r="N144" s="232">
        <v>0</v>
      </c>
      <c r="O144" s="232">
        <v>0</v>
      </c>
      <c r="P144" s="232">
        <v>0</v>
      </c>
      <c r="Q144" s="232">
        <v>0</v>
      </c>
      <c r="R144" s="232">
        <v>0</v>
      </c>
      <c r="S144" s="232">
        <v>7.1451246252248336E-4</v>
      </c>
      <c r="T144" s="232">
        <v>8.1344082877921292E-4</v>
      </c>
      <c r="U144" s="232">
        <v>7.2930886897845887E-4</v>
      </c>
      <c r="V144" s="232">
        <v>4.3652728368504982E-4</v>
      </c>
      <c r="W144" s="232">
        <v>6.6176079545980291E-4</v>
      </c>
      <c r="DA144" s="71" t="s">
        <v>777</v>
      </c>
    </row>
    <row r="145" spans="1:105" ht="12" customHeight="1" x14ac:dyDescent="0.25">
      <c r="A145" s="59" t="s">
        <v>162</v>
      </c>
      <c r="B145" s="232">
        <v>0.18860026682799119</v>
      </c>
      <c r="C145" s="232">
        <v>0.1080669073566848</v>
      </c>
      <c r="D145" s="232">
        <v>0.1044316030402848</v>
      </c>
      <c r="E145" s="232">
        <v>0.10430938966775589</v>
      </c>
      <c r="F145" s="232">
        <v>0.12984476718506191</v>
      </c>
      <c r="G145" s="232">
        <v>0.1216852375113838</v>
      </c>
      <c r="H145" s="232">
        <v>0.12961494319294531</v>
      </c>
      <c r="I145" s="232">
        <v>0.16042218833376051</v>
      </c>
      <c r="J145" s="232">
        <v>0.22549265881149469</v>
      </c>
      <c r="K145" s="232">
        <v>0.12619725463612869</v>
      </c>
      <c r="L145" s="232">
        <v>0.1026398375847211</v>
      </c>
      <c r="M145" s="232">
        <v>0.1224110774246137</v>
      </c>
      <c r="N145" s="232">
        <v>8.9492759445572903E-2</v>
      </c>
      <c r="O145" s="232">
        <v>0.16368740689452951</v>
      </c>
      <c r="P145" s="232">
        <v>0.1802414376058824</v>
      </c>
      <c r="Q145" s="232">
        <v>0.23183228687126861</v>
      </c>
      <c r="R145" s="232">
        <v>0.24160053476549251</v>
      </c>
      <c r="S145" s="232">
        <v>0.26297051609358008</v>
      </c>
      <c r="T145" s="232">
        <v>0.2554792132894842</v>
      </c>
      <c r="U145" s="232">
        <v>0.24391408398259859</v>
      </c>
      <c r="V145" s="232">
        <v>0.28365413975980308</v>
      </c>
      <c r="W145" s="232">
        <v>0.34212617729728761</v>
      </c>
      <c r="DA145" s="71" t="s">
        <v>778</v>
      </c>
    </row>
    <row r="146" spans="1:105" ht="12" customHeight="1" x14ac:dyDescent="0.25">
      <c r="A146" s="60" t="s">
        <v>631</v>
      </c>
      <c r="B146" s="264">
        <v>2.2458982490416499</v>
      </c>
      <c r="C146" s="264">
        <v>2.1074337940474739</v>
      </c>
      <c r="D146" s="264">
        <v>1.881311337792416</v>
      </c>
      <c r="E146" s="264">
        <v>1.874528010016328</v>
      </c>
      <c r="F146" s="264">
        <v>2.0424997175414159</v>
      </c>
      <c r="G146" s="264">
        <v>1.986900664005304</v>
      </c>
      <c r="H146" s="264">
        <v>1.9616602025628791</v>
      </c>
      <c r="I146" s="264">
        <v>2.1582710749851231</v>
      </c>
      <c r="J146" s="264">
        <v>2.2831909163248389</v>
      </c>
      <c r="K146" s="264">
        <v>2.1780238907036509</v>
      </c>
      <c r="L146" s="264">
        <v>2.315492168510922</v>
      </c>
      <c r="M146" s="264">
        <v>2.3571774556410419</v>
      </c>
      <c r="N146" s="264">
        <v>0.6242192973181161</v>
      </c>
      <c r="O146" s="264">
        <v>0.79960032178379092</v>
      </c>
      <c r="P146" s="264">
        <v>0.89072255939646827</v>
      </c>
      <c r="Q146" s="264">
        <v>1.0490023425053621</v>
      </c>
      <c r="R146" s="264">
        <v>1.025580069580768</v>
      </c>
      <c r="S146" s="264">
        <v>1.104564405620944</v>
      </c>
      <c r="T146" s="264">
        <v>1.0733212789809461</v>
      </c>
      <c r="U146" s="264">
        <v>1.0224484720183309</v>
      </c>
      <c r="V146" s="264">
        <v>1.0693647385447109</v>
      </c>
      <c r="W146" s="264">
        <v>1.2843804516540669</v>
      </c>
      <c r="DA146" s="72" t="s">
        <v>779</v>
      </c>
    </row>
    <row r="147" spans="1:105" ht="12" customHeight="1" x14ac:dyDescent="0.25">
      <c r="A147" s="64" t="s">
        <v>30</v>
      </c>
      <c r="B147" s="231">
        <v>0</v>
      </c>
      <c r="C147" s="231">
        <v>0</v>
      </c>
      <c r="D147" s="231">
        <v>0</v>
      </c>
      <c r="E147" s="231">
        <v>0</v>
      </c>
      <c r="F147" s="231">
        <v>0</v>
      </c>
      <c r="G147" s="231">
        <v>0</v>
      </c>
      <c r="H147" s="231">
        <v>0</v>
      </c>
      <c r="I147" s="231">
        <v>1.822603233964917E-2</v>
      </c>
      <c r="J147" s="231">
        <v>0</v>
      </c>
      <c r="K147" s="231">
        <v>0</v>
      </c>
      <c r="L147" s="231">
        <v>0</v>
      </c>
      <c r="M147" s="231">
        <v>0</v>
      </c>
      <c r="N147" s="231">
        <v>0</v>
      </c>
      <c r="O147" s="231">
        <v>0</v>
      </c>
      <c r="P147" s="231">
        <v>0</v>
      </c>
      <c r="Q147" s="231">
        <v>0</v>
      </c>
      <c r="R147" s="231">
        <v>0</v>
      </c>
      <c r="S147" s="231">
        <v>0</v>
      </c>
      <c r="T147" s="231">
        <v>0</v>
      </c>
      <c r="U147" s="231">
        <v>0</v>
      </c>
      <c r="V147" s="231">
        <v>0</v>
      </c>
      <c r="W147" s="231">
        <v>0</v>
      </c>
      <c r="DA147" s="73" t="s">
        <v>780</v>
      </c>
    </row>
    <row r="148" spans="1:105" ht="12" customHeight="1" x14ac:dyDescent="0.25">
      <c r="A148" s="64" t="s">
        <v>32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781</v>
      </c>
    </row>
    <row r="149" spans="1:105" ht="12" customHeight="1" x14ac:dyDescent="0.25">
      <c r="A149" s="64" t="s">
        <v>33</v>
      </c>
      <c r="B149" s="231">
        <v>0.1214673625487747</v>
      </c>
      <c r="C149" s="231">
        <v>0.1131670068519228</v>
      </c>
      <c r="D149" s="231">
        <v>0</v>
      </c>
      <c r="E149" s="231">
        <v>0</v>
      </c>
      <c r="F149" s="231">
        <v>0</v>
      </c>
      <c r="G149" s="231">
        <v>0</v>
      </c>
      <c r="H149" s="231">
        <v>0</v>
      </c>
      <c r="I149" s="231">
        <v>4.20014130189338E-2</v>
      </c>
      <c r="J149" s="231">
        <v>6.7574381743492215E-2</v>
      </c>
      <c r="K149" s="231">
        <v>3.1907882384077192E-2</v>
      </c>
      <c r="L149" s="231">
        <v>1.552711089670253E-2</v>
      </c>
      <c r="M149" s="231">
        <v>2.8772087451199361E-2</v>
      </c>
      <c r="N149" s="231">
        <v>0.14708772559895769</v>
      </c>
      <c r="O149" s="231">
        <v>6.5957759467959981E-2</v>
      </c>
      <c r="P149" s="231">
        <v>0.1262657596255683</v>
      </c>
      <c r="Q149" s="231">
        <v>0.12456976843054</v>
      </c>
      <c r="R149" s="231">
        <v>0.1194395830295764</v>
      </c>
      <c r="S149" s="231">
        <v>0.1203855737394115</v>
      </c>
      <c r="T149" s="231">
        <v>0.1163681225140516</v>
      </c>
      <c r="U149" s="231">
        <v>0.1121571724896188</v>
      </c>
      <c r="V149" s="231">
        <v>5.1721697860946172E-2</v>
      </c>
      <c r="W149" s="231">
        <v>6.0505654884721573E-2</v>
      </c>
      <c r="DA149" s="73" t="s">
        <v>782</v>
      </c>
    </row>
    <row r="150" spans="1:105" ht="12" customHeight="1" x14ac:dyDescent="0.25">
      <c r="A150" s="64" t="s">
        <v>160</v>
      </c>
      <c r="B150" s="231">
        <v>6.4735288389459258E-2</v>
      </c>
      <c r="C150" s="231">
        <v>6.031598688531379E-2</v>
      </c>
      <c r="D150" s="231">
        <v>1.5914736688518109E-2</v>
      </c>
      <c r="E150" s="231">
        <v>1.550487482595754E-2</v>
      </c>
      <c r="F150" s="231">
        <v>1.6945682319658189E-2</v>
      </c>
      <c r="G150" s="231">
        <v>0</v>
      </c>
      <c r="H150" s="231">
        <v>0</v>
      </c>
      <c r="I150" s="231">
        <v>0</v>
      </c>
      <c r="J150" s="231">
        <v>0</v>
      </c>
      <c r="K150" s="231">
        <v>0</v>
      </c>
      <c r="L150" s="231">
        <v>0</v>
      </c>
      <c r="M150" s="231">
        <v>0</v>
      </c>
      <c r="N150" s="231">
        <v>0</v>
      </c>
      <c r="O150" s="231">
        <v>0</v>
      </c>
      <c r="P150" s="231">
        <v>0</v>
      </c>
      <c r="Q150" s="231">
        <v>0</v>
      </c>
      <c r="R150" s="231">
        <v>0</v>
      </c>
      <c r="S150" s="231">
        <v>2.7239494560819932E-3</v>
      </c>
      <c r="T150" s="231">
        <v>3.1022503981970508E-3</v>
      </c>
      <c r="U150" s="231">
        <v>2.771765942935081E-3</v>
      </c>
      <c r="V150" s="231">
        <v>1.5972081632560111E-3</v>
      </c>
      <c r="W150" s="231">
        <v>2.4133507680350178E-3</v>
      </c>
      <c r="DA150" s="73" t="s">
        <v>783</v>
      </c>
    </row>
    <row r="151" spans="1:105" ht="12" customHeight="1" x14ac:dyDescent="0.25">
      <c r="A151" s="64" t="s">
        <v>70</v>
      </c>
      <c r="B151" s="231">
        <v>0.17597159089936301</v>
      </c>
      <c r="C151" s="231">
        <v>0.1089056661113256</v>
      </c>
      <c r="D151" s="231">
        <v>0</v>
      </c>
      <c r="E151" s="231">
        <v>0</v>
      </c>
      <c r="F151" s="231">
        <v>3.0169253948550589E-2</v>
      </c>
      <c r="G151" s="231">
        <v>0</v>
      </c>
      <c r="H151" s="231">
        <v>0</v>
      </c>
      <c r="I151" s="231">
        <v>3.4106771863164131E-2</v>
      </c>
      <c r="J151" s="231">
        <v>0</v>
      </c>
      <c r="K151" s="231">
        <v>1.294600739480737E-2</v>
      </c>
      <c r="L151" s="231">
        <v>0</v>
      </c>
      <c r="M151" s="231">
        <v>0</v>
      </c>
      <c r="N151" s="231">
        <v>0</v>
      </c>
      <c r="O151" s="231">
        <v>0</v>
      </c>
      <c r="P151" s="231">
        <v>0</v>
      </c>
      <c r="Q151" s="231">
        <v>0</v>
      </c>
      <c r="R151" s="231">
        <v>0</v>
      </c>
      <c r="S151" s="231">
        <v>0</v>
      </c>
      <c r="T151" s="231">
        <v>0</v>
      </c>
      <c r="U151" s="231">
        <v>0</v>
      </c>
      <c r="V151" s="231">
        <v>0</v>
      </c>
      <c r="W151" s="231">
        <v>0</v>
      </c>
      <c r="DA151" s="73" t="s">
        <v>784</v>
      </c>
    </row>
    <row r="152" spans="1:105" ht="12" customHeight="1" x14ac:dyDescent="0.25">
      <c r="A152" s="64" t="s">
        <v>34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785</v>
      </c>
    </row>
    <row r="153" spans="1:105" ht="12" customHeight="1" x14ac:dyDescent="0.25">
      <c r="A153" s="64" t="s">
        <v>162</v>
      </c>
      <c r="B153" s="231">
        <v>0.20811108485944951</v>
      </c>
      <c r="C153" s="231">
        <v>0.11643088596165831</v>
      </c>
      <c r="D153" s="231">
        <v>0.1075818735553757</v>
      </c>
      <c r="E153" s="231">
        <v>0.1054940618035958</v>
      </c>
      <c r="F153" s="231">
        <v>0.12723737763722959</v>
      </c>
      <c r="G153" s="231">
        <v>0.1226953512132004</v>
      </c>
      <c r="H153" s="231">
        <v>0.1385448171604575</v>
      </c>
      <c r="I153" s="231">
        <v>0.18350864354743099</v>
      </c>
      <c r="J153" s="231">
        <v>0.30031217213878553</v>
      </c>
      <c r="K153" s="231">
        <v>0.1127540744667318</v>
      </c>
      <c r="L153" s="231">
        <v>9.3199014282438236E-2</v>
      </c>
      <c r="M153" s="231">
        <v>0.1019775145852963</v>
      </c>
      <c r="N153" s="231">
        <v>0.47713157171915838</v>
      </c>
      <c r="O153" s="231">
        <v>0.73364256231583092</v>
      </c>
      <c r="P153" s="231">
        <v>0.76445679977089998</v>
      </c>
      <c r="Q153" s="231">
        <v>0.92443257407482182</v>
      </c>
      <c r="R153" s="231">
        <v>0.90614048655119184</v>
      </c>
      <c r="S153" s="231">
        <v>0.98145488242545031</v>
      </c>
      <c r="T153" s="231">
        <v>0.9538509060686976</v>
      </c>
      <c r="U153" s="231">
        <v>0.9075195335857773</v>
      </c>
      <c r="V153" s="231">
        <v>1.0160458325205091</v>
      </c>
      <c r="W153" s="231">
        <v>1.22146144600131</v>
      </c>
      <c r="DA153" s="73" t="s">
        <v>786</v>
      </c>
    </row>
    <row r="154" spans="1:105" ht="12" customHeight="1" x14ac:dyDescent="0.25">
      <c r="A154" s="64" t="s">
        <v>36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787</v>
      </c>
    </row>
    <row r="155" spans="1:105" ht="12" customHeight="1" x14ac:dyDescent="0.25">
      <c r="A155" s="64" t="s">
        <v>73</v>
      </c>
      <c r="B155" s="231">
        <v>1.6756129223446039</v>
      </c>
      <c r="C155" s="231">
        <v>1.7086142482372531</v>
      </c>
      <c r="D155" s="231">
        <v>1.7578147275485221</v>
      </c>
      <c r="E155" s="231">
        <v>1.7535290733867741</v>
      </c>
      <c r="F155" s="231">
        <v>1.868147403635978</v>
      </c>
      <c r="G155" s="231">
        <v>1.8642053127921041</v>
      </c>
      <c r="H155" s="231">
        <v>1.823115385402422</v>
      </c>
      <c r="I155" s="231">
        <v>1.880428214215945</v>
      </c>
      <c r="J155" s="231">
        <v>1.915304362442561</v>
      </c>
      <c r="K155" s="231">
        <v>2.020415926458035</v>
      </c>
      <c r="L155" s="231">
        <v>2.2067660433317808</v>
      </c>
      <c r="M155" s="231">
        <v>2.2264278536045472</v>
      </c>
      <c r="N155" s="231">
        <v>0</v>
      </c>
      <c r="O155" s="231">
        <v>0</v>
      </c>
      <c r="P155" s="231">
        <v>0</v>
      </c>
      <c r="Q155" s="231">
        <v>0</v>
      </c>
      <c r="R155" s="231">
        <v>0</v>
      </c>
      <c r="S155" s="231">
        <v>0</v>
      </c>
      <c r="T155" s="231">
        <v>0</v>
      </c>
      <c r="U155" s="231">
        <v>0</v>
      </c>
      <c r="V155" s="231">
        <v>0</v>
      </c>
      <c r="W155" s="231">
        <v>0</v>
      </c>
      <c r="DA155" s="73" t="s">
        <v>788</v>
      </c>
    </row>
    <row r="156" spans="1:105" ht="12" customHeight="1" x14ac:dyDescent="0.25">
      <c r="A156" s="64" t="s">
        <v>79</v>
      </c>
      <c r="B156" s="231">
        <v>0</v>
      </c>
      <c r="C156" s="231">
        <v>0</v>
      </c>
      <c r="D156" s="231">
        <v>0</v>
      </c>
      <c r="E156" s="231">
        <v>0</v>
      </c>
      <c r="F156" s="231">
        <v>0</v>
      </c>
      <c r="G156" s="231">
        <v>0</v>
      </c>
      <c r="H156" s="231">
        <v>0</v>
      </c>
      <c r="I156" s="231">
        <v>0</v>
      </c>
      <c r="J156" s="231">
        <v>0</v>
      </c>
      <c r="K156" s="231">
        <v>0</v>
      </c>
      <c r="L156" s="231">
        <v>0</v>
      </c>
      <c r="M156" s="231">
        <v>0</v>
      </c>
      <c r="N156" s="231">
        <v>0</v>
      </c>
      <c r="O156" s="231">
        <v>0</v>
      </c>
      <c r="P156" s="231">
        <v>0</v>
      </c>
      <c r="Q156" s="231">
        <v>0</v>
      </c>
      <c r="R156" s="231">
        <v>0</v>
      </c>
      <c r="S156" s="231">
        <v>0</v>
      </c>
      <c r="T156" s="231">
        <v>0</v>
      </c>
      <c r="U156" s="231">
        <v>0</v>
      </c>
      <c r="V156" s="231">
        <v>0</v>
      </c>
      <c r="W156" s="231">
        <v>0</v>
      </c>
      <c r="DA156" s="73" t="s">
        <v>789</v>
      </c>
    </row>
    <row r="157" spans="1:105" ht="12" customHeight="1" x14ac:dyDescent="0.25">
      <c r="A157" s="61" t="s">
        <v>643</v>
      </c>
      <c r="B157" s="265">
        <v>0.23102150302870339</v>
      </c>
      <c r="C157" s="265">
        <v>0.229532744482769</v>
      </c>
      <c r="D157" s="265">
        <v>0.1953139256918924</v>
      </c>
      <c r="E157" s="265">
        <v>0.1919789288678154</v>
      </c>
      <c r="F157" s="265">
        <v>0.22517581194194669</v>
      </c>
      <c r="G157" s="265">
        <v>0.2051769679161711</v>
      </c>
      <c r="H157" s="265">
        <v>0.20981264049529191</v>
      </c>
      <c r="I157" s="265">
        <v>0.2560640700871803</v>
      </c>
      <c r="J157" s="265">
        <v>0.23146560933149751</v>
      </c>
      <c r="K157" s="265">
        <v>0.2019978128343202</v>
      </c>
      <c r="L157" s="265">
        <v>0.2292270753141871</v>
      </c>
      <c r="M157" s="265">
        <v>0.19820161335801889</v>
      </c>
      <c r="N157" s="265">
        <v>0.1875698124382191</v>
      </c>
      <c r="O157" s="265">
        <v>0.1964336589628155</v>
      </c>
      <c r="P157" s="265">
        <v>0.20322885787439721</v>
      </c>
      <c r="Q157" s="265">
        <v>0.21673915392446591</v>
      </c>
      <c r="R157" s="265">
        <v>0.18923145812420061</v>
      </c>
      <c r="S157" s="265">
        <v>0.2017160103515003</v>
      </c>
      <c r="T157" s="265">
        <v>0.19616026954233601</v>
      </c>
      <c r="U157" s="265">
        <v>0.1855498129264134</v>
      </c>
      <c r="V157" s="265">
        <v>0.17839083232646871</v>
      </c>
      <c r="W157" s="265">
        <v>0.21261305370897129</v>
      </c>
      <c r="DA157" s="74" t="s">
        <v>790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DA158" s="94"/>
    </row>
    <row r="159" spans="1:105" ht="12" customHeight="1" x14ac:dyDescent="0.25">
      <c r="A159" s="130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</row>
    <row r="160" spans="1:105" ht="15" customHeight="1" x14ac:dyDescent="0.25">
      <c r="A160" s="32" t="s">
        <v>342</v>
      </c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DA160" s="88"/>
    </row>
    <row r="161" spans="1:105" ht="12" customHeight="1" x14ac:dyDescent="0.25">
      <c r="A161" s="58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</row>
    <row r="162" spans="1:105" ht="12" customHeight="1" x14ac:dyDescent="0.25">
      <c r="A162" s="35" t="s">
        <v>43</v>
      </c>
      <c r="B162" s="234">
        <f t="shared" ref="B162:W162" si="3">SUM(B$163:B$169)</f>
        <v>0</v>
      </c>
      <c r="C162" s="234">
        <f t="shared" si="3"/>
        <v>0</v>
      </c>
      <c r="D162" s="234">
        <f t="shared" si="3"/>
        <v>0</v>
      </c>
      <c r="E162" s="234">
        <f t="shared" si="3"/>
        <v>0</v>
      </c>
      <c r="F162" s="234">
        <f t="shared" si="3"/>
        <v>0</v>
      </c>
      <c r="G162" s="234">
        <f t="shared" si="3"/>
        <v>0</v>
      </c>
      <c r="H162" s="234">
        <f t="shared" si="3"/>
        <v>0</v>
      </c>
      <c r="I162" s="234">
        <f t="shared" si="3"/>
        <v>0</v>
      </c>
      <c r="J162" s="234">
        <f t="shared" si="3"/>
        <v>0</v>
      </c>
      <c r="K162" s="234">
        <f t="shared" si="3"/>
        <v>0</v>
      </c>
      <c r="L162" s="234">
        <f t="shared" si="3"/>
        <v>0</v>
      </c>
      <c r="M162" s="234">
        <f t="shared" si="3"/>
        <v>0</v>
      </c>
      <c r="N162" s="234">
        <f t="shared" si="3"/>
        <v>0</v>
      </c>
      <c r="O162" s="234">
        <f t="shared" si="3"/>
        <v>0</v>
      </c>
      <c r="P162" s="234">
        <f t="shared" si="3"/>
        <v>0</v>
      </c>
      <c r="Q162" s="234">
        <f t="shared" si="3"/>
        <v>0</v>
      </c>
      <c r="R162" s="234">
        <f t="shared" si="3"/>
        <v>0</v>
      </c>
      <c r="S162" s="234">
        <f t="shared" si="3"/>
        <v>0</v>
      </c>
      <c r="T162" s="234">
        <f t="shared" si="3"/>
        <v>0</v>
      </c>
      <c r="U162" s="234">
        <f t="shared" si="3"/>
        <v>0</v>
      </c>
      <c r="V162" s="234">
        <f t="shared" si="3"/>
        <v>0</v>
      </c>
      <c r="W162" s="234">
        <f t="shared" si="3"/>
        <v>0</v>
      </c>
      <c r="DA162" s="95"/>
    </row>
    <row r="163" spans="1:105" ht="12" customHeight="1" x14ac:dyDescent="0.25">
      <c r="A163" s="55" t="s">
        <v>92</v>
      </c>
      <c r="B163" s="301">
        <f t="shared" ref="B163:W163" si="4">IF(B$6=0,0,B$6/B$5)</f>
        <v>0</v>
      </c>
      <c r="C163" s="301">
        <f t="shared" si="4"/>
        <v>0</v>
      </c>
      <c r="D163" s="301">
        <f t="shared" si="4"/>
        <v>0</v>
      </c>
      <c r="E163" s="301">
        <f t="shared" si="4"/>
        <v>0</v>
      </c>
      <c r="F163" s="301">
        <f t="shared" si="4"/>
        <v>0</v>
      </c>
      <c r="G163" s="301">
        <f t="shared" si="4"/>
        <v>0</v>
      </c>
      <c r="H163" s="301">
        <f t="shared" si="4"/>
        <v>0</v>
      </c>
      <c r="I163" s="301">
        <f t="shared" si="4"/>
        <v>0</v>
      </c>
      <c r="J163" s="301">
        <f t="shared" si="4"/>
        <v>0</v>
      </c>
      <c r="K163" s="301">
        <f t="shared" si="4"/>
        <v>0</v>
      </c>
      <c r="L163" s="301">
        <f t="shared" si="4"/>
        <v>0</v>
      </c>
      <c r="M163" s="301">
        <f t="shared" si="4"/>
        <v>0</v>
      </c>
      <c r="N163" s="301">
        <f t="shared" si="4"/>
        <v>0</v>
      </c>
      <c r="O163" s="301">
        <f t="shared" si="4"/>
        <v>0</v>
      </c>
      <c r="P163" s="301">
        <f t="shared" si="4"/>
        <v>0</v>
      </c>
      <c r="Q163" s="301">
        <f t="shared" si="4"/>
        <v>0</v>
      </c>
      <c r="R163" s="301">
        <f t="shared" si="4"/>
        <v>0</v>
      </c>
      <c r="S163" s="301">
        <f t="shared" si="4"/>
        <v>0</v>
      </c>
      <c r="T163" s="301">
        <f t="shared" si="4"/>
        <v>0</v>
      </c>
      <c r="U163" s="301">
        <f t="shared" si="4"/>
        <v>0</v>
      </c>
      <c r="V163" s="301">
        <f t="shared" si="4"/>
        <v>0</v>
      </c>
      <c r="W163" s="301">
        <f t="shared" si="4"/>
        <v>0</v>
      </c>
      <c r="DA163" s="67"/>
    </row>
    <row r="164" spans="1:105" ht="12" customHeight="1" x14ac:dyDescent="0.25">
      <c r="A164" s="202" t="s">
        <v>93</v>
      </c>
      <c r="B164" s="235">
        <f t="shared" ref="B164:W164" si="5">IF(B$7=0,0,B$7/B$5)</f>
        <v>0</v>
      </c>
      <c r="C164" s="235">
        <f t="shared" si="5"/>
        <v>0</v>
      </c>
      <c r="D164" s="235">
        <f t="shared" si="5"/>
        <v>0</v>
      </c>
      <c r="E164" s="235">
        <f t="shared" si="5"/>
        <v>0</v>
      </c>
      <c r="F164" s="235">
        <f t="shared" si="5"/>
        <v>0</v>
      </c>
      <c r="G164" s="235">
        <f t="shared" si="5"/>
        <v>0</v>
      </c>
      <c r="H164" s="235">
        <f t="shared" si="5"/>
        <v>0</v>
      </c>
      <c r="I164" s="235">
        <f t="shared" si="5"/>
        <v>0</v>
      </c>
      <c r="J164" s="235">
        <f t="shared" si="5"/>
        <v>0</v>
      </c>
      <c r="K164" s="235">
        <f t="shared" si="5"/>
        <v>0</v>
      </c>
      <c r="L164" s="235">
        <f t="shared" si="5"/>
        <v>0</v>
      </c>
      <c r="M164" s="235">
        <f t="shared" si="5"/>
        <v>0</v>
      </c>
      <c r="N164" s="235">
        <f t="shared" si="5"/>
        <v>0</v>
      </c>
      <c r="O164" s="235">
        <f t="shared" si="5"/>
        <v>0</v>
      </c>
      <c r="P164" s="235">
        <f t="shared" si="5"/>
        <v>0</v>
      </c>
      <c r="Q164" s="235">
        <f t="shared" si="5"/>
        <v>0</v>
      </c>
      <c r="R164" s="235">
        <f t="shared" si="5"/>
        <v>0</v>
      </c>
      <c r="S164" s="235">
        <f t="shared" si="5"/>
        <v>0</v>
      </c>
      <c r="T164" s="235">
        <f t="shared" si="5"/>
        <v>0</v>
      </c>
      <c r="U164" s="235">
        <f t="shared" si="5"/>
        <v>0</v>
      </c>
      <c r="V164" s="235">
        <f t="shared" si="5"/>
        <v>0</v>
      </c>
      <c r="W164" s="235">
        <f t="shared" si="5"/>
        <v>0</v>
      </c>
      <c r="DA164" s="174"/>
    </row>
    <row r="165" spans="1:105" ht="12" customHeight="1" x14ac:dyDescent="0.25">
      <c r="A165" s="202" t="s">
        <v>94</v>
      </c>
      <c r="B165" s="235">
        <f t="shared" ref="B165:W165" si="6">IF(B$8=0,0,B$8/B$5)</f>
        <v>0</v>
      </c>
      <c r="C165" s="235">
        <f t="shared" si="6"/>
        <v>0</v>
      </c>
      <c r="D165" s="235">
        <f t="shared" si="6"/>
        <v>0</v>
      </c>
      <c r="E165" s="235">
        <f t="shared" si="6"/>
        <v>0</v>
      </c>
      <c r="F165" s="235">
        <f t="shared" si="6"/>
        <v>0</v>
      </c>
      <c r="G165" s="235">
        <f t="shared" si="6"/>
        <v>0</v>
      </c>
      <c r="H165" s="235">
        <f t="shared" si="6"/>
        <v>0</v>
      </c>
      <c r="I165" s="235">
        <f t="shared" si="6"/>
        <v>0</v>
      </c>
      <c r="J165" s="235">
        <f t="shared" si="6"/>
        <v>0</v>
      </c>
      <c r="K165" s="235">
        <f t="shared" si="6"/>
        <v>0</v>
      </c>
      <c r="L165" s="235">
        <f t="shared" si="6"/>
        <v>0</v>
      </c>
      <c r="M165" s="235">
        <f t="shared" si="6"/>
        <v>0</v>
      </c>
      <c r="N165" s="235">
        <f t="shared" si="6"/>
        <v>0</v>
      </c>
      <c r="O165" s="235">
        <f t="shared" si="6"/>
        <v>0</v>
      </c>
      <c r="P165" s="235">
        <f t="shared" si="6"/>
        <v>0</v>
      </c>
      <c r="Q165" s="235">
        <f t="shared" si="6"/>
        <v>0</v>
      </c>
      <c r="R165" s="235">
        <f t="shared" si="6"/>
        <v>0</v>
      </c>
      <c r="S165" s="235">
        <f t="shared" si="6"/>
        <v>0</v>
      </c>
      <c r="T165" s="235">
        <f t="shared" si="6"/>
        <v>0</v>
      </c>
      <c r="U165" s="235">
        <f t="shared" si="6"/>
        <v>0</v>
      </c>
      <c r="V165" s="235">
        <f t="shared" si="6"/>
        <v>0</v>
      </c>
      <c r="W165" s="235">
        <f t="shared" si="6"/>
        <v>0</v>
      </c>
      <c r="DA165" s="174"/>
    </row>
    <row r="166" spans="1:105" ht="12" customHeight="1" x14ac:dyDescent="0.25">
      <c r="A166" s="202" t="s">
        <v>95</v>
      </c>
      <c r="B166" s="235">
        <f t="shared" ref="B166:W166" si="7">IF(B$9=0,0,B$9/B$5)</f>
        <v>0</v>
      </c>
      <c r="C166" s="235">
        <f t="shared" si="7"/>
        <v>0</v>
      </c>
      <c r="D166" s="235">
        <f t="shared" si="7"/>
        <v>0</v>
      </c>
      <c r="E166" s="235">
        <f t="shared" si="7"/>
        <v>0</v>
      </c>
      <c r="F166" s="235">
        <f t="shared" si="7"/>
        <v>0</v>
      </c>
      <c r="G166" s="235">
        <f t="shared" si="7"/>
        <v>0</v>
      </c>
      <c r="H166" s="235">
        <f t="shared" si="7"/>
        <v>0</v>
      </c>
      <c r="I166" s="235">
        <f t="shared" si="7"/>
        <v>0</v>
      </c>
      <c r="J166" s="235">
        <f t="shared" si="7"/>
        <v>0</v>
      </c>
      <c r="K166" s="235">
        <f t="shared" si="7"/>
        <v>0</v>
      </c>
      <c r="L166" s="235">
        <f t="shared" si="7"/>
        <v>0</v>
      </c>
      <c r="M166" s="235">
        <f t="shared" si="7"/>
        <v>0</v>
      </c>
      <c r="N166" s="235">
        <f t="shared" si="7"/>
        <v>0</v>
      </c>
      <c r="O166" s="235">
        <f t="shared" si="7"/>
        <v>0</v>
      </c>
      <c r="P166" s="235">
        <f t="shared" si="7"/>
        <v>0</v>
      </c>
      <c r="Q166" s="235">
        <f t="shared" si="7"/>
        <v>0</v>
      </c>
      <c r="R166" s="235">
        <f t="shared" si="7"/>
        <v>0</v>
      </c>
      <c r="S166" s="235">
        <f t="shared" si="7"/>
        <v>0</v>
      </c>
      <c r="T166" s="235">
        <f t="shared" si="7"/>
        <v>0</v>
      </c>
      <c r="U166" s="235">
        <f t="shared" si="7"/>
        <v>0</v>
      </c>
      <c r="V166" s="235">
        <f t="shared" si="7"/>
        <v>0</v>
      </c>
      <c r="W166" s="235">
        <f t="shared" si="7"/>
        <v>0</v>
      </c>
      <c r="DA166" s="174"/>
    </row>
    <row r="167" spans="1:105" ht="12" customHeight="1" x14ac:dyDescent="0.25">
      <c r="A167" s="56" t="s">
        <v>96</v>
      </c>
      <c r="B167" s="302">
        <f t="shared" ref="B167:W167" si="8">IF(B$10=0,0,B$10/B$5)</f>
        <v>0</v>
      </c>
      <c r="C167" s="302">
        <f t="shared" si="8"/>
        <v>0</v>
      </c>
      <c r="D167" s="302">
        <f t="shared" si="8"/>
        <v>0</v>
      </c>
      <c r="E167" s="302">
        <f t="shared" si="8"/>
        <v>0</v>
      </c>
      <c r="F167" s="302">
        <f t="shared" si="8"/>
        <v>0</v>
      </c>
      <c r="G167" s="302">
        <f t="shared" si="8"/>
        <v>0</v>
      </c>
      <c r="H167" s="302">
        <f t="shared" si="8"/>
        <v>0</v>
      </c>
      <c r="I167" s="302">
        <f t="shared" si="8"/>
        <v>0</v>
      </c>
      <c r="J167" s="302">
        <f t="shared" si="8"/>
        <v>0</v>
      </c>
      <c r="K167" s="302">
        <f t="shared" si="8"/>
        <v>0</v>
      </c>
      <c r="L167" s="302">
        <f t="shared" si="8"/>
        <v>0</v>
      </c>
      <c r="M167" s="302">
        <f t="shared" si="8"/>
        <v>0</v>
      </c>
      <c r="N167" s="302">
        <f t="shared" si="8"/>
        <v>0</v>
      </c>
      <c r="O167" s="302">
        <f t="shared" si="8"/>
        <v>0</v>
      </c>
      <c r="P167" s="302">
        <f t="shared" si="8"/>
        <v>0</v>
      </c>
      <c r="Q167" s="302">
        <f t="shared" si="8"/>
        <v>0</v>
      </c>
      <c r="R167" s="302">
        <f t="shared" si="8"/>
        <v>0</v>
      </c>
      <c r="S167" s="302">
        <f t="shared" si="8"/>
        <v>0</v>
      </c>
      <c r="T167" s="302">
        <f t="shared" si="8"/>
        <v>0</v>
      </c>
      <c r="U167" s="302">
        <f t="shared" si="8"/>
        <v>0</v>
      </c>
      <c r="V167" s="302">
        <f t="shared" si="8"/>
        <v>0</v>
      </c>
      <c r="W167" s="302">
        <f t="shared" si="8"/>
        <v>0</v>
      </c>
      <c r="DA167" s="68"/>
    </row>
    <row r="168" spans="1:105" ht="12" customHeight="1" x14ac:dyDescent="0.25">
      <c r="A168" s="203" t="s">
        <v>487</v>
      </c>
      <c r="B168" s="303">
        <f t="shared" ref="B168:W168" si="9">IF(B$16=0,0,B$16/B$5)</f>
        <v>0</v>
      </c>
      <c r="C168" s="303">
        <f t="shared" si="9"/>
        <v>0</v>
      </c>
      <c r="D168" s="303">
        <f t="shared" si="9"/>
        <v>0</v>
      </c>
      <c r="E168" s="303">
        <f t="shared" si="9"/>
        <v>0</v>
      </c>
      <c r="F168" s="303">
        <f t="shared" si="9"/>
        <v>0</v>
      </c>
      <c r="G168" s="303">
        <f t="shared" si="9"/>
        <v>0</v>
      </c>
      <c r="H168" s="303">
        <f t="shared" si="9"/>
        <v>0</v>
      </c>
      <c r="I168" s="303">
        <f t="shared" si="9"/>
        <v>0</v>
      </c>
      <c r="J168" s="303">
        <f t="shared" si="9"/>
        <v>0</v>
      </c>
      <c r="K168" s="303">
        <f t="shared" si="9"/>
        <v>0</v>
      </c>
      <c r="L168" s="303">
        <f t="shared" si="9"/>
        <v>0</v>
      </c>
      <c r="M168" s="303">
        <f t="shared" si="9"/>
        <v>0</v>
      </c>
      <c r="N168" s="303">
        <f t="shared" si="9"/>
        <v>0</v>
      </c>
      <c r="O168" s="303">
        <f t="shared" si="9"/>
        <v>0</v>
      </c>
      <c r="P168" s="303">
        <f t="shared" si="9"/>
        <v>0</v>
      </c>
      <c r="Q168" s="303">
        <f t="shared" si="9"/>
        <v>0</v>
      </c>
      <c r="R168" s="303">
        <f t="shared" si="9"/>
        <v>0</v>
      </c>
      <c r="S168" s="303">
        <f t="shared" si="9"/>
        <v>0</v>
      </c>
      <c r="T168" s="303">
        <f t="shared" si="9"/>
        <v>0</v>
      </c>
      <c r="U168" s="303">
        <f t="shared" si="9"/>
        <v>0</v>
      </c>
      <c r="V168" s="303">
        <f t="shared" si="9"/>
        <v>0</v>
      </c>
      <c r="W168" s="303">
        <f t="shared" si="9"/>
        <v>0</v>
      </c>
      <c r="DA168" s="175"/>
    </row>
    <row r="169" spans="1:105" ht="12" customHeight="1" x14ac:dyDescent="0.25">
      <c r="A169" s="41" t="s">
        <v>499</v>
      </c>
      <c r="B169" s="237">
        <f t="shared" ref="B169:W169" si="10">IF(B$27=0,0,B$27/B$5)</f>
        <v>0</v>
      </c>
      <c r="C169" s="237">
        <f t="shared" si="10"/>
        <v>0</v>
      </c>
      <c r="D169" s="237">
        <f t="shared" si="10"/>
        <v>0</v>
      </c>
      <c r="E169" s="237">
        <f t="shared" si="10"/>
        <v>0</v>
      </c>
      <c r="F169" s="237">
        <f t="shared" si="10"/>
        <v>0</v>
      </c>
      <c r="G169" s="237">
        <f t="shared" si="10"/>
        <v>0</v>
      </c>
      <c r="H169" s="237">
        <f t="shared" si="10"/>
        <v>0</v>
      </c>
      <c r="I169" s="237">
        <f t="shared" si="10"/>
        <v>0</v>
      </c>
      <c r="J169" s="237">
        <f t="shared" si="10"/>
        <v>0</v>
      </c>
      <c r="K169" s="237">
        <f t="shared" si="10"/>
        <v>0</v>
      </c>
      <c r="L169" s="237">
        <f t="shared" si="10"/>
        <v>0</v>
      </c>
      <c r="M169" s="237">
        <f t="shared" si="10"/>
        <v>0</v>
      </c>
      <c r="N169" s="237">
        <f t="shared" si="10"/>
        <v>0</v>
      </c>
      <c r="O169" s="237">
        <f t="shared" si="10"/>
        <v>0</v>
      </c>
      <c r="P169" s="237">
        <f t="shared" si="10"/>
        <v>0</v>
      </c>
      <c r="Q169" s="237">
        <f t="shared" si="10"/>
        <v>0</v>
      </c>
      <c r="R169" s="237">
        <f t="shared" si="10"/>
        <v>0</v>
      </c>
      <c r="S169" s="237">
        <f t="shared" si="10"/>
        <v>0</v>
      </c>
      <c r="T169" s="237">
        <f t="shared" si="10"/>
        <v>0</v>
      </c>
      <c r="U169" s="237">
        <f t="shared" si="10"/>
        <v>0</v>
      </c>
      <c r="V169" s="237">
        <f t="shared" si="10"/>
        <v>0</v>
      </c>
      <c r="W169" s="237">
        <f t="shared" si="10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DA170" s="120"/>
    </row>
    <row r="171" spans="1:105" ht="12" customHeight="1" x14ac:dyDescent="0.25">
      <c r="A171" s="35" t="s">
        <v>44</v>
      </c>
      <c r="B171" s="234">
        <f t="shared" ref="B171:W171" si="11">SUM(B$172:B$177,B$179:B$180,B$182:B$184)</f>
        <v>0</v>
      </c>
      <c r="C171" s="234">
        <f t="shared" si="11"/>
        <v>0</v>
      </c>
      <c r="D171" s="234">
        <f t="shared" si="11"/>
        <v>0</v>
      </c>
      <c r="E171" s="234">
        <f t="shared" si="11"/>
        <v>0</v>
      </c>
      <c r="F171" s="234">
        <f t="shared" si="11"/>
        <v>0</v>
      </c>
      <c r="G171" s="234">
        <f t="shared" si="11"/>
        <v>0</v>
      </c>
      <c r="H171" s="234">
        <f t="shared" si="11"/>
        <v>0</v>
      </c>
      <c r="I171" s="234">
        <f t="shared" si="11"/>
        <v>0</v>
      </c>
      <c r="J171" s="234">
        <f t="shared" si="11"/>
        <v>0</v>
      </c>
      <c r="K171" s="234">
        <f t="shared" si="11"/>
        <v>0</v>
      </c>
      <c r="L171" s="234">
        <f t="shared" si="11"/>
        <v>0</v>
      </c>
      <c r="M171" s="234">
        <f t="shared" si="11"/>
        <v>0</v>
      </c>
      <c r="N171" s="234">
        <f t="shared" si="11"/>
        <v>0</v>
      </c>
      <c r="O171" s="234">
        <f t="shared" si="11"/>
        <v>0</v>
      </c>
      <c r="P171" s="234">
        <f t="shared" si="11"/>
        <v>0</v>
      </c>
      <c r="Q171" s="234">
        <f t="shared" si="11"/>
        <v>0</v>
      </c>
      <c r="R171" s="234">
        <f t="shared" si="11"/>
        <v>0</v>
      </c>
      <c r="S171" s="234">
        <f t="shared" si="11"/>
        <v>0</v>
      </c>
      <c r="T171" s="234">
        <f t="shared" si="11"/>
        <v>0</v>
      </c>
      <c r="U171" s="234">
        <f t="shared" si="11"/>
        <v>0</v>
      </c>
      <c r="V171" s="234">
        <f t="shared" si="11"/>
        <v>0</v>
      </c>
      <c r="W171" s="234">
        <f t="shared" si="11"/>
        <v>0</v>
      </c>
      <c r="DA171" s="95"/>
    </row>
    <row r="172" spans="1:105" ht="12" customHeight="1" x14ac:dyDescent="0.25">
      <c r="A172" s="55" t="s">
        <v>92</v>
      </c>
      <c r="B172" s="301">
        <f t="shared" ref="B172:W172" si="12">IF(B$35=0,0,B$35/B$34)</f>
        <v>0</v>
      </c>
      <c r="C172" s="301">
        <f t="shared" si="12"/>
        <v>0</v>
      </c>
      <c r="D172" s="301">
        <f t="shared" si="12"/>
        <v>0</v>
      </c>
      <c r="E172" s="301">
        <f t="shared" si="12"/>
        <v>0</v>
      </c>
      <c r="F172" s="301">
        <f t="shared" si="12"/>
        <v>0</v>
      </c>
      <c r="G172" s="301">
        <f t="shared" si="12"/>
        <v>0</v>
      </c>
      <c r="H172" s="301">
        <f t="shared" si="12"/>
        <v>0</v>
      </c>
      <c r="I172" s="301">
        <f t="shared" si="12"/>
        <v>0</v>
      </c>
      <c r="J172" s="301">
        <f t="shared" si="12"/>
        <v>0</v>
      </c>
      <c r="K172" s="301">
        <f t="shared" si="12"/>
        <v>0</v>
      </c>
      <c r="L172" s="301">
        <f t="shared" si="12"/>
        <v>0</v>
      </c>
      <c r="M172" s="301">
        <f t="shared" si="12"/>
        <v>0</v>
      </c>
      <c r="N172" s="301">
        <f t="shared" si="12"/>
        <v>0</v>
      </c>
      <c r="O172" s="301">
        <f t="shared" si="12"/>
        <v>0</v>
      </c>
      <c r="P172" s="301">
        <f t="shared" si="12"/>
        <v>0</v>
      </c>
      <c r="Q172" s="301">
        <f t="shared" si="12"/>
        <v>0</v>
      </c>
      <c r="R172" s="301">
        <f t="shared" si="12"/>
        <v>0</v>
      </c>
      <c r="S172" s="301">
        <f t="shared" si="12"/>
        <v>0</v>
      </c>
      <c r="T172" s="301">
        <f t="shared" si="12"/>
        <v>0</v>
      </c>
      <c r="U172" s="301">
        <f t="shared" si="12"/>
        <v>0</v>
      </c>
      <c r="V172" s="301">
        <f t="shared" si="12"/>
        <v>0</v>
      </c>
      <c r="W172" s="301">
        <f t="shared" si="12"/>
        <v>0</v>
      </c>
      <c r="DA172" s="67"/>
    </row>
    <row r="173" spans="1:105" ht="12" customHeight="1" x14ac:dyDescent="0.25">
      <c r="A173" s="202" t="s">
        <v>93</v>
      </c>
      <c r="B173" s="235">
        <f t="shared" ref="B173:W173" si="13">IF(B$36=0,0,B$36/B$34)</f>
        <v>0</v>
      </c>
      <c r="C173" s="235">
        <f t="shared" si="13"/>
        <v>0</v>
      </c>
      <c r="D173" s="235">
        <f t="shared" si="13"/>
        <v>0</v>
      </c>
      <c r="E173" s="235">
        <f t="shared" si="13"/>
        <v>0</v>
      </c>
      <c r="F173" s="235">
        <f t="shared" si="13"/>
        <v>0</v>
      </c>
      <c r="G173" s="235">
        <f t="shared" si="13"/>
        <v>0</v>
      </c>
      <c r="H173" s="235">
        <f t="shared" si="13"/>
        <v>0</v>
      </c>
      <c r="I173" s="235">
        <f t="shared" si="13"/>
        <v>0</v>
      </c>
      <c r="J173" s="235">
        <f t="shared" si="13"/>
        <v>0</v>
      </c>
      <c r="K173" s="235">
        <f t="shared" si="13"/>
        <v>0</v>
      </c>
      <c r="L173" s="235">
        <f t="shared" si="13"/>
        <v>0</v>
      </c>
      <c r="M173" s="235">
        <f t="shared" si="13"/>
        <v>0</v>
      </c>
      <c r="N173" s="235">
        <f t="shared" si="13"/>
        <v>0</v>
      </c>
      <c r="O173" s="235">
        <f t="shared" si="13"/>
        <v>0</v>
      </c>
      <c r="P173" s="235">
        <f t="shared" si="13"/>
        <v>0</v>
      </c>
      <c r="Q173" s="235">
        <f t="shared" si="13"/>
        <v>0</v>
      </c>
      <c r="R173" s="235">
        <f t="shared" si="13"/>
        <v>0</v>
      </c>
      <c r="S173" s="235">
        <f t="shared" si="13"/>
        <v>0</v>
      </c>
      <c r="T173" s="235">
        <f t="shared" si="13"/>
        <v>0</v>
      </c>
      <c r="U173" s="235">
        <f t="shared" si="13"/>
        <v>0</v>
      </c>
      <c r="V173" s="235">
        <f t="shared" si="13"/>
        <v>0</v>
      </c>
      <c r="W173" s="235">
        <f t="shared" si="13"/>
        <v>0</v>
      </c>
      <c r="DA173" s="174"/>
    </row>
    <row r="174" spans="1:105" ht="12" customHeight="1" x14ac:dyDescent="0.25">
      <c r="A174" s="202" t="s">
        <v>94</v>
      </c>
      <c r="B174" s="235">
        <f t="shared" ref="B174:W174" si="14">IF(B$37=0,0,B$37/B$34)</f>
        <v>0</v>
      </c>
      <c r="C174" s="235">
        <f t="shared" si="14"/>
        <v>0</v>
      </c>
      <c r="D174" s="235">
        <f t="shared" si="14"/>
        <v>0</v>
      </c>
      <c r="E174" s="235">
        <f t="shared" si="14"/>
        <v>0</v>
      </c>
      <c r="F174" s="235">
        <f t="shared" si="14"/>
        <v>0</v>
      </c>
      <c r="G174" s="235">
        <f t="shared" si="14"/>
        <v>0</v>
      </c>
      <c r="H174" s="235">
        <f t="shared" si="14"/>
        <v>0</v>
      </c>
      <c r="I174" s="235">
        <f t="shared" si="14"/>
        <v>0</v>
      </c>
      <c r="J174" s="235">
        <f t="shared" si="14"/>
        <v>0</v>
      </c>
      <c r="K174" s="235">
        <f t="shared" si="14"/>
        <v>0</v>
      </c>
      <c r="L174" s="235">
        <f t="shared" si="14"/>
        <v>0</v>
      </c>
      <c r="M174" s="235">
        <f t="shared" si="14"/>
        <v>0</v>
      </c>
      <c r="N174" s="235">
        <f t="shared" si="14"/>
        <v>0</v>
      </c>
      <c r="O174" s="235">
        <f t="shared" si="14"/>
        <v>0</v>
      </c>
      <c r="P174" s="235">
        <f t="shared" si="14"/>
        <v>0</v>
      </c>
      <c r="Q174" s="235">
        <f t="shared" si="14"/>
        <v>0</v>
      </c>
      <c r="R174" s="235">
        <f t="shared" si="14"/>
        <v>0</v>
      </c>
      <c r="S174" s="235">
        <f t="shared" si="14"/>
        <v>0</v>
      </c>
      <c r="T174" s="235">
        <f t="shared" si="14"/>
        <v>0</v>
      </c>
      <c r="U174" s="235">
        <f t="shared" si="14"/>
        <v>0</v>
      </c>
      <c r="V174" s="235">
        <f t="shared" si="14"/>
        <v>0</v>
      </c>
      <c r="W174" s="235">
        <f t="shared" si="14"/>
        <v>0</v>
      </c>
      <c r="DA174" s="174"/>
    </row>
    <row r="175" spans="1:105" ht="12" customHeight="1" x14ac:dyDescent="0.25">
      <c r="A175" s="202" t="s">
        <v>95</v>
      </c>
      <c r="B175" s="235">
        <f t="shared" ref="B175:W175" si="15">IF(B$38=0,0,B$38/B$34)</f>
        <v>0</v>
      </c>
      <c r="C175" s="235">
        <f t="shared" si="15"/>
        <v>0</v>
      </c>
      <c r="D175" s="235">
        <f t="shared" si="15"/>
        <v>0</v>
      </c>
      <c r="E175" s="235">
        <f t="shared" si="15"/>
        <v>0</v>
      </c>
      <c r="F175" s="235">
        <f t="shared" si="15"/>
        <v>0</v>
      </c>
      <c r="G175" s="235">
        <f t="shared" si="15"/>
        <v>0</v>
      </c>
      <c r="H175" s="235">
        <f t="shared" si="15"/>
        <v>0</v>
      </c>
      <c r="I175" s="235">
        <f t="shared" si="15"/>
        <v>0</v>
      </c>
      <c r="J175" s="235">
        <f t="shared" si="15"/>
        <v>0</v>
      </c>
      <c r="K175" s="235">
        <f t="shared" si="15"/>
        <v>0</v>
      </c>
      <c r="L175" s="235">
        <f t="shared" si="15"/>
        <v>0</v>
      </c>
      <c r="M175" s="235">
        <f t="shared" si="15"/>
        <v>0</v>
      </c>
      <c r="N175" s="235">
        <f t="shared" si="15"/>
        <v>0</v>
      </c>
      <c r="O175" s="235">
        <f t="shared" si="15"/>
        <v>0</v>
      </c>
      <c r="P175" s="235">
        <f t="shared" si="15"/>
        <v>0</v>
      </c>
      <c r="Q175" s="235">
        <f t="shared" si="15"/>
        <v>0</v>
      </c>
      <c r="R175" s="235">
        <f t="shared" si="15"/>
        <v>0</v>
      </c>
      <c r="S175" s="235">
        <f t="shared" si="15"/>
        <v>0</v>
      </c>
      <c r="T175" s="235">
        <f t="shared" si="15"/>
        <v>0</v>
      </c>
      <c r="U175" s="235">
        <f t="shared" si="15"/>
        <v>0</v>
      </c>
      <c r="V175" s="235">
        <f t="shared" si="15"/>
        <v>0</v>
      </c>
      <c r="W175" s="235">
        <f t="shared" si="15"/>
        <v>0</v>
      </c>
      <c r="DA175" s="174"/>
    </row>
    <row r="176" spans="1:105" ht="12" customHeight="1" x14ac:dyDescent="0.25">
      <c r="A176" s="56" t="s">
        <v>96</v>
      </c>
      <c r="B176" s="302">
        <f t="shared" ref="B176:W176" si="16">IF(B$39=0,0,B$39/B$34)</f>
        <v>0</v>
      </c>
      <c r="C176" s="302">
        <f t="shared" si="16"/>
        <v>0</v>
      </c>
      <c r="D176" s="302">
        <f t="shared" si="16"/>
        <v>0</v>
      </c>
      <c r="E176" s="302">
        <f t="shared" si="16"/>
        <v>0</v>
      </c>
      <c r="F176" s="302">
        <f t="shared" si="16"/>
        <v>0</v>
      </c>
      <c r="G176" s="302">
        <f t="shared" si="16"/>
        <v>0</v>
      </c>
      <c r="H176" s="302">
        <f t="shared" si="16"/>
        <v>0</v>
      </c>
      <c r="I176" s="302">
        <f t="shared" si="16"/>
        <v>0</v>
      </c>
      <c r="J176" s="302">
        <f t="shared" si="16"/>
        <v>0</v>
      </c>
      <c r="K176" s="302">
        <f t="shared" si="16"/>
        <v>0</v>
      </c>
      <c r="L176" s="302">
        <f t="shared" si="16"/>
        <v>0</v>
      </c>
      <c r="M176" s="302">
        <f t="shared" si="16"/>
        <v>0</v>
      </c>
      <c r="N176" s="302">
        <f t="shared" si="16"/>
        <v>0</v>
      </c>
      <c r="O176" s="302">
        <f t="shared" si="16"/>
        <v>0</v>
      </c>
      <c r="P176" s="302">
        <f t="shared" si="16"/>
        <v>0</v>
      </c>
      <c r="Q176" s="302">
        <f t="shared" si="16"/>
        <v>0</v>
      </c>
      <c r="R176" s="302">
        <f t="shared" si="16"/>
        <v>0</v>
      </c>
      <c r="S176" s="302">
        <f t="shared" si="16"/>
        <v>0</v>
      </c>
      <c r="T176" s="302">
        <f t="shared" si="16"/>
        <v>0</v>
      </c>
      <c r="U176" s="302">
        <f t="shared" si="16"/>
        <v>0</v>
      </c>
      <c r="V176" s="302">
        <f t="shared" si="16"/>
        <v>0</v>
      </c>
      <c r="W176" s="302">
        <f t="shared" si="16"/>
        <v>0</v>
      </c>
      <c r="DA176" s="68"/>
    </row>
    <row r="177" spans="1:105" ht="12" customHeight="1" x14ac:dyDescent="0.25">
      <c r="A177" s="203" t="s">
        <v>517</v>
      </c>
      <c r="B177" s="303">
        <f t="shared" ref="B177:W177" si="17">IF(B$45=0,0,B$45/B$34)</f>
        <v>0</v>
      </c>
      <c r="C177" s="303">
        <f t="shared" si="17"/>
        <v>0</v>
      </c>
      <c r="D177" s="303">
        <f t="shared" si="17"/>
        <v>0</v>
      </c>
      <c r="E177" s="303">
        <f t="shared" si="17"/>
        <v>0</v>
      </c>
      <c r="F177" s="303">
        <f t="shared" si="17"/>
        <v>0</v>
      </c>
      <c r="G177" s="303">
        <f t="shared" si="17"/>
        <v>0</v>
      </c>
      <c r="H177" s="303">
        <f t="shared" si="17"/>
        <v>0</v>
      </c>
      <c r="I177" s="303">
        <f t="shared" si="17"/>
        <v>0</v>
      </c>
      <c r="J177" s="303">
        <f t="shared" si="17"/>
        <v>0</v>
      </c>
      <c r="K177" s="303">
        <f t="shared" si="17"/>
        <v>0</v>
      </c>
      <c r="L177" s="303">
        <f t="shared" si="17"/>
        <v>0</v>
      </c>
      <c r="M177" s="303">
        <f t="shared" si="17"/>
        <v>0</v>
      </c>
      <c r="N177" s="303">
        <f t="shared" si="17"/>
        <v>0</v>
      </c>
      <c r="O177" s="303">
        <f t="shared" si="17"/>
        <v>0</v>
      </c>
      <c r="P177" s="303">
        <f t="shared" si="17"/>
        <v>0</v>
      </c>
      <c r="Q177" s="303">
        <f t="shared" si="17"/>
        <v>0</v>
      </c>
      <c r="R177" s="303">
        <f t="shared" si="17"/>
        <v>0</v>
      </c>
      <c r="S177" s="303">
        <f t="shared" si="17"/>
        <v>0</v>
      </c>
      <c r="T177" s="303">
        <f t="shared" si="17"/>
        <v>0</v>
      </c>
      <c r="U177" s="303">
        <f t="shared" si="17"/>
        <v>0</v>
      </c>
      <c r="V177" s="303">
        <f t="shared" si="17"/>
        <v>0</v>
      </c>
      <c r="W177" s="303">
        <f t="shared" si="17"/>
        <v>0</v>
      </c>
      <c r="DA177" s="175"/>
    </row>
    <row r="178" spans="1:105" ht="12" customHeight="1" x14ac:dyDescent="0.25">
      <c r="A178" s="203" t="s">
        <v>519</v>
      </c>
      <c r="B178" s="303">
        <f t="shared" ref="B178:W178" si="18">IF(B$46=0,0,B$46/B$34)</f>
        <v>0</v>
      </c>
      <c r="C178" s="303">
        <f t="shared" si="18"/>
        <v>0</v>
      </c>
      <c r="D178" s="303">
        <f t="shared" si="18"/>
        <v>0</v>
      </c>
      <c r="E178" s="303">
        <f t="shared" si="18"/>
        <v>0</v>
      </c>
      <c r="F178" s="303">
        <f t="shared" si="18"/>
        <v>0</v>
      </c>
      <c r="G178" s="303">
        <f t="shared" si="18"/>
        <v>0</v>
      </c>
      <c r="H178" s="303">
        <f t="shared" si="18"/>
        <v>0</v>
      </c>
      <c r="I178" s="303">
        <f t="shared" si="18"/>
        <v>0</v>
      </c>
      <c r="J178" s="303">
        <f t="shared" si="18"/>
        <v>0</v>
      </c>
      <c r="K178" s="303">
        <f t="shared" si="18"/>
        <v>0</v>
      </c>
      <c r="L178" s="303">
        <f t="shared" si="18"/>
        <v>0</v>
      </c>
      <c r="M178" s="303">
        <f t="shared" si="18"/>
        <v>0</v>
      </c>
      <c r="N178" s="303">
        <f t="shared" si="18"/>
        <v>0</v>
      </c>
      <c r="O178" s="303">
        <f t="shared" si="18"/>
        <v>0</v>
      </c>
      <c r="P178" s="303">
        <f t="shared" si="18"/>
        <v>0</v>
      </c>
      <c r="Q178" s="303">
        <f t="shared" si="18"/>
        <v>0</v>
      </c>
      <c r="R178" s="303">
        <f t="shared" si="18"/>
        <v>0</v>
      </c>
      <c r="S178" s="303">
        <f t="shared" si="18"/>
        <v>0</v>
      </c>
      <c r="T178" s="303">
        <f t="shared" si="18"/>
        <v>0</v>
      </c>
      <c r="U178" s="303">
        <f t="shared" si="18"/>
        <v>0</v>
      </c>
      <c r="V178" s="303">
        <f t="shared" si="18"/>
        <v>0</v>
      </c>
      <c r="W178" s="303">
        <f t="shared" si="18"/>
        <v>0</v>
      </c>
      <c r="DA178" s="175"/>
    </row>
    <row r="179" spans="1:105" ht="12" customHeight="1" x14ac:dyDescent="0.25">
      <c r="A179" s="62" t="s">
        <v>521</v>
      </c>
      <c r="B179" s="304">
        <f t="shared" ref="B179:W179" si="19">IF(B$47=0,0,B$47/B$34)</f>
        <v>0</v>
      </c>
      <c r="C179" s="304">
        <f t="shared" si="19"/>
        <v>0</v>
      </c>
      <c r="D179" s="304">
        <f t="shared" si="19"/>
        <v>0</v>
      </c>
      <c r="E179" s="304">
        <f t="shared" si="19"/>
        <v>0</v>
      </c>
      <c r="F179" s="304">
        <f t="shared" si="19"/>
        <v>0</v>
      </c>
      <c r="G179" s="304">
        <f t="shared" si="19"/>
        <v>0</v>
      </c>
      <c r="H179" s="304">
        <f t="shared" si="19"/>
        <v>0</v>
      </c>
      <c r="I179" s="304">
        <f t="shared" si="19"/>
        <v>0</v>
      </c>
      <c r="J179" s="304">
        <f t="shared" si="19"/>
        <v>0</v>
      </c>
      <c r="K179" s="304">
        <f t="shared" si="19"/>
        <v>0</v>
      </c>
      <c r="L179" s="304">
        <f t="shared" si="19"/>
        <v>0</v>
      </c>
      <c r="M179" s="304">
        <f t="shared" si="19"/>
        <v>0</v>
      </c>
      <c r="N179" s="304">
        <f t="shared" si="19"/>
        <v>0</v>
      </c>
      <c r="O179" s="304">
        <f t="shared" si="19"/>
        <v>0</v>
      </c>
      <c r="P179" s="304">
        <f t="shared" si="19"/>
        <v>0</v>
      </c>
      <c r="Q179" s="304">
        <f t="shared" si="19"/>
        <v>0</v>
      </c>
      <c r="R179" s="304">
        <f t="shared" si="19"/>
        <v>0</v>
      </c>
      <c r="S179" s="304">
        <f t="shared" si="19"/>
        <v>0</v>
      </c>
      <c r="T179" s="304">
        <f t="shared" si="19"/>
        <v>0</v>
      </c>
      <c r="U179" s="304">
        <f t="shared" si="19"/>
        <v>0</v>
      </c>
      <c r="V179" s="304">
        <f t="shared" si="19"/>
        <v>0</v>
      </c>
      <c r="W179" s="304">
        <f t="shared" si="19"/>
        <v>0</v>
      </c>
      <c r="DA179" s="72"/>
    </row>
    <row r="180" spans="1:105" ht="12" customHeight="1" x14ac:dyDescent="0.25">
      <c r="A180" s="62" t="s">
        <v>527</v>
      </c>
      <c r="B180" s="304">
        <f t="shared" ref="B180:W180" si="20">IF(B$52=0,0,B$52/B$34)</f>
        <v>0</v>
      </c>
      <c r="C180" s="304">
        <f t="shared" si="20"/>
        <v>0</v>
      </c>
      <c r="D180" s="304">
        <f t="shared" si="20"/>
        <v>0</v>
      </c>
      <c r="E180" s="304">
        <f t="shared" si="20"/>
        <v>0</v>
      </c>
      <c r="F180" s="304">
        <f t="shared" si="20"/>
        <v>0</v>
      </c>
      <c r="G180" s="304">
        <f t="shared" si="20"/>
        <v>0</v>
      </c>
      <c r="H180" s="304">
        <f t="shared" si="20"/>
        <v>0</v>
      </c>
      <c r="I180" s="304">
        <f t="shared" si="20"/>
        <v>0</v>
      </c>
      <c r="J180" s="304">
        <f t="shared" si="20"/>
        <v>0</v>
      </c>
      <c r="K180" s="304">
        <f t="shared" si="20"/>
        <v>0</v>
      </c>
      <c r="L180" s="304">
        <f t="shared" si="20"/>
        <v>0</v>
      </c>
      <c r="M180" s="304">
        <f t="shared" si="20"/>
        <v>0</v>
      </c>
      <c r="N180" s="304">
        <f t="shared" si="20"/>
        <v>0</v>
      </c>
      <c r="O180" s="304">
        <f t="shared" si="20"/>
        <v>0</v>
      </c>
      <c r="P180" s="304">
        <f t="shared" si="20"/>
        <v>0</v>
      </c>
      <c r="Q180" s="304">
        <f t="shared" si="20"/>
        <v>0</v>
      </c>
      <c r="R180" s="304">
        <f t="shared" si="20"/>
        <v>0</v>
      </c>
      <c r="S180" s="304">
        <f t="shared" si="20"/>
        <v>0</v>
      </c>
      <c r="T180" s="304">
        <f t="shared" si="20"/>
        <v>0</v>
      </c>
      <c r="U180" s="304">
        <f t="shared" si="20"/>
        <v>0</v>
      </c>
      <c r="V180" s="304">
        <f t="shared" si="20"/>
        <v>0</v>
      </c>
      <c r="W180" s="304">
        <f t="shared" si="20"/>
        <v>0</v>
      </c>
      <c r="DA180" s="72"/>
    </row>
    <row r="181" spans="1:105" ht="12" customHeight="1" x14ac:dyDescent="0.25">
      <c r="A181" s="203" t="s">
        <v>529</v>
      </c>
      <c r="B181" s="303">
        <f t="shared" ref="B181:W181" si="21">IF(B$53=0,0,B$53/B$34)</f>
        <v>0</v>
      </c>
      <c r="C181" s="303">
        <f t="shared" si="21"/>
        <v>0</v>
      </c>
      <c r="D181" s="303">
        <f t="shared" si="21"/>
        <v>0</v>
      </c>
      <c r="E181" s="303">
        <f t="shared" si="21"/>
        <v>0</v>
      </c>
      <c r="F181" s="303">
        <f t="shared" si="21"/>
        <v>0</v>
      </c>
      <c r="G181" s="303">
        <f t="shared" si="21"/>
        <v>0</v>
      </c>
      <c r="H181" s="303">
        <f t="shared" si="21"/>
        <v>0</v>
      </c>
      <c r="I181" s="303">
        <f t="shared" si="21"/>
        <v>0</v>
      </c>
      <c r="J181" s="303">
        <f t="shared" si="21"/>
        <v>0</v>
      </c>
      <c r="K181" s="303">
        <f t="shared" si="21"/>
        <v>0</v>
      </c>
      <c r="L181" s="303">
        <f t="shared" si="21"/>
        <v>0</v>
      </c>
      <c r="M181" s="303">
        <f t="shared" si="21"/>
        <v>0</v>
      </c>
      <c r="N181" s="303">
        <f t="shared" si="21"/>
        <v>0</v>
      </c>
      <c r="O181" s="303">
        <f t="shared" si="21"/>
        <v>0</v>
      </c>
      <c r="P181" s="303">
        <f t="shared" si="21"/>
        <v>0</v>
      </c>
      <c r="Q181" s="303">
        <f t="shared" si="21"/>
        <v>0</v>
      </c>
      <c r="R181" s="303">
        <f t="shared" si="21"/>
        <v>0</v>
      </c>
      <c r="S181" s="303">
        <f t="shared" si="21"/>
        <v>0</v>
      </c>
      <c r="T181" s="303">
        <f t="shared" si="21"/>
        <v>0</v>
      </c>
      <c r="U181" s="303">
        <f t="shared" si="21"/>
        <v>0</v>
      </c>
      <c r="V181" s="303">
        <f t="shared" si="21"/>
        <v>0</v>
      </c>
      <c r="W181" s="303">
        <f t="shared" si="21"/>
        <v>0</v>
      </c>
      <c r="DA181" s="175"/>
    </row>
    <row r="182" spans="1:105" ht="12" customHeight="1" x14ac:dyDescent="0.25">
      <c r="A182" s="62" t="s">
        <v>530</v>
      </c>
      <c r="B182" s="304">
        <f t="shared" ref="B182:W182" si="22">IF(B$54=0,0,B$54/B$34)</f>
        <v>0</v>
      </c>
      <c r="C182" s="304">
        <f t="shared" si="22"/>
        <v>0</v>
      </c>
      <c r="D182" s="304">
        <f t="shared" si="22"/>
        <v>0</v>
      </c>
      <c r="E182" s="304">
        <f t="shared" si="22"/>
        <v>0</v>
      </c>
      <c r="F182" s="304">
        <f t="shared" si="22"/>
        <v>0</v>
      </c>
      <c r="G182" s="304">
        <f t="shared" si="22"/>
        <v>0</v>
      </c>
      <c r="H182" s="304">
        <f t="shared" si="22"/>
        <v>0</v>
      </c>
      <c r="I182" s="304">
        <f t="shared" si="22"/>
        <v>0</v>
      </c>
      <c r="J182" s="304">
        <f t="shared" si="22"/>
        <v>0</v>
      </c>
      <c r="K182" s="304">
        <f t="shared" si="22"/>
        <v>0</v>
      </c>
      <c r="L182" s="304">
        <f t="shared" si="22"/>
        <v>0</v>
      </c>
      <c r="M182" s="304">
        <f t="shared" si="22"/>
        <v>0</v>
      </c>
      <c r="N182" s="304">
        <f t="shared" si="22"/>
        <v>0</v>
      </c>
      <c r="O182" s="304">
        <f t="shared" si="22"/>
        <v>0</v>
      </c>
      <c r="P182" s="304">
        <f t="shared" si="22"/>
        <v>0</v>
      </c>
      <c r="Q182" s="304">
        <f t="shared" si="22"/>
        <v>0</v>
      </c>
      <c r="R182" s="304">
        <f t="shared" si="22"/>
        <v>0</v>
      </c>
      <c r="S182" s="304">
        <f t="shared" si="22"/>
        <v>0</v>
      </c>
      <c r="T182" s="304">
        <f t="shared" si="22"/>
        <v>0</v>
      </c>
      <c r="U182" s="304">
        <f t="shared" si="22"/>
        <v>0</v>
      </c>
      <c r="V182" s="304">
        <f t="shared" si="22"/>
        <v>0</v>
      </c>
      <c r="W182" s="304">
        <f t="shared" si="22"/>
        <v>0</v>
      </c>
      <c r="DA182" s="72"/>
    </row>
    <row r="183" spans="1:105" ht="12" customHeight="1" x14ac:dyDescent="0.25">
      <c r="A183" s="62" t="s">
        <v>535</v>
      </c>
      <c r="B183" s="304">
        <f t="shared" ref="B183:W183" si="23">IF(B$58=0,0,B$58/B$34)</f>
        <v>0</v>
      </c>
      <c r="C183" s="304">
        <f t="shared" si="23"/>
        <v>0</v>
      </c>
      <c r="D183" s="304">
        <f t="shared" si="23"/>
        <v>0</v>
      </c>
      <c r="E183" s="304">
        <f t="shared" si="23"/>
        <v>0</v>
      </c>
      <c r="F183" s="304">
        <f t="shared" si="23"/>
        <v>0</v>
      </c>
      <c r="G183" s="304">
        <f t="shared" si="23"/>
        <v>0</v>
      </c>
      <c r="H183" s="304">
        <f t="shared" si="23"/>
        <v>0</v>
      </c>
      <c r="I183" s="304">
        <f t="shared" si="23"/>
        <v>0</v>
      </c>
      <c r="J183" s="304">
        <f t="shared" si="23"/>
        <v>0</v>
      </c>
      <c r="K183" s="304">
        <f t="shared" si="23"/>
        <v>0</v>
      </c>
      <c r="L183" s="304">
        <f t="shared" si="23"/>
        <v>0</v>
      </c>
      <c r="M183" s="304">
        <f t="shared" si="23"/>
        <v>0</v>
      </c>
      <c r="N183" s="304">
        <f t="shared" si="23"/>
        <v>0</v>
      </c>
      <c r="O183" s="304">
        <f t="shared" si="23"/>
        <v>0</v>
      </c>
      <c r="P183" s="304">
        <f t="shared" si="23"/>
        <v>0</v>
      </c>
      <c r="Q183" s="304">
        <f t="shared" si="23"/>
        <v>0</v>
      </c>
      <c r="R183" s="304">
        <f t="shared" si="23"/>
        <v>0</v>
      </c>
      <c r="S183" s="304">
        <f t="shared" si="23"/>
        <v>0</v>
      </c>
      <c r="T183" s="304">
        <f t="shared" si="23"/>
        <v>0</v>
      </c>
      <c r="U183" s="304">
        <f t="shared" si="23"/>
        <v>0</v>
      </c>
      <c r="V183" s="304">
        <f t="shared" si="23"/>
        <v>0</v>
      </c>
      <c r="W183" s="304">
        <f t="shared" si="23"/>
        <v>0</v>
      </c>
      <c r="DA183" s="72"/>
    </row>
    <row r="184" spans="1:105" ht="12" customHeight="1" x14ac:dyDescent="0.25">
      <c r="A184" s="63" t="s">
        <v>547</v>
      </c>
      <c r="B184" s="305">
        <f t="shared" ref="B184:W184" si="24">IF(B$69=0,0,B$69/B$34)</f>
        <v>0</v>
      </c>
      <c r="C184" s="305">
        <f t="shared" si="24"/>
        <v>0</v>
      </c>
      <c r="D184" s="305">
        <f t="shared" si="24"/>
        <v>0</v>
      </c>
      <c r="E184" s="305">
        <f t="shared" si="24"/>
        <v>0</v>
      </c>
      <c r="F184" s="305">
        <f t="shared" si="24"/>
        <v>0</v>
      </c>
      <c r="G184" s="305">
        <f t="shared" si="24"/>
        <v>0</v>
      </c>
      <c r="H184" s="305">
        <f t="shared" si="24"/>
        <v>0</v>
      </c>
      <c r="I184" s="305">
        <f t="shared" si="24"/>
        <v>0</v>
      </c>
      <c r="J184" s="305">
        <f t="shared" si="24"/>
        <v>0</v>
      </c>
      <c r="K184" s="305">
        <f t="shared" si="24"/>
        <v>0</v>
      </c>
      <c r="L184" s="305">
        <f t="shared" si="24"/>
        <v>0</v>
      </c>
      <c r="M184" s="305">
        <f t="shared" si="24"/>
        <v>0</v>
      </c>
      <c r="N184" s="305">
        <f t="shared" si="24"/>
        <v>0</v>
      </c>
      <c r="O184" s="305">
        <f t="shared" si="24"/>
        <v>0</v>
      </c>
      <c r="P184" s="305">
        <f t="shared" si="24"/>
        <v>0</v>
      </c>
      <c r="Q184" s="305">
        <f t="shared" si="24"/>
        <v>0</v>
      </c>
      <c r="R184" s="305">
        <f t="shared" si="24"/>
        <v>0</v>
      </c>
      <c r="S184" s="305">
        <f t="shared" si="24"/>
        <v>0</v>
      </c>
      <c r="T184" s="305">
        <f t="shared" si="24"/>
        <v>0</v>
      </c>
      <c r="U184" s="305">
        <f t="shared" si="24"/>
        <v>0</v>
      </c>
      <c r="V184" s="305">
        <f t="shared" si="24"/>
        <v>0</v>
      </c>
      <c r="W184" s="305">
        <f t="shared" si="24"/>
        <v>0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DA185" s="121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DA186" s="120"/>
    </row>
    <row r="187" spans="1:105" ht="12" customHeight="1" x14ac:dyDescent="0.25">
      <c r="A187" s="35" t="s">
        <v>81</v>
      </c>
      <c r="B187" s="234">
        <f t="shared" ref="B187:W187" si="25">SUM(B$188:B$193,B$197:B$198,B$200:B$202)</f>
        <v>1</v>
      </c>
      <c r="C187" s="234">
        <f t="shared" si="25"/>
        <v>0.99999999999999989</v>
      </c>
      <c r="D187" s="234">
        <f t="shared" si="25"/>
        <v>0.99999999999999978</v>
      </c>
      <c r="E187" s="234">
        <f t="shared" si="25"/>
        <v>1.0000000000000004</v>
      </c>
      <c r="F187" s="234">
        <f t="shared" si="25"/>
        <v>1.0000000000000002</v>
      </c>
      <c r="G187" s="234">
        <f t="shared" si="25"/>
        <v>1.0000000000000002</v>
      </c>
      <c r="H187" s="234">
        <f t="shared" si="25"/>
        <v>0.99999999999999989</v>
      </c>
      <c r="I187" s="234">
        <f t="shared" si="25"/>
        <v>1.0000000000000002</v>
      </c>
      <c r="J187" s="234">
        <f t="shared" si="25"/>
        <v>1.0000000000000002</v>
      </c>
      <c r="K187" s="234">
        <f t="shared" si="25"/>
        <v>0.99999999999999989</v>
      </c>
      <c r="L187" s="234">
        <f t="shared" si="25"/>
        <v>0.99999999999999944</v>
      </c>
      <c r="M187" s="234">
        <f t="shared" si="25"/>
        <v>1.0000000000000004</v>
      </c>
      <c r="N187" s="234">
        <f t="shared" si="25"/>
        <v>0.99999999999999956</v>
      </c>
      <c r="O187" s="234">
        <f t="shared" si="25"/>
        <v>1</v>
      </c>
      <c r="P187" s="234">
        <f t="shared" si="25"/>
        <v>0.99999999999999978</v>
      </c>
      <c r="Q187" s="234">
        <f t="shared" si="25"/>
        <v>0.99999999999999989</v>
      </c>
      <c r="R187" s="234">
        <f t="shared" si="25"/>
        <v>1</v>
      </c>
      <c r="S187" s="234">
        <f t="shared" si="25"/>
        <v>0.99999999999999989</v>
      </c>
      <c r="T187" s="234">
        <f t="shared" si="25"/>
        <v>1</v>
      </c>
      <c r="U187" s="234">
        <f t="shared" si="25"/>
        <v>0.99999999999999978</v>
      </c>
      <c r="V187" s="234">
        <f t="shared" si="25"/>
        <v>1.0000000000000002</v>
      </c>
      <c r="W187" s="234">
        <f t="shared" si="25"/>
        <v>0.99999999999999967</v>
      </c>
      <c r="DA187" s="95"/>
    </row>
    <row r="188" spans="1:105" ht="12" customHeight="1" x14ac:dyDescent="0.25">
      <c r="A188" s="55" t="s">
        <v>92</v>
      </c>
      <c r="B188" s="301">
        <f t="shared" ref="B188:W188" si="26">IF(B$73=0,0,B$73/B$72)</f>
        <v>1.57430121156615E-3</v>
      </c>
      <c r="C188" s="301">
        <f t="shared" si="26"/>
        <v>1.5570093683916829E-3</v>
      </c>
      <c r="D188" s="301">
        <f t="shared" si="26"/>
        <v>1.4885925522951113E-3</v>
      </c>
      <c r="E188" s="301">
        <f t="shared" si="26"/>
        <v>1.4896293958004323E-3</v>
      </c>
      <c r="F188" s="301">
        <f t="shared" si="26"/>
        <v>1.5055889495388566E-3</v>
      </c>
      <c r="G188" s="301">
        <f t="shared" si="26"/>
        <v>1.4838406433646766E-3</v>
      </c>
      <c r="H188" s="301">
        <f t="shared" si="26"/>
        <v>1.4833266989606843E-3</v>
      </c>
      <c r="I188" s="301">
        <f t="shared" si="26"/>
        <v>1.5034343204144542E-3</v>
      </c>
      <c r="J188" s="301">
        <f t="shared" si="26"/>
        <v>1.5072807850476243E-3</v>
      </c>
      <c r="K188" s="301">
        <f t="shared" si="26"/>
        <v>1.5085928472177012E-3</v>
      </c>
      <c r="L188" s="301">
        <f t="shared" si="26"/>
        <v>1.484319846130962E-3</v>
      </c>
      <c r="M188" s="301">
        <f t="shared" si="26"/>
        <v>1.5036621144832196E-3</v>
      </c>
      <c r="N188" s="301">
        <f t="shared" si="26"/>
        <v>1.4217736375433995E-3</v>
      </c>
      <c r="O188" s="301">
        <f t="shared" si="26"/>
        <v>1.4408563121058693E-3</v>
      </c>
      <c r="P188" s="301">
        <f t="shared" si="26"/>
        <v>1.4157550910737814E-3</v>
      </c>
      <c r="Q188" s="301">
        <f t="shared" si="26"/>
        <v>1.4136631749053546E-3</v>
      </c>
      <c r="R188" s="301">
        <f t="shared" si="26"/>
        <v>1.4367780535567984E-3</v>
      </c>
      <c r="S188" s="301">
        <f t="shared" si="26"/>
        <v>1.4088745386540038E-3</v>
      </c>
      <c r="T188" s="301">
        <f t="shared" si="26"/>
        <v>1.4161890076580131E-3</v>
      </c>
      <c r="U188" s="301">
        <f t="shared" si="26"/>
        <v>1.426470456598702E-3</v>
      </c>
      <c r="V188" s="301">
        <f t="shared" si="26"/>
        <v>1.4398958479298698E-3</v>
      </c>
      <c r="W188" s="301">
        <f t="shared" si="26"/>
        <v>1.409956693574648E-3</v>
      </c>
      <c r="DA188" s="67"/>
    </row>
    <row r="189" spans="1:105" ht="12" customHeight="1" x14ac:dyDescent="0.25">
      <c r="A189" s="202" t="s">
        <v>93</v>
      </c>
      <c r="B189" s="235">
        <f t="shared" ref="B189:W189" si="27">IF(B$74=0,0,B$74/B$72)</f>
        <v>2.1254180761671115E-4</v>
      </c>
      <c r="C189" s="235">
        <f t="shared" si="27"/>
        <v>2.1020728638384634E-4</v>
      </c>
      <c r="D189" s="235">
        <f t="shared" si="27"/>
        <v>2.0097053190655092E-4</v>
      </c>
      <c r="E189" s="235">
        <f t="shared" si="27"/>
        <v>2.0111051311930573E-4</v>
      </c>
      <c r="F189" s="235">
        <f t="shared" si="27"/>
        <v>2.0326516584738576E-4</v>
      </c>
      <c r="G189" s="235">
        <f t="shared" si="27"/>
        <v>2.0032899056345567E-4</v>
      </c>
      <c r="H189" s="235">
        <f t="shared" si="27"/>
        <v>2.0025960443084239E-4</v>
      </c>
      <c r="I189" s="235">
        <f t="shared" si="27"/>
        <v>2.0297427566355093E-4</v>
      </c>
      <c r="J189" s="235">
        <f t="shared" si="27"/>
        <v>2.0349357561711841E-4</v>
      </c>
      <c r="K189" s="235">
        <f t="shared" si="27"/>
        <v>2.0367071329781435E-4</v>
      </c>
      <c r="L189" s="235">
        <f t="shared" si="27"/>
        <v>2.0039368632905177E-4</v>
      </c>
      <c r="M189" s="235">
        <f t="shared" si="27"/>
        <v>2.0300502947532707E-4</v>
      </c>
      <c r="N189" s="235">
        <f t="shared" si="27"/>
        <v>1.9194950542192563E-4</v>
      </c>
      <c r="O189" s="235">
        <f t="shared" si="27"/>
        <v>1.9452580156898501E-4</v>
      </c>
      <c r="P189" s="235">
        <f t="shared" si="27"/>
        <v>1.9485330887399803E-4</v>
      </c>
      <c r="Q189" s="235">
        <f t="shared" si="27"/>
        <v>1.9739789244178758E-4</v>
      </c>
      <c r="R189" s="235">
        <f t="shared" si="27"/>
        <v>1.9867958485224384E-4</v>
      </c>
      <c r="S189" s="235">
        <f t="shared" si="27"/>
        <v>1.979150290092458E-4</v>
      </c>
      <c r="T189" s="235">
        <f t="shared" si="27"/>
        <v>1.9888192569961807E-4</v>
      </c>
      <c r="U189" s="235">
        <f t="shared" si="27"/>
        <v>1.9894203951109171E-4</v>
      </c>
      <c r="V189" s="235">
        <f t="shared" si="27"/>
        <v>1.9957369954993388E-4</v>
      </c>
      <c r="W189" s="235">
        <f t="shared" si="27"/>
        <v>1.9839203831326891E-4</v>
      </c>
      <c r="DA189" s="174"/>
    </row>
    <row r="190" spans="1:105" ht="12" customHeight="1" x14ac:dyDescent="0.25">
      <c r="A190" s="202" t="s">
        <v>94</v>
      </c>
      <c r="B190" s="235">
        <f t="shared" ref="B190:W190" si="28">IF(B$75=0,0,B$75/B$72)</f>
        <v>2.7361430329264115E-2</v>
      </c>
      <c r="C190" s="235">
        <f t="shared" si="28"/>
        <v>2.7060897268114979E-2</v>
      </c>
      <c r="D190" s="235">
        <f t="shared" si="28"/>
        <v>2.5871809733135485E-2</v>
      </c>
      <c r="E190" s="235">
        <f t="shared" si="28"/>
        <v>2.5889830122832691E-2</v>
      </c>
      <c r="F190" s="235">
        <f t="shared" si="28"/>
        <v>2.6167207929882485E-2</v>
      </c>
      <c r="G190" s="235">
        <f t="shared" si="28"/>
        <v>2.5789221328720975E-2</v>
      </c>
      <c r="H190" s="235">
        <f t="shared" si="28"/>
        <v>2.5780288950406311E-2</v>
      </c>
      <c r="I190" s="235">
        <f t="shared" si="28"/>
        <v>2.612976037268085E-2</v>
      </c>
      <c r="J190" s="235">
        <f t="shared" si="28"/>
        <v>2.6179105738371535E-2</v>
      </c>
      <c r="K190" s="235">
        <f t="shared" si="28"/>
        <v>2.6219415815166493E-2</v>
      </c>
      <c r="L190" s="235">
        <f t="shared" si="28"/>
        <v>2.5797549895711182E-2</v>
      </c>
      <c r="M190" s="235">
        <f t="shared" si="28"/>
        <v>2.6133719444487516E-2</v>
      </c>
      <c r="N190" s="235">
        <f t="shared" si="28"/>
        <v>2.4710493799930303E-2</v>
      </c>
      <c r="O190" s="235">
        <f t="shared" si="28"/>
        <v>2.5042151596228145E-2</v>
      </c>
      <c r="P190" s="235">
        <f t="shared" si="28"/>
        <v>2.4539996144429678E-2</v>
      </c>
      <c r="Q190" s="235">
        <f t="shared" si="28"/>
        <v>2.4445878529294154E-2</v>
      </c>
      <c r="R190" s="235">
        <f t="shared" si="28"/>
        <v>2.4793754961521804E-2</v>
      </c>
      <c r="S190" s="235">
        <f t="shared" si="28"/>
        <v>2.426732453942014E-2</v>
      </c>
      <c r="T190" s="235">
        <f t="shared" si="28"/>
        <v>2.435334436978134E-2</v>
      </c>
      <c r="U190" s="235">
        <f t="shared" si="28"/>
        <v>2.4494443249507405E-2</v>
      </c>
      <c r="V190" s="235">
        <f t="shared" si="28"/>
        <v>2.4692961701919144E-2</v>
      </c>
      <c r="W190" s="235">
        <f t="shared" si="28"/>
        <v>2.4151647242161744E-2</v>
      </c>
      <c r="DA190" s="174"/>
    </row>
    <row r="191" spans="1:105" ht="12" customHeight="1" x14ac:dyDescent="0.25">
      <c r="A191" s="202" t="s">
        <v>95</v>
      </c>
      <c r="B191" s="235">
        <f t="shared" ref="B191:W191" si="29">IF(B$76=0,0,B$76/B$72)</f>
        <v>5.1988148708461204E-4</v>
      </c>
      <c r="C191" s="235">
        <f t="shared" si="29"/>
        <v>5.1417120173519496E-4</v>
      </c>
      <c r="D191" s="235">
        <f t="shared" si="29"/>
        <v>4.9157791664301397E-4</v>
      </c>
      <c r="E191" s="235">
        <f t="shared" si="29"/>
        <v>4.9192031347245195E-4</v>
      </c>
      <c r="F191" s="235">
        <f t="shared" si="29"/>
        <v>4.9719063688310615E-4</v>
      </c>
      <c r="G191" s="235">
        <f t="shared" si="29"/>
        <v>4.900086937629863E-4</v>
      </c>
      <c r="H191" s="235">
        <f t="shared" si="29"/>
        <v>4.8983897390311238E-4</v>
      </c>
      <c r="I191" s="235">
        <f t="shared" si="29"/>
        <v>4.9647911371010706E-4</v>
      </c>
      <c r="J191" s="235">
        <f t="shared" si="29"/>
        <v>4.9774933172100572E-4</v>
      </c>
      <c r="K191" s="235">
        <f t="shared" si="29"/>
        <v>4.9818261400975407E-4</v>
      </c>
      <c r="L191" s="235">
        <f t="shared" si="29"/>
        <v>4.9016694089188437E-4</v>
      </c>
      <c r="M191" s="235">
        <f t="shared" si="29"/>
        <v>4.9655433814514433E-4</v>
      </c>
      <c r="N191" s="235">
        <f t="shared" si="29"/>
        <v>4.6951230650990486E-4</v>
      </c>
      <c r="O191" s="235">
        <f t="shared" si="29"/>
        <v>4.758139781062948E-4</v>
      </c>
      <c r="P191" s="235">
        <f t="shared" si="29"/>
        <v>4.7768186480890958E-4</v>
      </c>
      <c r="Q191" s="235">
        <f t="shared" si="29"/>
        <v>4.8283916948270125E-4</v>
      </c>
      <c r="R191" s="235">
        <f t="shared" si="29"/>
        <v>4.8597421460067004E-4</v>
      </c>
      <c r="S191" s="235">
        <f t="shared" si="29"/>
        <v>4.8513497103651614E-4</v>
      </c>
      <c r="T191" s="235">
        <f t="shared" si="29"/>
        <v>4.8646914433619128E-4</v>
      </c>
      <c r="U191" s="235">
        <f t="shared" si="29"/>
        <v>4.8661618391420943E-4</v>
      </c>
      <c r="V191" s="235">
        <f t="shared" si="29"/>
        <v>4.8816123692757882E-4</v>
      </c>
      <c r="W191" s="235">
        <f t="shared" si="29"/>
        <v>4.8627562468835041E-4</v>
      </c>
      <c r="DA191" s="174"/>
    </row>
    <row r="192" spans="1:105" ht="12" customHeight="1" x14ac:dyDescent="0.25">
      <c r="A192" s="56" t="s">
        <v>96</v>
      </c>
      <c r="B192" s="302">
        <f t="shared" ref="B192:W192" si="30">IF(B$77=0,0,B$77/B$72)</f>
        <v>3.3845026840221221E-3</v>
      </c>
      <c r="C192" s="302">
        <f t="shared" si="30"/>
        <v>3.2816389331601762E-3</v>
      </c>
      <c r="D192" s="302">
        <f t="shared" si="30"/>
        <v>2.7369111447877017E-3</v>
      </c>
      <c r="E192" s="302">
        <f t="shared" si="30"/>
        <v>2.727653678985057E-3</v>
      </c>
      <c r="F192" s="302">
        <f t="shared" si="30"/>
        <v>2.8648120534925446E-3</v>
      </c>
      <c r="G192" s="302">
        <f t="shared" si="30"/>
        <v>2.718778075546466E-3</v>
      </c>
      <c r="H192" s="302">
        <f t="shared" si="30"/>
        <v>2.7792951848423855E-3</v>
      </c>
      <c r="I192" s="302">
        <f t="shared" si="30"/>
        <v>3.0728365112030597E-3</v>
      </c>
      <c r="J192" s="302">
        <f t="shared" si="30"/>
        <v>3.1181612064487513E-3</v>
      </c>
      <c r="K192" s="302">
        <f t="shared" si="30"/>
        <v>2.7960352260859209E-3</v>
      </c>
      <c r="L192" s="302">
        <f t="shared" si="30"/>
        <v>2.6370889392409239E-3</v>
      </c>
      <c r="M192" s="302">
        <f t="shared" si="30"/>
        <v>2.6571282679299472E-3</v>
      </c>
      <c r="N192" s="302">
        <f t="shared" si="30"/>
        <v>3.9426685776899921E-3</v>
      </c>
      <c r="O192" s="302">
        <f t="shared" si="30"/>
        <v>3.8501002742479264E-3</v>
      </c>
      <c r="P192" s="302">
        <f t="shared" si="30"/>
        <v>3.8793227771789533E-3</v>
      </c>
      <c r="Q192" s="302">
        <f t="shared" si="30"/>
        <v>3.8470460961082822E-3</v>
      </c>
      <c r="R192" s="302">
        <f t="shared" si="30"/>
        <v>3.8304965602057916E-3</v>
      </c>
      <c r="S192" s="302">
        <f t="shared" si="30"/>
        <v>3.8380523913468306E-3</v>
      </c>
      <c r="T192" s="302">
        <f t="shared" si="30"/>
        <v>3.8281571850617034E-3</v>
      </c>
      <c r="U192" s="302">
        <f t="shared" si="30"/>
        <v>3.8273026725761908E-3</v>
      </c>
      <c r="V192" s="302">
        <f t="shared" si="30"/>
        <v>3.7979389713652472E-3</v>
      </c>
      <c r="W192" s="302">
        <f t="shared" si="30"/>
        <v>3.8260515162020308E-3</v>
      </c>
      <c r="DA192" s="68"/>
    </row>
    <row r="193" spans="1:105" ht="12" customHeight="1" x14ac:dyDescent="0.25">
      <c r="A193" s="203" t="s">
        <v>560</v>
      </c>
      <c r="B193" s="303">
        <f t="shared" ref="B193:W193" si="31">IF(B$83=0,0,B$83/B$72)</f>
        <v>0.18602306008625666</v>
      </c>
      <c r="C193" s="303">
        <f t="shared" si="31"/>
        <v>0.17991281886361418</v>
      </c>
      <c r="D193" s="303">
        <f t="shared" si="31"/>
        <v>0.15952902325552729</v>
      </c>
      <c r="E193" s="303">
        <f t="shared" si="31"/>
        <v>0.15899224005390969</v>
      </c>
      <c r="F193" s="303">
        <f t="shared" si="31"/>
        <v>0.16360974980229631</v>
      </c>
      <c r="G193" s="303">
        <f t="shared" si="31"/>
        <v>0.15828586787117752</v>
      </c>
      <c r="H193" s="303">
        <f t="shared" si="31"/>
        <v>0.16181491486733876</v>
      </c>
      <c r="I193" s="303">
        <f t="shared" si="31"/>
        <v>0.17368458274407617</v>
      </c>
      <c r="J193" s="303">
        <f t="shared" si="31"/>
        <v>0.17907762276579747</v>
      </c>
      <c r="K193" s="303">
        <f t="shared" si="31"/>
        <v>0.15865322057709166</v>
      </c>
      <c r="L193" s="303">
        <f t="shared" si="31"/>
        <v>0.15209365673889644</v>
      </c>
      <c r="M193" s="303">
        <f t="shared" si="31"/>
        <v>0.1522573133391896</v>
      </c>
      <c r="N193" s="303">
        <f t="shared" si="31"/>
        <v>0.22435234883714841</v>
      </c>
      <c r="O193" s="303">
        <f t="shared" si="31"/>
        <v>0.22255330459254927</v>
      </c>
      <c r="P193" s="303">
        <f t="shared" si="31"/>
        <v>0.22263459223812496</v>
      </c>
      <c r="Q193" s="303">
        <f t="shared" si="31"/>
        <v>0.22172874607182289</v>
      </c>
      <c r="R193" s="303">
        <f t="shared" si="31"/>
        <v>0.22092646997363252</v>
      </c>
      <c r="S193" s="303">
        <f t="shared" si="31"/>
        <v>0.22138237208106137</v>
      </c>
      <c r="T193" s="303">
        <f t="shared" si="31"/>
        <v>0.22097790270003048</v>
      </c>
      <c r="U193" s="303">
        <f t="shared" si="31"/>
        <v>0.22090883025242741</v>
      </c>
      <c r="V193" s="303">
        <f t="shared" si="31"/>
        <v>0.22045319018646028</v>
      </c>
      <c r="W193" s="303">
        <f t="shared" si="31"/>
        <v>0.22103801775384643</v>
      </c>
      <c r="DA193" s="175"/>
    </row>
    <row r="194" spans="1:105" ht="12" customHeight="1" x14ac:dyDescent="0.25">
      <c r="A194" s="62" t="s">
        <v>562</v>
      </c>
      <c r="B194" s="304">
        <f t="shared" ref="B194:W194" si="32">IF(B$84=0,0,B$84/B$72)</f>
        <v>0.12856228633595532</v>
      </c>
      <c r="C194" s="304">
        <f t="shared" si="32"/>
        <v>0.11100185686546668</v>
      </c>
      <c r="D194" s="304">
        <f t="shared" si="32"/>
        <v>6.0572985684127612E-2</v>
      </c>
      <c r="E194" s="304">
        <f t="shared" si="32"/>
        <v>6.0940616205357817E-2</v>
      </c>
      <c r="F194" s="304">
        <f t="shared" si="32"/>
        <v>7.2201900889328222E-2</v>
      </c>
      <c r="G194" s="304">
        <f t="shared" si="32"/>
        <v>5.8927135370102385E-2</v>
      </c>
      <c r="H194" s="304">
        <f t="shared" si="32"/>
        <v>6.1791180228786505E-2</v>
      </c>
      <c r="I194" s="304">
        <f t="shared" si="32"/>
        <v>8.1647739011882492E-2</v>
      </c>
      <c r="J194" s="304">
        <f t="shared" si="32"/>
        <v>9.7414255082920162E-2</v>
      </c>
      <c r="K194" s="304">
        <f t="shared" si="32"/>
        <v>7.3972669186224083E-2</v>
      </c>
      <c r="L194" s="304">
        <f t="shared" si="32"/>
        <v>5.217561086626641E-2</v>
      </c>
      <c r="M194" s="304">
        <f t="shared" si="32"/>
        <v>6.7265893912938843E-2</v>
      </c>
      <c r="N194" s="304">
        <f t="shared" si="32"/>
        <v>8.619133243446192E-2</v>
      </c>
      <c r="O194" s="304">
        <f t="shared" si="32"/>
        <v>0.1059131415299623</v>
      </c>
      <c r="P194" s="304">
        <f t="shared" si="32"/>
        <v>0.11331168241530293</v>
      </c>
      <c r="Q194" s="304">
        <f t="shared" si="32"/>
        <v>0.12155435963078297</v>
      </c>
      <c r="R194" s="304">
        <f t="shared" si="32"/>
        <v>0.13055437353749544</v>
      </c>
      <c r="S194" s="304">
        <f t="shared" si="32"/>
        <v>0.13172683014341252</v>
      </c>
      <c r="T194" s="304">
        <f t="shared" si="32"/>
        <v>0.13133373291480813</v>
      </c>
      <c r="U194" s="304">
        <f t="shared" si="32"/>
        <v>0.13185237936362174</v>
      </c>
      <c r="V194" s="304">
        <f t="shared" si="32"/>
        <v>0.13798733415478223</v>
      </c>
      <c r="W194" s="304">
        <f t="shared" si="32"/>
        <v>0.13921700098458886</v>
      </c>
      <c r="DA194" s="72"/>
    </row>
    <row r="195" spans="1:105" ht="12" customHeight="1" x14ac:dyDescent="0.25">
      <c r="A195" s="62" t="s">
        <v>568</v>
      </c>
      <c r="B195" s="304">
        <f t="shared" ref="B195:W195" si="33">IF(B$89=0,0,B$89/B$72)</f>
        <v>5.7460773750301286E-2</v>
      </c>
      <c r="C195" s="304">
        <f t="shared" si="33"/>
        <v>6.8910961998147516E-2</v>
      </c>
      <c r="D195" s="304">
        <f t="shared" si="33"/>
        <v>9.8956037571399688E-2</v>
      </c>
      <c r="E195" s="304">
        <f t="shared" si="33"/>
        <v>9.8051623848551844E-2</v>
      </c>
      <c r="F195" s="304">
        <f t="shared" si="33"/>
        <v>9.1407848912968048E-2</v>
      </c>
      <c r="G195" s="304">
        <f t="shared" si="33"/>
        <v>9.9358732501075117E-2</v>
      </c>
      <c r="H195" s="304">
        <f t="shared" si="33"/>
        <v>0.1000237346385523</v>
      </c>
      <c r="I195" s="304">
        <f t="shared" si="33"/>
        <v>9.2036843732193591E-2</v>
      </c>
      <c r="J195" s="304">
        <f t="shared" si="33"/>
        <v>8.1663367682877339E-2</v>
      </c>
      <c r="K195" s="304">
        <f t="shared" si="33"/>
        <v>8.4680551390867595E-2</v>
      </c>
      <c r="L195" s="304">
        <f t="shared" si="33"/>
        <v>9.9918045872630035E-2</v>
      </c>
      <c r="M195" s="304">
        <f t="shared" si="33"/>
        <v>8.4991419426250797E-2</v>
      </c>
      <c r="N195" s="304">
        <f t="shared" si="33"/>
        <v>0.13816101640268658</v>
      </c>
      <c r="O195" s="304">
        <f t="shared" si="33"/>
        <v>0.11664016306258697</v>
      </c>
      <c r="P195" s="304">
        <f t="shared" si="33"/>
        <v>0.10932290982282204</v>
      </c>
      <c r="Q195" s="304">
        <f t="shared" si="33"/>
        <v>0.1001743864410399</v>
      </c>
      <c r="R195" s="304">
        <f t="shared" si="33"/>
        <v>9.0372096436137084E-2</v>
      </c>
      <c r="S195" s="304">
        <f t="shared" si="33"/>
        <v>8.9655541937648908E-2</v>
      </c>
      <c r="T195" s="304">
        <f t="shared" si="33"/>
        <v>8.9644169785222397E-2</v>
      </c>
      <c r="U195" s="304">
        <f t="shared" si="33"/>
        <v>8.9056450888805663E-2</v>
      </c>
      <c r="V195" s="304">
        <f t="shared" si="33"/>
        <v>8.2465856031678025E-2</v>
      </c>
      <c r="W195" s="304">
        <f t="shared" si="33"/>
        <v>8.1821016769257585E-2</v>
      </c>
      <c r="DA195" s="72"/>
    </row>
    <row r="196" spans="1:105" ht="12" customHeight="1" x14ac:dyDescent="0.25">
      <c r="A196" s="203" t="s">
        <v>519</v>
      </c>
      <c r="B196" s="303">
        <f t="shared" ref="B196:W196" si="34">IF(B$90=0,0,B$90/B$72)</f>
        <v>0.36727275495291939</v>
      </c>
      <c r="C196" s="303">
        <f t="shared" si="34"/>
        <v>0.35520906174076483</v>
      </c>
      <c r="D196" s="303">
        <f t="shared" si="34"/>
        <v>0.31496452019893678</v>
      </c>
      <c r="E196" s="303">
        <f t="shared" si="34"/>
        <v>0.31390472769160399</v>
      </c>
      <c r="F196" s="303">
        <f t="shared" si="34"/>
        <v>0.32302126155318844</v>
      </c>
      <c r="G196" s="303">
        <f t="shared" si="34"/>
        <v>0.31251010888760278</v>
      </c>
      <c r="H196" s="303">
        <f t="shared" si="34"/>
        <v>0.31947764727793709</v>
      </c>
      <c r="I196" s="303">
        <f t="shared" si="34"/>
        <v>0.34291240649243515</v>
      </c>
      <c r="J196" s="303">
        <f t="shared" si="34"/>
        <v>0.3535601007376028</v>
      </c>
      <c r="K196" s="303">
        <f t="shared" si="34"/>
        <v>0.3132353880023423</v>
      </c>
      <c r="L196" s="303">
        <f t="shared" si="34"/>
        <v>0.30028457921000007</v>
      </c>
      <c r="M196" s="303">
        <f t="shared" si="34"/>
        <v>0.30060769297034801</v>
      </c>
      <c r="N196" s="303">
        <f t="shared" si="34"/>
        <v>0.44294780012419283</v>
      </c>
      <c r="O196" s="303">
        <f t="shared" si="34"/>
        <v>0.43939587524084905</v>
      </c>
      <c r="P196" s="303">
        <f t="shared" si="34"/>
        <v>0.43955636468511644</v>
      </c>
      <c r="Q196" s="303">
        <f t="shared" si="34"/>
        <v>0.43776791643086754</v>
      </c>
      <c r="R196" s="303">
        <f t="shared" si="34"/>
        <v>0.43618395069737953</v>
      </c>
      <c r="S196" s="303">
        <f t="shared" si="34"/>
        <v>0.43708405643108045</v>
      </c>
      <c r="T196" s="303">
        <f t="shared" si="34"/>
        <v>0.43628549638268416</v>
      </c>
      <c r="U196" s="303">
        <f t="shared" si="34"/>
        <v>0.43614912389149535</v>
      </c>
      <c r="V196" s="303">
        <f t="shared" si="34"/>
        <v>0.43524953551671475</v>
      </c>
      <c r="W196" s="303">
        <f t="shared" si="34"/>
        <v>0.43640418393367314</v>
      </c>
      <c r="DA196" s="175"/>
    </row>
    <row r="197" spans="1:105" ht="12" customHeight="1" x14ac:dyDescent="0.25">
      <c r="A197" s="62" t="s">
        <v>521</v>
      </c>
      <c r="B197" s="304">
        <f t="shared" ref="B197:W197" si="35">IF(B$91=0,0,B$91/B$72)</f>
        <v>0.25382565507608701</v>
      </c>
      <c r="C197" s="304">
        <f t="shared" si="35"/>
        <v>0.21915539802950212</v>
      </c>
      <c r="D197" s="304">
        <f t="shared" si="35"/>
        <v>0.11959166416044172</v>
      </c>
      <c r="E197" s="304">
        <f t="shared" si="35"/>
        <v>0.12031749177705225</v>
      </c>
      <c r="F197" s="304">
        <f t="shared" si="35"/>
        <v>0.14255109576288685</v>
      </c>
      <c r="G197" s="304">
        <f t="shared" si="35"/>
        <v>0.1163421961708717</v>
      </c>
      <c r="H197" s="304">
        <f t="shared" si="35"/>
        <v>0.12199679428935185</v>
      </c>
      <c r="I197" s="304">
        <f t="shared" si="35"/>
        <v>0.16120039111638337</v>
      </c>
      <c r="J197" s="304">
        <f t="shared" si="35"/>
        <v>0.19232885331206176</v>
      </c>
      <c r="K197" s="304">
        <f t="shared" si="35"/>
        <v>0.1460471943136937</v>
      </c>
      <c r="L197" s="304">
        <f t="shared" si="35"/>
        <v>0.10301239177185684</v>
      </c>
      <c r="M197" s="304">
        <f t="shared" si="35"/>
        <v>0.13280574010727741</v>
      </c>
      <c r="N197" s="304">
        <f t="shared" si="35"/>
        <v>0.17017098902463679</v>
      </c>
      <c r="O197" s="304">
        <f t="shared" si="35"/>
        <v>0.20910854416323821</v>
      </c>
      <c r="P197" s="304">
        <f t="shared" si="35"/>
        <v>0.22371577883796556</v>
      </c>
      <c r="Q197" s="304">
        <f t="shared" si="35"/>
        <v>0.23998962557349007</v>
      </c>
      <c r="R197" s="304">
        <f t="shared" si="35"/>
        <v>0.25775871237703035</v>
      </c>
      <c r="S197" s="304">
        <f t="shared" si="35"/>
        <v>0.26007354026728358</v>
      </c>
      <c r="T197" s="304">
        <f t="shared" si="35"/>
        <v>0.25929743271348377</v>
      </c>
      <c r="U197" s="304">
        <f t="shared" si="35"/>
        <v>0.26032141710560169</v>
      </c>
      <c r="V197" s="304">
        <f t="shared" si="35"/>
        <v>0.27243390330283079</v>
      </c>
      <c r="W197" s="304">
        <f t="shared" si="35"/>
        <v>0.27486168362236696</v>
      </c>
      <c r="DA197" s="72"/>
    </row>
    <row r="198" spans="1:105" ht="12" customHeight="1" x14ac:dyDescent="0.25">
      <c r="A198" s="62" t="s">
        <v>527</v>
      </c>
      <c r="B198" s="304">
        <f t="shared" ref="B198:W198" si="36">IF(B$96=0,0,B$96/B$72)</f>
        <v>0.11344709987683234</v>
      </c>
      <c r="C198" s="304">
        <f t="shared" si="36"/>
        <v>0.13605366371126271</v>
      </c>
      <c r="D198" s="304">
        <f t="shared" si="36"/>
        <v>0.19537285603849505</v>
      </c>
      <c r="E198" s="304">
        <f t="shared" si="36"/>
        <v>0.19358723591455185</v>
      </c>
      <c r="F198" s="304">
        <f t="shared" si="36"/>
        <v>0.18047016579030162</v>
      </c>
      <c r="G198" s="304">
        <f t="shared" si="36"/>
        <v>0.19616791271673106</v>
      </c>
      <c r="H198" s="304">
        <f t="shared" si="36"/>
        <v>0.19748085298858534</v>
      </c>
      <c r="I198" s="304">
        <f t="shared" si="36"/>
        <v>0.18171201537605181</v>
      </c>
      <c r="J198" s="304">
        <f t="shared" si="36"/>
        <v>0.16123124742554104</v>
      </c>
      <c r="K198" s="304">
        <f t="shared" si="36"/>
        <v>0.16718819368864862</v>
      </c>
      <c r="L198" s="304">
        <f t="shared" si="36"/>
        <v>0.19727218743814315</v>
      </c>
      <c r="M198" s="304">
        <f t="shared" si="36"/>
        <v>0.16780195286307056</v>
      </c>
      <c r="N198" s="304">
        <f t="shared" si="36"/>
        <v>0.27277681109955593</v>
      </c>
      <c r="O198" s="304">
        <f t="shared" si="36"/>
        <v>0.23028733107761082</v>
      </c>
      <c r="P198" s="304">
        <f t="shared" si="36"/>
        <v>0.21584058584715093</v>
      </c>
      <c r="Q198" s="304">
        <f t="shared" si="36"/>
        <v>0.19777829085737747</v>
      </c>
      <c r="R198" s="304">
        <f t="shared" si="36"/>
        <v>0.17842523832034915</v>
      </c>
      <c r="S198" s="304">
        <f t="shared" si="36"/>
        <v>0.1770105161637969</v>
      </c>
      <c r="T198" s="304">
        <f t="shared" si="36"/>
        <v>0.17698806366920039</v>
      </c>
      <c r="U198" s="304">
        <f t="shared" si="36"/>
        <v>0.17582770678589363</v>
      </c>
      <c r="V198" s="304">
        <f t="shared" si="36"/>
        <v>0.16281563221388398</v>
      </c>
      <c r="W198" s="304">
        <f t="shared" si="36"/>
        <v>0.16154250031130615</v>
      </c>
      <c r="DA198" s="72"/>
    </row>
    <row r="199" spans="1:105" ht="12" customHeight="1" x14ac:dyDescent="0.25">
      <c r="A199" s="203" t="s">
        <v>529</v>
      </c>
      <c r="B199" s="303">
        <f t="shared" ref="B199:W199" si="37">IF(B$97=0,0,B$97/B$72)</f>
        <v>0.41365152744127043</v>
      </c>
      <c r="C199" s="303">
        <f t="shared" si="37"/>
        <v>0.43225419533783499</v>
      </c>
      <c r="D199" s="303">
        <f t="shared" si="37"/>
        <v>0.49471659466676776</v>
      </c>
      <c r="E199" s="303">
        <f t="shared" si="37"/>
        <v>0.49630288823027674</v>
      </c>
      <c r="F199" s="303">
        <f t="shared" si="37"/>
        <v>0.48213092390887108</v>
      </c>
      <c r="G199" s="303">
        <f t="shared" si="37"/>
        <v>0.49852184550926126</v>
      </c>
      <c r="H199" s="303">
        <f t="shared" si="37"/>
        <v>0.48797442844218064</v>
      </c>
      <c r="I199" s="303">
        <f t="shared" si="37"/>
        <v>0.45199752616981675</v>
      </c>
      <c r="J199" s="303">
        <f t="shared" si="37"/>
        <v>0.43585648585939391</v>
      </c>
      <c r="K199" s="303">
        <f t="shared" si="37"/>
        <v>0.49688549420478828</v>
      </c>
      <c r="L199" s="303">
        <f t="shared" si="37"/>
        <v>0.51701224474279928</v>
      </c>
      <c r="M199" s="303">
        <f t="shared" si="37"/>
        <v>0.51614092449594173</v>
      </c>
      <c r="N199" s="303">
        <f t="shared" si="37"/>
        <v>0.30196345321156293</v>
      </c>
      <c r="O199" s="303">
        <f t="shared" si="37"/>
        <v>0.30704737220434453</v>
      </c>
      <c r="P199" s="303">
        <f t="shared" si="37"/>
        <v>0.30730143389039299</v>
      </c>
      <c r="Q199" s="303">
        <f t="shared" si="37"/>
        <v>0.31011651263507722</v>
      </c>
      <c r="R199" s="303">
        <f t="shared" si="37"/>
        <v>0.31214389595425063</v>
      </c>
      <c r="S199" s="303">
        <f t="shared" si="37"/>
        <v>0.31133627001839126</v>
      </c>
      <c r="T199" s="303">
        <f t="shared" si="37"/>
        <v>0.31245355928474855</v>
      </c>
      <c r="U199" s="303">
        <f t="shared" si="37"/>
        <v>0.31250827125396929</v>
      </c>
      <c r="V199" s="303">
        <f t="shared" si="37"/>
        <v>0.31367874283913338</v>
      </c>
      <c r="W199" s="303">
        <f t="shared" si="37"/>
        <v>0.31248547519754011</v>
      </c>
      <c r="DA199" s="175"/>
    </row>
    <row r="200" spans="1:105" ht="12" customHeight="1" x14ac:dyDescent="0.25">
      <c r="A200" s="62" t="s">
        <v>530</v>
      </c>
      <c r="B200" s="304">
        <f t="shared" ref="B200:W200" si="38">IF(B$98=0,0,B$98/B$72)</f>
        <v>8.0893069442921781E-2</v>
      </c>
      <c r="C200" s="304">
        <f t="shared" si="38"/>
        <v>7.1902552536397726E-2</v>
      </c>
      <c r="D200" s="304">
        <f t="shared" si="38"/>
        <v>5.0867575822629033E-2</v>
      </c>
      <c r="E200" s="304">
        <f t="shared" si="38"/>
        <v>5.1343359233791207E-2</v>
      </c>
      <c r="F200" s="304">
        <f t="shared" si="38"/>
        <v>5.3306094966939221E-2</v>
      </c>
      <c r="G200" s="304">
        <f t="shared" si="38"/>
        <v>5.0021883825988343E-2</v>
      </c>
      <c r="H200" s="304">
        <f t="shared" si="38"/>
        <v>5.1182774969718042E-2</v>
      </c>
      <c r="I200" s="304">
        <f t="shared" si="38"/>
        <v>5.8209245309980125E-2</v>
      </c>
      <c r="J200" s="304">
        <f t="shared" si="38"/>
        <v>7.1252605416437895E-2</v>
      </c>
      <c r="K200" s="304">
        <f t="shared" si="38"/>
        <v>5.957108772693212E-2</v>
      </c>
      <c r="L200" s="304">
        <f t="shared" si="38"/>
        <v>4.6318077903680629E-2</v>
      </c>
      <c r="M200" s="304">
        <f t="shared" si="38"/>
        <v>5.9016685005349963E-2</v>
      </c>
      <c r="N200" s="304">
        <f t="shared" si="38"/>
        <v>4.9153848581696427E-2</v>
      </c>
      <c r="O200" s="304">
        <f t="shared" si="38"/>
        <v>6.0606257508875938E-2</v>
      </c>
      <c r="P200" s="304">
        <f t="shared" si="38"/>
        <v>6.4894206369002602E-2</v>
      </c>
      <c r="Q200" s="304">
        <f t="shared" si="38"/>
        <v>6.9686495171850729E-2</v>
      </c>
      <c r="R200" s="304">
        <f t="shared" si="38"/>
        <v>7.4914358648657142E-2</v>
      </c>
      <c r="S200" s="304">
        <f t="shared" si="38"/>
        <v>7.5594102709259328E-2</v>
      </c>
      <c r="T200" s="304">
        <f t="shared" si="38"/>
        <v>7.5368098058680638E-2</v>
      </c>
      <c r="U200" s="304">
        <f t="shared" si="38"/>
        <v>7.5669590608564569E-2</v>
      </c>
      <c r="V200" s="304">
        <f t="shared" si="38"/>
        <v>7.9232041474920842E-2</v>
      </c>
      <c r="W200" s="304">
        <f t="shared" si="38"/>
        <v>7.9942310657251575E-2</v>
      </c>
      <c r="DA200" s="72"/>
    </row>
    <row r="201" spans="1:105" ht="12" customHeight="1" x14ac:dyDescent="0.25">
      <c r="A201" s="62" t="s">
        <v>535</v>
      </c>
      <c r="B201" s="304">
        <f t="shared" ref="B201:W201" si="39">IF(B$102=0,0,B$102/B$72)</f>
        <v>0.28024161448479029</v>
      </c>
      <c r="C201" s="304">
        <f t="shared" si="39"/>
        <v>0.29869100174264418</v>
      </c>
      <c r="D201" s="304">
        <f t="shared" si="39"/>
        <v>0.36074838103639889</v>
      </c>
      <c r="E201" s="304">
        <f t="shared" si="39"/>
        <v>0.36234960379080383</v>
      </c>
      <c r="F201" s="304">
        <f t="shared" si="39"/>
        <v>0.34704450367911621</v>
      </c>
      <c r="G201" s="304">
        <f t="shared" si="39"/>
        <v>0.36415662914130287</v>
      </c>
      <c r="H201" s="304">
        <f t="shared" si="39"/>
        <v>0.35394014808479229</v>
      </c>
      <c r="I201" s="304">
        <f t="shared" si="39"/>
        <v>0.31814660302765058</v>
      </c>
      <c r="J201" s="304">
        <f t="shared" si="39"/>
        <v>0.30487209160432482</v>
      </c>
      <c r="K201" s="304">
        <f t="shared" si="39"/>
        <v>0.36295423418875711</v>
      </c>
      <c r="L201" s="304">
        <f t="shared" si="39"/>
        <v>0.3819934931742856</v>
      </c>
      <c r="M201" s="304">
        <f t="shared" si="39"/>
        <v>0.38255581355205243</v>
      </c>
      <c r="N201" s="304">
        <f t="shared" si="39"/>
        <v>0.17401808942368516</v>
      </c>
      <c r="O201" s="304">
        <f t="shared" si="39"/>
        <v>0.17969657613932913</v>
      </c>
      <c r="P201" s="304">
        <f t="shared" si="39"/>
        <v>0.17979741254308976</v>
      </c>
      <c r="Q201" s="304">
        <f t="shared" si="39"/>
        <v>0.18300055201031667</v>
      </c>
      <c r="R201" s="304">
        <f t="shared" si="39"/>
        <v>0.1853724645718072</v>
      </c>
      <c r="S201" s="304">
        <f t="shared" si="39"/>
        <v>0.1842915232883939</v>
      </c>
      <c r="T201" s="304">
        <f t="shared" si="39"/>
        <v>0.1856416285654654</v>
      </c>
      <c r="U201" s="304">
        <f t="shared" si="39"/>
        <v>0.18572951437679117</v>
      </c>
      <c r="V201" s="304">
        <f t="shared" si="39"/>
        <v>0.18709497763254332</v>
      </c>
      <c r="W201" s="304">
        <f t="shared" si="39"/>
        <v>0.18555923948371977</v>
      </c>
      <c r="DA201" s="72"/>
    </row>
    <row r="202" spans="1:105" ht="12" customHeight="1" x14ac:dyDescent="0.25">
      <c r="A202" s="63" t="s">
        <v>547</v>
      </c>
      <c r="B202" s="305">
        <f t="shared" ref="B202:W202" si="40">IF(B$113=0,0,B$113/B$72)</f>
        <v>5.2516843513558308E-2</v>
      </c>
      <c r="C202" s="305">
        <f t="shared" si="40"/>
        <v>6.1660641058793098E-2</v>
      </c>
      <c r="D202" s="305">
        <f t="shared" si="40"/>
        <v>8.310063780773988E-2</v>
      </c>
      <c r="E202" s="305">
        <f t="shared" si="40"/>
        <v>8.2609925205681764E-2</v>
      </c>
      <c r="F202" s="305">
        <f t="shared" si="40"/>
        <v>8.178032526281559E-2</v>
      </c>
      <c r="G202" s="305">
        <f t="shared" si="40"/>
        <v>8.4343332541970059E-2</v>
      </c>
      <c r="H202" s="305">
        <f t="shared" si="40"/>
        <v>8.2851505387670263E-2</v>
      </c>
      <c r="I202" s="305">
        <f t="shared" si="40"/>
        <v>7.5641677832186033E-2</v>
      </c>
      <c r="J202" s="305">
        <f t="shared" si="40"/>
        <v>5.9731788838631221E-2</v>
      </c>
      <c r="K202" s="305">
        <f t="shared" si="40"/>
        <v>7.4360172289099094E-2</v>
      </c>
      <c r="L202" s="305">
        <f t="shared" si="40"/>
        <v>8.870067366483296E-2</v>
      </c>
      <c r="M202" s="305">
        <f t="shared" si="40"/>
        <v>7.4568425938539309E-2</v>
      </c>
      <c r="N202" s="305">
        <f t="shared" si="40"/>
        <v>7.8791515206181328E-2</v>
      </c>
      <c r="O202" s="305">
        <f t="shared" si="40"/>
        <v>6.6744538556139515E-2</v>
      </c>
      <c r="P202" s="305">
        <f t="shared" si="40"/>
        <v>6.2609814978300635E-2</v>
      </c>
      <c r="Q202" s="305">
        <f t="shared" si="40"/>
        <v>5.7429465452909827E-2</v>
      </c>
      <c r="R202" s="305">
        <f t="shared" si="40"/>
        <v>5.1857072733786279E-2</v>
      </c>
      <c r="S202" s="305">
        <f t="shared" si="40"/>
        <v>5.1450644020737984E-2</v>
      </c>
      <c r="T202" s="305">
        <f t="shared" si="40"/>
        <v>5.1443832660602526E-2</v>
      </c>
      <c r="U202" s="305">
        <f t="shared" si="40"/>
        <v>5.1109166268613587E-2</v>
      </c>
      <c r="V202" s="305">
        <f t="shared" si="40"/>
        <v>4.7351723731669196E-2</v>
      </c>
      <c r="W202" s="305">
        <f t="shared" si="40"/>
        <v>4.6983925056568752E-2</v>
      </c>
      <c r="DA202" s="74"/>
    </row>
    <row r="203" spans="1:105" ht="12" customHeight="1" x14ac:dyDescent="0.25">
      <c r="A203" s="130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spans="1:105" ht="12" customHeight="1" x14ac:dyDescent="0.25">
      <c r="A204" s="35" t="s">
        <v>45</v>
      </c>
      <c r="B204" s="234">
        <f t="shared" ref="B204:W204" si="41">SUM(B$205:B$210,B$214:B$215,B$217:B$219)</f>
        <v>1</v>
      </c>
      <c r="C204" s="234">
        <f t="shared" si="41"/>
        <v>1.0000000000000004</v>
      </c>
      <c r="D204" s="234">
        <f t="shared" si="41"/>
        <v>0.99999999999999978</v>
      </c>
      <c r="E204" s="234">
        <f t="shared" si="41"/>
        <v>1</v>
      </c>
      <c r="F204" s="234">
        <f t="shared" si="41"/>
        <v>1</v>
      </c>
      <c r="G204" s="234">
        <f t="shared" si="41"/>
        <v>0.99999999999999989</v>
      </c>
      <c r="H204" s="234">
        <f t="shared" si="41"/>
        <v>1</v>
      </c>
      <c r="I204" s="234">
        <f t="shared" si="41"/>
        <v>0.99999999999999967</v>
      </c>
      <c r="J204" s="234">
        <f t="shared" si="41"/>
        <v>0.99999999999999978</v>
      </c>
      <c r="K204" s="234">
        <f t="shared" si="41"/>
        <v>1</v>
      </c>
      <c r="L204" s="234">
        <f t="shared" si="41"/>
        <v>1</v>
      </c>
      <c r="M204" s="234">
        <f t="shared" si="41"/>
        <v>1</v>
      </c>
      <c r="N204" s="234">
        <f t="shared" si="41"/>
        <v>1</v>
      </c>
      <c r="O204" s="234">
        <f t="shared" si="41"/>
        <v>1.0000000000000002</v>
      </c>
      <c r="P204" s="234">
        <f t="shared" si="41"/>
        <v>1</v>
      </c>
      <c r="Q204" s="234">
        <f t="shared" si="41"/>
        <v>1</v>
      </c>
      <c r="R204" s="234">
        <f t="shared" si="41"/>
        <v>1</v>
      </c>
      <c r="S204" s="234">
        <f t="shared" si="41"/>
        <v>0.99999999999999967</v>
      </c>
      <c r="T204" s="234">
        <f t="shared" si="41"/>
        <v>1</v>
      </c>
      <c r="U204" s="234">
        <f t="shared" si="41"/>
        <v>1.0000000000000002</v>
      </c>
      <c r="V204" s="234">
        <f t="shared" si="41"/>
        <v>0.99999999999999978</v>
      </c>
      <c r="W204" s="234">
        <f t="shared" si="41"/>
        <v>0.99999999999999978</v>
      </c>
      <c r="DA204" s="95"/>
    </row>
    <row r="205" spans="1:105" ht="12" customHeight="1" x14ac:dyDescent="0.25">
      <c r="A205" s="55" t="s">
        <v>92</v>
      </c>
      <c r="B205" s="301">
        <f t="shared" ref="B205:W205" si="42">IF(B$116=0,0,B$116/B$115)</f>
        <v>1.9203650233983361E-3</v>
      </c>
      <c r="C205" s="301">
        <f t="shared" si="42"/>
        <v>1.8870663799727978E-3</v>
      </c>
      <c r="D205" s="301">
        <f t="shared" si="42"/>
        <v>1.7551800720968424E-3</v>
      </c>
      <c r="E205" s="301">
        <f t="shared" si="42"/>
        <v>1.7560781396560958E-3</v>
      </c>
      <c r="F205" s="301">
        <f t="shared" si="42"/>
        <v>1.7903999082577915E-3</v>
      </c>
      <c r="G205" s="301">
        <f t="shared" si="42"/>
        <v>1.7468364587143084E-3</v>
      </c>
      <c r="H205" s="301">
        <f t="shared" si="42"/>
        <v>1.7503311302383604E-3</v>
      </c>
      <c r="I205" s="301">
        <f t="shared" si="42"/>
        <v>1.8064801672171694E-3</v>
      </c>
      <c r="J205" s="301">
        <f t="shared" si="42"/>
        <v>1.8068266877906971E-3</v>
      </c>
      <c r="K205" s="301">
        <f t="shared" si="42"/>
        <v>1.7865843085796615E-3</v>
      </c>
      <c r="L205" s="301">
        <f t="shared" si="42"/>
        <v>1.7398856014349835E-3</v>
      </c>
      <c r="M205" s="301">
        <f t="shared" si="42"/>
        <v>1.7691848884404512E-3</v>
      </c>
      <c r="N205" s="301">
        <f t="shared" si="42"/>
        <v>1.7534603112071782E-3</v>
      </c>
      <c r="O205" s="301">
        <f t="shared" si="42"/>
        <v>1.7795281816965556E-3</v>
      </c>
      <c r="P205" s="301">
        <f t="shared" si="42"/>
        <v>1.7923086852543956E-3</v>
      </c>
      <c r="Q205" s="301">
        <f t="shared" si="42"/>
        <v>1.8022956360384151E-3</v>
      </c>
      <c r="R205" s="301">
        <f t="shared" si="42"/>
        <v>1.818897743824967E-3</v>
      </c>
      <c r="S205" s="301">
        <f t="shared" si="42"/>
        <v>1.8200336358595321E-3</v>
      </c>
      <c r="T205" s="301">
        <f t="shared" si="42"/>
        <v>1.8199586280424843E-3</v>
      </c>
      <c r="U205" s="301">
        <f t="shared" si="42"/>
        <v>1.8208331222673703E-3</v>
      </c>
      <c r="V205" s="301">
        <f t="shared" si="42"/>
        <v>1.8277222856090951E-3</v>
      </c>
      <c r="W205" s="301">
        <f t="shared" si="42"/>
        <v>1.8122286186067263E-3</v>
      </c>
      <c r="DA205" s="67"/>
    </row>
    <row r="206" spans="1:105" ht="12" customHeight="1" x14ac:dyDescent="0.25">
      <c r="A206" s="202" t="s">
        <v>93</v>
      </c>
      <c r="B206" s="235">
        <f t="shared" ref="B206:W206" si="43">IF(B$117=0,0,B$117/B$115)</f>
        <v>2.4875535311056236E-4</v>
      </c>
      <c r="C206" s="235">
        <f t="shared" si="43"/>
        <v>2.4444199825224256E-4</v>
      </c>
      <c r="D206" s="235">
        <f t="shared" si="43"/>
        <v>2.2735804562532241E-4</v>
      </c>
      <c r="E206" s="235">
        <f t="shared" si="43"/>
        <v>2.2747437721337837E-4</v>
      </c>
      <c r="F206" s="235">
        <f t="shared" si="43"/>
        <v>2.3192026305480308E-4</v>
      </c>
      <c r="G206" s="235">
        <f t="shared" si="43"/>
        <v>2.2627725188668332E-4</v>
      </c>
      <c r="H206" s="235">
        <f t="shared" si="43"/>
        <v>2.2672993574541795E-4</v>
      </c>
      <c r="I206" s="235">
        <f t="shared" si="43"/>
        <v>2.3400322668245277E-4</v>
      </c>
      <c r="J206" s="235">
        <f t="shared" si="43"/>
        <v>2.3404811338189675E-4</v>
      </c>
      <c r="K206" s="235">
        <f t="shared" si="43"/>
        <v>2.3142600762226967E-4</v>
      </c>
      <c r="L206" s="235">
        <f t="shared" si="43"/>
        <v>2.253768694407046E-4</v>
      </c>
      <c r="M206" s="235">
        <f t="shared" si="43"/>
        <v>2.2917216585369331E-4</v>
      </c>
      <c r="N206" s="235">
        <f t="shared" si="43"/>
        <v>2.2713527561953631E-4</v>
      </c>
      <c r="O206" s="235">
        <f t="shared" si="43"/>
        <v>2.3051198903048452E-4</v>
      </c>
      <c r="P206" s="235">
        <f t="shared" si="43"/>
        <v>2.3216751734761429E-4</v>
      </c>
      <c r="Q206" s="235">
        <f t="shared" si="43"/>
        <v>2.3382136505669526E-4</v>
      </c>
      <c r="R206" s="235">
        <f t="shared" si="43"/>
        <v>2.3561174309272553E-4</v>
      </c>
      <c r="S206" s="235">
        <f t="shared" si="43"/>
        <v>2.3575888138191076E-4</v>
      </c>
      <c r="T206" s="235">
        <f t="shared" si="43"/>
        <v>2.3574916521035554E-4</v>
      </c>
      <c r="U206" s="235">
        <f t="shared" si="43"/>
        <v>2.3586244321586704E-4</v>
      </c>
      <c r="V206" s="235">
        <f t="shared" si="43"/>
        <v>2.3675483410969547E-4</v>
      </c>
      <c r="W206" s="235">
        <f t="shared" si="43"/>
        <v>2.3695999559846206E-4</v>
      </c>
      <c r="DA206" s="174"/>
    </row>
    <row r="207" spans="1:105" ht="12" customHeight="1" x14ac:dyDescent="0.25">
      <c r="A207" s="202" t="s">
        <v>94</v>
      </c>
      <c r="B207" s="235">
        <f t="shared" ref="B207:W207" si="44">IF(B$118=0,0,B$118/B$115)</f>
        <v>3.4753416934755768E-2</v>
      </c>
      <c r="C207" s="235">
        <f t="shared" si="44"/>
        <v>3.4150801481844829E-2</v>
      </c>
      <c r="D207" s="235">
        <f t="shared" si="44"/>
        <v>3.1764015745929117E-2</v>
      </c>
      <c r="E207" s="235">
        <f t="shared" si="44"/>
        <v>3.1780268341629399E-2</v>
      </c>
      <c r="F207" s="235">
        <f t="shared" si="44"/>
        <v>3.2401399595125245E-2</v>
      </c>
      <c r="G207" s="235">
        <f t="shared" si="44"/>
        <v>3.1613018893199257E-2</v>
      </c>
      <c r="H207" s="235">
        <f t="shared" si="44"/>
        <v>3.1676263003066696E-2</v>
      </c>
      <c r="I207" s="235">
        <f t="shared" si="44"/>
        <v>3.2692408823696353E-2</v>
      </c>
      <c r="J207" s="235">
        <f t="shared" si="44"/>
        <v>3.2698679909568852E-2</v>
      </c>
      <c r="K207" s="235">
        <f t="shared" si="44"/>
        <v>3.2332347553011113E-2</v>
      </c>
      <c r="L207" s="235">
        <f t="shared" si="44"/>
        <v>3.1487227161867443E-2</v>
      </c>
      <c r="M207" s="235">
        <f t="shared" si="44"/>
        <v>3.201746507225707E-2</v>
      </c>
      <c r="N207" s="235">
        <f t="shared" si="44"/>
        <v>3.1732892721661153E-2</v>
      </c>
      <c r="O207" s="235">
        <f t="shared" si="44"/>
        <v>3.2204650726353042E-2</v>
      </c>
      <c r="P207" s="235">
        <f t="shared" si="44"/>
        <v>3.2435943300092869E-2</v>
      </c>
      <c r="Q207" s="235">
        <f t="shared" si="44"/>
        <v>3.2521751968999507E-2</v>
      </c>
      <c r="R207" s="235">
        <f t="shared" si="44"/>
        <v>3.2917133400488713E-2</v>
      </c>
      <c r="S207" s="235">
        <f t="shared" si="44"/>
        <v>3.2937689976446471E-2</v>
      </c>
      <c r="T207" s="235">
        <f t="shared" si="44"/>
        <v>3.2936332537674438E-2</v>
      </c>
      <c r="U207" s="235">
        <f t="shared" si="44"/>
        <v>3.2952158519732107E-2</v>
      </c>
      <c r="V207" s="235">
        <f t="shared" si="44"/>
        <v>3.3076833757527742E-2</v>
      </c>
      <c r="W207" s="235">
        <f t="shared" si="44"/>
        <v>3.2706884043623534E-2</v>
      </c>
      <c r="DA207" s="174"/>
    </row>
    <row r="208" spans="1:105" ht="12" customHeight="1" x14ac:dyDescent="0.25">
      <c r="A208" s="202" t="s">
        <v>95</v>
      </c>
      <c r="B208" s="235">
        <f t="shared" ref="B208:W208" si="45">IF(B$119=0,0,B$119/B$115)</f>
        <v>6.34260720019628E-4</v>
      </c>
      <c r="C208" s="235">
        <f t="shared" si="45"/>
        <v>6.2326279967770033E-4</v>
      </c>
      <c r="D208" s="235">
        <f t="shared" si="45"/>
        <v>5.7970321409115224E-4</v>
      </c>
      <c r="E208" s="235">
        <f t="shared" si="45"/>
        <v>5.7999982904186087E-4</v>
      </c>
      <c r="F208" s="235">
        <f t="shared" si="45"/>
        <v>5.9133566853092584E-4</v>
      </c>
      <c r="G208" s="235">
        <f t="shared" si="45"/>
        <v>5.7694747434006708E-4</v>
      </c>
      <c r="H208" s="235">
        <f t="shared" si="45"/>
        <v>5.7810169910987462E-4</v>
      </c>
      <c r="I208" s="235">
        <f t="shared" si="45"/>
        <v>5.9664667789706665E-4</v>
      </c>
      <c r="J208" s="235">
        <f t="shared" si="45"/>
        <v>5.9676112717404735E-4</v>
      </c>
      <c r="K208" s="235">
        <f t="shared" si="45"/>
        <v>5.900754471825524E-4</v>
      </c>
      <c r="L208" s="235">
        <f t="shared" si="45"/>
        <v>5.7465173593147236E-4</v>
      </c>
      <c r="M208" s="235">
        <f t="shared" si="45"/>
        <v>5.8432874350332646E-4</v>
      </c>
      <c r="N208" s="235">
        <f t="shared" si="45"/>
        <v>5.7913520917185349E-4</v>
      </c>
      <c r="O208" s="235">
        <f t="shared" si="45"/>
        <v>5.8774494018888266E-4</v>
      </c>
      <c r="P208" s="235">
        <f t="shared" si="45"/>
        <v>5.9196610194200798E-4</v>
      </c>
      <c r="Q208" s="235">
        <f t="shared" si="45"/>
        <v>5.9618297858666158E-4</v>
      </c>
      <c r="R208" s="235">
        <f t="shared" si="45"/>
        <v>6.0074797165330382E-4</v>
      </c>
      <c r="S208" s="235">
        <f t="shared" si="45"/>
        <v>6.0112313558876944E-4</v>
      </c>
      <c r="T208" s="235">
        <f t="shared" si="45"/>
        <v>6.010983619069598E-4</v>
      </c>
      <c r="U208" s="235">
        <f t="shared" si="45"/>
        <v>6.013871910253675E-4</v>
      </c>
      <c r="V208" s="235">
        <f t="shared" si="45"/>
        <v>6.0366255307800628E-4</v>
      </c>
      <c r="W208" s="235">
        <f t="shared" si="45"/>
        <v>6.0418566091049433E-4</v>
      </c>
      <c r="DA208" s="174"/>
    </row>
    <row r="209" spans="1:105" ht="12" customHeight="1" x14ac:dyDescent="0.25">
      <c r="A209" s="56" t="s">
        <v>96</v>
      </c>
      <c r="B209" s="302">
        <f t="shared" ref="B209:W209" si="46">IF(B$120=0,0,B$120/B$115)</f>
        <v>4.5391867440472914E-3</v>
      </c>
      <c r="C209" s="302">
        <f t="shared" si="46"/>
        <v>4.4719798252899606E-3</v>
      </c>
      <c r="D209" s="302">
        <f t="shared" si="46"/>
        <v>3.9442102394934928E-3</v>
      </c>
      <c r="E209" s="302">
        <f t="shared" si="46"/>
        <v>3.9363571237063686E-3</v>
      </c>
      <c r="F209" s="302">
        <f t="shared" si="46"/>
        <v>4.0821258954846429E-3</v>
      </c>
      <c r="G209" s="302">
        <f t="shared" si="46"/>
        <v>3.932401940891E-3</v>
      </c>
      <c r="H209" s="302">
        <f t="shared" si="46"/>
        <v>3.9816894736538757E-3</v>
      </c>
      <c r="I209" s="302">
        <f t="shared" si="46"/>
        <v>4.2652529363640104E-3</v>
      </c>
      <c r="J209" s="302">
        <f t="shared" si="46"/>
        <v>4.2622246563051476E-3</v>
      </c>
      <c r="K209" s="302">
        <f t="shared" si="46"/>
        <v>4.0352111407266911E-3</v>
      </c>
      <c r="L209" s="302">
        <f t="shared" si="46"/>
        <v>3.8797837831606326E-3</v>
      </c>
      <c r="M209" s="302">
        <f t="shared" si="46"/>
        <v>3.9022284097809351E-3</v>
      </c>
      <c r="N209" s="302">
        <f t="shared" si="46"/>
        <v>4.8345800487188942E-3</v>
      </c>
      <c r="O209" s="302">
        <f t="shared" si="46"/>
        <v>4.7371556085330224E-3</v>
      </c>
      <c r="P209" s="302">
        <f t="shared" si="46"/>
        <v>4.7568417790343322E-3</v>
      </c>
      <c r="Q209" s="302">
        <f t="shared" si="46"/>
        <v>4.7366195451358601E-3</v>
      </c>
      <c r="R209" s="302">
        <f t="shared" si="46"/>
        <v>4.7241941494849775E-3</v>
      </c>
      <c r="S209" s="302">
        <f t="shared" si="46"/>
        <v>4.7197102570236847E-3</v>
      </c>
      <c r="T209" s="302">
        <f t="shared" si="46"/>
        <v>4.7194942201671903E-3</v>
      </c>
      <c r="U209" s="302">
        <f t="shared" si="46"/>
        <v>4.7194210483575754E-3</v>
      </c>
      <c r="V209" s="302">
        <f t="shared" si="46"/>
        <v>4.6874847408748168E-3</v>
      </c>
      <c r="W209" s="302">
        <f t="shared" si="46"/>
        <v>4.6883089614776141E-3</v>
      </c>
      <c r="DA209" s="68"/>
    </row>
    <row r="210" spans="1:105" ht="12" customHeight="1" x14ac:dyDescent="0.25">
      <c r="A210" s="203" t="s">
        <v>604</v>
      </c>
      <c r="B210" s="303">
        <f t="shared" ref="B210:W210" si="47">IF(B$126=0,0,B$126/B$115)</f>
        <v>0.43819133893449314</v>
      </c>
      <c r="C210" s="303">
        <f t="shared" si="47"/>
        <v>0.43061084750344392</v>
      </c>
      <c r="D210" s="303">
        <f t="shared" si="47"/>
        <v>0.40378751078890035</v>
      </c>
      <c r="E210" s="303">
        <f t="shared" si="47"/>
        <v>0.40299068712069375</v>
      </c>
      <c r="F210" s="303">
        <f t="shared" si="47"/>
        <v>0.40946167382234538</v>
      </c>
      <c r="G210" s="303">
        <f t="shared" si="47"/>
        <v>0.40210558216402809</v>
      </c>
      <c r="H210" s="303">
        <f t="shared" si="47"/>
        <v>0.40715997475076499</v>
      </c>
      <c r="I210" s="303">
        <f t="shared" si="47"/>
        <v>0.42277523091290131</v>
      </c>
      <c r="J210" s="303">
        <f t="shared" si="47"/>
        <v>0.42992520913191928</v>
      </c>
      <c r="K210" s="303">
        <f t="shared" si="47"/>
        <v>0.40214839105621936</v>
      </c>
      <c r="L210" s="303">
        <f t="shared" si="47"/>
        <v>0.39301367820288774</v>
      </c>
      <c r="M210" s="303">
        <f t="shared" si="47"/>
        <v>0.3927282538404005</v>
      </c>
      <c r="N210" s="303">
        <f t="shared" si="47"/>
        <v>0.48318441994854588</v>
      </c>
      <c r="O210" s="303">
        <f t="shared" si="47"/>
        <v>0.48094285286532851</v>
      </c>
      <c r="P210" s="303">
        <f t="shared" si="47"/>
        <v>0.48026747525126462</v>
      </c>
      <c r="Q210" s="303">
        <f t="shared" si="47"/>
        <v>0.47948710409665929</v>
      </c>
      <c r="R210" s="303">
        <f t="shared" si="47"/>
        <v>0.4785576155416601</v>
      </c>
      <c r="S210" s="303">
        <f t="shared" si="47"/>
        <v>0.47847973043156766</v>
      </c>
      <c r="T210" s="303">
        <f t="shared" si="47"/>
        <v>0.47848503774001816</v>
      </c>
      <c r="U210" s="303">
        <f t="shared" si="47"/>
        <v>0.47843485361546795</v>
      </c>
      <c r="V210" s="303">
        <f t="shared" si="47"/>
        <v>0.47788356046473868</v>
      </c>
      <c r="W210" s="303">
        <f t="shared" si="47"/>
        <v>0.47803126796213763</v>
      </c>
      <c r="DA210" s="175"/>
    </row>
    <row r="211" spans="1:105" ht="12" customHeight="1" x14ac:dyDescent="0.25">
      <c r="A211" s="62" t="s">
        <v>606</v>
      </c>
      <c r="B211" s="304">
        <f t="shared" ref="B211:W211" si="48">IF(B$127=0,0,B$127/B$115)</f>
        <v>0.30283815544110587</v>
      </c>
      <c r="C211" s="304">
        <f t="shared" si="48"/>
        <v>0.26567647575756725</v>
      </c>
      <c r="D211" s="304">
        <f t="shared" si="48"/>
        <v>0.15331765099112241</v>
      </c>
      <c r="E211" s="304">
        <f t="shared" si="48"/>
        <v>0.15446351840711567</v>
      </c>
      <c r="F211" s="304">
        <f t="shared" si="48"/>
        <v>0.18069773486619253</v>
      </c>
      <c r="G211" s="304">
        <f t="shared" si="48"/>
        <v>0.14969706640227576</v>
      </c>
      <c r="H211" s="304">
        <f t="shared" si="48"/>
        <v>0.15547945875322305</v>
      </c>
      <c r="I211" s="304">
        <f t="shared" si="48"/>
        <v>0.20594656707426445</v>
      </c>
      <c r="J211" s="304">
        <f t="shared" si="48"/>
        <v>0.23386977860281</v>
      </c>
      <c r="K211" s="304">
        <f t="shared" si="48"/>
        <v>0.18750322109546502</v>
      </c>
      <c r="L211" s="304">
        <f t="shared" si="48"/>
        <v>0.13482303719106908</v>
      </c>
      <c r="M211" s="304">
        <f t="shared" si="48"/>
        <v>0.17350376464735998</v>
      </c>
      <c r="N211" s="304">
        <f t="shared" si="48"/>
        <v>0.18562903033017836</v>
      </c>
      <c r="O211" s="304">
        <f t="shared" si="48"/>
        <v>0.22888075527167295</v>
      </c>
      <c r="P211" s="304">
        <f t="shared" si="48"/>
        <v>0.24403453767407143</v>
      </c>
      <c r="Q211" s="304">
        <f t="shared" si="48"/>
        <v>0.26286058493655395</v>
      </c>
      <c r="R211" s="304">
        <f t="shared" si="48"/>
        <v>0.28279902225430809</v>
      </c>
      <c r="S211" s="304">
        <f t="shared" si="48"/>
        <v>0.2845066999257716</v>
      </c>
      <c r="T211" s="304">
        <f t="shared" si="48"/>
        <v>0.28437787390707625</v>
      </c>
      <c r="U211" s="304">
        <f t="shared" si="48"/>
        <v>0.2855602184285812</v>
      </c>
      <c r="V211" s="304">
        <f t="shared" si="48"/>
        <v>0.29911963845545192</v>
      </c>
      <c r="W211" s="304">
        <f t="shared" si="48"/>
        <v>0.30044201737845422</v>
      </c>
      <c r="DA211" s="72"/>
    </row>
    <row r="212" spans="1:105" ht="12" customHeight="1" x14ac:dyDescent="0.25">
      <c r="A212" s="62" t="s">
        <v>613</v>
      </c>
      <c r="B212" s="304">
        <f t="shared" ref="B212:W212" si="49">IF(B$133=0,0,B$133/B$115)</f>
        <v>0.13535318349338729</v>
      </c>
      <c r="C212" s="304">
        <f t="shared" si="49"/>
        <v>0.16493437174587669</v>
      </c>
      <c r="D212" s="304">
        <f t="shared" si="49"/>
        <v>0.25046985979777797</v>
      </c>
      <c r="E212" s="304">
        <f t="shared" si="49"/>
        <v>0.24852716871357805</v>
      </c>
      <c r="F212" s="304">
        <f t="shared" si="49"/>
        <v>0.22876393895615282</v>
      </c>
      <c r="G212" s="304">
        <f t="shared" si="49"/>
        <v>0.25240851576175222</v>
      </c>
      <c r="H212" s="304">
        <f t="shared" si="49"/>
        <v>0.25168051599754193</v>
      </c>
      <c r="I212" s="304">
        <f t="shared" si="49"/>
        <v>0.21682866383863683</v>
      </c>
      <c r="J212" s="304">
        <f t="shared" si="49"/>
        <v>0.19605543052910929</v>
      </c>
      <c r="K212" s="304">
        <f t="shared" si="49"/>
        <v>0.21464516996075433</v>
      </c>
      <c r="L212" s="304">
        <f t="shared" si="49"/>
        <v>0.25819064101181866</v>
      </c>
      <c r="M212" s="304">
        <f t="shared" si="49"/>
        <v>0.21922448919304055</v>
      </c>
      <c r="N212" s="304">
        <f t="shared" si="49"/>
        <v>0.29755538961836769</v>
      </c>
      <c r="O212" s="304">
        <f t="shared" si="49"/>
        <v>0.25206209759365544</v>
      </c>
      <c r="P212" s="304">
        <f t="shared" si="49"/>
        <v>0.2362329375771933</v>
      </c>
      <c r="Q212" s="304">
        <f t="shared" si="49"/>
        <v>0.21662651916010531</v>
      </c>
      <c r="R212" s="304">
        <f t="shared" si="49"/>
        <v>0.19575859328735204</v>
      </c>
      <c r="S212" s="304">
        <f t="shared" si="49"/>
        <v>0.19397303050579601</v>
      </c>
      <c r="T212" s="304">
        <f t="shared" si="49"/>
        <v>0.19410716383294194</v>
      </c>
      <c r="U212" s="304">
        <f t="shared" si="49"/>
        <v>0.19287463518688677</v>
      </c>
      <c r="V212" s="304">
        <f t="shared" si="49"/>
        <v>0.17876392200928676</v>
      </c>
      <c r="W212" s="304">
        <f t="shared" si="49"/>
        <v>0.17758925058368327</v>
      </c>
      <c r="DA212" s="72"/>
    </row>
    <row r="213" spans="1:105" ht="12" customHeight="1" x14ac:dyDescent="0.25">
      <c r="A213" s="203" t="s">
        <v>615</v>
      </c>
      <c r="B213" s="303">
        <f t="shared" ref="B213:W213" si="50">IF(B$134=0,0,B$134/B$115)</f>
        <v>0.2993809699778836</v>
      </c>
      <c r="C213" s="303">
        <f t="shared" si="50"/>
        <v>0.29420182863963862</v>
      </c>
      <c r="D213" s="303">
        <f t="shared" si="50"/>
        <v>0.27587559566759906</v>
      </c>
      <c r="E213" s="303">
        <f t="shared" si="50"/>
        <v>0.27533119001305301</v>
      </c>
      <c r="F213" s="303">
        <f t="shared" si="50"/>
        <v>0.27975229582533406</v>
      </c>
      <c r="G213" s="303">
        <f t="shared" si="50"/>
        <v>0.2747264688400991</v>
      </c>
      <c r="H213" s="303">
        <f t="shared" si="50"/>
        <v>0.27817972959816367</v>
      </c>
      <c r="I213" s="303">
        <f t="shared" si="50"/>
        <v>0.28929493190051814</v>
      </c>
      <c r="J213" s="303">
        <f t="shared" si="50"/>
        <v>0.29373338697390361</v>
      </c>
      <c r="K213" s="303">
        <f t="shared" si="50"/>
        <v>0.27475571672002991</v>
      </c>
      <c r="L213" s="303">
        <f t="shared" si="50"/>
        <v>0.26851470063525346</v>
      </c>
      <c r="M213" s="303">
        <f t="shared" si="50"/>
        <v>0.26831969307827047</v>
      </c>
      <c r="N213" s="303">
        <f t="shared" si="50"/>
        <v>0.33012113081500666</v>
      </c>
      <c r="O213" s="303">
        <f t="shared" si="50"/>
        <v>0.32858964794892354</v>
      </c>
      <c r="P213" s="303">
        <f t="shared" si="50"/>
        <v>0.32812821663517061</v>
      </c>
      <c r="Q213" s="303">
        <f t="shared" si="50"/>
        <v>0.32759505166258879</v>
      </c>
      <c r="R213" s="303">
        <f t="shared" si="50"/>
        <v>0.32696000673939246</v>
      </c>
      <c r="S213" s="303">
        <f t="shared" si="50"/>
        <v>0.3269067940952014</v>
      </c>
      <c r="T213" s="303">
        <f t="shared" si="50"/>
        <v>0.32691042015306876</v>
      </c>
      <c r="U213" s="303">
        <f t="shared" si="50"/>
        <v>0.3268761333688483</v>
      </c>
      <c r="V213" s="303">
        <f t="shared" si="50"/>
        <v>0.32649947900911386</v>
      </c>
      <c r="W213" s="303">
        <f t="shared" si="50"/>
        <v>0.32660039568617955</v>
      </c>
      <c r="DA213" s="175"/>
    </row>
    <row r="214" spans="1:105" ht="12" customHeight="1" x14ac:dyDescent="0.25">
      <c r="A214" s="62" t="s">
        <v>617</v>
      </c>
      <c r="B214" s="304">
        <f t="shared" ref="B214:W214" si="51">IF(B$135=0,0,B$135/B$115)</f>
        <v>0.20690500397093664</v>
      </c>
      <c r="C214" s="304">
        <f t="shared" si="51"/>
        <v>0.18151541106680028</v>
      </c>
      <c r="D214" s="304">
        <f t="shared" si="51"/>
        <v>0.10474964471014944</v>
      </c>
      <c r="E214" s="304">
        <f t="shared" si="51"/>
        <v>0.1055325239411728</v>
      </c>
      <c r="F214" s="304">
        <f t="shared" si="51"/>
        <v>0.12345625832904553</v>
      </c>
      <c r="G214" s="304">
        <f t="shared" si="51"/>
        <v>0.10227598987084673</v>
      </c>
      <c r="H214" s="304">
        <f t="shared" si="51"/>
        <v>0.1062266344340841</v>
      </c>
      <c r="I214" s="304">
        <f t="shared" si="51"/>
        <v>0.13599524335489391</v>
      </c>
      <c r="J214" s="304">
        <f t="shared" si="51"/>
        <v>0.15978444790094104</v>
      </c>
      <c r="K214" s="304">
        <f t="shared" si="51"/>
        <v>0.1281059008195726</v>
      </c>
      <c r="L214" s="304">
        <f t="shared" si="51"/>
        <v>9.2113759591356564E-2</v>
      </c>
      <c r="M214" s="304">
        <f t="shared" si="51"/>
        <v>0.11854119591055254</v>
      </c>
      <c r="N214" s="304">
        <f t="shared" si="51"/>
        <v>0.12682541670366212</v>
      </c>
      <c r="O214" s="304">
        <f t="shared" si="51"/>
        <v>0.15637584870829152</v>
      </c>
      <c r="P214" s="304">
        <f t="shared" si="51"/>
        <v>0.16672921188862158</v>
      </c>
      <c r="Q214" s="304">
        <f t="shared" si="51"/>
        <v>0.17959153888941615</v>
      </c>
      <c r="R214" s="304">
        <f t="shared" si="51"/>
        <v>0.1932138727277507</v>
      </c>
      <c r="S214" s="304">
        <f t="shared" si="51"/>
        <v>0.19438059181201081</v>
      </c>
      <c r="T214" s="304">
        <f t="shared" si="51"/>
        <v>0.19429257533380012</v>
      </c>
      <c r="U214" s="304">
        <f t="shared" si="51"/>
        <v>0.19510037644314415</v>
      </c>
      <c r="V214" s="304">
        <f t="shared" si="51"/>
        <v>0.20436443978554839</v>
      </c>
      <c r="W214" s="304">
        <f t="shared" si="51"/>
        <v>0.20526791516141818</v>
      </c>
      <c r="DA214" s="72"/>
    </row>
    <row r="215" spans="1:105" ht="12" customHeight="1" x14ac:dyDescent="0.25">
      <c r="A215" s="62" t="s">
        <v>623</v>
      </c>
      <c r="B215" s="304">
        <f t="shared" ref="B215:W215" si="52">IF(B$140=0,0,B$140/B$115)</f>
        <v>9.2475966006946866E-2</v>
      </c>
      <c r="C215" s="304">
        <f t="shared" si="52"/>
        <v>0.11268641757283826</v>
      </c>
      <c r="D215" s="304">
        <f t="shared" si="52"/>
        <v>0.17112595095744956</v>
      </c>
      <c r="E215" s="304">
        <f t="shared" si="52"/>
        <v>0.16979866607188027</v>
      </c>
      <c r="F215" s="304">
        <f t="shared" si="52"/>
        <v>0.1562960374962884</v>
      </c>
      <c r="G215" s="304">
        <f t="shared" si="52"/>
        <v>0.17245047896925231</v>
      </c>
      <c r="H215" s="304">
        <f t="shared" si="52"/>
        <v>0.17195309516407967</v>
      </c>
      <c r="I215" s="304">
        <f t="shared" si="52"/>
        <v>0.15329968854562423</v>
      </c>
      <c r="J215" s="304">
        <f t="shared" si="52"/>
        <v>0.13394893907296249</v>
      </c>
      <c r="K215" s="304">
        <f t="shared" si="52"/>
        <v>0.14664981590045728</v>
      </c>
      <c r="L215" s="304">
        <f t="shared" si="52"/>
        <v>0.17640094104389695</v>
      </c>
      <c r="M215" s="304">
        <f t="shared" si="52"/>
        <v>0.14977849716771793</v>
      </c>
      <c r="N215" s="304">
        <f t="shared" si="52"/>
        <v>0.20329571411134448</v>
      </c>
      <c r="O215" s="304">
        <f t="shared" si="52"/>
        <v>0.17221379924063202</v>
      </c>
      <c r="P215" s="304">
        <f t="shared" si="52"/>
        <v>0.16139900474654914</v>
      </c>
      <c r="Q215" s="304">
        <f t="shared" si="52"/>
        <v>0.14800351277317264</v>
      </c>
      <c r="R215" s="304">
        <f t="shared" si="52"/>
        <v>0.13374613401164176</v>
      </c>
      <c r="S215" s="304">
        <f t="shared" si="52"/>
        <v>0.1325262022831907</v>
      </c>
      <c r="T215" s="304">
        <f t="shared" si="52"/>
        <v>0.13261784481926855</v>
      </c>
      <c r="U215" s="304">
        <f t="shared" si="52"/>
        <v>0.13177575692570415</v>
      </c>
      <c r="V215" s="304">
        <f t="shared" si="52"/>
        <v>0.12213503922356547</v>
      </c>
      <c r="W215" s="304">
        <f t="shared" si="52"/>
        <v>0.12133248052476138</v>
      </c>
      <c r="DA215" s="72"/>
    </row>
    <row r="216" spans="1:105" ht="12" customHeight="1" x14ac:dyDescent="0.25">
      <c r="A216" s="203" t="s">
        <v>625</v>
      </c>
      <c r="B216" s="303">
        <f t="shared" ref="B216:W216" si="53">IF(B$141=0,0,B$141/B$115)</f>
        <v>0.22033170631229174</v>
      </c>
      <c r="C216" s="303">
        <f t="shared" si="53"/>
        <v>0.23380977137188039</v>
      </c>
      <c r="D216" s="303">
        <f t="shared" si="53"/>
        <v>0.28206642622626465</v>
      </c>
      <c r="E216" s="303">
        <f t="shared" si="53"/>
        <v>0.28339794505500615</v>
      </c>
      <c r="F216" s="303">
        <f t="shared" si="53"/>
        <v>0.27168884902186724</v>
      </c>
      <c r="G216" s="303">
        <f t="shared" si="53"/>
        <v>0.28507246697684152</v>
      </c>
      <c r="H216" s="303">
        <f t="shared" si="53"/>
        <v>0.27644718040925703</v>
      </c>
      <c r="I216" s="303">
        <f t="shared" si="53"/>
        <v>0.24833504535472323</v>
      </c>
      <c r="J216" s="303">
        <f t="shared" si="53"/>
        <v>0.23674286339995645</v>
      </c>
      <c r="K216" s="303">
        <f t="shared" si="53"/>
        <v>0.28412024776662859</v>
      </c>
      <c r="L216" s="303">
        <f t="shared" si="53"/>
        <v>0.30056469601002372</v>
      </c>
      <c r="M216" s="303">
        <f t="shared" si="53"/>
        <v>0.30044967380149351</v>
      </c>
      <c r="N216" s="303">
        <f t="shared" si="53"/>
        <v>0.14756724567006885</v>
      </c>
      <c r="O216" s="303">
        <f t="shared" si="53"/>
        <v>0.15092790773994608</v>
      </c>
      <c r="P216" s="303">
        <f t="shared" si="53"/>
        <v>0.15179508072989359</v>
      </c>
      <c r="Q216" s="303">
        <f t="shared" si="53"/>
        <v>0.15302717274693464</v>
      </c>
      <c r="R216" s="303">
        <f t="shared" si="53"/>
        <v>0.15418579271040275</v>
      </c>
      <c r="S216" s="303">
        <f t="shared" si="53"/>
        <v>0.15429915958693011</v>
      </c>
      <c r="T216" s="303">
        <f t="shared" si="53"/>
        <v>0.15429190919391178</v>
      </c>
      <c r="U216" s="303">
        <f t="shared" si="53"/>
        <v>0.15435935069108556</v>
      </c>
      <c r="V216" s="303">
        <f t="shared" si="53"/>
        <v>0.15518450235494785</v>
      </c>
      <c r="W216" s="303">
        <f t="shared" si="53"/>
        <v>0.15531976907146569</v>
      </c>
      <c r="DA216" s="175"/>
    </row>
    <row r="217" spans="1:105" ht="12" customHeight="1" x14ac:dyDescent="0.25">
      <c r="A217" s="62" t="s">
        <v>626</v>
      </c>
      <c r="B217" s="304">
        <f t="shared" ref="B217:W217" si="54">IF(B$142=0,0,B$142/B$115)</f>
        <v>2.7677767719757697E-2</v>
      </c>
      <c r="C217" s="304">
        <f t="shared" si="54"/>
        <v>2.4026935369661311E-2</v>
      </c>
      <c r="D217" s="304">
        <f t="shared" si="54"/>
        <v>1.5355119050643054E-2</v>
      </c>
      <c r="E217" s="304">
        <f t="shared" si="54"/>
        <v>1.5469880335303278E-2</v>
      </c>
      <c r="F217" s="304">
        <f t="shared" si="54"/>
        <v>1.6515944541624833E-2</v>
      </c>
      <c r="G217" s="304">
        <f t="shared" si="54"/>
        <v>1.499250908998118E-2</v>
      </c>
      <c r="H217" s="304">
        <f t="shared" si="54"/>
        <v>1.5571629121969301E-2</v>
      </c>
      <c r="I217" s="304">
        <f t="shared" si="54"/>
        <v>1.873899581664188E-2</v>
      </c>
      <c r="J217" s="304">
        <f t="shared" si="54"/>
        <v>2.3422601830767786E-2</v>
      </c>
      <c r="K217" s="304">
        <f t="shared" si="54"/>
        <v>1.8088180441928871E-2</v>
      </c>
      <c r="L217" s="304">
        <f t="shared" si="54"/>
        <v>1.350284049784989E-2</v>
      </c>
      <c r="M217" s="304">
        <f t="shared" si="54"/>
        <v>1.7376805245008817E-2</v>
      </c>
      <c r="N217" s="304">
        <f t="shared" si="54"/>
        <v>1.8591178781759202E-2</v>
      </c>
      <c r="O217" s="304">
        <f t="shared" si="54"/>
        <v>2.2922939549870465E-2</v>
      </c>
      <c r="P217" s="304">
        <f t="shared" si="54"/>
        <v>2.4440626074234473E-2</v>
      </c>
      <c r="Q217" s="304">
        <f t="shared" si="54"/>
        <v>2.6326098458527583E-2</v>
      </c>
      <c r="R217" s="304">
        <f t="shared" si="54"/>
        <v>2.8322979292004648E-2</v>
      </c>
      <c r="S217" s="304">
        <f t="shared" si="54"/>
        <v>2.8494007179374035E-2</v>
      </c>
      <c r="T217" s="304">
        <f t="shared" si="54"/>
        <v>2.8481104954215353E-2</v>
      </c>
      <c r="U217" s="304">
        <f t="shared" si="54"/>
        <v>2.8599519505763851E-2</v>
      </c>
      <c r="V217" s="304">
        <f t="shared" si="54"/>
        <v>2.9957526932986495E-2</v>
      </c>
      <c r="W217" s="304">
        <f t="shared" si="54"/>
        <v>3.0089966255279134E-2</v>
      </c>
      <c r="DA217" s="72"/>
    </row>
    <row r="218" spans="1:105" ht="12" customHeight="1" x14ac:dyDescent="0.25">
      <c r="A218" s="62" t="s">
        <v>631</v>
      </c>
      <c r="B218" s="304">
        <f t="shared" ref="B218:W218" si="55">IF(B$146=0,0,B$146/B$115)</f>
        <v>0.17468516813848722</v>
      </c>
      <c r="C218" s="304">
        <f t="shared" si="55"/>
        <v>0.18917833469718473</v>
      </c>
      <c r="D218" s="304">
        <f t="shared" si="55"/>
        <v>0.24162616863527533</v>
      </c>
      <c r="E218" s="304">
        <f t="shared" si="55"/>
        <v>0.24303749120617305</v>
      </c>
      <c r="F218" s="304">
        <f t="shared" si="55"/>
        <v>0.22983472659506057</v>
      </c>
      <c r="G218" s="304">
        <f t="shared" si="55"/>
        <v>0.24480065844636578</v>
      </c>
      <c r="H218" s="304">
        <f t="shared" si="55"/>
        <v>0.2356691627150202</v>
      </c>
      <c r="I218" s="304">
        <f t="shared" si="55"/>
        <v>0.20524512251759167</v>
      </c>
      <c r="J218" s="304">
        <f t="shared" si="55"/>
        <v>0.19368485457698353</v>
      </c>
      <c r="K218" s="304">
        <f t="shared" si="55"/>
        <v>0.2434533254319266</v>
      </c>
      <c r="L218" s="304">
        <f t="shared" si="55"/>
        <v>0.26120346279046508</v>
      </c>
      <c r="M218" s="304">
        <f t="shared" si="55"/>
        <v>0.26111702649515245</v>
      </c>
      <c r="N218" s="304">
        <f t="shared" si="55"/>
        <v>9.9175203111606783E-2</v>
      </c>
      <c r="O218" s="304">
        <f t="shared" si="55"/>
        <v>0.10276036333417744</v>
      </c>
      <c r="P218" s="304">
        <f t="shared" si="55"/>
        <v>0.10369517696172308</v>
      </c>
      <c r="Q218" s="304">
        <f t="shared" si="55"/>
        <v>0.10500542496344818</v>
      </c>
      <c r="R218" s="304">
        <f t="shared" si="55"/>
        <v>0.10625713536579244</v>
      </c>
      <c r="S218" s="304">
        <f t="shared" si="55"/>
        <v>0.10637830261709733</v>
      </c>
      <c r="T218" s="304">
        <f t="shared" si="55"/>
        <v>0.10637052068480368</v>
      </c>
      <c r="U218" s="304">
        <f t="shared" si="55"/>
        <v>0.106442988238677</v>
      </c>
      <c r="V218" s="304">
        <f t="shared" si="55"/>
        <v>0.10732335319276734</v>
      </c>
      <c r="W218" s="304">
        <f t="shared" si="55"/>
        <v>0.10744382666015456</v>
      </c>
      <c r="DA218" s="72"/>
    </row>
    <row r="219" spans="1:105" ht="12" customHeight="1" x14ac:dyDescent="0.25">
      <c r="A219" s="63" t="s">
        <v>643</v>
      </c>
      <c r="B219" s="305">
        <f t="shared" ref="B219:W219" si="56">IF(B$157=0,0,B$157/B$115)</f>
        <v>1.7968770454046819E-2</v>
      </c>
      <c r="C219" s="305">
        <f t="shared" si="56"/>
        <v>2.0604501305034342E-2</v>
      </c>
      <c r="D219" s="305">
        <f t="shared" si="56"/>
        <v>2.5085138540346216E-2</v>
      </c>
      <c r="E219" s="305">
        <f t="shared" si="56"/>
        <v>2.4890573513529836E-2</v>
      </c>
      <c r="F219" s="305">
        <f t="shared" si="56"/>
        <v>2.5338177885181858E-2</v>
      </c>
      <c r="G219" s="305">
        <f t="shared" si="56"/>
        <v>2.5279299440494559E-2</v>
      </c>
      <c r="H219" s="305">
        <f t="shared" si="56"/>
        <v>2.5206388572267542E-2</v>
      </c>
      <c r="I219" s="305">
        <f t="shared" si="56"/>
        <v>2.4350927020489663E-2</v>
      </c>
      <c r="J219" s="305">
        <f t="shared" si="56"/>
        <v>1.9635406992205132E-2</v>
      </c>
      <c r="K219" s="305">
        <f t="shared" si="56"/>
        <v>2.2578741892773087E-2</v>
      </c>
      <c r="L219" s="305">
        <f t="shared" si="56"/>
        <v>2.5858392721708739E-2</v>
      </c>
      <c r="M219" s="305">
        <f t="shared" si="56"/>
        <v>2.1955842061332272E-2</v>
      </c>
      <c r="N219" s="305">
        <f t="shared" si="56"/>
        <v>2.9800863776702873E-2</v>
      </c>
      <c r="O219" s="305">
        <f t="shared" si="56"/>
        <v>2.5244604855898165E-2</v>
      </c>
      <c r="P219" s="305">
        <f t="shared" si="56"/>
        <v>2.3659277693936047E-2</v>
      </c>
      <c r="Q219" s="305">
        <f t="shared" si="56"/>
        <v>2.1695649324958887E-2</v>
      </c>
      <c r="R219" s="305">
        <f t="shared" si="56"/>
        <v>1.9605678052605678E-2</v>
      </c>
      <c r="S219" s="305">
        <f t="shared" si="56"/>
        <v>1.9426849790458757E-2</v>
      </c>
      <c r="T219" s="305">
        <f t="shared" si="56"/>
        <v>1.9440283554892732E-2</v>
      </c>
      <c r="U219" s="305">
        <f t="shared" si="56"/>
        <v>1.9316842946644694E-2</v>
      </c>
      <c r="V219" s="305">
        <f t="shared" si="56"/>
        <v>1.7903622229194022E-2</v>
      </c>
      <c r="W219" s="305">
        <f t="shared" si="56"/>
        <v>1.7785976156031998E-2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DA220" s="94"/>
    </row>
    <row r="221" spans="1:105" ht="12" customHeight="1" x14ac:dyDescent="0.25">
      <c r="A221" s="58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spans="1:105" ht="15" customHeight="1" x14ac:dyDescent="0.25">
      <c r="A222" s="32" t="s">
        <v>343</v>
      </c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DA222" s="88"/>
    </row>
    <row r="223" spans="1:105" ht="12" customHeight="1" x14ac:dyDescent="0.25">
      <c r="A223" s="58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spans="1:105" ht="12" customHeight="1" x14ac:dyDescent="0.25">
      <c r="A224" s="35" t="s">
        <v>43</v>
      </c>
      <c r="B224" s="306">
        <f>IF(B$5=0,0,B$5/NFM_fec!B$5)</f>
        <v>0</v>
      </c>
      <c r="C224" s="306">
        <f>IF(C$5=0,0,C$5/NFM_fec!C$5)</f>
        <v>0</v>
      </c>
      <c r="D224" s="306">
        <f>IF(D$5=0,0,D$5/NFM_fec!D$5)</f>
        <v>0</v>
      </c>
      <c r="E224" s="306">
        <f>IF(E$5=0,0,E$5/NFM_fec!E$5)</f>
        <v>0</v>
      </c>
      <c r="F224" s="306">
        <f>IF(F$5=0,0,F$5/NFM_fec!F$5)</f>
        <v>0</v>
      </c>
      <c r="G224" s="306">
        <f>IF(G$5=0,0,G$5/NFM_fec!G$5)</f>
        <v>0</v>
      </c>
      <c r="H224" s="306">
        <f>IF(H$5=0,0,H$5/NFM_fec!H$5)</f>
        <v>0</v>
      </c>
      <c r="I224" s="306">
        <f>IF(I$5=0,0,I$5/NFM_fec!I$5)</f>
        <v>0</v>
      </c>
      <c r="J224" s="306">
        <f>IF(J$5=0,0,J$5/NFM_fec!J$5)</f>
        <v>0</v>
      </c>
      <c r="K224" s="306">
        <f>IF(K$5=0,0,K$5/NFM_fec!K$5)</f>
        <v>0</v>
      </c>
      <c r="L224" s="306">
        <f>IF(L$5=0,0,L$5/NFM_fec!L$5)</f>
        <v>0</v>
      </c>
      <c r="M224" s="306">
        <f>IF(M$5=0,0,M$5/NFM_fec!M$5)</f>
        <v>0</v>
      </c>
      <c r="N224" s="306">
        <f>IF(N$5=0,0,N$5/NFM_fec!N$5)</f>
        <v>0</v>
      </c>
      <c r="O224" s="306">
        <f>IF(O$5=0,0,O$5/NFM_fec!O$5)</f>
        <v>0</v>
      </c>
      <c r="P224" s="306">
        <f>IF(P$5=0,0,P$5/NFM_fec!P$5)</f>
        <v>0</v>
      </c>
      <c r="Q224" s="306">
        <f>IF(Q$5=0,0,Q$5/NFM_fec!Q$5)</f>
        <v>0</v>
      </c>
      <c r="R224" s="306">
        <f>IF(R$5=0,0,R$5/NFM_fec!R$5)</f>
        <v>0</v>
      </c>
      <c r="S224" s="306">
        <f>IF(S$5=0,0,S$5/NFM_fec!S$5)</f>
        <v>0</v>
      </c>
      <c r="T224" s="306">
        <f>IF(T$5=0,0,T$5/NFM_fec!T$5)</f>
        <v>0</v>
      </c>
      <c r="U224" s="306">
        <f>IF(U$5=0,0,U$5/NFM_fec!U$5)</f>
        <v>0</v>
      </c>
      <c r="V224" s="306">
        <f>IF(V$5=0,0,V$5/NFM_fec!V$5)</f>
        <v>0</v>
      </c>
      <c r="W224" s="306">
        <f>IF(W$5=0,0,W$5/NFM_fec!W$5)</f>
        <v>0</v>
      </c>
      <c r="DA224" s="111"/>
    </row>
    <row r="225" spans="1:105" ht="12" customHeight="1" x14ac:dyDescent="0.25">
      <c r="A225" s="55" t="s">
        <v>92</v>
      </c>
      <c r="B225" s="307">
        <f>IF(B$6=0,0,B$6/NFM_fec!B$6)</f>
        <v>0</v>
      </c>
      <c r="C225" s="307">
        <f>IF(C$6=0,0,C$6/NFM_fec!C$6)</f>
        <v>0</v>
      </c>
      <c r="D225" s="307">
        <f>IF(D$6=0,0,D$6/NFM_fec!D$6)</f>
        <v>0</v>
      </c>
      <c r="E225" s="307">
        <f>IF(E$6=0,0,E$6/NFM_fec!E$6)</f>
        <v>0</v>
      </c>
      <c r="F225" s="307">
        <f>IF(F$6=0,0,F$6/NFM_fec!F$6)</f>
        <v>0</v>
      </c>
      <c r="G225" s="307">
        <f>IF(G$6=0,0,G$6/NFM_fec!G$6)</f>
        <v>0</v>
      </c>
      <c r="H225" s="307">
        <f>IF(H$6=0,0,H$6/NFM_fec!H$6)</f>
        <v>0</v>
      </c>
      <c r="I225" s="307">
        <f>IF(I$6=0,0,I$6/NFM_fec!I$6)</f>
        <v>0</v>
      </c>
      <c r="J225" s="307">
        <f>IF(J$6=0,0,J$6/NFM_fec!J$6)</f>
        <v>0</v>
      </c>
      <c r="K225" s="307">
        <f>IF(K$6=0,0,K$6/NFM_fec!K$6)</f>
        <v>0</v>
      </c>
      <c r="L225" s="307">
        <f>IF(L$6=0,0,L$6/NFM_fec!L$6)</f>
        <v>0</v>
      </c>
      <c r="M225" s="307">
        <f>IF(M$6=0,0,M$6/NFM_fec!M$6)</f>
        <v>0</v>
      </c>
      <c r="N225" s="307">
        <f>IF(N$6=0,0,N$6/NFM_fec!N$6)</f>
        <v>0</v>
      </c>
      <c r="O225" s="307">
        <f>IF(O$6=0,0,O$6/NFM_fec!O$6)</f>
        <v>0</v>
      </c>
      <c r="P225" s="307">
        <f>IF(P$6=0,0,P$6/NFM_fec!P$6)</f>
        <v>0</v>
      </c>
      <c r="Q225" s="307">
        <f>IF(Q$6=0,0,Q$6/NFM_fec!Q$6)</f>
        <v>0</v>
      </c>
      <c r="R225" s="307">
        <f>IF(R$6=0,0,R$6/NFM_fec!R$6)</f>
        <v>0</v>
      </c>
      <c r="S225" s="307">
        <f>IF(S$6=0,0,S$6/NFM_fec!S$6)</f>
        <v>0</v>
      </c>
      <c r="T225" s="307">
        <f>IF(T$6=0,0,T$6/NFM_fec!T$6)</f>
        <v>0</v>
      </c>
      <c r="U225" s="307">
        <f>IF(U$6=0,0,U$6/NFM_fec!U$6)</f>
        <v>0</v>
      </c>
      <c r="V225" s="307">
        <f>IF(V$6=0,0,V$6/NFM_fec!V$6)</f>
        <v>0</v>
      </c>
      <c r="W225" s="307">
        <f>IF(W$6=0,0,W$6/NFM_fec!W$6)</f>
        <v>0</v>
      </c>
      <c r="DA225" s="76"/>
    </row>
    <row r="226" spans="1:105" ht="12" customHeight="1" x14ac:dyDescent="0.25">
      <c r="A226" s="202" t="s">
        <v>93</v>
      </c>
      <c r="B226" s="308">
        <f>IF(B$7=0,0,B$7/NFM_fec!B$7)</f>
        <v>0</v>
      </c>
      <c r="C226" s="308">
        <f>IF(C$7=0,0,C$7/NFM_fec!C$7)</f>
        <v>0</v>
      </c>
      <c r="D226" s="308">
        <f>IF(D$7=0,0,D$7/NFM_fec!D$7)</f>
        <v>0</v>
      </c>
      <c r="E226" s="308">
        <f>IF(E$7=0,0,E$7/NFM_fec!E$7)</f>
        <v>0</v>
      </c>
      <c r="F226" s="308">
        <f>IF(F$7=0,0,F$7/NFM_fec!F$7)</f>
        <v>0</v>
      </c>
      <c r="G226" s="308">
        <f>IF(G$7=0,0,G$7/NFM_fec!G$7)</f>
        <v>0</v>
      </c>
      <c r="H226" s="308">
        <f>IF(H$7=0,0,H$7/NFM_fec!H$7)</f>
        <v>0</v>
      </c>
      <c r="I226" s="308">
        <f>IF(I$7=0,0,I$7/NFM_fec!I$7)</f>
        <v>0</v>
      </c>
      <c r="J226" s="308">
        <f>IF(J$7=0,0,J$7/NFM_fec!J$7)</f>
        <v>0</v>
      </c>
      <c r="K226" s="308">
        <f>IF(K$7=0,0,K$7/NFM_fec!K$7)</f>
        <v>0</v>
      </c>
      <c r="L226" s="308">
        <f>IF(L$7=0,0,L$7/NFM_fec!L$7)</f>
        <v>0</v>
      </c>
      <c r="M226" s="308">
        <f>IF(M$7=0,0,M$7/NFM_fec!M$7)</f>
        <v>0</v>
      </c>
      <c r="N226" s="308">
        <f>IF(N$7=0,0,N$7/NFM_fec!N$7)</f>
        <v>0</v>
      </c>
      <c r="O226" s="308">
        <f>IF(O$7=0,0,O$7/NFM_fec!O$7)</f>
        <v>0</v>
      </c>
      <c r="P226" s="308">
        <f>IF(P$7=0,0,P$7/NFM_fec!P$7)</f>
        <v>0</v>
      </c>
      <c r="Q226" s="308">
        <f>IF(Q$7=0,0,Q$7/NFM_fec!Q$7)</f>
        <v>0</v>
      </c>
      <c r="R226" s="308">
        <f>IF(R$7=0,0,R$7/NFM_fec!R$7)</f>
        <v>0</v>
      </c>
      <c r="S226" s="308">
        <f>IF(S$7=0,0,S$7/NFM_fec!S$7)</f>
        <v>0</v>
      </c>
      <c r="T226" s="308">
        <f>IF(T$7=0,0,T$7/NFM_fec!T$7)</f>
        <v>0</v>
      </c>
      <c r="U226" s="308">
        <f>IF(U$7=0,0,U$7/NFM_fec!U$7)</f>
        <v>0</v>
      </c>
      <c r="V226" s="308">
        <f>IF(V$7=0,0,V$7/NFM_fec!V$7)</f>
        <v>0</v>
      </c>
      <c r="W226" s="308">
        <f>IF(W$7=0,0,W$7/NFM_fec!W$7)</f>
        <v>0</v>
      </c>
      <c r="DA226" s="77"/>
    </row>
    <row r="227" spans="1:105" ht="12" customHeight="1" x14ac:dyDescent="0.25">
      <c r="A227" s="202" t="s">
        <v>94</v>
      </c>
      <c r="B227" s="308">
        <f>IF(B$8=0,0,B$8/NFM_fec!B$8)</f>
        <v>0</v>
      </c>
      <c r="C227" s="308">
        <f>IF(C$8=0,0,C$8/NFM_fec!C$8)</f>
        <v>0</v>
      </c>
      <c r="D227" s="308">
        <f>IF(D$8=0,0,D$8/NFM_fec!D$8)</f>
        <v>0</v>
      </c>
      <c r="E227" s="308">
        <f>IF(E$8=0,0,E$8/NFM_fec!E$8)</f>
        <v>0</v>
      </c>
      <c r="F227" s="308">
        <f>IF(F$8=0,0,F$8/NFM_fec!F$8)</f>
        <v>0</v>
      </c>
      <c r="G227" s="308">
        <f>IF(G$8=0,0,G$8/NFM_fec!G$8)</f>
        <v>0</v>
      </c>
      <c r="H227" s="308">
        <f>IF(H$8=0,0,H$8/NFM_fec!H$8)</f>
        <v>0</v>
      </c>
      <c r="I227" s="308">
        <f>IF(I$8=0,0,I$8/NFM_fec!I$8)</f>
        <v>0</v>
      </c>
      <c r="J227" s="308">
        <f>IF(J$8=0,0,J$8/NFM_fec!J$8)</f>
        <v>0</v>
      </c>
      <c r="K227" s="308">
        <f>IF(K$8=0,0,K$8/NFM_fec!K$8)</f>
        <v>0</v>
      </c>
      <c r="L227" s="308">
        <f>IF(L$8=0,0,L$8/NFM_fec!L$8)</f>
        <v>0</v>
      </c>
      <c r="M227" s="308">
        <f>IF(M$8=0,0,M$8/NFM_fec!M$8)</f>
        <v>0</v>
      </c>
      <c r="N227" s="308">
        <f>IF(N$8=0,0,N$8/NFM_fec!N$8)</f>
        <v>0</v>
      </c>
      <c r="O227" s="308">
        <f>IF(O$8=0,0,O$8/NFM_fec!O$8)</f>
        <v>0</v>
      </c>
      <c r="P227" s="308">
        <f>IF(P$8=0,0,P$8/NFM_fec!P$8)</f>
        <v>0</v>
      </c>
      <c r="Q227" s="308">
        <f>IF(Q$8=0,0,Q$8/NFM_fec!Q$8)</f>
        <v>0</v>
      </c>
      <c r="R227" s="308">
        <f>IF(R$8=0,0,R$8/NFM_fec!R$8)</f>
        <v>0</v>
      </c>
      <c r="S227" s="308">
        <f>IF(S$8=0,0,S$8/NFM_fec!S$8)</f>
        <v>0</v>
      </c>
      <c r="T227" s="308">
        <f>IF(T$8=0,0,T$8/NFM_fec!T$8)</f>
        <v>0</v>
      </c>
      <c r="U227" s="308">
        <f>IF(U$8=0,0,U$8/NFM_fec!U$8)</f>
        <v>0</v>
      </c>
      <c r="V227" s="308">
        <f>IF(V$8=0,0,V$8/NFM_fec!V$8)</f>
        <v>0</v>
      </c>
      <c r="W227" s="308">
        <f>IF(W$8=0,0,W$8/NFM_fec!W$8)</f>
        <v>0</v>
      </c>
      <c r="DA227" s="77"/>
    </row>
    <row r="228" spans="1:105" ht="12" customHeight="1" x14ac:dyDescent="0.25">
      <c r="A228" s="202" t="s">
        <v>95</v>
      </c>
      <c r="B228" s="308">
        <f>IF(B$9=0,0,B$9/NFM_fec!B$9)</f>
        <v>0</v>
      </c>
      <c r="C228" s="308">
        <f>IF(C$9=0,0,C$9/NFM_fec!C$9)</f>
        <v>0</v>
      </c>
      <c r="D228" s="308">
        <f>IF(D$9=0,0,D$9/NFM_fec!D$9)</f>
        <v>0</v>
      </c>
      <c r="E228" s="308">
        <f>IF(E$9=0,0,E$9/NFM_fec!E$9)</f>
        <v>0</v>
      </c>
      <c r="F228" s="308">
        <f>IF(F$9=0,0,F$9/NFM_fec!F$9)</f>
        <v>0</v>
      </c>
      <c r="G228" s="308">
        <f>IF(G$9=0,0,G$9/NFM_fec!G$9)</f>
        <v>0</v>
      </c>
      <c r="H228" s="308">
        <f>IF(H$9=0,0,H$9/NFM_fec!H$9)</f>
        <v>0</v>
      </c>
      <c r="I228" s="308">
        <f>IF(I$9=0,0,I$9/NFM_fec!I$9)</f>
        <v>0</v>
      </c>
      <c r="J228" s="308">
        <f>IF(J$9=0,0,J$9/NFM_fec!J$9)</f>
        <v>0</v>
      </c>
      <c r="K228" s="308">
        <f>IF(K$9=0,0,K$9/NFM_fec!K$9)</f>
        <v>0</v>
      </c>
      <c r="L228" s="308">
        <f>IF(L$9=0,0,L$9/NFM_fec!L$9)</f>
        <v>0</v>
      </c>
      <c r="M228" s="308">
        <f>IF(M$9=0,0,M$9/NFM_fec!M$9)</f>
        <v>0</v>
      </c>
      <c r="N228" s="308">
        <f>IF(N$9=0,0,N$9/NFM_fec!N$9)</f>
        <v>0</v>
      </c>
      <c r="O228" s="308">
        <f>IF(O$9=0,0,O$9/NFM_fec!O$9)</f>
        <v>0</v>
      </c>
      <c r="P228" s="308">
        <f>IF(P$9=0,0,P$9/NFM_fec!P$9)</f>
        <v>0</v>
      </c>
      <c r="Q228" s="308">
        <f>IF(Q$9=0,0,Q$9/NFM_fec!Q$9)</f>
        <v>0</v>
      </c>
      <c r="R228" s="308">
        <f>IF(R$9=0,0,R$9/NFM_fec!R$9)</f>
        <v>0</v>
      </c>
      <c r="S228" s="308">
        <f>IF(S$9=0,0,S$9/NFM_fec!S$9)</f>
        <v>0</v>
      </c>
      <c r="T228" s="308">
        <f>IF(T$9=0,0,T$9/NFM_fec!T$9)</f>
        <v>0</v>
      </c>
      <c r="U228" s="308">
        <f>IF(U$9=0,0,U$9/NFM_fec!U$9)</f>
        <v>0</v>
      </c>
      <c r="V228" s="308">
        <f>IF(V$9=0,0,V$9/NFM_fec!V$9)</f>
        <v>0</v>
      </c>
      <c r="W228" s="308">
        <f>IF(W$9=0,0,W$9/NFM_fec!W$9)</f>
        <v>0</v>
      </c>
      <c r="DA228" s="77"/>
    </row>
    <row r="229" spans="1:105" ht="12" customHeight="1" x14ac:dyDescent="0.25">
      <c r="A229" s="56" t="s">
        <v>96</v>
      </c>
      <c r="B229" s="309">
        <f>IF(B$10=0,0,B$10/NFM_fec!B$10)</f>
        <v>0</v>
      </c>
      <c r="C229" s="309">
        <f>IF(C$10=0,0,C$10/NFM_fec!C$10)</f>
        <v>0</v>
      </c>
      <c r="D229" s="309">
        <f>IF(D$10=0,0,D$10/NFM_fec!D$10)</f>
        <v>0</v>
      </c>
      <c r="E229" s="309">
        <f>IF(E$10=0,0,E$10/NFM_fec!E$10)</f>
        <v>0</v>
      </c>
      <c r="F229" s="309">
        <f>IF(F$10=0,0,F$10/NFM_fec!F$10)</f>
        <v>0</v>
      </c>
      <c r="G229" s="309">
        <f>IF(G$10=0,0,G$10/NFM_fec!G$10)</f>
        <v>0</v>
      </c>
      <c r="H229" s="309">
        <f>IF(H$10=0,0,H$10/NFM_fec!H$10)</f>
        <v>0</v>
      </c>
      <c r="I229" s="309">
        <f>IF(I$10=0,0,I$10/NFM_fec!I$10)</f>
        <v>0</v>
      </c>
      <c r="J229" s="309">
        <f>IF(J$10=0,0,J$10/NFM_fec!J$10)</f>
        <v>0</v>
      </c>
      <c r="K229" s="309">
        <f>IF(K$10=0,0,K$10/NFM_fec!K$10)</f>
        <v>0</v>
      </c>
      <c r="L229" s="309">
        <f>IF(L$10=0,0,L$10/NFM_fec!L$10)</f>
        <v>0</v>
      </c>
      <c r="M229" s="309">
        <f>IF(M$10=0,0,M$10/NFM_fec!M$10)</f>
        <v>0</v>
      </c>
      <c r="N229" s="309">
        <f>IF(N$10=0,0,N$10/NFM_fec!N$10)</f>
        <v>0</v>
      </c>
      <c r="O229" s="309">
        <f>IF(O$10=0,0,O$10/NFM_fec!O$10)</f>
        <v>0</v>
      </c>
      <c r="P229" s="309">
        <f>IF(P$10=0,0,P$10/NFM_fec!P$10)</f>
        <v>0</v>
      </c>
      <c r="Q229" s="309">
        <f>IF(Q$10=0,0,Q$10/NFM_fec!Q$10)</f>
        <v>0</v>
      </c>
      <c r="R229" s="309">
        <f>IF(R$10=0,0,R$10/NFM_fec!R$10)</f>
        <v>0</v>
      </c>
      <c r="S229" s="309">
        <f>IF(S$10=0,0,S$10/NFM_fec!S$10)</f>
        <v>0</v>
      </c>
      <c r="T229" s="309">
        <f>IF(T$10=0,0,T$10/NFM_fec!T$10)</f>
        <v>0</v>
      </c>
      <c r="U229" s="309">
        <f>IF(U$10=0,0,U$10/NFM_fec!U$10)</f>
        <v>0</v>
      </c>
      <c r="V229" s="309">
        <f>IF(V$10=0,0,V$10/NFM_fec!V$10)</f>
        <v>0</v>
      </c>
      <c r="W229" s="309">
        <f>IF(W$10=0,0,W$10/NFM_fec!W$10)</f>
        <v>0</v>
      </c>
      <c r="DA229" s="78"/>
    </row>
    <row r="230" spans="1:105" ht="12" customHeight="1" x14ac:dyDescent="0.25">
      <c r="A230" s="203" t="s">
        <v>487</v>
      </c>
      <c r="B230" s="310">
        <f>IF(B$16=0,0,B$16/NFM_fec!B$16)</f>
        <v>0</v>
      </c>
      <c r="C230" s="310">
        <f>IF(C$16=0,0,C$16/NFM_fec!C$16)</f>
        <v>0</v>
      </c>
      <c r="D230" s="310">
        <f>IF(D$16=0,0,D$16/NFM_fec!D$16)</f>
        <v>0</v>
      </c>
      <c r="E230" s="310">
        <f>IF(E$16=0,0,E$16/NFM_fec!E$16)</f>
        <v>0</v>
      </c>
      <c r="F230" s="310">
        <f>IF(F$16=0,0,F$16/NFM_fec!F$16)</f>
        <v>0</v>
      </c>
      <c r="G230" s="310">
        <f>IF(G$16=0,0,G$16/NFM_fec!G$16)</f>
        <v>0</v>
      </c>
      <c r="H230" s="310">
        <f>IF(H$16=0,0,H$16/NFM_fec!H$16)</f>
        <v>0</v>
      </c>
      <c r="I230" s="310">
        <f>IF(I$16=0,0,I$16/NFM_fec!I$16)</f>
        <v>0</v>
      </c>
      <c r="J230" s="310">
        <f>IF(J$16=0,0,J$16/NFM_fec!J$16)</f>
        <v>0</v>
      </c>
      <c r="K230" s="310">
        <f>IF(K$16=0,0,K$16/NFM_fec!K$16)</f>
        <v>0</v>
      </c>
      <c r="L230" s="310">
        <f>IF(L$16=0,0,L$16/NFM_fec!L$16)</f>
        <v>0</v>
      </c>
      <c r="M230" s="310">
        <f>IF(M$16=0,0,M$16/NFM_fec!M$16)</f>
        <v>0</v>
      </c>
      <c r="N230" s="310">
        <f>IF(N$16=0,0,N$16/NFM_fec!N$16)</f>
        <v>0</v>
      </c>
      <c r="O230" s="310">
        <f>IF(O$16=0,0,O$16/NFM_fec!O$16)</f>
        <v>0</v>
      </c>
      <c r="P230" s="310">
        <f>IF(P$16=0,0,P$16/NFM_fec!P$16)</f>
        <v>0</v>
      </c>
      <c r="Q230" s="310">
        <f>IF(Q$16=0,0,Q$16/NFM_fec!Q$16)</f>
        <v>0</v>
      </c>
      <c r="R230" s="310">
        <f>IF(R$16=0,0,R$16/NFM_fec!R$16)</f>
        <v>0</v>
      </c>
      <c r="S230" s="310">
        <f>IF(S$16=0,0,S$16/NFM_fec!S$16)</f>
        <v>0</v>
      </c>
      <c r="T230" s="310">
        <f>IF(T$16=0,0,T$16/NFM_fec!T$16)</f>
        <v>0</v>
      </c>
      <c r="U230" s="310">
        <f>IF(U$16=0,0,U$16/NFM_fec!U$16)</f>
        <v>0</v>
      </c>
      <c r="V230" s="310">
        <f>IF(V$16=0,0,V$16/NFM_fec!V$16)</f>
        <v>0</v>
      </c>
      <c r="W230" s="310">
        <f>IF(W$16=0,0,W$16/NFM_fec!W$16)</f>
        <v>0</v>
      </c>
      <c r="DA230" s="79"/>
    </row>
    <row r="231" spans="1:105" ht="12" customHeight="1" x14ac:dyDescent="0.25">
      <c r="A231" s="41" t="s">
        <v>499</v>
      </c>
      <c r="B231" s="311">
        <f>IF(B$27=0,0,B$27/NFM_fec!B$27)</f>
        <v>0</v>
      </c>
      <c r="C231" s="311">
        <f>IF(C$27=0,0,C$27/NFM_fec!C$27)</f>
        <v>0</v>
      </c>
      <c r="D231" s="311">
        <f>IF(D$27=0,0,D$27/NFM_fec!D$27)</f>
        <v>0</v>
      </c>
      <c r="E231" s="311">
        <f>IF(E$27=0,0,E$27/NFM_fec!E$27)</f>
        <v>0</v>
      </c>
      <c r="F231" s="311">
        <f>IF(F$27=0,0,F$27/NFM_fec!F$27)</f>
        <v>0</v>
      </c>
      <c r="G231" s="311">
        <f>IF(G$27=0,0,G$27/NFM_fec!G$27)</f>
        <v>0</v>
      </c>
      <c r="H231" s="311">
        <f>IF(H$27=0,0,H$27/NFM_fec!H$27)</f>
        <v>0</v>
      </c>
      <c r="I231" s="311">
        <f>IF(I$27=0,0,I$27/NFM_fec!I$27)</f>
        <v>0</v>
      </c>
      <c r="J231" s="311">
        <f>IF(J$27=0,0,J$27/NFM_fec!J$27)</f>
        <v>0</v>
      </c>
      <c r="K231" s="311">
        <f>IF(K$27=0,0,K$27/NFM_fec!K$27)</f>
        <v>0</v>
      </c>
      <c r="L231" s="311">
        <f>IF(L$27=0,0,L$27/NFM_fec!L$27)</f>
        <v>0</v>
      </c>
      <c r="M231" s="311">
        <f>IF(M$27=0,0,M$27/NFM_fec!M$27)</f>
        <v>0</v>
      </c>
      <c r="N231" s="311">
        <f>IF(N$27=0,0,N$27/NFM_fec!N$27)</f>
        <v>0</v>
      </c>
      <c r="O231" s="311">
        <f>IF(O$27=0,0,O$27/NFM_fec!O$27)</f>
        <v>0</v>
      </c>
      <c r="P231" s="311">
        <f>IF(P$27=0,0,P$27/NFM_fec!P$27)</f>
        <v>0</v>
      </c>
      <c r="Q231" s="311">
        <f>IF(Q$27=0,0,Q$27/NFM_fec!Q$27)</f>
        <v>0</v>
      </c>
      <c r="R231" s="311">
        <f>IF(R$27=0,0,R$27/NFM_fec!R$27)</f>
        <v>0</v>
      </c>
      <c r="S231" s="311">
        <f>IF(S$27=0,0,S$27/NFM_fec!S$27)</f>
        <v>0</v>
      </c>
      <c r="T231" s="311">
        <f>IF(T$27=0,0,T$27/NFM_fec!T$27)</f>
        <v>0</v>
      </c>
      <c r="U231" s="311">
        <f>IF(U$27=0,0,U$27/NFM_fec!U$27)</f>
        <v>0</v>
      </c>
      <c r="V231" s="311">
        <f>IF(V$27=0,0,V$27/NFM_fec!V$27)</f>
        <v>0</v>
      </c>
      <c r="W231" s="311">
        <f>IF(W$27=0,0,W$27/NFM_fec!W$27)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DA232" s="120"/>
    </row>
    <row r="233" spans="1:105" ht="12" customHeight="1" x14ac:dyDescent="0.25">
      <c r="A233" s="35" t="s">
        <v>44</v>
      </c>
      <c r="B233" s="306">
        <f>IF(B$34=0,0,B$34/NFM_fec!B$34)</f>
        <v>0</v>
      </c>
      <c r="C233" s="306">
        <f>IF(C$34=0,0,C$34/NFM_fec!C$34)</f>
        <v>0</v>
      </c>
      <c r="D233" s="306">
        <f>IF(D$34=0,0,D$34/NFM_fec!D$34)</f>
        <v>0</v>
      </c>
      <c r="E233" s="306">
        <f>IF(E$34=0,0,E$34/NFM_fec!E$34)</f>
        <v>0</v>
      </c>
      <c r="F233" s="306">
        <f>IF(F$34=0,0,F$34/NFM_fec!F$34)</f>
        <v>0</v>
      </c>
      <c r="G233" s="306">
        <f>IF(G$34=0,0,G$34/NFM_fec!G$34)</f>
        <v>0</v>
      </c>
      <c r="H233" s="306">
        <f>IF(H$34=0,0,H$34/NFM_fec!H$34)</f>
        <v>0</v>
      </c>
      <c r="I233" s="306">
        <f>IF(I$34=0,0,I$34/NFM_fec!I$34)</f>
        <v>0</v>
      </c>
      <c r="J233" s="306">
        <f>IF(J$34=0,0,J$34/NFM_fec!J$34)</f>
        <v>0</v>
      </c>
      <c r="K233" s="306">
        <f>IF(K$34=0,0,K$34/NFM_fec!K$34)</f>
        <v>0</v>
      </c>
      <c r="L233" s="306">
        <f>IF(L$34=0,0,L$34/NFM_fec!L$34)</f>
        <v>0</v>
      </c>
      <c r="M233" s="306">
        <f>IF(M$34=0,0,M$34/NFM_fec!M$34)</f>
        <v>0</v>
      </c>
      <c r="N233" s="306">
        <f>IF(N$34=0,0,N$34/NFM_fec!N$34)</f>
        <v>0</v>
      </c>
      <c r="O233" s="306">
        <f>IF(O$34=0,0,O$34/NFM_fec!O$34)</f>
        <v>0</v>
      </c>
      <c r="P233" s="306">
        <f>IF(P$34=0,0,P$34/NFM_fec!P$34)</f>
        <v>0</v>
      </c>
      <c r="Q233" s="306">
        <f>IF(Q$34=0,0,Q$34/NFM_fec!Q$34)</f>
        <v>0</v>
      </c>
      <c r="R233" s="306">
        <f>IF(R$34=0,0,R$34/NFM_fec!R$34)</f>
        <v>0</v>
      </c>
      <c r="S233" s="306">
        <f>IF(S$34=0,0,S$34/NFM_fec!S$34)</f>
        <v>0</v>
      </c>
      <c r="T233" s="306">
        <f>IF(T$34=0,0,T$34/NFM_fec!T$34)</f>
        <v>0</v>
      </c>
      <c r="U233" s="306">
        <f>IF(U$34=0,0,U$34/NFM_fec!U$34)</f>
        <v>0</v>
      </c>
      <c r="V233" s="306">
        <f>IF(V$34=0,0,V$34/NFM_fec!V$34)</f>
        <v>0</v>
      </c>
      <c r="W233" s="306">
        <f>IF(W$34=0,0,W$34/NFM_fec!W$34)</f>
        <v>0</v>
      </c>
      <c r="DA233" s="111"/>
    </row>
    <row r="234" spans="1:105" ht="12" customHeight="1" x14ac:dyDescent="0.25">
      <c r="A234" s="55" t="s">
        <v>92</v>
      </c>
      <c r="B234" s="307">
        <f>IF(B$35=0,0,B$35/NFM_fec!B$35)</f>
        <v>0</v>
      </c>
      <c r="C234" s="307">
        <f>IF(C$35=0,0,C$35/NFM_fec!C$35)</f>
        <v>0</v>
      </c>
      <c r="D234" s="307">
        <f>IF(D$35=0,0,D$35/NFM_fec!D$35)</f>
        <v>0</v>
      </c>
      <c r="E234" s="307">
        <f>IF(E$35=0,0,E$35/NFM_fec!E$35)</f>
        <v>0</v>
      </c>
      <c r="F234" s="307">
        <f>IF(F$35=0,0,F$35/NFM_fec!F$35)</f>
        <v>0</v>
      </c>
      <c r="G234" s="307">
        <f>IF(G$35=0,0,G$35/NFM_fec!G$35)</f>
        <v>0</v>
      </c>
      <c r="H234" s="307">
        <f>IF(H$35=0,0,H$35/NFM_fec!H$35)</f>
        <v>0</v>
      </c>
      <c r="I234" s="307">
        <f>IF(I$35=0,0,I$35/NFM_fec!I$35)</f>
        <v>0</v>
      </c>
      <c r="J234" s="307">
        <f>IF(J$35=0,0,J$35/NFM_fec!J$35)</f>
        <v>0</v>
      </c>
      <c r="K234" s="307">
        <f>IF(K$35=0,0,K$35/NFM_fec!K$35)</f>
        <v>0</v>
      </c>
      <c r="L234" s="307">
        <f>IF(L$35=0,0,L$35/NFM_fec!L$35)</f>
        <v>0</v>
      </c>
      <c r="M234" s="307">
        <f>IF(M$35=0,0,M$35/NFM_fec!M$35)</f>
        <v>0</v>
      </c>
      <c r="N234" s="307">
        <f>IF(N$35=0,0,N$35/NFM_fec!N$35)</f>
        <v>0</v>
      </c>
      <c r="O234" s="307">
        <f>IF(O$35=0,0,O$35/NFM_fec!O$35)</f>
        <v>0</v>
      </c>
      <c r="P234" s="307">
        <f>IF(P$35=0,0,P$35/NFM_fec!P$35)</f>
        <v>0</v>
      </c>
      <c r="Q234" s="307">
        <f>IF(Q$35=0,0,Q$35/NFM_fec!Q$35)</f>
        <v>0</v>
      </c>
      <c r="R234" s="307">
        <f>IF(R$35=0,0,R$35/NFM_fec!R$35)</f>
        <v>0</v>
      </c>
      <c r="S234" s="307">
        <f>IF(S$35=0,0,S$35/NFM_fec!S$35)</f>
        <v>0</v>
      </c>
      <c r="T234" s="307">
        <f>IF(T$35=0,0,T$35/NFM_fec!T$35)</f>
        <v>0</v>
      </c>
      <c r="U234" s="307">
        <f>IF(U$35=0,0,U$35/NFM_fec!U$35)</f>
        <v>0</v>
      </c>
      <c r="V234" s="307">
        <f>IF(V$35=0,0,V$35/NFM_fec!V$35)</f>
        <v>0</v>
      </c>
      <c r="W234" s="307">
        <f>IF(W$35=0,0,W$35/NFM_fec!W$35)</f>
        <v>0</v>
      </c>
      <c r="DA234" s="76"/>
    </row>
    <row r="235" spans="1:105" ht="12" customHeight="1" x14ac:dyDescent="0.25">
      <c r="A235" s="202" t="s">
        <v>93</v>
      </c>
      <c r="B235" s="308">
        <f>IF(B$36=0,0,B$36/NFM_fec!B$36)</f>
        <v>0</v>
      </c>
      <c r="C235" s="308">
        <f>IF(C$36=0,0,C$36/NFM_fec!C$36)</f>
        <v>0</v>
      </c>
      <c r="D235" s="308">
        <f>IF(D$36=0,0,D$36/NFM_fec!D$36)</f>
        <v>0</v>
      </c>
      <c r="E235" s="308">
        <f>IF(E$36=0,0,E$36/NFM_fec!E$36)</f>
        <v>0</v>
      </c>
      <c r="F235" s="308">
        <f>IF(F$36=0,0,F$36/NFM_fec!F$36)</f>
        <v>0</v>
      </c>
      <c r="G235" s="308">
        <f>IF(G$36=0,0,G$36/NFM_fec!G$36)</f>
        <v>0</v>
      </c>
      <c r="H235" s="308">
        <f>IF(H$36=0,0,H$36/NFM_fec!H$36)</f>
        <v>0</v>
      </c>
      <c r="I235" s="308">
        <f>IF(I$36=0,0,I$36/NFM_fec!I$36)</f>
        <v>0</v>
      </c>
      <c r="J235" s="308">
        <f>IF(J$36=0,0,J$36/NFM_fec!J$36)</f>
        <v>0</v>
      </c>
      <c r="K235" s="308">
        <f>IF(K$36=0,0,K$36/NFM_fec!K$36)</f>
        <v>0</v>
      </c>
      <c r="L235" s="308">
        <f>IF(L$36=0,0,L$36/NFM_fec!L$36)</f>
        <v>0</v>
      </c>
      <c r="M235" s="308">
        <f>IF(M$36=0,0,M$36/NFM_fec!M$36)</f>
        <v>0</v>
      </c>
      <c r="N235" s="308">
        <f>IF(N$36=0,0,N$36/NFM_fec!N$36)</f>
        <v>0</v>
      </c>
      <c r="O235" s="308">
        <f>IF(O$36=0,0,O$36/NFM_fec!O$36)</f>
        <v>0</v>
      </c>
      <c r="P235" s="308">
        <f>IF(P$36=0,0,P$36/NFM_fec!P$36)</f>
        <v>0</v>
      </c>
      <c r="Q235" s="308">
        <f>IF(Q$36=0,0,Q$36/NFM_fec!Q$36)</f>
        <v>0</v>
      </c>
      <c r="R235" s="308">
        <f>IF(R$36=0,0,R$36/NFM_fec!R$36)</f>
        <v>0</v>
      </c>
      <c r="S235" s="308">
        <f>IF(S$36=0,0,S$36/NFM_fec!S$36)</f>
        <v>0</v>
      </c>
      <c r="T235" s="308">
        <f>IF(T$36=0,0,T$36/NFM_fec!T$36)</f>
        <v>0</v>
      </c>
      <c r="U235" s="308">
        <f>IF(U$36=0,0,U$36/NFM_fec!U$36)</f>
        <v>0</v>
      </c>
      <c r="V235" s="308">
        <f>IF(V$36=0,0,V$36/NFM_fec!V$36)</f>
        <v>0</v>
      </c>
      <c r="W235" s="308">
        <f>IF(W$36=0,0,W$36/NFM_fec!W$36)</f>
        <v>0</v>
      </c>
      <c r="DA235" s="77"/>
    </row>
    <row r="236" spans="1:105" ht="12" customHeight="1" x14ac:dyDescent="0.25">
      <c r="A236" s="202" t="s">
        <v>94</v>
      </c>
      <c r="B236" s="308">
        <f>IF(B$37=0,0,B$37/NFM_fec!B$37)</f>
        <v>0</v>
      </c>
      <c r="C236" s="308">
        <f>IF(C$37=0,0,C$37/NFM_fec!C$37)</f>
        <v>0</v>
      </c>
      <c r="D236" s="308">
        <f>IF(D$37=0,0,D$37/NFM_fec!D$37)</f>
        <v>0</v>
      </c>
      <c r="E236" s="308">
        <f>IF(E$37=0,0,E$37/NFM_fec!E$37)</f>
        <v>0</v>
      </c>
      <c r="F236" s="308">
        <f>IF(F$37=0,0,F$37/NFM_fec!F$37)</f>
        <v>0</v>
      </c>
      <c r="G236" s="308">
        <f>IF(G$37=0,0,G$37/NFM_fec!G$37)</f>
        <v>0</v>
      </c>
      <c r="H236" s="308">
        <f>IF(H$37=0,0,H$37/NFM_fec!H$37)</f>
        <v>0</v>
      </c>
      <c r="I236" s="308">
        <f>IF(I$37=0,0,I$37/NFM_fec!I$37)</f>
        <v>0</v>
      </c>
      <c r="J236" s="308">
        <f>IF(J$37=0,0,J$37/NFM_fec!J$37)</f>
        <v>0</v>
      </c>
      <c r="K236" s="308">
        <f>IF(K$37=0,0,K$37/NFM_fec!K$37)</f>
        <v>0</v>
      </c>
      <c r="L236" s="308">
        <f>IF(L$37=0,0,L$37/NFM_fec!L$37)</f>
        <v>0</v>
      </c>
      <c r="M236" s="308">
        <f>IF(M$37=0,0,M$37/NFM_fec!M$37)</f>
        <v>0</v>
      </c>
      <c r="N236" s="308">
        <f>IF(N$37=0,0,N$37/NFM_fec!N$37)</f>
        <v>0</v>
      </c>
      <c r="O236" s="308">
        <f>IF(O$37=0,0,O$37/NFM_fec!O$37)</f>
        <v>0</v>
      </c>
      <c r="P236" s="308">
        <f>IF(P$37=0,0,P$37/NFM_fec!P$37)</f>
        <v>0</v>
      </c>
      <c r="Q236" s="308">
        <f>IF(Q$37=0,0,Q$37/NFM_fec!Q$37)</f>
        <v>0</v>
      </c>
      <c r="R236" s="308">
        <f>IF(R$37=0,0,R$37/NFM_fec!R$37)</f>
        <v>0</v>
      </c>
      <c r="S236" s="308">
        <f>IF(S$37=0,0,S$37/NFM_fec!S$37)</f>
        <v>0</v>
      </c>
      <c r="T236" s="308">
        <f>IF(T$37=0,0,T$37/NFM_fec!T$37)</f>
        <v>0</v>
      </c>
      <c r="U236" s="308">
        <f>IF(U$37=0,0,U$37/NFM_fec!U$37)</f>
        <v>0</v>
      </c>
      <c r="V236" s="308">
        <f>IF(V$37=0,0,V$37/NFM_fec!V$37)</f>
        <v>0</v>
      </c>
      <c r="W236" s="308">
        <f>IF(W$37=0,0,W$37/NFM_fec!W$37)</f>
        <v>0</v>
      </c>
      <c r="DA236" s="77"/>
    </row>
    <row r="237" spans="1:105" ht="12" customHeight="1" x14ac:dyDescent="0.25">
      <c r="A237" s="202" t="s">
        <v>95</v>
      </c>
      <c r="B237" s="308">
        <f>IF(B$38=0,0,B$38/NFM_fec!B$38)</f>
        <v>0</v>
      </c>
      <c r="C237" s="308">
        <f>IF(C$38=0,0,C$38/NFM_fec!C$38)</f>
        <v>0</v>
      </c>
      <c r="D237" s="308">
        <f>IF(D$38=0,0,D$38/NFM_fec!D$38)</f>
        <v>0</v>
      </c>
      <c r="E237" s="308">
        <f>IF(E$38=0,0,E$38/NFM_fec!E$38)</f>
        <v>0</v>
      </c>
      <c r="F237" s="308">
        <f>IF(F$38=0,0,F$38/NFM_fec!F$38)</f>
        <v>0</v>
      </c>
      <c r="G237" s="308">
        <f>IF(G$38=0,0,G$38/NFM_fec!G$38)</f>
        <v>0</v>
      </c>
      <c r="H237" s="308">
        <f>IF(H$38=0,0,H$38/NFM_fec!H$38)</f>
        <v>0</v>
      </c>
      <c r="I237" s="308">
        <f>IF(I$38=0,0,I$38/NFM_fec!I$38)</f>
        <v>0</v>
      </c>
      <c r="J237" s="308">
        <f>IF(J$38=0,0,J$38/NFM_fec!J$38)</f>
        <v>0</v>
      </c>
      <c r="K237" s="308">
        <f>IF(K$38=0,0,K$38/NFM_fec!K$38)</f>
        <v>0</v>
      </c>
      <c r="L237" s="308">
        <f>IF(L$38=0,0,L$38/NFM_fec!L$38)</f>
        <v>0</v>
      </c>
      <c r="M237" s="308">
        <f>IF(M$38=0,0,M$38/NFM_fec!M$38)</f>
        <v>0</v>
      </c>
      <c r="N237" s="308">
        <f>IF(N$38=0,0,N$38/NFM_fec!N$38)</f>
        <v>0</v>
      </c>
      <c r="O237" s="308">
        <f>IF(O$38=0,0,O$38/NFM_fec!O$38)</f>
        <v>0</v>
      </c>
      <c r="P237" s="308">
        <f>IF(P$38=0,0,P$38/NFM_fec!P$38)</f>
        <v>0</v>
      </c>
      <c r="Q237" s="308">
        <f>IF(Q$38=0,0,Q$38/NFM_fec!Q$38)</f>
        <v>0</v>
      </c>
      <c r="R237" s="308">
        <f>IF(R$38=0,0,R$38/NFM_fec!R$38)</f>
        <v>0</v>
      </c>
      <c r="S237" s="308">
        <f>IF(S$38=0,0,S$38/NFM_fec!S$38)</f>
        <v>0</v>
      </c>
      <c r="T237" s="308">
        <f>IF(T$38=0,0,T$38/NFM_fec!T$38)</f>
        <v>0</v>
      </c>
      <c r="U237" s="308">
        <f>IF(U$38=0,0,U$38/NFM_fec!U$38)</f>
        <v>0</v>
      </c>
      <c r="V237" s="308">
        <f>IF(V$38=0,0,V$38/NFM_fec!V$38)</f>
        <v>0</v>
      </c>
      <c r="W237" s="308">
        <f>IF(W$38=0,0,W$38/NFM_fec!W$38)</f>
        <v>0</v>
      </c>
      <c r="DA237" s="77"/>
    </row>
    <row r="238" spans="1:105" ht="12" customHeight="1" x14ac:dyDescent="0.25">
      <c r="A238" s="56" t="s">
        <v>96</v>
      </c>
      <c r="B238" s="309">
        <f>IF(B$39=0,0,B$39/NFM_fec!B$39)</f>
        <v>0</v>
      </c>
      <c r="C238" s="309">
        <f>IF(C$39=0,0,C$39/NFM_fec!C$39)</f>
        <v>0</v>
      </c>
      <c r="D238" s="309">
        <f>IF(D$39=0,0,D$39/NFM_fec!D$39)</f>
        <v>0</v>
      </c>
      <c r="E238" s="309">
        <f>IF(E$39=0,0,E$39/NFM_fec!E$39)</f>
        <v>0</v>
      </c>
      <c r="F238" s="309">
        <f>IF(F$39=0,0,F$39/NFM_fec!F$39)</f>
        <v>0</v>
      </c>
      <c r="G238" s="309">
        <f>IF(G$39=0,0,G$39/NFM_fec!G$39)</f>
        <v>0</v>
      </c>
      <c r="H238" s="309">
        <f>IF(H$39=0,0,H$39/NFM_fec!H$39)</f>
        <v>0</v>
      </c>
      <c r="I238" s="309">
        <f>IF(I$39=0,0,I$39/NFM_fec!I$39)</f>
        <v>0</v>
      </c>
      <c r="J238" s="309">
        <f>IF(J$39=0,0,J$39/NFM_fec!J$39)</f>
        <v>0</v>
      </c>
      <c r="K238" s="309">
        <f>IF(K$39=0,0,K$39/NFM_fec!K$39)</f>
        <v>0</v>
      </c>
      <c r="L238" s="309">
        <f>IF(L$39=0,0,L$39/NFM_fec!L$39)</f>
        <v>0</v>
      </c>
      <c r="M238" s="309">
        <f>IF(M$39=0,0,M$39/NFM_fec!M$39)</f>
        <v>0</v>
      </c>
      <c r="N238" s="309">
        <f>IF(N$39=0,0,N$39/NFM_fec!N$39)</f>
        <v>0</v>
      </c>
      <c r="O238" s="309">
        <f>IF(O$39=0,0,O$39/NFM_fec!O$39)</f>
        <v>0</v>
      </c>
      <c r="P238" s="309">
        <f>IF(P$39=0,0,P$39/NFM_fec!P$39)</f>
        <v>0</v>
      </c>
      <c r="Q238" s="309">
        <f>IF(Q$39=0,0,Q$39/NFM_fec!Q$39)</f>
        <v>0</v>
      </c>
      <c r="R238" s="309">
        <f>IF(R$39=0,0,R$39/NFM_fec!R$39)</f>
        <v>0</v>
      </c>
      <c r="S238" s="309">
        <f>IF(S$39=0,0,S$39/NFM_fec!S$39)</f>
        <v>0</v>
      </c>
      <c r="T238" s="309">
        <f>IF(T$39=0,0,T$39/NFM_fec!T$39)</f>
        <v>0</v>
      </c>
      <c r="U238" s="309">
        <f>IF(U$39=0,0,U$39/NFM_fec!U$39)</f>
        <v>0</v>
      </c>
      <c r="V238" s="309">
        <f>IF(V$39=0,0,V$39/NFM_fec!V$39)</f>
        <v>0</v>
      </c>
      <c r="W238" s="309">
        <f>IF(W$39=0,0,W$39/NFM_fec!W$39)</f>
        <v>0</v>
      </c>
      <c r="DA238" s="78"/>
    </row>
    <row r="239" spans="1:105" ht="12" customHeight="1" x14ac:dyDescent="0.25">
      <c r="A239" s="203" t="s">
        <v>517</v>
      </c>
      <c r="B239" s="310">
        <f>IF(B$45=0,0,B$45/NFM_fec!B$45)</f>
        <v>0</v>
      </c>
      <c r="C239" s="310">
        <f>IF(C$45=0,0,C$45/NFM_fec!C$45)</f>
        <v>0</v>
      </c>
      <c r="D239" s="310">
        <f>IF(D$45=0,0,D$45/NFM_fec!D$45)</f>
        <v>0</v>
      </c>
      <c r="E239" s="310">
        <f>IF(E$45=0,0,E$45/NFM_fec!E$45)</f>
        <v>0</v>
      </c>
      <c r="F239" s="310">
        <f>IF(F$45=0,0,F$45/NFM_fec!F$45)</f>
        <v>0</v>
      </c>
      <c r="G239" s="310">
        <f>IF(G$45=0,0,G$45/NFM_fec!G$45)</f>
        <v>0</v>
      </c>
      <c r="H239" s="310">
        <f>IF(H$45=0,0,H$45/NFM_fec!H$45)</f>
        <v>0</v>
      </c>
      <c r="I239" s="310">
        <f>IF(I$45=0,0,I$45/NFM_fec!I$45)</f>
        <v>0</v>
      </c>
      <c r="J239" s="310">
        <f>IF(J$45=0,0,J$45/NFM_fec!J$45)</f>
        <v>0</v>
      </c>
      <c r="K239" s="310">
        <f>IF(K$45=0,0,K$45/NFM_fec!K$45)</f>
        <v>0</v>
      </c>
      <c r="L239" s="310">
        <f>IF(L$45=0,0,L$45/NFM_fec!L$45)</f>
        <v>0</v>
      </c>
      <c r="M239" s="310">
        <f>IF(M$45=0,0,M$45/NFM_fec!M$45)</f>
        <v>0</v>
      </c>
      <c r="N239" s="310">
        <f>IF(N$45=0,0,N$45/NFM_fec!N$45)</f>
        <v>0</v>
      </c>
      <c r="O239" s="310">
        <f>IF(O$45=0,0,O$45/NFM_fec!O$45)</f>
        <v>0</v>
      </c>
      <c r="P239" s="310">
        <f>IF(P$45=0,0,P$45/NFM_fec!P$45)</f>
        <v>0</v>
      </c>
      <c r="Q239" s="310">
        <f>IF(Q$45=0,0,Q$45/NFM_fec!Q$45)</f>
        <v>0</v>
      </c>
      <c r="R239" s="310">
        <f>IF(R$45=0,0,R$45/NFM_fec!R$45)</f>
        <v>0</v>
      </c>
      <c r="S239" s="310">
        <f>IF(S$45=0,0,S$45/NFM_fec!S$45)</f>
        <v>0</v>
      </c>
      <c r="T239" s="310">
        <f>IF(T$45=0,0,T$45/NFM_fec!T$45)</f>
        <v>0</v>
      </c>
      <c r="U239" s="310">
        <f>IF(U$45=0,0,U$45/NFM_fec!U$45)</f>
        <v>0</v>
      </c>
      <c r="V239" s="310">
        <f>IF(V$45=0,0,V$45/NFM_fec!V$45)</f>
        <v>0</v>
      </c>
      <c r="W239" s="310">
        <f>IF(W$45=0,0,W$45/NFM_fec!W$45)</f>
        <v>0</v>
      </c>
      <c r="DA239" s="79"/>
    </row>
    <row r="240" spans="1:105" ht="12" customHeight="1" x14ac:dyDescent="0.25">
      <c r="A240" s="203" t="s">
        <v>519</v>
      </c>
      <c r="B240" s="310">
        <f>IF(B$46=0,0,B$46/NFM_fec!B$46)</f>
        <v>0</v>
      </c>
      <c r="C240" s="310">
        <f>IF(C$46=0,0,C$46/NFM_fec!C$46)</f>
        <v>0</v>
      </c>
      <c r="D240" s="310">
        <f>IF(D$46=0,0,D$46/NFM_fec!D$46)</f>
        <v>0</v>
      </c>
      <c r="E240" s="310">
        <f>IF(E$46=0,0,E$46/NFM_fec!E$46)</f>
        <v>0</v>
      </c>
      <c r="F240" s="310">
        <f>IF(F$46=0,0,F$46/NFM_fec!F$46)</f>
        <v>0</v>
      </c>
      <c r="G240" s="310">
        <f>IF(G$46=0,0,G$46/NFM_fec!G$46)</f>
        <v>0</v>
      </c>
      <c r="H240" s="310">
        <f>IF(H$46=0,0,H$46/NFM_fec!H$46)</f>
        <v>0</v>
      </c>
      <c r="I240" s="310">
        <f>IF(I$46=0,0,I$46/NFM_fec!I$46)</f>
        <v>0</v>
      </c>
      <c r="J240" s="310">
        <f>IF(J$46=0,0,J$46/NFM_fec!J$46)</f>
        <v>0</v>
      </c>
      <c r="K240" s="310">
        <f>IF(K$46=0,0,K$46/NFM_fec!K$46)</f>
        <v>0</v>
      </c>
      <c r="L240" s="310">
        <f>IF(L$46=0,0,L$46/NFM_fec!L$46)</f>
        <v>0</v>
      </c>
      <c r="M240" s="310">
        <f>IF(M$46=0,0,M$46/NFM_fec!M$46)</f>
        <v>0</v>
      </c>
      <c r="N240" s="310">
        <f>IF(N$46=0,0,N$46/NFM_fec!N$46)</f>
        <v>0</v>
      </c>
      <c r="O240" s="310">
        <f>IF(O$46=0,0,O$46/NFM_fec!O$46)</f>
        <v>0</v>
      </c>
      <c r="P240" s="310">
        <f>IF(P$46=0,0,P$46/NFM_fec!P$46)</f>
        <v>0</v>
      </c>
      <c r="Q240" s="310">
        <f>IF(Q$46=0,0,Q$46/NFM_fec!Q$46)</f>
        <v>0</v>
      </c>
      <c r="R240" s="310">
        <f>IF(R$46=0,0,R$46/NFM_fec!R$46)</f>
        <v>0</v>
      </c>
      <c r="S240" s="310">
        <f>IF(S$46=0,0,S$46/NFM_fec!S$46)</f>
        <v>0</v>
      </c>
      <c r="T240" s="310">
        <f>IF(T$46=0,0,T$46/NFM_fec!T$46)</f>
        <v>0</v>
      </c>
      <c r="U240" s="310">
        <f>IF(U$46=0,0,U$46/NFM_fec!U$46)</f>
        <v>0</v>
      </c>
      <c r="V240" s="310">
        <f>IF(V$46=0,0,V$46/NFM_fec!V$46)</f>
        <v>0</v>
      </c>
      <c r="W240" s="310">
        <f>IF(W$46=0,0,W$46/NFM_fec!W$46)</f>
        <v>0</v>
      </c>
      <c r="DA240" s="79"/>
    </row>
    <row r="241" spans="1:105" ht="12" customHeight="1" x14ac:dyDescent="0.25">
      <c r="A241" s="41" t="s">
        <v>529</v>
      </c>
      <c r="B241" s="311">
        <f>IF(B$53=0,0,B$53/NFM_fec!B$53)</f>
        <v>0</v>
      </c>
      <c r="C241" s="311">
        <f>IF(C$53=0,0,C$53/NFM_fec!C$53)</f>
        <v>0</v>
      </c>
      <c r="D241" s="311">
        <f>IF(D$53=0,0,D$53/NFM_fec!D$53)</f>
        <v>0</v>
      </c>
      <c r="E241" s="311">
        <f>IF(E$53=0,0,E$53/NFM_fec!E$53)</f>
        <v>0</v>
      </c>
      <c r="F241" s="311">
        <f>IF(F$53=0,0,F$53/NFM_fec!F$53)</f>
        <v>0</v>
      </c>
      <c r="G241" s="311">
        <f>IF(G$53=0,0,G$53/NFM_fec!G$53)</f>
        <v>0</v>
      </c>
      <c r="H241" s="311">
        <f>IF(H$53=0,0,H$53/NFM_fec!H$53)</f>
        <v>0</v>
      </c>
      <c r="I241" s="311">
        <f>IF(I$53=0,0,I$53/NFM_fec!I$53)</f>
        <v>0</v>
      </c>
      <c r="J241" s="311">
        <f>IF(J$53=0,0,J$53/NFM_fec!J$53)</f>
        <v>0</v>
      </c>
      <c r="K241" s="311">
        <f>IF(K$53=0,0,K$53/NFM_fec!K$53)</f>
        <v>0</v>
      </c>
      <c r="L241" s="311">
        <f>IF(L$53=0,0,L$53/NFM_fec!L$53)</f>
        <v>0</v>
      </c>
      <c r="M241" s="311">
        <f>IF(M$53=0,0,M$53/NFM_fec!M$53)</f>
        <v>0</v>
      </c>
      <c r="N241" s="311">
        <f>IF(N$53=0,0,N$53/NFM_fec!N$53)</f>
        <v>0</v>
      </c>
      <c r="O241" s="311">
        <f>IF(O$53=0,0,O$53/NFM_fec!O$53)</f>
        <v>0</v>
      </c>
      <c r="P241" s="311">
        <f>IF(P$53=0,0,P$53/NFM_fec!P$53)</f>
        <v>0</v>
      </c>
      <c r="Q241" s="311">
        <f>IF(Q$53=0,0,Q$53/NFM_fec!Q$53)</f>
        <v>0</v>
      </c>
      <c r="R241" s="311">
        <f>IF(R$53=0,0,R$53/NFM_fec!R$53)</f>
        <v>0</v>
      </c>
      <c r="S241" s="311">
        <f>IF(S$53=0,0,S$53/NFM_fec!S$53)</f>
        <v>0</v>
      </c>
      <c r="T241" s="311">
        <f>IF(T$53=0,0,T$53/NFM_fec!T$53)</f>
        <v>0</v>
      </c>
      <c r="U241" s="311">
        <f>IF(U$53=0,0,U$53/NFM_fec!U$53)</f>
        <v>0</v>
      </c>
      <c r="V241" s="311">
        <f>IF(V$53=0,0,V$53/NFM_fec!V$53)</f>
        <v>0</v>
      </c>
      <c r="W241" s="311">
        <f>IF(W$53=0,0,W$53/NFM_fec!W$53)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DA242" s="120"/>
    </row>
    <row r="243" spans="1:105" ht="12" customHeight="1" x14ac:dyDescent="0.25">
      <c r="A243" s="35" t="s">
        <v>81</v>
      </c>
      <c r="B243" s="306">
        <f>IF(B$72=0,0,B$72/NFM_fec!B$72)</f>
        <v>0.4904602202126479</v>
      </c>
      <c r="C243" s="306">
        <f>IF(C$72=0,0,C$72/NFM_fec!C$72)</f>
        <v>0.49590717601056511</v>
      </c>
      <c r="D243" s="306">
        <f>IF(D$72=0,0,D$72/NFM_fec!D$72)</f>
        <v>0.51869943707366861</v>
      </c>
      <c r="E243" s="306">
        <f>IF(E$72=0,0,E$72/NFM_fec!E$72)</f>
        <v>0.52076704311671262</v>
      </c>
      <c r="F243" s="306">
        <f>IF(F$72=0,0,F$72/NFM_fec!F$72)</f>
        <v>0.51524680492304797</v>
      </c>
      <c r="G243" s="306">
        <f>IF(G$72=0,0,G$72/NFM_fec!G$72)</f>
        <v>0.52667841325353604</v>
      </c>
      <c r="H243" s="306">
        <f>IF(H$72=0,0,H$72/NFM_fec!H$72)</f>
        <v>0.52686089727963492</v>
      </c>
      <c r="I243" s="306">
        <f>IF(I$72=0,0,I$72/NFM_fec!I$72)</f>
        <v>0.51981441753836832</v>
      </c>
      <c r="J243" s="306">
        <f>IF(J$72=0,0,J$72/NFM_fec!J$72)</f>
        <v>0.52451011014063686</v>
      </c>
      <c r="K243" s="306">
        <f>IF(K$72=0,0,K$72/NFM_fec!K$72)</f>
        <v>0.52405393013586055</v>
      </c>
      <c r="L243" s="306">
        <f>IF(L$72=0,0,L$72/NFM_fec!L$72)</f>
        <v>0.53262375533896766</v>
      </c>
      <c r="M243" s="306">
        <f>IF(M$72=0,0,M$72/NFM_fec!M$72)</f>
        <v>0.52577238127300274</v>
      </c>
      <c r="N243" s="306">
        <f>IF(N$72=0,0,N$72/NFM_fec!N$72)</f>
        <v>0.5560547682488628</v>
      </c>
      <c r="O243" s="306">
        <f>IF(O$72=0,0,O$72/NFM_fec!O$72)</f>
        <v>0.54869038910798151</v>
      </c>
      <c r="P243" s="306">
        <f>IF(P$72=0,0,P$72/NFM_fec!P$72)</f>
        <v>0.56532980338525618</v>
      </c>
      <c r="Q243" s="306">
        <f>IF(Q$72=0,0,Q$72/NFM_fec!Q$72)</f>
        <v>0.57239563476704725</v>
      </c>
      <c r="R243" s="306">
        <f>IF(R$72=0,0,R$72/NFM_fec!R$72)</f>
        <v>0.5687030805334492</v>
      </c>
      <c r="S243" s="306">
        <f>IF(S$72=0,0,S$72/NFM_fec!S$72)</f>
        <v>0.58502940451681118</v>
      </c>
      <c r="T243" s="306">
        <f>IF(T$72=0,0,T$72/NFM_fec!T$72)</f>
        <v>0.5865408236148224</v>
      </c>
      <c r="U243" s="306">
        <f>IF(U$72=0,0,U$72/NFM_fec!U$72)</f>
        <v>0.5863635900613392</v>
      </c>
      <c r="V243" s="306">
        <f>IF(V$72=0,0,V$72/NFM_fec!V$72)</f>
        <v>0.58450772202570567</v>
      </c>
      <c r="W243" s="306">
        <f>IF(W$72=0,0,W$72/NFM_fec!W$72)</f>
        <v>0.60023840411307572</v>
      </c>
      <c r="DA243" s="111"/>
    </row>
    <row r="244" spans="1:105" ht="12" customHeight="1" x14ac:dyDescent="0.25">
      <c r="A244" s="55" t="s">
        <v>92</v>
      </c>
      <c r="B244" s="307">
        <f>IF(B$73=0,0,B$73/NFM_fec!B$73)</f>
        <v>0.4780038525312052</v>
      </c>
      <c r="C244" s="307">
        <f>IF(C$73=0,0,C$73/NFM_fec!C$73)</f>
        <v>0.4780038525312052</v>
      </c>
      <c r="D244" s="307">
        <f>IF(D$73=0,0,D$73/NFM_fec!D$73)</f>
        <v>0.4780038525312052</v>
      </c>
      <c r="E244" s="307">
        <f>IF(E$73=0,0,E$73/NFM_fec!E$73)</f>
        <v>0.48024350976926911</v>
      </c>
      <c r="F244" s="307">
        <f>IF(F$73=0,0,F$73/NFM_fec!F$73)</f>
        <v>0.48024350976926905</v>
      </c>
      <c r="G244" s="307">
        <f>IF(G$73=0,0,G$73/NFM_fec!G$73)</f>
        <v>0.4838074586401751</v>
      </c>
      <c r="H244" s="307">
        <f>IF(H$73=0,0,H$73/NFM_fec!H$73)</f>
        <v>0.48380745864017516</v>
      </c>
      <c r="I244" s="307">
        <f>IF(I$73=0,0,I$73/NFM_fec!I$73)</f>
        <v>0.48380745864017516</v>
      </c>
      <c r="J244" s="307">
        <f>IF(J$73=0,0,J$73/NFM_fec!J$73)</f>
        <v>0.48942686562288873</v>
      </c>
      <c r="K244" s="307">
        <f>IF(K$73=0,0,K$73/NFM_fec!K$73)</f>
        <v>0.48942686562288873</v>
      </c>
      <c r="L244" s="307">
        <f>IF(L$73=0,0,L$73/NFM_fec!L$73)</f>
        <v>0.48942686562288862</v>
      </c>
      <c r="M244" s="307">
        <f>IF(M$73=0,0,M$73/NFM_fec!M$73)</f>
        <v>0.4894268656228889</v>
      </c>
      <c r="N244" s="307">
        <f>IF(N$73=0,0,N$73/NFM_fec!N$73)</f>
        <v>0.48942686562288873</v>
      </c>
      <c r="O244" s="307">
        <f>IF(O$73=0,0,O$73/NFM_fec!O$73)</f>
        <v>0.48942686562288862</v>
      </c>
      <c r="P244" s="307">
        <f>IF(P$73=0,0,P$73/NFM_fec!P$73)</f>
        <v>0.49548417906059977</v>
      </c>
      <c r="Q244" s="307">
        <f>IF(Q$73=0,0,Q$73/NFM_fec!Q$73)</f>
        <v>0.50093576115453975</v>
      </c>
      <c r="R244" s="307">
        <f>IF(R$73=0,0,R$73/NFM_fec!R$73)</f>
        <v>0.50584218503908585</v>
      </c>
      <c r="S244" s="307">
        <f>IF(S$73=0,0,S$73/NFM_fec!S$73)</f>
        <v>0.5102579665351773</v>
      </c>
      <c r="T244" s="307">
        <f>IF(T$73=0,0,T$73/NFM_fec!T$73)</f>
        <v>0.51423216988165976</v>
      </c>
      <c r="U244" s="307">
        <f>IF(U$73=0,0,U$73/NFM_fec!U$73)</f>
        <v>0.51780895289349371</v>
      </c>
      <c r="V244" s="307">
        <f>IF(V$73=0,0,V$73/NFM_fec!V$73)</f>
        <v>0.52102805760414439</v>
      </c>
      <c r="W244" s="307">
        <f>IF(W$73=0,0,W$73/NFM_fec!W$73)</f>
        <v>0.52392525184372984</v>
      </c>
      <c r="DA244" s="76"/>
    </row>
    <row r="245" spans="1:105" ht="12" customHeight="1" x14ac:dyDescent="0.25">
      <c r="A245" s="202" t="s">
        <v>93</v>
      </c>
      <c r="B245" s="308">
        <f>IF(B$74=0,0,B$74/NFM_fec!B$74)</f>
        <v>0.12406338441371913</v>
      </c>
      <c r="C245" s="308">
        <f>IF(C$74=0,0,C$74/NFM_fec!C$74)</f>
        <v>0.12406338441371915</v>
      </c>
      <c r="D245" s="308">
        <f>IF(D$74=0,0,D$74/NFM_fec!D$74)</f>
        <v>0.12406338441371921</v>
      </c>
      <c r="E245" s="308">
        <f>IF(E$74=0,0,E$74/NFM_fec!E$74)</f>
        <v>0.12464467566358987</v>
      </c>
      <c r="F245" s="308">
        <f>IF(F$74=0,0,F$74/NFM_fec!F$74)</f>
        <v>0.12464467566358989</v>
      </c>
      <c r="G245" s="308">
        <f>IF(G$74=0,0,G$74/NFM_fec!G$74)</f>
        <v>0.12556967983763723</v>
      </c>
      <c r="H245" s="308">
        <f>IF(H$74=0,0,H$74/NFM_fec!H$74)</f>
        <v>0.12556967983763725</v>
      </c>
      <c r="I245" s="308">
        <f>IF(I$74=0,0,I$74/NFM_fec!I$74)</f>
        <v>0.1255696798376372</v>
      </c>
      <c r="J245" s="308">
        <f>IF(J$74=0,0,J$74/NFM_fec!J$74)</f>
        <v>0.12702816734768924</v>
      </c>
      <c r="K245" s="308">
        <f>IF(K$74=0,0,K$74/NFM_fec!K$74)</f>
        <v>0.12702816734768921</v>
      </c>
      <c r="L245" s="308">
        <f>IF(L$74=0,0,L$74/NFM_fec!L$74)</f>
        <v>0.12702816734768929</v>
      </c>
      <c r="M245" s="308">
        <f>IF(M$74=0,0,M$74/NFM_fec!M$74)</f>
        <v>0.12702816734768921</v>
      </c>
      <c r="N245" s="308">
        <f>IF(N$74=0,0,N$74/NFM_fec!N$74)</f>
        <v>0.12702816734768921</v>
      </c>
      <c r="O245" s="308">
        <f>IF(O$74=0,0,O$74/NFM_fec!O$74)</f>
        <v>0.12702816734768924</v>
      </c>
      <c r="P245" s="308">
        <f>IF(P$74=0,0,P$74/NFM_fec!P$74)</f>
        <v>0.13110073676817774</v>
      </c>
      <c r="Q245" s="308">
        <f>IF(Q$74=0,0,Q$74/NFM_fec!Q$74)</f>
        <v>0.13447275124276223</v>
      </c>
      <c r="R245" s="308">
        <f>IF(R$74=0,0,R$74/NFM_fec!R$74)</f>
        <v>0.13447275124276226</v>
      </c>
      <c r="S245" s="308">
        <f>IF(S$74=0,0,S$74/NFM_fec!S$74)</f>
        <v>0.1378008622737435</v>
      </c>
      <c r="T245" s="308">
        <f>IF(T$74=0,0,T$74/NFM_fec!T$74)</f>
        <v>0.1388318231643082</v>
      </c>
      <c r="U245" s="308">
        <f>IF(U$74=0,0,U$74/NFM_fec!U$74)</f>
        <v>0.13883182316430823</v>
      </c>
      <c r="V245" s="308">
        <f>IF(V$74=0,0,V$74/NFM_fec!V$74)</f>
        <v>0.13883182316430828</v>
      </c>
      <c r="W245" s="308">
        <f>IF(W$74=0,0,W$74/NFM_fec!W$74)</f>
        <v>0.14172402700313483</v>
      </c>
      <c r="DA245" s="77"/>
    </row>
    <row r="246" spans="1:105" ht="12" customHeight="1" x14ac:dyDescent="0.25">
      <c r="A246" s="202" t="s">
        <v>94</v>
      </c>
      <c r="B246" s="308">
        <f>IF(B$75=0,0,B$75/NFM_fec!B$75)</f>
        <v>0.68232978601186023</v>
      </c>
      <c r="C246" s="308">
        <f>IF(C$75=0,0,C$75/NFM_fec!C$75)</f>
        <v>0.68232978601186012</v>
      </c>
      <c r="D246" s="308">
        <f>IF(D$75=0,0,D$75/NFM_fec!D$75)</f>
        <v>0.68232978601186001</v>
      </c>
      <c r="E246" s="308">
        <f>IF(E$75=0,0,E$75/NFM_fec!E$75)</f>
        <v>0.6855267996674943</v>
      </c>
      <c r="F246" s="308">
        <f>IF(F$75=0,0,F$75/NFM_fec!F$75)</f>
        <v>0.68552679966749441</v>
      </c>
      <c r="G246" s="308">
        <f>IF(G$75=0,0,G$75/NFM_fec!G$75)</f>
        <v>0.69061418224310622</v>
      </c>
      <c r="H246" s="308">
        <f>IF(H$75=0,0,H$75/NFM_fec!H$75)</f>
        <v>0.69061418224310622</v>
      </c>
      <c r="I246" s="308">
        <f>IF(I$75=0,0,I$75/NFM_fec!I$75)</f>
        <v>0.69061418224310644</v>
      </c>
      <c r="J246" s="308">
        <f>IF(J$75=0,0,J$75/NFM_fec!J$75)</f>
        <v>0.69816876593452881</v>
      </c>
      <c r="K246" s="308">
        <f>IF(K$75=0,0,K$75/NFM_fec!K$75)</f>
        <v>0.69863564220357399</v>
      </c>
      <c r="L246" s="308">
        <f>IF(L$75=0,0,L$75/NFM_fec!L$75)</f>
        <v>0.69863564220357399</v>
      </c>
      <c r="M246" s="308">
        <f>IF(M$75=0,0,M$75/NFM_fec!M$75)</f>
        <v>0.69863564220357421</v>
      </c>
      <c r="N246" s="308">
        <f>IF(N$75=0,0,N$75/NFM_fec!N$75)</f>
        <v>0.6986356422035741</v>
      </c>
      <c r="O246" s="308">
        <f>IF(O$75=0,0,O$75/NFM_fec!O$75)</f>
        <v>0.6986356422035741</v>
      </c>
      <c r="P246" s="308">
        <f>IF(P$75=0,0,P$75/NFM_fec!P$75)</f>
        <v>0.70538807989894969</v>
      </c>
      <c r="Q246" s="308">
        <f>IF(Q$75=0,0,Q$75/NFM_fec!Q$75)</f>
        <v>0.71146527382478775</v>
      </c>
      <c r="R246" s="308">
        <f>IF(R$75=0,0,R$75/NFM_fec!R$75)</f>
        <v>0.71693474835804216</v>
      </c>
      <c r="S246" s="308">
        <f>IF(S$75=0,0,S$75/NFM_fec!S$75)</f>
        <v>0.72185727543797085</v>
      </c>
      <c r="T246" s="308">
        <f>IF(T$75=0,0,T$75/NFM_fec!T$75)</f>
        <v>0.72628754980990662</v>
      </c>
      <c r="U246" s="308">
        <f>IF(U$75=0,0,U$75/NFM_fec!U$75)</f>
        <v>0.73027479674464923</v>
      </c>
      <c r="V246" s="308">
        <f>IF(V$75=0,0,V$75/NFM_fec!V$75)</f>
        <v>0.73386331898591728</v>
      </c>
      <c r="W246" s="308">
        <f>IF(W$75=0,0,W$75/NFM_fec!W$75)</f>
        <v>0.73709298900305864</v>
      </c>
      <c r="DA246" s="77"/>
    </row>
    <row r="247" spans="1:105" ht="12" customHeight="1" x14ac:dyDescent="0.25">
      <c r="A247" s="202" t="s">
        <v>95</v>
      </c>
      <c r="B247" s="308">
        <f>IF(B$76=0,0,B$76/NFM_fec!B$76)</f>
        <v>0.47355363483245599</v>
      </c>
      <c r="C247" s="308">
        <f>IF(C$76=0,0,C$76/NFM_fec!C$76)</f>
        <v>0.47355363483245627</v>
      </c>
      <c r="D247" s="308">
        <f>IF(D$76=0,0,D$76/NFM_fec!D$76)</f>
        <v>0.47355363483245588</v>
      </c>
      <c r="E247" s="308">
        <f>IF(E$76=0,0,E$76/NFM_fec!E$76)</f>
        <v>0.47577244085305143</v>
      </c>
      <c r="F247" s="308">
        <f>IF(F$76=0,0,F$76/NFM_fec!F$76)</f>
        <v>0.47577244085305154</v>
      </c>
      <c r="G247" s="308">
        <f>IF(G$76=0,0,G$76/NFM_fec!G$76)</f>
        <v>0.47930320934631254</v>
      </c>
      <c r="H247" s="308">
        <f>IF(H$76=0,0,H$76/NFM_fec!H$76)</f>
        <v>0.47930320934631265</v>
      </c>
      <c r="I247" s="308">
        <f>IF(I$76=0,0,I$76/NFM_fec!I$76)</f>
        <v>0.47930320934631249</v>
      </c>
      <c r="J247" s="308">
        <f>IF(J$76=0,0,J$76/NFM_fec!J$76)</f>
        <v>0.48487029962848371</v>
      </c>
      <c r="K247" s="308">
        <f>IF(K$76=0,0,K$76/NFM_fec!K$76)</f>
        <v>0.48487029962848371</v>
      </c>
      <c r="L247" s="308">
        <f>IF(L$76=0,0,L$76/NFM_fec!L$76)</f>
        <v>0.48487029962848383</v>
      </c>
      <c r="M247" s="308">
        <f>IF(M$76=0,0,M$76/NFM_fec!M$76)</f>
        <v>0.48487029962848377</v>
      </c>
      <c r="N247" s="308">
        <f>IF(N$76=0,0,N$76/NFM_fec!N$76)</f>
        <v>0.4848702996284836</v>
      </c>
      <c r="O247" s="308">
        <f>IF(O$76=0,0,O$76/NFM_fec!O$76)</f>
        <v>0.48487029962848349</v>
      </c>
      <c r="P247" s="308">
        <f>IF(P$76=0,0,P$76/NFM_fec!P$76)</f>
        <v>0.50153548759086397</v>
      </c>
      <c r="Q247" s="308">
        <f>IF(Q$76=0,0,Q$76/NFM_fec!Q$76)</f>
        <v>0.51328649817076011</v>
      </c>
      <c r="R247" s="308">
        <f>IF(R$76=0,0,R$76/NFM_fec!R$76)</f>
        <v>0.51328649817075989</v>
      </c>
      <c r="S247" s="308">
        <f>IF(S$76=0,0,S$76/NFM_fec!S$76)</f>
        <v>0.52711006627891244</v>
      </c>
      <c r="T247" s="308">
        <f>IF(T$76=0,0,T$76/NFM_fec!T$76)</f>
        <v>0.52992520557584277</v>
      </c>
      <c r="U247" s="308">
        <f>IF(U$76=0,0,U$76/NFM_fec!U$76)</f>
        <v>0.52992520557584266</v>
      </c>
      <c r="V247" s="308">
        <f>IF(V$76=0,0,V$76/NFM_fec!V$76)</f>
        <v>0.52992520557584288</v>
      </c>
      <c r="W247" s="308">
        <f>IF(W$76=0,0,W$76/NFM_fec!W$76)</f>
        <v>0.54208490294348688</v>
      </c>
      <c r="DA247" s="77"/>
    </row>
    <row r="248" spans="1:105" ht="12" customHeight="1" x14ac:dyDescent="0.25">
      <c r="A248" s="56" t="s">
        <v>96</v>
      </c>
      <c r="B248" s="309">
        <f>IF(B$77=0,0,B$77/NFM_fec!B$77)</f>
        <v>0.74060874169956892</v>
      </c>
      <c r="C248" s="309">
        <f>IF(C$77=0,0,C$77/NFM_fec!C$77)</f>
        <v>0.75537335090265101</v>
      </c>
      <c r="D248" s="309">
        <f>IF(D$77=0,0,D$77/NFM_fec!D$77)</f>
        <v>0.76953356472081602</v>
      </c>
      <c r="E248" s="309">
        <f>IF(E$77=0,0,E$77/NFM_fec!E$77)</f>
        <v>0.77250125074923437</v>
      </c>
      <c r="F248" s="309">
        <f>IF(F$77=0,0,F$77/NFM_fec!F$77)</f>
        <v>0.77079526088948236</v>
      </c>
      <c r="G248" s="309">
        <f>IF(G$77=0,0,G$77/NFM_fec!G$77)</f>
        <v>0.78460852727944119</v>
      </c>
      <c r="H248" s="309">
        <f>IF(H$77=0,0,H$77/NFM_fec!H$77)</f>
        <v>0.78291932361995564</v>
      </c>
      <c r="I248" s="309">
        <f>IF(I$77=0,0,I$77/NFM_fec!I$77)</f>
        <v>0.78233618726364162</v>
      </c>
      <c r="J248" s="309">
        <f>IF(J$77=0,0,J$77/NFM_fec!J$77)</f>
        <v>0.77262713982063025</v>
      </c>
      <c r="K248" s="309">
        <f>IF(K$77=0,0,K$77/NFM_fec!K$77)</f>
        <v>0.7915404879946214</v>
      </c>
      <c r="L248" s="309">
        <f>IF(L$77=0,0,L$77/NFM_fec!L$77)</f>
        <v>0.80514262493944921</v>
      </c>
      <c r="M248" s="309">
        <f>IF(M$77=0,0,M$77/NFM_fec!M$77)</f>
        <v>0.79202353508874268</v>
      </c>
      <c r="N248" s="309">
        <f>IF(N$77=0,0,N$77/NFM_fec!N$77)</f>
        <v>0.80262707431029756</v>
      </c>
      <c r="O248" s="309">
        <f>IF(O$77=0,0,O$77/NFM_fec!O$77)</f>
        <v>0.77928262487072808</v>
      </c>
      <c r="P248" s="309">
        <f>IF(P$77=0,0,P$77/NFM_fec!P$77)</f>
        <v>0.80906738692643243</v>
      </c>
      <c r="Q248" s="309">
        <f>IF(Q$77=0,0,Q$77/NFM_fec!Q$77)</f>
        <v>0.81373654754514835</v>
      </c>
      <c r="R248" s="309">
        <f>IF(R$77=0,0,R$77/NFM_fec!R$77)</f>
        <v>0.80600059118569534</v>
      </c>
      <c r="S248" s="309">
        <f>IF(S$77=0,0,S$77/NFM_fec!S$77)</f>
        <v>0.83093934877780939</v>
      </c>
      <c r="T248" s="309">
        <f>IF(T$77=0,0,T$77/NFM_fec!T$77)</f>
        <v>0.83093672454429857</v>
      </c>
      <c r="U248" s="309">
        <f>IF(U$77=0,0,U$77/NFM_fec!U$77)</f>
        <v>0.8305461454199945</v>
      </c>
      <c r="V248" s="309">
        <f>IF(V$77=0,0,V$77/NFM_fec!V$77)</f>
        <v>0.8225178391532032</v>
      </c>
      <c r="W248" s="309">
        <f>IF(W$77=0,0,W$77/NFM_fec!W$77)</f>
        <v>0.85096513229117599</v>
      </c>
      <c r="DA248" s="78"/>
    </row>
    <row r="249" spans="1:105" ht="12" customHeight="1" x14ac:dyDescent="0.25">
      <c r="A249" s="203" t="s">
        <v>560</v>
      </c>
      <c r="B249" s="310">
        <f>IF(B$83=0,0,B$83/NFM_fec!B$83)</f>
        <v>0.46576505433042742</v>
      </c>
      <c r="C249" s="310">
        <f>IF(C$83=0,0,C$83/NFM_fec!C$83)</f>
        <v>0.47515312933561121</v>
      </c>
      <c r="D249" s="310">
        <f>IF(D$83=0,0,D$83/NFM_fec!D$83)</f>
        <v>0.52001591691435622</v>
      </c>
      <c r="E249" s="310">
        <f>IF(E$83=0,0,E$83/NFM_fec!E$83)</f>
        <v>0.52203058993684515</v>
      </c>
      <c r="F249" s="310">
        <f>IF(F$83=0,0,F$83/NFM_fec!F$83)</f>
        <v>0.50866325871712548</v>
      </c>
      <c r="G249" s="310">
        <f>IF(G$83=0,0,G$83/NFM_fec!G$83)</f>
        <v>0.52957986938941204</v>
      </c>
      <c r="H249" s="310">
        <f>IF(H$83=0,0,H$83/NFM_fec!H$83)</f>
        <v>0.52845857331223434</v>
      </c>
      <c r="I249" s="310">
        <f>IF(I$83=0,0,I$83/NFM_fec!I$83)</f>
        <v>0.51109610843871056</v>
      </c>
      <c r="J249" s="310">
        <f>IF(J$83=0,0,J$83/NFM_fec!J$83)</f>
        <v>0.51412948807900904</v>
      </c>
      <c r="K249" s="310">
        <f>IF(K$83=0,0,K$83/NFM_fec!K$83)</f>
        <v>0.51927242250072503</v>
      </c>
      <c r="L249" s="310">
        <f>IF(L$83=0,0,L$83/NFM_fec!L$83)</f>
        <v>0.53816284952573967</v>
      </c>
      <c r="M249" s="310">
        <f>IF(M$83=0,0,M$83/NFM_fec!M$83)</f>
        <v>0.52559946963338389</v>
      </c>
      <c r="N249" s="310">
        <f>IF(N$83=0,0,N$83/NFM_fec!N$83)</f>
        <v>0.53240388586179488</v>
      </c>
      <c r="O249" s="310">
        <f>IF(O$83=0,0,O$83/NFM_fec!O$83)</f>
        <v>0.52291140132402369</v>
      </c>
      <c r="P249" s="310">
        <f>IF(P$83=0,0,P$83/NFM_fec!P$83)</f>
        <v>0.53941728343167894</v>
      </c>
      <c r="Q249" s="310">
        <f>IF(Q$83=0,0,Q$83/NFM_fec!Q$83)</f>
        <v>0.54449699935088447</v>
      </c>
      <c r="R249" s="310">
        <f>IF(R$83=0,0,R$83/NFM_fec!R$83)</f>
        <v>0.53951816143669096</v>
      </c>
      <c r="S249" s="310">
        <f>IF(S$83=0,0,S$83/NFM_fec!S$83)</f>
        <v>0.55620322240450804</v>
      </c>
      <c r="T249" s="310">
        <f>IF(T$83=0,0,T$83/NFM_fec!T$83)</f>
        <v>0.55661826508131884</v>
      </c>
      <c r="U249" s="310">
        <f>IF(U$83=0,0,U$83/NFM_fec!U$83)</f>
        <v>0.55630450651041907</v>
      </c>
      <c r="V249" s="310">
        <f>IF(V$83=0,0,V$83/NFM_fec!V$83)</f>
        <v>0.55369086255828026</v>
      </c>
      <c r="W249" s="310">
        <f>IF(W$83=0,0,W$83/NFM_fec!W$83)</f>
        <v>0.57013049743809119</v>
      </c>
      <c r="DA249" s="79"/>
    </row>
    <row r="250" spans="1:105" ht="12" customHeight="1" x14ac:dyDescent="0.25">
      <c r="A250" s="203" t="s">
        <v>519</v>
      </c>
      <c r="B250" s="310">
        <f>IF(B$90=0,0,B$90/NFM_fec!B$90)</f>
        <v>0.47946402651661635</v>
      </c>
      <c r="C250" s="310">
        <f>IF(C$90=0,0,C$90/NFM_fec!C$90)</f>
        <v>0.48912822137489409</v>
      </c>
      <c r="D250" s="310">
        <f>IF(D$90=0,0,D$90/NFM_fec!D$90)</f>
        <v>0.53531050270595493</v>
      </c>
      <c r="E250" s="310">
        <f>IF(E$90=0,0,E$90/NFM_fec!E$90)</f>
        <v>0.53738443081734044</v>
      </c>
      <c r="F250" s="310">
        <f>IF(F$90=0,0,F$90/NFM_fec!F$90)</f>
        <v>0.52362394279704083</v>
      </c>
      <c r="G250" s="310">
        <f>IF(G$90=0,0,G$90/NFM_fec!G$90)</f>
        <v>0.54515574790086541</v>
      </c>
      <c r="H250" s="310">
        <f>IF(H$90=0,0,H$90/NFM_fec!H$90)</f>
        <v>0.54400147252730002</v>
      </c>
      <c r="I250" s="310">
        <f>IF(I$90=0,0,I$90/NFM_fec!I$90)</f>
        <v>0.52612834692220156</v>
      </c>
      <c r="J250" s="310">
        <f>IF(J$90=0,0,J$90/NFM_fec!J$90)</f>
        <v>0.52925094361074443</v>
      </c>
      <c r="K250" s="310">
        <f>IF(K$90=0,0,K$90/NFM_fec!K$90)</f>
        <v>0.53454514080956994</v>
      </c>
      <c r="L250" s="310">
        <f>IF(L$90=0,0,L$90/NFM_fec!L$90)</f>
        <v>0.55399116862943798</v>
      </c>
      <c r="M250" s="310">
        <f>IF(M$90=0,0,M$90/NFM_fec!M$90)</f>
        <v>0.54105827756377733</v>
      </c>
      <c r="N250" s="310">
        <f>IF(N$90=0,0,N$90/NFM_fec!N$90)</f>
        <v>0.54806282368125958</v>
      </c>
      <c r="O250" s="310">
        <f>IF(O$90=0,0,O$90/NFM_fec!O$90)</f>
        <v>0.53829114842178927</v>
      </c>
      <c r="P250" s="310">
        <f>IF(P$90=0,0,P$90/NFM_fec!P$90)</f>
        <v>0.55528249765025772</v>
      </c>
      <c r="Q250" s="310">
        <f>IF(Q$90=0,0,Q$90/NFM_fec!Q$90)</f>
        <v>0.56051161697885155</v>
      </c>
      <c r="R250" s="310">
        <f>IF(R$90=0,0,R$90/NFM_fec!R$90)</f>
        <v>0.5553863426554172</v>
      </c>
      <c r="S250" s="310">
        <f>IF(S$90=0,0,S$90/NFM_fec!S$90)</f>
        <v>0.57256214071052314</v>
      </c>
      <c r="T250" s="310">
        <f>IF(T$90=0,0,T$90/NFM_fec!T$90)</f>
        <v>0.57298939052488695</v>
      </c>
      <c r="U250" s="310">
        <f>IF(U$90=0,0,U$90/NFM_fec!U$90)</f>
        <v>0.57266640376072531</v>
      </c>
      <c r="V250" s="310">
        <f>IF(V$90=0,0,V$90/NFM_fec!V$90)</f>
        <v>0.56997588792764109</v>
      </c>
      <c r="W250" s="310">
        <f>IF(W$90=0,0,W$90/NFM_fec!W$90)</f>
        <v>0.58689904148038785</v>
      </c>
      <c r="DA250" s="79"/>
    </row>
    <row r="251" spans="1:105" ht="12" customHeight="1" x14ac:dyDescent="0.25">
      <c r="A251" s="41" t="s">
        <v>529</v>
      </c>
      <c r="B251" s="311">
        <f>IF(B$97=0,0,B$97/NFM_fec!B$97)</f>
        <v>0.50278068578005097</v>
      </c>
      <c r="C251" s="311">
        <f>IF(C$97=0,0,C$97/NFM_fec!C$97)</f>
        <v>0.50167918064450212</v>
      </c>
      <c r="D251" s="311">
        <f>IF(D$97=0,0,D$97/NFM_fec!D$97)</f>
        <v>0.50199618541233948</v>
      </c>
      <c r="E251" s="311">
        <f>IF(E$97=0,0,E$97/NFM_fec!E$97)</f>
        <v>0.50411745157444898</v>
      </c>
      <c r="F251" s="311">
        <f>IF(F$97=0,0,F$97/NFM_fec!F$97)</f>
        <v>0.5050728498678887</v>
      </c>
      <c r="G251" s="311">
        <f>IF(G$97=0,0,G$97/NFM_fec!G$97)</f>
        <v>0.50866419789365236</v>
      </c>
      <c r="H251" s="311">
        <f>IF(H$97=0,0,H$97/NFM_fec!H$97)</f>
        <v>0.50936955941774442</v>
      </c>
      <c r="I251" s="311">
        <f>IF(I$97=0,0,I$97/NFM_fec!I$97)</f>
        <v>0.51093541490815009</v>
      </c>
      <c r="J251" s="311">
        <f>IF(J$97=0,0,J$97/NFM_fec!J$97)</f>
        <v>0.51706141651748161</v>
      </c>
      <c r="K251" s="311">
        <f>IF(K$97=0,0,K$97/NFM_fec!K$97)</f>
        <v>0.51230021076882415</v>
      </c>
      <c r="L251" s="311">
        <f>IF(L$97=0,0,L$97/NFM_fec!L$97)</f>
        <v>0.51340772217536812</v>
      </c>
      <c r="M251" s="311">
        <f>IF(M$97=0,0,M$97/NFM_fec!M$97)</f>
        <v>0.51091308658819912</v>
      </c>
      <c r="N251" s="311">
        <f>IF(N$97=0,0,N$97/NFM_fec!N$97)</f>
        <v>0.57723940001032081</v>
      </c>
      <c r="O251" s="311">
        <f>IF(O$97=0,0,O$97/NFM_fec!O$97)</f>
        <v>0.57456854748508923</v>
      </c>
      <c r="P251" s="311">
        <f>IF(P$97=0,0,P$97/NFM_fec!P$97)</f>
        <v>0.59133208701620132</v>
      </c>
      <c r="Q251" s="311">
        <f>IF(Q$97=0,0,Q$97/NFM_fec!Q$97)</f>
        <v>0.60276171961462788</v>
      </c>
      <c r="R251" s="311">
        <f>IF(R$97=0,0,R$97/NFM_fec!R$97)</f>
        <v>0.60151686990525366</v>
      </c>
      <c r="S251" s="311">
        <f>IF(S$97=0,0,S$97/NFM_fec!S$97)</f>
        <v>0.61705211070980936</v>
      </c>
      <c r="T251" s="311">
        <f>IF(T$97=0,0,T$97/NFM_fec!T$97)</f>
        <v>0.62087432365715478</v>
      </c>
      <c r="U251" s="311">
        <f>IF(U$97=0,0,U$97/NFM_fec!U$97)</f>
        <v>0.62072222886094264</v>
      </c>
      <c r="V251" s="311">
        <f>IF(V$97=0,0,V$97/NFM_fec!V$97)</f>
        <v>0.62031854403547548</v>
      </c>
      <c r="W251" s="311">
        <f>IF(W$97=0,0,W$97/NFM_fec!W$97)</f>
        <v>0.63451278994269567</v>
      </c>
      <c r="DA251" s="82"/>
    </row>
    <row r="252" spans="1:105" ht="12" customHeight="1" x14ac:dyDescent="0.25">
      <c r="A252" s="130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spans="1:105" ht="12" customHeight="1" x14ac:dyDescent="0.25">
      <c r="A253" s="35" t="s">
        <v>45</v>
      </c>
      <c r="B253" s="306">
        <f>IF(B$115=0,0,B$115/NFM_fec!B$115)</f>
        <v>0.34117853165139722</v>
      </c>
      <c r="C253" s="306">
        <f>IF(C$115=0,0,C$115/NFM_fec!C$115)</f>
        <v>0.3475732582712302</v>
      </c>
      <c r="D253" s="306">
        <f>IF(D$115=0,0,D$115/NFM_fec!D$115)</f>
        <v>0.37369032425115623</v>
      </c>
      <c r="E253" s="306">
        <f>IF(E$115=0,0,E$115/NFM_fec!E$115)</f>
        <v>0.37349921706200306</v>
      </c>
      <c r="F253" s="306">
        <f>IF(F$115=0,0,F$115/NFM_fec!F$115)</f>
        <v>0.36930316941512326</v>
      </c>
      <c r="G253" s="306">
        <f>IF(G$115=0,0,G$115/NFM_fec!G$115)</f>
        <v>0.37851302984981461</v>
      </c>
      <c r="H253" s="306">
        <f>IF(H$115=0,0,H$115/NFM_fec!H$115)</f>
        <v>0.37775729930033836</v>
      </c>
      <c r="I253" s="306">
        <f>IF(I$115=0,0,I$115/NFM_fec!I$115)</f>
        <v>0.36601584265303422</v>
      </c>
      <c r="J253" s="306">
        <f>IF(J$115=0,0,J$115/NFM_fec!J$115)</f>
        <v>0.36900999820106639</v>
      </c>
      <c r="K253" s="306">
        <f>IF(K$115=0,0,K$115/NFM_fec!K$115)</f>
        <v>0.37319095976066496</v>
      </c>
      <c r="L253" s="306">
        <f>IF(L$115=0,0,L$115/NFM_fec!L$115)</f>
        <v>0.38320744321454148</v>
      </c>
      <c r="M253" s="306">
        <f>IF(M$115=0,0,M$115/NFM_fec!M$115)</f>
        <v>0.37686118458744688</v>
      </c>
      <c r="N253" s="306">
        <f>IF(N$115=0,0,N$115/NFM_fec!N$115)</f>
        <v>0.38024077793388289</v>
      </c>
      <c r="O253" s="306">
        <f>IF(O$115=0,0,O$115/NFM_fec!O$115)</f>
        <v>0.37467072433413279</v>
      </c>
      <c r="P253" s="306">
        <f>IF(P$115=0,0,P$115/NFM_fec!P$115)</f>
        <v>0.37857323676986104</v>
      </c>
      <c r="Q253" s="306">
        <f>IF(Q$115=0,0,Q$115/NFM_fec!Q$115)</f>
        <v>0.38714486727512037</v>
      </c>
      <c r="R253" s="306">
        <f>IF(R$115=0,0,R$115/NFM_fec!R$115)</f>
        <v>0.38948169096785984</v>
      </c>
      <c r="S253" s="306">
        <f>IF(S$115=0,0,S$115/NFM_fec!S$115)</f>
        <v>0.39427798887480286</v>
      </c>
      <c r="T253" s="306">
        <f>IF(T$115=0,0,T$115/NFM_fec!T$115)</f>
        <v>0.39429423865697366</v>
      </c>
      <c r="U253" s="306">
        <f>IF(U$115=0,0,U$115/NFM_fec!U$115)</f>
        <v>0.39410487037797626</v>
      </c>
      <c r="V253" s="306">
        <f>IF(V$115=0,0,V$115/NFM_fec!V$115)</f>
        <v>0.39915985730982717</v>
      </c>
      <c r="W253" s="306">
        <f>IF(W$115=0,0,W$115/NFM_fec!W$115)</f>
        <v>0.41036734382261447</v>
      </c>
      <c r="DA253" s="111"/>
    </row>
    <row r="254" spans="1:105" ht="12" customHeight="1" x14ac:dyDescent="0.25">
      <c r="A254" s="55" t="s">
        <v>92</v>
      </c>
      <c r="B254" s="307">
        <f>IF(B$116=0,0,B$116/NFM_fec!B$116)</f>
        <v>0.41381163501547452</v>
      </c>
      <c r="C254" s="307">
        <f>IF(C$116=0,0,C$116/NFM_fec!C$116)</f>
        <v>0.41425784990617059</v>
      </c>
      <c r="D254" s="307">
        <f>IF(D$116=0,0,D$116/NFM_fec!D$116)</f>
        <v>0.41425784990617043</v>
      </c>
      <c r="E254" s="307">
        <f>IF(E$116=0,0,E$116/NFM_fec!E$116)</f>
        <v>0.41425784990617048</v>
      </c>
      <c r="F254" s="307">
        <f>IF(F$116=0,0,F$116/NFM_fec!F$116)</f>
        <v>0.41760942925633315</v>
      </c>
      <c r="G254" s="307">
        <f>IF(G$116=0,0,G$116/NFM_fec!G$116)</f>
        <v>0.41760942925633315</v>
      </c>
      <c r="H254" s="307">
        <f>IF(H$116=0,0,H$116/NFM_fec!H$116)</f>
        <v>0.41760942925633299</v>
      </c>
      <c r="I254" s="307">
        <f>IF(I$116=0,0,I$116/NFM_fec!I$116)</f>
        <v>0.41760942925633315</v>
      </c>
      <c r="J254" s="307">
        <f>IF(J$116=0,0,J$116/NFM_fec!J$116)</f>
        <v>0.42110640241595765</v>
      </c>
      <c r="K254" s="307">
        <f>IF(K$116=0,0,K$116/NFM_fec!K$116)</f>
        <v>0.42110640241595754</v>
      </c>
      <c r="L254" s="307">
        <f>IF(L$116=0,0,L$116/NFM_fec!L$116)</f>
        <v>0.42110640241595748</v>
      </c>
      <c r="M254" s="307">
        <f>IF(M$116=0,0,M$116/NFM_fec!M$116)</f>
        <v>0.42110640241595776</v>
      </c>
      <c r="N254" s="307">
        <f>IF(N$116=0,0,N$116/NFM_fec!N$116)</f>
        <v>0.42110640241595748</v>
      </c>
      <c r="O254" s="307">
        <f>IF(O$116=0,0,O$116/NFM_fec!O$116)</f>
        <v>0.42110640241595759</v>
      </c>
      <c r="P254" s="307">
        <f>IF(P$116=0,0,P$116/NFM_fec!P$116)</f>
        <v>0.42854845320791196</v>
      </c>
      <c r="Q254" s="307">
        <f>IF(Q$116=0,0,Q$116/NFM_fec!Q$116)</f>
        <v>0.44069360788712092</v>
      </c>
      <c r="R254" s="307">
        <f>IF(R$116=0,0,R$116/NFM_fec!R$116)</f>
        <v>0.44743767068958162</v>
      </c>
      <c r="S254" s="307">
        <f>IF(S$116=0,0,S$116/NFM_fec!S$116)</f>
        <v>0.45323053475020908</v>
      </c>
      <c r="T254" s="307">
        <f>IF(T$116=0,0,T$116/NFM_fec!T$116)</f>
        <v>0.45323053475020902</v>
      </c>
      <c r="U254" s="307">
        <f>IF(U$116=0,0,U$116/NFM_fec!U$116)</f>
        <v>0.45323053475020914</v>
      </c>
      <c r="V254" s="307">
        <f>IF(V$116=0,0,V$116/NFM_fec!V$116)</f>
        <v>0.46078070011645561</v>
      </c>
      <c r="W254" s="307">
        <f>IF(W$116=0,0,W$116/NFM_fec!W$116)</f>
        <v>0.46970263010480989</v>
      </c>
      <c r="DA254" s="76"/>
    </row>
    <row r="255" spans="1:105" ht="12" customHeight="1" x14ac:dyDescent="0.25">
      <c r="A255" s="202" t="s">
        <v>93</v>
      </c>
      <c r="B255" s="308">
        <f>IF(B$117=0,0,B$117/NFM_fec!B$117)</f>
        <v>0.10739107819739005</v>
      </c>
      <c r="C255" s="308">
        <f>IF(C$117=0,0,C$117/NFM_fec!C$117)</f>
        <v>0.10750687846534962</v>
      </c>
      <c r="D255" s="308">
        <f>IF(D$117=0,0,D$117/NFM_fec!D$117)</f>
        <v>0.10750687846534958</v>
      </c>
      <c r="E255" s="308">
        <f>IF(E$117=0,0,E$117/NFM_fec!E$117)</f>
        <v>0.10750687846534956</v>
      </c>
      <c r="F255" s="308">
        <f>IF(F$117=0,0,F$117/NFM_fec!F$117)</f>
        <v>0.10837666966893572</v>
      </c>
      <c r="G255" s="308">
        <f>IF(G$117=0,0,G$117/NFM_fec!G$117)</f>
        <v>0.10837666966893571</v>
      </c>
      <c r="H255" s="308">
        <f>IF(H$117=0,0,H$117/NFM_fec!H$117)</f>
        <v>0.10837666966893568</v>
      </c>
      <c r="I255" s="308">
        <f>IF(I$117=0,0,I$117/NFM_fec!I$117)</f>
        <v>0.10837666966893572</v>
      </c>
      <c r="J255" s="308">
        <f>IF(J$117=0,0,J$117/NFM_fec!J$117)</f>
        <v>0.10928419301110898</v>
      </c>
      <c r="K255" s="308">
        <f>IF(K$117=0,0,K$117/NFM_fec!K$117)</f>
        <v>0.10928419301110893</v>
      </c>
      <c r="L255" s="308">
        <f>IF(L$117=0,0,L$117/NFM_fec!L$117)</f>
        <v>0.10928419301110895</v>
      </c>
      <c r="M255" s="308">
        <f>IF(M$117=0,0,M$117/NFM_fec!M$117)</f>
        <v>0.10928419301110902</v>
      </c>
      <c r="N255" s="308">
        <f>IF(N$117=0,0,N$117/NFM_fec!N$117)</f>
        <v>0.10928419301110899</v>
      </c>
      <c r="O255" s="308">
        <f>IF(O$117=0,0,O$117/NFM_fec!O$117)</f>
        <v>0.10928419301110892</v>
      </c>
      <c r="P255" s="308">
        <f>IF(P$117=0,0,P$117/NFM_fec!P$117)</f>
        <v>0.1112155303417228</v>
      </c>
      <c r="Q255" s="308">
        <f>IF(Q$117=0,0,Q$117/NFM_fec!Q$117)</f>
        <v>0.1145438480559772</v>
      </c>
      <c r="R255" s="308">
        <f>IF(R$117=0,0,R$117/NFM_fec!R$117)</f>
        <v>0.11611759993091071</v>
      </c>
      <c r="S255" s="308">
        <f>IF(S$117=0,0,S$117/NFM_fec!S$117)</f>
        <v>0.11762094557100718</v>
      </c>
      <c r="T255" s="308">
        <f>IF(T$117=0,0,T$117/NFM_fec!T$117)</f>
        <v>0.11762094557100715</v>
      </c>
      <c r="U255" s="308">
        <f>IF(U$117=0,0,U$117/NFM_fec!U$117)</f>
        <v>0.11762094557100719</v>
      </c>
      <c r="V255" s="308">
        <f>IF(V$117=0,0,V$117/NFM_fec!V$117)</f>
        <v>0.11958034045177093</v>
      </c>
      <c r="W255" s="308">
        <f>IF(W$117=0,0,W$117/NFM_fec!W$117)</f>
        <v>0.12304441275904825</v>
      </c>
      <c r="DA255" s="77"/>
    </row>
    <row r="256" spans="1:105" ht="12" customHeight="1" x14ac:dyDescent="0.25">
      <c r="A256" s="202" t="s">
        <v>94</v>
      </c>
      <c r="B256" s="308">
        <f>IF(B$118=0,0,B$118/NFM_fec!B$118)</f>
        <v>0.59021088835514501</v>
      </c>
      <c r="C256" s="308">
        <f>IF(C$118=0,0,C$118/NFM_fec!C$118)</f>
        <v>0.59084731533000556</v>
      </c>
      <c r="D256" s="308">
        <f>IF(D$118=0,0,D$118/NFM_fec!D$118)</f>
        <v>0.59084731533000567</v>
      </c>
      <c r="E256" s="308">
        <f>IF(E$118=0,0,E$118/NFM_fec!E$118)</f>
        <v>0.59084731533000545</v>
      </c>
      <c r="F256" s="308">
        <f>IF(F$118=0,0,F$118/NFM_fec!F$118)</f>
        <v>0.59562760292529837</v>
      </c>
      <c r="G256" s="308">
        <f>IF(G$118=0,0,G$118/NFM_fec!G$118)</f>
        <v>0.59562760292529815</v>
      </c>
      <c r="H256" s="308">
        <f>IF(H$118=0,0,H$118/NFM_fec!H$118)</f>
        <v>0.59562760292529793</v>
      </c>
      <c r="I256" s="308">
        <f>IF(I$118=0,0,I$118/NFM_fec!I$118)</f>
        <v>0.59562760292529826</v>
      </c>
      <c r="J256" s="308">
        <f>IF(J$118=0,0,J$118/NFM_fec!J$118)</f>
        <v>0.60061526267299703</v>
      </c>
      <c r="K256" s="308">
        <f>IF(K$118=0,0,K$118/NFM_fec!K$118)</f>
        <v>0.60061526267299692</v>
      </c>
      <c r="L256" s="308">
        <f>IF(L$118=0,0,L$118/NFM_fec!L$118)</f>
        <v>0.6006152626729967</v>
      </c>
      <c r="M256" s="308">
        <f>IF(M$118=0,0,M$118/NFM_fec!M$118)</f>
        <v>0.60061526267299692</v>
      </c>
      <c r="N256" s="308">
        <f>IF(N$118=0,0,N$118/NFM_fec!N$118)</f>
        <v>0.60061526267299692</v>
      </c>
      <c r="O256" s="308">
        <f>IF(O$118=0,0,O$118/NFM_fec!O$118)</f>
        <v>0.6006152626729967</v>
      </c>
      <c r="P256" s="308">
        <f>IF(P$118=0,0,P$118/NFM_fec!P$118)</f>
        <v>0.61122970421459144</v>
      </c>
      <c r="Q256" s="308">
        <f>IF(Q$118=0,0,Q$118/NFM_fec!Q$118)</f>
        <v>0.6267227357088655</v>
      </c>
      <c r="R256" s="308">
        <f>IF(R$118=0,0,R$118/NFM_fec!R$118)</f>
        <v>0.63817100041515129</v>
      </c>
      <c r="S256" s="308">
        <f>IF(S$118=0,0,S$118/NFM_fec!S$118)</f>
        <v>0.64643324138190339</v>
      </c>
      <c r="T256" s="308">
        <f>IF(T$118=0,0,T$118/NFM_fec!T$118)</f>
        <v>0.6464332413819035</v>
      </c>
      <c r="U256" s="308">
        <f>IF(U$118=0,0,U$118/NFM_fec!U$118)</f>
        <v>0.64643324138190317</v>
      </c>
      <c r="V256" s="308">
        <f>IF(V$118=0,0,V$118/NFM_fec!V$118)</f>
        <v>0.65720188448173777</v>
      </c>
      <c r="W256" s="308">
        <f>IF(W$118=0,0,W$118/NFM_fec!W$118)</f>
        <v>0.66809769794929719</v>
      </c>
      <c r="DA256" s="77"/>
    </row>
    <row r="257" spans="1:105" ht="12" customHeight="1" x14ac:dyDescent="0.25">
      <c r="A257" s="202" t="s">
        <v>95</v>
      </c>
      <c r="B257" s="308">
        <f>IF(B$119=0,0,B$119/NFM_fec!B$119)</f>
        <v>0.41002277542987525</v>
      </c>
      <c r="C257" s="308">
        <f>IF(C$119=0,0,C$119/NFM_fec!C$119)</f>
        <v>0.41046490477675657</v>
      </c>
      <c r="D257" s="308">
        <f>IF(D$119=0,0,D$119/NFM_fec!D$119)</f>
        <v>0.4104649047767564</v>
      </c>
      <c r="E257" s="308">
        <f>IF(E$119=0,0,E$119/NFM_fec!E$119)</f>
        <v>0.41046490477675657</v>
      </c>
      <c r="F257" s="308">
        <f>IF(F$119=0,0,F$119/NFM_fec!F$119)</f>
        <v>0.4137857970643205</v>
      </c>
      <c r="G257" s="308">
        <f>IF(G$119=0,0,G$119/NFM_fec!G$119)</f>
        <v>0.4137857970643205</v>
      </c>
      <c r="H257" s="308">
        <f>IF(H$119=0,0,H$119/NFM_fec!H$119)</f>
        <v>0.41378579706432056</v>
      </c>
      <c r="I257" s="308">
        <f>IF(I$119=0,0,I$119/NFM_fec!I$119)</f>
        <v>0.41378579706432056</v>
      </c>
      <c r="J257" s="308">
        <f>IF(J$119=0,0,J$119/NFM_fec!J$119)</f>
        <v>0.41725075193553723</v>
      </c>
      <c r="K257" s="308">
        <f>IF(K$119=0,0,K$119/NFM_fec!K$119)</f>
        <v>0.41725075193553729</v>
      </c>
      <c r="L257" s="308">
        <f>IF(L$119=0,0,L$119/NFM_fec!L$119)</f>
        <v>0.41725075193553723</v>
      </c>
      <c r="M257" s="308">
        <f>IF(M$119=0,0,M$119/NFM_fec!M$119)</f>
        <v>0.4172507519355374</v>
      </c>
      <c r="N257" s="308">
        <f>IF(N$119=0,0,N$119/NFM_fec!N$119)</f>
        <v>0.41725075193553723</v>
      </c>
      <c r="O257" s="308">
        <f>IF(O$119=0,0,O$119/NFM_fec!O$119)</f>
        <v>0.41725075193553723</v>
      </c>
      <c r="P257" s="308">
        <f>IF(P$119=0,0,P$119/NFM_fec!P$119)</f>
        <v>0.42462466330584719</v>
      </c>
      <c r="Q257" s="308">
        <f>IF(Q$119=0,0,Q$119/NFM_fec!Q$119)</f>
        <v>0.43733229311660893</v>
      </c>
      <c r="R257" s="308">
        <f>IF(R$119=0,0,R$119/NFM_fec!R$119)</f>
        <v>0.44334093110059658</v>
      </c>
      <c r="S257" s="308">
        <f>IF(S$119=0,0,S$119/NFM_fec!S$119)</f>
        <v>0.44908075569430983</v>
      </c>
      <c r="T257" s="308">
        <f>IF(T$119=0,0,T$119/NFM_fec!T$119)</f>
        <v>0.44908075569430972</v>
      </c>
      <c r="U257" s="308">
        <f>IF(U$119=0,0,U$119/NFM_fec!U$119)</f>
        <v>0.44908075569430961</v>
      </c>
      <c r="V257" s="308">
        <f>IF(V$119=0,0,V$119/NFM_fec!V$119)</f>
        <v>0.45656179174180289</v>
      </c>
      <c r="W257" s="308">
        <f>IF(W$119=0,0,W$119/NFM_fec!W$119)</f>
        <v>0.46978773718867695</v>
      </c>
      <c r="DA257" s="77"/>
    </row>
    <row r="258" spans="1:105" ht="12" customHeight="1" x14ac:dyDescent="0.25">
      <c r="A258" s="56" t="s">
        <v>96</v>
      </c>
      <c r="B258" s="309">
        <f>IF(B$120=0,0,B$120/NFM_fec!B$120)</f>
        <v>0.64081624265526016</v>
      </c>
      <c r="C258" s="309">
        <f>IF(C$120=0,0,C$120/NFM_fec!C$120)</f>
        <v>0.65429618152424684</v>
      </c>
      <c r="D258" s="309">
        <f>IF(D$120=0,0,D$120/NFM_fec!D$120)</f>
        <v>0.66656160473479675</v>
      </c>
      <c r="E258" s="309">
        <f>IF(E$120=0,0,E$120/NFM_fec!E$120)</f>
        <v>0.66601162616226328</v>
      </c>
      <c r="F258" s="309">
        <f>IF(F$120=0,0,F$120/NFM_fec!F$120)</f>
        <v>0.66991731718628278</v>
      </c>
      <c r="G258" s="309">
        <f>IF(G$120=0,0,G$120/NFM_fec!G$120)</f>
        <v>0.67689941266890863</v>
      </c>
      <c r="H258" s="309">
        <f>IF(H$120=0,0,H$120/NFM_fec!H$120)</f>
        <v>0.67544209870247962</v>
      </c>
      <c r="I258" s="309">
        <f>IF(I$120=0,0,I$120/NFM_fec!I$120)</f>
        <v>0.67493901386033084</v>
      </c>
      <c r="J258" s="309">
        <f>IF(J$120=0,0,J$120/NFM_fec!J$120)</f>
        <v>0.66442715792954343</v>
      </c>
      <c r="K258" s="309">
        <f>IF(K$120=0,0,K$120/NFM_fec!K$120)</f>
        <v>0.6806918495595764</v>
      </c>
      <c r="L258" s="309">
        <f>IF(L$120=0,0,L$120/NFM_fec!L$120)</f>
        <v>0.69238912076094583</v>
      </c>
      <c r="M258" s="309">
        <f>IF(M$120=0,0,M$120/NFM_fec!M$120)</f>
        <v>0.68110724994011118</v>
      </c>
      <c r="N258" s="309">
        <f>IF(N$120=0,0,N$120/NFM_fec!N$120)</f>
        <v>0.69022585200035946</v>
      </c>
      <c r="O258" s="309">
        <f>IF(O$120=0,0,O$120/NFM_fec!O$120)</f>
        <v>0.67015059785103737</v>
      </c>
      <c r="P258" s="309">
        <f>IF(P$120=0,0,P$120/NFM_fec!P$120)</f>
        <v>0.67966416139320396</v>
      </c>
      <c r="Q258" s="309">
        <f>IF(Q$120=0,0,Q$120/NFM_fec!Q$120)</f>
        <v>0.69285347518271012</v>
      </c>
      <c r="R258" s="309">
        <f>IF(R$120=0,0,R$120/NFM_fec!R$120)</f>
        <v>0.69569554082122365</v>
      </c>
      <c r="S258" s="309">
        <f>IF(S$120=0,0,S$120/NFM_fec!S$120)</f>
        <v>0.70369596994177785</v>
      </c>
      <c r="T258" s="309">
        <f>IF(T$120=0,0,T$120/NFM_fec!T$120)</f>
        <v>0.70369374756231251</v>
      </c>
      <c r="U258" s="309">
        <f>IF(U$120=0,0,U$120/NFM_fec!U$120)</f>
        <v>0.7033629785884753</v>
      </c>
      <c r="V258" s="309">
        <f>IF(V$120=0,0,V$120/NFM_fec!V$120)</f>
        <v>0.70816781276685559</v>
      </c>
      <c r="W258" s="309">
        <f>IF(W$120=0,0,W$120/NFM_fec!W$120)</f>
        <v>0.72820781192472417</v>
      </c>
      <c r="DA258" s="78"/>
    </row>
    <row r="259" spans="1:105" ht="12" customHeight="1" x14ac:dyDescent="0.25">
      <c r="A259" s="203" t="s">
        <v>604</v>
      </c>
      <c r="B259" s="310">
        <f>IF(B$126=0,0,B$126/NFM_fec!B$126)</f>
        <v>0.28571034035219367</v>
      </c>
      <c r="C259" s="310">
        <f>IF(C$126=0,0,C$126/NFM_fec!C$126)</f>
        <v>0.29178348074891308</v>
      </c>
      <c r="D259" s="310">
        <f>IF(D$126=0,0,D$126/NFM_fec!D$126)</f>
        <v>0.3193329579756104</v>
      </c>
      <c r="E259" s="310">
        <f>IF(E$126=0,0,E$126/NFM_fec!E$126)</f>
        <v>0.31907512790978759</v>
      </c>
      <c r="F259" s="310">
        <f>IF(F$126=0,0,F$126/NFM_fec!F$126)</f>
        <v>0.31342015282287272</v>
      </c>
      <c r="G259" s="310">
        <f>IF(G$126=0,0,G$126/NFM_fec!G$126)</f>
        <v>0.32390448523654297</v>
      </c>
      <c r="H259" s="310">
        <f>IF(H$126=0,0,H$126/NFM_fec!H$126)</f>
        <v>0.3232186721049094</v>
      </c>
      <c r="I259" s="310">
        <f>IF(I$126=0,0,I$126/NFM_fec!I$126)</f>
        <v>0.30940912041280183</v>
      </c>
      <c r="J259" s="310">
        <f>IF(J$126=0,0,J$126/NFM_fec!J$126)</f>
        <v>0.31344713901030169</v>
      </c>
      <c r="K259" s="310">
        <f>IF(K$126=0,0,K$126/NFM_fec!K$126)</f>
        <v>0.31658260997235005</v>
      </c>
      <c r="L259" s="310">
        <f>IF(L$126=0,0,L$126/NFM_fec!L$126)</f>
        <v>0.32809945629796661</v>
      </c>
      <c r="M259" s="310">
        <f>IF(M$126=0,0,M$126/NFM_fec!M$126)</f>
        <v>0.32043999389624295</v>
      </c>
      <c r="N259" s="310">
        <f>IF(N$126=0,0,N$126/NFM_fec!N$126)</f>
        <v>0.32458841340705497</v>
      </c>
      <c r="O259" s="310">
        <f>IF(O$126=0,0,O$126/NFM_fec!O$126)</f>
        <v>0.31880117071926212</v>
      </c>
      <c r="P259" s="310">
        <f>IF(P$126=0,0,P$126/NFM_fec!P$126)</f>
        <v>0.32178280779548252</v>
      </c>
      <c r="Q259" s="310">
        <f>IF(Q$126=0,0,Q$126/NFM_fec!Q$126)</f>
        <v>0.32867558808052411</v>
      </c>
      <c r="R259" s="310">
        <f>IF(R$126=0,0,R$126/NFM_fec!R$126)</f>
        <v>0.33014468369927452</v>
      </c>
      <c r="S259" s="310">
        <f>IF(S$126=0,0,S$126/NFM_fec!S$126)</f>
        <v>0.33416877810047058</v>
      </c>
      <c r="T259" s="310">
        <f>IF(T$126=0,0,T$126/NFM_fec!T$126)</f>
        <v>0.33418547679409838</v>
      </c>
      <c r="U259" s="310">
        <f>IF(U$126=0,0,U$126/NFM_fec!U$126)</f>
        <v>0.33399710073065919</v>
      </c>
      <c r="V259" s="310">
        <f>IF(V$126=0,0,V$126/NFM_fec!V$126)</f>
        <v>0.3379656753369078</v>
      </c>
      <c r="W259" s="310">
        <f>IF(W$126=0,0,W$126/NFM_fec!W$126)</f>
        <v>0.34757002906136408</v>
      </c>
      <c r="DA259" s="79"/>
    </row>
    <row r="260" spans="1:105" ht="12" customHeight="1" x14ac:dyDescent="0.25">
      <c r="A260" s="203" t="s">
        <v>615</v>
      </c>
      <c r="B260" s="310">
        <f>IF(B$134=0,0,B$134/NFM_fec!B$134)</f>
        <v>0.38094712046959167</v>
      </c>
      <c r="C260" s="310">
        <f>IF(C$134=0,0,C$134/NFM_fec!C$134)</f>
        <v>0.38904464099855091</v>
      </c>
      <c r="D260" s="310">
        <f>IF(D$134=0,0,D$134/NFM_fec!D$134)</f>
        <v>0.42577727730081388</v>
      </c>
      <c r="E260" s="310">
        <f>IF(E$134=0,0,E$134/NFM_fec!E$134)</f>
        <v>0.42543350387971673</v>
      </c>
      <c r="F260" s="310">
        <f>IF(F$134=0,0,F$134/NFM_fec!F$134)</f>
        <v>0.41789353709716365</v>
      </c>
      <c r="G260" s="310">
        <f>IF(G$134=0,0,G$134/NFM_fec!G$134)</f>
        <v>0.43187264698205746</v>
      </c>
      <c r="H260" s="310">
        <f>IF(H$134=0,0,H$134/NFM_fec!H$134)</f>
        <v>0.4309582294732125</v>
      </c>
      <c r="I260" s="310">
        <f>IF(I$134=0,0,I$134/NFM_fec!I$134)</f>
        <v>0.41679913073007657</v>
      </c>
      <c r="J260" s="310">
        <f>IF(J$134=0,0,J$134/NFM_fec!J$134)</f>
        <v>0.4179295186804024</v>
      </c>
      <c r="K260" s="310">
        <f>IF(K$134=0,0,K$134/NFM_fec!K$134)</f>
        <v>0.42211014662980023</v>
      </c>
      <c r="L260" s="310">
        <f>IF(L$134=0,0,L$134/NFM_fec!L$134)</f>
        <v>0.43746594173062198</v>
      </c>
      <c r="M260" s="310">
        <f>IF(M$134=0,0,M$134/NFM_fec!M$134)</f>
        <v>0.4272533251949906</v>
      </c>
      <c r="N260" s="310">
        <f>IF(N$134=0,0,N$134/NFM_fec!N$134)</f>
        <v>0.43278455120940673</v>
      </c>
      <c r="O260" s="310">
        <f>IF(O$134=0,0,O$134/NFM_fec!O$134)</f>
        <v>0.42506822762568275</v>
      </c>
      <c r="P260" s="310">
        <f>IF(P$134=0,0,P$134/NFM_fec!P$134)</f>
        <v>0.42904374372731002</v>
      </c>
      <c r="Q260" s="310">
        <f>IF(Q$134=0,0,Q$134/NFM_fec!Q$134)</f>
        <v>0.43823411744069879</v>
      </c>
      <c r="R260" s="310">
        <f>IF(R$134=0,0,R$134/NFM_fec!R$134)</f>
        <v>0.44019291159903268</v>
      </c>
      <c r="S260" s="310">
        <f>IF(S$134=0,0,S$134/NFM_fec!S$134)</f>
        <v>0.44555837080062749</v>
      </c>
      <c r="T260" s="310">
        <f>IF(T$134=0,0,T$134/NFM_fec!T$134)</f>
        <v>0.44558063572546469</v>
      </c>
      <c r="U260" s="310">
        <f>IF(U$134=0,0,U$134/NFM_fec!U$134)</f>
        <v>0.44532946764087883</v>
      </c>
      <c r="V260" s="310">
        <f>IF(V$134=0,0,V$134/NFM_fec!V$134)</f>
        <v>0.45062090044921038</v>
      </c>
      <c r="W260" s="310">
        <f>IF(W$134=0,0,W$134/NFM_fec!W$134)</f>
        <v>0.46342670541515191</v>
      </c>
      <c r="DA260" s="79"/>
    </row>
    <row r="261" spans="1:105" ht="12" customHeight="1" x14ac:dyDescent="0.25">
      <c r="A261" s="41" t="s">
        <v>625</v>
      </c>
      <c r="B261" s="311">
        <f>IF(B$141=0,0,B$141/NFM_fec!B$141)</f>
        <v>0.41032435580275356</v>
      </c>
      <c r="C261" s="311">
        <f>IF(C$141=0,0,C$141/NFM_fec!C$141)</f>
        <v>0.40868386337319301</v>
      </c>
      <c r="D261" s="311">
        <f>IF(D$141=0,0,D$141/NFM_fec!D$141)</f>
        <v>0.40517161320799611</v>
      </c>
      <c r="E261" s="311">
        <f>IF(E$141=0,0,E$141/NFM_fec!E$141)</f>
        <v>0.4050037194317177</v>
      </c>
      <c r="F261" s="311">
        <f>IF(F$141=0,0,F$141/NFM_fec!F$141)</f>
        <v>0.4094234382644073</v>
      </c>
      <c r="G261" s="311">
        <f>IF(G$141=0,0,G$141/NFM_fec!G$141)</f>
        <v>0.40852667210007321</v>
      </c>
      <c r="H261" s="311">
        <f>IF(H$141=0,0,H$141/NFM_fec!H$141)</f>
        <v>0.4093997157649239</v>
      </c>
      <c r="I261" s="311">
        <f>IF(I$141=0,0,I$141/NFM_fec!I$141)</f>
        <v>0.41217034874747677</v>
      </c>
      <c r="J261" s="311">
        <f>IF(J$141=0,0,J$141/NFM_fec!J$141)</f>
        <v>0.41768267923042074</v>
      </c>
      <c r="K261" s="311">
        <f>IF(K$141=0,0,K$141/NFM_fec!K$141)</f>
        <v>0.41125039402502162</v>
      </c>
      <c r="L261" s="311">
        <f>IF(L$141=0,0,L$141/NFM_fec!L$141)</f>
        <v>0.41043475523468559</v>
      </c>
      <c r="M261" s="311">
        <f>IF(M$141=0,0,M$141/NFM_fec!M$141)</f>
        <v>0.40980108601562065</v>
      </c>
      <c r="N261" s="311">
        <f>IF(N$141=0,0,N$141/NFM_fec!N$141)</f>
        <v>0.47441122402474195</v>
      </c>
      <c r="O261" s="311">
        <f>IF(O$141=0,0,O$141/NFM_fec!O$141)</f>
        <v>0.4731992655810332</v>
      </c>
      <c r="P261" s="311">
        <f>IF(P$141=0,0,P$141/NFM_fec!P$141)</f>
        <v>0.479670303293177</v>
      </c>
      <c r="Q261" s="311">
        <f>IF(Q$141=0,0,Q$141/NFM_fec!Q$141)</f>
        <v>0.49298471381040859</v>
      </c>
      <c r="R261" s="311">
        <f>IF(R$141=0,0,R$141/NFM_fec!R$141)</f>
        <v>0.49835391596955031</v>
      </c>
      <c r="S261" s="311">
        <f>IF(S$141=0,0,S$141/NFM_fec!S$141)</f>
        <v>0.50472221426799002</v>
      </c>
      <c r="T261" s="311">
        <f>IF(T$141=0,0,T$141/NFM_fec!T$141)</f>
        <v>0.50472763322861958</v>
      </c>
      <c r="U261" s="311">
        <f>IF(U$141=0,0,U$141/NFM_fec!U$141)</f>
        <v>0.50462885830253335</v>
      </c>
      <c r="V261" s="311">
        <f>IF(V$141=0,0,V$141/NFM_fec!V$141)</f>
        <v>0.51302464038668671</v>
      </c>
      <c r="W261" s="311">
        <f>IF(W$141=0,0,W$141/NFM_fec!W$141)</f>
        <v>0.5278061844646138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CO2 emissions"</f>
        <v>PT: Non-ferrous metals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58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</row>
    <row r="3" spans="1:105" ht="15" customHeight="1" x14ac:dyDescent="0.25">
      <c r="A3" s="32" t="s">
        <v>344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58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</row>
    <row r="5" spans="1:105" ht="15" customHeight="1" x14ac:dyDescent="0.25">
      <c r="A5" s="34" t="s">
        <v>43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791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792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793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794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795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796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797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798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799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800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801</v>
      </c>
    </row>
    <row r="16" spans="1:105" ht="12" customHeight="1" x14ac:dyDescent="0.25">
      <c r="A16" s="57" t="s">
        <v>487</v>
      </c>
      <c r="B16" s="296">
        <v>0</v>
      </c>
      <c r="C16" s="296">
        <v>0</v>
      </c>
      <c r="D16" s="296">
        <v>0</v>
      </c>
      <c r="E16" s="296">
        <v>0</v>
      </c>
      <c r="F16" s="296">
        <v>0</v>
      </c>
      <c r="G16" s="296">
        <v>0</v>
      </c>
      <c r="H16" s="296">
        <v>0</v>
      </c>
      <c r="I16" s="296">
        <v>0</v>
      </c>
      <c r="J16" s="296">
        <v>0</v>
      </c>
      <c r="K16" s="296">
        <v>0</v>
      </c>
      <c r="L16" s="296">
        <v>0</v>
      </c>
      <c r="M16" s="296">
        <v>0</v>
      </c>
      <c r="N16" s="296">
        <v>0</v>
      </c>
      <c r="O16" s="296">
        <v>0</v>
      </c>
      <c r="P16" s="296">
        <v>0</v>
      </c>
      <c r="Q16" s="296">
        <v>0</v>
      </c>
      <c r="R16" s="296">
        <v>0</v>
      </c>
      <c r="S16" s="296">
        <v>0</v>
      </c>
      <c r="T16" s="296">
        <v>0</v>
      </c>
      <c r="U16" s="296">
        <v>0</v>
      </c>
      <c r="V16" s="296">
        <v>0</v>
      </c>
      <c r="W16" s="296">
        <v>0</v>
      </c>
      <c r="DA16" s="70" t="s">
        <v>802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803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804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805</v>
      </c>
    </row>
    <row r="20" spans="1:105" ht="12" customHeight="1" x14ac:dyDescent="0.25">
      <c r="A20" s="46" t="s">
        <v>160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806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807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808</v>
      </c>
    </row>
    <row r="23" spans="1:105" ht="12" customHeight="1" x14ac:dyDescent="0.25">
      <c r="A23" s="46" t="s">
        <v>162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809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810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811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812</v>
      </c>
    </row>
    <row r="27" spans="1:105" ht="12" customHeight="1" x14ac:dyDescent="0.25">
      <c r="A27" s="57" t="s">
        <v>499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813</v>
      </c>
    </row>
    <row r="28" spans="1:105" ht="12" customHeight="1" x14ac:dyDescent="0.25">
      <c r="A28" s="18" t="s">
        <v>33</v>
      </c>
      <c r="B28" s="297">
        <v>0</v>
      </c>
      <c r="C28" s="297">
        <v>0</v>
      </c>
      <c r="D28" s="297">
        <v>0</v>
      </c>
      <c r="E28" s="297">
        <v>0</v>
      </c>
      <c r="F28" s="297">
        <v>0</v>
      </c>
      <c r="G28" s="297">
        <v>0</v>
      </c>
      <c r="H28" s="297">
        <v>0</v>
      </c>
      <c r="I28" s="297">
        <v>0</v>
      </c>
      <c r="J28" s="297">
        <v>0</v>
      </c>
      <c r="K28" s="297">
        <v>0</v>
      </c>
      <c r="L28" s="297">
        <v>0</v>
      </c>
      <c r="M28" s="297">
        <v>0</v>
      </c>
      <c r="N28" s="297">
        <v>0</v>
      </c>
      <c r="O28" s="297">
        <v>0</v>
      </c>
      <c r="P28" s="297">
        <v>0</v>
      </c>
      <c r="Q28" s="297">
        <v>0</v>
      </c>
      <c r="R28" s="297">
        <v>0</v>
      </c>
      <c r="S28" s="297">
        <v>0</v>
      </c>
      <c r="T28" s="297">
        <v>0</v>
      </c>
      <c r="U28" s="297">
        <v>0</v>
      </c>
      <c r="V28" s="297">
        <v>0</v>
      </c>
      <c r="W28" s="297">
        <v>0</v>
      </c>
      <c r="DA28" s="122" t="s">
        <v>814</v>
      </c>
    </row>
    <row r="29" spans="1:105" ht="12" customHeight="1" x14ac:dyDescent="0.25">
      <c r="A29" s="18" t="s">
        <v>160</v>
      </c>
      <c r="B29" s="297">
        <v>0</v>
      </c>
      <c r="C29" s="297">
        <v>0</v>
      </c>
      <c r="D29" s="297">
        <v>0</v>
      </c>
      <c r="E29" s="297">
        <v>0</v>
      </c>
      <c r="F29" s="297">
        <v>0</v>
      </c>
      <c r="G29" s="297">
        <v>0</v>
      </c>
      <c r="H29" s="297">
        <v>0</v>
      </c>
      <c r="I29" s="297">
        <v>0</v>
      </c>
      <c r="J29" s="297">
        <v>0</v>
      </c>
      <c r="K29" s="297">
        <v>0</v>
      </c>
      <c r="L29" s="297">
        <v>0</v>
      </c>
      <c r="M29" s="297">
        <v>0</v>
      </c>
      <c r="N29" s="297">
        <v>0</v>
      </c>
      <c r="O29" s="297">
        <v>0</v>
      </c>
      <c r="P29" s="297">
        <v>0</v>
      </c>
      <c r="Q29" s="297">
        <v>0</v>
      </c>
      <c r="R29" s="297">
        <v>0</v>
      </c>
      <c r="S29" s="297">
        <v>0</v>
      </c>
      <c r="T29" s="297">
        <v>0</v>
      </c>
      <c r="U29" s="297">
        <v>0</v>
      </c>
      <c r="V29" s="297">
        <v>0</v>
      </c>
      <c r="W29" s="297">
        <v>0</v>
      </c>
      <c r="DA29" s="122" t="s">
        <v>815</v>
      </c>
    </row>
    <row r="30" spans="1:105" ht="12" customHeight="1" x14ac:dyDescent="0.25">
      <c r="A30" s="18" t="s">
        <v>70</v>
      </c>
      <c r="B30" s="297">
        <v>0</v>
      </c>
      <c r="C30" s="297">
        <v>0</v>
      </c>
      <c r="D30" s="297">
        <v>0</v>
      </c>
      <c r="E30" s="297">
        <v>0</v>
      </c>
      <c r="F30" s="297">
        <v>0</v>
      </c>
      <c r="G30" s="297">
        <v>0</v>
      </c>
      <c r="H30" s="297">
        <v>0</v>
      </c>
      <c r="I30" s="297">
        <v>0</v>
      </c>
      <c r="J30" s="297">
        <v>0</v>
      </c>
      <c r="K30" s="297">
        <v>0</v>
      </c>
      <c r="L30" s="297">
        <v>0</v>
      </c>
      <c r="M30" s="297">
        <v>0</v>
      </c>
      <c r="N30" s="297">
        <v>0</v>
      </c>
      <c r="O30" s="297">
        <v>0</v>
      </c>
      <c r="P30" s="297">
        <v>0</v>
      </c>
      <c r="Q30" s="297">
        <v>0</v>
      </c>
      <c r="R30" s="297">
        <v>0</v>
      </c>
      <c r="S30" s="297">
        <v>0</v>
      </c>
      <c r="T30" s="297">
        <v>0</v>
      </c>
      <c r="U30" s="297">
        <v>0</v>
      </c>
      <c r="V30" s="297">
        <v>0</v>
      </c>
      <c r="W30" s="297">
        <v>0</v>
      </c>
      <c r="DA30" s="122" t="s">
        <v>816</v>
      </c>
    </row>
    <row r="31" spans="1:105" ht="12" customHeight="1" x14ac:dyDescent="0.25">
      <c r="A31" s="18" t="s">
        <v>162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</v>
      </c>
      <c r="T31" s="297">
        <v>0</v>
      </c>
      <c r="U31" s="297">
        <v>0</v>
      </c>
      <c r="V31" s="297">
        <v>0</v>
      </c>
      <c r="W31" s="297">
        <v>0</v>
      </c>
      <c r="DA31" s="122" t="s">
        <v>817</v>
      </c>
    </row>
    <row r="32" spans="1:105" ht="12" customHeight="1" x14ac:dyDescent="0.25">
      <c r="A32" s="47" t="s">
        <v>38</v>
      </c>
      <c r="B32" s="298">
        <v>0</v>
      </c>
      <c r="C32" s="298">
        <v>0</v>
      </c>
      <c r="D32" s="298">
        <v>0</v>
      </c>
      <c r="E32" s="298">
        <v>0</v>
      </c>
      <c r="F32" s="298">
        <v>0</v>
      </c>
      <c r="G32" s="298">
        <v>0</v>
      </c>
      <c r="H32" s="298">
        <v>0</v>
      </c>
      <c r="I32" s="298">
        <v>0</v>
      </c>
      <c r="J32" s="298">
        <v>0</v>
      </c>
      <c r="K32" s="298">
        <v>0</v>
      </c>
      <c r="L32" s="298">
        <v>0</v>
      </c>
      <c r="M32" s="298">
        <v>0</v>
      </c>
      <c r="N32" s="298">
        <v>0</v>
      </c>
      <c r="O32" s="298">
        <v>0</v>
      </c>
      <c r="P32" s="298">
        <v>0</v>
      </c>
      <c r="Q32" s="298">
        <v>0</v>
      </c>
      <c r="R32" s="298">
        <v>0</v>
      </c>
      <c r="S32" s="298">
        <v>0</v>
      </c>
      <c r="T32" s="298">
        <v>0</v>
      </c>
      <c r="U32" s="298">
        <v>0</v>
      </c>
      <c r="V32" s="298">
        <v>0</v>
      </c>
      <c r="W32" s="298">
        <v>0</v>
      </c>
      <c r="DA32" s="123" t="s">
        <v>818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DA33" s="124"/>
    </row>
    <row r="34" spans="1:105" ht="15" customHeight="1" x14ac:dyDescent="0.25">
      <c r="A34" s="34" t="s">
        <v>44</v>
      </c>
      <c r="B34" s="225">
        <f t="shared" ref="B34:W34" si="0">B35+B36+B37+B38+B39+B45+B46+B53+B70</f>
        <v>0</v>
      </c>
      <c r="C34" s="225">
        <f t="shared" si="0"/>
        <v>0</v>
      </c>
      <c r="D34" s="225">
        <f t="shared" si="0"/>
        <v>0</v>
      </c>
      <c r="E34" s="225">
        <f t="shared" si="0"/>
        <v>0</v>
      </c>
      <c r="F34" s="225">
        <f t="shared" si="0"/>
        <v>0</v>
      </c>
      <c r="G34" s="225">
        <f t="shared" si="0"/>
        <v>0</v>
      </c>
      <c r="H34" s="225">
        <f t="shared" si="0"/>
        <v>0</v>
      </c>
      <c r="I34" s="225">
        <f t="shared" si="0"/>
        <v>0</v>
      </c>
      <c r="J34" s="225">
        <f t="shared" si="0"/>
        <v>0</v>
      </c>
      <c r="K34" s="225">
        <f t="shared" si="0"/>
        <v>0</v>
      </c>
      <c r="L34" s="225">
        <f t="shared" si="0"/>
        <v>0</v>
      </c>
      <c r="M34" s="225">
        <f t="shared" si="0"/>
        <v>0</v>
      </c>
      <c r="N34" s="225">
        <f t="shared" si="0"/>
        <v>0</v>
      </c>
      <c r="O34" s="225">
        <f t="shared" si="0"/>
        <v>0</v>
      </c>
      <c r="P34" s="225">
        <f t="shared" si="0"/>
        <v>0</v>
      </c>
      <c r="Q34" s="225">
        <f t="shared" si="0"/>
        <v>0</v>
      </c>
      <c r="R34" s="225">
        <f t="shared" si="0"/>
        <v>0</v>
      </c>
      <c r="S34" s="225">
        <f t="shared" si="0"/>
        <v>0</v>
      </c>
      <c r="T34" s="225">
        <f t="shared" si="0"/>
        <v>0</v>
      </c>
      <c r="U34" s="225">
        <f t="shared" si="0"/>
        <v>0</v>
      </c>
      <c r="V34" s="225">
        <f t="shared" si="0"/>
        <v>0</v>
      </c>
      <c r="W34" s="225">
        <f t="shared" si="0"/>
        <v>0</v>
      </c>
      <c r="DA34" s="89"/>
    </row>
    <row r="35" spans="1:105" ht="12" customHeight="1" x14ac:dyDescent="0.25">
      <c r="A35" s="55" t="s">
        <v>92</v>
      </c>
      <c r="B35" s="261">
        <v>0</v>
      </c>
      <c r="C35" s="261">
        <v>0</v>
      </c>
      <c r="D35" s="261">
        <v>0</v>
      </c>
      <c r="E35" s="261">
        <v>0</v>
      </c>
      <c r="F35" s="261">
        <v>0</v>
      </c>
      <c r="G35" s="261">
        <v>0</v>
      </c>
      <c r="H35" s="261">
        <v>0</v>
      </c>
      <c r="I35" s="261">
        <v>0</v>
      </c>
      <c r="J35" s="261">
        <v>0</v>
      </c>
      <c r="K35" s="261">
        <v>0</v>
      </c>
      <c r="L35" s="261">
        <v>0</v>
      </c>
      <c r="M35" s="261">
        <v>0</v>
      </c>
      <c r="N35" s="261">
        <v>0</v>
      </c>
      <c r="O35" s="261">
        <v>0</v>
      </c>
      <c r="P35" s="261">
        <v>0</v>
      </c>
      <c r="Q35" s="261">
        <v>0</v>
      </c>
      <c r="R35" s="261">
        <v>0</v>
      </c>
      <c r="S35" s="261">
        <v>0</v>
      </c>
      <c r="T35" s="261">
        <v>0</v>
      </c>
      <c r="U35" s="261">
        <v>0</v>
      </c>
      <c r="V35" s="261">
        <v>0</v>
      </c>
      <c r="W35" s="261">
        <v>0</v>
      </c>
      <c r="DA35" s="67" t="s">
        <v>819</v>
      </c>
    </row>
    <row r="36" spans="1:105" ht="12" customHeight="1" x14ac:dyDescent="0.25">
      <c r="A36" s="202" t="s">
        <v>93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820</v>
      </c>
    </row>
    <row r="37" spans="1:105" ht="12" customHeight="1" x14ac:dyDescent="0.25">
      <c r="A37" s="202" t="s">
        <v>94</v>
      </c>
      <c r="B37" s="226">
        <v>0</v>
      </c>
      <c r="C37" s="226">
        <v>0</v>
      </c>
      <c r="D37" s="226">
        <v>0</v>
      </c>
      <c r="E37" s="226">
        <v>0</v>
      </c>
      <c r="F37" s="226">
        <v>0</v>
      </c>
      <c r="G37" s="226">
        <v>0</v>
      </c>
      <c r="H37" s="226">
        <v>0</v>
      </c>
      <c r="I37" s="226">
        <v>0</v>
      </c>
      <c r="J37" s="226">
        <v>0</v>
      </c>
      <c r="K37" s="226">
        <v>0</v>
      </c>
      <c r="L37" s="226">
        <v>0</v>
      </c>
      <c r="M37" s="226">
        <v>0</v>
      </c>
      <c r="N37" s="226">
        <v>0</v>
      </c>
      <c r="O37" s="226">
        <v>0</v>
      </c>
      <c r="P37" s="226">
        <v>0</v>
      </c>
      <c r="Q37" s="226">
        <v>0</v>
      </c>
      <c r="R37" s="226">
        <v>0</v>
      </c>
      <c r="S37" s="226">
        <v>0</v>
      </c>
      <c r="T37" s="226">
        <v>0</v>
      </c>
      <c r="U37" s="226">
        <v>0</v>
      </c>
      <c r="V37" s="226">
        <v>0</v>
      </c>
      <c r="W37" s="226">
        <v>0</v>
      </c>
      <c r="DA37" s="174" t="s">
        <v>821</v>
      </c>
    </row>
    <row r="38" spans="1:105" ht="12" customHeight="1" x14ac:dyDescent="0.25">
      <c r="A38" s="202" t="s">
        <v>95</v>
      </c>
      <c r="B38" s="226">
        <v>0</v>
      </c>
      <c r="C38" s="226">
        <v>0</v>
      </c>
      <c r="D38" s="226">
        <v>0</v>
      </c>
      <c r="E38" s="226">
        <v>0</v>
      </c>
      <c r="F38" s="226">
        <v>0</v>
      </c>
      <c r="G38" s="226">
        <v>0</v>
      </c>
      <c r="H38" s="226">
        <v>0</v>
      </c>
      <c r="I38" s="226">
        <v>0</v>
      </c>
      <c r="J38" s="226">
        <v>0</v>
      </c>
      <c r="K38" s="226">
        <v>0</v>
      </c>
      <c r="L38" s="226">
        <v>0</v>
      </c>
      <c r="M38" s="226">
        <v>0</v>
      </c>
      <c r="N38" s="226">
        <v>0</v>
      </c>
      <c r="O38" s="226">
        <v>0</v>
      </c>
      <c r="P38" s="226">
        <v>0</v>
      </c>
      <c r="Q38" s="226">
        <v>0</v>
      </c>
      <c r="R38" s="226">
        <v>0</v>
      </c>
      <c r="S38" s="226">
        <v>0</v>
      </c>
      <c r="T38" s="226">
        <v>0</v>
      </c>
      <c r="U38" s="226">
        <v>0</v>
      </c>
      <c r="V38" s="226">
        <v>0</v>
      </c>
      <c r="W38" s="226">
        <v>0</v>
      </c>
      <c r="DA38" s="174" t="s">
        <v>822</v>
      </c>
    </row>
    <row r="39" spans="1:105" ht="12" customHeight="1" x14ac:dyDescent="0.25">
      <c r="A39" s="56" t="s">
        <v>96</v>
      </c>
      <c r="B39" s="262">
        <v>0</v>
      </c>
      <c r="C39" s="262">
        <v>0</v>
      </c>
      <c r="D39" s="262">
        <v>0</v>
      </c>
      <c r="E39" s="262">
        <v>0</v>
      </c>
      <c r="F39" s="262">
        <v>0</v>
      </c>
      <c r="G39" s="262">
        <v>0</v>
      </c>
      <c r="H39" s="262">
        <v>0</v>
      </c>
      <c r="I39" s="262">
        <v>0</v>
      </c>
      <c r="J39" s="262">
        <v>0</v>
      </c>
      <c r="K39" s="262">
        <v>0</v>
      </c>
      <c r="L39" s="262">
        <v>0</v>
      </c>
      <c r="M39" s="262">
        <v>0</v>
      </c>
      <c r="N39" s="262">
        <v>0</v>
      </c>
      <c r="O39" s="262">
        <v>0</v>
      </c>
      <c r="P39" s="262">
        <v>0</v>
      </c>
      <c r="Q39" s="262">
        <v>0</v>
      </c>
      <c r="R39" s="262">
        <v>0</v>
      </c>
      <c r="S39" s="262">
        <v>0</v>
      </c>
      <c r="T39" s="262">
        <v>0</v>
      </c>
      <c r="U39" s="262">
        <v>0</v>
      </c>
      <c r="V39" s="262">
        <v>0</v>
      </c>
      <c r="W39" s="262">
        <v>0</v>
      </c>
      <c r="DA39" s="68" t="s">
        <v>823</v>
      </c>
    </row>
    <row r="40" spans="1:105" ht="12" customHeight="1" x14ac:dyDescent="0.25">
      <c r="A40" s="37" t="s">
        <v>160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824</v>
      </c>
    </row>
    <row r="41" spans="1:105" ht="12" customHeight="1" x14ac:dyDescent="0.25">
      <c r="A41" s="37" t="s">
        <v>162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825</v>
      </c>
    </row>
    <row r="42" spans="1:105" ht="12" customHeight="1" x14ac:dyDescent="0.25">
      <c r="A42" s="37" t="s">
        <v>97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826</v>
      </c>
    </row>
    <row r="43" spans="1:105" ht="12" customHeight="1" x14ac:dyDescent="0.25">
      <c r="A43" s="37" t="s">
        <v>78</v>
      </c>
      <c r="B43" s="228">
        <v>0</v>
      </c>
      <c r="C43" s="228">
        <v>0</v>
      </c>
      <c r="D43" s="228">
        <v>0</v>
      </c>
      <c r="E43" s="228">
        <v>0</v>
      </c>
      <c r="F43" s="228">
        <v>0</v>
      </c>
      <c r="G43" s="228">
        <v>0</v>
      </c>
      <c r="H43" s="228">
        <v>0</v>
      </c>
      <c r="I43" s="228">
        <v>0</v>
      </c>
      <c r="J43" s="228">
        <v>0</v>
      </c>
      <c r="K43" s="228">
        <v>0</v>
      </c>
      <c r="L43" s="228">
        <v>0</v>
      </c>
      <c r="M43" s="228">
        <v>0</v>
      </c>
      <c r="N43" s="228">
        <v>0</v>
      </c>
      <c r="O43" s="228">
        <v>0</v>
      </c>
      <c r="P43" s="228">
        <v>0</v>
      </c>
      <c r="Q43" s="228">
        <v>0</v>
      </c>
      <c r="R43" s="228">
        <v>0</v>
      </c>
      <c r="S43" s="228">
        <v>0</v>
      </c>
      <c r="T43" s="228">
        <v>0</v>
      </c>
      <c r="U43" s="228">
        <v>0</v>
      </c>
      <c r="V43" s="228">
        <v>0</v>
      </c>
      <c r="W43" s="228">
        <v>0</v>
      </c>
      <c r="DA43" s="69" t="s">
        <v>827</v>
      </c>
    </row>
    <row r="44" spans="1:105" ht="12" customHeight="1" x14ac:dyDescent="0.25">
      <c r="A44" s="37" t="s">
        <v>38</v>
      </c>
      <c r="B44" s="228">
        <v>0</v>
      </c>
      <c r="C44" s="228">
        <v>0</v>
      </c>
      <c r="D44" s="228">
        <v>0</v>
      </c>
      <c r="E44" s="228">
        <v>0</v>
      </c>
      <c r="F44" s="228">
        <v>0</v>
      </c>
      <c r="G44" s="228">
        <v>0</v>
      </c>
      <c r="H44" s="228">
        <v>0</v>
      </c>
      <c r="I44" s="228">
        <v>0</v>
      </c>
      <c r="J44" s="228">
        <v>0</v>
      </c>
      <c r="K44" s="228">
        <v>0</v>
      </c>
      <c r="L44" s="228">
        <v>0</v>
      </c>
      <c r="M44" s="228">
        <v>0</v>
      </c>
      <c r="N44" s="228">
        <v>0</v>
      </c>
      <c r="O44" s="228">
        <v>0</v>
      </c>
      <c r="P44" s="228">
        <v>0</v>
      </c>
      <c r="Q44" s="228">
        <v>0</v>
      </c>
      <c r="R44" s="228">
        <v>0</v>
      </c>
      <c r="S44" s="228">
        <v>0</v>
      </c>
      <c r="T44" s="228">
        <v>0</v>
      </c>
      <c r="U44" s="228">
        <v>0</v>
      </c>
      <c r="V44" s="228">
        <v>0</v>
      </c>
      <c r="W44" s="228">
        <v>0</v>
      </c>
      <c r="DA44" s="69" t="s">
        <v>828</v>
      </c>
    </row>
    <row r="45" spans="1:105" ht="12" customHeight="1" x14ac:dyDescent="0.25">
      <c r="A45" s="57" t="s">
        <v>517</v>
      </c>
      <c r="B45" s="263">
        <v>0</v>
      </c>
      <c r="C45" s="263">
        <v>0</v>
      </c>
      <c r="D45" s="263">
        <v>0</v>
      </c>
      <c r="E45" s="263">
        <v>0</v>
      </c>
      <c r="F45" s="263">
        <v>0</v>
      </c>
      <c r="G45" s="263">
        <v>0</v>
      </c>
      <c r="H45" s="263">
        <v>0</v>
      </c>
      <c r="I45" s="263">
        <v>0</v>
      </c>
      <c r="J45" s="263">
        <v>0</v>
      </c>
      <c r="K45" s="263">
        <v>0</v>
      </c>
      <c r="L45" s="263">
        <v>0</v>
      </c>
      <c r="M45" s="263">
        <v>0</v>
      </c>
      <c r="N45" s="263">
        <v>0</v>
      </c>
      <c r="O45" s="263">
        <v>0</v>
      </c>
      <c r="P45" s="263">
        <v>0</v>
      </c>
      <c r="Q45" s="263">
        <v>0</v>
      </c>
      <c r="R45" s="263">
        <v>0</v>
      </c>
      <c r="S45" s="263">
        <v>0</v>
      </c>
      <c r="T45" s="263">
        <v>0</v>
      </c>
      <c r="U45" s="263">
        <v>0</v>
      </c>
      <c r="V45" s="263">
        <v>0</v>
      </c>
      <c r="W45" s="263">
        <v>0</v>
      </c>
      <c r="DA45" s="70" t="s">
        <v>829</v>
      </c>
    </row>
    <row r="46" spans="1:105" ht="12" customHeight="1" x14ac:dyDescent="0.25">
      <c r="A46" s="57" t="s">
        <v>519</v>
      </c>
      <c r="B46" s="296">
        <v>0</v>
      </c>
      <c r="C46" s="296">
        <v>0</v>
      </c>
      <c r="D46" s="296">
        <v>0</v>
      </c>
      <c r="E46" s="296">
        <v>0</v>
      </c>
      <c r="F46" s="296">
        <v>0</v>
      </c>
      <c r="G46" s="296">
        <v>0</v>
      </c>
      <c r="H46" s="296">
        <v>0</v>
      </c>
      <c r="I46" s="296">
        <v>0</v>
      </c>
      <c r="J46" s="296">
        <v>0</v>
      </c>
      <c r="K46" s="296">
        <v>0</v>
      </c>
      <c r="L46" s="296">
        <v>0</v>
      </c>
      <c r="M46" s="296">
        <v>0</v>
      </c>
      <c r="N46" s="296">
        <v>0</v>
      </c>
      <c r="O46" s="296">
        <v>0</v>
      </c>
      <c r="P46" s="296">
        <v>0</v>
      </c>
      <c r="Q46" s="296">
        <v>0</v>
      </c>
      <c r="R46" s="296">
        <v>0</v>
      </c>
      <c r="S46" s="296">
        <v>0</v>
      </c>
      <c r="T46" s="296">
        <v>0</v>
      </c>
      <c r="U46" s="296">
        <v>0</v>
      </c>
      <c r="V46" s="296">
        <v>0</v>
      </c>
      <c r="W46" s="296">
        <v>0</v>
      </c>
      <c r="DA46" s="70" t="s">
        <v>830</v>
      </c>
    </row>
    <row r="47" spans="1:105" ht="12" customHeight="1" x14ac:dyDescent="0.25">
      <c r="A47" s="60" t="s">
        <v>521</v>
      </c>
      <c r="B47" s="264">
        <v>0</v>
      </c>
      <c r="C47" s="264">
        <v>0</v>
      </c>
      <c r="D47" s="264">
        <v>0</v>
      </c>
      <c r="E47" s="264">
        <v>0</v>
      </c>
      <c r="F47" s="264">
        <v>0</v>
      </c>
      <c r="G47" s="264">
        <v>0</v>
      </c>
      <c r="H47" s="264">
        <v>0</v>
      </c>
      <c r="I47" s="264">
        <v>0</v>
      </c>
      <c r="J47" s="264">
        <v>0</v>
      </c>
      <c r="K47" s="264">
        <v>0</v>
      </c>
      <c r="L47" s="264">
        <v>0</v>
      </c>
      <c r="M47" s="264">
        <v>0</v>
      </c>
      <c r="N47" s="264">
        <v>0</v>
      </c>
      <c r="O47" s="264">
        <v>0</v>
      </c>
      <c r="P47" s="264">
        <v>0</v>
      </c>
      <c r="Q47" s="264">
        <v>0</v>
      </c>
      <c r="R47" s="264">
        <v>0</v>
      </c>
      <c r="S47" s="264">
        <v>0</v>
      </c>
      <c r="T47" s="264">
        <v>0</v>
      </c>
      <c r="U47" s="264">
        <v>0</v>
      </c>
      <c r="V47" s="264">
        <v>0</v>
      </c>
      <c r="W47" s="264">
        <v>0</v>
      </c>
      <c r="DA47" s="72" t="s">
        <v>831</v>
      </c>
    </row>
    <row r="48" spans="1:105" ht="12" customHeight="1" x14ac:dyDescent="0.25">
      <c r="A48" s="59" t="s">
        <v>33</v>
      </c>
      <c r="B48" s="299">
        <v>0</v>
      </c>
      <c r="C48" s="299">
        <v>0</v>
      </c>
      <c r="D48" s="299">
        <v>0</v>
      </c>
      <c r="E48" s="299">
        <v>0</v>
      </c>
      <c r="F48" s="299">
        <v>0</v>
      </c>
      <c r="G48" s="299">
        <v>0</v>
      </c>
      <c r="H48" s="299">
        <v>0</v>
      </c>
      <c r="I48" s="299">
        <v>0</v>
      </c>
      <c r="J48" s="299">
        <v>0</v>
      </c>
      <c r="K48" s="299">
        <v>0</v>
      </c>
      <c r="L48" s="299">
        <v>0</v>
      </c>
      <c r="M48" s="299">
        <v>0</v>
      </c>
      <c r="N48" s="299">
        <v>0</v>
      </c>
      <c r="O48" s="299">
        <v>0</v>
      </c>
      <c r="P48" s="299">
        <v>0</v>
      </c>
      <c r="Q48" s="299">
        <v>0</v>
      </c>
      <c r="R48" s="299">
        <v>0</v>
      </c>
      <c r="S48" s="299">
        <v>0</v>
      </c>
      <c r="T48" s="299">
        <v>0</v>
      </c>
      <c r="U48" s="299">
        <v>0</v>
      </c>
      <c r="V48" s="299">
        <v>0</v>
      </c>
      <c r="W48" s="299">
        <v>0</v>
      </c>
      <c r="DA48" s="71" t="s">
        <v>832</v>
      </c>
    </row>
    <row r="49" spans="1:105" ht="12" customHeight="1" x14ac:dyDescent="0.25">
      <c r="A49" s="59" t="s">
        <v>160</v>
      </c>
      <c r="B49" s="299">
        <v>0</v>
      </c>
      <c r="C49" s="299">
        <v>0</v>
      </c>
      <c r="D49" s="299">
        <v>0</v>
      </c>
      <c r="E49" s="299">
        <v>0</v>
      </c>
      <c r="F49" s="299">
        <v>0</v>
      </c>
      <c r="G49" s="299">
        <v>0</v>
      </c>
      <c r="H49" s="299">
        <v>0</v>
      </c>
      <c r="I49" s="299">
        <v>0</v>
      </c>
      <c r="J49" s="299">
        <v>0</v>
      </c>
      <c r="K49" s="299">
        <v>0</v>
      </c>
      <c r="L49" s="299">
        <v>0</v>
      </c>
      <c r="M49" s="299">
        <v>0</v>
      </c>
      <c r="N49" s="299">
        <v>0</v>
      </c>
      <c r="O49" s="299">
        <v>0</v>
      </c>
      <c r="P49" s="299">
        <v>0</v>
      </c>
      <c r="Q49" s="299">
        <v>0</v>
      </c>
      <c r="R49" s="299">
        <v>0</v>
      </c>
      <c r="S49" s="299">
        <v>0</v>
      </c>
      <c r="T49" s="299">
        <v>0</v>
      </c>
      <c r="U49" s="299">
        <v>0</v>
      </c>
      <c r="V49" s="299">
        <v>0</v>
      </c>
      <c r="W49" s="299">
        <v>0</v>
      </c>
      <c r="DA49" s="71" t="s">
        <v>833</v>
      </c>
    </row>
    <row r="50" spans="1:105" ht="12" customHeight="1" x14ac:dyDescent="0.25">
      <c r="A50" s="59" t="s">
        <v>70</v>
      </c>
      <c r="B50" s="299">
        <v>0</v>
      </c>
      <c r="C50" s="299">
        <v>0</v>
      </c>
      <c r="D50" s="299">
        <v>0</v>
      </c>
      <c r="E50" s="299">
        <v>0</v>
      </c>
      <c r="F50" s="299">
        <v>0</v>
      </c>
      <c r="G50" s="299">
        <v>0</v>
      </c>
      <c r="H50" s="299">
        <v>0</v>
      </c>
      <c r="I50" s="299">
        <v>0</v>
      </c>
      <c r="J50" s="299">
        <v>0</v>
      </c>
      <c r="K50" s="299">
        <v>0</v>
      </c>
      <c r="L50" s="299">
        <v>0</v>
      </c>
      <c r="M50" s="299">
        <v>0</v>
      </c>
      <c r="N50" s="299">
        <v>0</v>
      </c>
      <c r="O50" s="299">
        <v>0</v>
      </c>
      <c r="P50" s="299">
        <v>0</v>
      </c>
      <c r="Q50" s="299">
        <v>0</v>
      </c>
      <c r="R50" s="299">
        <v>0</v>
      </c>
      <c r="S50" s="299">
        <v>0</v>
      </c>
      <c r="T50" s="299">
        <v>0</v>
      </c>
      <c r="U50" s="299">
        <v>0</v>
      </c>
      <c r="V50" s="299">
        <v>0</v>
      </c>
      <c r="W50" s="299">
        <v>0</v>
      </c>
      <c r="DA50" s="71" t="s">
        <v>834</v>
      </c>
    </row>
    <row r="51" spans="1:105" ht="12" customHeight="1" x14ac:dyDescent="0.25">
      <c r="A51" s="59" t="s">
        <v>162</v>
      </c>
      <c r="B51" s="299">
        <v>0</v>
      </c>
      <c r="C51" s="299">
        <v>0</v>
      </c>
      <c r="D51" s="299">
        <v>0</v>
      </c>
      <c r="E51" s="299">
        <v>0</v>
      </c>
      <c r="F51" s="299">
        <v>0</v>
      </c>
      <c r="G51" s="299">
        <v>0</v>
      </c>
      <c r="H51" s="299">
        <v>0</v>
      </c>
      <c r="I51" s="299">
        <v>0</v>
      </c>
      <c r="J51" s="299">
        <v>0</v>
      </c>
      <c r="K51" s="299">
        <v>0</v>
      </c>
      <c r="L51" s="299">
        <v>0</v>
      </c>
      <c r="M51" s="299">
        <v>0</v>
      </c>
      <c r="N51" s="299">
        <v>0</v>
      </c>
      <c r="O51" s="299">
        <v>0</v>
      </c>
      <c r="P51" s="299">
        <v>0</v>
      </c>
      <c r="Q51" s="299">
        <v>0</v>
      </c>
      <c r="R51" s="299">
        <v>0</v>
      </c>
      <c r="S51" s="299">
        <v>0</v>
      </c>
      <c r="T51" s="299">
        <v>0</v>
      </c>
      <c r="U51" s="299">
        <v>0</v>
      </c>
      <c r="V51" s="299">
        <v>0</v>
      </c>
      <c r="W51" s="299">
        <v>0</v>
      </c>
      <c r="DA51" s="71" t="s">
        <v>835</v>
      </c>
    </row>
    <row r="52" spans="1:105" ht="12" customHeight="1" x14ac:dyDescent="0.25">
      <c r="A52" s="60" t="s">
        <v>527</v>
      </c>
      <c r="B52" s="264">
        <v>0</v>
      </c>
      <c r="C52" s="264">
        <v>0</v>
      </c>
      <c r="D52" s="264">
        <v>0</v>
      </c>
      <c r="E52" s="264">
        <v>0</v>
      </c>
      <c r="F52" s="264">
        <v>0</v>
      </c>
      <c r="G52" s="264">
        <v>0</v>
      </c>
      <c r="H52" s="264">
        <v>0</v>
      </c>
      <c r="I52" s="264">
        <v>0</v>
      </c>
      <c r="J52" s="264">
        <v>0</v>
      </c>
      <c r="K52" s="264">
        <v>0</v>
      </c>
      <c r="L52" s="264">
        <v>0</v>
      </c>
      <c r="M52" s="264">
        <v>0</v>
      </c>
      <c r="N52" s="264">
        <v>0</v>
      </c>
      <c r="O52" s="264">
        <v>0</v>
      </c>
      <c r="P52" s="264">
        <v>0</v>
      </c>
      <c r="Q52" s="264">
        <v>0</v>
      </c>
      <c r="R52" s="264">
        <v>0</v>
      </c>
      <c r="S52" s="264">
        <v>0</v>
      </c>
      <c r="T52" s="264">
        <v>0</v>
      </c>
      <c r="U52" s="264">
        <v>0</v>
      </c>
      <c r="V52" s="264">
        <v>0</v>
      </c>
      <c r="W52" s="264">
        <v>0</v>
      </c>
      <c r="DA52" s="72" t="s">
        <v>836</v>
      </c>
    </row>
    <row r="53" spans="1:105" ht="12" customHeight="1" x14ac:dyDescent="0.25">
      <c r="A53" s="57" t="s">
        <v>529</v>
      </c>
      <c r="B53" s="296">
        <f t="shared" ref="B53:W53" si="1">B54+B58+B69</f>
        <v>0</v>
      </c>
      <c r="C53" s="296">
        <f t="shared" si="1"/>
        <v>0</v>
      </c>
      <c r="D53" s="296">
        <f t="shared" si="1"/>
        <v>0</v>
      </c>
      <c r="E53" s="296">
        <f t="shared" si="1"/>
        <v>0</v>
      </c>
      <c r="F53" s="296">
        <f t="shared" si="1"/>
        <v>0</v>
      </c>
      <c r="G53" s="296">
        <f t="shared" si="1"/>
        <v>0</v>
      </c>
      <c r="H53" s="296">
        <f t="shared" si="1"/>
        <v>0</v>
      </c>
      <c r="I53" s="296">
        <f t="shared" si="1"/>
        <v>0</v>
      </c>
      <c r="J53" s="296">
        <f t="shared" si="1"/>
        <v>0</v>
      </c>
      <c r="K53" s="296">
        <f t="shared" si="1"/>
        <v>0</v>
      </c>
      <c r="L53" s="296">
        <f t="shared" si="1"/>
        <v>0</v>
      </c>
      <c r="M53" s="296">
        <f t="shared" si="1"/>
        <v>0</v>
      </c>
      <c r="N53" s="296">
        <f t="shared" si="1"/>
        <v>0</v>
      </c>
      <c r="O53" s="296">
        <f t="shared" si="1"/>
        <v>0</v>
      </c>
      <c r="P53" s="296">
        <f t="shared" si="1"/>
        <v>0</v>
      </c>
      <c r="Q53" s="296">
        <f t="shared" si="1"/>
        <v>0</v>
      </c>
      <c r="R53" s="296">
        <f t="shared" si="1"/>
        <v>0</v>
      </c>
      <c r="S53" s="296">
        <f t="shared" si="1"/>
        <v>0</v>
      </c>
      <c r="T53" s="296">
        <f t="shared" si="1"/>
        <v>0</v>
      </c>
      <c r="U53" s="296">
        <f t="shared" si="1"/>
        <v>0</v>
      </c>
      <c r="V53" s="296">
        <f t="shared" si="1"/>
        <v>0</v>
      </c>
      <c r="W53" s="296">
        <f t="shared" si="1"/>
        <v>0</v>
      </c>
      <c r="DA53" s="70"/>
    </row>
    <row r="54" spans="1:105" ht="12" customHeight="1" x14ac:dyDescent="0.25">
      <c r="A54" s="60" t="s">
        <v>530</v>
      </c>
      <c r="B54" s="264">
        <v>0</v>
      </c>
      <c r="C54" s="264">
        <v>0</v>
      </c>
      <c r="D54" s="264">
        <v>0</v>
      </c>
      <c r="E54" s="264">
        <v>0</v>
      </c>
      <c r="F54" s="264">
        <v>0</v>
      </c>
      <c r="G54" s="264">
        <v>0</v>
      </c>
      <c r="H54" s="264">
        <v>0</v>
      </c>
      <c r="I54" s="264">
        <v>0</v>
      </c>
      <c r="J54" s="264">
        <v>0</v>
      </c>
      <c r="K54" s="264">
        <v>0</v>
      </c>
      <c r="L54" s="264">
        <v>0</v>
      </c>
      <c r="M54" s="264">
        <v>0</v>
      </c>
      <c r="N54" s="264">
        <v>0</v>
      </c>
      <c r="O54" s="264">
        <v>0</v>
      </c>
      <c r="P54" s="264">
        <v>0</v>
      </c>
      <c r="Q54" s="264">
        <v>0</v>
      </c>
      <c r="R54" s="264">
        <v>0</v>
      </c>
      <c r="S54" s="264">
        <v>0</v>
      </c>
      <c r="T54" s="264">
        <v>0</v>
      </c>
      <c r="U54" s="264">
        <v>0</v>
      </c>
      <c r="V54" s="264">
        <v>0</v>
      </c>
      <c r="W54" s="264">
        <v>0</v>
      </c>
      <c r="DA54" s="72" t="s">
        <v>837</v>
      </c>
    </row>
    <row r="55" spans="1:105" ht="12" customHeight="1" x14ac:dyDescent="0.25">
      <c r="A55" s="59" t="s">
        <v>33</v>
      </c>
      <c r="B55" s="232">
        <v>0</v>
      </c>
      <c r="C55" s="232">
        <v>0</v>
      </c>
      <c r="D55" s="232">
        <v>0</v>
      </c>
      <c r="E55" s="232">
        <v>0</v>
      </c>
      <c r="F55" s="232">
        <v>0</v>
      </c>
      <c r="G55" s="232">
        <v>0</v>
      </c>
      <c r="H55" s="232">
        <v>0</v>
      </c>
      <c r="I55" s="232">
        <v>0</v>
      </c>
      <c r="J55" s="232">
        <v>0</v>
      </c>
      <c r="K55" s="232">
        <v>0</v>
      </c>
      <c r="L55" s="232">
        <v>0</v>
      </c>
      <c r="M55" s="232">
        <v>0</v>
      </c>
      <c r="N55" s="232">
        <v>0</v>
      </c>
      <c r="O55" s="232">
        <v>0</v>
      </c>
      <c r="P55" s="232">
        <v>0</v>
      </c>
      <c r="Q55" s="232">
        <v>0</v>
      </c>
      <c r="R55" s="232">
        <v>0</v>
      </c>
      <c r="S55" s="232">
        <v>0</v>
      </c>
      <c r="T55" s="232">
        <v>0</v>
      </c>
      <c r="U55" s="232">
        <v>0</v>
      </c>
      <c r="V55" s="232">
        <v>0</v>
      </c>
      <c r="W55" s="232">
        <v>0</v>
      </c>
      <c r="DA55" s="71" t="s">
        <v>838</v>
      </c>
    </row>
    <row r="56" spans="1:105" ht="12" customHeight="1" x14ac:dyDescent="0.25">
      <c r="A56" s="59" t="s">
        <v>160</v>
      </c>
      <c r="B56" s="232">
        <v>0</v>
      </c>
      <c r="C56" s="232">
        <v>0</v>
      </c>
      <c r="D56" s="232">
        <v>0</v>
      </c>
      <c r="E56" s="232">
        <v>0</v>
      </c>
      <c r="F56" s="232">
        <v>0</v>
      </c>
      <c r="G56" s="232">
        <v>0</v>
      </c>
      <c r="H56" s="232">
        <v>0</v>
      </c>
      <c r="I56" s="232">
        <v>0</v>
      </c>
      <c r="J56" s="232">
        <v>0</v>
      </c>
      <c r="K56" s="232">
        <v>0</v>
      </c>
      <c r="L56" s="232">
        <v>0</v>
      </c>
      <c r="M56" s="232">
        <v>0</v>
      </c>
      <c r="N56" s="232">
        <v>0</v>
      </c>
      <c r="O56" s="232">
        <v>0</v>
      </c>
      <c r="P56" s="232">
        <v>0</v>
      </c>
      <c r="Q56" s="232">
        <v>0</v>
      </c>
      <c r="R56" s="232">
        <v>0</v>
      </c>
      <c r="S56" s="232">
        <v>0</v>
      </c>
      <c r="T56" s="232">
        <v>0</v>
      </c>
      <c r="U56" s="232">
        <v>0</v>
      </c>
      <c r="V56" s="232">
        <v>0</v>
      </c>
      <c r="W56" s="232">
        <v>0</v>
      </c>
      <c r="DA56" s="71" t="s">
        <v>839</v>
      </c>
    </row>
    <row r="57" spans="1:105" ht="12" customHeight="1" x14ac:dyDescent="0.25">
      <c r="A57" s="59" t="s">
        <v>162</v>
      </c>
      <c r="B57" s="232">
        <v>0</v>
      </c>
      <c r="C57" s="232">
        <v>0</v>
      </c>
      <c r="D57" s="232">
        <v>0</v>
      </c>
      <c r="E57" s="232">
        <v>0</v>
      </c>
      <c r="F57" s="232">
        <v>0</v>
      </c>
      <c r="G57" s="232">
        <v>0</v>
      </c>
      <c r="H57" s="232">
        <v>0</v>
      </c>
      <c r="I57" s="232">
        <v>0</v>
      </c>
      <c r="J57" s="232">
        <v>0</v>
      </c>
      <c r="K57" s="232">
        <v>0</v>
      </c>
      <c r="L57" s="232">
        <v>0</v>
      </c>
      <c r="M57" s="232">
        <v>0</v>
      </c>
      <c r="N57" s="232">
        <v>0</v>
      </c>
      <c r="O57" s="232">
        <v>0</v>
      </c>
      <c r="P57" s="232">
        <v>0</v>
      </c>
      <c r="Q57" s="232">
        <v>0</v>
      </c>
      <c r="R57" s="232">
        <v>0</v>
      </c>
      <c r="S57" s="232">
        <v>0</v>
      </c>
      <c r="T57" s="232">
        <v>0</v>
      </c>
      <c r="U57" s="232">
        <v>0</v>
      </c>
      <c r="V57" s="232">
        <v>0</v>
      </c>
      <c r="W57" s="232">
        <v>0</v>
      </c>
      <c r="DA57" s="71" t="s">
        <v>840</v>
      </c>
    </row>
    <row r="58" spans="1:105" ht="12" customHeight="1" x14ac:dyDescent="0.25">
      <c r="A58" s="60" t="s">
        <v>535</v>
      </c>
      <c r="B58" s="264">
        <v>0</v>
      </c>
      <c r="C58" s="264">
        <v>0</v>
      </c>
      <c r="D58" s="264">
        <v>0</v>
      </c>
      <c r="E58" s="264">
        <v>0</v>
      </c>
      <c r="F58" s="264">
        <v>0</v>
      </c>
      <c r="G58" s="264">
        <v>0</v>
      </c>
      <c r="H58" s="264">
        <v>0</v>
      </c>
      <c r="I58" s="264">
        <v>0</v>
      </c>
      <c r="J58" s="264">
        <v>0</v>
      </c>
      <c r="K58" s="264">
        <v>0</v>
      </c>
      <c r="L58" s="264">
        <v>0</v>
      </c>
      <c r="M58" s="264">
        <v>0</v>
      </c>
      <c r="N58" s="264">
        <v>0</v>
      </c>
      <c r="O58" s="264">
        <v>0</v>
      </c>
      <c r="P58" s="264">
        <v>0</v>
      </c>
      <c r="Q58" s="264">
        <v>0</v>
      </c>
      <c r="R58" s="264">
        <v>0</v>
      </c>
      <c r="S58" s="264">
        <v>0</v>
      </c>
      <c r="T58" s="264">
        <v>0</v>
      </c>
      <c r="U58" s="264">
        <v>0</v>
      </c>
      <c r="V58" s="264">
        <v>0</v>
      </c>
      <c r="W58" s="264">
        <v>0</v>
      </c>
      <c r="DA58" s="72" t="s">
        <v>841</v>
      </c>
    </row>
    <row r="59" spans="1:105" ht="12" customHeight="1" x14ac:dyDescent="0.25">
      <c r="A59" s="64" t="s">
        <v>30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842</v>
      </c>
    </row>
    <row r="60" spans="1:105" ht="12" customHeight="1" x14ac:dyDescent="0.25">
      <c r="A60" s="64" t="s">
        <v>32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843</v>
      </c>
    </row>
    <row r="61" spans="1:105" ht="12" customHeight="1" x14ac:dyDescent="0.25">
      <c r="A61" s="64" t="s">
        <v>33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844</v>
      </c>
    </row>
    <row r="62" spans="1:105" ht="12" customHeight="1" x14ac:dyDescent="0.25">
      <c r="A62" s="64" t="s">
        <v>160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845</v>
      </c>
    </row>
    <row r="63" spans="1:105" ht="12" customHeight="1" x14ac:dyDescent="0.25">
      <c r="A63" s="64" t="s">
        <v>70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846</v>
      </c>
    </row>
    <row r="64" spans="1:105" ht="12" customHeight="1" x14ac:dyDescent="0.25">
      <c r="A64" s="64" t="s">
        <v>34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847</v>
      </c>
    </row>
    <row r="65" spans="1:105" ht="12" customHeight="1" x14ac:dyDescent="0.25">
      <c r="A65" s="64" t="s">
        <v>162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848</v>
      </c>
    </row>
    <row r="66" spans="1:105" ht="12" customHeight="1" x14ac:dyDescent="0.25">
      <c r="A66" s="64" t="s">
        <v>36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849</v>
      </c>
    </row>
    <row r="67" spans="1:105" ht="12" customHeight="1" x14ac:dyDescent="0.25">
      <c r="A67" s="64" t="s">
        <v>73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850</v>
      </c>
    </row>
    <row r="68" spans="1:105" ht="12" customHeight="1" x14ac:dyDescent="0.25">
      <c r="A68" s="64" t="s">
        <v>79</v>
      </c>
      <c r="B68" s="231">
        <v>0</v>
      </c>
      <c r="C68" s="231">
        <v>0</v>
      </c>
      <c r="D68" s="231">
        <v>0</v>
      </c>
      <c r="E68" s="231">
        <v>0</v>
      </c>
      <c r="F68" s="231">
        <v>0</v>
      </c>
      <c r="G68" s="231">
        <v>0</v>
      </c>
      <c r="H68" s="231">
        <v>0</v>
      </c>
      <c r="I68" s="231">
        <v>0</v>
      </c>
      <c r="J68" s="231">
        <v>0</v>
      </c>
      <c r="K68" s="231">
        <v>0</v>
      </c>
      <c r="L68" s="231">
        <v>0</v>
      </c>
      <c r="M68" s="231">
        <v>0</v>
      </c>
      <c r="N68" s="231">
        <v>0</v>
      </c>
      <c r="O68" s="231">
        <v>0</v>
      </c>
      <c r="P68" s="231">
        <v>0</v>
      </c>
      <c r="Q68" s="231">
        <v>0</v>
      </c>
      <c r="R68" s="231">
        <v>0</v>
      </c>
      <c r="S68" s="231">
        <v>0</v>
      </c>
      <c r="T68" s="231">
        <v>0</v>
      </c>
      <c r="U68" s="231">
        <v>0</v>
      </c>
      <c r="V68" s="231">
        <v>0</v>
      </c>
      <c r="W68" s="231">
        <v>0</v>
      </c>
      <c r="DA68" s="73" t="s">
        <v>851</v>
      </c>
    </row>
    <row r="69" spans="1:105" ht="12" customHeight="1" x14ac:dyDescent="0.25">
      <c r="A69" s="60" t="s">
        <v>547</v>
      </c>
      <c r="B69" s="264">
        <v>0</v>
      </c>
      <c r="C69" s="264">
        <v>0</v>
      </c>
      <c r="D69" s="264">
        <v>0</v>
      </c>
      <c r="E69" s="264">
        <v>0</v>
      </c>
      <c r="F69" s="264">
        <v>0</v>
      </c>
      <c r="G69" s="264">
        <v>0</v>
      </c>
      <c r="H69" s="264">
        <v>0</v>
      </c>
      <c r="I69" s="264">
        <v>0</v>
      </c>
      <c r="J69" s="264">
        <v>0</v>
      </c>
      <c r="K69" s="264">
        <v>0</v>
      </c>
      <c r="L69" s="264">
        <v>0</v>
      </c>
      <c r="M69" s="264">
        <v>0</v>
      </c>
      <c r="N69" s="264">
        <v>0</v>
      </c>
      <c r="O69" s="264">
        <v>0</v>
      </c>
      <c r="P69" s="264">
        <v>0</v>
      </c>
      <c r="Q69" s="264">
        <v>0</v>
      </c>
      <c r="R69" s="264">
        <v>0</v>
      </c>
      <c r="S69" s="264">
        <v>0</v>
      </c>
      <c r="T69" s="264">
        <v>0</v>
      </c>
      <c r="U69" s="264">
        <v>0</v>
      </c>
      <c r="V69" s="264">
        <v>0</v>
      </c>
      <c r="W69" s="264">
        <v>0</v>
      </c>
      <c r="DA69" s="72" t="s">
        <v>852</v>
      </c>
    </row>
    <row r="70" spans="1:105" ht="12" customHeight="1" x14ac:dyDescent="0.25">
      <c r="A70" s="100" t="s">
        <v>106</v>
      </c>
      <c r="B70" s="281">
        <v>0</v>
      </c>
      <c r="C70" s="281">
        <v>0</v>
      </c>
      <c r="D70" s="281">
        <v>0</v>
      </c>
      <c r="E70" s="281">
        <v>0</v>
      </c>
      <c r="F70" s="281">
        <v>0</v>
      </c>
      <c r="G70" s="281">
        <v>0</v>
      </c>
      <c r="H70" s="281">
        <v>0</v>
      </c>
      <c r="I70" s="281">
        <v>0</v>
      </c>
      <c r="J70" s="281">
        <v>0</v>
      </c>
      <c r="K70" s="281">
        <v>0</v>
      </c>
      <c r="L70" s="281">
        <v>0</v>
      </c>
      <c r="M70" s="281">
        <v>0</v>
      </c>
      <c r="N70" s="281">
        <v>0</v>
      </c>
      <c r="O70" s="281">
        <v>0</v>
      </c>
      <c r="P70" s="281">
        <v>0</v>
      </c>
      <c r="Q70" s="281">
        <v>0</v>
      </c>
      <c r="R70" s="281">
        <v>0</v>
      </c>
      <c r="S70" s="281">
        <v>0</v>
      </c>
      <c r="T70" s="281">
        <v>0</v>
      </c>
      <c r="U70" s="281">
        <v>0</v>
      </c>
      <c r="V70" s="281">
        <v>0</v>
      </c>
      <c r="W70" s="281">
        <v>0</v>
      </c>
      <c r="DA70" s="105" t="s">
        <v>853</v>
      </c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DA71" s="124"/>
    </row>
    <row r="72" spans="1:105" ht="15" customHeight="1" x14ac:dyDescent="0.25">
      <c r="A72" s="34" t="s">
        <v>81</v>
      </c>
      <c r="B72" s="225">
        <v>6.4359382782029968</v>
      </c>
      <c r="C72" s="225">
        <v>4.6327683188411806</v>
      </c>
      <c r="D72" s="225">
        <v>1.454516211649699</v>
      </c>
      <c r="E72" s="225">
        <v>1.606797470286121</v>
      </c>
      <c r="F72" s="225">
        <v>1.744552894400188</v>
      </c>
      <c r="G72" s="225">
        <v>1.413655203024643</v>
      </c>
      <c r="H72" s="225">
        <v>1.8635426847525489</v>
      </c>
      <c r="I72" s="225">
        <v>3.0353345362209838</v>
      </c>
      <c r="J72" s="225">
        <v>3.415598912248349</v>
      </c>
      <c r="K72" s="225">
        <v>2.2949851743995189</v>
      </c>
      <c r="L72" s="225">
        <v>1.5320126147627411</v>
      </c>
      <c r="M72" s="225">
        <v>1.8605504553911469</v>
      </c>
      <c r="N72" s="225">
        <v>3.1041670272680819</v>
      </c>
      <c r="O72" s="225">
        <v>3.3281215119761969</v>
      </c>
      <c r="P72" s="225">
        <v>4.358898803551198</v>
      </c>
      <c r="Q72" s="225">
        <v>4.7951844201627818</v>
      </c>
      <c r="R72" s="225">
        <v>4.980764192241983</v>
      </c>
      <c r="S72" s="225">
        <v>5.090060652819135</v>
      </c>
      <c r="T72" s="225">
        <v>4.944779393758628</v>
      </c>
      <c r="U72" s="225">
        <v>4.7234402341084643</v>
      </c>
      <c r="V72" s="225">
        <v>5.1144751044407508</v>
      </c>
      <c r="W72" s="225">
        <v>5.9037753514264484</v>
      </c>
      <c r="DA72" s="89" t="s">
        <v>854</v>
      </c>
    </row>
    <row r="73" spans="1:105" ht="12" customHeight="1" x14ac:dyDescent="0.25">
      <c r="A73" s="55" t="s">
        <v>92</v>
      </c>
      <c r="B73" s="261">
        <v>0</v>
      </c>
      <c r="C73" s="261">
        <v>0</v>
      </c>
      <c r="D73" s="261">
        <v>0</v>
      </c>
      <c r="E73" s="261">
        <v>0</v>
      </c>
      <c r="F73" s="261">
        <v>0</v>
      </c>
      <c r="G73" s="261">
        <v>0</v>
      </c>
      <c r="H73" s="261">
        <v>0</v>
      </c>
      <c r="I73" s="261">
        <v>0</v>
      </c>
      <c r="J73" s="261">
        <v>0</v>
      </c>
      <c r="K73" s="261">
        <v>0</v>
      </c>
      <c r="L73" s="261">
        <v>0</v>
      </c>
      <c r="M73" s="261">
        <v>0</v>
      </c>
      <c r="N73" s="261">
        <v>0</v>
      </c>
      <c r="O73" s="261">
        <v>0</v>
      </c>
      <c r="P73" s="261">
        <v>0</v>
      </c>
      <c r="Q73" s="261">
        <v>0</v>
      </c>
      <c r="R73" s="261">
        <v>0</v>
      </c>
      <c r="S73" s="261">
        <v>0</v>
      </c>
      <c r="T73" s="261">
        <v>0</v>
      </c>
      <c r="U73" s="261">
        <v>0</v>
      </c>
      <c r="V73" s="261">
        <v>0</v>
      </c>
      <c r="W73" s="261">
        <v>0</v>
      </c>
      <c r="DA73" s="67" t="s">
        <v>855</v>
      </c>
    </row>
    <row r="74" spans="1:105" ht="12" customHeight="1" x14ac:dyDescent="0.25">
      <c r="A74" s="202" t="s">
        <v>93</v>
      </c>
      <c r="B74" s="226">
        <v>0</v>
      </c>
      <c r="C74" s="226">
        <v>0</v>
      </c>
      <c r="D74" s="226">
        <v>0</v>
      </c>
      <c r="E74" s="226">
        <v>0</v>
      </c>
      <c r="F74" s="226">
        <v>0</v>
      </c>
      <c r="G74" s="226">
        <v>0</v>
      </c>
      <c r="H74" s="226">
        <v>0</v>
      </c>
      <c r="I74" s="226">
        <v>0</v>
      </c>
      <c r="J74" s="226">
        <v>0</v>
      </c>
      <c r="K74" s="226">
        <v>0</v>
      </c>
      <c r="L74" s="226">
        <v>0</v>
      </c>
      <c r="M74" s="226">
        <v>0</v>
      </c>
      <c r="N74" s="226">
        <v>0</v>
      </c>
      <c r="O74" s="226">
        <v>0</v>
      </c>
      <c r="P74" s="226">
        <v>0</v>
      </c>
      <c r="Q74" s="226">
        <v>0</v>
      </c>
      <c r="R74" s="226">
        <v>0</v>
      </c>
      <c r="S74" s="226">
        <v>0</v>
      </c>
      <c r="T74" s="226">
        <v>0</v>
      </c>
      <c r="U74" s="226">
        <v>0</v>
      </c>
      <c r="V74" s="226">
        <v>0</v>
      </c>
      <c r="W74" s="226">
        <v>0</v>
      </c>
      <c r="DA74" s="174" t="s">
        <v>856</v>
      </c>
    </row>
    <row r="75" spans="1:105" ht="12" customHeight="1" x14ac:dyDescent="0.25">
      <c r="A75" s="202" t="s">
        <v>94</v>
      </c>
      <c r="B75" s="226">
        <v>0</v>
      </c>
      <c r="C75" s="226">
        <v>0</v>
      </c>
      <c r="D75" s="226">
        <v>0</v>
      </c>
      <c r="E75" s="226">
        <v>0</v>
      </c>
      <c r="F75" s="226">
        <v>0</v>
      </c>
      <c r="G75" s="226">
        <v>0</v>
      </c>
      <c r="H75" s="226">
        <v>0</v>
      </c>
      <c r="I75" s="226">
        <v>0</v>
      </c>
      <c r="J75" s="226">
        <v>0</v>
      </c>
      <c r="K75" s="226">
        <v>0</v>
      </c>
      <c r="L75" s="226">
        <v>0</v>
      </c>
      <c r="M75" s="226">
        <v>0</v>
      </c>
      <c r="N75" s="226">
        <v>0</v>
      </c>
      <c r="O75" s="226">
        <v>0</v>
      </c>
      <c r="P75" s="226">
        <v>0</v>
      </c>
      <c r="Q75" s="226">
        <v>0</v>
      </c>
      <c r="R75" s="226">
        <v>0</v>
      </c>
      <c r="S75" s="226">
        <v>0</v>
      </c>
      <c r="T75" s="226">
        <v>0</v>
      </c>
      <c r="U75" s="226">
        <v>0</v>
      </c>
      <c r="V75" s="226">
        <v>0</v>
      </c>
      <c r="W75" s="226">
        <v>0</v>
      </c>
      <c r="DA75" s="174" t="s">
        <v>857</v>
      </c>
    </row>
    <row r="76" spans="1:105" ht="12" customHeight="1" x14ac:dyDescent="0.25">
      <c r="A76" s="202" t="s">
        <v>95</v>
      </c>
      <c r="B76" s="226">
        <v>0</v>
      </c>
      <c r="C76" s="226">
        <v>0</v>
      </c>
      <c r="D76" s="226">
        <v>0</v>
      </c>
      <c r="E76" s="226">
        <v>0</v>
      </c>
      <c r="F76" s="226">
        <v>0</v>
      </c>
      <c r="G76" s="226">
        <v>0</v>
      </c>
      <c r="H76" s="226">
        <v>0</v>
      </c>
      <c r="I76" s="226">
        <v>0</v>
      </c>
      <c r="J76" s="226">
        <v>0</v>
      </c>
      <c r="K76" s="226">
        <v>0</v>
      </c>
      <c r="L76" s="226">
        <v>0</v>
      </c>
      <c r="M76" s="226">
        <v>0</v>
      </c>
      <c r="N76" s="226">
        <v>0</v>
      </c>
      <c r="O76" s="226">
        <v>0</v>
      </c>
      <c r="P76" s="226">
        <v>0</v>
      </c>
      <c r="Q76" s="226">
        <v>0</v>
      </c>
      <c r="R76" s="226">
        <v>0</v>
      </c>
      <c r="S76" s="226">
        <v>0</v>
      </c>
      <c r="T76" s="226">
        <v>0</v>
      </c>
      <c r="U76" s="226">
        <v>0</v>
      </c>
      <c r="V76" s="226">
        <v>0</v>
      </c>
      <c r="W76" s="226">
        <v>0</v>
      </c>
      <c r="DA76" s="174" t="s">
        <v>858</v>
      </c>
    </row>
    <row r="77" spans="1:105" ht="12" customHeight="1" x14ac:dyDescent="0.25">
      <c r="A77" s="56" t="s">
        <v>96</v>
      </c>
      <c r="B77" s="262">
        <v>1.3196138701346319E-2</v>
      </c>
      <c r="C77" s="262">
        <v>8.9097672926238842E-3</v>
      </c>
      <c r="D77" s="262">
        <v>4.1975075776368902E-3</v>
      </c>
      <c r="E77" s="262">
        <v>4.6407249481582279E-3</v>
      </c>
      <c r="F77" s="262">
        <v>4.3544743500795006E-3</v>
      </c>
      <c r="G77" s="262">
        <v>4.0779081193158167E-3</v>
      </c>
      <c r="H77" s="262">
        <v>5.37607628842879E-3</v>
      </c>
      <c r="I77" s="262">
        <v>6.7645156674649744E-3</v>
      </c>
      <c r="J77" s="262">
        <v>8.8214578968384694E-3</v>
      </c>
      <c r="K77" s="262">
        <v>5.2988006846567534E-3</v>
      </c>
      <c r="L77" s="262">
        <v>3.9254318917531384E-3</v>
      </c>
      <c r="M77" s="262">
        <v>4.5821242612236676E-3</v>
      </c>
      <c r="N77" s="262">
        <v>5.8573543093274677E-3</v>
      </c>
      <c r="O77" s="262">
        <v>7.5841885437886482E-3</v>
      </c>
      <c r="P77" s="262">
        <v>9.7312746977624952E-3</v>
      </c>
      <c r="Q77" s="262">
        <v>1.1103824026538129E-2</v>
      </c>
      <c r="R77" s="262">
        <v>1.1789572690923979E-2</v>
      </c>
      <c r="S77" s="262">
        <v>1.2119600826362121E-2</v>
      </c>
      <c r="T77" s="262">
        <v>1.1776123488087939E-2</v>
      </c>
      <c r="U77" s="262">
        <v>1.12537510164014E-2</v>
      </c>
      <c r="V77" s="262">
        <v>1.2721666914073251E-2</v>
      </c>
      <c r="W77" s="262">
        <v>1.470714393594817E-2</v>
      </c>
      <c r="DA77" s="68" t="s">
        <v>859</v>
      </c>
    </row>
    <row r="78" spans="1:105" ht="12" customHeight="1" x14ac:dyDescent="0.25">
      <c r="A78" s="37" t="s">
        <v>160</v>
      </c>
      <c r="B78" s="228">
        <v>4.0037891090826819E-3</v>
      </c>
      <c r="C78" s="228">
        <v>3.745809602537013E-3</v>
      </c>
      <c r="D78" s="228">
        <v>7.2026749896168774E-4</v>
      </c>
      <c r="E78" s="228">
        <v>7.9204647943163483E-4</v>
      </c>
      <c r="F78" s="228">
        <v>6.8441062535344556E-4</v>
      </c>
      <c r="G78" s="228">
        <v>0</v>
      </c>
      <c r="H78" s="228">
        <v>0</v>
      </c>
      <c r="I78" s="228">
        <v>0</v>
      </c>
      <c r="J78" s="228">
        <v>0</v>
      </c>
      <c r="K78" s="228">
        <v>0</v>
      </c>
      <c r="L78" s="228">
        <v>0</v>
      </c>
      <c r="M78" s="228">
        <v>0</v>
      </c>
      <c r="N78" s="228">
        <v>0</v>
      </c>
      <c r="O78" s="228">
        <v>0</v>
      </c>
      <c r="P78" s="228">
        <v>0</v>
      </c>
      <c r="Q78" s="228">
        <v>0</v>
      </c>
      <c r="R78" s="228">
        <v>0</v>
      </c>
      <c r="S78" s="228">
        <v>4.4469322817586109E-5</v>
      </c>
      <c r="T78" s="228">
        <v>5.0151945991905139E-5</v>
      </c>
      <c r="U78" s="228">
        <v>4.5473243113491181E-5</v>
      </c>
      <c r="V78" s="228">
        <v>2.6291216476885642E-5</v>
      </c>
      <c r="W78" s="228">
        <v>3.7164335872326749E-5</v>
      </c>
      <c r="DA78" s="69" t="s">
        <v>860</v>
      </c>
    </row>
    <row r="79" spans="1:105" ht="12" customHeight="1" x14ac:dyDescent="0.25">
      <c r="A79" s="37" t="s">
        <v>162</v>
      </c>
      <c r="B79" s="228">
        <v>9.1923495922636416E-3</v>
      </c>
      <c r="C79" s="228">
        <v>5.1639576900868707E-3</v>
      </c>
      <c r="D79" s="228">
        <v>3.477240078675203E-3</v>
      </c>
      <c r="E79" s="228">
        <v>3.848678468726593E-3</v>
      </c>
      <c r="F79" s="228">
        <v>3.6700637247260551E-3</v>
      </c>
      <c r="G79" s="228">
        <v>4.0779081193158167E-3</v>
      </c>
      <c r="H79" s="228">
        <v>5.37607628842879E-3</v>
      </c>
      <c r="I79" s="228">
        <v>6.7645156674649744E-3</v>
      </c>
      <c r="J79" s="228">
        <v>8.8214578968384694E-3</v>
      </c>
      <c r="K79" s="228">
        <v>5.2988006846567534E-3</v>
      </c>
      <c r="L79" s="228">
        <v>3.9254318917531384E-3</v>
      </c>
      <c r="M79" s="228">
        <v>4.5821242612236676E-3</v>
      </c>
      <c r="N79" s="228">
        <v>5.8573543093274677E-3</v>
      </c>
      <c r="O79" s="228">
        <v>7.5841885437886482E-3</v>
      </c>
      <c r="P79" s="228">
        <v>9.7312746977624952E-3</v>
      </c>
      <c r="Q79" s="228">
        <v>1.1103824026538129E-2</v>
      </c>
      <c r="R79" s="228">
        <v>1.1789572690923979E-2</v>
      </c>
      <c r="S79" s="228">
        <v>1.207513150354454E-2</v>
      </c>
      <c r="T79" s="228">
        <v>1.172597154209604E-2</v>
      </c>
      <c r="U79" s="228">
        <v>1.120827777328791E-2</v>
      </c>
      <c r="V79" s="228">
        <v>1.269537569759637E-2</v>
      </c>
      <c r="W79" s="228">
        <v>1.466997960007585E-2</v>
      </c>
      <c r="DA79" s="69" t="s">
        <v>861</v>
      </c>
    </row>
    <row r="80" spans="1:105" ht="12" customHeight="1" x14ac:dyDescent="0.25">
      <c r="A80" s="37" t="s">
        <v>97</v>
      </c>
      <c r="B80" s="228">
        <v>0</v>
      </c>
      <c r="C80" s="228">
        <v>0</v>
      </c>
      <c r="D80" s="228">
        <v>0</v>
      </c>
      <c r="E80" s="228">
        <v>0</v>
      </c>
      <c r="F80" s="228">
        <v>0</v>
      </c>
      <c r="G80" s="228">
        <v>0</v>
      </c>
      <c r="H80" s="228">
        <v>0</v>
      </c>
      <c r="I80" s="228">
        <v>0</v>
      </c>
      <c r="J80" s="228">
        <v>0</v>
      </c>
      <c r="K80" s="228">
        <v>0</v>
      </c>
      <c r="L80" s="228">
        <v>0</v>
      </c>
      <c r="M80" s="228">
        <v>0</v>
      </c>
      <c r="N80" s="228">
        <v>0</v>
      </c>
      <c r="O80" s="228">
        <v>0</v>
      </c>
      <c r="P80" s="228">
        <v>0</v>
      </c>
      <c r="Q80" s="228">
        <v>0</v>
      </c>
      <c r="R80" s="228">
        <v>0</v>
      </c>
      <c r="S80" s="228">
        <v>0</v>
      </c>
      <c r="T80" s="228">
        <v>0</v>
      </c>
      <c r="U80" s="228">
        <v>0</v>
      </c>
      <c r="V80" s="228">
        <v>0</v>
      </c>
      <c r="W80" s="228">
        <v>0</v>
      </c>
      <c r="DA80" s="69" t="s">
        <v>862</v>
      </c>
    </row>
    <row r="81" spans="1:105" ht="12" customHeight="1" x14ac:dyDescent="0.25">
      <c r="A81" s="37" t="s">
        <v>78</v>
      </c>
      <c r="B81" s="228">
        <v>0</v>
      </c>
      <c r="C81" s="228">
        <v>0</v>
      </c>
      <c r="D81" s="228">
        <v>0</v>
      </c>
      <c r="E81" s="228">
        <v>0</v>
      </c>
      <c r="F81" s="228">
        <v>0</v>
      </c>
      <c r="G81" s="228">
        <v>0</v>
      </c>
      <c r="H81" s="228">
        <v>0</v>
      </c>
      <c r="I81" s="228">
        <v>0</v>
      </c>
      <c r="J81" s="228">
        <v>0</v>
      </c>
      <c r="K81" s="228">
        <v>0</v>
      </c>
      <c r="L81" s="228">
        <v>0</v>
      </c>
      <c r="M81" s="228">
        <v>0</v>
      </c>
      <c r="N81" s="228">
        <v>0</v>
      </c>
      <c r="O81" s="228">
        <v>0</v>
      </c>
      <c r="P81" s="228">
        <v>0</v>
      </c>
      <c r="Q81" s="228">
        <v>0</v>
      </c>
      <c r="R81" s="228">
        <v>0</v>
      </c>
      <c r="S81" s="228">
        <v>0</v>
      </c>
      <c r="T81" s="228">
        <v>0</v>
      </c>
      <c r="U81" s="228">
        <v>0</v>
      </c>
      <c r="V81" s="228">
        <v>0</v>
      </c>
      <c r="W81" s="228">
        <v>0</v>
      </c>
      <c r="DA81" s="69" t="s">
        <v>863</v>
      </c>
    </row>
    <row r="82" spans="1:105" ht="12" customHeight="1" x14ac:dyDescent="0.25">
      <c r="A82" s="37" t="s">
        <v>38</v>
      </c>
      <c r="B82" s="228">
        <v>0</v>
      </c>
      <c r="C82" s="228">
        <v>0</v>
      </c>
      <c r="D82" s="228">
        <v>0</v>
      </c>
      <c r="E82" s="228">
        <v>0</v>
      </c>
      <c r="F82" s="228">
        <v>0</v>
      </c>
      <c r="G82" s="228">
        <v>0</v>
      </c>
      <c r="H82" s="228">
        <v>0</v>
      </c>
      <c r="I82" s="228">
        <v>0</v>
      </c>
      <c r="J82" s="228">
        <v>0</v>
      </c>
      <c r="K82" s="228">
        <v>0</v>
      </c>
      <c r="L82" s="228">
        <v>0</v>
      </c>
      <c r="M82" s="228">
        <v>0</v>
      </c>
      <c r="N82" s="228">
        <v>0</v>
      </c>
      <c r="O82" s="228">
        <v>0</v>
      </c>
      <c r="P82" s="228">
        <v>0</v>
      </c>
      <c r="Q82" s="228">
        <v>0</v>
      </c>
      <c r="R82" s="228">
        <v>0</v>
      </c>
      <c r="S82" s="228">
        <v>0</v>
      </c>
      <c r="T82" s="228">
        <v>0</v>
      </c>
      <c r="U82" s="228">
        <v>0</v>
      </c>
      <c r="V82" s="228">
        <v>0</v>
      </c>
      <c r="W82" s="228">
        <v>0</v>
      </c>
      <c r="DA82" s="69" t="s">
        <v>864</v>
      </c>
    </row>
    <row r="83" spans="1:105" ht="12" customHeight="1" x14ac:dyDescent="0.25">
      <c r="A83" s="57" t="s">
        <v>560</v>
      </c>
      <c r="B83" s="263">
        <v>1.656821709789462</v>
      </c>
      <c r="C83" s="263">
        <v>1.1955344529496481</v>
      </c>
      <c r="D83" s="263">
        <v>0.36206073372018333</v>
      </c>
      <c r="E83" s="263">
        <v>0.40029094614991922</v>
      </c>
      <c r="F83" s="263">
        <v>0.44946598146198108</v>
      </c>
      <c r="G83" s="263">
        <v>0.351744548023946</v>
      </c>
      <c r="H83" s="263">
        <v>0.46371950247199473</v>
      </c>
      <c r="I83" s="263">
        <v>0.76485335736751048</v>
      </c>
      <c r="J83" s="263">
        <v>0.85196174414810077</v>
      </c>
      <c r="K83" s="263">
        <v>0.58502577292824165</v>
      </c>
      <c r="L83" s="263">
        <v>0.38084845717023452</v>
      </c>
      <c r="M83" s="263">
        <v>0.46634759177181628</v>
      </c>
      <c r="N83" s="263">
        <v>0.6101413333819643</v>
      </c>
      <c r="O83" s="263">
        <v>0.68903543328352324</v>
      </c>
      <c r="P83" s="263">
        <v>0.91644490875911955</v>
      </c>
      <c r="Q83" s="263">
        <v>1.024788648986473</v>
      </c>
      <c r="R83" s="263">
        <v>1.0811208162315149</v>
      </c>
      <c r="S83" s="263">
        <v>1.1061753748965411</v>
      </c>
      <c r="T83" s="263">
        <v>1.074503111694439</v>
      </c>
      <c r="U83" s="263">
        <v>1.0272862929525659</v>
      </c>
      <c r="V83" s="263">
        <v>1.1225597586007861</v>
      </c>
      <c r="W83" s="263">
        <v>1.2968195074439131</v>
      </c>
      <c r="DA83" s="70" t="s">
        <v>865</v>
      </c>
    </row>
    <row r="84" spans="1:105" ht="12" customHeight="1" x14ac:dyDescent="0.25">
      <c r="A84" s="60" t="s">
        <v>562</v>
      </c>
      <c r="B84" s="264">
        <v>1.656821709789462</v>
      </c>
      <c r="C84" s="264">
        <v>1.1955344529496481</v>
      </c>
      <c r="D84" s="264">
        <v>0.36206073372018333</v>
      </c>
      <c r="E84" s="264">
        <v>0.40029094614991922</v>
      </c>
      <c r="F84" s="264">
        <v>0.44946598146198108</v>
      </c>
      <c r="G84" s="264">
        <v>0.351744548023946</v>
      </c>
      <c r="H84" s="264">
        <v>0.46371950247199473</v>
      </c>
      <c r="I84" s="264">
        <v>0.76485335736751048</v>
      </c>
      <c r="J84" s="264">
        <v>0.85196174414810077</v>
      </c>
      <c r="K84" s="264">
        <v>0.58502577292824165</v>
      </c>
      <c r="L84" s="264">
        <v>0.38084845717023452</v>
      </c>
      <c r="M84" s="264">
        <v>0.46634759177181628</v>
      </c>
      <c r="N84" s="264">
        <v>0.6101413333819643</v>
      </c>
      <c r="O84" s="264">
        <v>0.68903543328352324</v>
      </c>
      <c r="P84" s="264">
        <v>0.91644490875911955</v>
      </c>
      <c r="Q84" s="264">
        <v>1.024788648986473</v>
      </c>
      <c r="R84" s="264">
        <v>1.0811208162315149</v>
      </c>
      <c r="S84" s="264">
        <v>1.1061753748965411</v>
      </c>
      <c r="T84" s="264">
        <v>1.074503111694439</v>
      </c>
      <c r="U84" s="264">
        <v>1.0272862929525659</v>
      </c>
      <c r="V84" s="264">
        <v>1.1225597586007861</v>
      </c>
      <c r="W84" s="264">
        <v>1.2968195074439131</v>
      </c>
      <c r="DA84" s="72" t="s">
        <v>866</v>
      </c>
    </row>
    <row r="85" spans="1:105" ht="12" customHeight="1" x14ac:dyDescent="0.25">
      <c r="A85" s="59" t="s">
        <v>33</v>
      </c>
      <c r="B85" s="232">
        <v>0.32257722020633972</v>
      </c>
      <c r="C85" s="232">
        <v>0.30898381558990018</v>
      </c>
      <c r="D85" s="232">
        <v>0</v>
      </c>
      <c r="E85" s="232">
        <v>0</v>
      </c>
      <c r="F85" s="232">
        <v>0</v>
      </c>
      <c r="G85" s="232">
        <v>0</v>
      </c>
      <c r="H85" s="232">
        <v>0</v>
      </c>
      <c r="I85" s="232">
        <v>0.12978703178970161</v>
      </c>
      <c r="J85" s="232">
        <v>0.17652494504224711</v>
      </c>
      <c r="K85" s="232">
        <v>0.1269649172680255</v>
      </c>
      <c r="L85" s="232">
        <v>6.1747533944341043E-2</v>
      </c>
      <c r="M85" s="232">
        <v>0.1151034336995861</v>
      </c>
      <c r="N85" s="232">
        <v>0.16086567572024069</v>
      </c>
      <c r="O85" s="232">
        <v>6.5147829794957687E-2</v>
      </c>
      <c r="P85" s="232">
        <v>0.14751370019306151</v>
      </c>
      <c r="Q85" s="232">
        <v>0.1386862900657852</v>
      </c>
      <c r="R85" s="232">
        <v>0.1435402107540425</v>
      </c>
      <c r="S85" s="232">
        <v>0.13749873644662469</v>
      </c>
      <c r="T85" s="232">
        <v>0.1328611588127199</v>
      </c>
      <c r="U85" s="232">
        <v>0.12849435348871041</v>
      </c>
      <c r="V85" s="232">
        <v>6.2543986534932441E-2</v>
      </c>
      <c r="W85" s="232">
        <v>7.0384055419426134E-2</v>
      </c>
      <c r="DA85" s="71" t="s">
        <v>867</v>
      </c>
    </row>
    <row r="86" spans="1:105" ht="12" customHeight="1" x14ac:dyDescent="0.25">
      <c r="A86" s="59" t="s">
        <v>160</v>
      </c>
      <c r="B86" s="232">
        <v>0.20725343956655251</v>
      </c>
      <c r="C86" s="232">
        <v>0.19853400648927849</v>
      </c>
      <c r="D86" s="232">
        <v>6.2127482637132962E-2</v>
      </c>
      <c r="E86" s="232">
        <v>6.8318859270517521E-2</v>
      </c>
      <c r="F86" s="232">
        <v>5.3380163281284282E-2</v>
      </c>
      <c r="G86" s="232">
        <v>0</v>
      </c>
      <c r="H86" s="232">
        <v>0</v>
      </c>
      <c r="I86" s="232">
        <v>0</v>
      </c>
      <c r="J86" s="232">
        <v>0</v>
      </c>
      <c r="K86" s="232">
        <v>0</v>
      </c>
      <c r="L86" s="232">
        <v>0</v>
      </c>
      <c r="M86" s="232">
        <v>0</v>
      </c>
      <c r="N86" s="232">
        <v>0</v>
      </c>
      <c r="O86" s="232">
        <v>0</v>
      </c>
      <c r="P86" s="232">
        <v>0</v>
      </c>
      <c r="Q86" s="232">
        <v>0</v>
      </c>
      <c r="R86" s="232">
        <v>0</v>
      </c>
      <c r="S86" s="232">
        <v>3.5542749929011858E-3</v>
      </c>
      <c r="T86" s="232">
        <v>4.0102480593385706E-3</v>
      </c>
      <c r="U86" s="232">
        <v>3.6317654719853071E-3</v>
      </c>
      <c r="V86" s="232">
        <v>2.190680224575478E-3</v>
      </c>
      <c r="W86" s="232">
        <v>3.0991509475444879E-3</v>
      </c>
      <c r="DA86" s="71" t="s">
        <v>868</v>
      </c>
    </row>
    <row r="87" spans="1:105" ht="12" customHeight="1" x14ac:dyDescent="0.25">
      <c r="A87" s="59" t="s">
        <v>70</v>
      </c>
      <c r="B87" s="232">
        <v>0.65115528075165752</v>
      </c>
      <c r="C87" s="232">
        <v>0.41431846723190852</v>
      </c>
      <c r="D87" s="232">
        <v>0</v>
      </c>
      <c r="E87" s="232">
        <v>0</v>
      </c>
      <c r="F87" s="232">
        <v>0.1098415758774401</v>
      </c>
      <c r="G87" s="232">
        <v>0</v>
      </c>
      <c r="H87" s="232">
        <v>0</v>
      </c>
      <c r="I87" s="232">
        <v>0.14685066869754199</v>
      </c>
      <c r="J87" s="232">
        <v>0</v>
      </c>
      <c r="K87" s="232">
        <v>7.1777696272083039E-2</v>
      </c>
      <c r="L87" s="232">
        <v>0</v>
      </c>
      <c r="M87" s="232">
        <v>0</v>
      </c>
      <c r="N87" s="232">
        <v>0</v>
      </c>
      <c r="O87" s="232">
        <v>0</v>
      </c>
      <c r="P87" s="232">
        <v>0</v>
      </c>
      <c r="Q87" s="232">
        <v>0</v>
      </c>
      <c r="R87" s="232">
        <v>0</v>
      </c>
      <c r="S87" s="232">
        <v>0</v>
      </c>
      <c r="T87" s="232">
        <v>0</v>
      </c>
      <c r="U87" s="232">
        <v>0</v>
      </c>
      <c r="V87" s="232">
        <v>0</v>
      </c>
      <c r="W87" s="232">
        <v>0</v>
      </c>
      <c r="DA87" s="71" t="s">
        <v>869</v>
      </c>
    </row>
    <row r="88" spans="1:105" ht="12" customHeight="1" x14ac:dyDescent="0.25">
      <c r="A88" s="59" t="s">
        <v>162</v>
      </c>
      <c r="B88" s="232">
        <v>0.4758357692649125</v>
      </c>
      <c r="C88" s="232">
        <v>0.27369816363856048</v>
      </c>
      <c r="D88" s="232">
        <v>0.29993325108305041</v>
      </c>
      <c r="E88" s="232">
        <v>0.33197208687940172</v>
      </c>
      <c r="F88" s="232">
        <v>0.28624424230325668</v>
      </c>
      <c r="G88" s="232">
        <v>0.351744548023946</v>
      </c>
      <c r="H88" s="232">
        <v>0.46371950247199473</v>
      </c>
      <c r="I88" s="232">
        <v>0.48821565688026691</v>
      </c>
      <c r="J88" s="232">
        <v>0.67543679910585364</v>
      </c>
      <c r="K88" s="232">
        <v>0.38628315938813312</v>
      </c>
      <c r="L88" s="232">
        <v>0.31910092322589351</v>
      </c>
      <c r="M88" s="232">
        <v>0.35124415807223008</v>
      </c>
      <c r="N88" s="232">
        <v>0.44927565766172362</v>
      </c>
      <c r="O88" s="232">
        <v>0.62388760348856553</v>
      </c>
      <c r="P88" s="232">
        <v>0.76893120856605812</v>
      </c>
      <c r="Q88" s="232">
        <v>0.88610235892068789</v>
      </c>
      <c r="R88" s="232">
        <v>0.93758060547747213</v>
      </c>
      <c r="S88" s="232">
        <v>0.96512236345701463</v>
      </c>
      <c r="T88" s="232">
        <v>0.93763170482238034</v>
      </c>
      <c r="U88" s="232">
        <v>0.89516017399187031</v>
      </c>
      <c r="V88" s="232">
        <v>1.0578250918412779</v>
      </c>
      <c r="W88" s="232">
        <v>1.2233363010769429</v>
      </c>
      <c r="DA88" s="71" t="s">
        <v>870</v>
      </c>
    </row>
    <row r="89" spans="1:105" ht="12" customHeight="1" x14ac:dyDescent="0.25">
      <c r="A89" s="60" t="s">
        <v>568</v>
      </c>
      <c r="B89" s="264">
        <v>0</v>
      </c>
      <c r="C89" s="264">
        <v>0</v>
      </c>
      <c r="D89" s="264">
        <v>0</v>
      </c>
      <c r="E89" s="264">
        <v>0</v>
      </c>
      <c r="F89" s="264">
        <v>0</v>
      </c>
      <c r="G89" s="264">
        <v>0</v>
      </c>
      <c r="H89" s="264">
        <v>0</v>
      </c>
      <c r="I89" s="264">
        <v>0</v>
      </c>
      <c r="J89" s="264">
        <v>0</v>
      </c>
      <c r="K89" s="264">
        <v>0</v>
      </c>
      <c r="L89" s="264">
        <v>0</v>
      </c>
      <c r="M89" s="264">
        <v>0</v>
      </c>
      <c r="N89" s="264">
        <v>0</v>
      </c>
      <c r="O89" s="264">
        <v>0</v>
      </c>
      <c r="P89" s="264">
        <v>0</v>
      </c>
      <c r="Q89" s="264">
        <v>0</v>
      </c>
      <c r="R89" s="264">
        <v>0</v>
      </c>
      <c r="S89" s="264">
        <v>0</v>
      </c>
      <c r="T89" s="264">
        <v>0</v>
      </c>
      <c r="U89" s="264">
        <v>0</v>
      </c>
      <c r="V89" s="264">
        <v>0</v>
      </c>
      <c r="W89" s="264">
        <v>0</v>
      </c>
      <c r="DA89" s="72" t="s">
        <v>871</v>
      </c>
    </row>
    <row r="90" spans="1:105" ht="12" customHeight="1" x14ac:dyDescent="0.25">
      <c r="A90" s="57" t="s">
        <v>519</v>
      </c>
      <c r="B90" s="296">
        <v>3.1776684184504349</v>
      </c>
      <c r="C90" s="296">
        <v>2.292951650657852</v>
      </c>
      <c r="D90" s="296">
        <v>0.69440722094945107</v>
      </c>
      <c r="E90" s="296">
        <v>0.76773010050301527</v>
      </c>
      <c r="F90" s="296">
        <v>0.86204438656290838</v>
      </c>
      <c r="G90" s="296">
        <v>0.67462149669673799</v>
      </c>
      <c r="H90" s="296">
        <v>0.88938164518139651</v>
      </c>
      <c r="I90" s="296">
        <v>1.466935364313501</v>
      </c>
      <c r="J90" s="296">
        <v>1.634003171319736</v>
      </c>
      <c r="K90" s="296">
        <v>1.122038606586016</v>
      </c>
      <c r="L90" s="296">
        <v>0.73044076342964681</v>
      </c>
      <c r="M90" s="296">
        <v>0.8944221370578409</v>
      </c>
      <c r="N90" s="296">
        <v>1.170208498852588</v>
      </c>
      <c r="O90" s="296">
        <v>1.3215218768569821</v>
      </c>
      <c r="P90" s="296">
        <v>1.75767738110071</v>
      </c>
      <c r="Q90" s="296">
        <v>1.965473114113534</v>
      </c>
      <c r="R90" s="296">
        <v>2.0735142797620592</v>
      </c>
      <c r="S90" s="296">
        <v>2.1215671748549072</v>
      </c>
      <c r="T90" s="296">
        <v>2.060821984274952</v>
      </c>
      <c r="U90" s="296">
        <v>1.970263420942985</v>
      </c>
      <c r="V90" s="296">
        <v>2.1529912794191639</v>
      </c>
      <c r="W90" s="296">
        <v>2.4872093170233889</v>
      </c>
      <c r="DA90" s="70" t="s">
        <v>872</v>
      </c>
    </row>
    <row r="91" spans="1:105" ht="12" customHeight="1" x14ac:dyDescent="0.25">
      <c r="A91" s="60" t="s">
        <v>521</v>
      </c>
      <c r="B91" s="264">
        <v>3.1776684184504349</v>
      </c>
      <c r="C91" s="264">
        <v>2.292951650657852</v>
      </c>
      <c r="D91" s="264">
        <v>0.69440722094945107</v>
      </c>
      <c r="E91" s="264">
        <v>0.76773010050301527</v>
      </c>
      <c r="F91" s="264">
        <v>0.86204438656290838</v>
      </c>
      <c r="G91" s="264">
        <v>0.67462149669673799</v>
      </c>
      <c r="H91" s="264">
        <v>0.88938164518139651</v>
      </c>
      <c r="I91" s="264">
        <v>1.466935364313501</v>
      </c>
      <c r="J91" s="264">
        <v>1.634003171319736</v>
      </c>
      <c r="K91" s="264">
        <v>1.122038606586016</v>
      </c>
      <c r="L91" s="264">
        <v>0.73044076342964681</v>
      </c>
      <c r="M91" s="264">
        <v>0.8944221370578409</v>
      </c>
      <c r="N91" s="264">
        <v>1.170208498852588</v>
      </c>
      <c r="O91" s="264">
        <v>1.3215218768569821</v>
      </c>
      <c r="P91" s="264">
        <v>1.75767738110071</v>
      </c>
      <c r="Q91" s="264">
        <v>1.965473114113534</v>
      </c>
      <c r="R91" s="264">
        <v>2.0735142797620592</v>
      </c>
      <c r="S91" s="264">
        <v>2.1215671748549072</v>
      </c>
      <c r="T91" s="264">
        <v>2.060821984274952</v>
      </c>
      <c r="U91" s="264">
        <v>1.970263420942985</v>
      </c>
      <c r="V91" s="264">
        <v>2.1529912794191639</v>
      </c>
      <c r="W91" s="264">
        <v>2.4872093170233889</v>
      </c>
      <c r="DA91" s="72" t="s">
        <v>873</v>
      </c>
    </row>
    <row r="92" spans="1:105" ht="12" customHeight="1" x14ac:dyDescent="0.25">
      <c r="A92" s="59" t="s">
        <v>33</v>
      </c>
      <c r="B92" s="299">
        <v>0.61868059737789938</v>
      </c>
      <c r="C92" s="299">
        <v>0.5926093959362142</v>
      </c>
      <c r="D92" s="299">
        <v>0</v>
      </c>
      <c r="E92" s="299">
        <v>0</v>
      </c>
      <c r="F92" s="299">
        <v>0</v>
      </c>
      <c r="G92" s="299">
        <v>0</v>
      </c>
      <c r="H92" s="299">
        <v>0</v>
      </c>
      <c r="I92" s="299">
        <v>0.24892246981418731</v>
      </c>
      <c r="J92" s="299">
        <v>0.33856252583793539</v>
      </c>
      <c r="K92" s="299">
        <v>0.24350985110223169</v>
      </c>
      <c r="L92" s="299">
        <v>0.11842746106764999</v>
      </c>
      <c r="M92" s="299">
        <v>0.22076035336889499</v>
      </c>
      <c r="N92" s="299">
        <v>0.3085291400568711</v>
      </c>
      <c r="O92" s="299">
        <v>0.124948991220261</v>
      </c>
      <c r="P92" s="299">
        <v>0.28292098276031319</v>
      </c>
      <c r="Q92" s="299">
        <v>0.26599062615500307</v>
      </c>
      <c r="R92" s="299">
        <v>0.27530010730533072</v>
      </c>
      <c r="S92" s="299">
        <v>0.26371298118661213</v>
      </c>
      <c r="T92" s="299">
        <v>0.25481843091708201</v>
      </c>
      <c r="U92" s="299">
        <v>0.24644320304214709</v>
      </c>
      <c r="V92" s="299">
        <v>0.1199550015561415</v>
      </c>
      <c r="W92" s="299">
        <v>0.13499170655917861</v>
      </c>
      <c r="DA92" s="71" t="s">
        <v>874</v>
      </c>
    </row>
    <row r="93" spans="1:105" ht="12" customHeight="1" x14ac:dyDescent="0.25">
      <c r="A93" s="59" t="s">
        <v>160</v>
      </c>
      <c r="B93" s="299">
        <v>0.39749763395455978</v>
      </c>
      <c r="C93" s="299">
        <v>0.38077436979600021</v>
      </c>
      <c r="D93" s="299">
        <v>0.1191561761457918</v>
      </c>
      <c r="E93" s="299">
        <v>0.1310308044648148</v>
      </c>
      <c r="F93" s="299">
        <v>0.10237942805096351</v>
      </c>
      <c r="G93" s="299">
        <v>0</v>
      </c>
      <c r="H93" s="299">
        <v>0</v>
      </c>
      <c r="I93" s="299">
        <v>0</v>
      </c>
      <c r="J93" s="299">
        <v>0</v>
      </c>
      <c r="K93" s="299">
        <v>0</v>
      </c>
      <c r="L93" s="299">
        <v>0</v>
      </c>
      <c r="M93" s="299">
        <v>0</v>
      </c>
      <c r="N93" s="299">
        <v>0</v>
      </c>
      <c r="O93" s="299">
        <v>0</v>
      </c>
      <c r="P93" s="299">
        <v>0</v>
      </c>
      <c r="Q93" s="299">
        <v>0</v>
      </c>
      <c r="R93" s="299">
        <v>0</v>
      </c>
      <c r="S93" s="299">
        <v>6.8168514021134151E-3</v>
      </c>
      <c r="T93" s="299">
        <v>7.6913759235637076E-3</v>
      </c>
      <c r="U93" s="299">
        <v>6.9654727333413212E-3</v>
      </c>
      <c r="V93" s="299">
        <v>4.2015717946151214E-3</v>
      </c>
      <c r="W93" s="299">
        <v>5.9439552438471412E-3</v>
      </c>
      <c r="DA93" s="71" t="s">
        <v>875</v>
      </c>
    </row>
    <row r="94" spans="1:105" ht="12" customHeight="1" x14ac:dyDescent="0.25">
      <c r="A94" s="59" t="s">
        <v>70</v>
      </c>
      <c r="B94" s="299">
        <v>1.248870387758682</v>
      </c>
      <c r="C94" s="299">
        <v>0.79463390703090653</v>
      </c>
      <c r="D94" s="299">
        <v>0</v>
      </c>
      <c r="E94" s="299">
        <v>0</v>
      </c>
      <c r="F94" s="299">
        <v>0.21066847726356869</v>
      </c>
      <c r="G94" s="299">
        <v>0</v>
      </c>
      <c r="H94" s="299">
        <v>0</v>
      </c>
      <c r="I94" s="299">
        <v>0.28164933462140901</v>
      </c>
      <c r="J94" s="299">
        <v>0</v>
      </c>
      <c r="K94" s="299">
        <v>0.13766461245966491</v>
      </c>
      <c r="L94" s="299">
        <v>0</v>
      </c>
      <c r="M94" s="299">
        <v>0</v>
      </c>
      <c r="N94" s="299">
        <v>0</v>
      </c>
      <c r="O94" s="299">
        <v>0</v>
      </c>
      <c r="P94" s="299">
        <v>0</v>
      </c>
      <c r="Q94" s="299">
        <v>0</v>
      </c>
      <c r="R94" s="299">
        <v>0</v>
      </c>
      <c r="S94" s="299">
        <v>0</v>
      </c>
      <c r="T94" s="299">
        <v>0</v>
      </c>
      <c r="U94" s="299">
        <v>0</v>
      </c>
      <c r="V94" s="299">
        <v>0</v>
      </c>
      <c r="W94" s="299">
        <v>0</v>
      </c>
      <c r="DA94" s="71" t="s">
        <v>876</v>
      </c>
    </row>
    <row r="95" spans="1:105" ht="12" customHeight="1" x14ac:dyDescent="0.25">
      <c r="A95" s="59" t="s">
        <v>162</v>
      </c>
      <c r="B95" s="299">
        <v>0.91261979935929349</v>
      </c>
      <c r="C95" s="299">
        <v>0.52493397789473162</v>
      </c>
      <c r="D95" s="299">
        <v>0.57525104480365929</v>
      </c>
      <c r="E95" s="299">
        <v>0.63669929603820052</v>
      </c>
      <c r="F95" s="299">
        <v>0.54899648124837608</v>
      </c>
      <c r="G95" s="299">
        <v>0.67462149669673799</v>
      </c>
      <c r="H95" s="299">
        <v>0.88938164518139651</v>
      </c>
      <c r="I95" s="299">
        <v>0.93636355987790509</v>
      </c>
      <c r="J95" s="299">
        <v>1.295440645481801</v>
      </c>
      <c r="K95" s="299">
        <v>0.74086414302411929</v>
      </c>
      <c r="L95" s="299">
        <v>0.6120133023619968</v>
      </c>
      <c r="M95" s="299">
        <v>0.67366178368894591</v>
      </c>
      <c r="N95" s="299">
        <v>0.86167935879571711</v>
      </c>
      <c r="O95" s="299">
        <v>1.196572885636721</v>
      </c>
      <c r="P95" s="299">
        <v>1.4747563983403971</v>
      </c>
      <c r="Q95" s="299">
        <v>1.69948248795853</v>
      </c>
      <c r="R95" s="299">
        <v>1.798214172456728</v>
      </c>
      <c r="S95" s="299">
        <v>1.8510373422661821</v>
      </c>
      <c r="T95" s="299">
        <v>1.798312177434306</v>
      </c>
      <c r="U95" s="299">
        <v>1.716854745167496</v>
      </c>
      <c r="V95" s="299">
        <v>2.028834706068408</v>
      </c>
      <c r="W95" s="299">
        <v>2.3462736552203638</v>
      </c>
      <c r="DA95" s="71" t="s">
        <v>877</v>
      </c>
    </row>
    <row r="96" spans="1:105" ht="12" customHeight="1" x14ac:dyDescent="0.25">
      <c r="A96" s="60" t="s">
        <v>527</v>
      </c>
      <c r="B96" s="264">
        <v>0</v>
      </c>
      <c r="C96" s="264">
        <v>0</v>
      </c>
      <c r="D96" s="264">
        <v>0</v>
      </c>
      <c r="E96" s="264">
        <v>0</v>
      </c>
      <c r="F96" s="264">
        <v>0</v>
      </c>
      <c r="G96" s="264">
        <v>0</v>
      </c>
      <c r="H96" s="264">
        <v>0</v>
      </c>
      <c r="I96" s="264">
        <v>0</v>
      </c>
      <c r="J96" s="264">
        <v>0</v>
      </c>
      <c r="K96" s="264">
        <v>0</v>
      </c>
      <c r="L96" s="264">
        <v>0</v>
      </c>
      <c r="M96" s="264">
        <v>0</v>
      </c>
      <c r="N96" s="264">
        <v>0</v>
      </c>
      <c r="O96" s="264">
        <v>0</v>
      </c>
      <c r="P96" s="264">
        <v>0</v>
      </c>
      <c r="Q96" s="264">
        <v>0</v>
      </c>
      <c r="R96" s="264">
        <v>0</v>
      </c>
      <c r="S96" s="264">
        <v>0</v>
      </c>
      <c r="T96" s="264">
        <v>0</v>
      </c>
      <c r="U96" s="264">
        <v>0</v>
      </c>
      <c r="V96" s="264">
        <v>0</v>
      </c>
      <c r="W96" s="264">
        <v>0</v>
      </c>
      <c r="DA96" s="72" t="s">
        <v>878</v>
      </c>
    </row>
    <row r="97" spans="1:105" ht="12" customHeight="1" x14ac:dyDescent="0.25">
      <c r="A97" s="57" t="s">
        <v>529</v>
      </c>
      <c r="B97" s="296">
        <f t="shared" ref="B97:W97" si="2">B98+B102+B113</f>
        <v>1.5882520112617526</v>
      </c>
      <c r="C97" s="296">
        <f t="shared" si="2"/>
        <v>1.1353724479410572</v>
      </c>
      <c r="D97" s="296">
        <f t="shared" si="2"/>
        <v>0.3938507494024272</v>
      </c>
      <c r="E97" s="296">
        <f t="shared" si="2"/>
        <v>0.4341356986850281</v>
      </c>
      <c r="F97" s="296">
        <f t="shared" si="2"/>
        <v>0.42868805202521848</v>
      </c>
      <c r="G97" s="296">
        <f t="shared" si="2"/>
        <v>0.38321125018464341</v>
      </c>
      <c r="H97" s="296">
        <f t="shared" si="2"/>
        <v>0.50506546081072912</v>
      </c>
      <c r="I97" s="296">
        <f t="shared" si="2"/>
        <v>0.79678129887250737</v>
      </c>
      <c r="J97" s="296">
        <f t="shared" si="2"/>
        <v>0.92081253888367343</v>
      </c>
      <c r="K97" s="296">
        <f t="shared" si="2"/>
        <v>0.58262199420060512</v>
      </c>
      <c r="L97" s="296">
        <f t="shared" si="2"/>
        <v>0.41679796227110638</v>
      </c>
      <c r="M97" s="296">
        <f t="shared" si="2"/>
        <v>0.49519860230026602</v>
      </c>
      <c r="N97" s="296">
        <f t="shared" si="2"/>
        <v>1.3179598407242028</v>
      </c>
      <c r="O97" s="296">
        <f t="shared" si="2"/>
        <v>1.3099800132919031</v>
      </c>
      <c r="P97" s="296">
        <f t="shared" si="2"/>
        <v>1.6750452389936048</v>
      </c>
      <c r="Q97" s="296">
        <f t="shared" si="2"/>
        <v>1.7938188330362372</v>
      </c>
      <c r="R97" s="296">
        <f t="shared" si="2"/>
        <v>1.8143395235574853</v>
      </c>
      <c r="S97" s="296">
        <f t="shared" si="2"/>
        <v>1.8501985022413254</v>
      </c>
      <c r="T97" s="296">
        <f t="shared" si="2"/>
        <v>1.7976781743011496</v>
      </c>
      <c r="U97" s="296">
        <f t="shared" si="2"/>
        <v>1.7146367691965121</v>
      </c>
      <c r="V97" s="296">
        <f t="shared" si="2"/>
        <v>1.8262023995067267</v>
      </c>
      <c r="W97" s="296">
        <f t="shared" si="2"/>
        <v>2.1050393830231968</v>
      </c>
      <c r="DA97" s="70"/>
    </row>
    <row r="98" spans="1:105" ht="12" customHeight="1" x14ac:dyDescent="0.25">
      <c r="A98" s="60" t="s">
        <v>530</v>
      </c>
      <c r="B98" s="264">
        <v>0.84461403001272961</v>
      </c>
      <c r="C98" s="264">
        <v>0.6423445406320667</v>
      </c>
      <c r="D98" s="264">
        <v>0.27939631922328789</v>
      </c>
      <c r="E98" s="264">
        <v>0.30990629552865112</v>
      </c>
      <c r="F98" s="264">
        <v>0.27921672506734679</v>
      </c>
      <c r="G98" s="264">
        <v>0.27437799720391681</v>
      </c>
      <c r="H98" s="264">
        <v>0.35296357703360592</v>
      </c>
      <c r="I98" s="264">
        <v>0.46673137271626031</v>
      </c>
      <c r="J98" s="264">
        <v>0.57263187958849349</v>
      </c>
      <c r="K98" s="264">
        <v>0.41415340247860921</v>
      </c>
      <c r="L98" s="264">
        <v>0.31067934436105249</v>
      </c>
      <c r="M98" s="264">
        <v>0.37598180170384071</v>
      </c>
      <c r="N98" s="264">
        <v>0.31974338808969061</v>
      </c>
      <c r="O98" s="264">
        <v>0.36231504270762971</v>
      </c>
      <c r="P98" s="264">
        <v>0.48229725877245272</v>
      </c>
      <c r="Q98" s="264">
        <v>0.53987048142152028</v>
      </c>
      <c r="R98" s="264">
        <v>0.57006589973810429</v>
      </c>
      <c r="S98" s="264">
        <v>0.58333072819194243</v>
      </c>
      <c r="T98" s="264">
        <v>0.56662552946750555</v>
      </c>
      <c r="U98" s="264">
        <v>0.5417539660279902</v>
      </c>
      <c r="V98" s="264">
        <v>0.59230893525344563</v>
      </c>
      <c r="W98" s="264">
        <v>0.68429150849417175</v>
      </c>
      <c r="DA98" s="72" t="s">
        <v>879</v>
      </c>
    </row>
    <row r="99" spans="1:105" ht="12" customHeight="1" x14ac:dyDescent="0.25">
      <c r="A99" s="59" t="s">
        <v>33</v>
      </c>
      <c r="B99" s="232">
        <v>0.27091810771634928</v>
      </c>
      <c r="C99" s="232">
        <v>0.25405786711531558</v>
      </c>
      <c r="D99" s="232">
        <v>0</v>
      </c>
      <c r="E99" s="232">
        <v>0</v>
      </c>
      <c r="F99" s="232">
        <v>0</v>
      </c>
      <c r="G99" s="232">
        <v>0</v>
      </c>
      <c r="H99" s="232">
        <v>0</v>
      </c>
      <c r="I99" s="232">
        <v>9.8018472441186305E-2</v>
      </c>
      <c r="J99" s="232">
        <v>0.1186482981989689</v>
      </c>
      <c r="K99" s="232">
        <v>0.10245133858961331</v>
      </c>
      <c r="L99" s="232">
        <v>5.0370910005196202E-2</v>
      </c>
      <c r="M99" s="232">
        <v>9.2799442193419318E-2</v>
      </c>
      <c r="N99" s="232">
        <v>8.4301346865033863E-2</v>
      </c>
      <c r="O99" s="232">
        <v>3.4256639926319922E-2</v>
      </c>
      <c r="P99" s="232">
        <v>7.7632002267137901E-2</v>
      </c>
      <c r="Q99" s="232">
        <v>7.3061537379858668E-2</v>
      </c>
      <c r="R99" s="232">
        <v>7.5687544040940566E-2</v>
      </c>
      <c r="S99" s="232">
        <v>7.2508609283029157E-2</v>
      </c>
      <c r="T99" s="232">
        <v>7.0062639780732586E-2</v>
      </c>
      <c r="U99" s="232">
        <v>6.7763315924946027E-2</v>
      </c>
      <c r="V99" s="232">
        <v>3.3000792863969078E-2</v>
      </c>
      <c r="W99" s="232">
        <v>3.7139487168748903E-2</v>
      </c>
      <c r="DA99" s="71" t="s">
        <v>880</v>
      </c>
    </row>
    <row r="100" spans="1:105" ht="12" customHeight="1" x14ac:dyDescent="0.25">
      <c r="A100" s="59" t="s">
        <v>160</v>
      </c>
      <c r="B100" s="232">
        <v>0.17406284804971359</v>
      </c>
      <c r="C100" s="232">
        <v>0.16324196832843119</v>
      </c>
      <c r="D100" s="232">
        <v>4.7942757539785753E-2</v>
      </c>
      <c r="E100" s="232">
        <v>5.289263920383476E-2</v>
      </c>
      <c r="F100" s="232">
        <v>4.388563993010889E-2</v>
      </c>
      <c r="G100" s="232">
        <v>0</v>
      </c>
      <c r="H100" s="232">
        <v>0</v>
      </c>
      <c r="I100" s="232">
        <v>0</v>
      </c>
      <c r="J100" s="232">
        <v>0</v>
      </c>
      <c r="K100" s="232">
        <v>0</v>
      </c>
      <c r="L100" s="232">
        <v>0</v>
      </c>
      <c r="M100" s="232">
        <v>0</v>
      </c>
      <c r="N100" s="232">
        <v>0</v>
      </c>
      <c r="O100" s="232">
        <v>0</v>
      </c>
      <c r="P100" s="232">
        <v>0</v>
      </c>
      <c r="Q100" s="232">
        <v>0</v>
      </c>
      <c r="R100" s="232">
        <v>0</v>
      </c>
      <c r="S100" s="232">
        <v>1.8743120366400991E-3</v>
      </c>
      <c r="T100" s="232">
        <v>2.1147532335531682E-3</v>
      </c>
      <c r="U100" s="232">
        <v>1.915262922935158E-3</v>
      </c>
      <c r="V100" s="232">
        <v>1.155893449197237E-3</v>
      </c>
      <c r="W100" s="232">
        <v>1.6353260147407829E-3</v>
      </c>
      <c r="DA100" s="71" t="s">
        <v>881</v>
      </c>
    </row>
    <row r="101" spans="1:105" ht="12" customHeight="1" x14ac:dyDescent="0.25">
      <c r="A101" s="59" t="s">
        <v>162</v>
      </c>
      <c r="B101" s="232">
        <v>0.39963307424666661</v>
      </c>
      <c r="C101" s="232">
        <v>0.2250447051883199</v>
      </c>
      <c r="D101" s="232">
        <v>0.23145356168350209</v>
      </c>
      <c r="E101" s="232">
        <v>0.25701365632481638</v>
      </c>
      <c r="F101" s="232">
        <v>0.23533108513723799</v>
      </c>
      <c r="G101" s="232">
        <v>0.27437799720391681</v>
      </c>
      <c r="H101" s="232">
        <v>0.35296357703360592</v>
      </c>
      <c r="I101" s="232">
        <v>0.36871290027507397</v>
      </c>
      <c r="J101" s="232">
        <v>0.45398358138952472</v>
      </c>
      <c r="K101" s="232">
        <v>0.31170206388899591</v>
      </c>
      <c r="L101" s="232">
        <v>0.26030843435585632</v>
      </c>
      <c r="M101" s="232">
        <v>0.28318235951042142</v>
      </c>
      <c r="N101" s="232">
        <v>0.2354420412246567</v>
      </c>
      <c r="O101" s="232">
        <v>0.32805840278130982</v>
      </c>
      <c r="P101" s="232">
        <v>0.40466525650531482</v>
      </c>
      <c r="Q101" s="232">
        <v>0.46680894404166162</v>
      </c>
      <c r="R101" s="232">
        <v>0.49437835569716371</v>
      </c>
      <c r="S101" s="232">
        <v>0.50894780687227315</v>
      </c>
      <c r="T101" s="232">
        <v>0.49444813645321978</v>
      </c>
      <c r="U101" s="232">
        <v>0.472075387180109</v>
      </c>
      <c r="V101" s="232">
        <v>0.55815224894027926</v>
      </c>
      <c r="W101" s="232">
        <v>0.64551669531068212</v>
      </c>
      <c r="DA101" s="71" t="s">
        <v>882</v>
      </c>
    </row>
    <row r="102" spans="1:105" ht="12" customHeight="1" x14ac:dyDescent="0.25">
      <c r="A102" s="60" t="s">
        <v>535</v>
      </c>
      <c r="B102" s="264">
        <v>0.74363798124902292</v>
      </c>
      <c r="C102" s="264">
        <v>0.49302790730899049</v>
      </c>
      <c r="D102" s="264">
        <v>0.1144544301791393</v>
      </c>
      <c r="E102" s="264">
        <v>0.124229403156377</v>
      </c>
      <c r="F102" s="264">
        <v>0.14947132695787169</v>
      </c>
      <c r="G102" s="264">
        <v>0.1088332529807266</v>
      </c>
      <c r="H102" s="264">
        <v>0.15210188377712319</v>
      </c>
      <c r="I102" s="264">
        <v>0.33004992615624712</v>
      </c>
      <c r="J102" s="264">
        <v>0.34818065929518</v>
      </c>
      <c r="K102" s="264">
        <v>0.16846859172199591</v>
      </c>
      <c r="L102" s="264">
        <v>0.10611861791005391</v>
      </c>
      <c r="M102" s="264">
        <v>0.1192168005964253</v>
      </c>
      <c r="N102" s="264">
        <v>0.99821645263451231</v>
      </c>
      <c r="O102" s="264">
        <v>0.94766497058427335</v>
      </c>
      <c r="P102" s="264">
        <v>1.192747980221152</v>
      </c>
      <c r="Q102" s="264">
        <v>1.253948351614717</v>
      </c>
      <c r="R102" s="264">
        <v>1.244273623819381</v>
      </c>
      <c r="S102" s="264">
        <v>1.266867774049383</v>
      </c>
      <c r="T102" s="264">
        <v>1.2310526448336441</v>
      </c>
      <c r="U102" s="264">
        <v>1.1728828031685219</v>
      </c>
      <c r="V102" s="264">
        <v>1.2338934642532811</v>
      </c>
      <c r="W102" s="264">
        <v>1.420747874529025</v>
      </c>
      <c r="DA102" s="72" t="s">
        <v>883</v>
      </c>
    </row>
    <row r="103" spans="1:105" ht="12" customHeight="1" x14ac:dyDescent="0.25">
      <c r="A103" s="64" t="s">
        <v>30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3.9120342830827388E-2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884</v>
      </c>
    </row>
    <row r="104" spans="1:105" ht="12" customHeight="1" x14ac:dyDescent="0.25">
      <c r="A104" s="64" t="s">
        <v>32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885</v>
      </c>
    </row>
    <row r="105" spans="1:105" ht="12" customHeight="1" x14ac:dyDescent="0.25">
      <c r="A105" s="64" t="s">
        <v>33</v>
      </c>
      <c r="B105" s="231">
        <v>0.14478363689575649</v>
      </c>
      <c r="C105" s="231">
        <v>0.12742221156135219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4.9367485565573369E-2</v>
      </c>
      <c r="J105" s="231">
        <v>7.2142408000153924E-2</v>
      </c>
      <c r="K105" s="231">
        <v>3.6561809410860922E-2</v>
      </c>
      <c r="L105" s="231">
        <v>1.720517134351603E-2</v>
      </c>
      <c r="M105" s="231">
        <v>2.942496829712745E-2</v>
      </c>
      <c r="N105" s="231">
        <v>0.26318289776900922</v>
      </c>
      <c r="O105" s="231">
        <v>8.9601075973786401E-2</v>
      </c>
      <c r="P105" s="231">
        <v>0.19198826495578131</v>
      </c>
      <c r="Q105" s="231">
        <v>0.169698839845217</v>
      </c>
      <c r="R105" s="231">
        <v>0.1652019788327557</v>
      </c>
      <c r="S105" s="231">
        <v>0.15747296688197421</v>
      </c>
      <c r="T105" s="231">
        <v>0.15221834089818209</v>
      </c>
      <c r="U105" s="231">
        <v>0.14670576113500661</v>
      </c>
      <c r="V105" s="231">
        <v>6.8747000435852176E-2</v>
      </c>
      <c r="W105" s="231">
        <v>7.7110188861195597E-2</v>
      </c>
      <c r="DA105" s="73" t="s">
        <v>886</v>
      </c>
    </row>
    <row r="106" spans="1:105" ht="12" customHeight="1" x14ac:dyDescent="0.25">
      <c r="A106" s="64" t="s">
        <v>160</v>
      </c>
      <c r="B106" s="231">
        <v>9.302239854508676E-2</v>
      </c>
      <c r="C106" s="231">
        <v>8.1873680434369739E-2</v>
      </c>
      <c r="D106" s="231">
        <v>1.9639703954179522E-2</v>
      </c>
      <c r="E106" s="231">
        <v>2.120260573748331E-2</v>
      </c>
      <c r="F106" s="231">
        <v>1.7751741328517701E-2</v>
      </c>
      <c r="G106" s="231">
        <v>0</v>
      </c>
      <c r="H106" s="231">
        <v>0</v>
      </c>
      <c r="I106" s="231">
        <v>0</v>
      </c>
      <c r="J106" s="231">
        <v>0</v>
      </c>
      <c r="K106" s="231">
        <v>0</v>
      </c>
      <c r="L106" s="231">
        <v>0</v>
      </c>
      <c r="M106" s="231">
        <v>0</v>
      </c>
      <c r="N106" s="231">
        <v>0</v>
      </c>
      <c r="O106" s="231">
        <v>0</v>
      </c>
      <c r="P106" s="231">
        <v>0</v>
      </c>
      <c r="Q106" s="231">
        <v>0</v>
      </c>
      <c r="R106" s="231">
        <v>0</v>
      </c>
      <c r="S106" s="231">
        <v>4.0705990666599808E-3</v>
      </c>
      <c r="T106" s="231">
        <v>4.5945204124189102E-3</v>
      </c>
      <c r="U106" s="231">
        <v>4.1464928486390886E-3</v>
      </c>
      <c r="V106" s="231">
        <v>2.4079484327336181E-3</v>
      </c>
      <c r="W106" s="231">
        <v>3.3953160762110741E-3</v>
      </c>
      <c r="DA106" s="73" t="s">
        <v>887</v>
      </c>
    </row>
    <row r="107" spans="1:105" ht="12" customHeight="1" x14ac:dyDescent="0.25">
      <c r="A107" s="64" t="s">
        <v>70</v>
      </c>
      <c r="B107" s="231">
        <v>0.2922606552031089</v>
      </c>
      <c r="C107" s="231">
        <v>0.1708612966818612</v>
      </c>
      <c r="D107" s="231">
        <v>0</v>
      </c>
      <c r="E107" s="231">
        <v>0</v>
      </c>
      <c r="F107" s="231">
        <v>3.6528161815809139E-2</v>
      </c>
      <c r="G107" s="231">
        <v>0</v>
      </c>
      <c r="H107" s="231">
        <v>0</v>
      </c>
      <c r="I107" s="231">
        <v>5.5858032711369431E-2</v>
      </c>
      <c r="J107" s="231">
        <v>0</v>
      </c>
      <c r="K107" s="231">
        <v>2.066966613706812E-2</v>
      </c>
      <c r="L107" s="231">
        <v>0</v>
      </c>
      <c r="M107" s="231">
        <v>0</v>
      </c>
      <c r="N107" s="231">
        <v>0</v>
      </c>
      <c r="O107" s="231">
        <v>0</v>
      </c>
      <c r="P107" s="231">
        <v>0</v>
      </c>
      <c r="Q107" s="231">
        <v>0</v>
      </c>
      <c r="R107" s="231">
        <v>0</v>
      </c>
      <c r="S107" s="231">
        <v>0</v>
      </c>
      <c r="T107" s="231">
        <v>0</v>
      </c>
      <c r="U107" s="231">
        <v>0</v>
      </c>
      <c r="V107" s="231">
        <v>0</v>
      </c>
      <c r="W107" s="231">
        <v>0</v>
      </c>
      <c r="DA107" s="73" t="s">
        <v>888</v>
      </c>
    </row>
    <row r="108" spans="1:105" ht="12" customHeight="1" x14ac:dyDescent="0.25">
      <c r="A108" s="64" t="s">
        <v>34</v>
      </c>
      <c r="B108" s="231">
        <v>0</v>
      </c>
      <c r="C108" s="231">
        <v>0</v>
      </c>
      <c r="D108" s="231">
        <v>0</v>
      </c>
      <c r="E108" s="231">
        <v>0</v>
      </c>
      <c r="F108" s="231">
        <v>0</v>
      </c>
      <c r="G108" s="231">
        <v>0</v>
      </c>
      <c r="H108" s="231">
        <v>0</v>
      </c>
      <c r="I108" s="231">
        <v>0</v>
      </c>
      <c r="J108" s="231">
        <v>0</v>
      </c>
      <c r="K108" s="231">
        <v>0</v>
      </c>
      <c r="L108" s="231">
        <v>0</v>
      </c>
      <c r="M108" s="231">
        <v>0</v>
      </c>
      <c r="N108" s="231">
        <v>0</v>
      </c>
      <c r="O108" s="231">
        <v>0</v>
      </c>
      <c r="P108" s="231">
        <v>0</v>
      </c>
      <c r="Q108" s="231">
        <v>0</v>
      </c>
      <c r="R108" s="231">
        <v>0</v>
      </c>
      <c r="S108" s="231">
        <v>0</v>
      </c>
      <c r="T108" s="231">
        <v>0</v>
      </c>
      <c r="U108" s="231">
        <v>0</v>
      </c>
      <c r="V108" s="231">
        <v>0</v>
      </c>
      <c r="W108" s="231">
        <v>0</v>
      </c>
      <c r="DA108" s="73" t="s">
        <v>889</v>
      </c>
    </row>
    <row r="109" spans="1:105" ht="12" customHeight="1" x14ac:dyDescent="0.25">
      <c r="A109" s="64" t="s">
        <v>162</v>
      </c>
      <c r="B109" s="231">
        <v>0.21357129060507071</v>
      </c>
      <c r="C109" s="231">
        <v>0.1128707186314073</v>
      </c>
      <c r="D109" s="231">
        <v>9.4814726224959775E-2</v>
      </c>
      <c r="E109" s="231">
        <v>0.1030267974188936</v>
      </c>
      <c r="F109" s="231">
        <v>9.5191423813544868E-2</v>
      </c>
      <c r="G109" s="231">
        <v>0.1088332529807266</v>
      </c>
      <c r="H109" s="231">
        <v>0.15210188377712319</v>
      </c>
      <c r="I109" s="231">
        <v>0.18570406504847689</v>
      </c>
      <c r="J109" s="231">
        <v>0.27603825129502613</v>
      </c>
      <c r="K109" s="231">
        <v>0.1112371161740668</v>
      </c>
      <c r="L109" s="231">
        <v>8.8913446566537893E-2</v>
      </c>
      <c r="M109" s="231">
        <v>8.9791832299297866E-2</v>
      </c>
      <c r="N109" s="231">
        <v>0.73503355486550315</v>
      </c>
      <c r="O109" s="231">
        <v>0.85806389461048693</v>
      </c>
      <c r="P109" s="231">
        <v>1.0007597152653711</v>
      </c>
      <c r="Q109" s="231">
        <v>1.0842495117694999</v>
      </c>
      <c r="R109" s="231">
        <v>1.079071644986626</v>
      </c>
      <c r="S109" s="231">
        <v>1.1053242081007491</v>
      </c>
      <c r="T109" s="231">
        <v>1.0742397835230431</v>
      </c>
      <c r="U109" s="231">
        <v>1.022030549184876</v>
      </c>
      <c r="V109" s="231">
        <v>1.162738515384695</v>
      </c>
      <c r="W109" s="231">
        <v>1.340242369591619</v>
      </c>
      <c r="DA109" s="73" t="s">
        <v>890</v>
      </c>
    </row>
    <row r="110" spans="1:105" ht="12" customHeight="1" x14ac:dyDescent="0.25">
      <c r="A110" s="64" t="s">
        <v>36</v>
      </c>
      <c r="B110" s="231">
        <v>0</v>
      </c>
      <c r="C110" s="231">
        <v>0</v>
      </c>
      <c r="D110" s="231">
        <v>0</v>
      </c>
      <c r="E110" s="231">
        <v>0</v>
      </c>
      <c r="F110" s="231">
        <v>0</v>
      </c>
      <c r="G110" s="231">
        <v>0</v>
      </c>
      <c r="H110" s="231">
        <v>0</v>
      </c>
      <c r="I110" s="231">
        <v>0</v>
      </c>
      <c r="J110" s="231">
        <v>0</v>
      </c>
      <c r="K110" s="231">
        <v>0</v>
      </c>
      <c r="L110" s="231">
        <v>0</v>
      </c>
      <c r="M110" s="231">
        <v>0</v>
      </c>
      <c r="N110" s="231">
        <v>0</v>
      </c>
      <c r="O110" s="231">
        <v>0</v>
      </c>
      <c r="P110" s="231">
        <v>0</v>
      </c>
      <c r="Q110" s="231">
        <v>0</v>
      </c>
      <c r="R110" s="231">
        <v>0</v>
      </c>
      <c r="S110" s="231">
        <v>0</v>
      </c>
      <c r="T110" s="231">
        <v>0</v>
      </c>
      <c r="U110" s="231">
        <v>0</v>
      </c>
      <c r="V110" s="231">
        <v>0</v>
      </c>
      <c r="W110" s="231">
        <v>0</v>
      </c>
      <c r="DA110" s="73" t="s">
        <v>891</v>
      </c>
    </row>
    <row r="111" spans="1:105" ht="12" customHeight="1" x14ac:dyDescent="0.25">
      <c r="A111" s="64" t="s">
        <v>73</v>
      </c>
      <c r="B111" s="231">
        <v>0</v>
      </c>
      <c r="C111" s="231">
        <v>0</v>
      </c>
      <c r="D111" s="231">
        <v>0</v>
      </c>
      <c r="E111" s="231">
        <v>0</v>
      </c>
      <c r="F111" s="231">
        <v>0</v>
      </c>
      <c r="G111" s="231">
        <v>0</v>
      </c>
      <c r="H111" s="231">
        <v>0</v>
      </c>
      <c r="I111" s="231">
        <v>0</v>
      </c>
      <c r="J111" s="231">
        <v>0</v>
      </c>
      <c r="K111" s="231">
        <v>0</v>
      </c>
      <c r="L111" s="231">
        <v>0</v>
      </c>
      <c r="M111" s="231">
        <v>0</v>
      </c>
      <c r="N111" s="231">
        <v>0</v>
      </c>
      <c r="O111" s="231">
        <v>0</v>
      </c>
      <c r="P111" s="231">
        <v>0</v>
      </c>
      <c r="Q111" s="231">
        <v>0</v>
      </c>
      <c r="R111" s="231">
        <v>0</v>
      </c>
      <c r="S111" s="231">
        <v>0</v>
      </c>
      <c r="T111" s="231">
        <v>0</v>
      </c>
      <c r="U111" s="231">
        <v>0</v>
      </c>
      <c r="V111" s="231">
        <v>0</v>
      </c>
      <c r="W111" s="231">
        <v>0</v>
      </c>
      <c r="DA111" s="73" t="s">
        <v>892</v>
      </c>
    </row>
    <row r="112" spans="1:105" ht="12" customHeight="1" x14ac:dyDescent="0.25">
      <c r="A112" s="64" t="s">
        <v>79</v>
      </c>
      <c r="B112" s="231">
        <v>0</v>
      </c>
      <c r="C112" s="231">
        <v>0</v>
      </c>
      <c r="D112" s="231">
        <v>0</v>
      </c>
      <c r="E112" s="231">
        <v>0</v>
      </c>
      <c r="F112" s="231">
        <v>0</v>
      </c>
      <c r="G112" s="231">
        <v>0</v>
      </c>
      <c r="H112" s="231">
        <v>0</v>
      </c>
      <c r="I112" s="231">
        <v>0</v>
      </c>
      <c r="J112" s="231">
        <v>0</v>
      </c>
      <c r="K112" s="231">
        <v>0</v>
      </c>
      <c r="L112" s="231">
        <v>0</v>
      </c>
      <c r="M112" s="231">
        <v>0</v>
      </c>
      <c r="N112" s="231">
        <v>0</v>
      </c>
      <c r="O112" s="231">
        <v>0</v>
      </c>
      <c r="P112" s="231">
        <v>0</v>
      </c>
      <c r="Q112" s="231">
        <v>0</v>
      </c>
      <c r="R112" s="231">
        <v>0</v>
      </c>
      <c r="S112" s="231">
        <v>0</v>
      </c>
      <c r="T112" s="231">
        <v>0</v>
      </c>
      <c r="U112" s="231">
        <v>0</v>
      </c>
      <c r="V112" s="231">
        <v>0</v>
      </c>
      <c r="W112" s="231">
        <v>0</v>
      </c>
      <c r="DA112" s="73" t="s">
        <v>893</v>
      </c>
    </row>
    <row r="113" spans="1:105" ht="12" customHeight="1" x14ac:dyDescent="0.25">
      <c r="A113" s="61" t="s">
        <v>547</v>
      </c>
      <c r="B113" s="265">
        <v>0</v>
      </c>
      <c r="C113" s="265">
        <v>0</v>
      </c>
      <c r="D113" s="265">
        <v>0</v>
      </c>
      <c r="E113" s="265">
        <v>0</v>
      </c>
      <c r="F113" s="265">
        <v>0</v>
      </c>
      <c r="G113" s="265">
        <v>0</v>
      </c>
      <c r="H113" s="265">
        <v>0</v>
      </c>
      <c r="I113" s="265">
        <v>0</v>
      </c>
      <c r="J113" s="265">
        <v>0</v>
      </c>
      <c r="K113" s="265">
        <v>0</v>
      </c>
      <c r="L113" s="265">
        <v>0</v>
      </c>
      <c r="M113" s="265">
        <v>0</v>
      </c>
      <c r="N113" s="265">
        <v>0</v>
      </c>
      <c r="O113" s="265">
        <v>0</v>
      </c>
      <c r="P113" s="265">
        <v>0</v>
      </c>
      <c r="Q113" s="265">
        <v>0</v>
      </c>
      <c r="R113" s="265">
        <v>0</v>
      </c>
      <c r="S113" s="265">
        <v>0</v>
      </c>
      <c r="T113" s="265">
        <v>0</v>
      </c>
      <c r="U113" s="265">
        <v>0</v>
      </c>
      <c r="V113" s="265">
        <v>0</v>
      </c>
      <c r="W113" s="265">
        <v>0</v>
      </c>
      <c r="DA113" s="74" t="s">
        <v>894</v>
      </c>
    </row>
    <row r="114" spans="1:105" ht="12" customHeight="1" x14ac:dyDescent="0.25">
      <c r="A114" s="13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</row>
    <row r="115" spans="1:105" ht="15" customHeight="1" x14ac:dyDescent="0.25">
      <c r="A115" s="34" t="s">
        <v>45</v>
      </c>
      <c r="B115" s="225">
        <f t="shared" ref="B115:W115" si="3">B116+B117+B118+B119+B120+B126+B134+B141+B158</f>
        <v>80.671155642911685</v>
      </c>
      <c r="C115" s="225">
        <f t="shared" si="3"/>
        <v>61.347164282379701</v>
      </c>
      <c r="D115" s="225">
        <f t="shared" si="3"/>
        <v>29.851164028804348</v>
      </c>
      <c r="E115" s="225">
        <f t="shared" si="3"/>
        <v>30.067288890234714</v>
      </c>
      <c r="F115" s="225">
        <f t="shared" si="3"/>
        <v>36.617502986641341</v>
      </c>
      <c r="G115" s="225">
        <f t="shared" si="3"/>
        <v>28.698065197509564</v>
      </c>
      <c r="H115" s="225">
        <f t="shared" si="3"/>
        <v>28.355030142371874</v>
      </c>
      <c r="I115" s="225">
        <f t="shared" si="3"/>
        <v>42.864165917780092</v>
      </c>
      <c r="J115" s="225">
        <f t="shared" si="3"/>
        <v>46.529263048324871</v>
      </c>
      <c r="K115" s="225">
        <f t="shared" si="3"/>
        <v>32.238176826721208</v>
      </c>
      <c r="L115" s="225">
        <f t="shared" si="3"/>
        <v>24.847417865797237</v>
      </c>
      <c r="M115" s="225">
        <f t="shared" si="3"/>
        <v>30.35311126559893</v>
      </c>
      <c r="N115" s="225">
        <f t="shared" si="3"/>
        <v>26.941092812046371</v>
      </c>
      <c r="O115" s="225">
        <f t="shared" si="3"/>
        <v>35.431555327497634</v>
      </c>
      <c r="P115" s="225">
        <f t="shared" si="3"/>
        <v>38.717999355760767</v>
      </c>
      <c r="Q115" s="225">
        <f t="shared" si="3"/>
        <v>48.310794939033968</v>
      </c>
      <c r="R115" s="225">
        <f t="shared" si="3"/>
        <v>49.151108590371884</v>
      </c>
      <c r="S115" s="225">
        <f t="shared" si="3"/>
        <v>53.499051986140628</v>
      </c>
      <c r="T115" s="225">
        <f t="shared" si="3"/>
        <v>53.511221005232414</v>
      </c>
      <c r="U115" s="225">
        <f t="shared" si="3"/>
        <v>51.343971244913028</v>
      </c>
      <c r="V115" s="225">
        <f t="shared" si="3"/>
        <v>53.220429674264118</v>
      </c>
      <c r="W115" s="225">
        <f t="shared" si="3"/>
        <v>60.423241047042069</v>
      </c>
      <c r="DA115" s="89"/>
    </row>
    <row r="116" spans="1:105" ht="12" customHeight="1" x14ac:dyDescent="0.25">
      <c r="A116" s="55" t="s">
        <v>92</v>
      </c>
      <c r="B116" s="261">
        <v>0</v>
      </c>
      <c r="C116" s="261">
        <v>0</v>
      </c>
      <c r="D116" s="261">
        <v>0</v>
      </c>
      <c r="E116" s="261">
        <v>0</v>
      </c>
      <c r="F116" s="261">
        <v>0</v>
      </c>
      <c r="G116" s="261">
        <v>0</v>
      </c>
      <c r="H116" s="261">
        <v>0</v>
      </c>
      <c r="I116" s="261">
        <v>0</v>
      </c>
      <c r="J116" s="261">
        <v>0</v>
      </c>
      <c r="K116" s="261">
        <v>0</v>
      </c>
      <c r="L116" s="261">
        <v>0</v>
      </c>
      <c r="M116" s="261">
        <v>0</v>
      </c>
      <c r="N116" s="261">
        <v>0</v>
      </c>
      <c r="O116" s="261">
        <v>0</v>
      </c>
      <c r="P116" s="261">
        <v>0</v>
      </c>
      <c r="Q116" s="261">
        <v>0</v>
      </c>
      <c r="R116" s="261">
        <v>0</v>
      </c>
      <c r="S116" s="261">
        <v>0</v>
      </c>
      <c r="T116" s="261">
        <v>0</v>
      </c>
      <c r="U116" s="261">
        <v>0</v>
      </c>
      <c r="V116" s="261">
        <v>0</v>
      </c>
      <c r="W116" s="261">
        <v>0</v>
      </c>
      <c r="DA116" s="67" t="s">
        <v>895</v>
      </c>
    </row>
    <row r="117" spans="1:105" ht="12" customHeight="1" x14ac:dyDescent="0.25">
      <c r="A117" s="202" t="s">
        <v>93</v>
      </c>
      <c r="B117" s="226">
        <v>0</v>
      </c>
      <c r="C117" s="226">
        <v>0</v>
      </c>
      <c r="D117" s="226">
        <v>0</v>
      </c>
      <c r="E117" s="226">
        <v>0</v>
      </c>
      <c r="F117" s="226">
        <v>0</v>
      </c>
      <c r="G117" s="226">
        <v>0</v>
      </c>
      <c r="H117" s="226">
        <v>0</v>
      </c>
      <c r="I117" s="226">
        <v>0</v>
      </c>
      <c r="J117" s="226">
        <v>0</v>
      </c>
      <c r="K117" s="226">
        <v>0</v>
      </c>
      <c r="L117" s="226">
        <v>0</v>
      </c>
      <c r="M117" s="226">
        <v>0</v>
      </c>
      <c r="N117" s="226">
        <v>0</v>
      </c>
      <c r="O117" s="226">
        <v>0</v>
      </c>
      <c r="P117" s="226">
        <v>0</v>
      </c>
      <c r="Q117" s="226">
        <v>0</v>
      </c>
      <c r="R117" s="226">
        <v>0</v>
      </c>
      <c r="S117" s="226">
        <v>0</v>
      </c>
      <c r="T117" s="226">
        <v>0</v>
      </c>
      <c r="U117" s="226">
        <v>0</v>
      </c>
      <c r="V117" s="226">
        <v>0</v>
      </c>
      <c r="W117" s="226">
        <v>0</v>
      </c>
      <c r="DA117" s="174" t="s">
        <v>896</v>
      </c>
    </row>
    <row r="118" spans="1:105" ht="12" customHeight="1" x14ac:dyDescent="0.25">
      <c r="A118" s="202" t="s">
        <v>94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DA118" s="174" t="s">
        <v>897</v>
      </c>
    </row>
    <row r="119" spans="1:105" ht="12" customHeight="1" x14ac:dyDescent="0.25">
      <c r="A119" s="202" t="s">
        <v>95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DA119" s="174" t="s">
        <v>898</v>
      </c>
    </row>
    <row r="120" spans="1:105" ht="12" customHeight="1" x14ac:dyDescent="0.25">
      <c r="A120" s="56" t="s">
        <v>96</v>
      </c>
      <c r="B120" s="262">
        <v>0.13255975926635849</v>
      </c>
      <c r="C120" s="262">
        <v>9.4645009219424175E-2</v>
      </c>
      <c r="D120" s="262">
        <v>4.9045508479834403E-2</v>
      </c>
      <c r="E120" s="262">
        <v>4.893370367486001E-2</v>
      </c>
      <c r="F120" s="262">
        <v>5.9456250667689933E-2</v>
      </c>
      <c r="G120" s="262">
        <v>4.6962242795610003E-2</v>
      </c>
      <c r="H120" s="262">
        <v>5.0022570992614028E-2</v>
      </c>
      <c r="I120" s="262">
        <v>6.828364830398298E-2</v>
      </c>
      <c r="J120" s="262">
        <v>9.7222633421400223E-2</v>
      </c>
      <c r="K120" s="262">
        <v>5.4410592354841213E-2</v>
      </c>
      <c r="L120" s="262">
        <v>4.1682587204004327E-2</v>
      </c>
      <c r="M120" s="262">
        <v>5.2717863188613392E-2</v>
      </c>
      <c r="N120" s="262">
        <v>3.8517299580641658E-2</v>
      </c>
      <c r="O120" s="262">
        <v>6.5689712162339972E-2</v>
      </c>
      <c r="P120" s="262">
        <v>7.3995979737990644E-2</v>
      </c>
      <c r="Q120" s="262">
        <v>9.150135031612891E-2</v>
      </c>
      <c r="R120" s="262">
        <v>9.4389995435333024E-2</v>
      </c>
      <c r="S120" s="262">
        <v>0.1012896345862624</v>
      </c>
      <c r="T120" s="262">
        <v>9.8418704926928044E-2</v>
      </c>
      <c r="U120" s="262">
        <v>9.4055768638857257E-2</v>
      </c>
      <c r="V120" s="262">
        <v>0.1029191455190198</v>
      </c>
      <c r="W120" s="262">
        <v>0.1205989597616612</v>
      </c>
      <c r="DA120" s="68" t="s">
        <v>899</v>
      </c>
    </row>
    <row r="121" spans="1:105" ht="12" customHeight="1" x14ac:dyDescent="0.25">
      <c r="A121" s="37" t="s">
        <v>160</v>
      </c>
      <c r="B121" s="228">
        <v>4.0219440888350153E-2</v>
      </c>
      <c r="C121" s="228">
        <v>3.9790285506089589E-2</v>
      </c>
      <c r="D121" s="228">
        <v>8.4159194652275778E-3</v>
      </c>
      <c r="E121" s="228">
        <v>8.351662327370982E-3</v>
      </c>
      <c r="F121" s="228">
        <v>9.3449832124747612E-3</v>
      </c>
      <c r="G121" s="228">
        <v>0</v>
      </c>
      <c r="H121" s="228">
        <v>0</v>
      </c>
      <c r="I121" s="228">
        <v>0</v>
      </c>
      <c r="J121" s="228">
        <v>0</v>
      </c>
      <c r="K121" s="228">
        <v>0</v>
      </c>
      <c r="L121" s="228">
        <v>0</v>
      </c>
      <c r="M121" s="228">
        <v>0</v>
      </c>
      <c r="N121" s="228">
        <v>0</v>
      </c>
      <c r="O121" s="228">
        <v>0</v>
      </c>
      <c r="P121" s="228">
        <v>0</v>
      </c>
      <c r="Q121" s="228">
        <v>0</v>
      </c>
      <c r="R121" s="228">
        <v>0</v>
      </c>
      <c r="S121" s="228">
        <v>3.7165262478730212E-4</v>
      </c>
      <c r="T121" s="228">
        <v>4.1914383617676977E-4</v>
      </c>
      <c r="U121" s="228">
        <v>3.8005291100786179E-4</v>
      </c>
      <c r="V121" s="228">
        <v>2.126977189965016E-4</v>
      </c>
      <c r="W121" s="228">
        <v>3.0474851310052418E-4</v>
      </c>
      <c r="DA121" s="69" t="s">
        <v>900</v>
      </c>
    </row>
    <row r="122" spans="1:105" ht="12" customHeight="1" x14ac:dyDescent="0.25">
      <c r="A122" s="37" t="s">
        <v>162</v>
      </c>
      <c r="B122" s="228">
        <v>9.2340318378008338E-2</v>
      </c>
      <c r="C122" s="228">
        <v>5.4854723713334587E-2</v>
      </c>
      <c r="D122" s="228">
        <v>4.0629589014606823E-2</v>
      </c>
      <c r="E122" s="228">
        <v>4.058204134748903E-2</v>
      </c>
      <c r="F122" s="228">
        <v>5.0111267455215172E-2</v>
      </c>
      <c r="G122" s="228">
        <v>4.6962242795610003E-2</v>
      </c>
      <c r="H122" s="228">
        <v>5.0022570992614028E-2</v>
      </c>
      <c r="I122" s="228">
        <v>6.828364830398298E-2</v>
      </c>
      <c r="J122" s="228">
        <v>9.7222633421400223E-2</v>
      </c>
      <c r="K122" s="228">
        <v>5.4410592354841213E-2</v>
      </c>
      <c r="L122" s="228">
        <v>4.1682587204004327E-2</v>
      </c>
      <c r="M122" s="228">
        <v>5.2717863188613392E-2</v>
      </c>
      <c r="N122" s="228">
        <v>3.8517299580641658E-2</v>
      </c>
      <c r="O122" s="228">
        <v>6.5689712162339972E-2</v>
      </c>
      <c r="P122" s="228">
        <v>7.3995979737990644E-2</v>
      </c>
      <c r="Q122" s="228">
        <v>9.150135031612891E-2</v>
      </c>
      <c r="R122" s="228">
        <v>9.4389995435333024E-2</v>
      </c>
      <c r="S122" s="228">
        <v>0.1009179819614751</v>
      </c>
      <c r="T122" s="228">
        <v>9.799956109075128E-2</v>
      </c>
      <c r="U122" s="228">
        <v>9.3675715727849398E-2</v>
      </c>
      <c r="V122" s="228">
        <v>0.1027064478000233</v>
      </c>
      <c r="W122" s="228">
        <v>0.1202942112485607</v>
      </c>
      <c r="DA122" s="69" t="s">
        <v>901</v>
      </c>
    </row>
    <row r="123" spans="1:105" ht="12" customHeight="1" x14ac:dyDescent="0.25">
      <c r="A123" s="37" t="s">
        <v>97</v>
      </c>
      <c r="B123" s="228">
        <v>0</v>
      </c>
      <c r="C123" s="228">
        <v>0</v>
      </c>
      <c r="D123" s="228">
        <v>0</v>
      </c>
      <c r="E123" s="228">
        <v>0</v>
      </c>
      <c r="F123" s="228">
        <v>0</v>
      </c>
      <c r="G123" s="228">
        <v>0</v>
      </c>
      <c r="H123" s="228">
        <v>0</v>
      </c>
      <c r="I123" s="228">
        <v>0</v>
      </c>
      <c r="J123" s="228">
        <v>0</v>
      </c>
      <c r="K123" s="228">
        <v>0</v>
      </c>
      <c r="L123" s="228">
        <v>0</v>
      </c>
      <c r="M123" s="228">
        <v>0</v>
      </c>
      <c r="N123" s="228">
        <v>0</v>
      </c>
      <c r="O123" s="228">
        <v>0</v>
      </c>
      <c r="P123" s="228">
        <v>0</v>
      </c>
      <c r="Q123" s="228">
        <v>0</v>
      </c>
      <c r="R123" s="228">
        <v>0</v>
      </c>
      <c r="S123" s="228">
        <v>0</v>
      </c>
      <c r="T123" s="228">
        <v>0</v>
      </c>
      <c r="U123" s="228">
        <v>0</v>
      </c>
      <c r="V123" s="228">
        <v>0</v>
      </c>
      <c r="W123" s="228">
        <v>0</v>
      </c>
      <c r="DA123" s="69" t="s">
        <v>902</v>
      </c>
    </row>
    <row r="124" spans="1:105" ht="12" customHeight="1" x14ac:dyDescent="0.25">
      <c r="A124" s="37" t="s">
        <v>78</v>
      </c>
      <c r="B124" s="228">
        <v>0</v>
      </c>
      <c r="C124" s="228">
        <v>0</v>
      </c>
      <c r="D124" s="228">
        <v>0</v>
      </c>
      <c r="E124" s="228">
        <v>0</v>
      </c>
      <c r="F124" s="228">
        <v>0</v>
      </c>
      <c r="G124" s="228">
        <v>0</v>
      </c>
      <c r="H124" s="228">
        <v>0</v>
      </c>
      <c r="I124" s="228">
        <v>0</v>
      </c>
      <c r="J124" s="228">
        <v>0</v>
      </c>
      <c r="K124" s="228">
        <v>0</v>
      </c>
      <c r="L124" s="228">
        <v>0</v>
      </c>
      <c r="M124" s="228">
        <v>0</v>
      </c>
      <c r="N124" s="228">
        <v>0</v>
      </c>
      <c r="O124" s="228">
        <v>0</v>
      </c>
      <c r="P124" s="228">
        <v>0</v>
      </c>
      <c r="Q124" s="228">
        <v>0</v>
      </c>
      <c r="R124" s="228">
        <v>0</v>
      </c>
      <c r="S124" s="228">
        <v>0</v>
      </c>
      <c r="T124" s="228">
        <v>0</v>
      </c>
      <c r="U124" s="228">
        <v>0</v>
      </c>
      <c r="V124" s="228">
        <v>0</v>
      </c>
      <c r="W124" s="228">
        <v>0</v>
      </c>
      <c r="DA124" s="69" t="s">
        <v>903</v>
      </c>
    </row>
    <row r="125" spans="1:105" ht="12" customHeight="1" x14ac:dyDescent="0.25">
      <c r="A125" s="37" t="s">
        <v>38</v>
      </c>
      <c r="B125" s="228">
        <v>0</v>
      </c>
      <c r="C125" s="228">
        <v>0</v>
      </c>
      <c r="D125" s="228">
        <v>0</v>
      </c>
      <c r="E125" s="228">
        <v>0</v>
      </c>
      <c r="F125" s="228">
        <v>0</v>
      </c>
      <c r="G125" s="228">
        <v>0</v>
      </c>
      <c r="H125" s="228">
        <v>0</v>
      </c>
      <c r="I125" s="228">
        <v>0</v>
      </c>
      <c r="J125" s="228">
        <v>0</v>
      </c>
      <c r="K125" s="228">
        <v>0</v>
      </c>
      <c r="L125" s="228">
        <v>0</v>
      </c>
      <c r="M125" s="228">
        <v>0</v>
      </c>
      <c r="N125" s="228">
        <v>0</v>
      </c>
      <c r="O125" s="228">
        <v>0</v>
      </c>
      <c r="P125" s="228">
        <v>0</v>
      </c>
      <c r="Q125" s="228">
        <v>0</v>
      </c>
      <c r="R125" s="228">
        <v>0</v>
      </c>
      <c r="S125" s="228">
        <v>0</v>
      </c>
      <c r="T125" s="228">
        <v>0</v>
      </c>
      <c r="U125" s="228">
        <v>0</v>
      </c>
      <c r="V125" s="228">
        <v>0</v>
      </c>
      <c r="W125" s="228">
        <v>0</v>
      </c>
      <c r="DA125" s="69" t="s">
        <v>904</v>
      </c>
    </row>
    <row r="126" spans="1:105" ht="12" customHeight="1" x14ac:dyDescent="0.25">
      <c r="A126" s="57" t="s">
        <v>604</v>
      </c>
      <c r="B126" s="296">
        <v>41.232536211420268</v>
      </c>
      <c r="C126" s="296">
        <v>31.462475490014899</v>
      </c>
      <c r="D126" s="296">
        <v>10.48065963325026</v>
      </c>
      <c r="E126" s="296">
        <v>10.456767779691839</v>
      </c>
      <c r="F126" s="296">
        <v>15.204006504347021</v>
      </c>
      <c r="G126" s="296">
        <v>10.035481282801239</v>
      </c>
      <c r="H126" s="296">
        <v>10.68945061032947</v>
      </c>
      <c r="I126" s="296">
        <v>20.969361295767289</v>
      </c>
      <c r="J126" s="296">
        <v>23.26197293677798</v>
      </c>
      <c r="K126" s="296">
        <v>14.88265131107096</v>
      </c>
      <c r="L126" s="296">
        <v>10.01887270929052</v>
      </c>
      <c r="M126" s="296">
        <v>13.29229931058711</v>
      </c>
      <c r="N126" s="296">
        <v>9.9399504739210922</v>
      </c>
      <c r="O126" s="296">
        <v>14.78526902264233</v>
      </c>
      <c r="P126" s="296">
        <v>17.264109937336539</v>
      </c>
      <c r="Q126" s="296">
        <v>20.921300449811081</v>
      </c>
      <c r="R126" s="296">
        <v>21.443791082295402</v>
      </c>
      <c r="S126" s="296">
        <v>22.903408119250191</v>
      </c>
      <c r="T126" s="296">
        <v>22.247561177459449</v>
      </c>
      <c r="U126" s="296">
        <v>21.270566923876149</v>
      </c>
      <c r="V126" s="296">
        <v>22.498888240246721</v>
      </c>
      <c r="W126" s="296">
        <v>26.344756641220439</v>
      </c>
      <c r="DA126" s="70" t="s">
        <v>905</v>
      </c>
    </row>
    <row r="127" spans="1:105" ht="12" customHeight="1" x14ac:dyDescent="0.25">
      <c r="A127" s="60" t="s">
        <v>606</v>
      </c>
      <c r="B127" s="264">
        <v>41.232536211420268</v>
      </c>
      <c r="C127" s="264">
        <v>31.462475490014899</v>
      </c>
      <c r="D127" s="264">
        <v>10.48065963325026</v>
      </c>
      <c r="E127" s="264">
        <v>10.456767779691839</v>
      </c>
      <c r="F127" s="264">
        <v>15.204006504347021</v>
      </c>
      <c r="G127" s="264">
        <v>10.035481282801239</v>
      </c>
      <c r="H127" s="264">
        <v>10.68945061032947</v>
      </c>
      <c r="I127" s="264">
        <v>20.969361295767289</v>
      </c>
      <c r="J127" s="264">
        <v>23.26197293677798</v>
      </c>
      <c r="K127" s="264">
        <v>14.88265131107096</v>
      </c>
      <c r="L127" s="264">
        <v>10.01887270929052</v>
      </c>
      <c r="M127" s="264">
        <v>13.29229931058711</v>
      </c>
      <c r="N127" s="264">
        <v>9.9399504739210922</v>
      </c>
      <c r="O127" s="264">
        <v>14.78526902264233</v>
      </c>
      <c r="P127" s="264">
        <v>17.264109937336539</v>
      </c>
      <c r="Q127" s="264">
        <v>20.921300449811081</v>
      </c>
      <c r="R127" s="264">
        <v>21.443791082295402</v>
      </c>
      <c r="S127" s="264">
        <v>22.903408119250191</v>
      </c>
      <c r="T127" s="264">
        <v>22.247561177459449</v>
      </c>
      <c r="U127" s="264">
        <v>21.270566923876149</v>
      </c>
      <c r="V127" s="264">
        <v>22.498888240246721</v>
      </c>
      <c r="W127" s="264">
        <v>26.344756641220439</v>
      </c>
      <c r="DA127" s="72" t="s">
        <v>906</v>
      </c>
    </row>
    <row r="128" spans="1:105" ht="12" customHeight="1" x14ac:dyDescent="0.25">
      <c r="A128" s="59" t="s">
        <v>30</v>
      </c>
      <c r="B128" s="232">
        <v>0</v>
      </c>
      <c r="C128" s="232">
        <v>0</v>
      </c>
      <c r="D128" s="232">
        <v>0</v>
      </c>
      <c r="E128" s="232">
        <v>0</v>
      </c>
      <c r="F128" s="232">
        <v>0</v>
      </c>
      <c r="G128" s="232">
        <v>0</v>
      </c>
      <c r="H128" s="232">
        <v>0</v>
      </c>
      <c r="I128" s="232">
        <v>2.4854682210883219</v>
      </c>
      <c r="J128" s="232">
        <v>0</v>
      </c>
      <c r="K128" s="232">
        <v>0</v>
      </c>
      <c r="L128" s="232">
        <v>0</v>
      </c>
      <c r="M128" s="232">
        <v>0</v>
      </c>
      <c r="N128" s="232">
        <v>0</v>
      </c>
      <c r="O128" s="232">
        <v>0</v>
      </c>
      <c r="P128" s="232">
        <v>0</v>
      </c>
      <c r="Q128" s="232">
        <v>0</v>
      </c>
      <c r="R128" s="232">
        <v>0</v>
      </c>
      <c r="S128" s="232">
        <v>0</v>
      </c>
      <c r="T128" s="232">
        <v>0</v>
      </c>
      <c r="U128" s="232">
        <v>0</v>
      </c>
      <c r="V128" s="232">
        <v>0</v>
      </c>
      <c r="W128" s="232">
        <v>0</v>
      </c>
      <c r="DA128" s="71" t="s">
        <v>907</v>
      </c>
    </row>
    <row r="129" spans="1:105" ht="12" customHeight="1" x14ac:dyDescent="0.25">
      <c r="A129" s="59" t="s">
        <v>33</v>
      </c>
      <c r="B129" s="232">
        <v>8.0278263101872032</v>
      </c>
      <c r="C129" s="232">
        <v>8.1314224787279734</v>
      </c>
      <c r="D129" s="232">
        <v>0</v>
      </c>
      <c r="E129" s="232">
        <v>0</v>
      </c>
      <c r="F129" s="232">
        <v>0</v>
      </c>
      <c r="G129" s="232">
        <v>0</v>
      </c>
      <c r="H129" s="232">
        <v>0</v>
      </c>
      <c r="I129" s="232">
        <v>3.1365092340545289</v>
      </c>
      <c r="J129" s="232">
        <v>4.8198390625449852</v>
      </c>
      <c r="K129" s="232">
        <v>3.2298997409653758</v>
      </c>
      <c r="L129" s="232">
        <v>1.624374921451825</v>
      </c>
      <c r="M129" s="232">
        <v>3.2807916657149621</v>
      </c>
      <c r="N129" s="232">
        <v>2.6206991104010808</v>
      </c>
      <c r="O129" s="232">
        <v>1.39793709181196</v>
      </c>
      <c r="P129" s="232">
        <v>2.778882519893723</v>
      </c>
      <c r="Q129" s="232">
        <v>2.8313131157390892</v>
      </c>
      <c r="R129" s="232">
        <v>2.8470881747033139</v>
      </c>
      <c r="S129" s="232">
        <v>2.8469171780404241</v>
      </c>
      <c r="T129" s="232">
        <v>2.750887109235943</v>
      </c>
      <c r="U129" s="232">
        <v>2.6605511666726911</v>
      </c>
      <c r="V129" s="232">
        <v>1.2535369741945031</v>
      </c>
      <c r="W129" s="232">
        <v>1.4298449404896449</v>
      </c>
      <c r="DA129" s="71" t="s">
        <v>908</v>
      </c>
    </row>
    <row r="130" spans="1:105" ht="12" customHeight="1" x14ac:dyDescent="0.25">
      <c r="A130" s="59" t="s">
        <v>160</v>
      </c>
      <c r="B130" s="232">
        <v>5.1578180690034481</v>
      </c>
      <c r="C130" s="232">
        <v>5.2247522417210188</v>
      </c>
      <c r="D130" s="232">
        <v>1.79841926712131</v>
      </c>
      <c r="E130" s="232">
        <v>1.784687995660261</v>
      </c>
      <c r="F130" s="232">
        <v>1.8056813712394439</v>
      </c>
      <c r="G130" s="232">
        <v>0</v>
      </c>
      <c r="H130" s="232">
        <v>0</v>
      </c>
      <c r="I130" s="232">
        <v>0</v>
      </c>
      <c r="J130" s="232">
        <v>0</v>
      </c>
      <c r="K130" s="232">
        <v>0</v>
      </c>
      <c r="L130" s="232">
        <v>0</v>
      </c>
      <c r="M130" s="232">
        <v>0</v>
      </c>
      <c r="N130" s="232">
        <v>0</v>
      </c>
      <c r="O130" s="232">
        <v>0</v>
      </c>
      <c r="P130" s="232">
        <v>0</v>
      </c>
      <c r="Q130" s="232">
        <v>0</v>
      </c>
      <c r="R130" s="232">
        <v>0</v>
      </c>
      <c r="S130" s="232">
        <v>7.3591414686911369E-2</v>
      </c>
      <c r="T130" s="232">
        <v>8.3032089964104536E-2</v>
      </c>
      <c r="U130" s="232">
        <v>7.5197840225882426E-2</v>
      </c>
      <c r="V130" s="232">
        <v>4.3906677720460183E-2</v>
      </c>
      <c r="W130" s="232">
        <v>6.2958936875028779E-2</v>
      </c>
      <c r="DA130" s="71" t="s">
        <v>909</v>
      </c>
    </row>
    <row r="131" spans="1:105" ht="12" customHeight="1" x14ac:dyDescent="0.25">
      <c r="A131" s="59" t="s">
        <v>70</v>
      </c>
      <c r="B131" s="232">
        <v>16.20499268823681</v>
      </c>
      <c r="C131" s="232">
        <v>10.90347884846233</v>
      </c>
      <c r="D131" s="232">
        <v>0</v>
      </c>
      <c r="E131" s="232">
        <v>0</v>
      </c>
      <c r="F131" s="232">
        <v>3.715591619762193</v>
      </c>
      <c r="G131" s="232">
        <v>0</v>
      </c>
      <c r="H131" s="232">
        <v>0</v>
      </c>
      <c r="I131" s="232">
        <v>3.548879052440665</v>
      </c>
      <c r="J131" s="232">
        <v>0</v>
      </c>
      <c r="K131" s="232">
        <v>1.825974982576364</v>
      </c>
      <c r="L131" s="232">
        <v>0</v>
      </c>
      <c r="M131" s="232">
        <v>0</v>
      </c>
      <c r="N131" s="232">
        <v>0</v>
      </c>
      <c r="O131" s="232">
        <v>0</v>
      </c>
      <c r="P131" s="232">
        <v>0</v>
      </c>
      <c r="Q131" s="232">
        <v>0</v>
      </c>
      <c r="R131" s="232">
        <v>0</v>
      </c>
      <c r="S131" s="232">
        <v>0</v>
      </c>
      <c r="T131" s="232">
        <v>0</v>
      </c>
      <c r="U131" s="232">
        <v>0</v>
      </c>
      <c r="V131" s="232">
        <v>0</v>
      </c>
      <c r="W131" s="232">
        <v>0</v>
      </c>
      <c r="DA131" s="71" t="s">
        <v>910</v>
      </c>
    </row>
    <row r="132" spans="1:105" ht="12" customHeight="1" x14ac:dyDescent="0.25">
      <c r="A132" s="59" t="s">
        <v>162</v>
      </c>
      <c r="B132" s="232">
        <v>11.8418991439928</v>
      </c>
      <c r="C132" s="232">
        <v>7.2028219211035784</v>
      </c>
      <c r="D132" s="232">
        <v>8.6822403661289496</v>
      </c>
      <c r="E132" s="232">
        <v>8.6720797840315793</v>
      </c>
      <c r="F132" s="232">
        <v>9.6827335133453865</v>
      </c>
      <c r="G132" s="232">
        <v>10.035481282801239</v>
      </c>
      <c r="H132" s="232">
        <v>10.68945061032947</v>
      </c>
      <c r="I132" s="232">
        <v>11.798504788183781</v>
      </c>
      <c r="J132" s="232">
        <v>18.442133874233001</v>
      </c>
      <c r="K132" s="232">
        <v>9.8267765875292223</v>
      </c>
      <c r="L132" s="232">
        <v>8.3944977878386933</v>
      </c>
      <c r="M132" s="232">
        <v>10.01150764487215</v>
      </c>
      <c r="N132" s="232">
        <v>7.3192513635200109</v>
      </c>
      <c r="O132" s="232">
        <v>13.387331930830371</v>
      </c>
      <c r="P132" s="232">
        <v>14.48522741744282</v>
      </c>
      <c r="Q132" s="232">
        <v>18.089987334071989</v>
      </c>
      <c r="R132" s="232">
        <v>18.596702907592089</v>
      </c>
      <c r="S132" s="232">
        <v>19.982899526522861</v>
      </c>
      <c r="T132" s="232">
        <v>19.413641978259399</v>
      </c>
      <c r="U132" s="232">
        <v>18.53481791697757</v>
      </c>
      <c r="V132" s="232">
        <v>21.201444588331761</v>
      </c>
      <c r="W132" s="232">
        <v>24.85195276385576</v>
      </c>
      <c r="DA132" s="71" t="s">
        <v>911</v>
      </c>
    </row>
    <row r="133" spans="1:105" ht="12" customHeight="1" x14ac:dyDescent="0.25">
      <c r="A133" s="60" t="s">
        <v>613</v>
      </c>
      <c r="B133" s="264">
        <v>0</v>
      </c>
      <c r="C133" s="264">
        <v>0</v>
      </c>
      <c r="D133" s="264">
        <v>0</v>
      </c>
      <c r="E133" s="264">
        <v>0</v>
      </c>
      <c r="F133" s="264">
        <v>0</v>
      </c>
      <c r="G133" s="264">
        <v>0</v>
      </c>
      <c r="H133" s="264">
        <v>0</v>
      </c>
      <c r="I133" s="264">
        <v>0</v>
      </c>
      <c r="J133" s="264">
        <v>0</v>
      </c>
      <c r="K133" s="264">
        <v>0</v>
      </c>
      <c r="L133" s="264">
        <v>0</v>
      </c>
      <c r="M133" s="264">
        <v>0</v>
      </c>
      <c r="N133" s="264">
        <v>0</v>
      </c>
      <c r="O133" s="264">
        <v>0</v>
      </c>
      <c r="P133" s="264">
        <v>0</v>
      </c>
      <c r="Q133" s="264">
        <v>0</v>
      </c>
      <c r="R133" s="264">
        <v>0</v>
      </c>
      <c r="S133" s="264">
        <v>0</v>
      </c>
      <c r="T133" s="264">
        <v>0</v>
      </c>
      <c r="U133" s="264">
        <v>0</v>
      </c>
      <c r="V133" s="264">
        <v>0</v>
      </c>
      <c r="W133" s="264">
        <v>0</v>
      </c>
      <c r="DA133" s="72" t="s">
        <v>912</v>
      </c>
    </row>
    <row r="134" spans="1:105" ht="12" customHeight="1" x14ac:dyDescent="0.25">
      <c r="A134" s="57" t="s">
        <v>615</v>
      </c>
      <c r="B134" s="296">
        <v>21.12816181335214</v>
      </c>
      <c r="C134" s="296">
        <v>16.121838098757191</v>
      </c>
      <c r="D134" s="296">
        <v>5.3704451141826066</v>
      </c>
      <c r="E134" s="296">
        <v>5.3582025748099413</v>
      </c>
      <c r="F134" s="296">
        <v>7.7907579584233737</v>
      </c>
      <c r="G134" s="296">
        <v>5.1423291385884866</v>
      </c>
      <c r="H134" s="296">
        <v>5.4774327010309678</v>
      </c>
      <c r="I134" s="296">
        <v>9.8012008697140391</v>
      </c>
      <c r="J134" s="296">
        <v>11.919779219642971</v>
      </c>
      <c r="K134" s="296">
        <v>7.6260908011987114</v>
      </c>
      <c r="L134" s="296">
        <v>5.1338186597078224</v>
      </c>
      <c r="M134" s="296">
        <v>6.8111708982822217</v>
      </c>
      <c r="N134" s="296">
        <v>5.0933777382227436</v>
      </c>
      <c r="O134" s="296">
        <v>7.5761906753096557</v>
      </c>
      <c r="P134" s="296">
        <v>8.8463854478716062</v>
      </c>
      <c r="Q134" s="296">
        <v>10.720383994398469</v>
      </c>
      <c r="R134" s="296">
        <v>10.988115927561299</v>
      </c>
      <c r="S134" s="296">
        <v>11.73604530023386</v>
      </c>
      <c r="T134" s="296">
        <v>11.3999796204538</v>
      </c>
      <c r="U134" s="296">
        <v>10.899353304997961</v>
      </c>
      <c r="V134" s="296">
        <v>11.528763327170671</v>
      </c>
      <c r="W134" s="296">
        <v>13.49944321627544</v>
      </c>
      <c r="DA134" s="70" t="s">
        <v>913</v>
      </c>
    </row>
    <row r="135" spans="1:105" ht="12" customHeight="1" x14ac:dyDescent="0.25">
      <c r="A135" s="60" t="s">
        <v>617</v>
      </c>
      <c r="B135" s="264">
        <v>21.12816181335214</v>
      </c>
      <c r="C135" s="264">
        <v>16.121838098757191</v>
      </c>
      <c r="D135" s="264">
        <v>5.3704451141826066</v>
      </c>
      <c r="E135" s="264">
        <v>5.3582025748099413</v>
      </c>
      <c r="F135" s="264">
        <v>7.7907579584233737</v>
      </c>
      <c r="G135" s="264">
        <v>5.1423291385884866</v>
      </c>
      <c r="H135" s="264">
        <v>5.4774327010309678</v>
      </c>
      <c r="I135" s="264">
        <v>9.8012008697140391</v>
      </c>
      <c r="J135" s="264">
        <v>11.919779219642971</v>
      </c>
      <c r="K135" s="264">
        <v>7.6260908011987114</v>
      </c>
      <c r="L135" s="264">
        <v>5.1338186597078224</v>
      </c>
      <c r="M135" s="264">
        <v>6.8111708982822217</v>
      </c>
      <c r="N135" s="264">
        <v>5.0933777382227436</v>
      </c>
      <c r="O135" s="264">
        <v>7.5761906753096557</v>
      </c>
      <c r="P135" s="264">
        <v>8.8463854478716062</v>
      </c>
      <c r="Q135" s="264">
        <v>10.720383994398469</v>
      </c>
      <c r="R135" s="264">
        <v>10.988115927561299</v>
      </c>
      <c r="S135" s="264">
        <v>11.73604530023386</v>
      </c>
      <c r="T135" s="264">
        <v>11.3999796204538</v>
      </c>
      <c r="U135" s="264">
        <v>10.899353304997961</v>
      </c>
      <c r="V135" s="264">
        <v>11.528763327170671</v>
      </c>
      <c r="W135" s="264">
        <v>13.49944321627544</v>
      </c>
      <c r="DA135" s="72" t="s">
        <v>914</v>
      </c>
    </row>
    <row r="136" spans="1:105" ht="12" customHeight="1" x14ac:dyDescent="0.25">
      <c r="A136" s="59" t="s">
        <v>33</v>
      </c>
      <c r="B136" s="299">
        <v>4.113577016495598</v>
      </c>
      <c r="C136" s="299">
        <v>4.1666612265221081</v>
      </c>
      <c r="D136" s="299">
        <v>0</v>
      </c>
      <c r="E136" s="299">
        <v>0</v>
      </c>
      <c r="F136" s="299">
        <v>0</v>
      </c>
      <c r="G136" s="299">
        <v>0</v>
      </c>
      <c r="H136" s="299">
        <v>0</v>
      </c>
      <c r="I136" s="299">
        <v>1.6631538014464129</v>
      </c>
      <c r="J136" s="299">
        <v>2.4697568712632498</v>
      </c>
      <c r="K136" s="299">
        <v>1.6550484311251159</v>
      </c>
      <c r="L136" s="299">
        <v>0.83235375117380306</v>
      </c>
      <c r="M136" s="299">
        <v>1.681126206588377</v>
      </c>
      <c r="N136" s="299">
        <v>1.34288501160222</v>
      </c>
      <c r="O136" s="299">
        <v>0.71632365589263469</v>
      </c>
      <c r="P136" s="299">
        <v>1.423940531806253</v>
      </c>
      <c r="Q136" s="299">
        <v>1.45080674511196</v>
      </c>
      <c r="R136" s="299">
        <v>1.4588901188026391</v>
      </c>
      <c r="S136" s="299">
        <v>1.458802497581752</v>
      </c>
      <c r="T136" s="299">
        <v>1.409595269041529</v>
      </c>
      <c r="U136" s="299">
        <v>1.363305795062739</v>
      </c>
      <c r="V136" s="299">
        <v>0.64233089844387736</v>
      </c>
      <c r="W136" s="299">
        <v>0.73267370980446167</v>
      </c>
      <c r="DA136" s="71" t="s">
        <v>915</v>
      </c>
    </row>
    <row r="137" spans="1:105" ht="12" customHeight="1" x14ac:dyDescent="0.25">
      <c r="A137" s="59" t="s">
        <v>160</v>
      </c>
      <c r="B137" s="299">
        <v>2.6429423164019021</v>
      </c>
      <c r="C137" s="299">
        <v>2.6772403771558739</v>
      </c>
      <c r="D137" s="299">
        <v>0.92153664982327754</v>
      </c>
      <c r="E137" s="299">
        <v>0.91450054309812889</v>
      </c>
      <c r="F137" s="299">
        <v>0.92525785945555916</v>
      </c>
      <c r="G137" s="299">
        <v>0</v>
      </c>
      <c r="H137" s="299">
        <v>0</v>
      </c>
      <c r="I137" s="299">
        <v>0</v>
      </c>
      <c r="J137" s="299">
        <v>0</v>
      </c>
      <c r="K137" s="299">
        <v>0</v>
      </c>
      <c r="L137" s="299">
        <v>0</v>
      </c>
      <c r="M137" s="299">
        <v>0</v>
      </c>
      <c r="N137" s="299">
        <v>0</v>
      </c>
      <c r="O137" s="299">
        <v>0</v>
      </c>
      <c r="P137" s="299">
        <v>0</v>
      </c>
      <c r="Q137" s="299">
        <v>0</v>
      </c>
      <c r="R137" s="299">
        <v>0</v>
      </c>
      <c r="S137" s="299">
        <v>3.7709330069002941E-2</v>
      </c>
      <c r="T137" s="299">
        <v>4.2546871806942527E-2</v>
      </c>
      <c r="U137" s="299">
        <v>3.8532486290935301E-2</v>
      </c>
      <c r="V137" s="299">
        <v>2.249843150098655E-2</v>
      </c>
      <c r="W137" s="299">
        <v>3.2261091073117178E-2</v>
      </c>
      <c r="DA137" s="71" t="s">
        <v>916</v>
      </c>
    </row>
    <row r="138" spans="1:105" ht="12" customHeight="1" x14ac:dyDescent="0.25">
      <c r="A138" s="59" t="s">
        <v>70</v>
      </c>
      <c r="B138" s="299">
        <v>8.3036780940587764</v>
      </c>
      <c r="C138" s="299">
        <v>5.5871039379568481</v>
      </c>
      <c r="D138" s="299">
        <v>0</v>
      </c>
      <c r="E138" s="299">
        <v>0</v>
      </c>
      <c r="F138" s="299">
        <v>1.9039241382616541</v>
      </c>
      <c r="G138" s="299">
        <v>0</v>
      </c>
      <c r="H138" s="299">
        <v>0</v>
      </c>
      <c r="I138" s="299">
        <v>1.881815498215627</v>
      </c>
      <c r="J138" s="299">
        <v>0</v>
      </c>
      <c r="K138" s="299">
        <v>0.93565660625845393</v>
      </c>
      <c r="L138" s="299">
        <v>0</v>
      </c>
      <c r="M138" s="299">
        <v>0</v>
      </c>
      <c r="N138" s="299">
        <v>0</v>
      </c>
      <c r="O138" s="299">
        <v>0</v>
      </c>
      <c r="P138" s="299">
        <v>0</v>
      </c>
      <c r="Q138" s="299">
        <v>0</v>
      </c>
      <c r="R138" s="299">
        <v>0</v>
      </c>
      <c r="S138" s="299">
        <v>0</v>
      </c>
      <c r="T138" s="299">
        <v>0</v>
      </c>
      <c r="U138" s="299">
        <v>0</v>
      </c>
      <c r="V138" s="299">
        <v>0</v>
      </c>
      <c r="W138" s="299">
        <v>0</v>
      </c>
      <c r="DA138" s="71" t="s">
        <v>917</v>
      </c>
    </row>
    <row r="139" spans="1:105" ht="12" customHeight="1" x14ac:dyDescent="0.25">
      <c r="A139" s="59" t="s">
        <v>162</v>
      </c>
      <c r="B139" s="299">
        <v>6.0679643863958681</v>
      </c>
      <c r="C139" s="299">
        <v>3.6908325571223539</v>
      </c>
      <c r="D139" s="299">
        <v>4.4489084643593291</v>
      </c>
      <c r="E139" s="299">
        <v>4.4437020317118128</v>
      </c>
      <c r="F139" s="299">
        <v>4.9615759607061598</v>
      </c>
      <c r="G139" s="299">
        <v>5.1423291385884866</v>
      </c>
      <c r="H139" s="299">
        <v>5.4774327010309678</v>
      </c>
      <c r="I139" s="299">
        <v>6.2562315700519999</v>
      </c>
      <c r="J139" s="299">
        <v>9.4500223483797203</v>
      </c>
      <c r="K139" s="299">
        <v>5.0353857638151398</v>
      </c>
      <c r="L139" s="299">
        <v>4.3014649085340197</v>
      </c>
      <c r="M139" s="299">
        <v>5.1300446916938451</v>
      </c>
      <c r="N139" s="299">
        <v>3.7504927266205241</v>
      </c>
      <c r="O139" s="299">
        <v>6.8598670194170213</v>
      </c>
      <c r="P139" s="299">
        <v>7.4224449160653529</v>
      </c>
      <c r="Q139" s="299">
        <v>9.2695772492865149</v>
      </c>
      <c r="R139" s="299">
        <v>9.5292258087586585</v>
      </c>
      <c r="S139" s="299">
        <v>10.23953347258311</v>
      </c>
      <c r="T139" s="299">
        <v>9.9478374796053313</v>
      </c>
      <c r="U139" s="299">
        <v>9.4975150236442811</v>
      </c>
      <c r="V139" s="299">
        <v>10.8639339972258</v>
      </c>
      <c r="W139" s="299">
        <v>12.734508415397871</v>
      </c>
      <c r="DA139" s="71" t="s">
        <v>918</v>
      </c>
    </row>
    <row r="140" spans="1:105" ht="12" customHeight="1" x14ac:dyDescent="0.25">
      <c r="A140" s="60" t="s">
        <v>623</v>
      </c>
      <c r="B140" s="264">
        <v>0</v>
      </c>
      <c r="C140" s="264">
        <v>0</v>
      </c>
      <c r="D140" s="264">
        <v>0</v>
      </c>
      <c r="E140" s="264">
        <v>0</v>
      </c>
      <c r="F140" s="264">
        <v>0</v>
      </c>
      <c r="G140" s="264">
        <v>0</v>
      </c>
      <c r="H140" s="264">
        <v>0</v>
      </c>
      <c r="I140" s="264">
        <v>0</v>
      </c>
      <c r="J140" s="264">
        <v>0</v>
      </c>
      <c r="K140" s="264">
        <v>0</v>
      </c>
      <c r="L140" s="264">
        <v>0</v>
      </c>
      <c r="M140" s="264">
        <v>0</v>
      </c>
      <c r="N140" s="264">
        <v>0</v>
      </c>
      <c r="O140" s="264">
        <v>0</v>
      </c>
      <c r="P140" s="264">
        <v>0</v>
      </c>
      <c r="Q140" s="264">
        <v>0</v>
      </c>
      <c r="R140" s="264">
        <v>0</v>
      </c>
      <c r="S140" s="264">
        <v>0</v>
      </c>
      <c r="T140" s="264">
        <v>0</v>
      </c>
      <c r="U140" s="264">
        <v>0</v>
      </c>
      <c r="V140" s="264">
        <v>0</v>
      </c>
      <c r="W140" s="264">
        <v>0</v>
      </c>
      <c r="DA140" s="72" t="s">
        <v>919</v>
      </c>
    </row>
    <row r="141" spans="1:105" ht="12" customHeight="1" x14ac:dyDescent="0.25">
      <c r="A141" s="57" t="s">
        <v>625</v>
      </c>
      <c r="B141" s="263">
        <f t="shared" ref="B141:W141" si="4">B142+B146+B157</f>
        <v>5.8832830588729239</v>
      </c>
      <c r="C141" s="263">
        <f t="shared" si="4"/>
        <v>4.2840293243881931</v>
      </c>
      <c r="D141" s="263">
        <f t="shared" si="4"/>
        <v>1.3564868928916467</v>
      </c>
      <c r="E141" s="263">
        <f t="shared" si="4"/>
        <v>1.3414318320580734</v>
      </c>
      <c r="F141" s="263">
        <f t="shared" si="4"/>
        <v>1.8505136732032554</v>
      </c>
      <c r="G141" s="263">
        <f t="shared" si="4"/>
        <v>1.2855221333242264</v>
      </c>
      <c r="H141" s="263">
        <f t="shared" si="4"/>
        <v>1.4086914333521228</v>
      </c>
      <c r="I141" s="263">
        <f t="shared" si="4"/>
        <v>2.7542248506614539</v>
      </c>
      <c r="J141" s="263">
        <f t="shared" si="4"/>
        <v>3.4375305784825261</v>
      </c>
      <c r="K141" s="263">
        <f t="shared" si="4"/>
        <v>1.7651221220966924</v>
      </c>
      <c r="L141" s="263">
        <f t="shared" si="4"/>
        <v>1.2222839095948921</v>
      </c>
      <c r="M141" s="263">
        <f t="shared" si="4"/>
        <v>1.5610424335409867</v>
      </c>
      <c r="N141" s="263">
        <f t="shared" si="4"/>
        <v>3.8870684203218953</v>
      </c>
      <c r="O141" s="263">
        <f t="shared" si="4"/>
        <v>5.0178595573833089</v>
      </c>
      <c r="P141" s="263">
        <f t="shared" si="4"/>
        <v>5.606400790814634</v>
      </c>
      <c r="Q141" s="263">
        <f t="shared" si="4"/>
        <v>6.4710961045082875</v>
      </c>
      <c r="R141" s="263">
        <f t="shared" si="4"/>
        <v>6.3236724814731478</v>
      </c>
      <c r="S141" s="263">
        <f t="shared" si="4"/>
        <v>6.7284916520703169</v>
      </c>
      <c r="T141" s="263">
        <f t="shared" si="4"/>
        <v>6.537699102392236</v>
      </c>
      <c r="U141" s="263">
        <f t="shared" si="4"/>
        <v>6.2338788474000619</v>
      </c>
      <c r="V141" s="263">
        <f t="shared" si="4"/>
        <v>6.4041097813277075</v>
      </c>
      <c r="W141" s="263">
        <f t="shared" si="4"/>
        <v>7.4799244697845308</v>
      </c>
      <c r="DA141" s="70"/>
    </row>
    <row r="142" spans="1:105" ht="12" customHeight="1" x14ac:dyDescent="0.25">
      <c r="A142" s="60" t="s">
        <v>626</v>
      </c>
      <c r="B142" s="264">
        <v>2.2150159210143769</v>
      </c>
      <c r="C142" s="264">
        <v>1.712227995685224</v>
      </c>
      <c r="D142" s="264">
        <v>0.69977494592645972</v>
      </c>
      <c r="E142" s="264">
        <v>0.69817972948808926</v>
      </c>
      <c r="F142" s="264">
        <v>0.84831406352081151</v>
      </c>
      <c r="G142" s="264">
        <v>0.67005118167742583</v>
      </c>
      <c r="H142" s="264">
        <v>0.71371554697718065</v>
      </c>
      <c r="I142" s="264">
        <v>1.1181837618300789</v>
      </c>
      <c r="J142" s="264">
        <v>1.5531604329877851</v>
      </c>
      <c r="K142" s="264">
        <v>0.91562996689672072</v>
      </c>
      <c r="L142" s="264">
        <v>0.66894225685426811</v>
      </c>
      <c r="M142" s="264">
        <v>0.8875031111395606</v>
      </c>
      <c r="N142" s="264">
        <v>0.66367275999809439</v>
      </c>
      <c r="O142" s="264">
        <v>0.98718603531437088</v>
      </c>
      <c r="P142" s="264">
        <v>1.152693820867988</v>
      </c>
      <c r="Q142" s="264">
        <v>1.3968779068572379</v>
      </c>
      <c r="R142" s="264">
        <v>1.431763674250526</v>
      </c>
      <c r="S142" s="264">
        <v>1.5292196998109719</v>
      </c>
      <c r="T142" s="264">
        <v>1.485429969556626</v>
      </c>
      <c r="U142" s="264">
        <v>1.4201978062295459</v>
      </c>
      <c r="V142" s="264">
        <v>1.5022106291645241</v>
      </c>
      <c r="W142" s="264">
        <v>1.7589924011623099</v>
      </c>
      <c r="DA142" s="72" t="s">
        <v>920</v>
      </c>
    </row>
    <row r="143" spans="1:105" ht="12" customHeight="1" x14ac:dyDescent="0.25">
      <c r="A143" s="59" t="s">
        <v>33</v>
      </c>
      <c r="B143" s="232">
        <v>0.71048775009545773</v>
      </c>
      <c r="C143" s="232">
        <v>0.6772144310137288</v>
      </c>
      <c r="D143" s="232">
        <v>0</v>
      </c>
      <c r="E143" s="232">
        <v>0</v>
      </c>
      <c r="F143" s="232">
        <v>0</v>
      </c>
      <c r="G143" s="232">
        <v>0</v>
      </c>
      <c r="H143" s="232">
        <v>0</v>
      </c>
      <c r="I143" s="232">
        <v>0.23483029136280981</v>
      </c>
      <c r="J143" s="232">
        <v>0.3218120554803936</v>
      </c>
      <c r="K143" s="232">
        <v>0.226504274020005</v>
      </c>
      <c r="L143" s="232">
        <v>0.10845661557570641</v>
      </c>
      <c r="M143" s="232">
        <v>0.21905260649702921</v>
      </c>
      <c r="N143" s="232">
        <v>0.17497940420203381</v>
      </c>
      <c r="O143" s="232">
        <v>9.3337765661982E-2</v>
      </c>
      <c r="P143" s="232">
        <v>0.18554102825029509</v>
      </c>
      <c r="Q143" s="232">
        <v>0.18904172559726201</v>
      </c>
      <c r="R143" s="232">
        <v>0.1900949981411634</v>
      </c>
      <c r="S143" s="232">
        <v>0.1900835809990449</v>
      </c>
      <c r="T143" s="232">
        <v>0.18367182462525941</v>
      </c>
      <c r="U143" s="232">
        <v>0.17764025490212251</v>
      </c>
      <c r="V143" s="232">
        <v>8.36964274224542E-2</v>
      </c>
      <c r="W143" s="232">
        <v>9.5468195793709507E-2</v>
      </c>
      <c r="DA143" s="71" t="s">
        <v>921</v>
      </c>
    </row>
    <row r="144" spans="1:105" ht="12" customHeight="1" x14ac:dyDescent="0.25">
      <c r="A144" s="59" t="s">
        <v>160</v>
      </c>
      <c r="B144" s="232">
        <v>0.456483039574196</v>
      </c>
      <c r="C144" s="232">
        <v>0.43513636461775712</v>
      </c>
      <c r="D144" s="232">
        <v>0.12007724603614819</v>
      </c>
      <c r="E144" s="232">
        <v>0.1191604335376607</v>
      </c>
      <c r="F144" s="232">
        <v>0.1333330069333859</v>
      </c>
      <c r="G144" s="232">
        <v>0</v>
      </c>
      <c r="H144" s="232">
        <v>0</v>
      </c>
      <c r="I144" s="232">
        <v>0</v>
      </c>
      <c r="J144" s="232">
        <v>0</v>
      </c>
      <c r="K144" s="232">
        <v>0</v>
      </c>
      <c r="L144" s="232">
        <v>0</v>
      </c>
      <c r="M144" s="232">
        <v>0</v>
      </c>
      <c r="N144" s="232">
        <v>0</v>
      </c>
      <c r="O144" s="232">
        <v>0</v>
      </c>
      <c r="P144" s="232">
        <v>0</v>
      </c>
      <c r="Q144" s="232">
        <v>0</v>
      </c>
      <c r="R144" s="232">
        <v>0</v>
      </c>
      <c r="S144" s="232">
        <v>4.9135674695328958E-3</v>
      </c>
      <c r="T144" s="232">
        <v>5.5439045153661834E-3</v>
      </c>
      <c r="U144" s="232">
        <v>5.0208256368625562E-3</v>
      </c>
      <c r="V144" s="232">
        <v>2.931570540671888E-3</v>
      </c>
      <c r="W144" s="232">
        <v>4.203655894666973E-3</v>
      </c>
      <c r="DA144" s="71" t="s">
        <v>922</v>
      </c>
    </row>
    <row r="145" spans="1:105" ht="12" customHeight="1" x14ac:dyDescent="0.25">
      <c r="A145" s="59" t="s">
        <v>162</v>
      </c>
      <c r="B145" s="232">
        <v>1.048045131344723</v>
      </c>
      <c r="C145" s="232">
        <v>0.59987720005373879</v>
      </c>
      <c r="D145" s="232">
        <v>0.5796976998903115</v>
      </c>
      <c r="E145" s="232">
        <v>0.57901929595042856</v>
      </c>
      <c r="F145" s="232">
        <v>0.71498105658742561</v>
      </c>
      <c r="G145" s="232">
        <v>0.67005118167742583</v>
      </c>
      <c r="H145" s="232">
        <v>0.71371554697718065</v>
      </c>
      <c r="I145" s="232">
        <v>0.8833534704672692</v>
      </c>
      <c r="J145" s="232">
        <v>1.231348377507391</v>
      </c>
      <c r="K145" s="232">
        <v>0.68912569287671577</v>
      </c>
      <c r="L145" s="232">
        <v>0.56048564127856171</v>
      </c>
      <c r="M145" s="232">
        <v>0.66845050464253142</v>
      </c>
      <c r="N145" s="232">
        <v>0.4886933557960606</v>
      </c>
      <c r="O145" s="232">
        <v>0.89384826965238884</v>
      </c>
      <c r="P145" s="232">
        <v>0.96715279261769338</v>
      </c>
      <c r="Q145" s="232">
        <v>1.207836181259976</v>
      </c>
      <c r="R145" s="232">
        <v>1.2416686761093629</v>
      </c>
      <c r="S145" s="232">
        <v>1.3342225513423951</v>
      </c>
      <c r="T145" s="232">
        <v>1.296214240416</v>
      </c>
      <c r="U145" s="232">
        <v>1.2375367256905609</v>
      </c>
      <c r="V145" s="232">
        <v>1.4155826312013979</v>
      </c>
      <c r="W145" s="232">
        <v>1.659320549473934</v>
      </c>
      <c r="DA145" s="71" t="s">
        <v>923</v>
      </c>
    </row>
    <row r="146" spans="1:105" ht="12" customHeight="1" x14ac:dyDescent="0.25">
      <c r="A146" s="60" t="s">
        <v>631</v>
      </c>
      <c r="B146" s="264">
        <v>3.668267137858547</v>
      </c>
      <c r="C146" s="264">
        <v>2.5718013287029691</v>
      </c>
      <c r="D146" s="264">
        <v>0.65671194696518698</v>
      </c>
      <c r="E146" s="264">
        <v>0.64325210256998411</v>
      </c>
      <c r="F146" s="264">
        <v>1.0021996096824439</v>
      </c>
      <c r="G146" s="264">
        <v>0.61547095164680055</v>
      </c>
      <c r="H146" s="264">
        <v>0.69497588637494212</v>
      </c>
      <c r="I146" s="264">
        <v>1.636041088831375</v>
      </c>
      <c r="J146" s="264">
        <v>1.884370145494741</v>
      </c>
      <c r="K146" s="264">
        <v>0.84949215519997168</v>
      </c>
      <c r="L146" s="264">
        <v>0.55334165274062397</v>
      </c>
      <c r="M146" s="264">
        <v>0.67353932240142611</v>
      </c>
      <c r="N146" s="264">
        <v>3.223395660323801</v>
      </c>
      <c r="O146" s="264">
        <v>4.0306735220689376</v>
      </c>
      <c r="P146" s="264">
        <v>4.4537069699466461</v>
      </c>
      <c r="Q146" s="264">
        <v>5.0742181976510494</v>
      </c>
      <c r="R146" s="264">
        <v>4.891908807222622</v>
      </c>
      <c r="S146" s="264">
        <v>5.1992719522593447</v>
      </c>
      <c r="T146" s="264">
        <v>5.05226913283561</v>
      </c>
      <c r="U146" s="264">
        <v>4.8136810411705158</v>
      </c>
      <c r="V146" s="264">
        <v>4.9018991521631836</v>
      </c>
      <c r="W146" s="264">
        <v>5.7209320686222211</v>
      </c>
      <c r="DA146" s="72" t="s">
        <v>924</v>
      </c>
    </row>
    <row r="147" spans="1:105" ht="12" customHeight="1" x14ac:dyDescent="0.25">
      <c r="A147" s="64" t="s">
        <v>30</v>
      </c>
      <c r="B147" s="231">
        <v>0</v>
      </c>
      <c r="C147" s="231">
        <v>0</v>
      </c>
      <c r="D147" s="231">
        <v>0</v>
      </c>
      <c r="E147" s="231">
        <v>0</v>
      </c>
      <c r="F147" s="231">
        <v>0</v>
      </c>
      <c r="G147" s="231">
        <v>0</v>
      </c>
      <c r="H147" s="231">
        <v>0</v>
      </c>
      <c r="I147" s="231">
        <v>0.19391759612181961</v>
      </c>
      <c r="J147" s="231">
        <v>0</v>
      </c>
      <c r="K147" s="231">
        <v>0</v>
      </c>
      <c r="L147" s="231">
        <v>0</v>
      </c>
      <c r="M147" s="231">
        <v>0</v>
      </c>
      <c r="N147" s="231">
        <v>0</v>
      </c>
      <c r="O147" s="231">
        <v>0</v>
      </c>
      <c r="P147" s="231">
        <v>0</v>
      </c>
      <c r="Q147" s="231">
        <v>0</v>
      </c>
      <c r="R147" s="231">
        <v>0</v>
      </c>
      <c r="S147" s="231">
        <v>0</v>
      </c>
      <c r="T147" s="231">
        <v>0</v>
      </c>
      <c r="U147" s="231">
        <v>0</v>
      </c>
      <c r="V147" s="231">
        <v>0</v>
      </c>
      <c r="W147" s="231">
        <v>0</v>
      </c>
      <c r="DA147" s="73" t="s">
        <v>925</v>
      </c>
    </row>
    <row r="148" spans="1:105" ht="12" customHeight="1" x14ac:dyDescent="0.25">
      <c r="A148" s="64" t="s">
        <v>32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926</v>
      </c>
    </row>
    <row r="149" spans="1:105" ht="12" customHeight="1" x14ac:dyDescent="0.25">
      <c r="A149" s="64" t="s">
        <v>33</v>
      </c>
      <c r="B149" s="231">
        <v>0.71419840126011003</v>
      </c>
      <c r="C149" s="231">
        <v>0.66467761386654611</v>
      </c>
      <c r="D149" s="231">
        <v>0</v>
      </c>
      <c r="E149" s="231">
        <v>0</v>
      </c>
      <c r="F149" s="231">
        <v>0</v>
      </c>
      <c r="G149" s="231">
        <v>0</v>
      </c>
      <c r="H149" s="231">
        <v>0</v>
      </c>
      <c r="I149" s="231">
        <v>0.24471217363439809</v>
      </c>
      <c r="J149" s="231">
        <v>0.39043811375042953</v>
      </c>
      <c r="K149" s="231">
        <v>0.1843605977646911</v>
      </c>
      <c r="L149" s="231">
        <v>8.971411552849487E-2</v>
      </c>
      <c r="M149" s="231">
        <v>0.16624228388431461</v>
      </c>
      <c r="N149" s="231">
        <v>0.84985837320263002</v>
      </c>
      <c r="O149" s="231">
        <v>0.38109742966838073</v>
      </c>
      <c r="P149" s="231">
        <v>0.71688192976272047</v>
      </c>
      <c r="Q149" s="231">
        <v>0.68670207999718769</v>
      </c>
      <c r="R149" s="231">
        <v>0.64949782728808725</v>
      </c>
      <c r="S149" s="231">
        <v>0.64627484945133484</v>
      </c>
      <c r="T149" s="231">
        <v>0.62470766656389265</v>
      </c>
      <c r="U149" s="231">
        <v>0.60210170964933496</v>
      </c>
      <c r="V149" s="231">
        <v>0.27311179847621903</v>
      </c>
      <c r="W149" s="231">
        <v>0.31049995582063949</v>
      </c>
      <c r="DA149" s="73" t="s">
        <v>927</v>
      </c>
    </row>
    <row r="150" spans="1:105" ht="12" customHeight="1" x14ac:dyDescent="0.25">
      <c r="A150" s="64" t="s">
        <v>160</v>
      </c>
      <c r="B150" s="231">
        <v>0.45886710505908662</v>
      </c>
      <c r="C150" s="231">
        <v>0.42708097656417321</v>
      </c>
      <c r="D150" s="231">
        <v>0.1126878898560963</v>
      </c>
      <c r="E150" s="231">
        <v>0.1097857703093895</v>
      </c>
      <c r="F150" s="231">
        <v>0.11902475607002851</v>
      </c>
      <c r="G150" s="231">
        <v>0</v>
      </c>
      <c r="H150" s="231">
        <v>0</v>
      </c>
      <c r="I150" s="231">
        <v>0</v>
      </c>
      <c r="J150" s="231">
        <v>0</v>
      </c>
      <c r="K150" s="231">
        <v>0</v>
      </c>
      <c r="L150" s="231">
        <v>0</v>
      </c>
      <c r="M150" s="231">
        <v>0</v>
      </c>
      <c r="N150" s="231">
        <v>0</v>
      </c>
      <c r="O150" s="231">
        <v>0</v>
      </c>
      <c r="P150" s="231">
        <v>0</v>
      </c>
      <c r="Q150" s="231">
        <v>0</v>
      </c>
      <c r="R150" s="231">
        <v>0</v>
      </c>
      <c r="S150" s="231">
        <v>1.670588832529046E-2</v>
      </c>
      <c r="T150" s="231">
        <v>1.8856020298777729E-2</v>
      </c>
      <c r="U150" s="231">
        <v>1.701780771183771E-2</v>
      </c>
      <c r="V150" s="231">
        <v>9.5660773987588637E-3</v>
      </c>
      <c r="W150" s="231">
        <v>1.36719350222105E-2</v>
      </c>
      <c r="DA150" s="73" t="s">
        <v>928</v>
      </c>
    </row>
    <row r="151" spans="1:105" ht="12" customHeight="1" x14ac:dyDescent="0.25">
      <c r="A151" s="64" t="s">
        <v>70</v>
      </c>
      <c r="B151" s="231">
        <v>1.4416828943700231</v>
      </c>
      <c r="C151" s="231">
        <v>0.89127066301122926</v>
      </c>
      <c r="D151" s="231">
        <v>0</v>
      </c>
      <c r="E151" s="231">
        <v>0</v>
      </c>
      <c r="F151" s="231">
        <v>0.24491994725208499</v>
      </c>
      <c r="G151" s="231">
        <v>0</v>
      </c>
      <c r="H151" s="231">
        <v>0</v>
      </c>
      <c r="I151" s="231">
        <v>0.27688549342024338</v>
      </c>
      <c r="J151" s="231">
        <v>0</v>
      </c>
      <c r="K151" s="231">
        <v>0.10422547642006171</v>
      </c>
      <c r="L151" s="231">
        <v>0</v>
      </c>
      <c r="M151" s="231">
        <v>0</v>
      </c>
      <c r="N151" s="231">
        <v>0</v>
      </c>
      <c r="O151" s="231">
        <v>0</v>
      </c>
      <c r="P151" s="231">
        <v>0</v>
      </c>
      <c r="Q151" s="231">
        <v>0</v>
      </c>
      <c r="R151" s="231">
        <v>0</v>
      </c>
      <c r="S151" s="231">
        <v>0</v>
      </c>
      <c r="T151" s="231">
        <v>0</v>
      </c>
      <c r="U151" s="231">
        <v>0</v>
      </c>
      <c r="V151" s="231">
        <v>0</v>
      </c>
      <c r="W151" s="231">
        <v>0</v>
      </c>
      <c r="DA151" s="73" t="s">
        <v>929</v>
      </c>
    </row>
    <row r="152" spans="1:105" ht="12" customHeight="1" x14ac:dyDescent="0.25">
      <c r="A152" s="64" t="s">
        <v>34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930</v>
      </c>
    </row>
    <row r="153" spans="1:105" ht="12" customHeight="1" x14ac:dyDescent="0.25">
      <c r="A153" s="64" t="s">
        <v>162</v>
      </c>
      <c r="B153" s="231">
        <v>1.053518737169328</v>
      </c>
      <c r="C153" s="231">
        <v>0.58877207526102016</v>
      </c>
      <c r="D153" s="231">
        <v>0.54402405710909063</v>
      </c>
      <c r="E153" s="231">
        <v>0.53346633226059459</v>
      </c>
      <c r="F153" s="231">
        <v>0.63825490636033066</v>
      </c>
      <c r="G153" s="231">
        <v>0.61547095164680055</v>
      </c>
      <c r="H153" s="231">
        <v>0.69497588637494212</v>
      </c>
      <c r="I153" s="231">
        <v>0.92052582565491359</v>
      </c>
      <c r="J153" s="231">
        <v>1.4939320317443121</v>
      </c>
      <c r="K153" s="231">
        <v>0.56090608101521888</v>
      </c>
      <c r="L153" s="231">
        <v>0.46362753721212913</v>
      </c>
      <c r="M153" s="231">
        <v>0.5072970385171115</v>
      </c>
      <c r="N153" s="231">
        <v>2.3735372871211711</v>
      </c>
      <c r="O153" s="231">
        <v>3.6495760924005571</v>
      </c>
      <c r="P153" s="231">
        <v>3.736825040183926</v>
      </c>
      <c r="Q153" s="231">
        <v>4.3875161176538624</v>
      </c>
      <c r="R153" s="231">
        <v>4.2424109799345349</v>
      </c>
      <c r="S153" s="231">
        <v>4.536291214482719</v>
      </c>
      <c r="T153" s="231">
        <v>4.4087054459729398</v>
      </c>
      <c r="U153" s="231">
        <v>4.1945615238093428</v>
      </c>
      <c r="V153" s="231">
        <v>4.6192212762882061</v>
      </c>
      <c r="W153" s="231">
        <v>5.3967601777793712</v>
      </c>
      <c r="DA153" s="73" t="s">
        <v>931</v>
      </c>
    </row>
    <row r="154" spans="1:105" ht="12" customHeight="1" x14ac:dyDescent="0.25">
      <c r="A154" s="64" t="s">
        <v>36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932</v>
      </c>
    </row>
    <row r="155" spans="1:105" ht="12" customHeight="1" x14ac:dyDescent="0.25">
      <c r="A155" s="64" t="s">
        <v>73</v>
      </c>
      <c r="B155" s="231">
        <v>0</v>
      </c>
      <c r="C155" s="231">
        <v>0</v>
      </c>
      <c r="D155" s="231">
        <v>0</v>
      </c>
      <c r="E155" s="231">
        <v>0</v>
      </c>
      <c r="F155" s="231">
        <v>0</v>
      </c>
      <c r="G155" s="231">
        <v>0</v>
      </c>
      <c r="H155" s="231">
        <v>0</v>
      </c>
      <c r="I155" s="231">
        <v>0</v>
      </c>
      <c r="J155" s="231">
        <v>0</v>
      </c>
      <c r="K155" s="231">
        <v>0</v>
      </c>
      <c r="L155" s="231">
        <v>0</v>
      </c>
      <c r="M155" s="231">
        <v>0</v>
      </c>
      <c r="N155" s="231">
        <v>0</v>
      </c>
      <c r="O155" s="231">
        <v>0</v>
      </c>
      <c r="P155" s="231">
        <v>0</v>
      </c>
      <c r="Q155" s="231">
        <v>0</v>
      </c>
      <c r="R155" s="231">
        <v>0</v>
      </c>
      <c r="S155" s="231">
        <v>0</v>
      </c>
      <c r="T155" s="231">
        <v>0</v>
      </c>
      <c r="U155" s="231">
        <v>0</v>
      </c>
      <c r="V155" s="231">
        <v>0</v>
      </c>
      <c r="W155" s="231">
        <v>0</v>
      </c>
      <c r="DA155" s="73" t="s">
        <v>933</v>
      </c>
    </row>
    <row r="156" spans="1:105" ht="12" customHeight="1" x14ac:dyDescent="0.25">
      <c r="A156" s="64" t="s">
        <v>79</v>
      </c>
      <c r="B156" s="231">
        <v>0</v>
      </c>
      <c r="C156" s="231">
        <v>0</v>
      </c>
      <c r="D156" s="231">
        <v>0</v>
      </c>
      <c r="E156" s="231">
        <v>0</v>
      </c>
      <c r="F156" s="231">
        <v>0</v>
      </c>
      <c r="G156" s="231">
        <v>0</v>
      </c>
      <c r="H156" s="231">
        <v>0</v>
      </c>
      <c r="I156" s="231">
        <v>0</v>
      </c>
      <c r="J156" s="231">
        <v>0</v>
      </c>
      <c r="K156" s="231">
        <v>0</v>
      </c>
      <c r="L156" s="231">
        <v>0</v>
      </c>
      <c r="M156" s="231">
        <v>0</v>
      </c>
      <c r="N156" s="231">
        <v>0</v>
      </c>
      <c r="O156" s="231">
        <v>0</v>
      </c>
      <c r="P156" s="231">
        <v>0</v>
      </c>
      <c r="Q156" s="231">
        <v>0</v>
      </c>
      <c r="R156" s="231">
        <v>0</v>
      </c>
      <c r="S156" s="231">
        <v>0</v>
      </c>
      <c r="T156" s="231">
        <v>0</v>
      </c>
      <c r="U156" s="231">
        <v>0</v>
      </c>
      <c r="V156" s="231">
        <v>0</v>
      </c>
      <c r="W156" s="231">
        <v>0</v>
      </c>
      <c r="DA156" s="73" t="s">
        <v>934</v>
      </c>
    </row>
    <row r="157" spans="1:105" ht="12" customHeight="1" x14ac:dyDescent="0.25">
      <c r="A157" s="60" t="s">
        <v>643</v>
      </c>
      <c r="B157" s="264">
        <v>0</v>
      </c>
      <c r="C157" s="264">
        <v>0</v>
      </c>
      <c r="D157" s="264">
        <v>0</v>
      </c>
      <c r="E157" s="264">
        <v>0</v>
      </c>
      <c r="F157" s="264">
        <v>0</v>
      </c>
      <c r="G157" s="264">
        <v>0</v>
      </c>
      <c r="H157" s="264">
        <v>0</v>
      </c>
      <c r="I157" s="264">
        <v>0</v>
      </c>
      <c r="J157" s="264">
        <v>0</v>
      </c>
      <c r="K157" s="264">
        <v>0</v>
      </c>
      <c r="L157" s="264">
        <v>0</v>
      </c>
      <c r="M157" s="264">
        <v>0</v>
      </c>
      <c r="N157" s="264">
        <v>0</v>
      </c>
      <c r="O157" s="264">
        <v>0</v>
      </c>
      <c r="P157" s="264">
        <v>0</v>
      </c>
      <c r="Q157" s="264">
        <v>0</v>
      </c>
      <c r="R157" s="264">
        <v>0</v>
      </c>
      <c r="S157" s="264">
        <v>0</v>
      </c>
      <c r="T157" s="264">
        <v>0</v>
      </c>
      <c r="U157" s="264">
        <v>0</v>
      </c>
      <c r="V157" s="264">
        <v>0</v>
      </c>
      <c r="W157" s="264">
        <v>0</v>
      </c>
      <c r="DA157" s="72" t="s">
        <v>935</v>
      </c>
    </row>
    <row r="158" spans="1:105" ht="12" customHeight="1" x14ac:dyDescent="0.25">
      <c r="A158" s="100" t="s">
        <v>106</v>
      </c>
      <c r="B158" s="281">
        <v>12.2946148</v>
      </c>
      <c r="C158" s="281">
        <v>9.3841763599999997</v>
      </c>
      <c r="D158" s="281">
        <v>12.59452688</v>
      </c>
      <c r="E158" s="281">
        <v>12.861953</v>
      </c>
      <c r="F158" s="281">
        <v>11.7127686</v>
      </c>
      <c r="G158" s="281">
        <v>12.1877704</v>
      </c>
      <c r="H158" s="281">
        <v>10.729432826666701</v>
      </c>
      <c r="I158" s="281">
        <v>9.2710952533333302</v>
      </c>
      <c r="J158" s="281">
        <v>7.8127576799999998</v>
      </c>
      <c r="K158" s="281">
        <v>7.9099019999999998</v>
      </c>
      <c r="L158" s="281">
        <v>8.4307599999999994</v>
      </c>
      <c r="M158" s="281">
        <v>8.6358807599999992</v>
      </c>
      <c r="N158" s="281">
        <v>7.9821788800000002</v>
      </c>
      <c r="O158" s="281">
        <v>7.9865463600000002</v>
      </c>
      <c r="P158" s="281">
        <v>6.9271072</v>
      </c>
      <c r="Q158" s="281">
        <v>10.106513039999999</v>
      </c>
      <c r="R158" s="281">
        <v>10.301139103606699</v>
      </c>
      <c r="S158" s="281">
        <v>12.02981728</v>
      </c>
      <c r="T158" s="281">
        <v>13.2275624</v>
      </c>
      <c r="U158" s="281">
        <v>12.8461164</v>
      </c>
      <c r="V158" s="281">
        <v>12.68574918</v>
      </c>
      <c r="W158" s="281">
        <v>12.978517760000001</v>
      </c>
      <c r="DA158" s="105" t="s">
        <v>936</v>
      </c>
    </row>
    <row r="159" spans="1:105" ht="12" customHeight="1" x14ac:dyDescent="0.25">
      <c r="A159" s="130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</row>
    <row r="160" spans="1:105" ht="15" customHeight="1" x14ac:dyDescent="0.25">
      <c r="A160" s="32" t="s">
        <v>431</v>
      </c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DA160" s="88"/>
    </row>
    <row r="161" spans="1:105" ht="12" customHeight="1" x14ac:dyDescent="0.25">
      <c r="A161" s="58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</row>
    <row r="162" spans="1:105" ht="12" customHeight="1" x14ac:dyDescent="0.25">
      <c r="A162" s="35" t="s">
        <v>43</v>
      </c>
      <c r="B162" s="234">
        <f t="shared" ref="B162:W162" si="5">SUM(B$163:B$169)</f>
        <v>0</v>
      </c>
      <c r="C162" s="234">
        <f t="shared" si="5"/>
        <v>0</v>
      </c>
      <c r="D162" s="234">
        <f t="shared" si="5"/>
        <v>0</v>
      </c>
      <c r="E162" s="234">
        <f t="shared" si="5"/>
        <v>0</v>
      </c>
      <c r="F162" s="234">
        <f t="shared" si="5"/>
        <v>0</v>
      </c>
      <c r="G162" s="234">
        <f t="shared" si="5"/>
        <v>0</v>
      </c>
      <c r="H162" s="234">
        <f t="shared" si="5"/>
        <v>0</v>
      </c>
      <c r="I162" s="234">
        <f t="shared" si="5"/>
        <v>0</v>
      </c>
      <c r="J162" s="234">
        <f t="shared" si="5"/>
        <v>0</v>
      </c>
      <c r="K162" s="234">
        <f t="shared" si="5"/>
        <v>0</v>
      </c>
      <c r="L162" s="234">
        <f t="shared" si="5"/>
        <v>0</v>
      </c>
      <c r="M162" s="234">
        <f t="shared" si="5"/>
        <v>0</v>
      </c>
      <c r="N162" s="234">
        <f t="shared" si="5"/>
        <v>0</v>
      </c>
      <c r="O162" s="234">
        <f t="shared" si="5"/>
        <v>0</v>
      </c>
      <c r="P162" s="234">
        <f t="shared" si="5"/>
        <v>0</v>
      </c>
      <c r="Q162" s="234">
        <f t="shared" si="5"/>
        <v>0</v>
      </c>
      <c r="R162" s="234">
        <f t="shared" si="5"/>
        <v>0</v>
      </c>
      <c r="S162" s="234">
        <f t="shared" si="5"/>
        <v>0</v>
      </c>
      <c r="T162" s="234">
        <f t="shared" si="5"/>
        <v>0</v>
      </c>
      <c r="U162" s="234">
        <f t="shared" si="5"/>
        <v>0</v>
      </c>
      <c r="V162" s="234">
        <f t="shared" si="5"/>
        <v>0</v>
      </c>
      <c r="W162" s="234">
        <f t="shared" si="5"/>
        <v>0</v>
      </c>
      <c r="DA162" s="95"/>
    </row>
    <row r="163" spans="1:105" ht="12" customHeight="1" x14ac:dyDescent="0.25">
      <c r="A163" s="55" t="s">
        <v>92</v>
      </c>
      <c r="B163" s="301">
        <f t="shared" ref="B163:W163" si="6">IF(B$6=0,0,B$6/B$5)</f>
        <v>0</v>
      </c>
      <c r="C163" s="301">
        <f t="shared" si="6"/>
        <v>0</v>
      </c>
      <c r="D163" s="301">
        <f t="shared" si="6"/>
        <v>0</v>
      </c>
      <c r="E163" s="301">
        <f t="shared" si="6"/>
        <v>0</v>
      </c>
      <c r="F163" s="301">
        <f t="shared" si="6"/>
        <v>0</v>
      </c>
      <c r="G163" s="301">
        <f t="shared" si="6"/>
        <v>0</v>
      </c>
      <c r="H163" s="301">
        <f t="shared" si="6"/>
        <v>0</v>
      </c>
      <c r="I163" s="301">
        <f t="shared" si="6"/>
        <v>0</v>
      </c>
      <c r="J163" s="301">
        <f t="shared" si="6"/>
        <v>0</v>
      </c>
      <c r="K163" s="301">
        <f t="shared" si="6"/>
        <v>0</v>
      </c>
      <c r="L163" s="301">
        <f t="shared" si="6"/>
        <v>0</v>
      </c>
      <c r="M163" s="301">
        <f t="shared" si="6"/>
        <v>0</v>
      </c>
      <c r="N163" s="301">
        <f t="shared" si="6"/>
        <v>0</v>
      </c>
      <c r="O163" s="301">
        <f t="shared" si="6"/>
        <v>0</v>
      </c>
      <c r="P163" s="301">
        <f t="shared" si="6"/>
        <v>0</v>
      </c>
      <c r="Q163" s="301">
        <f t="shared" si="6"/>
        <v>0</v>
      </c>
      <c r="R163" s="301">
        <f t="shared" si="6"/>
        <v>0</v>
      </c>
      <c r="S163" s="301">
        <f t="shared" si="6"/>
        <v>0</v>
      </c>
      <c r="T163" s="301">
        <f t="shared" si="6"/>
        <v>0</v>
      </c>
      <c r="U163" s="301">
        <f t="shared" si="6"/>
        <v>0</v>
      </c>
      <c r="V163" s="301">
        <f t="shared" si="6"/>
        <v>0</v>
      </c>
      <c r="W163" s="301">
        <f t="shared" si="6"/>
        <v>0</v>
      </c>
      <c r="DA163" s="67"/>
    </row>
    <row r="164" spans="1:105" ht="12" customHeight="1" x14ac:dyDescent="0.25">
      <c r="A164" s="202" t="s">
        <v>93</v>
      </c>
      <c r="B164" s="235">
        <f t="shared" ref="B164:W164" si="7">IF(B$7=0,0,B$7/B$5)</f>
        <v>0</v>
      </c>
      <c r="C164" s="235">
        <f t="shared" si="7"/>
        <v>0</v>
      </c>
      <c r="D164" s="235">
        <f t="shared" si="7"/>
        <v>0</v>
      </c>
      <c r="E164" s="235">
        <f t="shared" si="7"/>
        <v>0</v>
      </c>
      <c r="F164" s="235">
        <f t="shared" si="7"/>
        <v>0</v>
      </c>
      <c r="G164" s="235">
        <f t="shared" si="7"/>
        <v>0</v>
      </c>
      <c r="H164" s="235">
        <f t="shared" si="7"/>
        <v>0</v>
      </c>
      <c r="I164" s="235">
        <f t="shared" si="7"/>
        <v>0</v>
      </c>
      <c r="J164" s="235">
        <f t="shared" si="7"/>
        <v>0</v>
      </c>
      <c r="K164" s="235">
        <f t="shared" si="7"/>
        <v>0</v>
      </c>
      <c r="L164" s="235">
        <f t="shared" si="7"/>
        <v>0</v>
      </c>
      <c r="M164" s="235">
        <f t="shared" si="7"/>
        <v>0</v>
      </c>
      <c r="N164" s="235">
        <f t="shared" si="7"/>
        <v>0</v>
      </c>
      <c r="O164" s="235">
        <f t="shared" si="7"/>
        <v>0</v>
      </c>
      <c r="P164" s="235">
        <f t="shared" si="7"/>
        <v>0</v>
      </c>
      <c r="Q164" s="235">
        <f t="shared" si="7"/>
        <v>0</v>
      </c>
      <c r="R164" s="235">
        <f t="shared" si="7"/>
        <v>0</v>
      </c>
      <c r="S164" s="235">
        <f t="shared" si="7"/>
        <v>0</v>
      </c>
      <c r="T164" s="235">
        <f t="shared" si="7"/>
        <v>0</v>
      </c>
      <c r="U164" s="235">
        <f t="shared" si="7"/>
        <v>0</v>
      </c>
      <c r="V164" s="235">
        <f t="shared" si="7"/>
        <v>0</v>
      </c>
      <c r="W164" s="235">
        <f t="shared" si="7"/>
        <v>0</v>
      </c>
      <c r="DA164" s="174"/>
    </row>
    <row r="165" spans="1:105" ht="12" customHeight="1" x14ac:dyDescent="0.25">
      <c r="A165" s="202" t="s">
        <v>94</v>
      </c>
      <c r="B165" s="235">
        <f t="shared" ref="B165:W165" si="8">IF(B$8=0,0,B$8/B$5)</f>
        <v>0</v>
      </c>
      <c r="C165" s="235">
        <f t="shared" si="8"/>
        <v>0</v>
      </c>
      <c r="D165" s="235">
        <f t="shared" si="8"/>
        <v>0</v>
      </c>
      <c r="E165" s="235">
        <f t="shared" si="8"/>
        <v>0</v>
      </c>
      <c r="F165" s="235">
        <f t="shared" si="8"/>
        <v>0</v>
      </c>
      <c r="G165" s="235">
        <f t="shared" si="8"/>
        <v>0</v>
      </c>
      <c r="H165" s="235">
        <f t="shared" si="8"/>
        <v>0</v>
      </c>
      <c r="I165" s="235">
        <f t="shared" si="8"/>
        <v>0</v>
      </c>
      <c r="J165" s="235">
        <f t="shared" si="8"/>
        <v>0</v>
      </c>
      <c r="K165" s="235">
        <f t="shared" si="8"/>
        <v>0</v>
      </c>
      <c r="L165" s="235">
        <f t="shared" si="8"/>
        <v>0</v>
      </c>
      <c r="M165" s="235">
        <f t="shared" si="8"/>
        <v>0</v>
      </c>
      <c r="N165" s="235">
        <f t="shared" si="8"/>
        <v>0</v>
      </c>
      <c r="O165" s="235">
        <f t="shared" si="8"/>
        <v>0</v>
      </c>
      <c r="P165" s="235">
        <f t="shared" si="8"/>
        <v>0</v>
      </c>
      <c r="Q165" s="235">
        <f t="shared" si="8"/>
        <v>0</v>
      </c>
      <c r="R165" s="235">
        <f t="shared" si="8"/>
        <v>0</v>
      </c>
      <c r="S165" s="235">
        <f t="shared" si="8"/>
        <v>0</v>
      </c>
      <c r="T165" s="235">
        <f t="shared" si="8"/>
        <v>0</v>
      </c>
      <c r="U165" s="235">
        <f t="shared" si="8"/>
        <v>0</v>
      </c>
      <c r="V165" s="235">
        <f t="shared" si="8"/>
        <v>0</v>
      </c>
      <c r="W165" s="235">
        <f t="shared" si="8"/>
        <v>0</v>
      </c>
      <c r="DA165" s="174"/>
    </row>
    <row r="166" spans="1:105" ht="12" customHeight="1" x14ac:dyDescent="0.25">
      <c r="A166" s="202" t="s">
        <v>95</v>
      </c>
      <c r="B166" s="235">
        <f t="shared" ref="B166:W166" si="9">IF(B$9=0,0,B$9/B$5)</f>
        <v>0</v>
      </c>
      <c r="C166" s="235">
        <f t="shared" si="9"/>
        <v>0</v>
      </c>
      <c r="D166" s="235">
        <f t="shared" si="9"/>
        <v>0</v>
      </c>
      <c r="E166" s="235">
        <f t="shared" si="9"/>
        <v>0</v>
      </c>
      <c r="F166" s="235">
        <f t="shared" si="9"/>
        <v>0</v>
      </c>
      <c r="G166" s="235">
        <f t="shared" si="9"/>
        <v>0</v>
      </c>
      <c r="H166" s="235">
        <f t="shared" si="9"/>
        <v>0</v>
      </c>
      <c r="I166" s="235">
        <f t="shared" si="9"/>
        <v>0</v>
      </c>
      <c r="J166" s="235">
        <f t="shared" si="9"/>
        <v>0</v>
      </c>
      <c r="K166" s="235">
        <f t="shared" si="9"/>
        <v>0</v>
      </c>
      <c r="L166" s="235">
        <f t="shared" si="9"/>
        <v>0</v>
      </c>
      <c r="M166" s="235">
        <f t="shared" si="9"/>
        <v>0</v>
      </c>
      <c r="N166" s="235">
        <f t="shared" si="9"/>
        <v>0</v>
      </c>
      <c r="O166" s="235">
        <f t="shared" si="9"/>
        <v>0</v>
      </c>
      <c r="P166" s="235">
        <f t="shared" si="9"/>
        <v>0</v>
      </c>
      <c r="Q166" s="235">
        <f t="shared" si="9"/>
        <v>0</v>
      </c>
      <c r="R166" s="235">
        <f t="shared" si="9"/>
        <v>0</v>
      </c>
      <c r="S166" s="235">
        <f t="shared" si="9"/>
        <v>0</v>
      </c>
      <c r="T166" s="235">
        <f t="shared" si="9"/>
        <v>0</v>
      </c>
      <c r="U166" s="235">
        <f t="shared" si="9"/>
        <v>0</v>
      </c>
      <c r="V166" s="235">
        <f t="shared" si="9"/>
        <v>0</v>
      </c>
      <c r="W166" s="235">
        <f t="shared" si="9"/>
        <v>0</v>
      </c>
      <c r="DA166" s="174"/>
    </row>
    <row r="167" spans="1:105" ht="12" customHeight="1" x14ac:dyDescent="0.25">
      <c r="A167" s="56" t="s">
        <v>96</v>
      </c>
      <c r="B167" s="302">
        <f t="shared" ref="B167:W167" si="10">IF(B$10=0,0,B$10/B$5)</f>
        <v>0</v>
      </c>
      <c r="C167" s="302">
        <f t="shared" si="10"/>
        <v>0</v>
      </c>
      <c r="D167" s="302">
        <f t="shared" si="10"/>
        <v>0</v>
      </c>
      <c r="E167" s="302">
        <f t="shared" si="10"/>
        <v>0</v>
      </c>
      <c r="F167" s="302">
        <f t="shared" si="10"/>
        <v>0</v>
      </c>
      <c r="G167" s="302">
        <f t="shared" si="10"/>
        <v>0</v>
      </c>
      <c r="H167" s="302">
        <f t="shared" si="10"/>
        <v>0</v>
      </c>
      <c r="I167" s="302">
        <f t="shared" si="10"/>
        <v>0</v>
      </c>
      <c r="J167" s="302">
        <f t="shared" si="10"/>
        <v>0</v>
      </c>
      <c r="K167" s="302">
        <f t="shared" si="10"/>
        <v>0</v>
      </c>
      <c r="L167" s="302">
        <f t="shared" si="10"/>
        <v>0</v>
      </c>
      <c r="M167" s="302">
        <f t="shared" si="10"/>
        <v>0</v>
      </c>
      <c r="N167" s="302">
        <f t="shared" si="10"/>
        <v>0</v>
      </c>
      <c r="O167" s="302">
        <f t="shared" si="10"/>
        <v>0</v>
      </c>
      <c r="P167" s="302">
        <f t="shared" si="10"/>
        <v>0</v>
      </c>
      <c r="Q167" s="302">
        <f t="shared" si="10"/>
        <v>0</v>
      </c>
      <c r="R167" s="302">
        <f t="shared" si="10"/>
        <v>0</v>
      </c>
      <c r="S167" s="302">
        <f t="shared" si="10"/>
        <v>0</v>
      </c>
      <c r="T167" s="302">
        <f t="shared" si="10"/>
        <v>0</v>
      </c>
      <c r="U167" s="302">
        <f t="shared" si="10"/>
        <v>0</v>
      </c>
      <c r="V167" s="302">
        <f t="shared" si="10"/>
        <v>0</v>
      </c>
      <c r="W167" s="302">
        <f t="shared" si="10"/>
        <v>0</v>
      </c>
      <c r="DA167" s="68"/>
    </row>
    <row r="168" spans="1:105" ht="12" customHeight="1" x14ac:dyDescent="0.25">
      <c r="A168" s="203" t="s">
        <v>487</v>
      </c>
      <c r="B168" s="303">
        <f t="shared" ref="B168:W168" si="11">IF(B$16=0,0,B$16/B$5)</f>
        <v>0</v>
      </c>
      <c r="C168" s="303">
        <f t="shared" si="11"/>
        <v>0</v>
      </c>
      <c r="D168" s="303">
        <f t="shared" si="11"/>
        <v>0</v>
      </c>
      <c r="E168" s="303">
        <f t="shared" si="11"/>
        <v>0</v>
      </c>
      <c r="F168" s="303">
        <f t="shared" si="11"/>
        <v>0</v>
      </c>
      <c r="G168" s="303">
        <f t="shared" si="11"/>
        <v>0</v>
      </c>
      <c r="H168" s="303">
        <f t="shared" si="11"/>
        <v>0</v>
      </c>
      <c r="I168" s="303">
        <f t="shared" si="11"/>
        <v>0</v>
      </c>
      <c r="J168" s="303">
        <f t="shared" si="11"/>
        <v>0</v>
      </c>
      <c r="K168" s="303">
        <f t="shared" si="11"/>
        <v>0</v>
      </c>
      <c r="L168" s="303">
        <f t="shared" si="11"/>
        <v>0</v>
      </c>
      <c r="M168" s="303">
        <f t="shared" si="11"/>
        <v>0</v>
      </c>
      <c r="N168" s="303">
        <f t="shared" si="11"/>
        <v>0</v>
      </c>
      <c r="O168" s="303">
        <f t="shared" si="11"/>
        <v>0</v>
      </c>
      <c r="P168" s="303">
        <f t="shared" si="11"/>
        <v>0</v>
      </c>
      <c r="Q168" s="303">
        <f t="shared" si="11"/>
        <v>0</v>
      </c>
      <c r="R168" s="303">
        <f t="shared" si="11"/>
        <v>0</v>
      </c>
      <c r="S168" s="303">
        <f t="shared" si="11"/>
        <v>0</v>
      </c>
      <c r="T168" s="303">
        <f t="shared" si="11"/>
        <v>0</v>
      </c>
      <c r="U168" s="303">
        <f t="shared" si="11"/>
        <v>0</v>
      </c>
      <c r="V168" s="303">
        <f t="shared" si="11"/>
        <v>0</v>
      </c>
      <c r="W168" s="303">
        <f t="shared" si="11"/>
        <v>0</v>
      </c>
      <c r="DA168" s="175"/>
    </row>
    <row r="169" spans="1:105" ht="12" customHeight="1" x14ac:dyDescent="0.25">
      <c r="A169" s="41" t="s">
        <v>499</v>
      </c>
      <c r="B169" s="237">
        <f t="shared" ref="B169:W169" si="12">IF(B$27=0,0,B$27/B$5)</f>
        <v>0</v>
      </c>
      <c r="C169" s="237">
        <f t="shared" si="12"/>
        <v>0</v>
      </c>
      <c r="D169" s="237">
        <f t="shared" si="12"/>
        <v>0</v>
      </c>
      <c r="E169" s="237">
        <f t="shared" si="12"/>
        <v>0</v>
      </c>
      <c r="F169" s="237">
        <f t="shared" si="12"/>
        <v>0</v>
      </c>
      <c r="G169" s="237">
        <f t="shared" si="12"/>
        <v>0</v>
      </c>
      <c r="H169" s="237">
        <f t="shared" si="12"/>
        <v>0</v>
      </c>
      <c r="I169" s="237">
        <f t="shared" si="12"/>
        <v>0</v>
      </c>
      <c r="J169" s="237">
        <f t="shared" si="12"/>
        <v>0</v>
      </c>
      <c r="K169" s="237">
        <f t="shared" si="12"/>
        <v>0</v>
      </c>
      <c r="L169" s="237">
        <f t="shared" si="12"/>
        <v>0</v>
      </c>
      <c r="M169" s="237">
        <f t="shared" si="12"/>
        <v>0</v>
      </c>
      <c r="N169" s="237">
        <f t="shared" si="12"/>
        <v>0</v>
      </c>
      <c r="O169" s="237">
        <f t="shared" si="12"/>
        <v>0</v>
      </c>
      <c r="P169" s="237">
        <f t="shared" si="12"/>
        <v>0</v>
      </c>
      <c r="Q169" s="237">
        <f t="shared" si="12"/>
        <v>0</v>
      </c>
      <c r="R169" s="237">
        <f t="shared" si="12"/>
        <v>0</v>
      </c>
      <c r="S169" s="237">
        <f t="shared" si="12"/>
        <v>0</v>
      </c>
      <c r="T169" s="237">
        <f t="shared" si="12"/>
        <v>0</v>
      </c>
      <c r="U169" s="237">
        <f t="shared" si="12"/>
        <v>0</v>
      </c>
      <c r="V169" s="237">
        <f t="shared" si="12"/>
        <v>0</v>
      </c>
      <c r="W169" s="237">
        <f t="shared" si="12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DA170" s="120"/>
    </row>
    <row r="171" spans="1:105" ht="12" customHeight="1" x14ac:dyDescent="0.25">
      <c r="A171" s="35" t="s">
        <v>44</v>
      </c>
      <c r="B171" s="234">
        <f t="shared" ref="B171:W171" si="13">SUM(B$172:B$177,B$179:B$180,B$182:B$184,B185)</f>
        <v>0</v>
      </c>
      <c r="C171" s="234">
        <f t="shared" si="13"/>
        <v>0</v>
      </c>
      <c r="D171" s="234">
        <f t="shared" si="13"/>
        <v>0</v>
      </c>
      <c r="E171" s="234">
        <f t="shared" si="13"/>
        <v>0</v>
      </c>
      <c r="F171" s="234">
        <f t="shared" si="13"/>
        <v>0</v>
      </c>
      <c r="G171" s="234">
        <f t="shared" si="13"/>
        <v>0</v>
      </c>
      <c r="H171" s="234">
        <f t="shared" si="13"/>
        <v>0</v>
      </c>
      <c r="I171" s="234">
        <f t="shared" si="13"/>
        <v>0</v>
      </c>
      <c r="J171" s="234">
        <f t="shared" si="13"/>
        <v>0</v>
      </c>
      <c r="K171" s="234">
        <f t="shared" si="13"/>
        <v>0</v>
      </c>
      <c r="L171" s="234">
        <f t="shared" si="13"/>
        <v>0</v>
      </c>
      <c r="M171" s="234">
        <f t="shared" si="13"/>
        <v>0</v>
      </c>
      <c r="N171" s="234">
        <f t="shared" si="13"/>
        <v>0</v>
      </c>
      <c r="O171" s="234">
        <f t="shared" si="13"/>
        <v>0</v>
      </c>
      <c r="P171" s="234">
        <f t="shared" si="13"/>
        <v>0</v>
      </c>
      <c r="Q171" s="234">
        <f t="shared" si="13"/>
        <v>0</v>
      </c>
      <c r="R171" s="234">
        <f t="shared" si="13"/>
        <v>0</v>
      </c>
      <c r="S171" s="234">
        <f t="shared" si="13"/>
        <v>0</v>
      </c>
      <c r="T171" s="234">
        <f t="shared" si="13"/>
        <v>0</v>
      </c>
      <c r="U171" s="234">
        <f t="shared" si="13"/>
        <v>0</v>
      </c>
      <c r="V171" s="234">
        <f t="shared" si="13"/>
        <v>0</v>
      </c>
      <c r="W171" s="234">
        <f t="shared" si="13"/>
        <v>0</v>
      </c>
      <c r="DA171" s="95"/>
    </row>
    <row r="172" spans="1:105" ht="12" customHeight="1" x14ac:dyDescent="0.25">
      <c r="A172" s="55" t="s">
        <v>92</v>
      </c>
      <c r="B172" s="301">
        <f t="shared" ref="B172:W172" si="14">IF(B$35=0,0,B$35/B$34)</f>
        <v>0</v>
      </c>
      <c r="C172" s="301">
        <f t="shared" si="14"/>
        <v>0</v>
      </c>
      <c r="D172" s="301">
        <f t="shared" si="14"/>
        <v>0</v>
      </c>
      <c r="E172" s="301">
        <f t="shared" si="14"/>
        <v>0</v>
      </c>
      <c r="F172" s="301">
        <f t="shared" si="14"/>
        <v>0</v>
      </c>
      <c r="G172" s="301">
        <f t="shared" si="14"/>
        <v>0</v>
      </c>
      <c r="H172" s="301">
        <f t="shared" si="14"/>
        <v>0</v>
      </c>
      <c r="I172" s="301">
        <f t="shared" si="14"/>
        <v>0</v>
      </c>
      <c r="J172" s="301">
        <f t="shared" si="14"/>
        <v>0</v>
      </c>
      <c r="K172" s="301">
        <f t="shared" si="14"/>
        <v>0</v>
      </c>
      <c r="L172" s="301">
        <f t="shared" si="14"/>
        <v>0</v>
      </c>
      <c r="M172" s="301">
        <f t="shared" si="14"/>
        <v>0</v>
      </c>
      <c r="N172" s="301">
        <f t="shared" si="14"/>
        <v>0</v>
      </c>
      <c r="O172" s="301">
        <f t="shared" si="14"/>
        <v>0</v>
      </c>
      <c r="P172" s="301">
        <f t="shared" si="14"/>
        <v>0</v>
      </c>
      <c r="Q172" s="301">
        <f t="shared" si="14"/>
        <v>0</v>
      </c>
      <c r="R172" s="301">
        <f t="shared" si="14"/>
        <v>0</v>
      </c>
      <c r="S172" s="301">
        <f t="shared" si="14"/>
        <v>0</v>
      </c>
      <c r="T172" s="301">
        <f t="shared" si="14"/>
        <v>0</v>
      </c>
      <c r="U172" s="301">
        <f t="shared" si="14"/>
        <v>0</v>
      </c>
      <c r="V172" s="301">
        <f t="shared" si="14"/>
        <v>0</v>
      </c>
      <c r="W172" s="301">
        <f t="shared" si="14"/>
        <v>0</v>
      </c>
      <c r="DA172" s="67"/>
    </row>
    <row r="173" spans="1:105" ht="12" customHeight="1" x14ac:dyDescent="0.25">
      <c r="A173" s="202" t="s">
        <v>93</v>
      </c>
      <c r="B173" s="235">
        <f t="shared" ref="B173:W173" si="15">IF(B$36=0,0,B$36/B$34)</f>
        <v>0</v>
      </c>
      <c r="C173" s="235">
        <f t="shared" si="15"/>
        <v>0</v>
      </c>
      <c r="D173" s="235">
        <f t="shared" si="15"/>
        <v>0</v>
      </c>
      <c r="E173" s="235">
        <f t="shared" si="15"/>
        <v>0</v>
      </c>
      <c r="F173" s="235">
        <f t="shared" si="15"/>
        <v>0</v>
      </c>
      <c r="G173" s="235">
        <f t="shared" si="15"/>
        <v>0</v>
      </c>
      <c r="H173" s="235">
        <f t="shared" si="15"/>
        <v>0</v>
      </c>
      <c r="I173" s="235">
        <f t="shared" si="15"/>
        <v>0</v>
      </c>
      <c r="J173" s="235">
        <f t="shared" si="15"/>
        <v>0</v>
      </c>
      <c r="K173" s="235">
        <f t="shared" si="15"/>
        <v>0</v>
      </c>
      <c r="L173" s="235">
        <f t="shared" si="15"/>
        <v>0</v>
      </c>
      <c r="M173" s="235">
        <f t="shared" si="15"/>
        <v>0</v>
      </c>
      <c r="N173" s="235">
        <f t="shared" si="15"/>
        <v>0</v>
      </c>
      <c r="O173" s="235">
        <f t="shared" si="15"/>
        <v>0</v>
      </c>
      <c r="P173" s="235">
        <f t="shared" si="15"/>
        <v>0</v>
      </c>
      <c r="Q173" s="235">
        <f t="shared" si="15"/>
        <v>0</v>
      </c>
      <c r="R173" s="235">
        <f t="shared" si="15"/>
        <v>0</v>
      </c>
      <c r="S173" s="235">
        <f t="shared" si="15"/>
        <v>0</v>
      </c>
      <c r="T173" s="235">
        <f t="shared" si="15"/>
        <v>0</v>
      </c>
      <c r="U173" s="235">
        <f t="shared" si="15"/>
        <v>0</v>
      </c>
      <c r="V173" s="235">
        <f t="shared" si="15"/>
        <v>0</v>
      </c>
      <c r="W173" s="235">
        <f t="shared" si="15"/>
        <v>0</v>
      </c>
      <c r="DA173" s="174"/>
    </row>
    <row r="174" spans="1:105" ht="12" customHeight="1" x14ac:dyDescent="0.25">
      <c r="A174" s="202" t="s">
        <v>94</v>
      </c>
      <c r="B174" s="235">
        <f t="shared" ref="B174:W174" si="16">IF(B$37=0,0,B$37/B$34)</f>
        <v>0</v>
      </c>
      <c r="C174" s="235">
        <f t="shared" si="16"/>
        <v>0</v>
      </c>
      <c r="D174" s="235">
        <f t="shared" si="16"/>
        <v>0</v>
      </c>
      <c r="E174" s="235">
        <f t="shared" si="16"/>
        <v>0</v>
      </c>
      <c r="F174" s="235">
        <f t="shared" si="16"/>
        <v>0</v>
      </c>
      <c r="G174" s="235">
        <f t="shared" si="16"/>
        <v>0</v>
      </c>
      <c r="H174" s="235">
        <f t="shared" si="16"/>
        <v>0</v>
      </c>
      <c r="I174" s="235">
        <f t="shared" si="16"/>
        <v>0</v>
      </c>
      <c r="J174" s="235">
        <f t="shared" si="16"/>
        <v>0</v>
      </c>
      <c r="K174" s="235">
        <f t="shared" si="16"/>
        <v>0</v>
      </c>
      <c r="L174" s="235">
        <f t="shared" si="16"/>
        <v>0</v>
      </c>
      <c r="M174" s="235">
        <f t="shared" si="16"/>
        <v>0</v>
      </c>
      <c r="N174" s="235">
        <f t="shared" si="16"/>
        <v>0</v>
      </c>
      <c r="O174" s="235">
        <f t="shared" si="16"/>
        <v>0</v>
      </c>
      <c r="P174" s="235">
        <f t="shared" si="16"/>
        <v>0</v>
      </c>
      <c r="Q174" s="235">
        <f t="shared" si="16"/>
        <v>0</v>
      </c>
      <c r="R174" s="235">
        <f t="shared" si="16"/>
        <v>0</v>
      </c>
      <c r="S174" s="235">
        <f t="shared" si="16"/>
        <v>0</v>
      </c>
      <c r="T174" s="235">
        <f t="shared" si="16"/>
        <v>0</v>
      </c>
      <c r="U174" s="235">
        <f t="shared" si="16"/>
        <v>0</v>
      </c>
      <c r="V174" s="235">
        <f t="shared" si="16"/>
        <v>0</v>
      </c>
      <c r="W174" s="235">
        <f t="shared" si="16"/>
        <v>0</v>
      </c>
      <c r="DA174" s="174"/>
    </row>
    <row r="175" spans="1:105" ht="12" customHeight="1" x14ac:dyDescent="0.25">
      <c r="A175" s="202" t="s">
        <v>95</v>
      </c>
      <c r="B175" s="235">
        <f t="shared" ref="B175:W175" si="17">IF(B$38=0,0,B$38/B$34)</f>
        <v>0</v>
      </c>
      <c r="C175" s="235">
        <f t="shared" si="17"/>
        <v>0</v>
      </c>
      <c r="D175" s="235">
        <f t="shared" si="17"/>
        <v>0</v>
      </c>
      <c r="E175" s="235">
        <f t="shared" si="17"/>
        <v>0</v>
      </c>
      <c r="F175" s="235">
        <f t="shared" si="17"/>
        <v>0</v>
      </c>
      <c r="G175" s="235">
        <f t="shared" si="17"/>
        <v>0</v>
      </c>
      <c r="H175" s="235">
        <f t="shared" si="17"/>
        <v>0</v>
      </c>
      <c r="I175" s="235">
        <f t="shared" si="17"/>
        <v>0</v>
      </c>
      <c r="J175" s="235">
        <f t="shared" si="17"/>
        <v>0</v>
      </c>
      <c r="K175" s="235">
        <f t="shared" si="17"/>
        <v>0</v>
      </c>
      <c r="L175" s="235">
        <f t="shared" si="17"/>
        <v>0</v>
      </c>
      <c r="M175" s="235">
        <f t="shared" si="17"/>
        <v>0</v>
      </c>
      <c r="N175" s="235">
        <f t="shared" si="17"/>
        <v>0</v>
      </c>
      <c r="O175" s="235">
        <f t="shared" si="17"/>
        <v>0</v>
      </c>
      <c r="P175" s="235">
        <f t="shared" si="17"/>
        <v>0</v>
      </c>
      <c r="Q175" s="235">
        <f t="shared" si="17"/>
        <v>0</v>
      </c>
      <c r="R175" s="235">
        <f t="shared" si="17"/>
        <v>0</v>
      </c>
      <c r="S175" s="235">
        <f t="shared" si="17"/>
        <v>0</v>
      </c>
      <c r="T175" s="235">
        <f t="shared" si="17"/>
        <v>0</v>
      </c>
      <c r="U175" s="235">
        <f t="shared" si="17"/>
        <v>0</v>
      </c>
      <c r="V175" s="235">
        <f t="shared" si="17"/>
        <v>0</v>
      </c>
      <c r="W175" s="235">
        <f t="shared" si="17"/>
        <v>0</v>
      </c>
      <c r="DA175" s="174"/>
    </row>
    <row r="176" spans="1:105" ht="12" customHeight="1" x14ac:dyDescent="0.25">
      <c r="A176" s="56" t="s">
        <v>96</v>
      </c>
      <c r="B176" s="302">
        <f t="shared" ref="B176:W176" si="18">IF(B$39=0,0,B$39/B$34)</f>
        <v>0</v>
      </c>
      <c r="C176" s="302">
        <f t="shared" si="18"/>
        <v>0</v>
      </c>
      <c r="D176" s="302">
        <f t="shared" si="18"/>
        <v>0</v>
      </c>
      <c r="E176" s="302">
        <f t="shared" si="18"/>
        <v>0</v>
      </c>
      <c r="F176" s="302">
        <f t="shared" si="18"/>
        <v>0</v>
      </c>
      <c r="G176" s="302">
        <f t="shared" si="18"/>
        <v>0</v>
      </c>
      <c r="H176" s="302">
        <f t="shared" si="18"/>
        <v>0</v>
      </c>
      <c r="I176" s="302">
        <f t="shared" si="18"/>
        <v>0</v>
      </c>
      <c r="J176" s="302">
        <f t="shared" si="18"/>
        <v>0</v>
      </c>
      <c r="K176" s="302">
        <f t="shared" si="18"/>
        <v>0</v>
      </c>
      <c r="L176" s="302">
        <f t="shared" si="18"/>
        <v>0</v>
      </c>
      <c r="M176" s="302">
        <f t="shared" si="18"/>
        <v>0</v>
      </c>
      <c r="N176" s="302">
        <f t="shared" si="18"/>
        <v>0</v>
      </c>
      <c r="O176" s="302">
        <f t="shared" si="18"/>
        <v>0</v>
      </c>
      <c r="P176" s="302">
        <f t="shared" si="18"/>
        <v>0</v>
      </c>
      <c r="Q176" s="302">
        <f t="shared" si="18"/>
        <v>0</v>
      </c>
      <c r="R176" s="302">
        <f t="shared" si="18"/>
        <v>0</v>
      </c>
      <c r="S176" s="302">
        <f t="shared" si="18"/>
        <v>0</v>
      </c>
      <c r="T176" s="302">
        <f t="shared" si="18"/>
        <v>0</v>
      </c>
      <c r="U176" s="302">
        <f t="shared" si="18"/>
        <v>0</v>
      </c>
      <c r="V176" s="302">
        <f t="shared" si="18"/>
        <v>0</v>
      </c>
      <c r="W176" s="302">
        <f t="shared" si="18"/>
        <v>0</v>
      </c>
      <c r="DA176" s="68"/>
    </row>
    <row r="177" spans="1:105" ht="12" customHeight="1" x14ac:dyDescent="0.25">
      <c r="A177" s="203" t="s">
        <v>517</v>
      </c>
      <c r="B177" s="303">
        <f t="shared" ref="B177:W177" si="19">IF(B$45=0,0,B$45/B$34)</f>
        <v>0</v>
      </c>
      <c r="C177" s="303">
        <f t="shared" si="19"/>
        <v>0</v>
      </c>
      <c r="D177" s="303">
        <f t="shared" si="19"/>
        <v>0</v>
      </c>
      <c r="E177" s="303">
        <f t="shared" si="19"/>
        <v>0</v>
      </c>
      <c r="F177" s="303">
        <f t="shared" si="19"/>
        <v>0</v>
      </c>
      <c r="G177" s="303">
        <f t="shared" si="19"/>
        <v>0</v>
      </c>
      <c r="H177" s="303">
        <f t="shared" si="19"/>
        <v>0</v>
      </c>
      <c r="I177" s="303">
        <f t="shared" si="19"/>
        <v>0</v>
      </c>
      <c r="J177" s="303">
        <f t="shared" si="19"/>
        <v>0</v>
      </c>
      <c r="K177" s="303">
        <f t="shared" si="19"/>
        <v>0</v>
      </c>
      <c r="L177" s="303">
        <f t="shared" si="19"/>
        <v>0</v>
      </c>
      <c r="M177" s="303">
        <f t="shared" si="19"/>
        <v>0</v>
      </c>
      <c r="N177" s="303">
        <f t="shared" si="19"/>
        <v>0</v>
      </c>
      <c r="O177" s="303">
        <f t="shared" si="19"/>
        <v>0</v>
      </c>
      <c r="P177" s="303">
        <f t="shared" si="19"/>
        <v>0</v>
      </c>
      <c r="Q177" s="303">
        <f t="shared" si="19"/>
        <v>0</v>
      </c>
      <c r="R177" s="303">
        <f t="shared" si="19"/>
        <v>0</v>
      </c>
      <c r="S177" s="303">
        <f t="shared" si="19"/>
        <v>0</v>
      </c>
      <c r="T177" s="303">
        <f t="shared" si="19"/>
        <v>0</v>
      </c>
      <c r="U177" s="303">
        <f t="shared" si="19"/>
        <v>0</v>
      </c>
      <c r="V177" s="303">
        <f t="shared" si="19"/>
        <v>0</v>
      </c>
      <c r="W177" s="303">
        <f t="shared" si="19"/>
        <v>0</v>
      </c>
      <c r="DA177" s="175"/>
    </row>
    <row r="178" spans="1:105" ht="12" customHeight="1" x14ac:dyDescent="0.25">
      <c r="A178" s="203" t="s">
        <v>519</v>
      </c>
      <c r="B178" s="303">
        <f t="shared" ref="B178:W178" si="20">IF(B$46=0,0,B$46/B$34)</f>
        <v>0</v>
      </c>
      <c r="C178" s="303">
        <f t="shared" si="20"/>
        <v>0</v>
      </c>
      <c r="D178" s="303">
        <f t="shared" si="20"/>
        <v>0</v>
      </c>
      <c r="E178" s="303">
        <f t="shared" si="20"/>
        <v>0</v>
      </c>
      <c r="F178" s="303">
        <f t="shared" si="20"/>
        <v>0</v>
      </c>
      <c r="G178" s="303">
        <f t="shared" si="20"/>
        <v>0</v>
      </c>
      <c r="H178" s="303">
        <f t="shared" si="20"/>
        <v>0</v>
      </c>
      <c r="I178" s="303">
        <f t="shared" si="20"/>
        <v>0</v>
      </c>
      <c r="J178" s="303">
        <f t="shared" si="20"/>
        <v>0</v>
      </c>
      <c r="K178" s="303">
        <f t="shared" si="20"/>
        <v>0</v>
      </c>
      <c r="L178" s="303">
        <f t="shared" si="20"/>
        <v>0</v>
      </c>
      <c r="M178" s="303">
        <f t="shared" si="20"/>
        <v>0</v>
      </c>
      <c r="N178" s="303">
        <f t="shared" si="20"/>
        <v>0</v>
      </c>
      <c r="O178" s="303">
        <f t="shared" si="20"/>
        <v>0</v>
      </c>
      <c r="P178" s="303">
        <f t="shared" si="20"/>
        <v>0</v>
      </c>
      <c r="Q178" s="303">
        <f t="shared" si="20"/>
        <v>0</v>
      </c>
      <c r="R178" s="303">
        <f t="shared" si="20"/>
        <v>0</v>
      </c>
      <c r="S178" s="303">
        <f t="shared" si="20"/>
        <v>0</v>
      </c>
      <c r="T178" s="303">
        <f t="shared" si="20"/>
        <v>0</v>
      </c>
      <c r="U178" s="303">
        <f t="shared" si="20"/>
        <v>0</v>
      </c>
      <c r="V178" s="303">
        <f t="shared" si="20"/>
        <v>0</v>
      </c>
      <c r="W178" s="303">
        <f t="shared" si="20"/>
        <v>0</v>
      </c>
      <c r="DA178" s="175"/>
    </row>
    <row r="179" spans="1:105" ht="12" customHeight="1" x14ac:dyDescent="0.25">
      <c r="A179" s="62" t="s">
        <v>521</v>
      </c>
      <c r="B179" s="304">
        <f t="shared" ref="B179:W179" si="21">IF(B$47=0,0,B$47/B$34)</f>
        <v>0</v>
      </c>
      <c r="C179" s="304">
        <f t="shared" si="21"/>
        <v>0</v>
      </c>
      <c r="D179" s="304">
        <f t="shared" si="21"/>
        <v>0</v>
      </c>
      <c r="E179" s="304">
        <f t="shared" si="21"/>
        <v>0</v>
      </c>
      <c r="F179" s="304">
        <f t="shared" si="21"/>
        <v>0</v>
      </c>
      <c r="G179" s="304">
        <f t="shared" si="21"/>
        <v>0</v>
      </c>
      <c r="H179" s="304">
        <f t="shared" si="21"/>
        <v>0</v>
      </c>
      <c r="I179" s="304">
        <f t="shared" si="21"/>
        <v>0</v>
      </c>
      <c r="J179" s="304">
        <f t="shared" si="21"/>
        <v>0</v>
      </c>
      <c r="K179" s="304">
        <f t="shared" si="21"/>
        <v>0</v>
      </c>
      <c r="L179" s="304">
        <f t="shared" si="21"/>
        <v>0</v>
      </c>
      <c r="M179" s="304">
        <f t="shared" si="21"/>
        <v>0</v>
      </c>
      <c r="N179" s="304">
        <f t="shared" si="21"/>
        <v>0</v>
      </c>
      <c r="O179" s="304">
        <f t="shared" si="21"/>
        <v>0</v>
      </c>
      <c r="P179" s="304">
        <f t="shared" si="21"/>
        <v>0</v>
      </c>
      <c r="Q179" s="304">
        <f t="shared" si="21"/>
        <v>0</v>
      </c>
      <c r="R179" s="304">
        <f t="shared" si="21"/>
        <v>0</v>
      </c>
      <c r="S179" s="304">
        <f t="shared" si="21"/>
        <v>0</v>
      </c>
      <c r="T179" s="304">
        <f t="shared" si="21"/>
        <v>0</v>
      </c>
      <c r="U179" s="304">
        <f t="shared" si="21"/>
        <v>0</v>
      </c>
      <c r="V179" s="304">
        <f t="shared" si="21"/>
        <v>0</v>
      </c>
      <c r="W179" s="304">
        <f t="shared" si="21"/>
        <v>0</v>
      </c>
      <c r="DA179" s="72"/>
    </row>
    <row r="180" spans="1:105" ht="12" customHeight="1" x14ac:dyDescent="0.25">
      <c r="A180" s="62" t="s">
        <v>527</v>
      </c>
      <c r="B180" s="304">
        <f t="shared" ref="B180:W180" si="22">IF(B$52=0,0,B$52/B$34)</f>
        <v>0</v>
      </c>
      <c r="C180" s="304">
        <f t="shared" si="22"/>
        <v>0</v>
      </c>
      <c r="D180" s="304">
        <f t="shared" si="22"/>
        <v>0</v>
      </c>
      <c r="E180" s="304">
        <f t="shared" si="22"/>
        <v>0</v>
      </c>
      <c r="F180" s="304">
        <f t="shared" si="22"/>
        <v>0</v>
      </c>
      <c r="G180" s="304">
        <f t="shared" si="22"/>
        <v>0</v>
      </c>
      <c r="H180" s="304">
        <f t="shared" si="22"/>
        <v>0</v>
      </c>
      <c r="I180" s="304">
        <f t="shared" si="22"/>
        <v>0</v>
      </c>
      <c r="J180" s="304">
        <f t="shared" si="22"/>
        <v>0</v>
      </c>
      <c r="K180" s="304">
        <f t="shared" si="22"/>
        <v>0</v>
      </c>
      <c r="L180" s="304">
        <f t="shared" si="22"/>
        <v>0</v>
      </c>
      <c r="M180" s="304">
        <f t="shared" si="22"/>
        <v>0</v>
      </c>
      <c r="N180" s="304">
        <f t="shared" si="22"/>
        <v>0</v>
      </c>
      <c r="O180" s="304">
        <f t="shared" si="22"/>
        <v>0</v>
      </c>
      <c r="P180" s="304">
        <f t="shared" si="22"/>
        <v>0</v>
      </c>
      <c r="Q180" s="304">
        <f t="shared" si="22"/>
        <v>0</v>
      </c>
      <c r="R180" s="304">
        <f t="shared" si="22"/>
        <v>0</v>
      </c>
      <c r="S180" s="304">
        <f t="shared" si="22"/>
        <v>0</v>
      </c>
      <c r="T180" s="304">
        <f t="shared" si="22"/>
        <v>0</v>
      </c>
      <c r="U180" s="304">
        <f t="shared" si="22"/>
        <v>0</v>
      </c>
      <c r="V180" s="304">
        <f t="shared" si="22"/>
        <v>0</v>
      </c>
      <c r="W180" s="304">
        <f t="shared" si="22"/>
        <v>0</v>
      </c>
      <c r="DA180" s="72"/>
    </row>
    <row r="181" spans="1:105" ht="12" customHeight="1" x14ac:dyDescent="0.25">
      <c r="A181" s="203" t="s">
        <v>529</v>
      </c>
      <c r="B181" s="303">
        <f t="shared" ref="B181:W181" si="23">IF(B$53=0,0,B$53/B$34)</f>
        <v>0</v>
      </c>
      <c r="C181" s="303">
        <f t="shared" si="23"/>
        <v>0</v>
      </c>
      <c r="D181" s="303">
        <f t="shared" si="23"/>
        <v>0</v>
      </c>
      <c r="E181" s="303">
        <f t="shared" si="23"/>
        <v>0</v>
      </c>
      <c r="F181" s="303">
        <f t="shared" si="23"/>
        <v>0</v>
      </c>
      <c r="G181" s="303">
        <f t="shared" si="23"/>
        <v>0</v>
      </c>
      <c r="H181" s="303">
        <f t="shared" si="23"/>
        <v>0</v>
      </c>
      <c r="I181" s="303">
        <f t="shared" si="23"/>
        <v>0</v>
      </c>
      <c r="J181" s="303">
        <f t="shared" si="23"/>
        <v>0</v>
      </c>
      <c r="K181" s="303">
        <f t="shared" si="23"/>
        <v>0</v>
      </c>
      <c r="L181" s="303">
        <f t="shared" si="23"/>
        <v>0</v>
      </c>
      <c r="M181" s="303">
        <f t="shared" si="23"/>
        <v>0</v>
      </c>
      <c r="N181" s="303">
        <f t="shared" si="23"/>
        <v>0</v>
      </c>
      <c r="O181" s="303">
        <f t="shared" si="23"/>
        <v>0</v>
      </c>
      <c r="P181" s="303">
        <f t="shared" si="23"/>
        <v>0</v>
      </c>
      <c r="Q181" s="303">
        <f t="shared" si="23"/>
        <v>0</v>
      </c>
      <c r="R181" s="303">
        <f t="shared" si="23"/>
        <v>0</v>
      </c>
      <c r="S181" s="303">
        <f t="shared" si="23"/>
        <v>0</v>
      </c>
      <c r="T181" s="303">
        <f t="shared" si="23"/>
        <v>0</v>
      </c>
      <c r="U181" s="303">
        <f t="shared" si="23"/>
        <v>0</v>
      </c>
      <c r="V181" s="303">
        <f t="shared" si="23"/>
        <v>0</v>
      </c>
      <c r="W181" s="303">
        <f t="shared" si="23"/>
        <v>0</v>
      </c>
      <c r="DA181" s="175"/>
    </row>
    <row r="182" spans="1:105" ht="12" customHeight="1" x14ac:dyDescent="0.25">
      <c r="A182" s="62" t="s">
        <v>530</v>
      </c>
      <c r="B182" s="304">
        <f t="shared" ref="B182:W182" si="24">IF(B$54=0,0,B$54/B$34)</f>
        <v>0</v>
      </c>
      <c r="C182" s="304">
        <f t="shared" si="24"/>
        <v>0</v>
      </c>
      <c r="D182" s="304">
        <f t="shared" si="24"/>
        <v>0</v>
      </c>
      <c r="E182" s="304">
        <f t="shared" si="24"/>
        <v>0</v>
      </c>
      <c r="F182" s="304">
        <f t="shared" si="24"/>
        <v>0</v>
      </c>
      <c r="G182" s="304">
        <f t="shared" si="24"/>
        <v>0</v>
      </c>
      <c r="H182" s="304">
        <f t="shared" si="24"/>
        <v>0</v>
      </c>
      <c r="I182" s="304">
        <f t="shared" si="24"/>
        <v>0</v>
      </c>
      <c r="J182" s="304">
        <f t="shared" si="24"/>
        <v>0</v>
      </c>
      <c r="K182" s="304">
        <f t="shared" si="24"/>
        <v>0</v>
      </c>
      <c r="L182" s="304">
        <f t="shared" si="24"/>
        <v>0</v>
      </c>
      <c r="M182" s="304">
        <f t="shared" si="24"/>
        <v>0</v>
      </c>
      <c r="N182" s="304">
        <f t="shared" si="24"/>
        <v>0</v>
      </c>
      <c r="O182" s="304">
        <f t="shared" si="24"/>
        <v>0</v>
      </c>
      <c r="P182" s="304">
        <f t="shared" si="24"/>
        <v>0</v>
      </c>
      <c r="Q182" s="304">
        <f t="shared" si="24"/>
        <v>0</v>
      </c>
      <c r="R182" s="304">
        <f t="shared" si="24"/>
        <v>0</v>
      </c>
      <c r="S182" s="304">
        <f t="shared" si="24"/>
        <v>0</v>
      </c>
      <c r="T182" s="304">
        <f t="shared" si="24"/>
        <v>0</v>
      </c>
      <c r="U182" s="304">
        <f t="shared" si="24"/>
        <v>0</v>
      </c>
      <c r="V182" s="304">
        <f t="shared" si="24"/>
        <v>0</v>
      </c>
      <c r="W182" s="304">
        <f t="shared" si="24"/>
        <v>0</v>
      </c>
      <c r="DA182" s="72"/>
    </row>
    <row r="183" spans="1:105" ht="12" customHeight="1" x14ac:dyDescent="0.25">
      <c r="A183" s="62" t="s">
        <v>535</v>
      </c>
      <c r="B183" s="304">
        <f t="shared" ref="B183:W183" si="25">IF(B$58=0,0,B$58/B$34)</f>
        <v>0</v>
      </c>
      <c r="C183" s="304">
        <f t="shared" si="25"/>
        <v>0</v>
      </c>
      <c r="D183" s="304">
        <f t="shared" si="25"/>
        <v>0</v>
      </c>
      <c r="E183" s="304">
        <f t="shared" si="25"/>
        <v>0</v>
      </c>
      <c r="F183" s="304">
        <f t="shared" si="25"/>
        <v>0</v>
      </c>
      <c r="G183" s="304">
        <f t="shared" si="25"/>
        <v>0</v>
      </c>
      <c r="H183" s="304">
        <f t="shared" si="25"/>
        <v>0</v>
      </c>
      <c r="I183" s="304">
        <f t="shared" si="25"/>
        <v>0</v>
      </c>
      <c r="J183" s="304">
        <f t="shared" si="25"/>
        <v>0</v>
      </c>
      <c r="K183" s="304">
        <f t="shared" si="25"/>
        <v>0</v>
      </c>
      <c r="L183" s="304">
        <f t="shared" si="25"/>
        <v>0</v>
      </c>
      <c r="M183" s="304">
        <f t="shared" si="25"/>
        <v>0</v>
      </c>
      <c r="N183" s="304">
        <f t="shared" si="25"/>
        <v>0</v>
      </c>
      <c r="O183" s="304">
        <f t="shared" si="25"/>
        <v>0</v>
      </c>
      <c r="P183" s="304">
        <f t="shared" si="25"/>
        <v>0</v>
      </c>
      <c r="Q183" s="304">
        <f t="shared" si="25"/>
        <v>0</v>
      </c>
      <c r="R183" s="304">
        <f t="shared" si="25"/>
        <v>0</v>
      </c>
      <c r="S183" s="304">
        <f t="shared" si="25"/>
        <v>0</v>
      </c>
      <c r="T183" s="304">
        <f t="shared" si="25"/>
        <v>0</v>
      </c>
      <c r="U183" s="304">
        <f t="shared" si="25"/>
        <v>0</v>
      </c>
      <c r="V183" s="304">
        <f t="shared" si="25"/>
        <v>0</v>
      </c>
      <c r="W183" s="304">
        <f t="shared" si="25"/>
        <v>0</v>
      </c>
      <c r="DA183" s="72"/>
    </row>
    <row r="184" spans="1:105" ht="12" customHeight="1" x14ac:dyDescent="0.25">
      <c r="A184" s="62" t="s">
        <v>547</v>
      </c>
      <c r="B184" s="304">
        <f t="shared" ref="B184:W184" si="26">IF(B$69=0,0,B$69/B$34)</f>
        <v>0</v>
      </c>
      <c r="C184" s="304">
        <f t="shared" si="26"/>
        <v>0</v>
      </c>
      <c r="D184" s="304">
        <f t="shared" si="26"/>
        <v>0</v>
      </c>
      <c r="E184" s="304">
        <f t="shared" si="26"/>
        <v>0</v>
      </c>
      <c r="F184" s="304">
        <f t="shared" si="26"/>
        <v>0</v>
      </c>
      <c r="G184" s="304">
        <f t="shared" si="26"/>
        <v>0</v>
      </c>
      <c r="H184" s="304">
        <f t="shared" si="26"/>
        <v>0</v>
      </c>
      <c r="I184" s="304">
        <f t="shared" si="26"/>
        <v>0</v>
      </c>
      <c r="J184" s="304">
        <f t="shared" si="26"/>
        <v>0</v>
      </c>
      <c r="K184" s="304">
        <f t="shared" si="26"/>
        <v>0</v>
      </c>
      <c r="L184" s="304">
        <f t="shared" si="26"/>
        <v>0</v>
      </c>
      <c r="M184" s="304">
        <f t="shared" si="26"/>
        <v>0</v>
      </c>
      <c r="N184" s="304">
        <f t="shared" si="26"/>
        <v>0</v>
      </c>
      <c r="O184" s="304">
        <f t="shared" si="26"/>
        <v>0</v>
      </c>
      <c r="P184" s="304">
        <f t="shared" si="26"/>
        <v>0</v>
      </c>
      <c r="Q184" s="304">
        <f t="shared" si="26"/>
        <v>0</v>
      </c>
      <c r="R184" s="304">
        <f t="shared" si="26"/>
        <v>0</v>
      </c>
      <c r="S184" s="304">
        <f t="shared" si="26"/>
        <v>0</v>
      </c>
      <c r="T184" s="304">
        <f t="shared" si="26"/>
        <v>0</v>
      </c>
      <c r="U184" s="304">
        <f t="shared" si="26"/>
        <v>0</v>
      </c>
      <c r="V184" s="304">
        <f t="shared" si="26"/>
        <v>0</v>
      </c>
      <c r="W184" s="304">
        <f t="shared" si="26"/>
        <v>0</v>
      </c>
      <c r="DA184" s="72"/>
    </row>
    <row r="185" spans="1:105" ht="12" customHeight="1" x14ac:dyDescent="0.25">
      <c r="A185" s="100" t="s">
        <v>106</v>
      </c>
      <c r="B185" s="312">
        <f t="shared" ref="B185:W185" si="27">IF(B$70=0,0,B$70/B$34)</f>
        <v>0</v>
      </c>
      <c r="C185" s="312">
        <f t="shared" si="27"/>
        <v>0</v>
      </c>
      <c r="D185" s="312">
        <f t="shared" si="27"/>
        <v>0</v>
      </c>
      <c r="E185" s="312">
        <f t="shared" si="27"/>
        <v>0</v>
      </c>
      <c r="F185" s="312">
        <f t="shared" si="27"/>
        <v>0</v>
      </c>
      <c r="G185" s="312">
        <f t="shared" si="27"/>
        <v>0</v>
      </c>
      <c r="H185" s="312">
        <f t="shared" si="27"/>
        <v>0</v>
      </c>
      <c r="I185" s="312">
        <f t="shared" si="27"/>
        <v>0</v>
      </c>
      <c r="J185" s="312">
        <f t="shared" si="27"/>
        <v>0</v>
      </c>
      <c r="K185" s="312">
        <f t="shared" si="27"/>
        <v>0</v>
      </c>
      <c r="L185" s="312">
        <f t="shared" si="27"/>
        <v>0</v>
      </c>
      <c r="M185" s="312">
        <f t="shared" si="27"/>
        <v>0</v>
      </c>
      <c r="N185" s="312">
        <f t="shared" si="27"/>
        <v>0</v>
      </c>
      <c r="O185" s="312">
        <f t="shared" si="27"/>
        <v>0</v>
      </c>
      <c r="P185" s="312">
        <f t="shared" si="27"/>
        <v>0</v>
      </c>
      <c r="Q185" s="312">
        <f t="shared" si="27"/>
        <v>0</v>
      </c>
      <c r="R185" s="312">
        <f t="shared" si="27"/>
        <v>0</v>
      </c>
      <c r="S185" s="312">
        <f t="shared" si="27"/>
        <v>0</v>
      </c>
      <c r="T185" s="312">
        <f t="shared" si="27"/>
        <v>0</v>
      </c>
      <c r="U185" s="312">
        <f t="shared" si="27"/>
        <v>0</v>
      </c>
      <c r="V185" s="312">
        <f t="shared" si="27"/>
        <v>0</v>
      </c>
      <c r="W185" s="312">
        <f t="shared" si="27"/>
        <v>0</v>
      </c>
      <c r="DA185" s="127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DA186" s="120"/>
    </row>
    <row r="187" spans="1:105" ht="12" customHeight="1" x14ac:dyDescent="0.25">
      <c r="A187" s="35" t="s">
        <v>81</v>
      </c>
      <c r="B187" s="234">
        <f t="shared" ref="B187:W187" si="28">SUM(B$188:B$193,B$197:B$198,B$200:B$202)</f>
        <v>0.99999999999999989</v>
      </c>
      <c r="C187" s="234">
        <f t="shared" si="28"/>
        <v>1.0000000000000002</v>
      </c>
      <c r="D187" s="234">
        <f t="shared" si="28"/>
        <v>0.99999999999999967</v>
      </c>
      <c r="E187" s="234">
        <f t="shared" si="28"/>
        <v>1</v>
      </c>
      <c r="F187" s="234">
        <f t="shared" si="28"/>
        <v>0.99999999999999967</v>
      </c>
      <c r="G187" s="234">
        <f t="shared" si="28"/>
        <v>1.0000000000000002</v>
      </c>
      <c r="H187" s="234">
        <f t="shared" si="28"/>
        <v>1.0000000000000002</v>
      </c>
      <c r="I187" s="234">
        <f t="shared" si="28"/>
        <v>1</v>
      </c>
      <c r="J187" s="234">
        <f t="shared" si="28"/>
        <v>0.99999999999999989</v>
      </c>
      <c r="K187" s="234">
        <f t="shared" si="28"/>
        <v>1.0000000000000002</v>
      </c>
      <c r="L187" s="234">
        <f t="shared" si="28"/>
        <v>0.99999999999999989</v>
      </c>
      <c r="M187" s="234">
        <f t="shared" si="28"/>
        <v>0.99999999999999989</v>
      </c>
      <c r="N187" s="234">
        <f t="shared" si="28"/>
        <v>1.0000000000000004</v>
      </c>
      <c r="O187" s="234">
        <f t="shared" si="28"/>
        <v>1</v>
      </c>
      <c r="P187" s="234">
        <f t="shared" si="28"/>
        <v>0.99999999999999967</v>
      </c>
      <c r="Q187" s="234">
        <f t="shared" si="28"/>
        <v>1</v>
      </c>
      <c r="R187" s="234">
        <f t="shared" si="28"/>
        <v>1.0000000000000002</v>
      </c>
      <c r="S187" s="234">
        <f t="shared" si="28"/>
        <v>1.0000000000000002</v>
      </c>
      <c r="T187" s="234">
        <f t="shared" si="28"/>
        <v>1.0000000000000002</v>
      </c>
      <c r="U187" s="234">
        <f t="shared" si="28"/>
        <v>1</v>
      </c>
      <c r="V187" s="234">
        <f t="shared" si="28"/>
        <v>0.99999999999999978</v>
      </c>
      <c r="W187" s="234">
        <f t="shared" si="28"/>
        <v>0.99999999999999978</v>
      </c>
      <c r="DA187" s="95"/>
    </row>
    <row r="188" spans="1:105" ht="12" customHeight="1" x14ac:dyDescent="0.25">
      <c r="A188" s="55" t="s">
        <v>92</v>
      </c>
      <c r="B188" s="301">
        <f t="shared" ref="B188:W188" si="29">IF(B$73=0,0,B$73/B$72)</f>
        <v>0</v>
      </c>
      <c r="C188" s="301">
        <f t="shared" si="29"/>
        <v>0</v>
      </c>
      <c r="D188" s="301">
        <f t="shared" si="29"/>
        <v>0</v>
      </c>
      <c r="E188" s="301">
        <f t="shared" si="29"/>
        <v>0</v>
      </c>
      <c r="F188" s="301">
        <f t="shared" si="29"/>
        <v>0</v>
      </c>
      <c r="G188" s="301">
        <f t="shared" si="29"/>
        <v>0</v>
      </c>
      <c r="H188" s="301">
        <f t="shared" si="29"/>
        <v>0</v>
      </c>
      <c r="I188" s="301">
        <f t="shared" si="29"/>
        <v>0</v>
      </c>
      <c r="J188" s="301">
        <f t="shared" si="29"/>
        <v>0</v>
      </c>
      <c r="K188" s="301">
        <f t="shared" si="29"/>
        <v>0</v>
      </c>
      <c r="L188" s="301">
        <f t="shared" si="29"/>
        <v>0</v>
      </c>
      <c r="M188" s="301">
        <f t="shared" si="29"/>
        <v>0</v>
      </c>
      <c r="N188" s="301">
        <f t="shared" si="29"/>
        <v>0</v>
      </c>
      <c r="O188" s="301">
        <f t="shared" si="29"/>
        <v>0</v>
      </c>
      <c r="P188" s="301">
        <f t="shared" si="29"/>
        <v>0</v>
      </c>
      <c r="Q188" s="301">
        <f t="shared" si="29"/>
        <v>0</v>
      </c>
      <c r="R188" s="301">
        <f t="shared" si="29"/>
        <v>0</v>
      </c>
      <c r="S188" s="301">
        <f t="shared" si="29"/>
        <v>0</v>
      </c>
      <c r="T188" s="301">
        <f t="shared" si="29"/>
        <v>0</v>
      </c>
      <c r="U188" s="301">
        <f t="shared" si="29"/>
        <v>0</v>
      </c>
      <c r="V188" s="301">
        <f t="shared" si="29"/>
        <v>0</v>
      </c>
      <c r="W188" s="301">
        <f t="shared" si="29"/>
        <v>0</v>
      </c>
      <c r="DA188" s="67"/>
    </row>
    <row r="189" spans="1:105" ht="12" customHeight="1" x14ac:dyDescent="0.25">
      <c r="A189" s="202" t="s">
        <v>93</v>
      </c>
      <c r="B189" s="235">
        <f t="shared" ref="B189:W189" si="30">IF(B$74=0,0,B$74/B$72)</f>
        <v>0</v>
      </c>
      <c r="C189" s="235">
        <f t="shared" si="30"/>
        <v>0</v>
      </c>
      <c r="D189" s="235">
        <f t="shared" si="30"/>
        <v>0</v>
      </c>
      <c r="E189" s="235">
        <f t="shared" si="30"/>
        <v>0</v>
      </c>
      <c r="F189" s="235">
        <f t="shared" si="30"/>
        <v>0</v>
      </c>
      <c r="G189" s="235">
        <f t="shared" si="30"/>
        <v>0</v>
      </c>
      <c r="H189" s="235">
        <f t="shared" si="30"/>
        <v>0</v>
      </c>
      <c r="I189" s="235">
        <f t="shared" si="30"/>
        <v>0</v>
      </c>
      <c r="J189" s="235">
        <f t="shared" si="30"/>
        <v>0</v>
      </c>
      <c r="K189" s="235">
        <f t="shared" si="30"/>
        <v>0</v>
      </c>
      <c r="L189" s="235">
        <f t="shared" si="30"/>
        <v>0</v>
      </c>
      <c r="M189" s="235">
        <f t="shared" si="30"/>
        <v>0</v>
      </c>
      <c r="N189" s="235">
        <f t="shared" si="30"/>
        <v>0</v>
      </c>
      <c r="O189" s="235">
        <f t="shared" si="30"/>
        <v>0</v>
      </c>
      <c r="P189" s="235">
        <f t="shared" si="30"/>
        <v>0</v>
      </c>
      <c r="Q189" s="235">
        <f t="shared" si="30"/>
        <v>0</v>
      </c>
      <c r="R189" s="235">
        <f t="shared" si="30"/>
        <v>0</v>
      </c>
      <c r="S189" s="235">
        <f t="shared" si="30"/>
        <v>0</v>
      </c>
      <c r="T189" s="235">
        <f t="shared" si="30"/>
        <v>0</v>
      </c>
      <c r="U189" s="235">
        <f t="shared" si="30"/>
        <v>0</v>
      </c>
      <c r="V189" s="235">
        <f t="shared" si="30"/>
        <v>0</v>
      </c>
      <c r="W189" s="235">
        <f t="shared" si="30"/>
        <v>0</v>
      </c>
      <c r="DA189" s="174"/>
    </row>
    <row r="190" spans="1:105" ht="12" customHeight="1" x14ac:dyDescent="0.25">
      <c r="A190" s="202" t="s">
        <v>94</v>
      </c>
      <c r="B190" s="235">
        <f t="shared" ref="B190:W190" si="31">IF(B$75=0,0,B$75/B$72)</f>
        <v>0</v>
      </c>
      <c r="C190" s="235">
        <f t="shared" si="31"/>
        <v>0</v>
      </c>
      <c r="D190" s="235">
        <f t="shared" si="31"/>
        <v>0</v>
      </c>
      <c r="E190" s="235">
        <f t="shared" si="31"/>
        <v>0</v>
      </c>
      <c r="F190" s="235">
        <f t="shared" si="31"/>
        <v>0</v>
      </c>
      <c r="G190" s="235">
        <f t="shared" si="31"/>
        <v>0</v>
      </c>
      <c r="H190" s="235">
        <f t="shared" si="31"/>
        <v>0</v>
      </c>
      <c r="I190" s="235">
        <f t="shared" si="31"/>
        <v>0</v>
      </c>
      <c r="J190" s="235">
        <f t="shared" si="31"/>
        <v>0</v>
      </c>
      <c r="K190" s="235">
        <f t="shared" si="31"/>
        <v>0</v>
      </c>
      <c r="L190" s="235">
        <f t="shared" si="31"/>
        <v>0</v>
      </c>
      <c r="M190" s="235">
        <f t="shared" si="31"/>
        <v>0</v>
      </c>
      <c r="N190" s="235">
        <f t="shared" si="31"/>
        <v>0</v>
      </c>
      <c r="O190" s="235">
        <f t="shared" si="31"/>
        <v>0</v>
      </c>
      <c r="P190" s="235">
        <f t="shared" si="31"/>
        <v>0</v>
      </c>
      <c r="Q190" s="235">
        <f t="shared" si="31"/>
        <v>0</v>
      </c>
      <c r="R190" s="235">
        <f t="shared" si="31"/>
        <v>0</v>
      </c>
      <c r="S190" s="235">
        <f t="shared" si="31"/>
        <v>0</v>
      </c>
      <c r="T190" s="235">
        <f t="shared" si="31"/>
        <v>0</v>
      </c>
      <c r="U190" s="235">
        <f t="shared" si="31"/>
        <v>0</v>
      </c>
      <c r="V190" s="235">
        <f t="shared" si="31"/>
        <v>0</v>
      </c>
      <c r="W190" s="235">
        <f t="shared" si="31"/>
        <v>0</v>
      </c>
      <c r="DA190" s="174"/>
    </row>
    <row r="191" spans="1:105" ht="12" customHeight="1" x14ac:dyDescent="0.25">
      <c r="A191" s="202" t="s">
        <v>95</v>
      </c>
      <c r="B191" s="235">
        <f t="shared" ref="B191:W191" si="32">IF(B$76=0,0,B$76/B$72)</f>
        <v>0</v>
      </c>
      <c r="C191" s="235">
        <f t="shared" si="32"/>
        <v>0</v>
      </c>
      <c r="D191" s="235">
        <f t="shared" si="32"/>
        <v>0</v>
      </c>
      <c r="E191" s="235">
        <f t="shared" si="32"/>
        <v>0</v>
      </c>
      <c r="F191" s="235">
        <f t="shared" si="32"/>
        <v>0</v>
      </c>
      <c r="G191" s="235">
        <f t="shared" si="32"/>
        <v>0</v>
      </c>
      <c r="H191" s="235">
        <f t="shared" si="32"/>
        <v>0</v>
      </c>
      <c r="I191" s="235">
        <f t="shared" si="32"/>
        <v>0</v>
      </c>
      <c r="J191" s="235">
        <f t="shared" si="32"/>
        <v>0</v>
      </c>
      <c r="K191" s="235">
        <f t="shared" si="32"/>
        <v>0</v>
      </c>
      <c r="L191" s="235">
        <f t="shared" si="32"/>
        <v>0</v>
      </c>
      <c r="M191" s="235">
        <f t="shared" si="32"/>
        <v>0</v>
      </c>
      <c r="N191" s="235">
        <f t="shared" si="32"/>
        <v>0</v>
      </c>
      <c r="O191" s="235">
        <f t="shared" si="32"/>
        <v>0</v>
      </c>
      <c r="P191" s="235">
        <f t="shared" si="32"/>
        <v>0</v>
      </c>
      <c r="Q191" s="235">
        <f t="shared" si="32"/>
        <v>0</v>
      </c>
      <c r="R191" s="235">
        <f t="shared" si="32"/>
        <v>0</v>
      </c>
      <c r="S191" s="235">
        <f t="shared" si="32"/>
        <v>0</v>
      </c>
      <c r="T191" s="235">
        <f t="shared" si="32"/>
        <v>0</v>
      </c>
      <c r="U191" s="235">
        <f t="shared" si="32"/>
        <v>0</v>
      </c>
      <c r="V191" s="235">
        <f t="shared" si="32"/>
        <v>0</v>
      </c>
      <c r="W191" s="235">
        <f t="shared" si="32"/>
        <v>0</v>
      </c>
      <c r="DA191" s="174"/>
    </row>
    <row r="192" spans="1:105" ht="12" customHeight="1" x14ac:dyDescent="0.25">
      <c r="A192" s="56" t="s">
        <v>96</v>
      </c>
      <c r="B192" s="302">
        <f t="shared" ref="B192:W192" si="33">IF(B$77=0,0,B$77/B$72)</f>
        <v>2.0503830414344594E-3</v>
      </c>
      <c r="C192" s="302">
        <f t="shared" si="33"/>
        <v>1.92320588456548E-3</v>
      </c>
      <c r="D192" s="302">
        <f t="shared" si="33"/>
        <v>2.8858444780592136E-3</v>
      </c>
      <c r="E192" s="302">
        <f t="shared" si="33"/>
        <v>2.8881828817740535E-3</v>
      </c>
      <c r="F192" s="302">
        <f t="shared" si="33"/>
        <v>2.4960403115645603E-3</v>
      </c>
      <c r="G192" s="302">
        <f t="shared" si="33"/>
        <v>2.8846554029516983E-3</v>
      </c>
      <c r="H192" s="302">
        <f t="shared" si="33"/>
        <v>2.884868874974363E-3</v>
      </c>
      <c r="I192" s="302">
        <f t="shared" si="33"/>
        <v>2.2285898265061916E-3</v>
      </c>
      <c r="J192" s="302">
        <f t="shared" si="33"/>
        <v>2.5826972438727194E-3</v>
      </c>
      <c r="K192" s="302">
        <f t="shared" si="33"/>
        <v>2.3088605293684222E-3</v>
      </c>
      <c r="L192" s="302">
        <f t="shared" si="33"/>
        <v>2.5622712593401588E-3</v>
      </c>
      <c r="M192" s="302">
        <f t="shared" si="33"/>
        <v>2.4627788233027841E-3</v>
      </c>
      <c r="N192" s="302">
        <f t="shared" si="33"/>
        <v>1.8869327126647606E-3</v>
      </c>
      <c r="O192" s="302">
        <f t="shared" si="33"/>
        <v>2.2788196033399189E-3</v>
      </c>
      <c r="P192" s="302">
        <f t="shared" si="33"/>
        <v>2.2325075979819533E-3</v>
      </c>
      <c r="Q192" s="302">
        <f t="shared" si="33"/>
        <v>2.3156198080409155E-3</v>
      </c>
      <c r="R192" s="302">
        <f t="shared" si="33"/>
        <v>2.3670208497899516E-3</v>
      </c>
      <c r="S192" s="302">
        <f t="shared" si="33"/>
        <v>2.3810326935200013E-3</v>
      </c>
      <c r="T192" s="302">
        <f t="shared" si="33"/>
        <v>2.381526565765893E-3</v>
      </c>
      <c r="U192" s="302">
        <f t="shared" si="33"/>
        <v>2.3825327427955726E-3</v>
      </c>
      <c r="V192" s="302">
        <f t="shared" si="33"/>
        <v>2.487384659087967E-3</v>
      </c>
      <c r="W192" s="302">
        <f t="shared" si="33"/>
        <v>2.4911422031657564E-3</v>
      </c>
      <c r="DA192" s="68"/>
    </row>
    <row r="193" spans="1:105" ht="12" customHeight="1" x14ac:dyDescent="0.25">
      <c r="A193" s="203" t="s">
        <v>560</v>
      </c>
      <c r="B193" s="303">
        <f t="shared" ref="B193:W193" si="34">IF(B$83=0,0,B$83/B$72)</f>
        <v>0.25743281525876743</v>
      </c>
      <c r="C193" s="303">
        <f t="shared" si="34"/>
        <v>0.25806048795651704</v>
      </c>
      <c r="D193" s="303">
        <f t="shared" si="34"/>
        <v>0.24892175887784526</v>
      </c>
      <c r="E193" s="303">
        <f t="shared" si="34"/>
        <v>0.24912346051841852</v>
      </c>
      <c r="F193" s="303">
        <f t="shared" si="34"/>
        <v>0.25763964102476605</v>
      </c>
      <c r="G193" s="303">
        <f t="shared" si="34"/>
        <v>0.24881919386803569</v>
      </c>
      <c r="H193" s="303">
        <f t="shared" si="34"/>
        <v>0.24883760713727351</v>
      </c>
      <c r="I193" s="303">
        <f t="shared" si="34"/>
        <v>0.25198321576762972</v>
      </c>
      <c r="J193" s="303">
        <f t="shared" si="34"/>
        <v>0.2494326078782152</v>
      </c>
      <c r="K193" s="303">
        <f t="shared" si="34"/>
        <v>0.25491483755720262</v>
      </c>
      <c r="L193" s="303">
        <f t="shared" si="34"/>
        <v>0.24859355171120151</v>
      </c>
      <c r="M193" s="303">
        <f t="shared" si="34"/>
        <v>0.25065033330352504</v>
      </c>
      <c r="N193" s="303">
        <f t="shared" si="34"/>
        <v>0.19655557449785105</v>
      </c>
      <c r="O193" s="303">
        <f t="shared" si="34"/>
        <v>0.20703433778004776</v>
      </c>
      <c r="P193" s="303">
        <f t="shared" si="34"/>
        <v>0.21024688804715796</v>
      </c>
      <c r="Q193" s="303">
        <f t="shared" si="34"/>
        <v>0.2137120409128466</v>
      </c>
      <c r="R193" s="303">
        <f t="shared" si="34"/>
        <v>0.21705922515172754</v>
      </c>
      <c r="S193" s="303">
        <f t="shared" si="34"/>
        <v>0.21732066675549039</v>
      </c>
      <c r="T193" s="303">
        <f t="shared" si="34"/>
        <v>0.21730051558026883</v>
      </c>
      <c r="U193" s="303">
        <f t="shared" si="34"/>
        <v>0.21748688287287354</v>
      </c>
      <c r="V193" s="303">
        <f t="shared" si="34"/>
        <v>0.21948679692000062</v>
      </c>
      <c r="W193" s="303">
        <f t="shared" si="34"/>
        <v>0.21965935867301933</v>
      </c>
      <c r="DA193" s="175"/>
    </row>
    <row r="194" spans="1:105" ht="12" customHeight="1" x14ac:dyDescent="0.25">
      <c r="A194" s="62" t="s">
        <v>562</v>
      </c>
      <c r="B194" s="304">
        <f t="shared" ref="B194:W194" si="35">IF(B$84=0,0,B$84/B$72)</f>
        <v>0.25743281525876743</v>
      </c>
      <c r="C194" s="304">
        <f t="shared" si="35"/>
        <v>0.25806048795651704</v>
      </c>
      <c r="D194" s="304">
        <f t="shared" si="35"/>
        <v>0.24892175887784526</v>
      </c>
      <c r="E194" s="304">
        <f t="shared" si="35"/>
        <v>0.24912346051841852</v>
      </c>
      <c r="F194" s="304">
        <f t="shared" si="35"/>
        <v>0.25763964102476605</v>
      </c>
      <c r="G194" s="304">
        <f t="shared" si="35"/>
        <v>0.24881919386803569</v>
      </c>
      <c r="H194" s="304">
        <f t="shared" si="35"/>
        <v>0.24883760713727351</v>
      </c>
      <c r="I194" s="304">
        <f t="shared" si="35"/>
        <v>0.25198321576762972</v>
      </c>
      <c r="J194" s="304">
        <f t="shared" si="35"/>
        <v>0.2494326078782152</v>
      </c>
      <c r="K194" s="304">
        <f t="shared" si="35"/>
        <v>0.25491483755720262</v>
      </c>
      <c r="L194" s="304">
        <f t="shared" si="35"/>
        <v>0.24859355171120151</v>
      </c>
      <c r="M194" s="304">
        <f t="shared" si="35"/>
        <v>0.25065033330352504</v>
      </c>
      <c r="N194" s="304">
        <f t="shared" si="35"/>
        <v>0.19655557449785105</v>
      </c>
      <c r="O194" s="304">
        <f t="shared" si="35"/>
        <v>0.20703433778004776</v>
      </c>
      <c r="P194" s="304">
        <f t="shared" si="35"/>
        <v>0.21024688804715796</v>
      </c>
      <c r="Q194" s="304">
        <f t="shared" si="35"/>
        <v>0.2137120409128466</v>
      </c>
      <c r="R194" s="304">
        <f t="shared" si="35"/>
        <v>0.21705922515172754</v>
      </c>
      <c r="S194" s="304">
        <f t="shared" si="35"/>
        <v>0.21732066675549039</v>
      </c>
      <c r="T194" s="304">
        <f t="shared" si="35"/>
        <v>0.21730051558026883</v>
      </c>
      <c r="U194" s="304">
        <f t="shared" si="35"/>
        <v>0.21748688287287354</v>
      </c>
      <c r="V194" s="304">
        <f t="shared" si="35"/>
        <v>0.21948679692000062</v>
      </c>
      <c r="W194" s="304">
        <f t="shared" si="35"/>
        <v>0.21965935867301933</v>
      </c>
      <c r="DA194" s="72"/>
    </row>
    <row r="195" spans="1:105" ht="12" customHeight="1" x14ac:dyDescent="0.25">
      <c r="A195" s="62" t="s">
        <v>568</v>
      </c>
      <c r="B195" s="304">
        <f t="shared" ref="B195:W195" si="36">IF(B$89=0,0,B$89/B$72)</f>
        <v>0</v>
      </c>
      <c r="C195" s="304">
        <f t="shared" si="36"/>
        <v>0</v>
      </c>
      <c r="D195" s="304">
        <f t="shared" si="36"/>
        <v>0</v>
      </c>
      <c r="E195" s="304">
        <f t="shared" si="36"/>
        <v>0</v>
      </c>
      <c r="F195" s="304">
        <f t="shared" si="36"/>
        <v>0</v>
      </c>
      <c r="G195" s="304">
        <f t="shared" si="36"/>
        <v>0</v>
      </c>
      <c r="H195" s="304">
        <f t="shared" si="36"/>
        <v>0</v>
      </c>
      <c r="I195" s="304">
        <f t="shared" si="36"/>
        <v>0</v>
      </c>
      <c r="J195" s="304">
        <f t="shared" si="36"/>
        <v>0</v>
      </c>
      <c r="K195" s="304">
        <f t="shared" si="36"/>
        <v>0</v>
      </c>
      <c r="L195" s="304">
        <f t="shared" si="36"/>
        <v>0</v>
      </c>
      <c r="M195" s="304">
        <f t="shared" si="36"/>
        <v>0</v>
      </c>
      <c r="N195" s="304">
        <f t="shared" si="36"/>
        <v>0</v>
      </c>
      <c r="O195" s="304">
        <f t="shared" si="36"/>
        <v>0</v>
      </c>
      <c r="P195" s="304">
        <f t="shared" si="36"/>
        <v>0</v>
      </c>
      <c r="Q195" s="304">
        <f t="shared" si="36"/>
        <v>0</v>
      </c>
      <c r="R195" s="304">
        <f t="shared" si="36"/>
        <v>0</v>
      </c>
      <c r="S195" s="304">
        <f t="shared" si="36"/>
        <v>0</v>
      </c>
      <c r="T195" s="304">
        <f t="shared" si="36"/>
        <v>0</v>
      </c>
      <c r="U195" s="304">
        <f t="shared" si="36"/>
        <v>0</v>
      </c>
      <c r="V195" s="304">
        <f t="shared" si="36"/>
        <v>0</v>
      </c>
      <c r="W195" s="304">
        <f t="shared" si="36"/>
        <v>0</v>
      </c>
      <c r="DA195" s="72"/>
    </row>
    <row r="196" spans="1:105" ht="12" customHeight="1" x14ac:dyDescent="0.25">
      <c r="A196" s="203" t="s">
        <v>519</v>
      </c>
      <c r="B196" s="303">
        <f t="shared" ref="B196:W196" si="37">IF(B$90=0,0,B$90/B$72)</f>
        <v>0.49373817477592158</v>
      </c>
      <c r="C196" s="303">
        <f t="shared" si="37"/>
        <v>0.49494200720820858</v>
      </c>
      <c r="D196" s="303">
        <f t="shared" si="37"/>
        <v>0.47741456257944404</v>
      </c>
      <c r="E196" s="303">
        <f t="shared" si="37"/>
        <v>0.47780141225036049</v>
      </c>
      <c r="F196" s="303">
        <f t="shared" si="37"/>
        <v>0.49413485216181791</v>
      </c>
      <c r="G196" s="303">
        <f t="shared" si="37"/>
        <v>0.47721785004810535</v>
      </c>
      <c r="H196" s="303">
        <f t="shared" si="37"/>
        <v>0.47725316541353779</v>
      </c>
      <c r="I196" s="303">
        <f t="shared" si="37"/>
        <v>0.48328622325097892</v>
      </c>
      <c r="J196" s="303">
        <f t="shared" si="37"/>
        <v>0.4783943353126725</v>
      </c>
      <c r="K196" s="303">
        <f t="shared" si="37"/>
        <v>0.48890886926082061</v>
      </c>
      <c r="L196" s="303">
        <f t="shared" si="37"/>
        <v>0.476785084137684</v>
      </c>
      <c r="M196" s="303">
        <f t="shared" si="37"/>
        <v>0.48072984769972543</v>
      </c>
      <c r="N196" s="303">
        <f t="shared" si="37"/>
        <v>0.37697987530086813</v>
      </c>
      <c r="O196" s="303">
        <f t="shared" si="37"/>
        <v>0.39707741201801222</v>
      </c>
      <c r="P196" s="303">
        <f t="shared" si="37"/>
        <v>0.40323885924324027</v>
      </c>
      <c r="Q196" s="303">
        <f t="shared" si="37"/>
        <v>0.40988478062472772</v>
      </c>
      <c r="R196" s="303">
        <f t="shared" si="37"/>
        <v>0.41630444641241121</v>
      </c>
      <c r="S196" s="303">
        <f t="shared" si="37"/>
        <v>0.41680587316378542</v>
      </c>
      <c r="T196" s="303">
        <f t="shared" si="37"/>
        <v>0.41676722461595583</v>
      </c>
      <c r="U196" s="303">
        <f t="shared" si="37"/>
        <v>0.41712466407757282</v>
      </c>
      <c r="V196" s="303">
        <f t="shared" si="37"/>
        <v>0.42096035965641593</v>
      </c>
      <c r="W196" s="303">
        <f t="shared" si="37"/>
        <v>0.42129132105652334</v>
      </c>
      <c r="DA196" s="175"/>
    </row>
    <row r="197" spans="1:105" ht="12" customHeight="1" x14ac:dyDescent="0.25">
      <c r="A197" s="62" t="s">
        <v>521</v>
      </c>
      <c r="B197" s="304">
        <f t="shared" ref="B197:W197" si="38">IF(B$91=0,0,B$91/B$72)</f>
        <v>0.49373817477592158</v>
      </c>
      <c r="C197" s="304">
        <f t="shared" si="38"/>
        <v>0.49494200720820858</v>
      </c>
      <c r="D197" s="304">
        <f t="shared" si="38"/>
        <v>0.47741456257944404</v>
      </c>
      <c r="E197" s="304">
        <f t="shared" si="38"/>
        <v>0.47780141225036049</v>
      </c>
      <c r="F197" s="304">
        <f t="shared" si="38"/>
        <v>0.49413485216181791</v>
      </c>
      <c r="G197" s="304">
        <f t="shared" si="38"/>
        <v>0.47721785004810535</v>
      </c>
      <c r="H197" s="304">
        <f t="shared" si="38"/>
        <v>0.47725316541353779</v>
      </c>
      <c r="I197" s="304">
        <f t="shared" si="38"/>
        <v>0.48328622325097892</v>
      </c>
      <c r="J197" s="304">
        <f t="shared" si="38"/>
        <v>0.4783943353126725</v>
      </c>
      <c r="K197" s="304">
        <f t="shared" si="38"/>
        <v>0.48890886926082061</v>
      </c>
      <c r="L197" s="304">
        <f t="shared" si="38"/>
        <v>0.476785084137684</v>
      </c>
      <c r="M197" s="304">
        <f t="shared" si="38"/>
        <v>0.48072984769972543</v>
      </c>
      <c r="N197" s="304">
        <f t="shared" si="38"/>
        <v>0.37697987530086813</v>
      </c>
      <c r="O197" s="304">
        <f t="shared" si="38"/>
        <v>0.39707741201801222</v>
      </c>
      <c r="P197" s="304">
        <f t="shared" si="38"/>
        <v>0.40323885924324027</v>
      </c>
      <c r="Q197" s="304">
        <f t="shared" si="38"/>
        <v>0.40988478062472772</v>
      </c>
      <c r="R197" s="304">
        <f t="shared" si="38"/>
        <v>0.41630444641241121</v>
      </c>
      <c r="S197" s="304">
        <f t="shared" si="38"/>
        <v>0.41680587316378542</v>
      </c>
      <c r="T197" s="304">
        <f t="shared" si="38"/>
        <v>0.41676722461595583</v>
      </c>
      <c r="U197" s="304">
        <f t="shared" si="38"/>
        <v>0.41712466407757282</v>
      </c>
      <c r="V197" s="304">
        <f t="shared" si="38"/>
        <v>0.42096035965641593</v>
      </c>
      <c r="W197" s="304">
        <f t="shared" si="38"/>
        <v>0.42129132105652334</v>
      </c>
      <c r="DA197" s="72"/>
    </row>
    <row r="198" spans="1:105" ht="12" customHeight="1" x14ac:dyDescent="0.25">
      <c r="A198" s="62" t="s">
        <v>527</v>
      </c>
      <c r="B198" s="304">
        <f t="shared" ref="B198:W198" si="39">IF(B$96=0,0,B$96/B$72)</f>
        <v>0</v>
      </c>
      <c r="C198" s="304">
        <f t="shared" si="39"/>
        <v>0</v>
      </c>
      <c r="D198" s="304">
        <f t="shared" si="39"/>
        <v>0</v>
      </c>
      <c r="E198" s="304">
        <f t="shared" si="39"/>
        <v>0</v>
      </c>
      <c r="F198" s="304">
        <f t="shared" si="39"/>
        <v>0</v>
      </c>
      <c r="G198" s="304">
        <f t="shared" si="39"/>
        <v>0</v>
      </c>
      <c r="H198" s="304">
        <f t="shared" si="39"/>
        <v>0</v>
      </c>
      <c r="I198" s="304">
        <f t="shared" si="39"/>
        <v>0</v>
      </c>
      <c r="J198" s="304">
        <f t="shared" si="39"/>
        <v>0</v>
      </c>
      <c r="K198" s="304">
        <f t="shared" si="39"/>
        <v>0</v>
      </c>
      <c r="L198" s="304">
        <f t="shared" si="39"/>
        <v>0</v>
      </c>
      <c r="M198" s="304">
        <f t="shared" si="39"/>
        <v>0</v>
      </c>
      <c r="N198" s="304">
        <f t="shared" si="39"/>
        <v>0</v>
      </c>
      <c r="O198" s="304">
        <f t="shared" si="39"/>
        <v>0</v>
      </c>
      <c r="P198" s="304">
        <f t="shared" si="39"/>
        <v>0</v>
      </c>
      <c r="Q198" s="304">
        <f t="shared" si="39"/>
        <v>0</v>
      </c>
      <c r="R198" s="304">
        <f t="shared" si="39"/>
        <v>0</v>
      </c>
      <c r="S198" s="304">
        <f t="shared" si="39"/>
        <v>0</v>
      </c>
      <c r="T198" s="304">
        <f t="shared" si="39"/>
        <v>0</v>
      </c>
      <c r="U198" s="304">
        <f t="shared" si="39"/>
        <v>0</v>
      </c>
      <c r="V198" s="304">
        <f t="shared" si="39"/>
        <v>0</v>
      </c>
      <c r="W198" s="304">
        <f t="shared" si="39"/>
        <v>0</v>
      </c>
      <c r="DA198" s="72"/>
    </row>
    <row r="199" spans="1:105" ht="12" customHeight="1" x14ac:dyDescent="0.25">
      <c r="A199" s="203" t="s">
        <v>529</v>
      </c>
      <c r="B199" s="303">
        <f t="shared" ref="B199:W199" si="40">IF(B$97=0,0,B$97/B$72)</f>
        <v>0.24677862692387637</v>
      </c>
      <c r="C199" s="303">
        <f t="shared" si="40"/>
        <v>0.24507429895070904</v>
      </c>
      <c r="D199" s="303">
        <f t="shared" si="40"/>
        <v>0.27077783406465117</v>
      </c>
      <c r="E199" s="303">
        <f t="shared" si="40"/>
        <v>0.27018694434944684</v>
      </c>
      <c r="F199" s="303">
        <f t="shared" si="40"/>
        <v>0.24572946650185115</v>
      </c>
      <c r="G199" s="303">
        <f t="shared" si="40"/>
        <v>0.27107830068090744</v>
      </c>
      <c r="H199" s="303">
        <f t="shared" si="40"/>
        <v>0.27102435857421447</v>
      </c>
      <c r="I199" s="303">
        <f t="shared" si="40"/>
        <v>0.26250197115488516</v>
      </c>
      <c r="J199" s="303">
        <f t="shared" si="40"/>
        <v>0.26959035956523952</v>
      </c>
      <c r="K199" s="303">
        <f t="shared" si="40"/>
        <v>0.25386743265260864</v>
      </c>
      <c r="L199" s="303">
        <f t="shared" si="40"/>
        <v>0.27205909289177416</v>
      </c>
      <c r="M199" s="303">
        <f t="shared" si="40"/>
        <v>0.26615704017344671</v>
      </c>
      <c r="N199" s="303">
        <f t="shared" si="40"/>
        <v>0.42457761748861628</v>
      </c>
      <c r="O199" s="303">
        <f t="shared" si="40"/>
        <v>0.39360943059860015</v>
      </c>
      <c r="P199" s="303">
        <f t="shared" si="40"/>
        <v>0.38428174511161955</v>
      </c>
      <c r="Q199" s="303">
        <f t="shared" si="40"/>
        <v>0.37408755865438487</v>
      </c>
      <c r="R199" s="303">
        <f t="shared" si="40"/>
        <v>0.3642693075860714</v>
      </c>
      <c r="S199" s="303">
        <f t="shared" si="40"/>
        <v>0.36349242738720433</v>
      </c>
      <c r="T199" s="303">
        <f t="shared" si="40"/>
        <v>0.36355073323800957</v>
      </c>
      <c r="U199" s="303">
        <f t="shared" si="40"/>
        <v>0.3630059203067581</v>
      </c>
      <c r="V199" s="303">
        <f t="shared" si="40"/>
        <v>0.3570654587644953</v>
      </c>
      <c r="W199" s="303">
        <f t="shared" si="40"/>
        <v>0.35655817806729129</v>
      </c>
      <c r="DA199" s="175"/>
    </row>
    <row r="200" spans="1:105" ht="12" customHeight="1" x14ac:dyDescent="0.25">
      <c r="A200" s="62" t="s">
        <v>530</v>
      </c>
      <c r="B200" s="304">
        <f t="shared" ref="B200:W200" si="41">IF(B$98=0,0,B$98/B$72)</f>
        <v>0.13123401647173</v>
      </c>
      <c r="C200" s="304">
        <f t="shared" si="41"/>
        <v>0.1386524204156058</v>
      </c>
      <c r="D200" s="304">
        <f t="shared" si="41"/>
        <v>0.19208883131415849</v>
      </c>
      <c r="E200" s="304">
        <f t="shared" si="41"/>
        <v>0.19287203350741297</v>
      </c>
      <c r="F200" s="304">
        <f t="shared" si="41"/>
        <v>0.16005059288462964</v>
      </c>
      <c r="G200" s="304">
        <f t="shared" si="41"/>
        <v>0.19409117344658039</v>
      </c>
      <c r="H200" s="304">
        <f t="shared" si="41"/>
        <v>0.18940461086378299</v>
      </c>
      <c r="I200" s="304">
        <f t="shared" si="41"/>
        <v>0.15376604033153612</v>
      </c>
      <c r="J200" s="304">
        <f t="shared" si="41"/>
        <v>0.16765196801504817</v>
      </c>
      <c r="K200" s="304">
        <f t="shared" si="41"/>
        <v>0.18046016466619316</v>
      </c>
      <c r="L200" s="304">
        <f t="shared" si="41"/>
        <v>0.20279163589600507</v>
      </c>
      <c r="M200" s="304">
        <f t="shared" si="41"/>
        <v>0.20208094900860799</v>
      </c>
      <c r="N200" s="304">
        <f t="shared" si="41"/>
        <v>0.10300456943229973</v>
      </c>
      <c r="O200" s="304">
        <f t="shared" si="41"/>
        <v>0.10886472786640881</v>
      </c>
      <c r="P200" s="304">
        <f t="shared" si="41"/>
        <v>0.11064658311854471</v>
      </c>
      <c r="Q200" s="304">
        <f t="shared" si="41"/>
        <v>0.11258596836265024</v>
      </c>
      <c r="R200" s="304">
        <f t="shared" si="41"/>
        <v>0.11445350105633117</v>
      </c>
      <c r="S200" s="304">
        <f t="shared" si="41"/>
        <v>0.11460192087669213</v>
      </c>
      <c r="T200" s="304">
        <f t="shared" si="41"/>
        <v>0.11459065902570062</v>
      </c>
      <c r="U200" s="304">
        <f t="shared" si="41"/>
        <v>0.11469478582917747</v>
      </c>
      <c r="V200" s="304">
        <f t="shared" si="41"/>
        <v>0.11581030763824833</v>
      </c>
      <c r="W200" s="304">
        <f t="shared" si="41"/>
        <v>0.11590744358672722</v>
      </c>
      <c r="DA200" s="72"/>
    </row>
    <row r="201" spans="1:105" ht="12" customHeight="1" x14ac:dyDescent="0.25">
      <c r="A201" s="62" t="s">
        <v>535</v>
      </c>
      <c r="B201" s="304">
        <f t="shared" ref="B201:W201" si="42">IF(B$102=0,0,B$102/B$72)</f>
        <v>0.11554461045214637</v>
      </c>
      <c r="C201" s="304">
        <f t="shared" si="42"/>
        <v>0.10642187853510322</v>
      </c>
      <c r="D201" s="304">
        <f t="shared" si="42"/>
        <v>7.8689002750492634E-2</v>
      </c>
      <c r="E201" s="304">
        <f t="shared" si="42"/>
        <v>7.731491084203386E-2</v>
      </c>
      <c r="F201" s="304">
        <f t="shared" si="42"/>
        <v>8.5678873617221513E-2</v>
      </c>
      <c r="G201" s="304">
        <f t="shared" si="42"/>
        <v>7.6987127234327032E-2</v>
      </c>
      <c r="H201" s="304">
        <f t="shared" si="42"/>
        <v>8.1619747710431484E-2</v>
      </c>
      <c r="I201" s="304">
        <f t="shared" si="42"/>
        <v>0.10873593082334904</v>
      </c>
      <c r="J201" s="304">
        <f t="shared" si="42"/>
        <v>0.10193839155019138</v>
      </c>
      <c r="K201" s="304">
        <f t="shared" si="42"/>
        <v>7.3407267986415461E-2</v>
      </c>
      <c r="L201" s="304">
        <f t="shared" si="42"/>
        <v>6.9267456995769083E-2</v>
      </c>
      <c r="M201" s="304">
        <f t="shared" si="42"/>
        <v>6.40760911648387E-2</v>
      </c>
      <c r="N201" s="304">
        <f t="shared" si="42"/>
        <v>0.32157304805631659</v>
      </c>
      <c r="O201" s="304">
        <f t="shared" si="42"/>
        <v>0.28474470273219132</v>
      </c>
      <c r="P201" s="304">
        <f t="shared" si="42"/>
        <v>0.2736351619930748</v>
      </c>
      <c r="Q201" s="304">
        <f t="shared" si="42"/>
        <v>0.26150159029173464</v>
      </c>
      <c r="R201" s="304">
        <f t="shared" si="42"/>
        <v>0.24981580652974023</v>
      </c>
      <c r="S201" s="304">
        <f t="shared" si="42"/>
        <v>0.24889050651051223</v>
      </c>
      <c r="T201" s="304">
        <f t="shared" si="42"/>
        <v>0.24896007421230895</v>
      </c>
      <c r="U201" s="304">
        <f t="shared" si="42"/>
        <v>0.24831113447758066</v>
      </c>
      <c r="V201" s="304">
        <f t="shared" si="42"/>
        <v>0.24125515112624696</v>
      </c>
      <c r="W201" s="304">
        <f t="shared" si="42"/>
        <v>0.24065073448056407</v>
      </c>
      <c r="DA201" s="72"/>
    </row>
    <row r="202" spans="1:105" ht="12" customHeight="1" x14ac:dyDescent="0.25">
      <c r="A202" s="63" t="s">
        <v>547</v>
      </c>
      <c r="B202" s="305">
        <f t="shared" ref="B202:W202" si="43">IF(B$113=0,0,B$113/B$72)</f>
        <v>0</v>
      </c>
      <c r="C202" s="305">
        <f t="shared" si="43"/>
        <v>0</v>
      </c>
      <c r="D202" s="305">
        <f t="shared" si="43"/>
        <v>0</v>
      </c>
      <c r="E202" s="305">
        <f t="shared" si="43"/>
        <v>0</v>
      </c>
      <c r="F202" s="305">
        <f t="shared" si="43"/>
        <v>0</v>
      </c>
      <c r="G202" s="305">
        <f t="shared" si="43"/>
        <v>0</v>
      </c>
      <c r="H202" s="305">
        <f t="shared" si="43"/>
        <v>0</v>
      </c>
      <c r="I202" s="305">
        <f t="shared" si="43"/>
        <v>0</v>
      </c>
      <c r="J202" s="305">
        <f t="shared" si="43"/>
        <v>0</v>
      </c>
      <c r="K202" s="305">
        <f t="shared" si="43"/>
        <v>0</v>
      </c>
      <c r="L202" s="305">
        <f t="shared" si="43"/>
        <v>0</v>
      </c>
      <c r="M202" s="305">
        <f t="shared" si="43"/>
        <v>0</v>
      </c>
      <c r="N202" s="305">
        <f t="shared" si="43"/>
        <v>0</v>
      </c>
      <c r="O202" s="305">
        <f t="shared" si="43"/>
        <v>0</v>
      </c>
      <c r="P202" s="305">
        <f t="shared" si="43"/>
        <v>0</v>
      </c>
      <c r="Q202" s="305">
        <f t="shared" si="43"/>
        <v>0</v>
      </c>
      <c r="R202" s="305">
        <f t="shared" si="43"/>
        <v>0</v>
      </c>
      <c r="S202" s="305">
        <f t="shared" si="43"/>
        <v>0</v>
      </c>
      <c r="T202" s="305">
        <f t="shared" si="43"/>
        <v>0</v>
      </c>
      <c r="U202" s="305">
        <f t="shared" si="43"/>
        <v>0</v>
      </c>
      <c r="V202" s="305">
        <f t="shared" si="43"/>
        <v>0</v>
      </c>
      <c r="W202" s="305">
        <f t="shared" si="43"/>
        <v>0</v>
      </c>
      <c r="DA202" s="74"/>
    </row>
    <row r="203" spans="1:105" ht="12" customHeight="1" x14ac:dyDescent="0.25">
      <c r="A203" s="130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spans="1:105" ht="12" customHeight="1" x14ac:dyDescent="0.25">
      <c r="A204" s="35" t="s">
        <v>45</v>
      </c>
      <c r="B204" s="234">
        <f t="shared" ref="B204:W204" si="44">SUM(B$205:B$210,B$214:B$215,B$217:B$219,B220)</f>
        <v>1</v>
      </c>
      <c r="C204" s="234">
        <f t="shared" si="44"/>
        <v>1</v>
      </c>
      <c r="D204" s="234">
        <f t="shared" si="44"/>
        <v>1</v>
      </c>
      <c r="E204" s="234">
        <f t="shared" si="44"/>
        <v>0.99999999999999989</v>
      </c>
      <c r="F204" s="234">
        <f t="shared" si="44"/>
        <v>0.99999999999999989</v>
      </c>
      <c r="G204" s="234">
        <f t="shared" si="44"/>
        <v>1</v>
      </c>
      <c r="H204" s="234">
        <f t="shared" si="44"/>
        <v>1</v>
      </c>
      <c r="I204" s="234">
        <f t="shared" si="44"/>
        <v>1</v>
      </c>
      <c r="J204" s="234">
        <f t="shared" si="44"/>
        <v>1.0000000000000002</v>
      </c>
      <c r="K204" s="234">
        <f t="shared" si="44"/>
        <v>0.99999999999999989</v>
      </c>
      <c r="L204" s="234">
        <f t="shared" si="44"/>
        <v>1</v>
      </c>
      <c r="M204" s="234">
        <f t="shared" si="44"/>
        <v>1</v>
      </c>
      <c r="N204" s="234">
        <f t="shared" si="44"/>
        <v>1</v>
      </c>
      <c r="O204" s="234">
        <f t="shared" si="44"/>
        <v>1</v>
      </c>
      <c r="P204" s="234">
        <f t="shared" si="44"/>
        <v>1</v>
      </c>
      <c r="Q204" s="234">
        <f t="shared" si="44"/>
        <v>1</v>
      </c>
      <c r="R204" s="234">
        <f t="shared" si="44"/>
        <v>1</v>
      </c>
      <c r="S204" s="234">
        <f t="shared" si="44"/>
        <v>1</v>
      </c>
      <c r="T204" s="234">
        <f t="shared" si="44"/>
        <v>1</v>
      </c>
      <c r="U204" s="234">
        <f t="shared" si="44"/>
        <v>0.99999999999999989</v>
      </c>
      <c r="V204" s="234">
        <f t="shared" si="44"/>
        <v>1</v>
      </c>
      <c r="W204" s="234">
        <f t="shared" si="44"/>
        <v>1</v>
      </c>
      <c r="DA204" s="95"/>
    </row>
    <row r="205" spans="1:105" ht="12" customHeight="1" x14ac:dyDescent="0.25">
      <c r="A205" s="55" t="s">
        <v>92</v>
      </c>
      <c r="B205" s="301">
        <f t="shared" ref="B205:W205" si="45">IF(B$116=0,0,B$116/B$115)</f>
        <v>0</v>
      </c>
      <c r="C205" s="301">
        <f t="shared" si="45"/>
        <v>0</v>
      </c>
      <c r="D205" s="301">
        <f t="shared" si="45"/>
        <v>0</v>
      </c>
      <c r="E205" s="301">
        <f t="shared" si="45"/>
        <v>0</v>
      </c>
      <c r="F205" s="301">
        <f t="shared" si="45"/>
        <v>0</v>
      </c>
      <c r="G205" s="301">
        <f t="shared" si="45"/>
        <v>0</v>
      </c>
      <c r="H205" s="301">
        <f t="shared" si="45"/>
        <v>0</v>
      </c>
      <c r="I205" s="301">
        <f t="shared" si="45"/>
        <v>0</v>
      </c>
      <c r="J205" s="301">
        <f t="shared" si="45"/>
        <v>0</v>
      </c>
      <c r="K205" s="301">
        <f t="shared" si="45"/>
        <v>0</v>
      </c>
      <c r="L205" s="301">
        <f t="shared" si="45"/>
        <v>0</v>
      </c>
      <c r="M205" s="301">
        <f t="shared" si="45"/>
        <v>0</v>
      </c>
      <c r="N205" s="301">
        <f t="shared" si="45"/>
        <v>0</v>
      </c>
      <c r="O205" s="301">
        <f t="shared" si="45"/>
        <v>0</v>
      </c>
      <c r="P205" s="301">
        <f t="shared" si="45"/>
        <v>0</v>
      </c>
      <c r="Q205" s="301">
        <f t="shared" si="45"/>
        <v>0</v>
      </c>
      <c r="R205" s="301">
        <f t="shared" si="45"/>
        <v>0</v>
      </c>
      <c r="S205" s="301">
        <f t="shared" si="45"/>
        <v>0</v>
      </c>
      <c r="T205" s="301">
        <f t="shared" si="45"/>
        <v>0</v>
      </c>
      <c r="U205" s="301">
        <f t="shared" si="45"/>
        <v>0</v>
      </c>
      <c r="V205" s="301">
        <f t="shared" si="45"/>
        <v>0</v>
      </c>
      <c r="W205" s="301">
        <f t="shared" si="45"/>
        <v>0</v>
      </c>
      <c r="DA205" s="67"/>
    </row>
    <row r="206" spans="1:105" ht="12" customHeight="1" x14ac:dyDescent="0.25">
      <c r="A206" s="202" t="s">
        <v>93</v>
      </c>
      <c r="B206" s="235">
        <f t="shared" ref="B206:W206" si="46">IF(B$117=0,0,B$117/B$115)</f>
        <v>0</v>
      </c>
      <c r="C206" s="235">
        <f t="shared" si="46"/>
        <v>0</v>
      </c>
      <c r="D206" s="235">
        <f t="shared" si="46"/>
        <v>0</v>
      </c>
      <c r="E206" s="235">
        <f t="shared" si="46"/>
        <v>0</v>
      </c>
      <c r="F206" s="235">
        <f t="shared" si="46"/>
        <v>0</v>
      </c>
      <c r="G206" s="235">
        <f t="shared" si="46"/>
        <v>0</v>
      </c>
      <c r="H206" s="235">
        <f t="shared" si="46"/>
        <v>0</v>
      </c>
      <c r="I206" s="235">
        <f t="shared" si="46"/>
        <v>0</v>
      </c>
      <c r="J206" s="235">
        <f t="shared" si="46"/>
        <v>0</v>
      </c>
      <c r="K206" s="235">
        <f t="shared" si="46"/>
        <v>0</v>
      </c>
      <c r="L206" s="235">
        <f t="shared" si="46"/>
        <v>0</v>
      </c>
      <c r="M206" s="235">
        <f t="shared" si="46"/>
        <v>0</v>
      </c>
      <c r="N206" s="235">
        <f t="shared" si="46"/>
        <v>0</v>
      </c>
      <c r="O206" s="235">
        <f t="shared" si="46"/>
        <v>0</v>
      </c>
      <c r="P206" s="235">
        <f t="shared" si="46"/>
        <v>0</v>
      </c>
      <c r="Q206" s="235">
        <f t="shared" si="46"/>
        <v>0</v>
      </c>
      <c r="R206" s="235">
        <f t="shared" si="46"/>
        <v>0</v>
      </c>
      <c r="S206" s="235">
        <f t="shared" si="46"/>
        <v>0</v>
      </c>
      <c r="T206" s="235">
        <f t="shared" si="46"/>
        <v>0</v>
      </c>
      <c r="U206" s="235">
        <f t="shared" si="46"/>
        <v>0</v>
      </c>
      <c r="V206" s="235">
        <f t="shared" si="46"/>
        <v>0</v>
      </c>
      <c r="W206" s="235">
        <f t="shared" si="46"/>
        <v>0</v>
      </c>
      <c r="DA206" s="174"/>
    </row>
    <row r="207" spans="1:105" ht="12" customHeight="1" x14ac:dyDescent="0.25">
      <c r="A207" s="202" t="s">
        <v>94</v>
      </c>
      <c r="B207" s="235">
        <f t="shared" ref="B207:W207" si="47">IF(B$118=0,0,B$118/B$115)</f>
        <v>0</v>
      </c>
      <c r="C207" s="235">
        <f t="shared" si="47"/>
        <v>0</v>
      </c>
      <c r="D207" s="235">
        <f t="shared" si="47"/>
        <v>0</v>
      </c>
      <c r="E207" s="235">
        <f t="shared" si="47"/>
        <v>0</v>
      </c>
      <c r="F207" s="235">
        <f t="shared" si="47"/>
        <v>0</v>
      </c>
      <c r="G207" s="235">
        <f t="shared" si="47"/>
        <v>0</v>
      </c>
      <c r="H207" s="235">
        <f t="shared" si="47"/>
        <v>0</v>
      </c>
      <c r="I207" s="235">
        <f t="shared" si="47"/>
        <v>0</v>
      </c>
      <c r="J207" s="235">
        <f t="shared" si="47"/>
        <v>0</v>
      </c>
      <c r="K207" s="235">
        <f t="shared" si="47"/>
        <v>0</v>
      </c>
      <c r="L207" s="235">
        <f t="shared" si="47"/>
        <v>0</v>
      </c>
      <c r="M207" s="235">
        <f t="shared" si="47"/>
        <v>0</v>
      </c>
      <c r="N207" s="235">
        <f t="shared" si="47"/>
        <v>0</v>
      </c>
      <c r="O207" s="235">
        <f t="shared" si="47"/>
        <v>0</v>
      </c>
      <c r="P207" s="235">
        <f t="shared" si="47"/>
        <v>0</v>
      </c>
      <c r="Q207" s="235">
        <f t="shared" si="47"/>
        <v>0</v>
      </c>
      <c r="R207" s="235">
        <f t="shared" si="47"/>
        <v>0</v>
      </c>
      <c r="S207" s="235">
        <f t="shared" si="47"/>
        <v>0</v>
      </c>
      <c r="T207" s="235">
        <f t="shared" si="47"/>
        <v>0</v>
      </c>
      <c r="U207" s="235">
        <f t="shared" si="47"/>
        <v>0</v>
      </c>
      <c r="V207" s="235">
        <f t="shared" si="47"/>
        <v>0</v>
      </c>
      <c r="W207" s="235">
        <f t="shared" si="47"/>
        <v>0</v>
      </c>
      <c r="DA207" s="174"/>
    </row>
    <row r="208" spans="1:105" ht="12" customHeight="1" x14ac:dyDescent="0.25">
      <c r="A208" s="202" t="s">
        <v>95</v>
      </c>
      <c r="B208" s="235">
        <f t="shared" ref="B208:W208" si="48">IF(B$119=0,0,B$119/B$115)</f>
        <v>0</v>
      </c>
      <c r="C208" s="235">
        <f t="shared" si="48"/>
        <v>0</v>
      </c>
      <c r="D208" s="235">
        <f t="shared" si="48"/>
        <v>0</v>
      </c>
      <c r="E208" s="235">
        <f t="shared" si="48"/>
        <v>0</v>
      </c>
      <c r="F208" s="235">
        <f t="shared" si="48"/>
        <v>0</v>
      </c>
      <c r="G208" s="235">
        <f t="shared" si="48"/>
        <v>0</v>
      </c>
      <c r="H208" s="235">
        <f t="shared" si="48"/>
        <v>0</v>
      </c>
      <c r="I208" s="235">
        <f t="shared" si="48"/>
        <v>0</v>
      </c>
      <c r="J208" s="235">
        <f t="shared" si="48"/>
        <v>0</v>
      </c>
      <c r="K208" s="235">
        <f t="shared" si="48"/>
        <v>0</v>
      </c>
      <c r="L208" s="235">
        <f t="shared" si="48"/>
        <v>0</v>
      </c>
      <c r="M208" s="235">
        <f t="shared" si="48"/>
        <v>0</v>
      </c>
      <c r="N208" s="235">
        <f t="shared" si="48"/>
        <v>0</v>
      </c>
      <c r="O208" s="235">
        <f t="shared" si="48"/>
        <v>0</v>
      </c>
      <c r="P208" s="235">
        <f t="shared" si="48"/>
        <v>0</v>
      </c>
      <c r="Q208" s="235">
        <f t="shared" si="48"/>
        <v>0</v>
      </c>
      <c r="R208" s="235">
        <f t="shared" si="48"/>
        <v>0</v>
      </c>
      <c r="S208" s="235">
        <f t="shared" si="48"/>
        <v>0</v>
      </c>
      <c r="T208" s="235">
        <f t="shared" si="48"/>
        <v>0</v>
      </c>
      <c r="U208" s="235">
        <f t="shared" si="48"/>
        <v>0</v>
      </c>
      <c r="V208" s="235">
        <f t="shared" si="48"/>
        <v>0</v>
      </c>
      <c r="W208" s="235">
        <f t="shared" si="48"/>
        <v>0</v>
      </c>
      <c r="DA208" s="174"/>
    </row>
    <row r="209" spans="1:105" ht="12" customHeight="1" x14ac:dyDescent="0.25">
      <c r="A209" s="56" t="s">
        <v>96</v>
      </c>
      <c r="B209" s="302">
        <f t="shared" ref="B209:W209" si="49">IF(B$120=0,0,B$120/B$115)</f>
        <v>1.6432113586314552E-3</v>
      </c>
      <c r="C209" s="302">
        <f t="shared" si="49"/>
        <v>1.5427772469445401E-3</v>
      </c>
      <c r="D209" s="302">
        <f t="shared" si="49"/>
        <v>1.6430015403254899E-3</v>
      </c>
      <c r="E209" s="302">
        <f t="shared" si="49"/>
        <v>1.6274730938828591E-3</v>
      </c>
      <c r="F209" s="302">
        <f t="shared" si="49"/>
        <v>1.6237112260052396E-3</v>
      </c>
      <c r="G209" s="302">
        <f t="shared" si="49"/>
        <v>1.636425399148003E-3</v>
      </c>
      <c r="H209" s="302">
        <f t="shared" si="49"/>
        <v>1.7641515717475335E-3</v>
      </c>
      <c r="I209" s="302">
        <f t="shared" si="49"/>
        <v>1.5930240759836846E-3</v>
      </c>
      <c r="J209" s="302">
        <f t="shared" si="49"/>
        <v>2.0894943751940723E-3</v>
      </c>
      <c r="K209" s="302">
        <f t="shared" si="49"/>
        <v>1.6877689035361947E-3</v>
      </c>
      <c r="L209" s="302">
        <f t="shared" si="49"/>
        <v>1.6775420057381857E-3</v>
      </c>
      <c r="M209" s="302">
        <f t="shared" si="49"/>
        <v>1.7368190933481614E-3</v>
      </c>
      <c r="N209" s="302">
        <f t="shared" si="49"/>
        <v>1.4296858649853702E-3</v>
      </c>
      <c r="O209" s="302">
        <f t="shared" si="49"/>
        <v>1.8539889529308826E-3</v>
      </c>
      <c r="P209" s="302">
        <f t="shared" si="49"/>
        <v>1.9111519440371328E-3</v>
      </c>
      <c r="Q209" s="302">
        <f t="shared" si="49"/>
        <v>1.8940145868350845E-3</v>
      </c>
      <c r="R209" s="302">
        <f t="shared" si="49"/>
        <v>1.9204042012965481E-3</v>
      </c>
      <c r="S209" s="302">
        <f t="shared" si="49"/>
        <v>1.8932977468928294E-3</v>
      </c>
      <c r="T209" s="302">
        <f t="shared" si="49"/>
        <v>1.8392162069578734E-3</v>
      </c>
      <c r="U209" s="302">
        <f t="shared" si="49"/>
        <v>1.8318756098979383E-3</v>
      </c>
      <c r="V209" s="302">
        <f t="shared" si="49"/>
        <v>1.9338277828446124E-3</v>
      </c>
      <c r="W209" s="302">
        <f t="shared" si="49"/>
        <v>1.9959035244032967E-3</v>
      </c>
      <c r="DA209" s="68"/>
    </row>
    <row r="210" spans="1:105" ht="12" customHeight="1" x14ac:dyDescent="0.25">
      <c r="A210" s="203" t="s">
        <v>604</v>
      </c>
      <c r="B210" s="303">
        <f t="shared" ref="B210:W210" si="50">IF(B$126=0,0,B$126/B$115)</f>
        <v>0.51111870014525118</v>
      </c>
      <c r="C210" s="303">
        <f t="shared" si="50"/>
        <v>0.51285949168235045</v>
      </c>
      <c r="D210" s="303">
        <f t="shared" si="50"/>
        <v>0.35109718412109941</v>
      </c>
      <c r="E210" s="303">
        <f t="shared" si="50"/>
        <v>0.34777887084751424</v>
      </c>
      <c r="F210" s="303">
        <f t="shared" si="50"/>
        <v>0.4152114498329853</v>
      </c>
      <c r="G210" s="303">
        <f t="shared" si="50"/>
        <v>0.34969191176247394</v>
      </c>
      <c r="H210" s="303">
        <f t="shared" si="50"/>
        <v>0.37698604292279925</v>
      </c>
      <c r="I210" s="303">
        <f t="shared" si="50"/>
        <v>0.48920493019716454</v>
      </c>
      <c r="J210" s="303">
        <f t="shared" si="50"/>
        <v>0.49994286203540994</v>
      </c>
      <c r="K210" s="303">
        <f t="shared" si="50"/>
        <v>0.46164680437930966</v>
      </c>
      <c r="L210" s="303">
        <f t="shared" si="50"/>
        <v>0.40321584976769825</v>
      </c>
      <c r="M210" s="303">
        <f t="shared" si="50"/>
        <v>0.4379221357005369</v>
      </c>
      <c r="N210" s="303">
        <f t="shared" si="50"/>
        <v>0.36895127243971959</v>
      </c>
      <c r="O210" s="303">
        <f t="shared" si="50"/>
        <v>0.41729099628792798</v>
      </c>
      <c r="P210" s="303">
        <f t="shared" si="50"/>
        <v>0.44589364700136164</v>
      </c>
      <c r="Q210" s="303">
        <f t="shared" si="50"/>
        <v>0.43305643130511129</v>
      </c>
      <c r="R210" s="303">
        <f t="shared" si="50"/>
        <v>0.43628295876313122</v>
      </c>
      <c r="S210" s="303">
        <f t="shared" si="50"/>
        <v>0.42810867237766209</v>
      </c>
      <c r="T210" s="303">
        <f t="shared" si="50"/>
        <v>0.41575506519060829</v>
      </c>
      <c r="U210" s="303">
        <f t="shared" si="50"/>
        <v>0.41427584209282525</v>
      </c>
      <c r="V210" s="303">
        <f t="shared" si="50"/>
        <v>0.42274909048933407</v>
      </c>
      <c r="W210" s="303">
        <f t="shared" si="50"/>
        <v>0.43600369964778823</v>
      </c>
      <c r="DA210" s="175"/>
    </row>
    <row r="211" spans="1:105" ht="12" customHeight="1" x14ac:dyDescent="0.25">
      <c r="A211" s="62" t="s">
        <v>606</v>
      </c>
      <c r="B211" s="304">
        <f t="shared" ref="B211:W211" si="51">IF(B$127=0,0,B$127/B$115)</f>
        <v>0.51111870014525118</v>
      </c>
      <c r="C211" s="304">
        <f t="shared" si="51"/>
        <v>0.51285949168235045</v>
      </c>
      <c r="D211" s="304">
        <f t="shared" si="51"/>
        <v>0.35109718412109941</v>
      </c>
      <c r="E211" s="304">
        <f t="shared" si="51"/>
        <v>0.34777887084751424</v>
      </c>
      <c r="F211" s="304">
        <f t="shared" si="51"/>
        <v>0.4152114498329853</v>
      </c>
      <c r="G211" s="304">
        <f t="shared" si="51"/>
        <v>0.34969191176247394</v>
      </c>
      <c r="H211" s="304">
        <f t="shared" si="51"/>
        <v>0.37698604292279925</v>
      </c>
      <c r="I211" s="304">
        <f t="shared" si="51"/>
        <v>0.48920493019716454</v>
      </c>
      <c r="J211" s="304">
        <f t="shared" si="51"/>
        <v>0.49994286203540994</v>
      </c>
      <c r="K211" s="304">
        <f t="shared" si="51"/>
        <v>0.46164680437930966</v>
      </c>
      <c r="L211" s="304">
        <f t="shared" si="51"/>
        <v>0.40321584976769825</v>
      </c>
      <c r="M211" s="304">
        <f t="shared" si="51"/>
        <v>0.4379221357005369</v>
      </c>
      <c r="N211" s="304">
        <f t="shared" si="51"/>
        <v>0.36895127243971959</v>
      </c>
      <c r="O211" s="304">
        <f t="shared" si="51"/>
        <v>0.41729099628792798</v>
      </c>
      <c r="P211" s="304">
        <f t="shared" si="51"/>
        <v>0.44589364700136164</v>
      </c>
      <c r="Q211" s="304">
        <f t="shared" si="51"/>
        <v>0.43305643130511129</v>
      </c>
      <c r="R211" s="304">
        <f t="shared" si="51"/>
        <v>0.43628295876313122</v>
      </c>
      <c r="S211" s="304">
        <f t="shared" si="51"/>
        <v>0.42810867237766209</v>
      </c>
      <c r="T211" s="304">
        <f t="shared" si="51"/>
        <v>0.41575506519060829</v>
      </c>
      <c r="U211" s="304">
        <f t="shared" si="51"/>
        <v>0.41427584209282525</v>
      </c>
      <c r="V211" s="304">
        <f t="shared" si="51"/>
        <v>0.42274909048933407</v>
      </c>
      <c r="W211" s="304">
        <f t="shared" si="51"/>
        <v>0.43600369964778823</v>
      </c>
      <c r="DA211" s="72"/>
    </row>
    <row r="212" spans="1:105" ht="12" customHeight="1" x14ac:dyDescent="0.25">
      <c r="A212" s="62" t="s">
        <v>613</v>
      </c>
      <c r="B212" s="304">
        <f t="shared" ref="B212:W212" si="52">IF(B$133=0,0,B$133/B$115)</f>
        <v>0</v>
      </c>
      <c r="C212" s="304">
        <f t="shared" si="52"/>
        <v>0</v>
      </c>
      <c r="D212" s="304">
        <f t="shared" si="52"/>
        <v>0</v>
      </c>
      <c r="E212" s="304">
        <f t="shared" si="52"/>
        <v>0</v>
      </c>
      <c r="F212" s="304">
        <f t="shared" si="52"/>
        <v>0</v>
      </c>
      <c r="G212" s="304">
        <f t="shared" si="52"/>
        <v>0</v>
      </c>
      <c r="H212" s="304">
        <f t="shared" si="52"/>
        <v>0</v>
      </c>
      <c r="I212" s="304">
        <f t="shared" si="52"/>
        <v>0</v>
      </c>
      <c r="J212" s="304">
        <f t="shared" si="52"/>
        <v>0</v>
      </c>
      <c r="K212" s="304">
        <f t="shared" si="52"/>
        <v>0</v>
      </c>
      <c r="L212" s="304">
        <f t="shared" si="52"/>
        <v>0</v>
      </c>
      <c r="M212" s="304">
        <f t="shared" si="52"/>
        <v>0</v>
      </c>
      <c r="N212" s="304">
        <f t="shared" si="52"/>
        <v>0</v>
      </c>
      <c r="O212" s="304">
        <f t="shared" si="52"/>
        <v>0</v>
      </c>
      <c r="P212" s="304">
        <f t="shared" si="52"/>
        <v>0</v>
      </c>
      <c r="Q212" s="304">
        <f t="shared" si="52"/>
        <v>0</v>
      </c>
      <c r="R212" s="304">
        <f t="shared" si="52"/>
        <v>0</v>
      </c>
      <c r="S212" s="304">
        <f t="shared" si="52"/>
        <v>0</v>
      </c>
      <c r="T212" s="304">
        <f t="shared" si="52"/>
        <v>0</v>
      </c>
      <c r="U212" s="304">
        <f t="shared" si="52"/>
        <v>0</v>
      </c>
      <c r="V212" s="304">
        <f t="shared" si="52"/>
        <v>0</v>
      </c>
      <c r="W212" s="304">
        <f t="shared" si="52"/>
        <v>0</v>
      </c>
      <c r="DA212" s="72"/>
    </row>
    <row r="213" spans="1:105" ht="12" customHeight="1" x14ac:dyDescent="0.25">
      <c r="A213" s="203" t="s">
        <v>615</v>
      </c>
      <c r="B213" s="303">
        <f t="shared" ref="B213:W213" si="53">IF(B$134=0,0,B$134/B$115)</f>
        <v>0.26190478672296796</v>
      </c>
      <c r="C213" s="303">
        <f t="shared" si="53"/>
        <v>0.26279679407101381</v>
      </c>
      <c r="D213" s="303">
        <f t="shared" si="53"/>
        <v>0.17990739352745144</v>
      </c>
      <c r="E213" s="303">
        <f t="shared" si="53"/>
        <v>0.17820704069365509</v>
      </c>
      <c r="F213" s="303">
        <f t="shared" si="53"/>
        <v>0.21276049219591978</v>
      </c>
      <c r="G213" s="303">
        <f t="shared" si="53"/>
        <v>0.17918731117227865</v>
      </c>
      <c r="H213" s="303">
        <f t="shared" si="53"/>
        <v>0.19317322794327968</v>
      </c>
      <c r="I213" s="303">
        <f t="shared" si="53"/>
        <v>0.22865721657839358</v>
      </c>
      <c r="J213" s="303">
        <f t="shared" si="53"/>
        <v>0.25617812186845074</v>
      </c>
      <c r="K213" s="303">
        <f t="shared" si="53"/>
        <v>0.23655465512794399</v>
      </c>
      <c r="L213" s="303">
        <f t="shared" si="53"/>
        <v>0.20661376918261531</v>
      </c>
      <c r="M213" s="303">
        <f t="shared" si="53"/>
        <v>0.22439778376201405</v>
      </c>
      <c r="N213" s="303">
        <f t="shared" si="53"/>
        <v>0.18905609262981729</v>
      </c>
      <c r="O213" s="303">
        <f t="shared" si="53"/>
        <v>0.21382608257758148</v>
      </c>
      <c r="P213" s="303">
        <f t="shared" si="53"/>
        <v>0.22848250413422697</v>
      </c>
      <c r="Q213" s="303">
        <f t="shared" si="53"/>
        <v>0.22190452481535664</v>
      </c>
      <c r="R213" s="303">
        <f t="shared" si="53"/>
        <v>0.2235578452387896</v>
      </c>
      <c r="S213" s="303">
        <f t="shared" si="53"/>
        <v>0.21936921991204963</v>
      </c>
      <c r="T213" s="303">
        <f t="shared" si="53"/>
        <v>0.21303904875089827</v>
      </c>
      <c r="U213" s="303">
        <f t="shared" si="53"/>
        <v>0.21228107294247966</v>
      </c>
      <c r="V213" s="303">
        <f t="shared" si="53"/>
        <v>0.21662289082843786</v>
      </c>
      <c r="W213" s="303">
        <f t="shared" si="53"/>
        <v>0.22341474873493708</v>
      </c>
      <c r="DA213" s="175"/>
    </row>
    <row r="214" spans="1:105" ht="12" customHeight="1" x14ac:dyDescent="0.25">
      <c r="A214" s="62" t="s">
        <v>617</v>
      </c>
      <c r="B214" s="304">
        <f t="shared" ref="B214:W214" si="54">IF(B$135=0,0,B$135/B$115)</f>
        <v>0.26190478672296796</v>
      </c>
      <c r="C214" s="304">
        <f t="shared" si="54"/>
        <v>0.26279679407101381</v>
      </c>
      <c r="D214" s="304">
        <f t="shared" si="54"/>
        <v>0.17990739352745144</v>
      </c>
      <c r="E214" s="304">
        <f t="shared" si="54"/>
        <v>0.17820704069365509</v>
      </c>
      <c r="F214" s="304">
        <f t="shared" si="54"/>
        <v>0.21276049219591978</v>
      </c>
      <c r="G214" s="304">
        <f t="shared" si="54"/>
        <v>0.17918731117227865</v>
      </c>
      <c r="H214" s="304">
        <f t="shared" si="54"/>
        <v>0.19317322794327968</v>
      </c>
      <c r="I214" s="304">
        <f t="shared" si="54"/>
        <v>0.22865721657839358</v>
      </c>
      <c r="J214" s="304">
        <f t="shared" si="54"/>
        <v>0.25617812186845074</v>
      </c>
      <c r="K214" s="304">
        <f t="shared" si="54"/>
        <v>0.23655465512794399</v>
      </c>
      <c r="L214" s="304">
        <f t="shared" si="54"/>
        <v>0.20661376918261531</v>
      </c>
      <c r="M214" s="304">
        <f t="shared" si="54"/>
        <v>0.22439778376201405</v>
      </c>
      <c r="N214" s="304">
        <f t="shared" si="54"/>
        <v>0.18905609262981729</v>
      </c>
      <c r="O214" s="304">
        <f t="shared" si="54"/>
        <v>0.21382608257758148</v>
      </c>
      <c r="P214" s="304">
        <f t="shared" si="54"/>
        <v>0.22848250413422697</v>
      </c>
      <c r="Q214" s="304">
        <f t="shared" si="54"/>
        <v>0.22190452481535664</v>
      </c>
      <c r="R214" s="304">
        <f t="shared" si="54"/>
        <v>0.2235578452387896</v>
      </c>
      <c r="S214" s="304">
        <f t="shared" si="54"/>
        <v>0.21936921991204963</v>
      </c>
      <c r="T214" s="304">
        <f t="shared" si="54"/>
        <v>0.21303904875089827</v>
      </c>
      <c r="U214" s="304">
        <f t="shared" si="54"/>
        <v>0.21228107294247966</v>
      </c>
      <c r="V214" s="304">
        <f t="shared" si="54"/>
        <v>0.21662289082843786</v>
      </c>
      <c r="W214" s="304">
        <f t="shared" si="54"/>
        <v>0.22341474873493708</v>
      </c>
      <c r="DA214" s="72"/>
    </row>
    <row r="215" spans="1:105" ht="12" customHeight="1" x14ac:dyDescent="0.25">
      <c r="A215" s="62" t="s">
        <v>623</v>
      </c>
      <c r="B215" s="304">
        <f t="shared" ref="B215:W215" si="55">IF(B$140=0,0,B$140/B$115)</f>
        <v>0</v>
      </c>
      <c r="C215" s="304">
        <f t="shared" si="55"/>
        <v>0</v>
      </c>
      <c r="D215" s="304">
        <f t="shared" si="55"/>
        <v>0</v>
      </c>
      <c r="E215" s="304">
        <f t="shared" si="55"/>
        <v>0</v>
      </c>
      <c r="F215" s="304">
        <f t="shared" si="55"/>
        <v>0</v>
      </c>
      <c r="G215" s="304">
        <f t="shared" si="55"/>
        <v>0</v>
      </c>
      <c r="H215" s="304">
        <f t="shared" si="55"/>
        <v>0</v>
      </c>
      <c r="I215" s="304">
        <f t="shared" si="55"/>
        <v>0</v>
      </c>
      <c r="J215" s="304">
        <f t="shared" si="55"/>
        <v>0</v>
      </c>
      <c r="K215" s="304">
        <f t="shared" si="55"/>
        <v>0</v>
      </c>
      <c r="L215" s="304">
        <f t="shared" si="55"/>
        <v>0</v>
      </c>
      <c r="M215" s="304">
        <f t="shared" si="55"/>
        <v>0</v>
      </c>
      <c r="N215" s="304">
        <f t="shared" si="55"/>
        <v>0</v>
      </c>
      <c r="O215" s="304">
        <f t="shared" si="55"/>
        <v>0</v>
      </c>
      <c r="P215" s="304">
        <f t="shared" si="55"/>
        <v>0</v>
      </c>
      <c r="Q215" s="304">
        <f t="shared" si="55"/>
        <v>0</v>
      </c>
      <c r="R215" s="304">
        <f t="shared" si="55"/>
        <v>0</v>
      </c>
      <c r="S215" s="304">
        <f t="shared" si="55"/>
        <v>0</v>
      </c>
      <c r="T215" s="304">
        <f t="shared" si="55"/>
        <v>0</v>
      </c>
      <c r="U215" s="304">
        <f t="shared" si="55"/>
        <v>0</v>
      </c>
      <c r="V215" s="304">
        <f t="shared" si="55"/>
        <v>0</v>
      </c>
      <c r="W215" s="304">
        <f t="shared" si="55"/>
        <v>0</v>
      </c>
      <c r="DA215" s="72"/>
    </row>
    <row r="216" spans="1:105" ht="12" customHeight="1" x14ac:dyDescent="0.25">
      <c r="A216" s="203" t="s">
        <v>625</v>
      </c>
      <c r="B216" s="303">
        <f t="shared" ref="B216:W216" si="56">IF(B$141=0,0,B$141/B$115)</f>
        <v>7.292920266216453E-2</v>
      </c>
      <c r="C216" s="303">
        <f t="shared" si="56"/>
        <v>6.983255663894905E-2</v>
      </c>
      <c r="D216" s="303">
        <f t="shared" si="56"/>
        <v>4.5441674957222067E-2</v>
      </c>
      <c r="E216" s="303">
        <f t="shared" si="56"/>
        <v>4.4614326118832252E-2</v>
      </c>
      <c r="F216" s="303">
        <f t="shared" si="56"/>
        <v>5.0536315211836068E-2</v>
      </c>
      <c r="G216" s="303">
        <f t="shared" si="56"/>
        <v>4.4794731786858749E-2</v>
      </c>
      <c r="H216" s="303">
        <f t="shared" si="56"/>
        <v>4.9680477371352456E-2</v>
      </c>
      <c r="I216" s="303">
        <f t="shared" si="56"/>
        <v>6.4254717004046474E-2</v>
      </c>
      <c r="J216" s="303">
        <f t="shared" si="56"/>
        <v>7.3878895844800674E-2</v>
      </c>
      <c r="K216" s="303">
        <f t="shared" si="56"/>
        <v>5.4752541732869905E-2</v>
      </c>
      <c r="L216" s="303">
        <f t="shared" si="56"/>
        <v>4.9191586674983252E-2</v>
      </c>
      <c r="M216" s="303">
        <f t="shared" si="56"/>
        <v>5.1429404382351183E-2</v>
      </c>
      <c r="N216" s="303">
        <f t="shared" si="56"/>
        <v>0.14428028021876832</v>
      </c>
      <c r="O216" s="303">
        <f t="shared" si="56"/>
        <v>0.14162120491191255</v>
      </c>
      <c r="P216" s="303">
        <f t="shared" si="56"/>
        <v>0.14480089064778781</v>
      </c>
      <c r="Q216" s="303">
        <f t="shared" si="56"/>
        <v>0.13394720812759378</v>
      </c>
      <c r="R216" s="303">
        <f t="shared" si="56"/>
        <v>0.12865777930209044</v>
      </c>
      <c r="S216" s="303">
        <f t="shared" si="56"/>
        <v>0.12576842770622157</v>
      </c>
      <c r="T216" s="303">
        <f t="shared" si="56"/>
        <v>0.12217435856589721</v>
      </c>
      <c r="U216" s="303">
        <f t="shared" si="56"/>
        <v>0.12141403744685393</v>
      </c>
      <c r="V216" s="303">
        <f t="shared" si="56"/>
        <v>0.12033179402203421</v>
      </c>
      <c r="W216" s="303">
        <f t="shared" si="56"/>
        <v>0.12379217566235963</v>
      </c>
      <c r="DA216" s="175"/>
    </row>
    <row r="217" spans="1:105" ht="12" customHeight="1" x14ac:dyDescent="0.25">
      <c r="A217" s="62" t="s">
        <v>626</v>
      </c>
      <c r="B217" s="304">
        <f t="shared" ref="B217:W217" si="57">IF(B$142=0,0,B$142/B$115)</f>
        <v>2.745734709465518E-2</v>
      </c>
      <c r="C217" s="304">
        <f t="shared" si="57"/>
        <v>2.791046686043832E-2</v>
      </c>
      <c r="D217" s="304">
        <f t="shared" si="57"/>
        <v>2.3442132616712179E-2</v>
      </c>
      <c r="E217" s="304">
        <f t="shared" si="57"/>
        <v>2.322057475939724E-2</v>
      </c>
      <c r="F217" s="304">
        <f t="shared" si="57"/>
        <v>2.3166900917036593E-2</v>
      </c>
      <c r="G217" s="304">
        <f t="shared" si="57"/>
        <v>2.3348305088371369E-2</v>
      </c>
      <c r="H217" s="304">
        <f t="shared" si="57"/>
        <v>2.5170685532464012E-2</v>
      </c>
      <c r="I217" s="304">
        <f t="shared" si="57"/>
        <v>2.6086679581609575E-2</v>
      </c>
      <c r="J217" s="304">
        <f t="shared" si="57"/>
        <v>3.3380292986258706E-2</v>
      </c>
      <c r="K217" s="304">
        <f t="shared" si="57"/>
        <v>2.8402039352851488E-2</v>
      </c>
      <c r="L217" s="304">
        <f t="shared" si="57"/>
        <v>2.6922002940799536E-2</v>
      </c>
      <c r="M217" s="304">
        <f t="shared" si="57"/>
        <v>2.9239279735564477E-2</v>
      </c>
      <c r="N217" s="304">
        <f t="shared" si="57"/>
        <v>2.4634218241560767E-2</v>
      </c>
      <c r="O217" s="304">
        <f t="shared" si="57"/>
        <v>2.7861775363505932E-2</v>
      </c>
      <c r="P217" s="304">
        <f t="shared" si="57"/>
        <v>2.9771523323724659E-2</v>
      </c>
      <c r="Q217" s="304">
        <f t="shared" si="57"/>
        <v>2.8914405333632667E-2</v>
      </c>
      <c r="R217" s="304">
        <f t="shared" si="57"/>
        <v>2.9129834815790734E-2</v>
      </c>
      <c r="S217" s="304">
        <f t="shared" si="57"/>
        <v>2.8584052296985168E-2</v>
      </c>
      <c r="T217" s="304">
        <f t="shared" si="57"/>
        <v>2.7759223984281319E-2</v>
      </c>
      <c r="U217" s="304">
        <f t="shared" si="57"/>
        <v>2.7660458897017123E-2</v>
      </c>
      <c r="V217" s="304">
        <f t="shared" si="57"/>
        <v>2.822620257594332E-2</v>
      </c>
      <c r="W217" s="304">
        <f t="shared" si="57"/>
        <v>2.9111189182865239E-2</v>
      </c>
      <c r="DA217" s="72"/>
    </row>
    <row r="218" spans="1:105" ht="12" customHeight="1" x14ac:dyDescent="0.25">
      <c r="A218" s="62" t="s">
        <v>631</v>
      </c>
      <c r="B218" s="304">
        <f t="shared" ref="B218:W218" si="58">IF(B$146=0,0,B$146/B$115)</f>
        <v>4.5471855567509351E-2</v>
      </c>
      <c r="C218" s="304">
        <f t="shared" si="58"/>
        <v>4.1922089778510738E-2</v>
      </c>
      <c r="D218" s="304">
        <f t="shared" si="58"/>
        <v>2.1999542340509888E-2</v>
      </c>
      <c r="E218" s="304">
        <f t="shared" si="58"/>
        <v>2.1393751359435012E-2</v>
      </c>
      <c r="F218" s="304">
        <f t="shared" si="58"/>
        <v>2.7369414294799475E-2</v>
      </c>
      <c r="G218" s="304">
        <f t="shared" si="58"/>
        <v>2.1446426698487377E-2</v>
      </c>
      <c r="H218" s="304">
        <f t="shared" si="58"/>
        <v>2.4509791838888448E-2</v>
      </c>
      <c r="I218" s="304">
        <f t="shared" si="58"/>
        <v>3.81680374224369E-2</v>
      </c>
      <c r="J218" s="304">
        <f t="shared" si="58"/>
        <v>4.0498602858541975E-2</v>
      </c>
      <c r="K218" s="304">
        <f t="shared" si="58"/>
        <v>2.6350502380018414E-2</v>
      </c>
      <c r="L218" s="304">
        <f t="shared" si="58"/>
        <v>2.2269583734183713E-2</v>
      </c>
      <c r="M218" s="304">
        <f t="shared" si="58"/>
        <v>2.219012464678671E-2</v>
      </c>
      <c r="N218" s="304">
        <f t="shared" si="58"/>
        <v>0.11964606197720755</v>
      </c>
      <c r="O218" s="304">
        <f t="shared" si="58"/>
        <v>0.11375942954840659</v>
      </c>
      <c r="P218" s="304">
        <f t="shared" si="58"/>
        <v>0.11502936732406316</v>
      </c>
      <c r="Q218" s="304">
        <f t="shared" si="58"/>
        <v>0.10503280279396111</v>
      </c>
      <c r="R218" s="304">
        <f t="shared" si="58"/>
        <v>9.9527944486299716E-2</v>
      </c>
      <c r="S218" s="304">
        <f t="shared" si="58"/>
        <v>9.7184375409236398E-2</v>
      </c>
      <c r="T218" s="304">
        <f t="shared" si="58"/>
        <v>9.4415134581615892E-2</v>
      </c>
      <c r="U218" s="304">
        <f t="shared" si="58"/>
        <v>9.3753578549836805E-2</v>
      </c>
      <c r="V218" s="304">
        <f t="shared" si="58"/>
        <v>9.2105591446090901E-2</v>
      </c>
      <c r="W218" s="304">
        <f t="shared" si="58"/>
        <v>9.4680986479494397E-2</v>
      </c>
      <c r="DA218" s="72"/>
    </row>
    <row r="219" spans="1:105" ht="12" customHeight="1" x14ac:dyDescent="0.25">
      <c r="A219" s="62" t="s">
        <v>643</v>
      </c>
      <c r="B219" s="304">
        <f t="shared" ref="B219:W219" si="59">IF(B$157=0,0,B$157/B$115)</f>
        <v>0</v>
      </c>
      <c r="C219" s="304">
        <f t="shared" si="59"/>
        <v>0</v>
      </c>
      <c r="D219" s="304">
        <f t="shared" si="59"/>
        <v>0</v>
      </c>
      <c r="E219" s="304">
        <f t="shared" si="59"/>
        <v>0</v>
      </c>
      <c r="F219" s="304">
        <f t="shared" si="59"/>
        <v>0</v>
      </c>
      <c r="G219" s="304">
        <f t="shared" si="59"/>
        <v>0</v>
      </c>
      <c r="H219" s="304">
        <f t="shared" si="59"/>
        <v>0</v>
      </c>
      <c r="I219" s="304">
        <f t="shared" si="59"/>
        <v>0</v>
      </c>
      <c r="J219" s="304">
        <f t="shared" si="59"/>
        <v>0</v>
      </c>
      <c r="K219" s="304">
        <f t="shared" si="59"/>
        <v>0</v>
      </c>
      <c r="L219" s="304">
        <f t="shared" si="59"/>
        <v>0</v>
      </c>
      <c r="M219" s="304">
        <f t="shared" si="59"/>
        <v>0</v>
      </c>
      <c r="N219" s="304">
        <f t="shared" si="59"/>
        <v>0</v>
      </c>
      <c r="O219" s="304">
        <f t="shared" si="59"/>
        <v>0</v>
      </c>
      <c r="P219" s="304">
        <f t="shared" si="59"/>
        <v>0</v>
      </c>
      <c r="Q219" s="304">
        <f t="shared" si="59"/>
        <v>0</v>
      </c>
      <c r="R219" s="304">
        <f t="shared" si="59"/>
        <v>0</v>
      </c>
      <c r="S219" s="304">
        <f t="shared" si="59"/>
        <v>0</v>
      </c>
      <c r="T219" s="304">
        <f t="shared" si="59"/>
        <v>0</v>
      </c>
      <c r="U219" s="304">
        <f t="shared" si="59"/>
        <v>0</v>
      </c>
      <c r="V219" s="304">
        <f t="shared" si="59"/>
        <v>0</v>
      </c>
      <c r="W219" s="304">
        <f t="shared" si="59"/>
        <v>0</v>
      </c>
      <c r="DA219" s="72"/>
    </row>
    <row r="220" spans="1:105" ht="12" customHeight="1" x14ac:dyDescent="0.25">
      <c r="A220" s="100" t="s">
        <v>106</v>
      </c>
      <c r="B220" s="312">
        <f t="shared" ref="B220:W220" si="60">IF(B$158=0,0,B$158/B$115)</f>
        <v>0.15240409911098488</v>
      </c>
      <c r="C220" s="312">
        <f t="shared" si="60"/>
        <v>0.15296838036074226</v>
      </c>
      <c r="D220" s="312">
        <f t="shared" si="60"/>
        <v>0.42191074585390159</v>
      </c>
      <c r="E220" s="312">
        <f t="shared" si="60"/>
        <v>0.42777228924611554</v>
      </c>
      <c r="F220" s="312">
        <f t="shared" si="60"/>
        <v>0.31986803153325361</v>
      </c>
      <c r="G220" s="312">
        <f t="shared" si="60"/>
        <v>0.42468961987924059</v>
      </c>
      <c r="H220" s="312">
        <f t="shared" si="60"/>
        <v>0.37839610019082115</v>
      </c>
      <c r="I220" s="312">
        <f t="shared" si="60"/>
        <v>0.21629011214441179</v>
      </c>
      <c r="J220" s="312">
        <f t="shared" si="60"/>
        <v>0.16791062587614466</v>
      </c>
      <c r="K220" s="312">
        <f t="shared" si="60"/>
        <v>0.24535822985634012</v>
      </c>
      <c r="L220" s="312">
        <f t="shared" si="60"/>
        <v>0.33930125236896508</v>
      </c>
      <c r="M220" s="312">
        <f t="shared" si="60"/>
        <v>0.2845138570617497</v>
      </c>
      <c r="N220" s="312">
        <f t="shared" si="60"/>
        <v>0.29628266884670951</v>
      </c>
      <c r="O220" s="312">
        <f t="shared" si="60"/>
        <v>0.22540772726964714</v>
      </c>
      <c r="P220" s="312">
        <f t="shared" si="60"/>
        <v>0.17891180627258652</v>
      </c>
      <c r="Q220" s="312">
        <f t="shared" si="60"/>
        <v>0.20919782116510316</v>
      </c>
      <c r="R220" s="312">
        <f t="shared" si="60"/>
        <v>0.20958101249469213</v>
      </c>
      <c r="S220" s="312">
        <f t="shared" si="60"/>
        <v>0.22486038225717389</v>
      </c>
      <c r="T220" s="312">
        <f t="shared" si="60"/>
        <v>0.24719231128563834</v>
      </c>
      <c r="U220" s="312">
        <f t="shared" si="60"/>
        <v>0.25019717190794322</v>
      </c>
      <c r="V220" s="312">
        <f t="shared" si="60"/>
        <v>0.23836239687734928</v>
      </c>
      <c r="W220" s="312">
        <f t="shared" si="60"/>
        <v>0.21479347243051183</v>
      </c>
      <c r="DA220" s="127"/>
    </row>
    <row r="221" spans="1:105" ht="12" customHeight="1" x14ac:dyDescent="0.25">
      <c r="A221" s="58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spans="1:105" ht="15" customHeight="1" x14ac:dyDescent="0.25">
      <c r="A222" s="32" t="s">
        <v>432</v>
      </c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DA222" s="88"/>
    </row>
    <row r="223" spans="1:105" ht="12" customHeight="1" x14ac:dyDescent="0.25">
      <c r="A223" s="58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spans="1:105" ht="12" customHeight="1" x14ac:dyDescent="0.25">
      <c r="A224" s="35" t="s">
        <v>43</v>
      </c>
      <c r="B224" s="274">
        <f>IF(B$5=0,0,B$5/NFM_fec!B$5)</f>
        <v>0</v>
      </c>
      <c r="C224" s="274">
        <f>IF(C$5=0,0,C$5/NFM_fec!C$5)</f>
        <v>0</v>
      </c>
      <c r="D224" s="274">
        <f>IF(D$5=0,0,D$5/NFM_fec!D$5)</f>
        <v>0</v>
      </c>
      <c r="E224" s="274">
        <f>IF(E$5=0,0,E$5/NFM_fec!E$5)</f>
        <v>0</v>
      </c>
      <c r="F224" s="274">
        <f>IF(F$5=0,0,F$5/NFM_fec!F$5)</f>
        <v>0</v>
      </c>
      <c r="G224" s="274">
        <f>IF(G$5=0,0,G$5/NFM_fec!G$5)</f>
        <v>0</v>
      </c>
      <c r="H224" s="274">
        <f>IF(H$5=0,0,H$5/NFM_fec!H$5)</f>
        <v>0</v>
      </c>
      <c r="I224" s="274">
        <f>IF(I$5=0,0,I$5/NFM_fec!I$5)</f>
        <v>0</v>
      </c>
      <c r="J224" s="274">
        <f>IF(J$5=0,0,J$5/NFM_fec!J$5)</f>
        <v>0</v>
      </c>
      <c r="K224" s="274">
        <f>IF(K$5=0,0,K$5/NFM_fec!K$5)</f>
        <v>0</v>
      </c>
      <c r="L224" s="274">
        <f>IF(L$5=0,0,L$5/NFM_fec!L$5)</f>
        <v>0</v>
      </c>
      <c r="M224" s="274">
        <f>IF(M$5=0,0,M$5/NFM_fec!M$5)</f>
        <v>0</v>
      </c>
      <c r="N224" s="274">
        <f>IF(N$5=0,0,N$5/NFM_fec!N$5)</f>
        <v>0</v>
      </c>
      <c r="O224" s="274">
        <f>IF(O$5=0,0,O$5/NFM_fec!O$5)</f>
        <v>0</v>
      </c>
      <c r="P224" s="274">
        <f>IF(P$5=0,0,P$5/NFM_fec!P$5)</f>
        <v>0</v>
      </c>
      <c r="Q224" s="274">
        <f>IF(Q$5=0,0,Q$5/NFM_fec!Q$5)</f>
        <v>0</v>
      </c>
      <c r="R224" s="274">
        <f>IF(R$5=0,0,R$5/NFM_fec!R$5)</f>
        <v>0</v>
      </c>
      <c r="S224" s="274">
        <f>IF(S$5=0,0,S$5/NFM_fec!S$5)</f>
        <v>0</v>
      </c>
      <c r="T224" s="274">
        <f>IF(T$5=0,0,T$5/NFM_fec!T$5)</f>
        <v>0</v>
      </c>
      <c r="U224" s="274">
        <f>IF(U$5=0,0,U$5/NFM_fec!U$5)</f>
        <v>0</v>
      </c>
      <c r="V224" s="274">
        <f>IF(V$5=0,0,V$5/NFM_fec!V$5)</f>
        <v>0</v>
      </c>
      <c r="W224" s="274">
        <f>IF(W$5=0,0,W$5/NFM_fec!W$5)</f>
        <v>0</v>
      </c>
      <c r="DA224" s="111"/>
    </row>
    <row r="225" spans="1:105" ht="12" customHeight="1" x14ac:dyDescent="0.25">
      <c r="A225" s="55" t="s">
        <v>92</v>
      </c>
      <c r="B225" s="275">
        <f>IF(B$6=0,0,B$6/NFM_fec!B$6)</f>
        <v>0</v>
      </c>
      <c r="C225" s="275">
        <f>IF(C$6=0,0,C$6/NFM_fec!C$6)</f>
        <v>0</v>
      </c>
      <c r="D225" s="275">
        <f>IF(D$6=0,0,D$6/NFM_fec!D$6)</f>
        <v>0</v>
      </c>
      <c r="E225" s="275">
        <f>IF(E$6=0,0,E$6/NFM_fec!E$6)</f>
        <v>0</v>
      </c>
      <c r="F225" s="275">
        <f>IF(F$6=0,0,F$6/NFM_fec!F$6)</f>
        <v>0</v>
      </c>
      <c r="G225" s="275">
        <f>IF(G$6=0,0,G$6/NFM_fec!G$6)</f>
        <v>0</v>
      </c>
      <c r="H225" s="275">
        <f>IF(H$6=0,0,H$6/NFM_fec!H$6)</f>
        <v>0</v>
      </c>
      <c r="I225" s="275">
        <f>IF(I$6=0,0,I$6/NFM_fec!I$6)</f>
        <v>0</v>
      </c>
      <c r="J225" s="275">
        <f>IF(J$6=0,0,J$6/NFM_fec!J$6)</f>
        <v>0</v>
      </c>
      <c r="K225" s="275">
        <f>IF(K$6=0,0,K$6/NFM_fec!K$6)</f>
        <v>0</v>
      </c>
      <c r="L225" s="275">
        <f>IF(L$6=0,0,L$6/NFM_fec!L$6)</f>
        <v>0</v>
      </c>
      <c r="M225" s="275">
        <f>IF(M$6=0,0,M$6/NFM_fec!M$6)</f>
        <v>0</v>
      </c>
      <c r="N225" s="275">
        <f>IF(N$6=0,0,N$6/NFM_fec!N$6)</f>
        <v>0</v>
      </c>
      <c r="O225" s="275">
        <f>IF(O$6=0,0,O$6/NFM_fec!O$6)</f>
        <v>0</v>
      </c>
      <c r="P225" s="275">
        <f>IF(P$6=0,0,P$6/NFM_fec!P$6)</f>
        <v>0</v>
      </c>
      <c r="Q225" s="275">
        <f>IF(Q$6=0,0,Q$6/NFM_fec!Q$6)</f>
        <v>0</v>
      </c>
      <c r="R225" s="275">
        <f>IF(R$6=0,0,R$6/NFM_fec!R$6)</f>
        <v>0</v>
      </c>
      <c r="S225" s="275">
        <f>IF(S$6=0,0,S$6/NFM_fec!S$6)</f>
        <v>0</v>
      </c>
      <c r="T225" s="275">
        <f>IF(T$6=0,0,T$6/NFM_fec!T$6)</f>
        <v>0</v>
      </c>
      <c r="U225" s="275">
        <f>IF(U$6=0,0,U$6/NFM_fec!U$6)</f>
        <v>0</v>
      </c>
      <c r="V225" s="275">
        <f>IF(V$6=0,0,V$6/NFM_fec!V$6)</f>
        <v>0</v>
      </c>
      <c r="W225" s="275">
        <f>IF(W$6=0,0,W$6/NFM_fec!W$6)</f>
        <v>0</v>
      </c>
      <c r="DA225" s="76"/>
    </row>
    <row r="226" spans="1:105" ht="12" customHeight="1" x14ac:dyDescent="0.25">
      <c r="A226" s="202" t="s">
        <v>93</v>
      </c>
      <c r="B226" s="276">
        <f>IF(B$7=0,0,B$7/NFM_fec!B$7)</f>
        <v>0</v>
      </c>
      <c r="C226" s="276">
        <f>IF(C$7=0,0,C$7/NFM_fec!C$7)</f>
        <v>0</v>
      </c>
      <c r="D226" s="276">
        <f>IF(D$7=0,0,D$7/NFM_fec!D$7)</f>
        <v>0</v>
      </c>
      <c r="E226" s="276">
        <f>IF(E$7=0,0,E$7/NFM_fec!E$7)</f>
        <v>0</v>
      </c>
      <c r="F226" s="276">
        <f>IF(F$7=0,0,F$7/NFM_fec!F$7)</f>
        <v>0</v>
      </c>
      <c r="G226" s="276">
        <f>IF(G$7=0,0,G$7/NFM_fec!G$7)</f>
        <v>0</v>
      </c>
      <c r="H226" s="276">
        <f>IF(H$7=0,0,H$7/NFM_fec!H$7)</f>
        <v>0</v>
      </c>
      <c r="I226" s="276">
        <f>IF(I$7=0,0,I$7/NFM_fec!I$7)</f>
        <v>0</v>
      </c>
      <c r="J226" s="276">
        <f>IF(J$7=0,0,J$7/NFM_fec!J$7)</f>
        <v>0</v>
      </c>
      <c r="K226" s="276">
        <f>IF(K$7=0,0,K$7/NFM_fec!K$7)</f>
        <v>0</v>
      </c>
      <c r="L226" s="276">
        <f>IF(L$7=0,0,L$7/NFM_fec!L$7)</f>
        <v>0</v>
      </c>
      <c r="M226" s="276">
        <f>IF(M$7=0,0,M$7/NFM_fec!M$7)</f>
        <v>0</v>
      </c>
      <c r="N226" s="276">
        <f>IF(N$7=0,0,N$7/NFM_fec!N$7)</f>
        <v>0</v>
      </c>
      <c r="O226" s="276">
        <f>IF(O$7=0,0,O$7/NFM_fec!O$7)</f>
        <v>0</v>
      </c>
      <c r="P226" s="276">
        <f>IF(P$7=0,0,P$7/NFM_fec!P$7)</f>
        <v>0</v>
      </c>
      <c r="Q226" s="276">
        <f>IF(Q$7=0,0,Q$7/NFM_fec!Q$7)</f>
        <v>0</v>
      </c>
      <c r="R226" s="276">
        <f>IF(R$7=0,0,R$7/NFM_fec!R$7)</f>
        <v>0</v>
      </c>
      <c r="S226" s="276">
        <f>IF(S$7=0,0,S$7/NFM_fec!S$7)</f>
        <v>0</v>
      </c>
      <c r="T226" s="276">
        <f>IF(T$7=0,0,T$7/NFM_fec!T$7)</f>
        <v>0</v>
      </c>
      <c r="U226" s="276">
        <f>IF(U$7=0,0,U$7/NFM_fec!U$7)</f>
        <v>0</v>
      </c>
      <c r="V226" s="276">
        <f>IF(V$7=0,0,V$7/NFM_fec!V$7)</f>
        <v>0</v>
      </c>
      <c r="W226" s="276">
        <f>IF(W$7=0,0,W$7/NFM_fec!W$7)</f>
        <v>0</v>
      </c>
      <c r="DA226" s="77"/>
    </row>
    <row r="227" spans="1:105" ht="12" customHeight="1" x14ac:dyDescent="0.25">
      <c r="A227" s="202" t="s">
        <v>94</v>
      </c>
      <c r="B227" s="276">
        <f>IF(B$8=0,0,B$8/NFM_fec!B$8)</f>
        <v>0</v>
      </c>
      <c r="C227" s="276">
        <f>IF(C$8=0,0,C$8/NFM_fec!C$8)</f>
        <v>0</v>
      </c>
      <c r="D227" s="276">
        <f>IF(D$8=0,0,D$8/NFM_fec!D$8)</f>
        <v>0</v>
      </c>
      <c r="E227" s="276">
        <f>IF(E$8=0,0,E$8/NFM_fec!E$8)</f>
        <v>0</v>
      </c>
      <c r="F227" s="276">
        <f>IF(F$8=0,0,F$8/NFM_fec!F$8)</f>
        <v>0</v>
      </c>
      <c r="G227" s="276">
        <f>IF(G$8=0,0,G$8/NFM_fec!G$8)</f>
        <v>0</v>
      </c>
      <c r="H227" s="276">
        <f>IF(H$8=0,0,H$8/NFM_fec!H$8)</f>
        <v>0</v>
      </c>
      <c r="I227" s="276">
        <f>IF(I$8=0,0,I$8/NFM_fec!I$8)</f>
        <v>0</v>
      </c>
      <c r="J227" s="276">
        <f>IF(J$8=0,0,J$8/NFM_fec!J$8)</f>
        <v>0</v>
      </c>
      <c r="K227" s="276">
        <f>IF(K$8=0,0,K$8/NFM_fec!K$8)</f>
        <v>0</v>
      </c>
      <c r="L227" s="276">
        <f>IF(L$8=0,0,L$8/NFM_fec!L$8)</f>
        <v>0</v>
      </c>
      <c r="M227" s="276">
        <f>IF(M$8=0,0,M$8/NFM_fec!M$8)</f>
        <v>0</v>
      </c>
      <c r="N227" s="276">
        <f>IF(N$8=0,0,N$8/NFM_fec!N$8)</f>
        <v>0</v>
      </c>
      <c r="O227" s="276">
        <f>IF(O$8=0,0,O$8/NFM_fec!O$8)</f>
        <v>0</v>
      </c>
      <c r="P227" s="276">
        <f>IF(P$8=0,0,P$8/NFM_fec!P$8)</f>
        <v>0</v>
      </c>
      <c r="Q227" s="276">
        <f>IF(Q$8=0,0,Q$8/NFM_fec!Q$8)</f>
        <v>0</v>
      </c>
      <c r="R227" s="276">
        <f>IF(R$8=0,0,R$8/NFM_fec!R$8)</f>
        <v>0</v>
      </c>
      <c r="S227" s="276">
        <f>IF(S$8=0,0,S$8/NFM_fec!S$8)</f>
        <v>0</v>
      </c>
      <c r="T227" s="276">
        <f>IF(T$8=0,0,T$8/NFM_fec!T$8)</f>
        <v>0</v>
      </c>
      <c r="U227" s="276">
        <f>IF(U$8=0,0,U$8/NFM_fec!U$8)</f>
        <v>0</v>
      </c>
      <c r="V227" s="276">
        <f>IF(V$8=0,0,V$8/NFM_fec!V$8)</f>
        <v>0</v>
      </c>
      <c r="W227" s="276">
        <f>IF(W$8=0,0,W$8/NFM_fec!W$8)</f>
        <v>0</v>
      </c>
      <c r="DA227" s="77"/>
    </row>
    <row r="228" spans="1:105" ht="12" customHeight="1" x14ac:dyDescent="0.25">
      <c r="A228" s="202" t="s">
        <v>95</v>
      </c>
      <c r="B228" s="276">
        <f>IF(B$9=0,0,B$9/NFM_fec!B$9)</f>
        <v>0</v>
      </c>
      <c r="C228" s="276">
        <f>IF(C$9=0,0,C$9/NFM_fec!C$9)</f>
        <v>0</v>
      </c>
      <c r="D228" s="276">
        <f>IF(D$9=0,0,D$9/NFM_fec!D$9)</f>
        <v>0</v>
      </c>
      <c r="E228" s="276">
        <f>IF(E$9=0,0,E$9/NFM_fec!E$9)</f>
        <v>0</v>
      </c>
      <c r="F228" s="276">
        <f>IF(F$9=0,0,F$9/NFM_fec!F$9)</f>
        <v>0</v>
      </c>
      <c r="G228" s="276">
        <f>IF(G$9=0,0,G$9/NFM_fec!G$9)</f>
        <v>0</v>
      </c>
      <c r="H228" s="276">
        <f>IF(H$9=0,0,H$9/NFM_fec!H$9)</f>
        <v>0</v>
      </c>
      <c r="I228" s="276">
        <f>IF(I$9=0,0,I$9/NFM_fec!I$9)</f>
        <v>0</v>
      </c>
      <c r="J228" s="276">
        <f>IF(J$9=0,0,J$9/NFM_fec!J$9)</f>
        <v>0</v>
      </c>
      <c r="K228" s="276">
        <f>IF(K$9=0,0,K$9/NFM_fec!K$9)</f>
        <v>0</v>
      </c>
      <c r="L228" s="276">
        <f>IF(L$9=0,0,L$9/NFM_fec!L$9)</f>
        <v>0</v>
      </c>
      <c r="M228" s="276">
        <f>IF(M$9=0,0,M$9/NFM_fec!M$9)</f>
        <v>0</v>
      </c>
      <c r="N228" s="276">
        <f>IF(N$9=0,0,N$9/NFM_fec!N$9)</f>
        <v>0</v>
      </c>
      <c r="O228" s="276">
        <f>IF(O$9=0,0,O$9/NFM_fec!O$9)</f>
        <v>0</v>
      </c>
      <c r="P228" s="276">
        <f>IF(P$9=0,0,P$9/NFM_fec!P$9)</f>
        <v>0</v>
      </c>
      <c r="Q228" s="276">
        <f>IF(Q$9=0,0,Q$9/NFM_fec!Q$9)</f>
        <v>0</v>
      </c>
      <c r="R228" s="276">
        <f>IF(R$9=0,0,R$9/NFM_fec!R$9)</f>
        <v>0</v>
      </c>
      <c r="S228" s="276">
        <f>IF(S$9=0,0,S$9/NFM_fec!S$9)</f>
        <v>0</v>
      </c>
      <c r="T228" s="276">
        <f>IF(T$9=0,0,T$9/NFM_fec!T$9)</f>
        <v>0</v>
      </c>
      <c r="U228" s="276">
        <f>IF(U$9=0,0,U$9/NFM_fec!U$9)</f>
        <v>0</v>
      </c>
      <c r="V228" s="276">
        <f>IF(V$9=0,0,V$9/NFM_fec!V$9)</f>
        <v>0</v>
      </c>
      <c r="W228" s="276">
        <f>IF(W$9=0,0,W$9/NFM_fec!W$9)</f>
        <v>0</v>
      </c>
      <c r="DA228" s="77"/>
    </row>
    <row r="229" spans="1:105" ht="12" customHeight="1" x14ac:dyDescent="0.25">
      <c r="A229" s="56" t="s">
        <v>96</v>
      </c>
      <c r="B229" s="277">
        <f>IF(B$10=0,0,B$10/NFM_fec!B$10)</f>
        <v>0</v>
      </c>
      <c r="C229" s="277">
        <f>IF(C$10=0,0,C$10/NFM_fec!C$10)</f>
        <v>0</v>
      </c>
      <c r="D229" s="277">
        <f>IF(D$10=0,0,D$10/NFM_fec!D$10)</f>
        <v>0</v>
      </c>
      <c r="E229" s="277">
        <f>IF(E$10=0,0,E$10/NFM_fec!E$10)</f>
        <v>0</v>
      </c>
      <c r="F229" s="277">
        <f>IF(F$10=0,0,F$10/NFM_fec!F$10)</f>
        <v>0</v>
      </c>
      <c r="G229" s="277">
        <f>IF(G$10=0,0,G$10/NFM_fec!G$10)</f>
        <v>0</v>
      </c>
      <c r="H229" s="277">
        <f>IF(H$10=0,0,H$10/NFM_fec!H$10)</f>
        <v>0</v>
      </c>
      <c r="I229" s="277">
        <f>IF(I$10=0,0,I$10/NFM_fec!I$10)</f>
        <v>0</v>
      </c>
      <c r="J229" s="277">
        <f>IF(J$10=0,0,J$10/NFM_fec!J$10)</f>
        <v>0</v>
      </c>
      <c r="K229" s="277">
        <f>IF(K$10=0,0,K$10/NFM_fec!K$10)</f>
        <v>0</v>
      </c>
      <c r="L229" s="277">
        <f>IF(L$10=0,0,L$10/NFM_fec!L$10)</f>
        <v>0</v>
      </c>
      <c r="M229" s="277">
        <f>IF(M$10=0,0,M$10/NFM_fec!M$10)</f>
        <v>0</v>
      </c>
      <c r="N229" s="277">
        <f>IF(N$10=0,0,N$10/NFM_fec!N$10)</f>
        <v>0</v>
      </c>
      <c r="O229" s="277">
        <f>IF(O$10=0,0,O$10/NFM_fec!O$10)</f>
        <v>0</v>
      </c>
      <c r="P229" s="277">
        <f>IF(P$10=0,0,P$10/NFM_fec!P$10)</f>
        <v>0</v>
      </c>
      <c r="Q229" s="277">
        <f>IF(Q$10=0,0,Q$10/NFM_fec!Q$10)</f>
        <v>0</v>
      </c>
      <c r="R229" s="277">
        <f>IF(R$10=0,0,R$10/NFM_fec!R$10)</f>
        <v>0</v>
      </c>
      <c r="S229" s="277">
        <f>IF(S$10=0,0,S$10/NFM_fec!S$10)</f>
        <v>0</v>
      </c>
      <c r="T229" s="277">
        <f>IF(T$10=0,0,T$10/NFM_fec!T$10)</f>
        <v>0</v>
      </c>
      <c r="U229" s="277">
        <f>IF(U$10=0,0,U$10/NFM_fec!U$10)</f>
        <v>0</v>
      </c>
      <c r="V229" s="277">
        <f>IF(V$10=0,0,V$10/NFM_fec!V$10)</f>
        <v>0</v>
      </c>
      <c r="W229" s="277">
        <f>IF(W$10=0,0,W$10/NFM_fec!W$10)</f>
        <v>0</v>
      </c>
      <c r="DA229" s="78"/>
    </row>
    <row r="230" spans="1:105" ht="12" customHeight="1" x14ac:dyDescent="0.25">
      <c r="A230" s="203" t="s">
        <v>487</v>
      </c>
      <c r="B230" s="278">
        <f>IF(B$16=0,0,B$16/NFM_fec!B$16)</f>
        <v>0</v>
      </c>
      <c r="C230" s="278">
        <f>IF(C$16=0,0,C$16/NFM_fec!C$16)</f>
        <v>0</v>
      </c>
      <c r="D230" s="278">
        <f>IF(D$16=0,0,D$16/NFM_fec!D$16)</f>
        <v>0</v>
      </c>
      <c r="E230" s="278">
        <f>IF(E$16=0,0,E$16/NFM_fec!E$16)</f>
        <v>0</v>
      </c>
      <c r="F230" s="278">
        <f>IF(F$16=0,0,F$16/NFM_fec!F$16)</f>
        <v>0</v>
      </c>
      <c r="G230" s="278">
        <f>IF(G$16=0,0,G$16/NFM_fec!G$16)</f>
        <v>0</v>
      </c>
      <c r="H230" s="278">
        <f>IF(H$16=0,0,H$16/NFM_fec!H$16)</f>
        <v>0</v>
      </c>
      <c r="I230" s="278">
        <f>IF(I$16=0,0,I$16/NFM_fec!I$16)</f>
        <v>0</v>
      </c>
      <c r="J230" s="278">
        <f>IF(J$16=0,0,J$16/NFM_fec!J$16)</f>
        <v>0</v>
      </c>
      <c r="K230" s="278">
        <f>IF(K$16=0,0,K$16/NFM_fec!K$16)</f>
        <v>0</v>
      </c>
      <c r="L230" s="278">
        <f>IF(L$16=0,0,L$16/NFM_fec!L$16)</f>
        <v>0</v>
      </c>
      <c r="M230" s="278">
        <f>IF(M$16=0,0,M$16/NFM_fec!M$16)</f>
        <v>0</v>
      </c>
      <c r="N230" s="278">
        <f>IF(N$16=0,0,N$16/NFM_fec!N$16)</f>
        <v>0</v>
      </c>
      <c r="O230" s="278">
        <f>IF(O$16=0,0,O$16/NFM_fec!O$16)</f>
        <v>0</v>
      </c>
      <c r="P230" s="278">
        <f>IF(P$16=0,0,P$16/NFM_fec!P$16)</f>
        <v>0</v>
      </c>
      <c r="Q230" s="278">
        <f>IF(Q$16=0,0,Q$16/NFM_fec!Q$16)</f>
        <v>0</v>
      </c>
      <c r="R230" s="278">
        <f>IF(R$16=0,0,R$16/NFM_fec!R$16)</f>
        <v>0</v>
      </c>
      <c r="S230" s="278">
        <f>IF(S$16=0,0,S$16/NFM_fec!S$16)</f>
        <v>0</v>
      </c>
      <c r="T230" s="278">
        <f>IF(T$16=0,0,T$16/NFM_fec!T$16)</f>
        <v>0</v>
      </c>
      <c r="U230" s="278">
        <f>IF(U$16=0,0,U$16/NFM_fec!U$16)</f>
        <v>0</v>
      </c>
      <c r="V230" s="278">
        <f>IF(V$16=0,0,V$16/NFM_fec!V$16)</f>
        <v>0</v>
      </c>
      <c r="W230" s="278">
        <f>IF(W$16=0,0,W$16/NFM_fec!W$16)</f>
        <v>0</v>
      </c>
      <c r="DA230" s="79"/>
    </row>
    <row r="231" spans="1:105" ht="12" customHeight="1" x14ac:dyDescent="0.25">
      <c r="A231" s="41" t="s">
        <v>499</v>
      </c>
      <c r="B231" s="279">
        <f>IF(B$27=0,0,B$27/NFM_fec!B$27)</f>
        <v>0</v>
      </c>
      <c r="C231" s="279">
        <f>IF(C$27=0,0,C$27/NFM_fec!C$27)</f>
        <v>0</v>
      </c>
      <c r="D231" s="279">
        <f>IF(D$27=0,0,D$27/NFM_fec!D$27)</f>
        <v>0</v>
      </c>
      <c r="E231" s="279">
        <f>IF(E$27=0,0,E$27/NFM_fec!E$27)</f>
        <v>0</v>
      </c>
      <c r="F231" s="279">
        <f>IF(F$27=0,0,F$27/NFM_fec!F$27)</f>
        <v>0</v>
      </c>
      <c r="G231" s="279">
        <f>IF(G$27=0,0,G$27/NFM_fec!G$27)</f>
        <v>0</v>
      </c>
      <c r="H231" s="279">
        <f>IF(H$27=0,0,H$27/NFM_fec!H$27)</f>
        <v>0</v>
      </c>
      <c r="I231" s="279">
        <f>IF(I$27=0,0,I$27/NFM_fec!I$27)</f>
        <v>0</v>
      </c>
      <c r="J231" s="279">
        <f>IF(J$27=0,0,J$27/NFM_fec!J$27)</f>
        <v>0</v>
      </c>
      <c r="K231" s="279">
        <f>IF(K$27=0,0,K$27/NFM_fec!K$27)</f>
        <v>0</v>
      </c>
      <c r="L231" s="279">
        <f>IF(L$27=0,0,L$27/NFM_fec!L$27)</f>
        <v>0</v>
      </c>
      <c r="M231" s="279">
        <f>IF(M$27=0,0,M$27/NFM_fec!M$27)</f>
        <v>0</v>
      </c>
      <c r="N231" s="279">
        <f>IF(N$27=0,0,N$27/NFM_fec!N$27)</f>
        <v>0</v>
      </c>
      <c r="O231" s="279">
        <f>IF(O$27=0,0,O$27/NFM_fec!O$27)</f>
        <v>0</v>
      </c>
      <c r="P231" s="279">
        <f>IF(P$27=0,0,P$27/NFM_fec!P$27)</f>
        <v>0</v>
      </c>
      <c r="Q231" s="279">
        <f>IF(Q$27=0,0,Q$27/NFM_fec!Q$27)</f>
        <v>0</v>
      </c>
      <c r="R231" s="279">
        <f>IF(R$27=0,0,R$27/NFM_fec!R$27)</f>
        <v>0</v>
      </c>
      <c r="S231" s="279">
        <f>IF(S$27=0,0,S$27/NFM_fec!S$27)</f>
        <v>0</v>
      </c>
      <c r="T231" s="279">
        <f>IF(T$27=0,0,T$27/NFM_fec!T$27)</f>
        <v>0</v>
      </c>
      <c r="U231" s="279">
        <f>IF(U$27=0,0,U$27/NFM_fec!U$27)</f>
        <v>0</v>
      </c>
      <c r="V231" s="279">
        <f>IF(V$27=0,0,V$27/NFM_fec!V$27)</f>
        <v>0</v>
      </c>
      <c r="W231" s="279">
        <f>IF(W$27=0,0,W$27/NFM_fec!W$27)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DA232" s="120"/>
    </row>
    <row r="233" spans="1:105" ht="12" customHeight="1" x14ac:dyDescent="0.25">
      <c r="A233" s="35" t="s">
        <v>937</v>
      </c>
      <c r="B233" s="274">
        <f>IF(B$34=0,0,(B$34-B$70)/NFM_fec!B$34)</f>
        <v>0</v>
      </c>
      <c r="C233" s="274">
        <f>IF(C$34=0,0,(C$34-C$70)/NFM_fec!C$34)</f>
        <v>0</v>
      </c>
      <c r="D233" s="274">
        <f>IF(D$34=0,0,(D$34-D$70)/NFM_fec!D$34)</f>
        <v>0</v>
      </c>
      <c r="E233" s="274">
        <f>IF(E$34=0,0,(E$34-E$70)/NFM_fec!E$34)</f>
        <v>0</v>
      </c>
      <c r="F233" s="274">
        <f>IF(F$34=0,0,(F$34-F$70)/NFM_fec!F$34)</f>
        <v>0</v>
      </c>
      <c r="G233" s="274">
        <f>IF(G$34=0,0,(G$34-G$70)/NFM_fec!G$34)</f>
        <v>0</v>
      </c>
      <c r="H233" s="274">
        <f>IF(H$34=0,0,(H$34-H$70)/NFM_fec!H$34)</f>
        <v>0</v>
      </c>
      <c r="I233" s="274">
        <f>IF(I$34=0,0,(I$34-I$70)/NFM_fec!I$34)</f>
        <v>0</v>
      </c>
      <c r="J233" s="274">
        <f>IF(J$34=0,0,(J$34-J$70)/NFM_fec!J$34)</f>
        <v>0</v>
      </c>
      <c r="K233" s="274">
        <f>IF(K$34=0,0,(K$34-K$70)/NFM_fec!K$34)</f>
        <v>0</v>
      </c>
      <c r="L233" s="274">
        <f>IF(L$34=0,0,(L$34-L$70)/NFM_fec!L$34)</f>
        <v>0</v>
      </c>
      <c r="M233" s="274">
        <f>IF(M$34=0,0,(M$34-M$70)/NFM_fec!M$34)</f>
        <v>0</v>
      </c>
      <c r="N233" s="274">
        <f>IF(N$34=0,0,(N$34-N$70)/NFM_fec!N$34)</f>
        <v>0</v>
      </c>
      <c r="O233" s="274">
        <f>IF(O$34=0,0,(O$34-O$70)/NFM_fec!O$34)</f>
        <v>0</v>
      </c>
      <c r="P233" s="274">
        <f>IF(P$34=0,0,(P$34-P$70)/NFM_fec!P$34)</f>
        <v>0</v>
      </c>
      <c r="Q233" s="274">
        <f>IF(Q$34=0,0,(Q$34-Q$70)/NFM_fec!Q$34)</f>
        <v>0</v>
      </c>
      <c r="R233" s="274">
        <f>IF(R$34=0,0,(R$34-R$70)/NFM_fec!R$34)</f>
        <v>0</v>
      </c>
      <c r="S233" s="274">
        <f>IF(S$34=0,0,(S$34-S$70)/NFM_fec!S$34)</f>
        <v>0</v>
      </c>
      <c r="T233" s="274">
        <f>IF(T$34=0,0,(T$34-T$70)/NFM_fec!T$34)</f>
        <v>0</v>
      </c>
      <c r="U233" s="274">
        <f>IF(U$34=0,0,(U$34-U$70)/NFM_fec!U$34)</f>
        <v>0</v>
      </c>
      <c r="V233" s="274">
        <f>IF(V$34=0,0,(V$34-V$70)/NFM_fec!V$34)</f>
        <v>0</v>
      </c>
      <c r="W233" s="274">
        <f>IF(W$34=0,0,(W$34-W$70)/NFM_fec!W$34)</f>
        <v>0</v>
      </c>
      <c r="DA233" s="111"/>
    </row>
    <row r="234" spans="1:105" ht="12" customHeight="1" x14ac:dyDescent="0.25">
      <c r="A234" s="55" t="s">
        <v>92</v>
      </c>
      <c r="B234" s="275">
        <f>IF(B$35=0,0,B$35/NFM_fec!B$35)</f>
        <v>0</v>
      </c>
      <c r="C234" s="275">
        <f>IF(C$35=0,0,C$35/NFM_fec!C$35)</f>
        <v>0</v>
      </c>
      <c r="D234" s="275">
        <f>IF(D$35=0,0,D$35/NFM_fec!D$35)</f>
        <v>0</v>
      </c>
      <c r="E234" s="275">
        <f>IF(E$35=0,0,E$35/NFM_fec!E$35)</f>
        <v>0</v>
      </c>
      <c r="F234" s="275">
        <f>IF(F$35=0,0,F$35/NFM_fec!F$35)</f>
        <v>0</v>
      </c>
      <c r="G234" s="275">
        <f>IF(G$35=0,0,G$35/NFM_fec!G$35)</f>
        <v>0</v>
      </c>
      <c r="H234" s="275">
        <f>IF(H$35=0,0,H$35/NFM_fec!H$35)</f>
        <v>0</v>
      </c>
      <c r="I234" s="275">
        <f>IF(I$35=0,0,I$35/NFM_fec!I$35)</f>
        <v>0</v>
      </c>
      <c r="J234" s="275">
        <f>IF(J$35=0,0,J$35/NFM_fec!J$35)</f>
        <v>0</v>
      </c>
      <c r="K234" s="275">
        <f>IF(K$35=0,0,K$35/NFM_fec!K$35)</f>
        <v>0</v>
      </c>
      <c r="L234" s="275">
        <f>IF(L$35=0,0,L$35/NFM_fec!L$35)</f>
        <v>0</v>
      </c>
      <c r="M234" s="275">
        <f>IF(M$35=0,0,M$35/NFM_fec!M$35)</f>
        <v>0</v>
      </c>
      <c r="N234" s="275">
        <f>IF(N$35=0,0,N$35/NFM_fec!N$35)</f>
        <v>0</v>
      </c>
      <c r="O234" s="275">
        <f>IF(O$35=0,0,O$35/NFM_fec!O$35)</f>
        <v>0</v>
      </c>
      <c r="P234" s="275">
        <f>IF(P$35=0,0,P$35/NFM_fec!P$35)</f>
        <v>0</v>
      </c>
      <c r="Q234" s="275">
        <f>IF(Q$35=0,0,Q$35/NFM_fec!Q$35)</f>
        <v>0</v>
      </c>
      <c r="R234" s="275">
        <f>IF(R$35=0,0,R$35/NFM_fec!R$35)</f>
        <v>0</v>
      </c>
      <c r="S234" s="275">
        <f>IF(S$35=0,0,S$35/NFM_fec!S$35)</f>
        <v>0</v>
      </c>
      <c r="T234" s="275">
        <f>IF(T$35=0,0,T$35/NFM_fec!T$35)</f>
        <v>0</v>
      </c>
      <c r="U234" s="275">
        <f>IF(U$35=0,0,U$35/NFM_fec!U$35)</f>
        <v>0</v>
      </c>
      <c r="V234" s="275">
        <f>IF(V$35=0,0,V$35/NFM_fec!V$35)</f>
        <v>0</v>
      </c>
      <c r="W234" s="275">
        <f>IF(W$35=0,0,W$35/NFM_fec!W$35)</f>
        <v>0</v>
      </c>
      <c r="DA234" s="76"/>
    </row>
    <row r="235" spans="1:105" ht="12" customHeight="1" x14ac:dyDescent="0.25">
      <c r="A235" s="202" t="s">
        <v>93</v>
      </c>
      <c r="B235" s="276">
        <f>IF(B$36=0,0,B$36/NFM_fec!B$36)</f>
        <v>0</v>
      </c>
      <c r="C235" s="276">
        <f>IF(C$36=0,0,C$36/NFM_fec!C$36)</f>
        <v>0</v>
      </c>
      <c r="D235" s="276">
        <f>IF(D$36=0,0,D$36/NFM_fec!D$36)</f>
        <v>0</v>
      </c>
      <c r="E235" s="276">
        <f>IF(E$36=0,0,E$36/NFM_fec!E$36)</f>
        <v>0</v>
      </c>
      <c r="F235" s="276">
        <f>IF(F$36=0,0,F$36/NFM_fec!F$36)</f>
        <v>0</v>
      </c>
      <c r="G235" s="276">
        <f>IF(G$36=0,0,G$36/NFM_fec!G$36)</f>
        <v>0</v>
      </c>
      <c r="H235" s="276">
        <f>IF(H$36=0,0,H$36/NFM_fec!H$36)</f>
        <v>0</v>
      </c>
      <c r="I235" s="276">
        <f>IF(I$36=0,0,I$36/NFM_fec!I$36)</f>
        <v>0</v>
      </c>
      <c r="J235" s="276">
        <f>IF(J$36=0,0,J$36/NFM_fec!J$36)</f>
        <v>0</v>
      </c>
      <c r="K235" s="276">
        <f>IF(K$36=0,0,K$36/NFM_fec!K$36)</f>
        <v>0</v>
      </c>
      <c r="L235" s="276">
        <f>IF(L$36=0,0,L$36/NFM_fec!L$36)</f>
        <v>0</v>
      </c>
      <c r="M235" s="276">
        <f>IF(M$36=0,0,M$36/NFM_fec!M$36)</f>
        <v>0</v>
      </c>
      <c r="N235" s="276">
        <f>IF(N$36=0,0,N$36/NFM_fec!N$36)</f>
        <v>0</v>
      </c>
      <c r="O235" s="276">
        <f>IF(O$36=0,0,O$36/NFM_fec!O$36)</f>
        <v>0</v>
      </c>
      <c r="P235" s="276">
        <f>IF(P$36=0,0,P$36/NFM_fec!P$36)</f>
        <v>0</v>
      </c>
      <c r="Q235" s="276">
        <f>IF(Q$36=0,0,Q$36/NFM_fec!Q$36)</f>
        <v>0</v>
      </c>
      <c r="R235" s="276">
        <f>IF(R$36=0,0,R$36/NFM_fec!R$36)</f>
        <v>0</v>
      </c>
      <c r="S235" s="276">
        <f>IF(S$36=0,0,S$36/NFM_fec!S$36)</f>
        <v>0</v>
      </c>
      <c r="T235" s="276">
        <f>IF(T$36=0,0,T$36/NFM_fec!T$36)</f>
        <v>0</v>
      </c>
      <c r="U235" s="276">
        <f>IF(U$36=0,0,U$36/NFM_fec!U$36)</f>
        <v>0</v>
      </c>
      <c r="V235" s="276">
        <f>IF(V$36=0,0,V$36/NFM_fec!V$36)</f>
        <v>0</v>
      </c>
      <c r="W235" s="276">
        <f>IF(W$36=0,0,W$36/NFM_fec!W$36)</f>
        <v>0</v>
      </c>
      <c r="DA235" s="77"/>
    </row>
    <row r="236" spans="1:105" ht="12" customHeight="1" x14ac:dyDescent="0.25">
      <c r="A236" s="202" t="s">
        <v>94</v>
      </c>
      <c r="B236" s="276">
        <f>IF(B$37=0,0,B$37/NFM_fec!B$37)</f>
        <v>0</v>
      </c>
      <c r="C236" s="276">
        <f>IF(C$37=0,0,C$37/NFM_fec!C$37)</f>
        <v>0</v>
      </c>
      <c r="D236" s="276">
        <f>IF(D$37=0,0,D$37/NFM_fec!D$37)</f>
        <v>0</v>
      </c>
      <c r="E236" s="276">
        <f>IF(E$37=0,0,E$37/NFM_fec!E$37)</f>
        <v>0</v>
      </c>
      <c r="F236" s="276">
        <f>IF(F$37=0,0,F$37/NFM_fec!F$37)</f>
        <v>0</v>
      </c>
      <c r="G236" s="276">
        <f>IF(G$37=0,0,G$37/NFM_fec!G$37)</f>
        <v>0</v>
      </c>
      <c r="H236" s="276">
        <f>IF(H$37=0,0,H$37/NFM_fec!H$37)</f>
        <v>0</v>
      </c>
      <c r="I236" s="276">
        <f>IF(I$37=0,0,I$37/NFM_fec!I$37)</f>
        <v>0</v>
      </c>
      <c r="J236" s="276">
        <f>IF(J$37=0,0,J$37/NFM_fec!J$37)</f>
        <v>0</v>
      </c>
      <c r="K236" s="276">
        <f>IF(K$37=0,0,K$37/NFM_fec!K$37)</f>
        <v>0</v>
      </c>
      <c r="L236" s="276">
        <f>IF(L$37=0,0,L$37/NFM_fec!L$37)</f>
        <v>0</v>
      </c>
      <c r="M236" s="276">
        <f>IF(M$37=0,0,M$37/NFM_fec!M$37)</f>
        <v>0</v>
      </c>
      <c r="N236" s="276">
        <f>IF(N$37=0,0,N$37/NFM_fec!N$37)</f>
        <v>0</v>
      </c>
      <c r="O236" s="276">
        <f>IF(O$37=0,0,O$37/NFM_fec!O$37)</f>
        <v>0</v>
      </c>
      <c r="P236" s="276">
        <f>IF(P$37=0,0,P$37/NFM_fec!P$37)</f>
        <v>0</v>
      </c>
      <c r="Q236" s="276">
        <f>IF(Q$37=0,0,Q$37/NFM_fec!Q$37)</f>
        <v>0</v>
      </c>
      <c r="R236" s="276">
        <f>IF(R$37=0,0,R$37/NFM_fec!R$37)</f>
        <v>0</v>
      </c>
      <c r="S236" s="276">
        <f>IF(S$37=0,0,S$37/NFM_fec!S$37)</f>
        <v>0</v>
      </c>
      <c r="T236" s="276">
        <f>IF(T$37=0,0,T$37/NFM_fec!T$37)</f>
        <v>0</v>
      </c>
      <c r="U236" s="276">
        <f>IF(U$37=0,0,U$37/NFM_fec!U$37)</f>
        <v>0</v>
      </c>
      <c r="V236" s="276">
        <f>IF(V$37=0,0,V$37/NFM_fec!V$37)</f>
        <v>0</v>
      </c>
      <c r="W236" s="276">
        <f>IF(W$37=0,0,W$37/NFM_fec!W$37)</f>
        <v>0</v>
      </c>
      <c r="DA236" s="77"/>
    </row>
    <row r="237" spans="1:105" ht="12" customHeight="1" x14ac:dyDescent="0.25">
      <c r="A237" s="202" t="s">
        <v>95</v>
      </c>
      <c r="B237" s="276">
        <f>IF(B$38=0,0,B$38/NFM_fec!B$38)</f>
        <v>0</v>
      </c>
      <c r="C237" s="276">
        <f>IF(C$38=0,0,C$38/NFM_fec!C$38)</f>
        <v>0</v>
      </c>
      <c r="D237" s="276">
        <f>IF(D$38=0,0,D$38/NFM_fec!D$38)</f>
        <v>0</v>
      </c>
      <c r="E237" s="276">
        <f>IF(E$38=0,0,E$38/NFM_fec!E$38)</f>
        <v>0</v>
      </c>
      <c r="F237" s="276">
        <f>IF(F$38=0,0,F$38/NFM_fec!F$38)</f>
        <v>0</v>
      </c>
      <c r="G237" s="276">
        <f>IF(G$38=0,0,G$38/NFM_fec!G$38)</f>
        <v>0</v>
      </c>
      <c r="H237" s="276">
        <f>IF(H$38=0,0,H$38/NFM_fec!H$38)</f>
        <v>0</v>
      </c>
      <c r="I237" s="276">
        <f>IF(I$38=0,0,I$38/NFM_fec!I$38)</f>
        <v>0</v>
      </c>
      <c r="J237" s="276">
        <f>IF(J$38=0,0,J$38/NFM_fec!J$38)</f>
        <v>0</v>
      </c>
      <c r="K237" s="276">
        <f>IF(K$38=0,0,K$38/NFM_fec!K$38)</f>
        <v>0</v>
      </c>
      <c r="L237" s="276">
        <f>IF(L$38=0,0,L$38/NFM_fec!L$38)</f>
        <v>0</v>
      </c>
      <c r="M237" s="276">
        <f>IF(M$38=0,0,M$38/NFM_fec!M$38)</f>
        <v>0</v>
      </c>
      <c r="N237" s="276">
        <f>IF(N$38=0,0,N$38/NFM_fec!N$38)</f>
        <v>0</v>
      </c>
      <c r="O237" s="276">
        <f>IF(O$38=0,0,O$38/NFM_fec!O$38)</f>
        <v>0</v>
      </c>
      <c r="P237" s="276">
        <f>IF(P$38=0,0,P$38/NFM_fec!P$38)</f>
        <v>0</v>
      </c>
      <c r="Q237" s="276">
        <f>IF(Q$38=0,0,Q$38/NFM_fec!Q$38)</f>
        <v>0</v>
      </c>
      <c r="R237" s="276">
        <f>IF(R$38=0,0,R$38/NFM_fec!R$38)</f>
        <v>0</v>
      </c>
      <c r="S237" s="276">
        <f>IF(S$38=0,0,S$38/NFM_fec!S$38)</f>
        <v>0</v>
      </c>
      <c r="T237" s="276">
        <f>IF(T$38=0,0,T$38/NFM_fec!T$38)</f>
        <v>0</v>
      </c>
      <c r="U237" s="276">
        <f>IF(U$38=0,0,U$38/NFM_fec!U$38)</f>
        <v>0</v>
      </c>
      <c r="V237" s="276">
        <f>IF(V$38=0,0,V$38/NFM_fec!V$38)</f>
        <v>0</v>
      </c>
      <c r="W237" s="276">
        <f>IF(W$38=0,0,W$38/NFM_fec!W$38)</f>
        <v>0</v>
      </c>
      <c r="DA237" s="77"/>
    </row>
    <row r="238" spans="1:105" ht="12" customHeight="1" x14ac:dyDescent="0.25">
      <c r="A238" s="56" t="s">
        <v>96</v>
      </c>
      <c r="B238" s="277">
        <f>IF(B$39=0,0,B$39/NFM_fec!B$39)</f>
        <v>0</v>
      </c>
      <c r="C238" s="277">
        <f>IF(C$39=0,0,C$39/NFM_fec!C$39)</f>
        <v>0</v>
      </c>
      <c r="D238" s="277">
        <f>IF(D$39=0,0,D$39/NFM_fec!D$39)</f>
        <v>0</v>
      </c>
      <c r="E238" s="277">
        <f>IF(E$39=0,0,E$39/NFM_fec!E$39)</f>
        <v>0</v>
      </c>
      <c r="F238" s="277">
        <f>IF(F$39=0,0,F$39/NFM_fec!F$39)</f>
        <v>0</v>
      </c>
      <c r="G238" s="277">
        <f>IF(G$39=0,0,G$39/NFM_fec!G$39)</f>
        <v>0</v>
      </c>
      <c r="H238" s="277">
        <f>IF(H$39=0,0,H$39/NFM_fec!H$39)</f>
        <v>0</v>
      </c>
      <c r="I238" s="277">
        <f>IF(I$39=0,0,I$39/NFM_fec!I$39)</f>
        <v>0</v>
      </c>
      <c r="J238" s="277">
        <f>IF(J$39=0,0,J$39/NFM_fec!J$39)</f>
        <v>0</v>
      </c>
      <c r="K238" s="277">
        <f>IF(K$39=0,0,K$39/NFM_fec!K$39)</f>
        <v>0</v>
      </c>
      <c r="L238" s="277">
        <f>IF(L$39=0,0,L$39/NFM_fec!L$39)</f>
        <v>0</v>
      </c>
      <c r="M238" s="277">
        <f>IF(M$39=0,0,M$39/NFM_fec!M$39)</f>
        <v>0</v>
      </c>
      <c r="N238" s="277">
        <f>IF(N$39=0,0,N$39/NFM_fec!N$39)</f>
        <v>0</v>
      </c>
      <c r="O238" s="277">
        <f>IF(O$39=0,0,O$39/NFM_fec!O$39)</f>
        <v>0</v>
      </c>
      <c r="P238" s="277">
        <f>IF(P$39=0,0,P$39/NFM_fec!P$39)</f>
        <v>0</v>
      </c>
      <c r="Q238" s="277">
        <f>IF(Q$39=0,0,Q$39/NFM_fec!Q$39)</f>
        <v>0</v>
      </c>
      <c r="R238" s="277">
        <f>IF(R$39=0,0,R$39/NFM_fec!R$39)</f>
        <v>0</v>
      </c>
      <c r="S238" s="277">
        <f>IF(S$39=0,0,S$39/NFM_fec!S$39)</f>
        <v>0</v>
      </c>
      <c r="T238" s="277">
        <f>IF(T$39=0,0,T$39/NFM_fec!T$39)</f>
        <v>0</v>
      </c>
      <c r="U238" s="277">
        <f>IF(U$39=0,0,U$39/NFM_fec!U$39)</f>
        <v>0</v>
      </c>
      <c r="V238" s="277">
        <f>IF(V$39=0,0,V$39/NFM_fec!V$39)</f>
        <v>0</v>
      </c>
      <c r="W238" s="277">
        <f>IF(W$39=0,0,W$39/NFM_fec!W$39)</f>
        <v>0</v>
      </c>
      <c r="DA238" s="78"/>
    </row>
    <row r="239" spans="1:105" ht="12" customHeight="1" x14ac:dyDescent="0.25">
      <c r="A239" s="203" t="s">
        <v>517</v>
      </c>
      <c r="B239" s="278">
        <f>IF(B$45=0,0,B$45/NFM_fec!B$45)</f>
        <v>0</v>
      </c>
      <c r="C239" s="278">
        <f>IF(C$45=0,0,C$45/NFM_fec!C$45)</f>
        <v>0</v>
      </c>
      <c r="D239" s="278">
        <f>IF(D$45=0,0,D$45/NFM_fec!D$45)</f>
        <v>0</v>
      </c>
      <c r="E239" s="278">
        <f>IF(E$45=0,0,E$45/NFM_fec!E$45)</f>
        <v>0</v>
      </c>
      <c r="F239" s="278">
        <f>IF(F$45=0,0,F$45/NFM_fec!F$45)</f>
        <v>0</v>
      </c>
      <c r="G239" s="278">
        <f>IF(G$45=0,0,G$45/NFM_fec!G$45)</f>
        <v>0</v>
      </c>
      <c r="H239" s="278">
        <f>IF(H$45=0,0,H$45/NFM_fec!H$45)</f>
        <v>0</v>
      </c>
      <c r="I239" s="278">
        <f>IF(I$45=0,0,I$45/NFM_fec!I$45)</f>
        <v>0</v>
      </c>
      <c r="J239" s="278">
        <f>IF(J$45=0,0,J$45/NFM_fec!J$45)</f>
        <v>0</v>
      </c>
      <c r="K239" s="278">
        <f>IF(K$45=0,0,K$45/NFM_fec!K$45)</f>
        <v>0</v>
      </c>
      <c r="L239" s="278">
        <f>IF(L$45=0,0,L$45/NFM_fec!L$45)</f>
        <v>0</v>
      </c>
      <c r="M239" s="278">
        <f>IF(M$45=0,0,M$45/NFM_fec!M$45)</f>
        <v>0</v>
      </c>
      <c r="N239" s="278">
        <f>IF(N$45=0,0,N$45/NFM_fec!N$45)</f>
        <v>0</v>
      </c>
      <c r="O239" s="278">
        <f>IF(O$45=0,0,O$45/NFM_fec!O$45)</f>
        <v>0</v>
      </c>
      <c r="P239" s="278">
        <f>IF(P$45=0,0,P$45/NFM_fec!P$45)</f>
        <v>0</v>
      </c>
      <c r="Q239" s="278">
        <f>IF(Q$45=0,0,Q$45/NFM_fec!Q$45)</f>
        <v>0</v>
      </c>
      <c r="R239" s="278">
        <f>IF(R$45=0,0,R$45/NFM_fec!R$45)</f>
        <v>0</v>
      </c>
      <c r="S239" s="278">
        <f>IF(S$45=0,0,S$45/NFM_fec!S$45)</f>
        <v>0</v>
      </c>
      <c r="T239" s="278">
        <f>IF(T$45=0,0,T$45/NFM_fec!T$45)</f>
        <v>0</v>
      </c>
      <c r="U239" s="278">
        <f>IF(U$45=0,0,U$45/NFM_fec!U$45)</f>
        <v>0</v>
      </c>
      <c r="V239" s="278">
        <f>IF(V$45=0,0,V$45/NFM_fec!V$45)</f>
        <v>0</v>
      </c>
      <c r="W239" s="278">
        <f>IF(W$45=0,0,W$45/NFM_fec!W$45)</f>
        <v>0</v>
      </c>
      <c r="DA239" s="79"/>
    </row>
    <row r="240" spans="1:105" ht="12" customHeight="1" x14ac:dyDescent="0.25">
      <c r="A240" s="203" t="s">
        <v>519</v>
      </c>
      <c r="B240" s="278">
        <f>IF(B$46=0,0,B$46/NFM_fec!B$46)</f>
        <v>0</v>
      </c>
      <c r="C240" s="278">
        <f>IF(C$46=0,0,C$46/NFM_fec!C$46)</f>
        <v>0</v>
      </c>
      <c r="D240" s="278">
        <f>IF(D$46=0,0,D$46/NFM_fec!D$46)</f>
        <v>0</v>
      </c>
      <c r="E240" s="278">
        <f>IF(E$46=0,0,E$46/NFM_fec!E$46)</f>
        <v>0</v>
      </c>
      <c r="F240" s="278">
        <f>IF(F$46=0,0,F$46/NFM_fec!F$46)</f>
        <v>0</v>
      </c>
      <c r="G240" s="278">
        <f>IF(G$46=0,0,G$46/NFM_fec!G$46)</f>
        <v>0</v>
      </c>
      <c r="H240" s="278">
        <f>IF(H$46=0,0,H$46/NFM_fec!H$46)</f>
        <v>0</v>
      </c>
      <c r="I240" s="278">
        <f>IF(I$46=0,0,I$46/NFM_fec!I$46)</f>
        <v>0</v>
      </c>
      <c r="J240" s="278">
        <f>IF(J$46=0,0,J$46/NFM_fec!J$46)</f>
        <v>0</v>
      </c>
      <c r="K240" s="278">
        <f>IF(K$46=0,0,K$46/NFM_fec!K$46)</f>
        <v>0</v>
      </c>
      <c r="L240" s="278">
        <f>IF(L$46=0,0,L$46/NFM_fec!L$46)</f>
        <v>0</v>
      </c>
      <c r="M240" s="278">
        <f>IF(M$46=0,0,M$46/NFM_fec!M$46)</f>
        <v>0</v>
      </c>
      <c r="N240" s="278">
        <f>IF(N$46=0,0,N$46/NFM_fec!N$46)</f>
        <v>0</v>
      </c>
      <c r="O240" s="278">
        <f>IF(O$46=0,0,O$46/NFM_fec!O$46)</f>
        <v>0</v>
      </c>
      <c r="P240" s="278">
        <f>IF(P$46=0,0,P$46/NFM_fec!P$46)</f>
        <v>0</v>
      </c>
      <c r="Q240" s="278">
        <f>IF(Q$46=0,0,Q$46/NFM_fec!Q$46)</f>
        <v>0</v>
      </c>
      <c r="R240" s="278">
        <f>IF(R$46=0,0,R$46/NFM_fec!R$46)</f>
        <v>0</v>
      </c>
      <c r="S240" s="278">
        <f>IF(S$46=0,0,S$46/NFM_fec!S$46)</f>
        <v>0</v>
      </c>
      <c r="T240" s="278">
        <f>IF(T$46=0,0,T$46/NFM_fec!T$46)</f>
        <v>0</v>
      </c>
      <c r="U240" s="278">
        <f>IF(U$46=0,0,U$46/NFM_fec!U$46)</f>
        <v>0</v>
      </c>
      <c r="V240" s="278">
        <f>IF(V$46=0,0,V$46/NFM_fec!V$46)</f>
        <v>0</v>
      </c>
      <c r="W240" s="278">
        <f>IF(W$46=0,0,W$46/NFM_fec!W$46)</f>
        <v>0</v>
      </c>
      <c r="DA240" s="79"/>
    </row>
    <row r="241" spans="1:105" ht="12" customHeight="1" x14ac:dyDescent="0.25">
      <c r="A241" s="41" t="s">
        <v>529</v>
      </c>
      <c r="B241" s="279">
        <f>IF(B$53=0,0,B$53/NFM_fec!B$53)</f>
        <v>0</v>
      </c>
      <c r="C241" s="279">
        <f>IF(C$53=0,0,C$53/NFM_fec!C$53)</f>
        <v>0</v>
      </c>
      <c r="D241" s="279">
        <f>IF(D$53=0,0,D$53/NFM_fec!D$53)</f>
        <v>0</v>
      </c>
      <c r="E241" s="279">
        <f>IF(E$53=0,0,E$53/NFM_fec!E$53)</f>
        <v>0</v>
      </c>
      <c r="F241" s="279">
        <f>IF(F$53=0,0,F$53/NFM_fec!F$53)</f>
        <v>0</v>
      </c>
      <c r="G241" s="279">
        <f>IF(G$53=0,0,G$53/NFM_fec!G$53)</f>
        <v>0</v>
      </c>
      <c r="H241" s="279">
        <f>IF(H$53=0,0,H$53/NFM_fec!H$53)</f>
        <v>0</v>
      </c>
      <c r="I241" s="279">
        <f>IF(I$53=0,0,I$53/NFM_fec!I$53)</f>
        <v>0</v>
      </c>
      <c r="J241" s="279">
        <f>IF(J$53=0,0,J$53/NFM_fec!J$53)</f>
        <v>0</v>
      </c>
      <c r="K241" s="279">
        <f>IF(K$53=0,0,K$53/NFM_fec!K$53)</f>
        <v>0</v>
      </c>
      <c r="L241" s="279">
        <f>IF(L$53=0,0,L$53/NFM_fec!L$53)</f>
        <v>0</v>
      </c>
      <c r="M241" s="279">
        <f>IF(M$53=0,0,M$53/NFM_fec!M$53)</f>
        <v>0</v>
      </c>
      <c r="N241" s="279">
        <f>IF(N$53=0,0,N$53/NFM_fec!N$53)</f>
        <v>0</v>
      </c>
      <c r="O241" s="279">
        <f>IF(O$53=0,0,O$53/NFM_fec!O$53)</f>
        <v>0</v>
      </c>
      <c r="P241" s="279">
        <f>IF(P$53=0,0,P$53/NFM_fec!P$53)</f>
        <v>0</v>
      </c>
      <c r="Q241" s="279">
        <f>IF(Q$53=0,0,Q$53/NFM_fec!Q$53)</f>
        <v>0</v>
      </c>
      <c r="R241" s="279">
        <f>IF(R$53=0,0,R$53/NFM_fec!R$53)</f>
        <v>0</v>
      </c>
      <c r="S241" s="279">
        <f>IF(S$53=0,0,S$53/NFM_fec!S$53)</f>
        <v>0</v>
      </c>
      <c r="T241" s="279">
        <f>IF(T$53=0,0,T$53/NFM_fec!T$53)</f>
        <v>0</v>
      </c>
      <c r="U241" s="279">
        <f>IF(U$53=0,0,U$53/NFM_fec!U$53)</f>
        <v>0</v>
      </c>
      <c r="V241" s="279">
        <f>IF(V$53=0,0,V$53/NFM_fec!V$53)</f>
        <v>0</v>
      </c>
      <c r="W241" s="279">
        <f>IF(W$53=0,0,W$53/NFM_fec!W$53)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DA242" s="120"/>
    </row>
    <row r="243" spans="1:105" ht="12" customHeight="1" x14ac:dyDescent="0.25">
      <c r="A243" s="35" t="s">
        <v>81</v>
      </c>
      <c r="B243" s="274">
        <f>IF(B$72=0,0,B$72/NFM_fec!B$72)</f>
        <v>1.5911383377764785</v>
      </c>
      <c r="C243" s="274">
        <f>IF(C$72=0,0,C$72/NFM_fec!C$72)</f>
        <v>1.3924944604746936</v>
      </c>
      <c r="D243" s="274">
        <f>IF(D$72=0,0,D$72/NFM_fec!D$72)</f>
        <v>0.68051665500317515</v>
      </c>
      <c r="E243" s="274">
        <f>IF(E$72=0,0,E$72/NFM_fec!E$72)</f>
        <v>0.68341669593661047</v>
      </c>
      <c r="F243" s="274">
        <f>IF(F$72=0,0,F$72/NFM_fec!F$72)</f>
        <v>0.84237754983238933</v>
      </c>
      <c r="G243" s="274">
        <f>IF(G$72=0,0,G$72/NFM_fec!G$72)</f>
        <v>0.63012078458704124</v>
      </c>
      <c r="H243" s="274">
        <f>IF(H$72=0,0,H$72/NFM_fec!H$72)</f>
        <v>0.66092667032322916</v>
      </c>
      <c r="I243" s="274">
        <f>IF(I$72=0,0,I$72/NFM_fec!I$72)</f>
        <v>0.94138554677553732</v>
      </c>
      <c r="J243" s="274">
        <f>IF(J$72=0,0,J$72/NFM_fec!J$72)</f>
        <v>1.0537578484461496</v>
      </c>
      <c r="K243" s="274">
        <f>IF(K$72=0,0,K$72/NFM_fec!K$72)</f>
        <v>0.82256191892312203</v>
      </c>
      <c r="L243" s="274">
        <f>IF(L$72=0,0,L$72/NFM_fec!L$72)</f>
        <v>0.57132125058350158</v>
      </c>
      <c r="M243" s="274">
        <f>IF(M$72=0,0,M$72/NFM_fec!M$72)</f>
        <v>0.73004615714316523</v>
      </c>
      <c r="N243" s="274">
        <f>IF(N$72=0,0,N$72/NFM_fec!N$72)</f>
        <v>1.2647125480862824</v>
      </c>
      <c r="O243" s="274">
        <f>IF(O$72=0,0,O$72/NFM_fec!O$72)</f>
        <v>1.4206897337173761</v>
      </c>
      <c r="P243" s="274">
        <f>IF(P$72=0,0,P$72/NFM_fec!P$72)</f>
        <v>1.49444539402305</v>
      </c>
      <c r="Q243" s="274">
        <f>IF(Q$72=0,0,Q$72/NFM_fec!Q$72)</f>
        <v>1.5656991082397036</v>
      </c>
      <c r="R243" s="274">
        <f>IF(R$72=0,0,R$72/NFM_fec!R$72)</f>
        <v>1.6444065268973429</v>
      </c>
      <c r="S243" s="274">
        <f>IF(S$72=0,0,S$72/NFM_fec!S$72)</f>
        <v>1.6506334895514954</v>
      </c>
      <c r="T243" s="274">
        <f>IF(T$72=0,0,T$72/NFM_fec!T$72)</f>
        <v>1.6501447710178543</v>
      </c>
      <c r="U243" s="274">
        <f>IF(U$72=0,0,U$72/NFM_fec!U$72)</f>
        <v>1.6550419430235723</v>
      </c>
      <c r="V243" s="274">
        <f>IF(V$72=0,0,V$72/NFM_fec!V$72)</f>
        <v>1.6932099803273046</v>
      </c>
      <c r="W243" s="274">
        <f>IF(W$72=0,0,W$72/NFM_fec!W$72)</f>
        <v>1.6975976252171616</v>
      </c>
      <c r="DA243" s="111"/>
    </row>
    <row r="244" spans="1:105" ht="12" customHeight="1" x14ac:dyDescent="0.25">
      <c r="A244" s="55" t="s">
        <v>92</v>
      </c>
      <c r="B244" s="275">
        <f>IF(B$73=0,0,B$73/NFM_fec!B$73)</f>
        <v>0</v>
      </c>
      <c r="C244" s="275">
        <f>IF(C$73=0,0,C$73/NFM_fec!C$73)</f>
        <v>0</v>
      </c>
      <c r="D244" s="275">
        <f>IF(D$73=0,0,D$73/NFM_fec!D$73)</f>
        <v>0</v>
      </c>
      <c r="E244" s="275">
        <f>IF(E$73=0,0,E$73/NFM_fec!E$73)</f>
        <v>0</v>
      </c>
      <c r="F244" s="275">
        <f>IF(F$73=0,0,F$73/NFM_fec!F$73)</f>
        <v>0</v>
      </c>
      <c r="G244" s="275">
        <f>IF(G$73=0,0,G$73/NFM_fec!G$73)</f>
        <v>0</v>
      </c>
      <c r="H244" s="275">
        <f>IF(H$73=0,0,H$73/NFM_fec!H$73)</f>
        <v>0</v>
      </c>
      <c r="I244" s="275">
        <f>IF(I$73=0,0,I$73/NFM_fec!I$73)</f>
        <v>0</v>
      </c>
      <c r="J244" s="275">
        <f>IF(J$73=0,0,J$73/NFM_fec!J$73)</f>
        <v>0</v>
      </c>
      <c r="K244" s="275">
        <f>IF(K$73=0,0,K$73/NFM_fec!K$73)</f>
        <v>0</v>
      </c>
      <c r="L244" s="275">
        <f>IF(L$73=0,0,L$73/NFM_fec!L$73)</f>
        <v>0</v>
      </c>
      <c r="M244" s="275">
        <f>IF(M$73=0,0,M$73/NFM_fec!M$73)</f>
        <v>0</v>
      </c>
      <c r="N244" s="275">
        <f>IF(N$73=0,0,N$73/NFM_fec!N$73)</f>
        <v>0</v>
      </c>
      <c r="O244" s="275">
        <f>IF(O$73=0,0,O$73/NFM_fec!O$73)</f>
        <v>0</v>
      </c>
      <c r="P244" s="275">
        <f>IF(P$73=0,0,P$73/NFM_fec!P$73)</f>
        <v>0</v>
      </c>
      <c r="Q244" s="275">
        <f>IF(Q$73=0,0,Q$73/NFM_fec!Q$73)</f>
        <v>0</v>
      </c>
      <c r="R244" s="275">
        <f>IF(R$73=0,0,R$73/NFM_fec!R$73)</f>
        <v>0</v>
      </c>
      <c r="S244" s="275">
        <f>IF(S$73=0,0,S$73/NFM_fec!S$73)</f>
        <v>0</v>
      </c>
      <c r="T244" s="275">
        <f>IF(T$73=0,0,T$73/NFM_fec!T$73)</f>
        <v>0</v>
      </c>
      <c r="U244" s="275">
        <f>IF(U$73=0,0,U$73/NFM_fec!U$73)</f>
        <v>0</v>
      </c>
      <c r="V244" s="275">
        <f>IF(V$73=0,0,V$73/NFM_fec!V$73)</f>
        <v>0</v>
      </c>
      <c r="W244" s="275">
        <f>IF(W$73=0,0,W$73/NFM_fec!W$73)</f>
        <v>0</v>
      </c>
      <c r="DA244" s="76"/>
    </row>
    <row r="245" spans="1:105" ht="12" customHeight="1" x14ac:dyDescent="0.25">
      <c r="A245" s="202" t="s">
        <v>93</v>
      </c>
      <c r="B245" s="276">
        <f>IF(B$74=0,0,B$74/NFM_fec!B$74)</f>
        <v>0</v>
      </c>
      <c r="C245" s="276">
        <f>IF(C$74=0,0,C$74/NFM_fec!C$74)</f>
        <v>0</v>
      </c>
      <c r="D245" s="276">
        <f>IF(D$74=0,0,D$74/NFM_fec!D$74)</f>
        <v>0</v>
      </c>
      <c r="E245" s="276">
        <f>IF(E$74=0,0,E$74/NFM_fec!E$74)</f>
        <v>0</v>
      </c>
      <c r="F245" s="276">
        <f>IF(F$74=0,0,F$74/NFM_fec!F$74)</f>
        <v>0</v>
      </c>
      <c r="G245" s="276">
        <f>IF(G$74=0,0,G$74/NFM_fec!G$74)</f>
        <v>0</v>
      </c>
      <c r="H245" s="276">
        <f>IF(H$74=0,0,H$74/NFM_fec!H$74)</f>
        <v>0</v>
      </c>
      <c r="I245" s="276">
        <f>IF(I$74=0,0,I$74/NFM_fec!I$74)</f>
        <v>0</v>
      </c>
      <c r="J245" s="276">
        <f>IF(J$74=0,0,J$74/NFM_fec!J$74)</f>
        <v>0</v>
      </c>
      <c r="K245" s="276">
        <f>IF(K$74=0,0,K$74/NFM_fec!K$74)</f>
        <v>0</v>
      </c>
      <c r="L245" s="276">
        <f>IF(L$74=0,0,L$74/NFM_fec!L$74)</f>
        <v>0</v>
      </c>
      <c r="M245" s="276">
        <f>IF(M$74=0,0,M$74/NFM_fec!M$74)</f>
        <v>0</v>
      </c>
      <c r="N245" s="276">
        <f>IF(N$74=0,0,N$74/NFM_fec!N$74)</f>
        <v>0</v>
      </c>
      <c r="O245" s="276">
        <f>IF(O$74=0,0,O$74/NFM_fec!O$74)</f>
        <v>0</v>
      </c>
      <c r="P245" s="276">
        <f>IF(P$74=0,0,P$74/NFM_fec!P$74)</f>
        <v>0</v>
      </c>
      <c r="Q245" s="276">
        <f>IF(Q$74=0,0,Q$74/NFM_fec!Q$74)</f>
        <v>0</v>
      </c>
      <c r="R245" s="276">
        <f>IF(R$74=0,0,R$74/NFM_fec!R$74)</f>
        <v>0</v>
      </c>
      <c r="S245" s="276">
        <f>IF(S$74=0,0,S$74/NFM_fec!S$74)</f>
        <v>0</v>
      </c>
      <c r="T245" s="276">
        <f>IF(T$74=0,0,T$74/NFM_fec!T$74)</f>
        <v>0</v>
      </c>
      <c r="U245" s="276">
        <f>IF(U$74=0,0,U$74/NFM_fec!U$74)</f>
        <v>0</v>
      </c>
      <c r="V245" s="276">
        <f>IF(V$74=0,0,V$74/NFM_fec!V$74)</f>
        <v>0</v>
      </c>
      <c r="W245" s="276">
        <f>IF(W$74=0,0,W$74/NFM_fec!W$74)</f>
        <v>0</v>
      </c>
      <c r="DA245" s="77"/>
    </row>
    <row r="246" spans="1:105" ht="12" customHeight="1" x14ac:dyDescent="0.25">
      <c r="A246" s="202" t="s">
        <v>94</v>
      </c>
      <c r="B246" s="276">
        <f>IF(B$75=0,0,B$75/NFM_fec!B$75)</f>
        <v>0</v>
      </c>
      <c r="C246" s="276">
        <f>IF(C$75=0,0,C$75/NFM_fec!C$75)</f>
        <v>0</v>
      </c>
      <c r="D246" s="276">
        <f>IF(D$75=0,0,D$75/NFM_fec!D$75)</f>
        <v>0</v>
      </c>
      <c r="E246" s="276">
        <f>IF(E$75=0,0,E$75/NFM_fec!E$75)</f>
        <v>0</v>
      </c>
      <c r="F246" s="276">
        <f>IF(F$75=0,0,F$75/NFM_fec!F$75)</f>
        <v>0</v>
      </c>
      <c r="G246" s="276">
        <f>IF(G$75=0,0,G$75/NFM_fec!G$75)</f>
        <v>0</v>
      </c>
      <c r="H246" s="276">
        <f>IF(H$75=0,0,H$75/NFM_fec!H$75)</f>
        <v>0</v>
      </c>
      <c r="I246" s="276">
        <f>IF(I$75=0,0,I$75/NFM_fec!I$75)</f>
        <v>0</v>
      </c>
      <c r="J246" s="276">
        <f>IF(J$75=0,0,J$75/NFM_fec!J$75)</f>
        <v>0</v>
      </c>
      <c r="K246" s="276">
        <f>IF(K$75=0,0,K$75/NFM_fec!K$75)</f>
        <v>0</v>
      </c>
      <c r="L246" s="276">
        <f>IF(L$75=0,0,L$75/NFM_fec!L$75)</f>
        <v>0</v>
      </c>
      <c r="M246" s="276">
        <f>IF(M$75=0,0,M$75/NFM_fec!M$75)</f>
        <v>0</v>
      </c>
      <c r="N246" s="276">
        <f>IF(N$75=0,0,N$75/NFM_fec!N$75)</f>
        <v>0</v>
      </c>
      <c r="O246" s="276">
        <f>IF(O$75=0,0,O$75/NFM_fec!O$75)</f>
        <v>0</v>
      </c>
      <c r="P246" s="276">
        <f>IF(P$75=0,0,P$75/NFM_fec!P$75)</f>
        <v>0</v>
      </c>
      <c r="Q246" s="276">
        <f>IF(Q$75=0,0,Q$75/NFM_fec!Q$75)</f>
        <v>0</v>
      </c>
      <c r="R246" s="276">
        <f>IF(R$75=0,0,R$75/NFM_fec!R$75)</f>
        <v>0</v>
      </c>
      <c r="S246" s="276">
        <f>IF(S$75=0,0,S$75/NFM_fec!S$75)</f>
        <v>0</v>
      </c>
      <c r="T246" s="276">
        <f>IF(T$75=0,0,T$75/NFM_fec!T$75)</f>
        <v>0</v>
      </c>
      <c r="U246" s="276">
        <f>IF(U$75=0,0,U$75/NFM_fec!U$75)</f>
        <v>0</v>
      </c>
      <c r="V246" s="276">
        <f>IF(V$75=0,0,V$75/NFM_fec!V$75)</f>
        <v>0</v>
      </c>
      <c r="W246" s="276">
        <f>IF(W$75=0,0,W$75/NFM_fec!W$75)</f>
        <v>0</v>
      </c>
      <c r="DA246" s="77"/>
    </row>
    <row r="247" spans="1:105" ht="12" customHeight="1" x14ac:dyDescent="0.25">
      <c r="A247" s="202" t="s">
        <v>95</v>
      </c>
      <c r="B247" s="276">
        <f>IF(B$76=0,0,B$76/NFM_fec!B$76)</f>
        <v>0</v>
      </c>
      <c r="C247" s="276">
        <f>IF(C$76=0,0,C$76/NFM_fec!C$76)</f>
        <v>0</v>
      </c>
      <c r="D247" s="276">
        <f>IF(D$76=0,0,D$76/NFM_fec!D$76)</f>
        <v>0</v>
      </c>
      <c r="E247" s="276">
        <f>IF(E$76=0,0,E$76/NFM_fec!E$76)</f>
        <v>0</v>
      </c>
      <c r="F247" s="276">
        <f>IF(F$76=0,0,F$76/NFM_fec!F$76)</f>
        <v>0</v>
      </c>
      <c r="G247" s="276">
        <f>IF(G$76=0,0,G$76/NFM_fec!G$76)</f>
        <v>0</v>
      </c>
      <c r="H247" s="276">
        <f>IF(H$76=0,0,H$76/NFM_fec!H$76)</f>
        <v>0</v>
      </c>
      <c r="I247" s="276">
        <f>IF(I$76=0,0,I$76/NFM_fec!I$76)</f>
        <v>0</v>
      </c>
      <c r="J247" s="276">
        <f>IF(J$76=0,0,J$76/NFM_fec!J$76)</f>
        <v>0</v>
      </c>
      <c r="K247" s="276">
        <f>IF(K$76=0,0,K$76/NFM_fec!K$76)</f>
        <v>0</v>
      </c>
      <c r="L247" s="276">
        <f>IF(L$76=0,0,L$76/NFM_fec!L$76)</f>
        <v>0</v>
      </c>
      <c r="M247" s="276">
        <f>IF(M$76=0,0,M$76/NFM_fec!M$76)</f>
        <v>0</v>
      </c>
      <c r="N247" s="276">
        <f>IF(N$76=0,0,N$76/NFM_fec!N$76)</f>
        <v>0</v>
      </c>
      <c r="O247" s="276">
        <f>IF(O$76=0,0,O$76/NFM_fec!O$76)</f>
        <v>0</v>
      </c>
      <c r="P247" s="276">
        <f>IF(P$76=0,0,P$76/NFM_fec!P$76)</f>
        <v>0</v>
      </c>
      <c r="Q247" s="276">
        <f>IF(Q$76=0,0,Q$76/NFM_fec!Q$76)</f>
        <v>0</v>
      </c>
      <c r="R247" s="276">
        <f>IF(R$76=0,0,R$76/NFM_fec!R$76)</f>
        <v>0</v>
      </c>
      <c r="S247" s="276">
        <f>IF(S$76=0,0,S$76/NFM_fec!S$76)</f>
        <v>0</v>
      </c>
      <c r="T247" s="276">
        <f>IF(T$76=0,0,T$76/NFM_fec!T$76)</f>
        <v>0</v>
      </c>
      <c r="U247" s="276">
        <f>IF(U$76=0,0,U$76/NFM_fec!U$76)</f>
        <v>0</v>
      </c>
      <c r="V247" s="276">
        <f>IF(V$76=0,0,V$76/NFM_fec!V$76)</f>
        <v>0</v>
      </c>
      <c r="W247" s="276">
        <f>IF(W$76=0,0,W$76/NFM_fec!W$76)</f>
        <v>0</v>
      </c>
      <c r="DA247" s="77"/>
    </row>
    <row r="248" spans="1:105" ht="12" customHeight="1" x14ac:dyDescent="0.25">
      <c r="A248" s="56" t="s">
        <v>96</v>
      </c>
      <c r="B248" s="277">
        <f>IF(B$77=0,0,B$77/NFM_fec!B$77)</f>
        <v>1.4555700919715711</v>
      </c>
      <c r="C248" s="277">
        <f>IF(C$77=0,0,C$77/NFM_fec!C$77)</f>
        <v>1.243053229399703</v>
      </c>
      <c r="D248" s="277">
        <f>IF(D$77=0,0,D$77/NFM_fec!D$77)</f>
        <v>1.0645419342865716</v>
      </c>
      <c r="E248" s="277">
        <f>IF(E$77=0,0,E$77/NFM_fec!E$77)</f>
        <v>1.0734374547007761</v>
      </c>
      <c r="F248" s="277">
        <f>IF(F$77=0,0,F$77/NFM_fec!F$77)</f>
        <v>1.0979586186354342</v>
      </c>
      <c r="G248" s="277">
        <f>IF(G$77=0,0,G$77/NFM_fec!G$77)</f>
        <v>0.99598200470809706</v>
      </c>
      <c r="H248" s="277">
        <f>IF(H$77=0,0,H$77/NFM_fec!H$77)</f>
        <v>1.0194495193110662</v>
      </c>
      <c r="I248" s="277">
        <f>IF(I$77=0,0,I$77/NFM_fec!I$77)</f>
        <v>1.0275508283986228</v>
      </c>
      <c r="J248" s="277">
        <f>IF(J$77=0,0,J$77/NFM_fec!J$77)</f>
        <v>1.2856769353091659</v>
      </c>
      <c r="K248" s="277">
        <f>IF(K$77=0,0,K$77/NFM_fec!K$77)</f>
        <v>1.0259372828328639</v>
      </c>
      <c r="L248" s="277">
        <f>IF(L$77=0,0,L$77/NFM_fec!L$77)</f>
        <v>0.8391372360889906</v>
      </c>
      <c r="M248" s="277">
        <f>IF(M$77=0,0,M$77/NFM_fec!M$77)</f>
        <v>1.0193035296125179</v>
      </c>
      <c r="N248" s="277">
        <f>IF(N$77=0,0,N$77/NFM_fec!N$77)</f>
        <v>0.87368364427603729</v>
      </c>
      <c r="O248" s="277">
        <f>IF(O$77=0,0,O$77/NFM_fec!O$77)</f>
        <v>1.194276229412425</v>
      </c>
      <c r="P248" s="277">
        <f>IF(P$77=0,0,P$77/NFM_fec!P$77)</f>
        <v>1.2308351605659109</v>
      </c>
      <c r="Q248" s="277">
        <f>IF(Q$77=0,0,Q$77/NFM_fec!Q$77)</f>
        <v>1.33978675142957</v>
      </c>
      <c r="R248" s="277">
        <f>IF(R$77=0,0,R$77/NFM_fec!R$77)</f>
        <v>1.4401441952148655</v>
      </c>
      <c r="S248" s="277">
        <f>IF(S$77=0,0,S$77/NFM_fec!S$77)</f>
        <v>1.454443122649111</v>
      </c>
      <c r="T248" s="277">
        <f>IF(T$77=0,0,T$77/NFM_fec!T$77)</f>
        <v>1.4543114562989987</v>
      </c>
      <c r="U248" s="277">
        <f>IF(U$77=0,0,U$77/NFM_fec!U$77)</f>
        <v>1.4593244046341347</v>
      </c>
      <c r="V248" s="277">
        <f>IF(V$77=0,0,V$77/NFM_fec!V$77)</f>
        <v>1.5604895409298098</v>
      </c>
      <c r="W248" s="277">
        <f>IF(W$77=0,0,W$77/NFM_fec!W$77)</f>
        <v>1.567005250944328</v>
      </c>
      <c r="DA248" s="78"/>
    </row>
    <row r="249" spans="1:105" ht="12" customHeight="1" x14ac:dyDescent="0.25">
      <c r="A249" s="203" t="s">
        <v>560</v>
      </c>
      <c r="B249" s="278">
        <f>IF(B$83=0,0,B$83/NFM_fec!B$83)</f>
        <v>2.0910680867635039</v>
      </c>
      <c r="C249" s="278">
        <f>IF(C$83=0,0,C$83/NFM_fec!C$83)</f>
        <v>1.9137538758059163</v>
      </c>
      <c r="D249" s="278">
        <f>IF(D$83=0,0,D$83/NFM_fec!D$83)</f>
        <v>1.0645419342865721</v>
      </c>
      <c r="E249" s="278">
        <f>IF(E$83=0,0,E$83/NFM_fec!E$83)</f>
        <v>1.0734374547007761</v>
      </c>
      <c r="F249" s="278">
        <f>IF(F$83=0,0,F$83/NFM_fec!F$83)</f>
        <v>1.3095598475094363</v>
      </c>
      <c r="G249" s="278">
        <f>IF(G$83=0,0,G$83/NFM_fec!G$83)</f>
        <v>0.99598200470809672</v>
      </c>
      <c r="H249" s="278">
        <f>IF(H$83=0,0,H$83/NFM_fec!H$83)</f>
        <v>1.0194495193110662</v>
      </c>
      <c r="I249" s="278">
        <f>IF(I$83=0,0,I$83/NFM_fec!I$83)</f>
        <v>1.3428642864866376</v>
      </c>
      <c r="J249" s="278">
        <f>IF(J$83=0,0,J$83/NFM_fec!J$83)</f>
        <v>1.4387037613691864</v>
      </c>
      <c r="K249" s="278">
        <f>IF(K$83=0,0,K$83/NFM_fec!K$83)</f>
        <v>1.3095862251582264</v>
      </c>
      <c r="L249" s="278">
        <f>IF(L$83=0,0,L$83/NFM_fec!L$83)</f>
        <v>0.94352262282461608</v>
      </c>
      <c r="M249" s="278">
        <f>IF(M$83=0,0,M$83/NFM_fec!M$83)</f>
        <v>1.2014275675130834</v>
      </c>
      <c r="N249" s="278">
        <f>IF(N$83=0,0,N$83/NFM_fec!N$83)</f>
        <v>1.0608896671816685</v>
      </c>
      <c r="O249" s="278">
        <f>IF(O$83=0,0,O$83/NFM_fec!O$83)</f>
        <v>1.2595294727092174</v>
      </c>
      <c r="P249" s="278">
        <f>IF(P$83=0,0,P$83/NFM_fec!P$83)</f>
        <v>1.3466041816952743</v>
      </c>
      <c r="Q249" s="278">
        <f>IF(Q$83=0,0,Q$83/NFM_fec!Q$83)</f>
        <v>1.4355372713577819</v>
      </c>
      <c r="R249" s="278">
        <f>IF(R$83=0,0,R$83/NFM_fec!R$83)</f>
        <v>1.532710648986795</v>
      </c>
      <c r="S249" s="278">
        <f>IF(S$83=0,0,S$83/NFM_fec!S$83)</f>
        <v>1.5405097458688679</v>
      </c>
      <c r="T249" s="278">
        <f>IF(T$83=0,0,T$83/NFM_fec!T$83)</f>
        <v>1.5399022927059207</v>
      </c>
      <c r="U249" s="278">
        <f>IF(U$83=0,0,U$83/NFM_fec!U$83)</f>
        <v>1.545875734293279</v>
      </c>
      <c r="V249" s="278">
        <f>IF(V$83=0,0,V$83/NFM_fec!V$83)</f>
        <v>1.5969081445508262</v>
      </c>
      <c r="W249" s="278">
        <f>IF(W$83=0,0,W$83/NFM_fec!W$83)</f>
        <v>1.6023891190629778</v>
      </c>
      <c r="DA249" s="79"/>
    </row>
    <row r="250" spans="1:105" ht="12" customHeight="1" x14ac:dyDescent="0.25">
      <c r="A250" s="203" t="s">
        <v>519</v>
      </c>
      <c r="B250" s="278">
        <f>IF(B$90=0,0,B$90/NFM_fec!B$90)</f>
        <v>2.0910680867635034</v>
      </c>
      <c r="C250" s="278">
        <f>IF(C$90=0,0,C$90/NFM_fec!C$90)</f>
        <v>1.9137538758059158</v>
      </c>
      <c r="D250" s="278">
        <f>IF(D$90=0,0,D$90/NFM_fec!D$90)</f>
        <v>1.0645419342865718</v>
      </c>
      <c r="E250" s="278">
        <f>IF(E$90=0,0,E$90/NFM_fec!E$90)</f>
        <v>1.0734374547007759</v>
      </c>
      <c r="F250" s="278">
        <f>IF(F$90=0,0,F$90/NFM_fec!F$90)</f>
        <v>1.3095598475094363</v>
      </c>
      <c r="G250" s="278">
        <f>IF(G$90=0,0,G$90/NFM_fec!G$90)</f>
        <v>0.99598200470809684</v>
      </c>
      <c r="H250" s="278">
        <f>IF(H$90=0,0,H$90/NFM_fec!H$90)</f>
        <v>1.0194495193110664</v>
      </c>
      <c r="I250" s="278">
        <f>IF(I$90=0,0,I$90/NFM_fec!I$90)</f>
        <v>1.3428642864866365</v>
      </c>
      <c r="J250" s="278">
        <f>IF(J$90=0,0,J$90/NFM_fec!J$90)</f>
        <v>1.4387037613691862</v>
      </c>
      <c r="K250" s="278">
        <f>IF(K$90=0,0,K$90/NFM_fec!K$90)</f>
        <v>1.3095862251582266</v>
      </c>
      <c r="L250" s="278">
        <f>IF(L$90=0,0,L$90/NFM_fec!L$90)</f>
        <v>0.94352262282461641</v>
      </c>
      <c r="M250" s="278">
        <f>IF(M$90=0,0,M$90/NFM_fec!M$90)</f>
        <v>1.2014275675130834</v>
      </c>
      <c r="N250" s="278">
        <f>IF(N$90=0,0,N$90/NFM_fec!N$90)</f>
        <v>1.0608896671816679</v>
      </c>
      <c r="O250" s="278">
        <f>IF(O$90=0,0,O$90/NFM_fec!O$90)</f>
        <v>1.2595294727092177</v>
      </c>
      <c r="P250" s="278">
        <f>IF(P$90=0,0,P$90/NFM_fec!P$90)</f>
        <v>1.3466041816952738</v>
      </c>
      <c r="Q250" s="278">
        <f>IF(Q$90=0,0,Q$90/NFM_fec!Q$90)</f>
        <v>1.4355372713577823</v>
      </c>
      <c r="R250" s="278">
        <f>IF(R$90=0,0,R$90/NFM_fec!R$90)</f>
        <v>1.5327106489867948</v>
      </c>
      <c r="S250" s="278">
        <f>IF(S$90=0,0,S$90/NFM_fec!S$90)</f>
        <v>1.5405097458688672</v>
      </c>
      <c r="T250" s="278">
        <f>IF(T$90=0,0,T$90/NFM_fec!T$90)</f>
        <v>1.5399022927059201</v>
      </c>
      <c r="U250" s="278">
        <f>IF(U$90=0,0,U$90/NFM_fec!U$90)</f>
        <v>1.545875734293279</v>
      </c>
      <c r="V250" s="278">
        <f>IF(V$90=0,0,V$90/NFM_fec!V$90)</f>
        <v>1.5969081445508255</v>
      </c>
      <c r="W250" s="278">
        <f>IF(W$90=0,0,W$90/NFM_fec!W$90)</f>
        <v>1.602389119062978</v>
      </c>
      <c r="DA250" s="79"/>
    </row>
    <row r="251" spans="1:105" ht="12" customHeight="1" x14ac:dyDescent="0.25">
      <c r="A251" s="41" t="s">
        <v>529</v>
      </c>
      <c r="B251" s="279">
        <f>IF(B$97=0,0,B$97/NFM_fec!B$97)</f>
        <v>0.97309591261793671</v>
      </c>
      <c r="C251" s="279">
        <f>IF(C$97=0,0,C$97/NFM_fec!C$97)</f>
        <v>0.79868901951437066</v>
      </c>
      <c r="D251" s="279">
        <f>IF(D$97=0,0,D$97/NFM_fec!D$97)</f>
        <v>0.36047905054482848</v>
      </c>
      <c r="E251" s="279">
        <f>IF(E$97=0,0,E$97/NFM_fec!E$97)</f>
        <v>0.36015660328955035</v>
      </c>
      <c r="F251" s="279">
        <f>IF(F$97=0,0,F$97/NFM_fec!F$97)</f>
        <v>0.42086009608211272</v>
      </c>
      <c r="G251" s="279">
        <f>IF(G$97=0,0,G$97/NFM_fec!G$97)</f>
        <v>0.3309177159548064</v>
      </c>
      <c r="H251" s="279">
        <f>IF(H$97=0,0,H$97/NFM_fec!H$97)</f>
        <v>0.3548963711888139</v>
      </c>
      <c r="I251" s="279">
        <f>IF(I$97=0,0,I$97/NFM_fec!I$97)</f>
        <v>0.5373802768490421</v>
      </c>
      <c r="J251" s="279">
        <f>IF(J$97=0,0,J$97/NFM_fec!J$97)</f>
        <v>0.64252485913970314</v>
      </c>
      <c r="K251" s="279">
        <f>IF(K$97=0,0,K$97/NFM_fec!K$97)</f>
        <v>0.41083536845726915</v>
      </c>
      <c r="L251" s="279">
        <f>IF(L$97=0,0,L$97/NFM_fec!L$97)</f>
        <v>0.28979084367194669</v>
      </c>
      <c r="M251" s="279">
        <f>IF(M$97=0,0,M$97/NFM_fec!M$97)</f>
        <v>0.36582151170721533</v>
      </c>
      <c r="N251" s="279">
        <f>IF(N$97=0,0,N$97/NFM_fec!N$97)</f>
        <v>1.8460052733137355</v>
      </c>
      <c r="O251" s="279">
        <f>IF(O$97=0,0,O$97/NFM_fec!O$97)</f>
        <v>1.9071016763713784</v>
      </c>
      <c r="P251" s="279">
        <f>IF(P$97=0,0,P$97/NFM_fec!P$97)</f>
        <v>1.9547660262115927</v>
      </c>
      <c r="Q251" s="279">
        <f>IF(Q$97=0,0,Q$97/NFM_fec!Q$97)</f>
        <v>1.9888683084473442</v>
      </c>
      <c r="R251" s="279">
        <f>IF(R$97=0,0,R$97/NFM_fec!R$97)</f>
        <v>2.0297341403511622</v>
      </c>
      <c r="S251" s="279">
        <f>IF(S$97=0,0,S$97/NFM_fec!S$97)</f>
        <v>2.032639912819044</v>
      </c>
      <c r="T251" s="279">
        <f>IF(T$97=0,0,T$97/NFM_fec!T$97)</f>
        <v>2.0323900095726257</v>
      </c>
      <c r="U251" s="279">
        <f>IF(U$97=0,0,U$97/NFM_fec!U$97)</f>
        <v>2.0351269204527762</v>
      </c>
      <c r="V251" s="279">
        <f>IF(V$97=0,0,V$97/NFM_fec!V$97)</f>
        <v>2.0454933990179658</v>
      </c>
      <c r="W251" s="279">
        <f>IF(W$97=0,0,W$97/NFM_fec!W$97)</f>
        <v>2.0476320912521357</v>
      </c>
      <c r="DA251" s="82"/>
    </row>
    <row r="252" spans="1:105" ht="12" customHeight="1" x14ac:dyDescent="0.25">
      <c r="A252" s="130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spans="1:105" ht="12" customHeight="1" x14ac:dyDescent="0.25">
      <c r="A253" s="35" t="s">
        <v>938</v>
      </c>
      <c r="B253" s="274">
        <f>IF(B$115=0,0,(B$115-B$158)/NFM_fec!B$115)</f>
        <v>1.8144908294265083</v>
      </c>
      <c r="C253" s="274">
        <f>IF(C$115=0,0,(C$115-C$158)/NFM_fec!C$115)</f>
        <v>1.6212796396790496</v>
      </c>
      <c r="D253" s="274">
        <f>IF(D$115=0,0,(D$115-D$158)/NFM_fec!D$115)</f>
        <v>0.82823068233491026</v>
      </c>
      <c r="E253" s="274">
        <f>IF(E$115=0,0,(E$115-E$158)/NFM_fec!E$115)</f>
        <v>0.83317108709896959</v>
      </c>
      <c r="F253" s="274">
        <f>IF(F$115=0,0,(F$115-F$158)/NFM_fec!F$115)</f>
        <v>1.0349481497738895</v>
      </c>
      <c r="G253" s="274">
        <f>IF(G$115=0,0,(G$115-G$158)/NFM_fec!G$115)</f>
        <v>0.76996695838140128</v>
      </c>
      <c r="H253" s="274">
        <f>IF(H$115=0,0,(H$115-H$158)/NFM_fec!H$115)</f>
        <v>0.79989998030947396</v>
      </c>
      <c r="I253" s="274">
        <f>IF(I$115=0,0,(I$115-I$158)/NFM_fec!I$115)</f>
        <v>1.1692744022542914</v>
      </c>
      <c r="J253" s="274">
        <f>IF(J$115=0,0,(J$115-J$158)/NFM_fec!J$115)</f>
        <v>1.2119584120003581</v>
      </c>
      <c r="K253" s="274">
        <f>IF(K$115=0,0,(K$115-K$158)/NFM_fec!K$115)</f>
        <v>1.0148351472152271</v>
      </c>
      <c r="L253" s="274">
        <f>IF(L$115=0,0,(L$115-L$158)/NFM_fec!L$115)</f>
        <v>0.70966648727401138</v>
      </c>
      <c r="M253" s="274">
        <f>IF(M$115=0,0,(M$115-M$158)/NFM_fec!M$115)</f>
        <v>0.90662723812588919</v>
      </c>
      <c r="N253" s="274">
        <f>IF(N$115=0,0,(N$115-N$158)/NFM_fec!N$115)</f>
        <v>1.1453495589986402</v>
      </c>
      <c r="O253" s="274">
        <f>IF(O$115=0,0,(O$115-O$158)/NFM_fec!O$115)</f>
        <v>1.3214958629651046</v>
      </c>
      <c r="P253" s="274">
        <f>IF(P$115=0,0,(P$115-P$158)/NFM_fec!P$115)</f>
        <v>1.4010986973518575</v>
      </c>
      <c r="Q253" s="274">
        <f>IF(Q$115=0,0,(Q$115-Q$158)/NFM_fec!Q$115)</f>
        <v>1.4805423193333871</v>
      </c>
      <c r="R253" s="274">
        <f>IF(R$115=0,0,(R$115-R$158)/NFM_fec!R$115)</f>
        <v>1.5677119175822196</v>
      </c>
      <c r="S253" s="274">
        <f>IF(S$115=0,0,(S$115-S$158)/NFM_fec!S$115)</f>
        <v>1.5746736699783461</v>
      </c>
      <c r="T253" s="274">
        <f>IF(T$115=0,0,(T$115-T$158)/NFM_fec!T$115)</f>
        <v>1.5741310433470663</v>
      </c>
      <c r="U253" s="274">
        <f>IF(U$115=0,0,(U$115-U$158)/NFM_fec!U$115)</f>
        <v>1.5795157494575187</v>
      </c>
      <c r="V253" s="274">
        <f>IF(V$115=0,0,(V$115-V$158)/NFM_fec!V$115)</f>
        <v>1.6238353315577407</v>
      </c>
      <c r="W253" s="274">
        <f>IF(W$115=0,0,(W$115-W$158)/NFM_fec!W$115)</f>
        <v>1.6287277348380589</v>
      </c>
      <c r="DA253" s="111"/>
    </row>
    <row r="254" spans="1:105" ht="12" customHeight="1" x14ac:dyDescent="0.25">
      <c r="A254" s="55" t="s">
        <v>92</v>
      </c>
      <c r="B254" s="275">
        <f>IF(B$116=0,0,B$116/NFM_fec!B$116)</f>
        <v>0</v>
      </c>
      <c r="C254" s="275">
        <f>IF(C$116=0,0,C$116/NFM_fec!C$116)</f>
        <v>0</v>
      </c>
      <c r="D254" s="275">
        <f>IF(D$116=0,0,D$116/NFM_fec!D$116)</f>
        <v>0</v>
      </c>
      <c r="E254" s="275">
        <f>IF(E$116=0,0,E$116/NFM_fec!E$116)</f>
        <v>0</v>
      </c>
      <c r="F254" s="275">
        <f>IF(F$116=0,0,F$116/NFM_fec!F$116)</f>
        <v>0</v>
      </c>
      <c r="G254" s="275">
        <f>IF(G$116=0,0,G$116/NFM_fec!G$116)</f>
        <v>0</v>
      </c>
      <c r="H254" s="275">
        <f>IF(H$116=0,0,H$116/NFM_fec!H$116)</f>
        <v>0</v>
      </c>
      <c r="I254" s="275">
        <f>IF(I$116=0,0,I$116/NFM_fec!I$116)</f>
        <v>0</v>
      </c>
      <c r="J254" s="275">
        <f>IF(J$116=0,0,J$116/NFM_fec!J$116)</f>
        <v>0</v>
      </c>
      <c r="K254" s="275">
        <f>IF(K$116=0,0,K$116/NFM_fec!K$116)</f>
        <v>0</v>
      </c>
      <c r="L254" s="275">
        <f>IF(L$116=0,0,L$116/NFM_fec!L$116)</f>
        <v>0</v>
      </c>
      <c r="M254" s="275">
        <f>IF(M$116=0,0,M$116/NFM_fec!M$116)</f>
        <v>0</v>
      </c>
      <c r="N254" s="275">
        <f>IF(N$116=0,0,N$116/NFM_fec!N$116)</f>
        <v>0</v>
      </c>
      <c r="O254" s="275">
        <f>IF(O$116=0,0,O$116/NFM_fec!O$116)</f>
        <v>0</v>
      </c>
      <c r="P254" s="275">
        <f>IF(P$116=0,0,P$116/NFM_fec!P$116)</f>
        <v>0</v>
      </c>
      <c r="Q254" s="275">
        <f>IF(Q$116=0,0,Q$116/NFM_fec!Q$116)</f>
        <v>0</v>
      </c>
      <c r="R254" s="275">
        <f>IF(R$116=0,0,R$116/NFM_fec!R$116)</f>
        <v>0</v>
      </c>
      <c r="S254" s="275">
        <f>IF(S$116=0,0,S$116/NFM_fec!S$116)</f>
        <v>0</v>
      </c>
      <c r="T254" s="275">
        <f>IF(T$116=0,0,T$116/NFM_fec!T$116)</f>
        <v>0</v>
      </c>
      <c r="U254" s="275">
        <f>IF(U$116=0,0,U$116/NFM_fec!U$116)</f>
        <v>0</v>
      </c>
      <c r="V254" s="275">
        <f>IF(V$116=0,0,V$116/NFM_fec!V$116)</f>
        <v>0</v>
      </c>
      <c r="W254" s="275">
        <f>IF(W$116=0,0,W$116/NFM_fec!W$116)</f>
        <v>0</v>
      </c>
      <c r="DA254" s="76"/>
    </row>
    <row r="255" spans="1:105" ht="12" customHeight="1" x14ac:dyDescent="0.25">
      <c r="A255" s="202" t="s">
        <v>93</v>
      </c>
      <c r="B255" s="276">
        <f>IF(B$117=0,0,B$117/NFM_fec!B$117)</f>
        <v>0</v>
      </c>
      <c r="C255" s="276">
        <f>IF(C$117=0,0,C$117/NFM_fec!C$117)</f>
        <v>0</v>
      </c>
      <c r="D255" s="276">
        <f>IF(D$117=0,0,D$117/NFM_fec!D$117)</f>
        <v>0</v>
      </c>
      <c r="E255" s="276">
        <f>IF(E$117=0,0,E$117/NFM_fec!E$117)</f>
        <v>0</v>
      </c>
      <c r="F255" s="276">
        <f>IF(F$117=0,0,F$117/NFM_fec!F$117)</f>
        <v>0</v>
      </c>
      <c r="G255" s="276">
        <f>IF(G$117=0,0,G$117/NFM_fec!G$117)</f>
        <v>0</v>
      </c>
      <c r="H255" s="276">
        <f>IF(H$117=0,0,H$117/NFM_fec!H$117)</f>
        <v>0</v>
      </c>
      <c r="I255" s="276">
        <f>IF(I$117=0,0,I$117/NFM_fec!I$117)</f>
        <v>0</v>
      </c>
      <c r="J255" s="276">
        <f>IF(J$117=0,0,J$117/NFM_fec!J$117)</f>
        <v>0</v>
      </c>
      <c r="K255" s="276">
        <f>IF(K$117=0,0,K$117/NFM_fec!K$117)</f>
        <v>0</v>
      </c>
      <c r="L255" s="276">
        <f>IF(L$117=0,0,L$117/NFM_fec!L$117)</f>
        <v>0</v>
      </c>
      <c r="M255" s="276">
        <f>IF(M$117=0,0,M$117/NFM_fec!M$117)</f>
        <v>0</v>
      </c>
      <c r="N255" s="276">
        <f>IF(N$117=0,0,N$117/NFM_fec!N$117)</f>
        <v>0</v>
      </c>
      <c r="O255" s="276">
        <f>IF(O$117=0,0,O$117/NFM_fec!O$117)</f>
        <v>0</v>
      </c>
      <c r="P255" s="276">
        <f>IF(P$117=0,0,P$117/NFM_fec!P$117)</f>
        <v>0</v>
      </c>
      <c r="Q255" s="276">
        <f>IF(Q$117=0,0,Q$117/NFM_fec!Q$117)</f>
        <v>0</v>
      </c>
      <c r="R255" s="276">
        <f>IF(R$117=0,0,R$117/NFM_fec!R$117)</f>
        <v>0</v>
      </c>
      <c r="S255" s="276">
        <f>IF(S$117=0,0,S$117/NFM_fec!S$117)</f>
        <v>0</v>
      </c>
      <c r="T255" s="276">
        <f>IF(T$117=0,0,T$117/NFM_fec!T$117)</f>
        <v>0</v>
      </c>
      <c r="U255" s="276">
        <f>IF(U$117=0,0,U$117/NFM_fec!U$117)</f>
        <v>0</v>
      </c>
      <c r="V255" s="276">
        <f>IF(V$117=0,0,V$117/NFM_fec!V$117)</f>
        <v>0</v>
      </c>
      <c r="W255" s="276">
        <f>IF(W$117=0,0,W$117/NFM_fec!W$117)</f>
        <v>0</v>
      </c>
      <c r="DA255" s="77"/>
    </row>
    <row r="256" spans="1:105" ht="12" customHeight="1" x14ac:dyDescent="0.25">
      <c r="A256" s="202" t="s">
        <v>94</v>
      </c>
      <c r="B256" s="276">
        <f>IF(B$118=0,0,B$118/NFM_fec!B$118)</f>
        <v>0</v>
      </c>
      <c r="C256" s="276">
        <f>IF(C$118=0,0,C$118/NFM_fec!C$118)</f>
        <v>0</v>
      </c>
      <c r="D256" s="276">
        <f>IF(D$118=0,0,D$118/NFM_fec!D$118)</f>
        <v>0</v>
      </c>
      <c r="E256" s="276">
        <f>IF(E$118=0,0,E$118/NFM_fec!E$118)</f>
        <v>0</v>
      </c>
      <c r="F256" s="276">
        <f>IF(F$118=0,0,F$118/NFM_fec!F$118)</f>
        <v>0</v>
      </c>
      <c r="G256" s="276">
        <f>IF(G$118=0,0,G$118/NFM_fec!G$118)</f>
        <v>0</v>
      </c>
      <c r="H256" s="276">
        <f>IF(H$118=0,0,H$118/NFM_fec!H$118)</f>
        <v>0</v>
      </c>
      <c r="I256" s="276">
        <f>IF(I$118=0,0,I$118/NFM_fec!I$118)</f>
        <v>0</v>
      </c>
      <c r="J256" s="276">
        <f>IF(J$118=0,0,J$118/NFM_fec!J$118)</f>
        <v>0</v>
      </c>
      <c r="K256" s="276">
        <f>IF(K$118=0,0,K$118/NFM_fec!K$118)</f>
        <v>0</v>
      </c>
      <c r="L256" s="276">
        <f>IF(L$118=0,0,L$118/NFM_fec!L$118)</f>
        <v>0</v>
      </c>
      <c r="M256" s="276">
        <f>IF(M$118=0,0,M$118/NFM_fec!M$118)</f>
        <v>0</v>
      </c>
      <c r="N256" s="276">
        <f>IF(N$118=0,0,N$118/NFM_fec!N$118)</f>
        <v>0</v>
      </c>
      <c r="O256" s="276">
        <f>IF(O$118=0,0,O$118/NFM_fec!O$118)</f>
        <v>0</v>
      </c>
      <c r="P256" s="276">
        <f>IF(P$118=0,0,P$118/NFM_fec!P$118)</f>
        <v>0</v>
      </c>
      <c r="Q256" s="276">
        <f>IF(Q$118=0,0,Q$118/NFM_fec!Q$118)</f>
        <v>0</v>
      </c>
      <c r="R256" s="276">
        <f>IF(R$118=0,0,R$118/NFM_fec!R$118)</f>
        <v>0</v>
      </c>
      <c r="S256" s="276">
        <f>IF(S$118=0,0,S$118/NFM_fec!S$118)</f>
        <v>0</v>
      </c>
      <c r="T256" s="276">
        <f>IF(T$118=0,0,T$118/NFM_fec!T$118)</f>
        <v>0</v>
      </c>
      <c r="U256" s="276">
        <f>IF(U$118=0,0,U$118/NFM_fec!U$118)</f>
        <v>0</v>
      </c>
      <c r="V256" s="276">
        <f>IF(V$118=0,0,V$118/NFM_fec!V$118)</f>
        <v>0</v>
      </c>
      <c r="W256" s="276">
        <f>IF(W$118=0,0,W$118/NFM_fec!W$118)</f>
        <v>0</v>
      </c>
      <c r="DA256" s="77"/>
    </row>
    <row r="257" spans="1:105" ht="12" customHeight="1" x14ac:dyDescent="0.25">
      <c r="A257" s="202" t="s">
        <v>95</v>
      </c>
      <c r="B257" s="276">
        <f>IF(B$119=0,0,B$119/NFM_fec!B$119)</f>
        <v>0</v>
      </c>
      <c r="C257" s="276">
        <f>IF(C$119=0,0,C$119/NFM_fec!C$119)</f>
        <v>0</v>
      </c>
      <c r="D257" s="276">
        <f>IF(D$119=0,0,D$119/NFM_fec!D$119)</f>
        <v>0</v>
      </c>
      <c r="E257" s="276">
        <f>IF(E$119=0,0,E$119/NFM_fec!E$119)</f>
        <v>0</v>
      </c>
      <c r="F257" s="276">
        <f>IF(F$119=0,0,F$119/NFM_fec!F$119)</f>
        <v>0</v>
      </c>
      <c r="G257" s="276">
        <f>IF(G$119=0,0,G$119/NFM_fec!G$119)</f>
        <v>0</v>
      </c>
      <c r="H257" s="276">
        <f>IF(H$119=0,0,H$119/NFM_fec!H$119)</f>
        <v>0</v>
      </c>
      <c r="I257" s="276">
        <f>IF(I$119=0,0,I$119/NFM_fec!I$119)</f>
        <v>0</v>
      </c>
      <c r="J257" s="276">
        <f>IF(J$119=0,0,J$119/NFM_fec!J$119)</f>
        <v>0</v>
      </c>
      <c r="K257" s="276">
        <f>IF(K$119=0,0,K$119/NFM_fec!K$119)</f>
        <v>0</v>
      </c>
      <c r="L257" s="276">
        <f>IF(L$119=0,0,L$119/NFM_fec!L$119)</f>
        <v>0</v>
      </c>
      <c r="M257" s="276">
        <f>IF(M$119=0,0,M$119/NFM_fec!M$119)</f>
        <v>0</v>
      </c>
      <c r="N257" s="276">
        <f>IF(N$119=0,0,N$119/NFM_fec!N$119)</f>
        <v>0</v>
      </c>
      <c r="O257" s="276">
        <f>IF(O$119=0,0,O$119/NFM_fec!O$119)</f>
        <v>0</v>
      </c>
      <c r="P257" s="276">
        <f>IF(P$119=0,0,P$119/NFM_fec!P$119)</f>
        <v>0</v>
      </c>
      <c r="Q257" s="276">
        <f>IF(Q$119=0,0,Q$119/NFM_fec!Q$119)</f>
        <v>0</v>
      </c>
      <c r="R257" s="276">
        <f>IF(R$119=0,0,R$119/NFM_fec!R$119)</f>
        <v>0</v>
      </c>
      <c r="S257" s="276">
        <f>IF(S$119=0,0,S$119/NFM_fec!S$119)</f>
        <v>0</v>
      </c>
      <c r="T257" s="276">
        <f>IF(T$119=0,0,T$119/NFM_fec!T$119)</f>
        <v>0</v>
      </c>
      <c r="U257" s="276">
        <f>IF(U$119=0,0,U$119/NFM_fec!U$119)</f>
        <v>0</v>
      </c>
      <c r="V257" s="276">
        <f>IF(V$119=0,0,V$119/NFM_fec!V$119)</f>
        <v>0</v>
      </c>
      <c r="W257" s="276">
        <f>IF(W$119=0,0,W$119/NFM_fec!W$119)</f>
        <v>0</v>
      </c>
      <c r="DA257" s="77"/>
    </row>
    <row r="258" spans="1:105" ht="12" customHeight="1" x14ac:dyDescent="0.25">
      <c r="A258" s="56" t="s">
        <v>96</v>
      </c>
      <c r="B258" s="277">
        <f>IF(B$120=0,0,B$120/NFM_fec!B$120)</f>
        <v>1.4555700919715715</v>
      </c>
      <c r="C258" s="277">
        <f>IF(C$120=0,0,C$120/NFM_fec!C$120)</f>
        <v>1.2430532293997028</v>
      </c>
      <c r="D258" s="277">
        <f>IF(D$120=0,0,D$120/NFM_fec!D$120)</f>
        <v>1.0645419342865718</v>
      </c>
      <c r="E258" s="277">
        <f>IF(E$120=0,0,E$120/NFM_fec!E$120)</f>
        <v>1.0734374547007757</v>
      </c>
      <c r="F258" s="277">
        <f>IF(F$120=0,0,F$120/NFM_fec!F$120)</f>
        <v>1.097958618635434</v>
      </c>
      <c r="G258" s="277">
        <f>IF(G$120=0,0,G$120/NFM_fec!G$120)</f>
        <v>0.99598200470809672</v>
      </c>
      <c r="H258" s="277">
        <f>IF(H$120=0,0,H$120/NFM_fec!H$120)</f>
        <v>1.0194495193110664</v>
      </c>
      <c r="I258" s="277">
        <f>IF(I$120=0,0,I$120/NFM_fec!I$120)</f>
        <v>1.0275508283986226</v>
      </c>
      <c r="J258" s="277">
        <f>IF(J$120=0,0,J$120/NFM_fec!J$120)</f>
        <v>1.2856769353091659</v>
      </c>
      <c r="K258" s="277">
        <f>IF(K$120=0,0,K$120/NFM_fec!K$120)</f>
        <v>1.0259372828328637</v>
      </c>
      <c r="L258" s="277">
        <f>IF(L$120=0,0,L$120/NFM_fec!L$120)</f>
        <v>0.83913723608899049</v>
      </c>
      <c r="M258" s="277">
        <f>IF(M$120=0,0,M$120/NFM_fec!M$120)</f>
        <v>1.0193035296125181</v>
      </c>
      <c r="N258" s="277">
        <f>IF(N$120=0,0,N$120/NFM_fec!N$120)</f>
        <v>0.87368364427603706</v>
      </c>
      <c r="O258" s="277">
        <f>IF(O$120=0,0,O$120/NFM_fec!O$120)</f>
        <v>1.1942762294124247</v>
      </c>
      <c r="P258" s="277">
        <f>IF(P$120=0,0,P$120/NFM_fec!P$120)</f>
        <v>1.2308351605659111</v>
      </c>
      <c r="Q258" s="277">
        <f>IF(Q$120=0,0,Q$120/NFM_fec!Q$120)</f>
        <v>1.3397867514295703</v>
      </c>
      <c r="R258" s="277">
        <f>IF(R$120=0,0,R$120/NFM_fec!R$120)</f>
        <v>1.4401441952148659</v>
      </c>
      <c r="S258" s="277">
        <f>IF(S$120=0,0,S$120/NFM_fec!S$120)</f>
        <v>1.4544431226491112</v>
      </c>
      <c r="T258" s="277">
        <f>IF(T$120=0,0,T$120/NFM_fec!T$120)</f>
        <v>1.4543114562989992</v>
      </c>
      <c r="U258" s="277">
        <f>IF(U$120=0,0,U$120/NFM_fec!U$120)</f>
        <v>1.4593244046341343</v>
      </c>
      <c r="V258" s="277">
        <f>IF(V$120=0,0,V$120/NFM_fec!V$120)</f>
        <v>1.5604895409298105</v>
      </c>
      <c r="W258" s="277">
        <f>IF(W$120=0,0,W$120/NFM_fec!W$120)</f>
        <v>1.567005250944328</v>
      </c>
      <c r="DA258" s="78"/>
    </row>
    <row r="259" spans="1:105" ht="12" customHeight="1" x14ac:dyDescent="0.25">
      <c r="A259" s="203" t="s">
        <v>604</v>
      </c>
      <c r="B259" s="278">
        <f>IF(B$126=0,0,B$126/NFM_fec!B$126)</f>
        <v>2.0910680867635039</v>
      </c>
      <c r="C259" s="278">
        <f>IF(C$126=0,0,C$126/NFM_fec!C$126)</f>
        <v>1.9137538758059158</v>
      </c>
      <c r="D259" s="278">
        <f>IF(D$126=0,0,D$126/NFM_fec!D$126)</f>
        <v>1.0645419342865721</v>
      </c>
      <c r="E259" s="278">
        <f>IF(E$126=0,0,E$126/NFM_fec!E$126)</f>
        <v>1.0734374547007759</v>
      </c>
      <c r="F259" s="278">
        <f>IF(F$126=0,0,F$126/NFM_fec!F$126)</f>
        <v>1.3095598475094363</v>
      </c>
      <c r="G259" s="278">
        <f>IF(G$126=0,0,G$126/NFM_fec!G$126)</f>
        <v>0.99598200470809717</v>
      </c>
      <c r="H259" s="278">
        <f>IF(H$126=0,0,H$126/NFM_fec!H$126)</f>
        <v>1.0194495193110662</v>
      </c>
      <c r="I259" s="278">
        <f>IF(I$126=0,0,I$126/NFM_fec!I$126)</f>
        <v>1.459404339157689</v>
      </c>
      <c r="J259" s="278">
        <f>IF(J$126=0,0,J$126/NFM_fec!J$126)</f>
        <v>1.4387037613691858</v>
      </c>
      <c r="K259" s="278">
        <f>IF(K$126=0,0,K$126/NFM_fec!K$126)</f>
        <v>1.3095862251582258</v>
      </c>
      <c r="L259" s="278">
        <f>IF(L$126=0,0,L$126/NFM_fec!L$126)</f>
        <v>0.94352262282461719</v>
      </c>
      <c r="M259" s="278">
        <f>IF(M$126=0,0,M$126/NFM_fec!M$126)</f>
        <v>1.2014275675130837</v>
      </c>
      <c r="N259" s="278">
        <f>IF(N$126=0,0,N$126/NFM_fec!N$126)</f>
        <v>1.0608896671816683</v>
      </c>
      <c r="O259" s="278">
        <f>IF(O$126=0,0,O$126/NFM_fec!O$126)</f>
        <v>1.2595294727092179</v>
      </c>
      <c r="P259" s="278">
        <f>IF(P$126=0,0,P$126/NFM_fec!P$126)</f>
        <v>1.3466041816952741</v>
      </c>
      <c r="Q259" s="278">
        <f>IF(Q$126=0,0,Q$126/NFM_fec!Q$126)</f>
        <v>1.4355372713577825</v>
      </c>
      <c r="R259" s="278">
        <f>IF(R$126=0,0,R$126/NFM_fec!R$126)</f>
        <v>1.5327106489867945</v>
      </c>
      <c r="S259" s="278">
        <f>IF(S$126=0,0,S$126/NFM_fec!S$126)</f>
        <v>1.540509745868867</v>
      </c>
      <c r="T259" s="278">
        <f>IF(T$126=0,0,T$126/NFM_fec!T$126)</f>
        <v>1.5399022927059201</v>
      </c>
      <c r="U259" s="278">
        <f>IF(U$126=0,0,U$126/NFM_fec!U$126)</f>
        <v>1.5458757342932794</v>
      </c>
      <c r="V259" s="278">
        <f>IF(V$126=0,0,V$126/NFM_fec!V$126)</f>
        <v>1.596908144550826</v>
      </c>
      <c r="W259" s="278">
        <f>IF(W$126=0,0,W$126/NFM_fec!W$126)</f>
        <v>1.6023891190629789</v>
      </c>
      <c r="DA259" s="79"/>
    </row>
    <row r="260" spans="1:105" ht="12" customHeight="1" x14ac:dyDescent="0.25">
      <c r="A260" s="203" t="s">
        <v>615</v>
      </c>
      <c r="B260" s="278">
        <f>IF(B$134=0,0,B$134/NFM_fec!B$134)</f>
        <v>2.0910680867635034</v>
      </c>
      <c r="C260" s="278">
        <f>IF(C$134=0,0,C$134/NFM_fec!C$134)</f>
        <v>1.9137538758059165</v>
      </c>
      <c r="D260" s="278">
        <f>IF(D$134=0,0,D$134/NFM_fec!D$134)</f>
        <v>1.0645419342865718</v>
      </c>
      <c r="E260" s="278">
        <f>IF(E$134=0,0,E$134/NFM_fec!E$134)</f>
        <v>1.0734374547007759</v>
      </c>
      <c r="F260" s="278">
        <f>IF(F$134=0,0,F$134/NFM_fec!F$134)</f>
        <v>1.3095598475094363</v>
      </c>
      <c r="G260" s="278">
        <f>IF(G$134=0,0,G$134/NFM_fec!G$134)</f>
        <v>0.99598200470809728</v>
      </c>
      <c r="H260" s="278">
        <f>IF(H$134=0,0,H$134/NFM_fec!H$134)</f>
        <v>1.0194495193110662</v>
      </c>
      <c r="I260" s="278">
        <f>IF(I$134=0,0,I$134/NFM_fec!I$134)</f>
        <v>1.3428642864866376</v>
      </c>
      <c r="J260" s="278">
        <f>IF(J$134=0,0,J$134/NFM_fec!J$134)</f>
        <v>1.4387037613691864</v>
      </c>
      <c r="K260" s="278">
        <f>IF(K$134=0,0,K$134/NFM_fec!K$134)</f>
        <v>1.3095862251582266</v>
      </c>
      <c r="L260" s="278">
        <f>IF(L$134=0,0,L$134/NFM_fec!L$134)</f>
        <v>0.94352262282461652</v>
      </c>
      <c r="M260" s="278">
        <f>IF(M$134=0,0,M$134/NFM_fec!M$134)</f>
        <v>1.2014275675130834</v>
      </c>
      <c r="N260" s="278">
        <f>IF(N$134=0,0,N$134/NFM_fec!N$134)</f>
        <v>1.0608896671816681</v>
      </c>
      <c r="O260" s="278">
        <f>IF(O$134=0,0,O$134/NFM_fec!O$134)</f>
        <v>1.2595294727092174</v>
      </c>
      <c r="P260" s="278">
        <f>IF(P$134=0,0,P$134/NFM_fec!P$134)</f>
        <v>1.3466041816952741</v>
      </c>
      <c r="Q260" s="278">
        <f>IF(Q$134=0,0,Q$134/NFM_fec!Q$134)</f>
        <v>1.4355372713577816</v>
      </c>
      <c r="R260" s="278">
        <f>IF(R$134=0,0,R$134/NFM_fec!R$134)</f>
        <v>1.5327106489867948</v>
      </c>
      <c r="S260" s="278">
        <f>IF(S$134=0,0,S$134/NFM_fec!S$134)</f>
        <v>1.5405097458688668</v>
      </c>
      <c r="T260" s="278">
        <f>IF(T$134=0,0,T$134/NFM_fec!T$134)</f>
        <v>1.5399022927059201</v>
      </c>
      <c r="U260" s="278">
        <f>IF(U$134=0,0,U$134/NFM_fec!U$134)</f>
        <v>1.5458757342932796</v>
      </c>
      <c r="V260" s="278">
        <f>IF(V$134=0,0,V$134/NFM_fec!V$134)</f>
        <v>1.5969081445508264</v>
      </c>
      <c r="W260" s="278">
        <f>IF(W$134=0,0,W$134/NFM_fec!W$134)</f>
        <v>1.602389119062978</v>
      </c>
      <c r="DA260" s="79"/>
    </row>
    <row r="261" spans="1:105" ht="12" customHeight="1" x14ac:dyDescent="0.25">
      <c r="A261" s="41" t="s">
        <v>625</v>
      </c>
      <c r="B261" s="279">
        <f>IF(B$141=0,0,B$141/NFM_fec!B$141)</f>
        <v>0.85218914527914635</v>
      </c>
      <c r="C261" s="279">
        <f>IF(C$141=0,0,C$141/NFM_fec!C$141)</f>
        <v>0.67219414617790341</v>
      </c>
      <c r="D261" s="279">
        <f>IF(D$141=0,0,D$141/NFM_fec!D$141)</f>
        <v>0.25025715955459937</v>
      </c>
      <c r="E261" s="279">
        <f>IF(E$141=0,0,E$141/NFM_fec!E$141)</f>
        <v>0.24854913840021234</v>
      </c>
      <c r="F261" s="279">
        <f>IF(F$141=0,0,F$141/NFM_fec!F$141)</f>
        <v>0.31379558498016202</v>
      </c>
      <c r="G261" s="279">
        <f>IF(G$141=0,0,G$141/NFM_fec!G$141)</f>
        <v>0.22697662149218456</v>
      </c>
      <c r="H261" s="279">
        <f>IF(H$141=0,0,H$141/NFM_fec!H$141)</f>
        <v>0.25062836622779128</v>
      </c>
      <c r="I261" s="279">
        <f>IF(I$141=0,0,I$141/NFM_fec!I$141)</f>
        <v>0.43471535543710116</v>
      </c>
      <c r="J261" s="279">
        <f>IF(J$141=0,0,J$141/NFM_fec!J$141)</f>
        <v>0.51448127629580609</v>
      </c>
      <c r="K261" s="279">
        <f>IF(K$141=0,0,K$141/NFM_fec!K$141)</f>
        <v>0.28558275060211352</v>
      </c>
      <c r="L261" s="279">
        <f>IF(L$141=0,0,L$141/NFM_fec!L$141)</f>
        <v>0.18828419683311448</v>
      </c>
      <c r="M261" s="279">
        <f>IF(M$141=0,0,M$141/NFM_fec!M$141)</f>
        <v>0.2358625499459964</v>
      </c>
      <c r="N261" s="279">
        <f>IF(N$141=0,0,N$141/NFM_fec!N$141)</f>
        <v>1.9854231315117032</v>
      </c>
      <c r="O261" s="279">
        <f>IF(O$141=0,0,O$141/NFM_fec!O$141)</f>
        <v>2.021834873186616</v>
      </c>
      <c r="P261" s="279">
        <f>IF(P$141=0,0,P$141/NFM_fec!P$141)</f>
        <v>2.0624592712306882</v>
      </c>
      <c r="Q261" s="279">
        <f>IF(Q$141=0,0,Q$141/NFM_fec!Q$141)</f>
        <v>2.0867865419519833</v>
      </c>
      <c r="R261" s="279">
        <f>IF(R$141=0,0,R$141/NFM_fec!R$141)</f>
        <v>2.1176365141614313</v>
      </c>
      <c r="S261" s="279">
        <f>IF(S$141=0,0,S$141/NFM_fec!S$141)</f>
        <v>2.1196716404754863</v>
      </c>
      <c r="T261" s="279">
        <f>IF(T$141=0,0,T$141/NFM_fec!T$141)</f>
        <v>2.1194852737429</v>
      </c>
      <c r="U261" s="279">
        <f>IF(U$141=0,0,U$141/NFM_fec!U$141)</f>
        <v>2.1216469905230717</v>
      </c>
      <c r="V261" s="279">
        <f>IF(V$141=0,0,V$141/NFM_fec!V$141)</f>
        <v>2.124794916400794</v>
      </c>
      <c r="W261" s="279">
        <f>IF(W$141=0,0,W$141/NFM_fec!W$141)</f>
        <v>2.1263401102175634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4" tint="0.39997558519241921"/>
    <pageSetUpPr fitToPage="1"/>
  </sheetPr>
  <dimension ref="A1:DA10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industry"</f>
        <v>PT: Chemical industry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f t="shared" ref="B3:W3" si="0">SUM(B4,B7)</f>
        <v>1361.9299405155321</v>
      </c>
      <c r="C3" s="205">
        <f t="shared" si="0"/>
        <v>1343.0110821714927</v>
      </c>
      <c r="D3" s="205">
        <f t="shared" si="0"/>
        <v>1342.252224608776</v>
      </c>
      <c r="E3" s="205">
        <f t="shared" si="0"/>
        <v>1286.4732519581157</v>
      </c>
      <c r="F3" s="205">
        <f t="shared" si="0"/>
        <v>1325.7900716455288</v>
      </c>
      <c r="G3" s="205">
        <f t="shared" si="0"/>
        <v>1307.5560469813045</v>
      </c>
      <c r="H3" s="205">
        <f t="shared" si="0"/>
        <v>1237.1518931740316</v>
      </c>
      <c r="I3" s="205">
        <f t="shared" si="0"/>
        <v>1373.2154272320479</v>
      </c>
      <c r="J3" s="205">
        <f t="shared" si="0"/>
        <v>1232.8623975923758</v>
      </c>
      <c r="K3" s="205">
        <f t="shared" si="0"/>
        <v>1174.9317910096975</v>
      </c>
      <c r="L3" s="205">
        <f t="shared" si="0"/>
        <v>1260.7060362625457</v>
      </c>
      <c r="M3" s="205">
        <f t="shared" si="0"/>
        <v>1288.4593448300893</v>
      </c>
      <c r="N3" s="205">
        <f t="shared" si="0"/>
        <v>1176.9154019849814</v>
      </c>
      <c r="O3" s="205">
        <f t="shared" si="0"/>
        <v>1226.5873422915172</v>
      </c>
      <c r="P3" s="205">
        <f t="shared" si="0"/>
        <v>1181.515930322686</v>
      </c>
      <c r="Q3" s="205">
        <f t="shared" si="0"/>
        <v>1383.9</v>
      </c>
      <c r="R3" s="205">
        <f t="shared" si="0"/>
        <v>1447.2870120304444</v>
      </c>
      <c r="S3" s="205">
        <f t="shared" si="0"/>
        <v>1483.6303758233244</v>
      </c>
      <c r="T3" s="205">
        <f t="shared" si="0"/>
        <v>1359.2620768352986</v>
      </c>
      <c r="U3" s="205">
        <f t="shared" si="0"/>
        <v>1386.0933211344923</v>
      </c>
      <c r="V3" s="205">
        <f t="shared" si="0"/>
        <v>1521.651708190908</v>
      </c>
      <c r="W3" s="205">
        <f t="shared" si="0"/>
        <v>1718.4361969433612</v>
      </c>
      <c r="DA3" s="112"/>
    </row>
    <row r="4" spans="1:105" ht="12" customHeight="1" x14ac:dyDescent="0.25">
      <c r="A4" s="50" t="s">
        <v>939</v>
      </c>
      <c r="B4" s="243">
        <f t="shared" ref="B4:W4" si="1">SUM(B5:B6)</f>
        <v>913.68142762723073</v>
      </c>
      <c r="C4" s="243">
        <f t="shared" si="1"/>
        <v>888.36116643685205</v>
      </c>
      <c r="D4" s="243">
        <f t="shared" si="1"/>
        <v>867.62810678122139</v>
      </c>
      <c r="E4" s="243">
        <f t="shared" si="1"/>
        <v>853.60780631588955</v>
      </c>
      <c r="F4" s="243">
        <f t="shared" si="1"/>
        <v>893.94606877043293</v>
      </c>
      <c r="G4" s="243">
        <f t="shared" si="1"/>
        <v>870.01162121605307</v>
      </c>
      <c r="H4" s="243">
        <f t="shared" si="1"/>
        <v>834.57787929368362</v>
      </c>
      <c r="I4" s="243">
        <f t="shared" si="1"/>
        <v>907.30875772427021</v>
      </c>
      <c r="J4" s="243">
        <f t="shared" si="1"/>
        <v>772.9685671292425</v>
      </c>
      <c r="K4" s="243">
        <f t="shared" si="1"/>
        <v>696.70246574222631</v>
      </c>
      <c r="L4" s="243">
        <f t="shared" si="1"/>
        <v>823.36828764743154</v>
      </c>
      <c r="M4" s="243">
        <f t="shared" si="1"/>
        <v>844.1093816432134</v>
      </c>
      <c r="N4" s="243">
        <f t="shared" si="1"/>
        <v>705.24602216037385</v>
      </c>
      <c r="O4" s="243">
        <f t="shared" si="1"/>
        <v>726.94635347215103</v>
      </c>
      <c r="P4" s="243">
        <f t="shared" si="1"/>
        <v>718.3943213804921</v>
      </c>
      <c r="Q4" s="243">
        <f t="shared" si="1"/>
        <v>878.7</v>
      </c>
      <c r="R4" s="243">
        <f t="shared" si="1"/>
        <v>935.42843113184381</v>
      </c>
      <c r="S4" s="243">
        <f t="shared" si="1"/>
        <v>910.88725300271221</v>
      </c>
      <c r="T4" s="243">
        <f t="shared" si="1"/>
        <v>784.13845568657291</v>
      </c>
      <c r="U4" s="243">
        <f t="shared" si="1"/>
        <v>806.52389043449034</v>
      </c>
      <c r="V4" s="243">
        <f t="shared" si="1"/>
        <v>841.66560038020737</v>
      </c>
      <c r="W4" s="243">
        <f t="shared" si="1"/>
        <v>1031.998342894711</v>
      </c>
      <c r="DA4" s="83"/>
    </row>
    <row r="5" spans="1:105" ht="12" customHeight="1" x14ac:dyDescent="0.25">
      <c r="A5" s="99" t="s">
        <v>57</v>
      </c>
      <c r="B5" s="284">
        <v>324.91197646480163</v>
      </c>
      <c r="C5" s="284">
        <v>355.97589848209032</v>
      </c>
      <c r="D5" s="284">
        <v>351.79739421017132</v>
      </c>
      <c r="E5" s="284">
        <v>387.71490020712332</v>
      </c>
      <c r="F5" s="284">
        <v>396.77012290970322</v>
      </c>
      <c r="G5" s="284">
        <v>313.13803102399987</v>
      </c>
      <c r="H5" s="284">
        <v>306.69502011602549</v>
      </c>
      <c r="I5" s="284">
        <v>355.31073709011957</v>
      </c>
      <c r="J5" s="284">
        <v>298.13915195076538</v>
      </c>
      <c r="K5" s="284">
        <v>173.4112273956367</v>
      </c>
      <c r="L5" s="284">
        <v>306.51707755809389</v>
      </c>
      <c r="M5" s="284">
        <v>335.06813990922871</v>
      </c>
      <c r="N5" s="284">
        <v>207.70075207139431</v>
      </c>
      <c r="O5" s="284">
        <v>254.49356902858671</v>
      </c>
      <c r="P5" s="284">
        <v>277.14471767943382</v>
      </c>
      <c r="Q5" s="284">
        <v>447.11482458454219</v>
      </c>
      <c r="R5" s="284">
        <v>446.31455976857279</v>
      </c>
      <c r="S5" s="284">
        <v>443.00326818488378</v>
      </c>
      <c r="T5" s="284">
        <v>326.36137865724851</v>
      </c>
      <c r="U5" s="284">
        <v>338.65271207537108</v>
      </c>
      <c r="V5" s="284">
        <v>327.66592454008412</v>
      </c>
      <c r="W5" s="284">
        <v>409.84810812180439</v>
      </c>
      <c r="DA5" s="94" t="s">
        <v>940</v>
      </c>
    </row>
    <row r="6" spans="1:105" ht="12" customHeight="1" x14ac:dyDescent="0.25">
      <c r="A6" s="99" t="s">
        <v>47</v>
      </c>
      <c r="B6" s="284">
        <v>588.76945116242905</v>
      </c>
      <c r="C6" s="284">
        <v>532.38526795476173</v>
      </c>
      <c r="D6" s="284">
        <v>515.83071257105007</v>
      </c>
      <c r="E6" s="284">
        <v>465.89290610876628</v>
      </c>
      <c r="F6" s="284">
        <v>497.17594586072971</v>
      </c>
      <c r="G6" s="284">
        <v>556.87359019205314</v>
      </c>
      <c r="H6" s="284">
        <v>527.88285917765813</v>
      </c>
      <c r="I6" s="284">
        <v>551.99802063415063</v>
      </c>
      <c r="J6" s="284">
        <v>474.82941517847718</v>
      </c>
      <c r="K6" s="284">
        <v>523.29123834658958</v>
      </c>
      <c r="L6" s="284">
        <v>516.85121008933766</v>
      </c>
      <c r="M6" s="284">
        <v>509.04124173398469</v>
      </c>
      <c r="N6" s="284">
        <v>497.54527008897952</v>
      </c>
      <c r="O6" s="284">
        <v>472.45278444356433</v>
      </c>
      <c r="P6" s="284">
        <v>441.24960370105822</v>
      </c>
      <c r="Q6" s="284">
        <v>431.5851754154578</v>
      </c>
      <c r="R6" s="284">
        <v>489.11387136327102</v>
      </c>
      <c r="S6" s="284">
        <v>467.88398481782838</v>
      </c>
      <c r="T6" s="284">
        <v>457.7770770293244</v>
      </c>
      <c r="U6" s="284">
        <v>467.87117835911931</v>
      </c>
      <c r="V6" s="284">
        <v>513.99967584012325</v>
      </c>
      <c r="W6" s="284">
        <v>622.15023477290651</v>
      </c>
      <c r="DA6" s="94" t="s">
        <v>941</v>
      </c>
    </row>
    <row r="7" spans="1:105" ht="12" customHeight="1" x14ac:dyDescent="0.25">
      <c r="A7" s="49" t="s">
        <v>48</v>
      </c>
      <c r="B7" s="244">
        <v>448.24851288830138</v>
      </c>
      <c r="C7" s="244">
        <v>454.64991573464067</v>
      </c>
      <c r="D7" s="244">
        <v>474.62411782755453</v>
      </c>
      <c r="E7" s="244">
        <v>432.86544564222629</v>
      </c>
      <c r="F7" s="244">
        <v>431.84400287509573</v>
      </c>
      <c r="G7" s="244">
        <v>437.54442576525139</v>
      </c>
      <c r="H7" s="244">
        <v>402.57401388034788</v>
      </c>
      <c r="I7" s="244">
        <v>465.90666950777762</v>
      </c>
      <c r="J7" s="244">
        <v>459.89383046313333</v>
      </c>
      <c r="K7" s="244">
        <v>478.22932526747121</v>
      </c>
      <c r="L7" s="244">
        <v>437.33774861511421</v>
      </c>
      <c r="M7" s="244">
        <v>444.34996318687581</v>
      </c>
      <c r="N7" s="244">
        <v>471.66937982460752</v>
      </c>
      <c r="O7" s="244">
        <v>499.6409888193661</v>
      </c>
      <c r="P7" s="244">
        <v>463.12160894219392</v>
      </c>
      <c r="Q7" s="244">
        <v>505.2</v>
      </c>
      <c r="R7" s="244">
        <v>511.85858089860062</v>
      </c>
      <c r="S7" s="244">
        <v>572.74312282061214</v>
      </c>
      <c r="T7" s="244">
        <v>575.12362114872565</v>
      </c>
      <c r="U7" s="244">
        <v>579.56943070000182</v>
      </c>
      <c r="V7" s="244">
        <v>679.98610781070067</v>
      </c>
      <c r="W7" s="244">
        <v>686.43785404865037</v>
      </c>
      <c r="DA7" s="84" t="s">
        <v>942</v>
      </c>
    </row>
    <row r="8" spans="1:105" ht="12" customHeight="1" x14ac:dyDescent="0.25">
      <c r="A8" s="201"/>
      <c r="B8" s="201"/>
      <c r="C8" s="201"/>
      <c r="D8" s="201"/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1"/>
      <c r="P8" s="201"/>
      <c r="Q8" s="201"/>
      <c r="R8" s="201"/>
      <c r="S8" s="201"/>
      <c r="T8" s="201"/>
      <c r="U8" s="201"/>
      <c r="V8" s="201"/>
      <c r="W8" s="201"/>
      <c r="DA8" s="173"/>
    </row>
    <row r="9" spans="1:105" ht="12" customHeight="1" x14ac:dyDescent="0.25">
      <c r="A9" s="30" t="s">
        <v>439</v>
      </c>
      <c r="B9" s="205"/>
      <c r="C9" s="205"/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DA9" s="112"/>
    </row>
    <row r="10" spans="1:105" ht="12" customHeight="1" x14ac:dyDescent="0.25">
      <c r="A10" s="50" t="s">
        <v>943</v>
      </c>
      <c r="B10" s="243">
        <v>943.67212569142964</v>
      </c>
      <c r="C10" s="243">
        <v>829.87640831996237</v>
      </c>
      <c r="D10" s="243">
        <v>819.84015542159716</v>
      </c>
      <c r="E10" s="243">
        <v>904.33638725114031</v>
      </c>
      <c r="F10" s="243">
        <v>1017.493084835764</v>
      </c>
      <c r="G10" s="243">
        <v>882.08988498434746</v>
      </c>
      <c r="H10" s="243">
        <v>777.84511758669964</v>
      </c>
      <c r="I10" s="243">
        <v>901.84840315255281</v>
      </c>
      <c r="J10" s="243">
        <v>779.30660281678809</v>
      </c>
      <c r="K10" s="243">
        <v>616.98753781927689</v>
      </c>
      <c r="L10" s="243">
        <v>798.76757883651112</v>
      </c>
      <c r="M10" s="243">
        <v>878.24833008406813</v>
      </c>
      <c r="N10" s="243">
        <v>560.42830429430501</v>
      </c>
      <c r="O10" s="243">
        <v>677.51352301634688</v>
      </c>
      <c r="P10" s="243">
        <v>791.79176254093375</v>
      </c>
      <c r="Q10" s="243">
        <v>836.0306245278075</v>
      </c>
      <c r="R10" s="243">
        <v>753.63564517135092</v>
      </c>
      <c r="S10" s="243">
        <v>750.85721876038576</v>
      </c>
      <c r="T10" s="243">
        <v>510.02273993376099</v>
      </c>
      <c r="U10" s="243">
        <v>847.91524636633278</v>
      </c>
      <c r="V10" s="243">
        <v>814.80426827730287</v>
      </c>
      <c r="W10" s="243">
        <v>926.19734294818579</v>
      </c>
      <c r="DA10" s="83" t="s">
        <v>944</v>
      </c>
    </row>
    <row r="11" spans="1:105" ht="12" customHeight="1" x14ac:dyDescent="0.25">
      <c r="A11" s="107" t="s">
        <v>945</v>
      </c>
      <c r="B11" s="284">
        <v>440.7349535632315</v>
      </c>
      <c r="C11" s="284">
        <v>364.28847897497502</v>
      </c>
      <c r="D11" s="284">
        <v>347.91757078771229</v>
      </c>
      <c r="E11" s="284">
        <v>325.45662251348892</v>
      </c>
      <c r="F11" s="284">
        <v>374.45705266384698</v>
      </c>
      <c r="G11" s="284">
        <v>436.22912336121658</v>
      </c>
      <c r="H11" s="284">
        <v>377.9313642391495</v>
      </c>
      <c r="I11" s="284">
        <v>407.72282729239748</v>
      </c>
      <c r="J11" s="284">
        <v>358.82175007867482</v>
      </c>
      <c r="K11" s="284">
        <v>669.72543327293272</v>
      </c>
      <c r="L11" s="284">
        <v>436.83700321718078</v>
      </c>
      <c r="M11" s="284">
        <v>449.2486734540372</v>
      </c>
      <c r="N11" s="284">
        <v>448.93176874523022</v>
      </c>
      <c r="O11" s="284">
        <v>376.80650058223682</v>
      </c>
      <c r="P11" s="284">
        <v>360.44330820073571</v>
      </c>
      <c r="Q11" s="284">
        <v>231.45280896307759</v>
      </c>
      <c r="R11" s="284">
        <v>211.2305054486759</v>
      </c>
      <c r="S11" s="284">
        <v>200.58598246767971</v>
      </c>
      <c r="T11" s="284">
        <v>208.3796124129463</v>
      </c>
      <c r="U11" s="284">
        <v>335.59074131139948</v>
      </c>
      <c r="V11" s="284">
        <v>306.24286174154952</v>
      </c>
      <c r="W11" s="284">
        <v>342.00949213164051</v>
      </c>
      <c r="DA11" s="94" t="s">
        <v>946</v>
      </c>
    </row>
    <row r="12" spans="1:105" ht="12" customHeight="1" x14ac:dyDescent="0.25">
      <c r="A12" s="49" t="s">
        <v>947</v>
      </c>
      <c r="B12" s="244">
        <v>50.580975716963032</v>
      </c>
      <c r="C12" s="244">
        <v>57.276758452182207</v>
      </c>
      <c r="D12" s="244">
        <v>57.680035124799339</v>
      </c>
      <c r="E12" s="244">
        <v>57.427942362791107</v>
      </c>
      <c r="F12" s="244">
        <v>59.940509293170933</v>
      </c>
      <c r="G12" s="244">
        <v>58.075369910216573</v>
      </c>
      <c r="H12" s="244">
        <v>49.974119834737202</v>
      </c>
      <c r="I12" s="244">
        <v>62.528595392354603</v>
      </c>
      <c r="J12" s="244">
        <v>62.512315742907973</v>
      </c>
      <c r="K12" s="244">
        <v>105.27217440851069</v>
      </c>
      <c r="L12" s="244">
        <v>68.93888231211902</v>
      </c>
      <c r="M12" s="244">
        <v>68.081918971916735</v>
      </c>
      <c r="N12" s="244">
        <v>68.938361380561645</v>
      </c>
      <c r="O12" s="244">
        <v>69.028515158901101</v>
      </c>
      <c r="P12" s="244">
        <v>55.687778948958822</v>
      </c>
      <c r="Q12" s="244">
        <v>34.741865891375788</v>
      </c>
      <c r="R12" s="244">
        <v>31.32973838362571</v>
      </c>
      <c r="S12" s="244">
        <v>35.508540869340031</v>
      </c>
      <c r="T12" s="244">
        <v>40.531251676049948</v>
      </c>
      <c r="U12" s="244">
        <v>66.105416255798858</v>
      </c>
      <c r="V12" s="244">
        <v>58.311489813286776</v>
      </c>
      <c r="W12" s="244">
        <v>54.257584284881219</v>
      </c>
      <c r="DA12" s="84" t="s">
        <v>948</v>
      </c>
    </row>
    <row r="13" spans="1:105" ht="12" customHeight="1" x14ac:dyDescent="0.25">
      <c r="A13" s="201"/>
      <c r="B13" s="201"/>
      <c r="C13" s="201"/>
      <c r="D13" s="201"/>
      <c r="E13" s="201"/>
      <c r="F13" s="201"/>
      <c r="G13" s="201"/>
      <c r="H13" s="201"/>
      <c r="I13" s="201"/>
      <c r="J13" s="201"/>
      <c r="K13" s="201"/>
      <c r="L13" s="201"/>
      <c r="M13" s="201"/>
      <c r="N13" s="201"/>
      <c r="O13" s="201"/>
      <c r="P13" s="201"/>
      <c r="Q13" s="201"/>
      <c r="R13" s="201"/>
      <c r="S13" s="201"/>
      <c r="T13" s="201"/>
      <c r="U13" s="201"/>
      <c r="V13" s="201"/>
      <c r="W13" s="201"/>
      <c r="DA13" s="173"/>
    </row>
    <row r="14" spans="1:105" ht="12" customHeight="1" x14ac:dyDescent="0.25">
      <c r="A14" s="30" t="s">
        <v>447</v>
      </c>
      <c r="B14" s="205"/>
      <c r="C14" s="205"/>
      <c r="D14" s="205"/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DA14" s="112"/>
    </row>
    <row r="15" spans="1:105" ht="12" customHeight="1" x14ac:dyDescent="0.25">
      <c r="A15" s="50" t="s">
        <v>943</v>
      </c>
      <c r="B15" s="243">
        <v>1159.6356952127001</v>
      </c>
      <c r="C15" s="243">
        <v>1159.6356952127001</v>
      </c>
      <c r="D15" s="243">
        <v>1042.224667605396</v>
      </c>
      <c r="E15" s="243">
        <v>1042.224667605396</v>
      </c>
      <c r="F15" s="243">
        <v>1159.6356952127001</v>
      </c>
      <c r="G15" s="243">
        <v>1159.6356952127001</v>
      </c>
      <c r="H15" s="243">
        <v>1042.224667605396</v>
      </c>
      <c r="I15" s="243">
        <v>1042.224667605396</v>
      </c>
      <c r="J15" s="243">
        <v>924.81363999809287</v>
      </c>
      <c r="K15" s="243">
        <v>924.81363999809287</v>
      </c>
      <c r="L15" s="243">
        <v>924.81363999809287</v>
      </c>
      <c r="M15" s="243">
        <v>924.81363999809287</v>
      </c>
      <c r="N15" s="243">
        <v>807.4026123907895</v>
      </c>
      <c r="O15" s="243">
        <v>807.4026123907895</v>
      </c>
      <c r="P15" s="243">
        <v>924.81363999809287</v>
      </c>
      <c r="Q15" s="243">
        <v>924.81363999809287</v>
      </c>
      <c r="R15" s="243">
        <v>807.4026123907895</v>
      </c>
      <c r="S15" s="243">
        <v>807.4026123907895</v>
      </c>
      <c r="T15" s="243">
        <v>689.99158478348613</v>
      </c>
      <c r="U15" s="243">
        <v>924.81363999809287</v>
      </c>
      <c r="V15" s="243">
        <v>924.81363999809287</v>
      </c>
      <c r="W15" s="243">
        <v>1042.224667605396</v>
      </c>
      <c r="DA15" s="83" t="s">
        <v>949</v>
      </c>
    </row>
    <row r="16" spans="1:105" ht="12" customHeight="1" x14ac:dyDescent="0.25">
      <c r="A16" s="107" t="s">
        <v>945</v>
      </c>
      <c r="B16" s="284">
        <v>545.26105951470163</v>
      </c>
      <c r="C16" s="284">
        <v>545.26105951470163</v>
      </c>
      <c r="D16" s="284">
        <v>498.36695632459617</v>
      </c>
      <c r="E16" s="284">
        <v>451.47285313449078</v>
      </c>
      <c r="F16" s="284">
        <v>451.47285313449078</v>
      </c>
      <c r="G16" s="284">
        <v>498.36695632459617</v>
      </c>
      <c r="H16" s="284">
        <v>498.36695632459617</v>
      </c>
      <c r="I16" s="284">
        <v>451.47285313449078</v>
      </c>
      <c r="J16" s="284">
        <v>404.57874994438538</v>
      </c>
      <c r="K16" s="284">
        <v>732.8374722751231</v>
      </c>
      <c r="L16" s="284">
        <v>685.94336908501771</v>
      </c>
      <c r="M16" s="284">
        <v>685.94336908501771</v>
      </c>
      <c r="N16" s="284">
        <v>639.04926589491231</v>
      </c>
      <c r="O16" s="284">
        <v>639.04926589491231</v>
      </c>
      <c r="P16" s="284">
        <v>592.15516270480691</v>
      </c>
      <c r="Q16" s="284">
        <v>545.26105951470151</v>
      </c>
      <c r="R16" s="284">
        <v>545.26105951470151</v>
      </c>
      <c r="S16" s="284">
        <v>498.36695632459612</v>
      </c>
      <c r="T16" s="284">
        <v>498.36695632459612</v>
      </c>
      <c r="U16" s="284">
        <v>451.47285313449072</v>
      </c>
      <c r="V16" s="284">
        <v>404.57874994438532</v>
      </c>
      <c r="W16" s="284">
        <v>404.57874994438532</v>
      </c>
      <c r="DA16" s="94" t="s">
        <v>950</v>
      </c>
    </row>
    <row r="17" spans="1:105" ht="12" customHeight="1" x14ac:dyDescent="0.25">
      <c r="A17" s="49" t="s">
        <v>947</v>
      </c>
      <c r="B17" s="244">
        <v>56.201084129958922</v>
      </c>
      <c r="C17" s="244">
        <v>61.375081369670362</v>
      </c>
      <c r="D17" s="244">
        <v>61.375081369670362</v>
      </c>
      <c r="E17" s="244">
        <v>61.375081369670362</v>
      </c>
      <c r="F17" s="244">
        <v>66.549078609381809</v>
      </c>
      <c r="G17" s="244">
        <v>66.549078609381809</v>
      </c>
      <c r="H17" s="244">
        <v>61.375081369670369</v>
      </c>
      <c r="I17" s="244">
        <v>66.549078609381809</v>
      </c>
      <c r="J17" s="244">
        <v>66.549078609381809</v>
      </c>
      <c r="K17" s="244">
        <v>113.1150537667848</v>
      </c>
      <c r="L17" s="244">
        <v>107.9410565270733</v>
      </c>
      <c r="M17" s="244">
        <v>107.9410565270733</v>
      </c>
      <c r="N17" s="244">
        <v>102.7670592873619</v>
      </c>
      <c r="O17" s="244">
        <v>97.593062047650449</v>
      </c>
      <c r="P17" s="244">
        <v>97.593062047650449</v>
      </c>
      <c r="Q17" s="244">
        <v>92.419064807939009</v>
      </c>
      <c r="R17" s="244">
        <v>92.419064807939009</v>
      </c>
      <c r="S17" s="244">
        <v>87.245067568227569</v>
      </c>
      <c r="T17" s="244">
        <v>87.245067568227569</v>
      </c>
      <c r="U17" s="244">
        <v>82.071070328516129</v>
      </c>
      <c r="V17" s="244">
        <v>82.071070328516129</v>
      </c>
      <c r="W17" s="244">
        <v>76.897073088804689</v>
      </c>
      <c r="DA17" s="84" t="s">
        <v>951</v>
      </c>
    </row>
    <row r="18" spans="1:105" ht="12" customHeight="1" x14ac:dyDescent="0.25">
      <c r="A18" s="108" t="s">
        <v>452</v>
      </c>
      <c r="B18" s="247"/>
      <c r="C18" s="212"/>
      <c r="D18" s="212"/>
      <c r="E18" s="212"/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DA18" s="109"/>
    </row>
    <row r="19" spans="1:105" ht="12" customHeight="1" x14ac:dyDescent="0.25">
      <c r="A19" s="51" t="s">
        <v>943</v>
      </c>
      <c r="B19" s="248">
        <v>0</v>
      </c>
      <c r="C19" s="243">
        <v>0</v>
      </c>
      <c r="D19" s="243">
        <v>0</v>
      </c>
      <c r="E19" s="243">
        <v>0</v>
      </c>
      <c r="F19" s="243">
        <v>234.82205521460671</v>
      </c>
      <c r="G19" s="243">
        <v>0</v>
      </c>
      <c r="H19" s="243">
        <v>0</v>
      </c>
      <c r="I19" s="243">
        <v>0</v>
      </c>
      <c r="J19" s="243">
        <v>0</v>
      </c>
      <c r="K19" s="243">
        <v>0</v>
      </c>
      <c r="L19" s="243">
        <v>117.4110276073034</v>
      </c>
      <c r="M19" s="243">
        <v>0</v>
      </c>
      <c r="N19" s="243">
        <v>0</v>
      </c>
      <c r="O19" s="243">
        <v>0</v>
      </c>
      <c r="P19" s="243">
        <v>234.82205521460671</v>
      </c>
      <c r="Q19" s="243">
        <v>0</v>
      </c>
      <c r="R19" s="243">
        <v>0</v>
      </c>
      <c r="S19" s="243">
        <v>0</v>
      </c>
      <c r="T19" s="243">
        <v>0</v>
      </c>
      <c r="U19" s="243">
        <v>234.82205521460671</v>
      </c>
      <c r="V19" s="243">
        <v>117.4110276073034</v>
      </c>
      <c r="W19" s="243">
        <v>117.4110276073034</v>
      </c>
      <c r="DA19" s="83" t="s">
        <v>952</v>
      </c>
    </row>
    <row r="20" spans="1:105" ht="12" customHeight="1" x14ac:dyDescent="0.25">
      <c r="A20" s="99" t="s">
        <v>945</v>
      </c>
      <c r="B20" s="285">
        <v>0</v>
      </c>
      <c r="C20" s="284">
        <v>0</v>
      </c>
      <c r="D20" s="284">
        <v>0</v>
      </c>
      <c r="E20" s="284">
        <v>0</v>
      </c>
      <c r="F20" s="284">
        <v>0</v>
      </c>
      <c r="G20" s="284">
        <v>93.788206380210767</v>
      </c>
      <c r="H20" s="284">
        <v>0</v>
      </c>
      <c r="I20" s="284">
        <v>0</v>
      </c>
      <c r="J20" s="284">
        <v>0</v>
      </c>
      <c r="K20" s="284">
        <v>328.25872233073773</v>
      </c>
      <c r="L20" s="284">
        <v>0</v>
      </c>
      <c r="M20" s="284">
        <v>0</v>
      </c>
      <c r="N20" s="284">
        <v>0</v>
      </c>
      <c r="O20" s="284">
        <v>0</v>
      </c>
      <c r="P20" s="284">
        <v>0</v>
      </c>
      <c r="Q20" s="284">
        <v>0</v>
      </c>
      <c r="R20" s="284">
        <v>0</v>
      </c>
      <c r="S20" s="284">
        <v>0</v>
      </c>
      <c r="T20" s="284">
        <v>0</v>
      </c>
      <c r="U20" s="284">
        <v>0</v>
      </c>
      <c r="V20" s="284">
        <v>0</v>
      </c>
      <c r="W20" s="284">
        <v>0</v>
      </c>
      <c r="DA20" s="94" t="s">
        <v>953</v>
      </c>
    </row>
    <row r="21" spans="1:105" ht="12" customHeight="1" x14ac:dyDescent="0.25">
      <c r="A21" s="52" t="s">
        <v>947</v>
      </c>
      <c r="B21" s="249">
        <v>0</v>
      </c>
      <c r="C21" s="244">
        <v>5.17399723971144</v>
      </c>
      <c r="D21" s="244">
        <v>5.17399723971144</v>
      </c>
      <c r="E21" s="244">
        <v>0</v>
      </c>
      <c r="F21" s="244">
        <v>10.34799447942288</v>
      </c>
      <c r="G21" s="244">
        <v>0</v>
      </c>
      <c r="H21" s="244">
        <v>0</v>
      </c>
      <c r="I21" s="244">
        <v>5.17399723971144</v>
      </c>
      <c r="J21" s="244">
        <v>5.17399723971144</v>
      </c>
      <c r="K21" s="244">
        <v>46.56597515740296</v>
      </c>
      <c r="L21" s="244">
        <v>0</v>
      </c>
      <c r="M21" s="244">
        <v>0</v>
      </c>
      <c r="N21" s="244">
        <v>0</v>
      </c>
      <c r="O21" s="244">
        <v>0</v>
      </c>
      <c r="P21" s="244">
        <v>0</v>
      </c>
      <c r="Q21" s="244">
        <v>0</v>
      </c>
      <c r="R21" s="244">
        <v>0</v>
      </c>
      <c r="S21" s="244">
        <v>0</v>
      </c>
      <c r="T21" s="244">
        <v>0</v>
      </c>
      <c r="U21" s="244">
        <v>0</v>
      </c>
      <c r="V21" s="244">
        <v>0</v>
      </c>
      <c r="W21" s="244">
        <v>0</v>
      </c>
      <c r="DA21" s="84" t="s">
        <v>954</v>
      </c>
    </row>
    <row r="22" spans="1:105" ht="12" customHeight="1" x14ac:dyDescent="0.25">
      <c r="A22" s="108" t="s">
        <v>457</v>
      </c>
      <c r="B22" s="247"/>
      <c r="C22" s="212"/>
      <c r="D22" s="212"/>
      <c r="E22" s="212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DA22" s="109"/>
    </row>
    <row r="23" spans="1:105" ht="12" customHeight="1" x14ac:dyDescent="0.25">
      <c r="A23" s="51" t="s">
        <v>943</v>
      </c>
      <c r="B23" s="248"/>
      <c r="C23" s="243">
        <f t="shared" ref="C23:W23" si="2">B15+C19-C15</f>
        <v>0</v>
      </c>
      <c r="D23" s="243">
        <f t="shared" si="2"/>
        <v>117.41102760730405</v>
      </c>
      <c r="E23" s="243">
        <f t="shared" si="2"/>
        <v>0</v>
      </c>
      <c r="F23" s="243">
        <f t="shared" si="2"/>
        <v>117.41102760730269</v>
      </c>
      <c r="G23" s="243">
        <f t="shared" si="2"/>
        <v>0</v>
      </c>
      <c r="H23" s="243">
        <f t="shared" si="2"/>
        <v>117.41102760730405</v>
      </c>
      <c r="I23" s="243">
        <f t="shared" si="2"/>
        <v>0</v>
      </c>
      <c r="J23" s="243">
        <f t="shared" si="2"/>
        <v>117.41102760730314</v>
      </c>
      <c r="K23" s="243">
        <f t="shared" si="2"/>
        <v>0</v>
      </c>
      <c r="L23" s="243">
        <f t="shared" si="2"/>
        <v>117.41102760730337</v>
      </c>
      <c r="M23" s="243">
        <f t="shared" si="2"/>
        <v>0</v>
      </c>
      <c r="N23" s="243">
        <f t="shared" si="2"/>
        <v>117.41102760730337</v>
      </c>
      <c r="O23" s="243">
        <f t="shared" si="2"/>
        <v>0</v>
      </c>
      <c r="P23" s="243">
        <f t="shared" si="2"/>
        <v>117.41102760730337</v>
      </c>
      <c r="Q23" s="243">
        <f t="shared" si="2"/>
        <v>0</v>
      </c>
      <c r="R23" s="243">
        <f t="shared" si="2"/>
        <v>117.41102760730337</v>
      </c>
      <c r="S23" s="243">
        <f t="shared" si="2"/>
        <v>0</v>
      </c>
      <c r="T23" s="243">
        <f t="shared" si="2"/>
        <v>117.41102760730337</v>
      </c>
      <c r="U23" s="243">
        <f t="shared" si="2"/>
        <v>0</v>
      </c>
      <c r="V23" s="243">
        <f t="shared" si="2"/>
        <v>117.41102760730337</v>
      </c>
      <c r="W23" s="243">
        <f t="shared" si="2"/>
        <v>0</v>
      </c>
      <c r="DA23" s="83"/>
    </row>
    <row r="24" spans="1:105" ht="12" customHeight="1" x14ac:dyDescent="0.25">
      <c r="A24" s="99" t="s">
        <v>945</v>
      </c>
      <c r="B24" s="285"/>
      <c r="C24" s="284">
        <f t="shared" ref="C24:W24" si="3">B16+C20-C16</f>
        <v>0</v>
      </c>
      <c r="D24" s="284">
        <f t="shared" si="3"/>
        <v>46.894103190105454</v>
      </c>
      <c r="E24" s="284">
        <f t="shared" si="3"/>
        <v>46.894103190105398</v>
      </c>
      <c r="F24" s="284">
        <f t="shared" si="3"/>
        <v>0</v>
      </c>
      <c r="G24" s="284">
        <f t="shared" si="3"/>
        <v>46.894103190105341</v>
      </c>
      <c r="H24" s="284">
        <f t="shared" si="3"/>
        <v>0</v>
      </c>
      <c r="I24" s="284">
        <f t="shared" si="3"/>
        <v>46.894103190105398</v>
      </c>
      <c r="J24" s="284">
        <f t="shared" si="3"/>
        <v>46.894103190105398</v>
      </c>
      <c r="K24" s="284">
        <f t="shared" si="3"/>
        <v>0</v>
      </c>
      <c r="L24" s="284">
        <f t="shared" si="3"/>
        <v>46.894103190105398</v>
      </c>
      <c r="M24" s="284">
        <f t="shared" si="3"/>
        <v>0</v>
      </c>
      <c r="N24" s="284">
        <f t="shared" si="3"/>
        <v>46.894103190105398</v>
      </c>
      <c r="O24" s="284">
        <f t="shared" si="3"/>
        <v>0</v>
      </c>
      <c r="P24" s="284">
        <f t="shared" si="3"/>
        <v>46.894103190105398</v>
      </c>
      <c r="Q24" s="284">
        <f t="shared" si="3"/>
        <v>46.894103190105398</v>
      </c>
      <c r="R24" s="284">
        <f t="shared" si="3"/>
        <v>0</v>
      </c>
      <c r="S24" s="284">
        <f t="shared" si="3"/>
        <v>46.894103190105398</v>
      </c>
      <c r="T24" s="284">
        <f t="shared" si="3"/>
        <v>0</v>
      </c>
      <c r="U24" s="284">
        <f t="shared" si="3"/>
        <v>46.894103190105398</v>
      </c>
      <c r="V24" s="284">
        <f t="shared" si="3"/>
        <v>46.894103190105398</v>
      </c>
      <c r="W24" s="284">
        <f t="shared" si="3"/>
        <v>0</v>
      </c>
      <c r="DA24" s="94"/>
    </row>
    <row r="25" spans="1:105" ht="12" customHeight="1" x14ac:dyDescent="0.25">
      <c r="A25" s="52" t="s">
        <v>947</v>
      </c>
      <c r="B25" s="249"/>
      <c r="C25" s="244">
        <f t="shared" ref="C25:W25" si="4">B17+C21-C17</f>
        <v>0</v>
      </c>
      <c r="D25" s="244">
        <f t="shared" si="4"/>
        <v>5.1739972397114471</v>
      </c>
      <c r="E25" s="244">
        <f t="shared" si="4"/>
        <v>0</v>
      </c>
      <c r="F25" s="244">
        <f t="shared" si="4"/>
        <v>5.17399723971144</v>
      </c>
      <c r="G25" s="244">
        <f t="shared" si="4"/>
        <v>0</v>
      </c>
      <c r="H25" s="244">
        <f t="shared" si="4"/>
        <v>5.17399723971144</v>
      </c>
      <c r="I25" s="244">
        <f t="shared" si="4"/>
        <v>0</v>
      </c>
      <c r="J25" s="244">
        <f t="shared" si="4"/>
        <v>5.17399723971144</v>
      </c>
      <c r="K25" s="244">
        <f t="shared" si="4"/>
        <v>0</v>
      </c>
      <c r="L25" s="244">
        <f t="shared" si="4"/>
        <v>5.1739972397114968</v>
      </c>
      <c r="M25" s="244">
        <f t="shared" si="4"/>
        <v>0</v>
      </c>
      <c r="N25" s="244">
        <f t="shared" si="4"/>
        <v>5.1739972397113974</v>
      </c>
      <c r="O25" s="244">
        <f t="shared" si="4"/>
        <v>5.1739972397114542</v>
      </c>
      <c r="P25" s="244">
        <f t="shared" si="4"/>
        <v>0</v>
      </c>
      <c r="Q25" s="244">
        <f t="shared" si="4"/>
        <v>5.17399723971144</v>
      </c>
      <c r="R25" s="244">
        <f t="shared" si="4"/>
        <v>0</v>
      </c>
      <c r="S25" s="244">
        <f t="shared" si="4"/>
        <v>5.17399723971144</v>
      </c>
      <c r="T25" s="244">
        <f t="shared" si="4"/>
        <v>0</v>
      </c>
      <c r="U25" s="244">
        <f t="shared" si="4"/>
        <v>5.17399723971144</v>
      </c>
      <c r="V25" s="244">
        <f t="shared" si="4"/>
        <v>0</v>
      </c>
      <c r="W25" s="244">
        <f t="shared" si="4"/>
        <v>5.17399723971144</v>
      </c>
      <c r="DA25" s="84"/>
    </row>
    <row r="26" spans="1:105" ht="12" customHeight="1" x14ac:dyDescent="0.25">
      <c r="A26" s="30" t="s">
        <v>458</v>
      </c>
      <c r="B26" s="205"/>
      <c r="C26" s="205"/>
      <c r="D26" s="205"/>
      <c r="E26" s="205"/>
      <c r="F26" s="205"/>
      <c r="G26" s="205"/>
      <c r="H26" s="205"/>
      <c r="I26" s="205"/>
      <c r="J26" s="205"/>
      <c r="K26" s="205"/>
      <c r="L26" s="205"/>
      <c r="M26" s="205"/>
      <c r="N26" s="205"/>
      <c r="O26" s="205"/>
      <c r="P26" s="205"/>
      <c r="Q26" s="205"/>
      <c r="R26" s="205"/>
      <c r="S26" s="205"/>
      <c r="T26" s="205"/>
      <c r="U26" s="205"/>
      <c r="V26" s="205"/>
      <c r="W26" s="205"/>
      <c r="DA26" s="112"/>
    </row>
    <row r="27" spans="1:105" ht="12" customHeight="1" x14ac:dyDescent="0.25">
      <c r="A27" s="50" t="s">
        <v>943</v>
      </c>
      <c r="B27" s="243">
        <f t="shared" ref="B27:W27" si="5">B15-B10</f>
        <v>215.96356952127041</v>
      </c>
      <c r="C27" s="243">
        <f t="shared" si="5"/>
        <v>329.75928689273769</v>
      </c>
      <c r="D27" s="243">
        <f t="shared" si="5"/>
        <v>222.38451218379885</v>
      </c>
      <c r="E27" s="243">
        <f t="shared" si="5"/>
        <v>137.8882803542557</v>
      </c>
      <c r="F27" s="243">
        <f t="shared" si="5"/>
        <v>142.14261037693609</v>
      </c>
      <c r="G27" s="243">
        <f t="shared" si="5"/>
        <v>277.54581022835259</v>
      </c>
      <c r="H27" s="243">
        <f t="shared" si="5"/>
        <v>264.37955001869636</v>
      </c>
      <c r="I27" s="243">
        <f t="shared" si="5"/>
        <v>140.3762644528432</v>
      </c>
      <c r="J27" s="243">
        <f t="shared" si="5"/>
        <v>145.50703718130478</v>
      </c>
      <c r="K27" s="243">
        <f t="shared" si="5"/>
        <v>307.82610217881597</v>
      </c>
      <c r="L27" s="243">
        <f t="shared" si="5"/>
        <v>126.04606116158175</v>
      </c>
      <c r="M27" s="243">
        <f t="shared" si="5"/>
        <v>46.565309914024738</v>
      </c>
      <c r="N27" s="243">
        <f t="shared" si="5"/>
        <v>246.97430809648449</v>
      </c>
      <c r="O27" s="243">
        <f t="shared" si="5"/>
        <v>129.88908937444262</v>
      </c>
      <c r="P27" s="243">
        <f t="shared" si="5"/>
        <v>133.02187745715912</v>
      </c>
      <c r="Q27" s="243">
        <f t="shared" si="5"/>
        <v>88.783015470285363</v>
      </c>
      <c r="R27" s="243">
        <f t="shared" si="5"/>
        <v>53.766967219438584</v>
      </c>
      <c r="S27" s="243">
        <f t="shared" si="5"/>
        <v>56.545393630403737</v>
      </c>
      <c r="T27" s="243">
        <f t="shared" si="5"/>
        <v>179.96884484972514</v>
      </c>
      <c r="U27" s="243">
        <f t="shared" si="5"/>
        <v>76.898393631760086</v>
      </c>
      <c r="V27" s="243">
        <f t="shared" si="5"/>
        <v>110.00937172079</v>
      </c>
      <c r="W27" s="243">
        <f t="shared" si="5"/>
        <v>116.02732465721022</v>
      </c>
      <c r="DA27" s="83"/>
    </row>
    <row r="28" spans="1:105" ht="12" customHeight="1" x14ac:dyDescent="0.25">
      <c r="A28" s="107" t="s">
        <v>945</v>
      </c>
      <c r="B28" s="284">
        <f t="shared" ref="B28:W28" si="6">B16-B11</f>
        <v>104.52610595147013</v>
      </c>
      <c r="C28" s="284">
        <f t="shared" si="6"/>
        <v>180.97258053972661</v>
      </c>
      <c r="D28" s="284">
        <f t="shared" si="6"/>
        <v>150.44938553688388</v>
      </c>
      <c r="E28" s="284">
        <f t="shared" si="6"/>
        <v>126.01623062100185</v>
      </c>
      <c r="F28" s="284">
        <f t="shared" si="6"/>
        <v>77.015800470643796</v>
      </c>
      <c r="G28" s="284">
        <f t="shared" si="6"/>
        <v>62.137832963379594</v>
      </c>
      <c r="H28" s="284">
        <f t="shared" si="6"/>
        <v>120.43559208544667</v>
      </c>
      <c r="I28" s="284">
        <f t="shared" si="6"/>
        <v>43.750025842093294</v>
      </c>
      <c r="J28" s="284">
        <f t="shared" si="6"/>
        <v>45.756999865710554</v>
      </c>
      <c r="K28" s="284">
        <f t="shared" si="6"/>
        <v>63.112039002190386</v>
      </c>
      <c r="L28" s="284">
        <f t="shared" si="6"/>
        <v>249.10636586783693</v>
      </c>
      <c r="M28" s="284">
        <f t="shared" si="6"/>
        <v>236.6946956309805</v>
      </c>
      <c r="N28" s="284">
        <f t="shared" si="6"/>
        <v>190.11749714968209</v>
      </c>
      <c r="O28" s="284">
        <f t="shared" si="6"/>
        <v>262.24276531267549</v>
      </c>
      <c r="P28" s="284">
        <f t="shared" si="6"/>
        <v>231.7118545040712</v>
      </c>
      <c r="Q28" s="284">
        <f t="shared" si="6"/>
        <v>313.80825055162393</v>
      </c>
      <c r="R28" s="284">
        <f t="shared" si="6"/>
        <v>334.03055406602562</v>
      </c>
      <c r="S28" s="284">
        <f t="shared" si="6"/>
        <v>297.78097385691638</v>
      </c>
      <c r="T28" s="284">
        <f t="shared" si="6"/>
        <v>289.98734391164982</v>
      </c>
      <c r="U28" s="284">
        <f t="shared" si="6"/>
        <v>115.88211182309124</v>
      </c>
      <c r="V28" s="284">
        <f t="shared" si="6"/>
        <v>98.335888202835804</v>
      </c>
      <c r="W28" s="284">
        <f t="shared" si="6"/>
        <v>62.569257812744809</v>
      </c>
      <c r="DA28" s="94"/>
    </row>
    <row r="29" spans="1:105" ht="12" customHeight="1" x14ac:dyDescent="0.25">
      <c r="A29" s="49" t="s">
        <v>947</v>
      </c>
      <c r="B29" s="244">
        <f t="shared" ref="B29:W29" si="7">B17-B12</f>
        <v>5.62010841299589</v>
      </c>
      <c r="C29" s="244">
        <f t="shared" si="7"/>
        <v>4.0983229174881544</v>
      </c>
      <c r="D29" s="244">
        <f t="shared" si="7"/>
        <v>3.6950462448710226</v>
      </c>
      <c r="E29" s="244">
        <f t="shared" si="7"/>
        <v>3.9471390068792545</v>
      </c>
      <c r="F29" s="244">
        <f t="shared" si="7"/>
        <v>6.6085693162108754</v>
      </c>
      <c r="G29" s="244">
        <f t="shared" si="7"/>
        <v>8.4737086991652362</v>
      </c>
      <c r="H29" s="244">
        <f t="shared" si="7"/>
        <v>11.400961534933167</v>
      </c>
      <c r="I29" s="244">
        <f t="shared" si="7"/>
        <v>4.0204832170272056</v>
      </c>
      <c r="J29" s="244">
        <f t="shared" si="7"/>
        <v>4.0367628664738362</v>
      </c>
      <c r="K29" s="244">
        <f t="shared" si="7"/>
        <v>7.8428793582741037</v>
      </c>
      <c r="L29" s="244">
        <f t="shared" si="7"/>
        <v>39.00217421495428</v>
      </c>
      <c r="M29" s="244">
        <f t="shared" si="7"/>
        <v>39.859137555156565</v>
      </c>
      <c r="N29" s="244">
        <f t="shared" si="7"/>
        <v>33.828697906800258</v>
      </c>
      <c r="O29" s="244">
        <f t="shared" si="7"/>
        <v>28.564546888749348</v>
      </c>
      <c r="P29" s="244">
        <f t="shared" si="7"/>
        <v>41.905283098691626</v>
      </c>
      <c r="Q29" s="244">
        <f t="shared" si="7"/>
        <v>57.677198916563221</v>
      </c>
      <c r="R29" s="244">
        <f t="shared" si="7"/>
        <v>61.089326424313299</v>
      </c>
      <c r="S29" s="244">
        <f t="shared" si="7"/>
        <v>51.736526698887538</v>
      </c>
      <c r="T29" s="244">
        <f t="shared" si="7"/>
        <v>46.713815892177621</v>
      </c>
      <c r="U29" s="244">
        <f t="shared" si="7"/>
        <v>15.965654072717271</v>
      </c>
      <c r="V29" s="244">
        <f t="shared" si="7"/>
        <v>23.759580515229352</v>
      </c>
      <c r="W29" s="244">
        <f t="shared" si="7"/>
        <v>22.63948880392347</v>
      </c>
      <c r="DA29" s="84"/>
    </row>
    <row r="30" spans="1:105" ht="12" customHeight="1" x14ac:dyDescent="0.25">
      <c r="A30" s="201"/>
      <c r="B30" s="201"/>
      <c r="C30" s="201"/>
      <c r="D30" s="201"/>
      <c r="E30" s="201"/>
      <c r="F30" s="201"/>
      <c r="G30" s="201"/>
      <c r="H30" s="201"/>
      <c r="I30" s="201"/>
      <c r="J30" s="201"/>
      <c r="K30" s="201"/>
      <c r="L30" s="201"/>
      <c r="M30" s="201"/>
      <c r="N30" s="201"/>
      <c r="O30" s="201"/>
      <c r="P30" s="201"/>
      <c r="Q30" s="201"/>
      <c r="R30" s="201"/>
      <c r="S30" s="201"/>
      <c r="T30" s="201"/>
      <c r="U30" s="201"/>
      <c r="V30" s="201"/>
      <c r="W30" s="201"/>
      <c r="DA30" s="173"/>
    </row>
    <row r="31" spans="1:105" ht="12" customHeight="1" x14ac:dyDescent="0.25">
      <c r="A31" s="30" t="s">
        <v>67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DA31" s="112"/>
    </row>
    <row r="32" spans="1:105" ht="12" customHeight="1" x14ac:dyDescent="0.25">
      <c r="A32" s="31" t="s">
        <v>68</v>
      </c>
      <c r="B32" s="212">
        <v>414.30524505588988</v>
      </c>
      <c r="C32" s="212">
        <v>570.14883920894238</v>
      </c>
      <c r="D32" s="212">
        <v>549.689165950129</v>
      </c>
      <c r="E32" s="212">
        <v>575.14643164230438</v>
      </c>
      <c r="F32" s="212">
        <v>563.74531384350826</v>
      </c>
      <c r="G32" s="212">
        <v>483.33929492691311</v>
      </c>
      <c r="H32" s="212">
        <v>475.22785898538251</v>
      </c>
      <c r="I32" s="212">
        <v>570.29277730008607</v>
      </c>
      <c r="J32" s="212">
        <v>503.45984522785892</v>
      </c>
      <c r="K32" s="212">
        <v>528.58512467755793</v>
      </c>
      <c r="L32" s="212">
        <v>580.21367153912297</v>
      </c>
      <c r="M32" s="212">
        <v>576.37377472055027</v>
      </c>
      <c r="N32" s="212">
        <v>502.22158211521918</v>
      </c>
      <c r="O32" s="212">
        <v>494.76139294926912</v>
      </c>
      <c r="P32" s="212">
        <v>373.31358555460019</v>
      </c>
      <c r="Q32" s="212">
        <v>375.10696474634562</v>
      </c>
      <c r="R32" s="212">
        <v>384.07386070507312</v>
      </c>
      <c r="S32" s="212">
        <v>398.79707652622523</v>
      </c>
      <c r="T32" s="212">
        <v>456.85460017196891</v>
      </c>
      <c r="U32" s="212">
        <v>467.47858985382629</v>
      </c>
      <c r="V32" s="212">
        <v>385.8398108340499</v>
      </c>
      <c r="W32" s="212">
        <v>441.79724849527082</v>
      </c>
      <c r="DA32" s="109" t="s">
        <v>955</v>
      </c>
    </row>
    <row r="33" spans="1:105" ht="12" customHeight="1" x14ac:dyDescent="0.25">
      <c r="A33" s="24" t="s">
        <v>30</v>
      </c>
      <c r="B33" s="215">
        <v>13.395872742906279</v>
      </c>
      <c r="C33" s="215">
        <v>15.405331040412721</v>
      </c>
      <c r="D33" s="215">
        <v>14.065692175408429</v>
      </c>
      <c r="E33" s="215">
        <v>14.016680997420471</v>
      </c>
      <c r="F33" s="215">
        <v>14.4566638005159</v>
      </c>
      <c r="G33" s="215">
        <v>15.53129836629407</v>
      </c>
      <c r="H33" s="215">
        <v>19.432502149613072</v>
      </c>
      <c r="I33" s="215">
        <v>13.90842648323302</v>
      </c>
      <c r="J33" s="215">
        <v>14.542304385210659</v>
      </c>
      <c r="K33" s="215">
        <v>12.86895958727429</v>
      </c>
      <c r="L33" s="215">
        <v>12.132932072227</v>
      </c>
      <c r="M33" s="215">
        <v>12.267411865864149</v>
      </c>
      <c r="N33" s="215">
        <v>12.60429922613929</v>
      </c>
      <c r="O33" s="215">
        <v>12.78460877042132</v>
      </c>
      <c r="P33" s="215">
        <v>0.64944110060189164</v>
      </c>
      <c r="Q33" s="215">
        <v>0</v>
      </c>
      <c r="R33" s="215">
        <v>0</v>
      </c>
      <c r="S33" s="215">
        <v>1.2037833190025791E-3</v>
      </c>
      <c r="T33" s="215">
        <v>1.805674978503869E-3</v>
      </c>
      <c r="U33" s="215">
        <v>1.2037833190025791E-3</v>
      </c>
      <c r="V33" s="215">
        <v>0</v>
      </c>
      <c r="W33" s="215">
        <v>0</v>
      </c>
      <c r="DA33" s="85" t="s">
        <v>956</v>
      </c>
    </row>
    <row r="34" spans="1:105" ht="12" customHeight="1" x14ac:dyDescent="0.25">
      <c r="A34" s="14" t="s">
        <v>31</v>
      </c>
      <c r="B34" s="206">
        <f t="shared" ref="B34:W34" si="8">B35+B36+B37+B38+B39</f>
        <v>69.305245055889941</v>
      </c>
      <c r="C34" s="206">
        <f t="shared" si="8"/>
        <v>213.15081685296644</v>
      </c>
      <c r="D34" s="206">
        <f t="shared" si="8"/>
        <v>165.05881341358554</v>
      </c>
      <c r="E34" s="206">
        <f t="shared" si="8"/>
        <v>146.72493551160792</v>
      </c>
      <c r="F34" s="206">
        <f t="shared" si="8"/>
        <v>132.83938091143597</v>
      </c>
      <c r="G34" s="206">
        <f t="shared" si="8"/>
        <v>36.452278589853826</v>
      </c>
      <c r="H34" s="206">
        <f t="shared" si="8"/>
        <v>15.110318142734304</v>
      </c>
      <c r="I34" s="206">
        <f t="shared" si="8"/>
        <v>97.210318142734309</v>
      </c>
      <c r="J34" s="206">
        <f t="shared" si="8"/>
        <v>42.012983662940663</v>
      </c>
      <c r="K34" s="206">
        <f t="shared" si="8"/>
        <v>42.180223559759241</v>
      </c>
      <c r="L34" s="206">
        <f t="shared" si="8"/>
        <v>50.922012037833184</v>
      </c>
      <c r="M34" s="206">
        <f t="shared" si="8"/>
        <v>38.024333619948401</v>
      </c>
      <c r="N34" s="206">
        <f t="shared" si="8"/>
        <v>15.047291487532242</v>
      </c>
      <c r="O34" s="206">
        <f t="shared" si="8"/>
        <v>11.894582975064488</v>
      </c>
      <c r="P34" s="206">
        <f t="shared" si="8"/>
        <v>10.055460017196904</v>
      </c>
      <c r="Q34" s="206">
        <f t="shared" si="8"/>
        <v>8.0730008598452283</v>
      </c>
      <c r="R34" s="206">
        <f t="shared" si="8"/>
        <v>14.760705073086843</v>
      </c>
      <c r="S34" s="206">
        <f t="shared" si="8"/>
        <v>7.0200343938091132</v>
      </c>
      <c r="T34" s="206">
        <f t="shared" si="8"/>
        <v>13.860533104041274</v>
      </c>
      <c r="U34" s="206">
        <f t="shared" si="8"/>
        <v>5.937231298366294</v>
      </c>
      <c r="V34" s="206">
        <f t="shared" si="8"/>
        <v>5.2400687876182293</v>
      </c>
      <c r="W34" s="206">
        <f t="shared" si="8"/>
        <v>4.8490111779879612</v>
      </c>
      <c r="DA34" s="71"/>
    </row>
    <row r="35" spans="1:105" ht="12" customHeight="1" x14ac:dyDescent="0.25">
      <c r="A35" s="18" t="s">
        <v>32</v>
      </c>
      <c r="B35" s="206">
        <v>0</v>
      </c>
      <c r="C35" s="206">
        <v>0</v>
      </c>
      <c r="D35" s="206">
        <v>0</v>
      </c>
      <c r="E35" s="206">
        <v>0</v>
      </c>
      <c r="F35" s="206">
        <v>0</v>
      </c>
      <c r="G35" s="206">
        <v>0</v>
      </c>
      <c r="H35" s="206">
        <v>0</v>
      </c>
      <c r="I35" s="206">
        <v>0</v>
      </c>
      <c r="J35" s="206">
        <v>0</v>
      </c>
      <c r="K35" s="206">
        <v>0</v>
      </c>
      <c r="L35" s="206">
        <v>0</v>
      </c>
      <c r="M35" s="206">
        <v>0</v>
      </c>
      <c r="N35" s="206">
        <v>0</v>
      </c>
      <c r="O35" s="206">
        <v>0</v>
      </c>
      <c r="P35" s="206">
        <v>0</v>
      </c>
      <c r="Q35" s="206">
        <v>0</v>
      </c>
      <c r="R35" s="206">
        <v>0</v>
      </c>
      <c r="S35" s="206">
        <v>0</v>
      </c>
      <c r="T35" s="206">
        <v>0</v>
      </c>
      <c r="U35" s="206">
        <v>0</v>
      </c>
      <c r="V35" s="206">
        <v>0</v>
      </c>
      <c r="W35" s="206">
        <v>0</v>
      </c>
      <c r="DA35" s="71" t="s">
        <v>957</v>
      </c>
    </row>
    <row r="36" spans="1:105" ht="12" customHeight="1" x14ac:dyDescent="0.25">
      <c r="A36" s="18" t="s">
        <v>33</v>
      </c>
      <c r="B36" s="206">
        <v>1.129750644883921</v>
      </c>
      <c r="C36" s="206">
        <v>1.129750644883921</v>
      </c>
      <c r="D36" s="206">
        <v>1.129750644883921</v>
      </c>
      <c r="E36" s="206">
        <v>1.129750644883921</v>
      </c>
      <c r="F36" s="206">
        <v>2.2599312123817712</v>
      </c>
      <c r="G36" s="206">
        <v>1.130008598452279</v>
      </c>
      <c r="H36" s="206">
        <v>3.3899398108340488</v>
      </c>
      <c r="I36" s="206">
        <v>4.3947549441100593</v>
      </c>
      <c r="J36" s="206">
        <v>6.592175408426483</v>
      </c>
      <c r="K36" s="206">
        <v>0</v>
      </c>
      <c r="L36" s="206">
        <v>1.098710232158211</v>
      </c>
      <c r="M36" s="206">
        <v>12.085640584694749</v>
      </c>
      <c r="N36" s="206">
        <v>4.3947549441100593</v>
      </c>
      <c r="O36" s="206">
        <v>2.1974204643164228</v>
      </c>
      <c r="P36" s="206">
        <v>2.1974204643164228</v>
      </c>
      <c r="Q36" s="206">
        <v>2.1974204643164228</v>
      </c>
      <c r="R36" s="206">
        <v>2.1974204643164228</v>
      </c>
      <c r="S36" s="206">
        <v>2.444625967325881</v>
      </c>
      <c r="T36" s="206">
        <v>2.6720550300945831</v>
      </c>
      <c r="U36" s="206">
        <v>2.2918314703353388</v>
      </c>
      <c r="V36" s="206">
        <v>2.2358555460017202</v>
      </c>
      <c r="W36" s="206">
        <v>2.4962166809974198</v>
      </c>
      <c r="DA36" s="71" t="s">
        <v>958</v>
      </c>
    </row>
    <row r="37" spans="1:105" ht="12" customHeight="1" x14ac:dyDescent="0.25">
      <c r="A37" s="18" t="s">
        <v>69</v>
      </c>
      <c r="B37" s="206">
        <v>9.3142734307824586</v>
      </c>
      <c r="C37" s="206">
        <v>10.34918314703353</v>
      </c>
      <c r="D37" s="206">
        <v>26.907910576096299</v>
      </c>
      <c r="E37" s="206">
        <v>26.907910576096299</v>
      </c>
      <c r="F37" s="206">
        <v>26.907910576096299</v>
      </c>
      <c r="G37" s="206">
        <v>23.80318142734308</v>
      </c>
      <c r="H37" s="206">
        <v>3.0810834049871021</v>
      </c>
      <c r="I37" s="206">
        <v>2.0540842648323299</v>
      </c>
      <c r="J37" s="206">
        <v>1.026999140154772</v>
      </c>
      <c r="K37" s="206">
        <v>2.0540842648323299</v>
      </c>
      <c r="L37" s="206">
        <v>2.0540842648323299</v>
      </c>
      <c r="M37" s="206">
        <v>2.0540842648323299</v>
      </c>
      <c r="N37" s="206">
        <v>2.0540842648323299</v>
      </c>
      <c r="O37" s="206">
        <v>2.0540842648323299</v>
      </c>
      <c r="P37" s="206">
        <v>3.0810834049871021</v>
      </c>
      <c r="Q37" s="206">
        <v>2.0540842648323299</v>
      </c>
      <c r="R37" s="206">
        <v>2.0540842648323299</v>
      </c>
      <c r="S37" s="206">
        <v>1.628890799656062</v>
      </c>
      <c r="T37" s="206">
        <v>1.448151332760103</v>
      </c>
      <c r="U37" s="206">
        <v>1.6925193465176269</v>
      </c>
      <c r="V37" s="206">
        <v>1.7582975064488391</v>
      </c>
      <c r="W37" s="206">
        <v>1.51487532244196</v>
      </c>
      <c r="DA37" s="71" t="s">
        <v>959</v>
      </c>
    </row>
    <row r="38" spans="1:105" ht="12" customHeight="1" x14ac:dyDescent="0.25">
      <c r="A38" s="18" t="s">
        <v>70</v>
      </c>
      <c r="B38" s="206">
        <v>58.861220980223557</v>
      </c>
      <c r="C38" s="206">
        <v>201.67188306104899</v>
      </c>
      <c r="D38" s="206">
        <v>137.02115219260531</v>
      </c>
      <c r="E38" s="206">
        <v>118.6872742906277</v>
      </c>
      <c r="F38" s="206">
        <v>103.6715391229579</v>
      </c>
      <c r="G38" s="206">
        <v>11.519088564058469</v>
      </c>
      <c r="H38" s="206">
        <v>8.6392949269131538</v>
      </c>
      <c r="I38" s="206">
        <v>90.761478933791921</v>
      </c>
      <c r="J38" s="206">
        <v>34.393809114359406</v>
      </c>
      <c r="K38" s="206">
        <v>40.126139294926908</v>
      </c>
      <c r="L38" s="206">
        <v>47.769217540842646</v>
      </c>
      <c r="M38" s="206">
        <v>23.88460877042132</v>
      </c>
      <c r="N38" s="206">
        <v>8.5984522785898534</v>
      </c>
      <c r="O38" s="206">
        <v>7.643078245915734</v>
      </c>
      <c r="P38" s="206">
        <v>4.7769561478933786</v>
      </c>
      <c r="Q38" s="206">
        <v>3.8214961306964752</v>
      </c>
      <c r="R38" s="206">
        <v>10.50920034393809</v>
      </c>
      <c r="S38" s="206">
        <v>2.94548581255374</v>
      </c>
      <c r="T38" s="206">
        <v>9.738263112639725</v>
      </c>
      <c r="U38" s="206">
        <v>1.9518486672398969</v>
      </c>
      <c r="V38" s="206">
        <v>1.244883920894239</v>
      </c>
      <c r="W38" s="206">
        <v>0.83688736027515043</v>
      </c>
      <c r="DA38" s="71" t="s">
        <v>960</v>
      </c>
    </row>
    <row r="39" spans="1:105" ht="12" customHeight="1" x14ac:dyDescent="0.25">
      <c r="A39" s="18" t="s">
        <v>34</v>
      </c>
      <c r="B39" s="206">
        <v>0</v>
      </c>
      <c r="C39" s="206">
        <v>0</v>
      </c>
      <c r="D39" s="206">
        <v>0</v>
      </c>
      <c r="E39" s="206">
        <v>0</v>
      </c>
      <c r="F39" s="206">
        <v>0</v>
      </c>
      <c r="G39" s="206">
        <v>0</v>
      </c>
      <c r="H39" s="206">
        <v>0</v>
      </c>
      <c r="I39" s="206">
        <v>0</v>
      </c>
      <c r="J39" s="206">
        <v>0</v>
      </c>
      <c r="K39" s="206">
        <v>0</v>
      </c>
      <c r="L39" s="206">
        <v>0</v>
      </c>
      <c r="M39" s="206">
        <v>0</v>
      </c>
      <c r="N39" s="206">
        <v>0</v>
      </c>
      <c r="O39" s="206">
        <v>0</v>
      </c>
      <c r="P39" s="206">
        <v>0</v>
      </c>
      <c r="Q39" s="206">
        <v>0</v>
      </c>
      <c r="R39" s="206">
        <v>0</v>
      </c>
      <c r="S39" s="206">
        <v>1.031814273430782E-3</v>
      </c>
      <c r="T39" s="206">
        <v>2.0636285468615648E-3</v>
      </c>
      <c r="U39" s="206">
        <v>1.031814273430782E-3</v>
      </c>
      <c r="V39" s="206">
        <v>1.031814273430782E-3</v>
      </c>
      <c r="W39" s="206">
        <v>1.031814273430782E-3</v>
      </c>
      <c r="DA39" s="71" t="s">
        <v>961</v>
      </c>
    </row>
    <row r="40" spans="1:105" ht="12" customHeight="1" x14ac:dyDescent="0.25">
      <c r="A40" s="14" t="s">
        <v>35</v>
      </c>
      <c r="B40" s="206">
        <f t="shared" ref="B40:W40" si="9">B41+B42</f>
        <v>46.732588134135852</v>
      </c>
      <c r="C40" s="206">
        <f t="shared" si="9"/>
        <v>58.684436801375753</v>
      </c>
      <c r="D40" s="206">
        <f t="shared" si="9"/>
        <v>63.370593293207222</v>
      </c>
      <c r="E40" s="206">
        <f t="shared" si="9"/>
        <v>68.93809114359415</v>
      </c>
      <c r="F40" s="206">
        <f t="shared" si="9"/>
        <v>61.070507308684427</v>
      </c>
      <c r="G40" s="206">
        <f t="shared" si="9"/>
        <v>64.402407566638004</v>
      </c>
      <c r="H40" s="206">
        <f t="shared" si="9"/>
        <v>58.598452278589853</v>
      </c>
      <c r="I40" s="206">
        <f t="shared" si="9"/>
        <v>70.872742906276869</v>
      </c>
      <c r="J40" s="206">
        <f t="shared" si="9"/>
        <v>74.032674118658633</v>
      </c>
      <c r="K40" s="206">
        <f t="shared" si="9"/>
        <v>125.15047291487529</v>
      </c>
      <c r="L40" s="206">
        <f t="shared" si="9"/>
        <v>146.0017196904557</v>
      </c>
      <c r="M40" s="206">
        <f t="shared" si="9"/>
        <v>174.0326741186586</v>
      </c>
      <c r="N40" s="206">
        <f t="shared" si="9"/>
        <v>167.9062768701634</v>
      </c>
      <c r="O40" s="206">
        <f t="shared" si="9"/>
        <v>160.57609630266549</v>
      </c>
      <c r="P40" s="206">
        <f t="shared" si="9"/>
        <v>142.06792777300089</v>
      </c>
      <c r="Q40" s="206">
        <f t="shared" si="9"/>
        <v>152.49303525365431</v>
      </c>
      <c r="R40" s="206">
        <f t="shared" si="9"/>
        <v>147.4933791917455</v>
      </c>
      <c r="S40" s="206">
        <f t="shared" si="9"/>
        <v>168.41943250214959</v>
      </c>
      <c r="T40" s="206">
        <f t="shared" si="9"/>
        <v>181.29673258813409</v>
      </c>
      <c r="U40" s="206">
        <f t="shared" si="9"/>
        <v>175.78082545141871</v>
      </c>
      <c r="V40" s="206">
        <f t="shared" si="9"/>
        <v>108.5170249355116</v>
      </c>
      <c r="W40" s="206">
        <f t="shared" si="9"/>
        <v>149.25924333619949</v>
      </c>
      <c r="DA40" s="71"/>
    </row>
    <row r="41" spans="1:105" ht="12" customHeight="1" x14ac:dyDescent="0.25">
      <c r="A41" s="18" t="s">
        <v>72</v>
      </c>
      <c r="B41" s="206">
        <v>46.732588134135852</v>
      </c>
      <c r="C41" s="206">
        <v>58.684436801375753</v>
      </c>
      <c r="D41" s="206">
        <v>63.370593293207222</v>
      </c>
      <c r="E41" s="206">
        <v>68.93809114359415</v>
      </c>
      <c r="F41" s="206">
        <v>61.070507308684427</v>
      </c>
      <c r="G41" s="206">
        <v>64.402407566638004</v>
      </c>
      <c r="H41" s="206">
        <v>58.598452278589853</v>
      </c>
      <c r="I41" s="206">
        <v>70.872742906276869</v>
      </c>
      <c r="J41" s="206">
        <v>74.032674118658633</v>
      </c>
      <c r="K41" s="206">
        <v>125.15047291487529</v>
      </c>
      <c r="L41" s="206">
        <v>146.0017196904557</v>
      </c>
      <c r="M41" s="206">
        <v>174.0326741186586</v>
      </c>
      <c r="N41" s="206">
        <v>167.9062768701634</v>
      </c>
      <c r="O41" s="206">
        <v>160.57609630266549</v>
      </c>
      <c r="P41" s="206">
        <v>142.06792777300089</v>
      </c>
      <c r="Q41" s="206">
        <v>152.49303525365431</v>
      </c>
      <c r="R41" s="206">
        <v>147.4933791917455</v>
      </c>
      <c r="S41" s="206">
        <v>168.41943250214959</v>
      </c>
      <c r="T41" s="206">
        <v>181.29673258813409</v>
      </c>
      <c r="U41" s="206">
        <v>175.78082545141871</v>
      </c>
      <c r="V41" s="206">
        <v>108.5170249355116</v>
      </c>
      <c r="W41" s="206">
        <v>149.25924333619949</v>
      </c>
      <c r="DA41" s="71" t="s">
        <v>962</v>
      </c>
    </row>
    <row r="42" spans="1:105" ht="12" customHeight="1" x14ac:dyDescent="0.25">
      <c r="A42" s="18" t="s">
        <v>36</v>
      </c>
      <c r="B42" s="206">
        <v>0</v>
      </c>
      <c r="C42" s="206">
        <v>0</v>
      </c>
      <c r="D42" s="206">
        <v>0</v>
      </c>
      <c r="E42" s="206">
        <v>0</v>
      </c>
      <c r="F42" s="206">
        <v>0</v>
      </c>
      <c r="G42" s="206">
        <v>0</v>
      </c>
      <c r="H42" s="206">
        <v>0</v>
      </c>
      <c r="I42" s="206">
        <v>0</v>
      </c>
      <c r="J42" s="206">
        <v>0</v>
      </c>
      <c r="K42" s="206">
        <v>0</v>
      </c>
      <c r="L42" s="206">
        <v>0</v>
      </c>
      <c r="M42" s="206">
        <v>0</v>
      </c>
      <c r="N42" s="206">
        <v>0</v>
      </c>
      <c r="O42" s="206">
        <v>0</v>
      </c>
      <c r="P42" s="206">
        <v>0</v>
      </c>
      <c r="Q42" s="206">
        <v>0</v>
      </c>
      <c r="R42" s="206">
        <v>0</v>
      </c>
      <c r="S42" s="206">
        <v>0</v>
      </c>
      <c r="T42" s="206">
        <v>0</v>
      </c>
      <c r="U42" s="206">
        <v>0</v>
      </c>
      <c r="V42" s="206">
        <v>0</v>
      </c>
      <c r="W42" s="206">
        <v>0</v>
      </c>
      <c r="DA42" s="71" t="s">
        <v>963</v>
      </c>
    </row>
    <row r="43" spans="1:105" ht="12" customHeight="1" x14ac:dyDescent="0.25">
      <c r="A43" s="14" t="s">
        <v>37</v>
      </c>
      <c r="B43" s="206">
        <f t="shared" ref="B43:W43" si="10">B44+B45+B46+B47+B48+B49</f>
        <v>32.506964746345652</v>
      </c>
      <c r="C43" s="206">
        <f t="shared" si="10"/>
        <v>32.936887360275144</v>
      </c>
      <c r="D43" s="206">
        <f t="shared" si="10"/>
        <v>33.366809974204642</v>
      </c>
      <c r="E43" s="206">
        <f t="shared" si="10"/>
        <v>33.796732588134127</v>
      </c>
      <c r="F43" s="206">
        <f t="shared" si="10"/>
        <v>34.46543422184007</v>
      </c>
      <c r="G43" s="206">
        <f t="shared" si="10"/>
        <v>35.253654342218397</v>
      </c>
      <c r="H43" s="206">
        <f t="shared" si="10"/>
        <v>35.683576956147888</v>
      </c>
      <c r="I43" s="206">
        <f t="shared" si="10"/>
        <v>36.734479793637149</v>
      </c>
      <c r="J43" s="206">
        <f t="shared" si="10"/>
        <v>36.567325881341361</v>
      </c>
      <c r="K43" s="206">
        <f t="shared" si="10"/>
        <v>39.385726569217539</v>
      </c>
      <c r="L43" s="206">
        <f t="shared" si="10"/>
        <v>43.207222699914013</v>
      </c>
      <c r="M43" s="206">
        <f t="shared" si="10"/>
        <v>43.374462596732577</v>
      </c>
      <c r="N43" s="206">
        <f t="shared" si="10"/>
        <v>1.98237317282889</v>
      </c>
      <c r="O43" s="206">
        <f t="shared" si="10"/>
        <v>2.5795356835769558</v>
      </c>
      <c r="P43" s="206">
        <f t="shared" si="10"/>
        <v>1.743594153052451</v>
      </c>
      <c r="Q43" s="206">
        <f t="shared" si="10"/>
        <v>1.958555460017197</v>
      </c>
      <c r="R43" s="206">
        <f t="shared" si="10"/>
        <v>1.146431642304385</v>
      </c>
      <c r="S43" s="206">
        <f t="shared" si="10"/>
        <v>1.2520206362854689</v>
      </c>
      <c r="T43" s="206">
        <f t="shared" si="10"/>
        <v>4.694496990541702</v>
      </c>
      <c r="U43" s="206">
        <f t="shared" si="10"/>
        <v>5.9958727429062764</v>
      </c>
      <c r="V43" s="206">
        <f t="shared" si="10"/>
        <v>5.3484092863284607</v>
      </c>
      <c r="W43" s="206">
        <f t="shared" si="10"/>
        <v>5.8448839208942394</v>
      </c>
      <c r="DA43" s="71"/>
    </row>
    <row r="44" spans="1:105" ht="12" customHeight="1" x14ac:dyDescent="0.25">
      <c r="A44" s="18" t="s">
        <v>73</v>
      </c>
      <c r="B44" s="206">
        <v>32.506964746345652</v>
      </c>
      <c r="C44" s="206">
        <v>32.936887360275144</v>
      </c>
      <c r="D44" s="206">
        <v>33.366809974204642</v>
      </c>
      <c r="E44" s="206">
        <v>33.796732588134127</v>
      </c>
      <c r="F44" s="206">
        <v>34.46543422184007</v>
      </c>
      <c r="G44" s="206">
        <v>35.253654342218397</v>
      </c>
      <c r="H44" s="206">
        <v>35.683576956147888</v>
      </c>
      <c r="I44" s="206">
        <v>36.734479793637149</v>
      </c>
      <c r="J44" s="206">
        <v>36.567325881341361</v>
      </c>
      <c r="K44" s="206">
        <v>39.385726569217539</v>
      </c>
      <c r="L44" s="206">
        <v>43.207222699914013</v>
      </c>
      <c r="M44" s="206">
        <v>43.374462596732577</v>
      </c>
      <c r="N44" s="206">
        <v>1.98237317282889</v>
      </c>
      <c r="O44" s="206">
        <v>2.5795356835769558</v>
      </c>
      <c r="P44" s="206">
        <v>1.743594153052451</v>
      </c>
      <c r="Q44" s="206">
        <v>1.958555460017197</v>
      </c>
      <c r="R44" s="206">
        <v>1.146431642304385</v>
      </c>
      <c r="S44" s="206">
        <v>1.1654342218400691</v>
      </c>
      <c r="T44" s="206">
        <v>4.6087704213241611</v>
      </c>
      <c r="U44" s="206">
        <v>5.8933791917454856</v>
      </c>
      <c r="V44" s="206">
        <v>5.2370593293207222</v>
      </c>
      <c r="W44" s="206">
        <v>5.7185726569217543</v>
      </c>
      <c r="DA44" s="71" t="s">
        <v>964</v>
      </c>
    </row>
    <row r="45" spans="1:105" ht="12" customHeight="1" x14ac:dyDescent="0.25">
      <c r="A45" s="18" t="s">
        <v>74</v>
      </c>
      <c r="B45" s="206">
        <v>0</v>
      </c>
      <c r="C45" s="206">
        <v>0</v>
      </c>
      <c r="D45" s="206">
        <v>0</v>
      </c>
      <c r="E45" s="206">
        <v>0</v>
      </c>
      <c r="F45" s="206">
        <v>0</v>
      </c>
      <c r="G45" s="206">
        <v>0</v>
      </c>
      <c r="H45" s="206">
        <v>0</v>
      </c>
      <c r="I45" s="206">
        <v>0</v>
      </c>
      <c r="J45" s="206">
        <v>0</v>
      </c>
      <c r="K45" s="206">
        <v>0</v>
      </c>
      <c r="L45" s="206">
        <v>0</v>
      </c>
      <c r="M45" s="206">
        <v>0</v>
      </c>
      <c r="N45" s="206">
        <v>0</v>
      </c>
      <c r="O45" s="206">
        <v>0</v>
      </c>
      <c r="P45" s="206">
        <v>0</v>
      </c>
      <c r="Q45" s="206">
        <v>0</v>
      </c>
      <c r="R45" s="206">
        <v>0</v>
      </c>
      <c r="S45" s="206">
        <v>0</v>
      </c>
      <c r="T45" s="206">
        <v>0</v>
      </c>
      <c r="U45" s="206">
        <v>0</v>
      </c>
      <c r="V45" s="206">
        <v>0</v>
      </c>
      <c r="W45" s="206">
        <v>0</v>
      </c>
      <c r="DA45" s="71" t="s">
        <v>965</v>
      </c>
    </row>
    <row r="46" spans="1:105" ht="12" customHeight="1" x14ac:dyDescent="0.25">
      <c r="A46" s="18" t="s">
        <v>75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8.6586414445399815E-2</v>
      </c>
      <c r="T46" s="206">
        <v>8.5726569217540835E-2</v>
      </c>
      <c r="U46" s="206">
        <v>0.10249355116079099</v>
      </c>
      <c r="V46" s="206">
        <v>0.1113499570077386</v>
      </c>
      <c r="W46" s="206">
        <v>0.12631126397248499</v>
      </c>
      <c r="DA46" s="71" t="s">
        <v>966</v>
      </c>
    </row>
    <row r="47" spans="1:105" ht="12" customHeight="1" x14ac:dyDescent="0.25">
      <c r="A47" s="18" t="s">
        <v>76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0</v>
      </c>
      <c r="U47" s="206">
        <v>0</v>
      </c>
      <c r="V47" s="206">
        <v>0</v>
      </c>
      <c r="W47" s="206">
        <v>0</v>
      </c>
      <c r="DA47" s="71" t="s">
        <v>967</v>
      </c>
    </row>
    <row r="48" spans="1:105" ht="12" customHeight="1" x14ac:dyDescent="0.25">
      <c r="A48" s="18" t="s">
        <v>77</v>
      </c>
      <c r="B48" s="206">
        <v>0</v>
      </c>
      <c r="C48" s="206">
        <v>0</v>
      </c>
      <c r="D48" s="206">
        <v>0</v>
      </c>
      <c r="E48" s="206">
        <v>0</v>
      </c>
      <c r="F48" s="206">
        <v>0</v>
      </c>
      <c r="G48" s="206">
        <v>0</v>
      </c>
      <c r="H48" s="206">
        <v>0</v>
      </c>
      <c r="I48" s="206">
        <v>0</v>
      </c>
      <c r="J48" s="206">
        <v>0</v>
      </c>
      <c r="K48" s="206">
        <v>0</v>
      </c>
      <c r="L48" s="206">
        <v>0</v>
      </c>
      <c r="M48" s="206">
        <v>0</v>
      </c>
      <c r="N48" s="206">
        <v>0</v>
      </c>
      <c r="O48" s="206">
        <v>0</v>
      </c>
      <c r="P48" s="206">
        <v>0</v>
      </c>
      <c r="Q48" s="206">
        <v>0</v>
      </c>
      <c r="R48" s="206">
        <v>0</v>
      </c>
      <c r="S48" s="206">
        <v>0</v>
      </c>
      <c r="T48" s="206">
        <v>0</v>
      </c>
      <c r="U48" s="206">
        <v>0</v>
      </c>
      <c r="V48" s="206">
        <v>0</v>
      </c>
      <c r="W48" s="206">
        <v>0</v>
      </c>
      <c r="DA48" s="71" t="s">
        <v>968</v>
      </c>
    </row>
    <row r="49" spans="1:105" ht="12" customHeight="1" x14ac:dyDescent="0.25">
      <c r="A49" s="18" t="s">
        <v>78</v>
      </c>
      <c r="B49" s="206">
        <v>0</v>
      </c>
      <c r="C49" s="206">
        <v>0</v>
      </c>
      <c r="D49" s="206">
        <v>0</v>
      </c>
      <c r="E49" s="206">
        <v>0</v>
      </c>
      <c r="F49" s="206">
        <v>0</v>
      </c>
      <c r="G49" s="206">
        <v>0</v>
      </c>
      <c r="H49" s="206">
        <v>0</v>
      </c>
      <c r="I49" s="206">
        <v>0</v>
      </c>
      <c r="J49" s="206">
        <v>0</v>
      </c>
      <c r="K49" s="206">
        <v>0</v>
      </c>
      <c r="L49" s="206">
        <v>0</v>
      </c>
      <c r="M49" s="206">
        <v>0</v>
      </c>
      <c r="N49" s="206">
        <v>0</v>
      </c>
      <c r="O49" s="206">
        <v>0</v>
      </c>
      <c r="P49" s="206">
        <v>0</v>
      </c>
      <c r="Q49" s="206">
        <v>0</v>
      </c>
      <c r="R49" s="206">
        <v>0</v>
      </c>
      <c r="S49" s="206">
        <v>0</v>
      </c>
      <c r="T49" s="206">
        <v>0</v>
      </c>
      <c r="U49" s="206">
        <v>0</v>
      </c>
      <c r="V49" s="206">
        <v>0</v>
      </c>
      <c r="W49" s="206">
        <v>0</v>
      </c>
      <c r="DA49" s="71" t="s">
        <v>969</v>
      </c>
    </row>
    <row r="50" spans="1:105" ht="12" customHeight="1" x14ac:dyDescent="0.25">
      <c r="A50" s="14" t="s">
        <v>79</v>
      </c>
      <c r="B50" s="206">
        <v>53.740326741186593</v>
      </c>
      <c r="C50" s="206">
        <v>51.949011177987963</v>
      </c>
      <c r="D50" s="206">
        <v>73.397334479793628</v>
      </c>
      <c r="E50" s="206">
        <v>98.428374892519344</v>
      </c>
      <c r="F50" s="206">
        <v>101.222871883061</v>
      </c>
      <c r="G50" s="206">
        <v>111.49329320722271</v>
      </c>
      <c r="H50" s="206">
        <v>119.661822871883</v>
      </c>
      <c r="I50" s="206">
        <v>121.2142734307825</v>
      </c>
      <c r="J50" s="206">
        <v>120.5693895098882</v>
      </c>
      <c r="K50" s="206">
        <v>122.24135855546</v>
      </c>
      <c r="L50" s="206">
        <v>113.7623387790198</v>
      </c>
      <c r="M50" s="206">
        <v>102.2260533104041</v>
      </c>
      <c r="N50" s="206">
        <v>107.43284608770421</v>
      </c>
      <c r="O50" s="206">
        <v>110.1079965606191</v>
      </c>
      <c r="P50" s="206">
        <v>36.853912295786763</v>
      </c>
      <c r="Q50" s="206">
        <v>30.381169389509889</v>
      </c>
      <c r="R50" s="206">
        <v>22.045485812553739</v>
      </c>
      <c r="S50" s="206">
        <v>17.881599312123811</v>
      </c>
      <c r="T50" s="206">
        <v>52.135081685296647</v>
      </c>
      <c r="U50" s="206">
        <v>63.283920894239031</v>
      </c>
      <c r="V50" s="206">
        <v>56.972570937231303</v>
      </c>
      <c r="W50" s="206">
        <v>62.508512467755807</v>
      </c>
      <c r="DA50" s="71" t="s">
        <v>970</v>
      </c>
    </row>
    <row r="51" spans="1:105" ht="12" customHeight="1" x14ac:dyDescent="0.25">
      <c r="A51" s="21" t="s">
        <v>38</v>
      </c>
      <c r="B51" s="209">
        <v>198.6242476354256</v>
      </c>
      <c r="C51" s="209">
        <v>198.02235597592431</v>
      </c>
      <c r="D51" s="209">
        <v>200.42992261392951</v>
      </c>
      <c r="E51" s="209">
        <v>213.24161650902829</v>
      </c>
      <c r="F51" s="209">
        <v>219.69045571797079</v>
      </c>
      <c r="G51" s="209">
        <v>220.20636285468609</v>
      </c>
      <c r="H51" s="209">
        <v>226.74118658641439</v>
      </c>
      <c r="I51" s="209">
        <v>230.35253654342219</v>
      </c>
      <c r="J51" s="209">
        <v>215.73516766981939</v>
      </c>
      <c r="K51" s="209">
        <v>186.7583834909716</v>
      </c>
      <c r="L51" s="209">
        <v>214.18744625967321</v>
      </c>
      <c r="M51" s="209">
        <v>206.44883920894239</v>
      </c>
      <c r="N51" s="209">
        <v>197.24849527085121</v>
      </c>
      <c r="O51" s="209">
        <v>196.8185726569217</v>
      </c>
      <c r="P51" s="209">
        <v>181.9432502149613</v>
      </c>
      <c r="Q51" s="209">
        <v>182.20120378331899</v>
      </c>
      <c r="R51" s="209">
        <v>198.6278589853826</v>
      </c>
      <c r="S51" s="209">
        <v>204.22278589853821</v>
      </c>
      <c r="T51" s="209">
        <v>204.86595012897669</v>
      </c>
      <c r="U51" s="209">
        <v>216.47953568357701</v>
      </c>
      <c r="V51" s="209">
        <v>209.76173688736031</v>
      </c>
      <c r="W51" s="209">
        <v>219.33559759243329</v>
      </c>
      <c r="DA51" s="86" t="s">
        <v>971</v>
      </c>
    </row>
    <row r="52" spans="1:105" ht="12" customHeight="1" x14ac:dyDescent="0.25">
      <c r="A52" s="114" t="s">
        <v>145</v>
      </c>
      <c r="B52" s="286">
        <f t="shared" ref="B52:W52" si="11">SUM(B53:B55)</f>
        <v>414.30524505589</v>
      </c>
      <c r="C52" s="286">
        <f t="shared" si="11"/>
        <v>570.14883920894215</v>
      </c>
      <c r="D52" s="286">
        <f t="shared" si="11"/>
        <v>549.689165950129</v>
      </c>
      <c r="E52" s="286">
        <f t="shared" si="11"/>
        <v>575.14643164230438</v>
      </c>
      <c r="F52" s="286">
        <f t="shared" si="11"/>
        <v>563.74531384350848</v>
      </c>
      <c r="G52" s="286">
        <f t="shared" si="11"/>
        <v>483.33929492691283</v>
      </c>
      <c r="H52" s="286">
        <f t="shared" si="11"/>
        <v>475.22785898538228</v>
      </c>
      <c r="I52" s="286">
        <f t="shared" si="11"/>
        <v>570.29277730008585</v>
      </c>
      <c r="J52" s="286">
        <f t="shared" si="11"/>
        <v>503.45984522785886</v>
      </c>
      <c r="K52" s="286">
        <f t="shared" si="11"/>
        <v>528.58512467755793</v>
      </c>
      <c r="L52" s="286">
        <f t="shared" si="11"/>
        <v>580.21367153912342</v>
      </c>
      <c r="M52" s="286">
        <f t="shared" si="11"/>
        <v>576.37377472055073</v>
      </c>
      <c r="N52" s="286">
        <f t="shared" si="11"/>
        <v>502.22158211521923</v>
      </c>
      <c r="O52" s="286">
        <f t="shared" si="11"/>
        <v>494.76139294926907</v>
      </c>
      <c r="P52" s="286">
        <f t="shared" si="11"/>
        <v>373.31358555460008</v>
      </c>
      <c r="Q52" s="286">
        <f t="shared" si="11"/>
        <v>375.10696474634562</v>
      </c>
      <c r="R52" s="286">
        <f t="shared" si="11"/>
        <v>384.073860705073</v>
      </c>
      <c r="S52" s="286">
        <f t="shared" si="11"/>
        <v>398.79707652622488</v>
      </c>
      <c r="T52" s="286">
        <f t="shared" si="11"/>
        <v>456.85460017196897</v>
      </c>
      <c r="U52" s="286">
        <f t="shared" si="11"/>
        <v>467.47858985382663</v>
      </c>
      <c r="V52" s="286">
        <f t="shared" si="11"/>
        <v>385.83981083404984</v>
      </c>
      <c r="W52" s="286">
        <f t="shared" si="11"/>
        <v>441.79724849527076</v>
      </c>
      <c r="DA52" s="118"/>
    </row>
    <row r="53" spans="1:105" ht="12" customHeight="1" x14ac:dyDescent="0.25">
      <c r="A53" s="51" t="s">
        <v>46</v>
      </c>
      <c r="B53" s="239">
        <f>CHI_fec!B5-B58</f>
        <v>290.00464385714781</v>
      </c>
      <c r="C53" s="239">
        <f>CHI_fec!C5-C58</f>
        <v>394.01212747773661</v>
      </c>
      <c r="D53" s="239">
        <f>CHI_fec!D5-D58</f>
        <v>383.36471744673895</v>
      </c>
      <c r="E53" s="239">
        <f>CHI_fec!E5-E58</f>
        <v>417.64707022042148</v>
      </c>
      <c r="F53" s="239">
        <f>CHI_fec!F5-F58</f>
        <v>401.12629170277091</v>
      </c>
      <c r="G53" s="239">
        <f>CHI_fec!G5-G58</f>
        <v>327.42228552842948</v>
      </c>
      <c r="H53" s="239">
        <f>CHI_fec!H5-H58</f>
        <v>323.99811603061335</v>
      </c>
      <c r="I53" s="239">
        <f>CHI_fec!I5-I58</f>
        <v>392.86978637903167</v>
      </c>
      <c r="J53" s="239">
        <f>CHI_fec!J5-J58</f>
        <v>341.20831969661845</v>
      </c>
      <c r="K53" s="239">
        <f>CHI_fec!K5-K58</f>
        <v>289.21986061829034</v>
      </c>
      <c r="L53" s="239">
        <f>CHI_fec!L5-L58</f>
        <v>399.0960475071488</v>
      </c>
      <c r="M53" s="239">
        <f>CHI_fec!M5-M58</f>
        <v>406.44356494995895</v>
      </c>
      <c r="N53" s="239">
        <f>CHI_fec!N5-N58</f>
        <v>302.91847779775821</v>
      </c>
      <c r="O53" s="239">
        <f>CHI_fec!O5-O58</f>
        <v>332.13713692605711</v>
      </c>
      <c r="P53" s="239">
        <f>CHI_fec!P5-P58</f>
        <v>256.68197203412069</v>
      </c>
      <c r="Q53" s="239">
        <f>CHI_fec!Q5-Q58</f>
        <v>294.57207593131056</v>
      </c>
      <c r="R53" s="239">
        <f>CHI_fec!R5-R58</f>
        <v>301.0972099369086</v>
      </c>
      <c r="S53" s="239">
        <f>CHI_fec!S5-S58</f>
        <v>311.27289278405692</v>
      </c>
      <c r="T53" s="239">
        <f>CHI_fec!T5-T58</f>
        <v>315.66173123378684</v>
      </c>
      <c r="U53" s="239">
        <f>CHI_fec!U5-U58</f>
        <v>303.73188120774512</v>
      </c>
      <c r="V53" s="239">
        <f>CHI_fec!V5-V58</f>
        <v>249.73454948186213</v>
      </c>
      <c r="W53" s="239">
        <f>CHI_fec!W5-W58</f>
        <v>289.17453069157307</v>
      </c>
      <c r="DA53" s="83"/>
    </row>
    <row r="54" spans="1:105" ht="12" customHeight="1" x14ac:dyDescent="0.25">
      <c r="A54" s="99" t="s">
        <v>47</v>
      </c>
      <c r="B54" s="240">
        <f>CHI_fec!B61</f>
        <v>84.740788449300581</v>
      </c>
      <c r="C54" s="240">
        <f>CHI_fec!C61</f>
        <v>109.2621060311985</v>
      </c>
      <c r="D54" s="240">
        <f>CHI_fec!D61</f>
        <v>96.511830845374703</v>
      </c>
      <c r="E54" s="240">
        <f>CHI_fec!E61</f>
        <v>93.829040595567733</v>
      </c>
      <c r="F54" s="240">
        <f>CHI_fec!F61</f>
        <v>99.098945667127609</v>
      </c>
      <c r="G54" s="240">
        <f>CHI_fec!G61</f>
        <v>91.558455846335903</v>
      </c>
      <c r="H54" s="240">
        <f>CHI_fec!H61</f>
        <v>92.01499879317403</v>
      </c>
      <c r="I54" s="240">
        <f>CHI_fec!I61</f>
        <v>108.8926256047186</v>
      </c>
      <c r="J54" s="240">
        <f>CHI_fec!J61</f>
        <v>94.605590688401037</v>
      </c>
      <c r="K54" s="240">
        <f>CHI_fec!K61</f>
        <v>163.9998298374276</v>
      </c>
      <c r="L54" s="240">
        <f>CHI_fec!L61</f>
        <v>144.03679858055591</v>
      </c>
      <c r="M54" s="240">
        <f>CHI_fec!M61</f>
        <v>135.33815856203151</v>
      </c>
      <c r="N54" s="240">
        <f>CHI_fec!N61</f>
        <v>170.880442618789</v>
      </c>
      <c r="O54" s="240">
        <f>CHI_fec!O61</f>
        <v>133.898260035823</v>
      </c>
      <c r="P54" s="240">
        <f>CHI_fec!P61</f>
        <v>93.052746605412992</v>
      </c>
      <c r="Q54" s="240">
        <f>CHI_fec!Q61</f>
        <v>54.949716368297693</v>
      </c>
      <c r="R54" s="240">
        <f>CHI_fec!R61</f>
        <v>58.291927351712722</v>
      </c>
      <c r="S54" s="240">
        <f>CHI_fec!S61</f>
        <v>64.37523944103107</v>
      </c>
      <c r="T54" s="240">
        <f>CHI_fec!T61</f>
        <v>117.2007986219502</v>
      </c>
      <c r="U54" s="240">
        <f>CHI_fec!U61</f>
        <v>136.64247629679329</v>
      </c>
      <c r="V54" s="240">
        <f>CHI_fec!V61</f>
        <v>104.4748992618084</v>
      </c>
      <c r="W54" s="240">
        <f>CHI_fec!W61</f>
        <v>120.6922450680015</v>
      </c>
      <c r="DA54" s="94"/>
    </row>
    <row r="55" spans="1:105" ht="12" customHeight="1" x14ac:dyDescent="0.25">
      <c r="A55" s="52" t="s">
        <v>48</v>
      </c>
      <c r="B55" s="241">
        <f>CHI_fec!B110</f>
        <v>39.55981274944164</v>
      </c>
      <c r="C55" s="241">
        <f>CHI_fec!C110</f>
        <v>66.874605700007038</v>
      </c>
      <c r="D55" s="241">
        <f>CHI_fec!D110</f>
        <v>69.81261765801537</v>
      </c>
      <c r="E55" s="241">
        <f>CHI_fec!E110</f>
        <v>63.670320826315141</v>
      </c>
      <c r="F55" s="241">
        <f>CHI_fec!F110</f>
        <v>63.520076473609997</v>
      </c>
      <c r="G55" s="241">
        <f>CHI_fec!G110</f>
        <v>64.358553552147427</v>
      </c>
      <c r="H55" s="241">
        <f>CHI_fec!H110</f>
        <v>59.214744161594901</v>
      </c>
      <c r="I55" s="241">
        <f>CHI_fec!I110</f>
        <v>68.530365316335576</v>
      </c>
      <c r="J55" s="241">
        <f>CHI_fec!J110</f>
        <v>67.645934842839395</v>
      </c>
      <c r="K55" s="241">
        <f>CHI_fec!K110</f>
        <v>75.365434221840061</v>
      </c>
      <c r="L55" s="241">
        <f>CHI_fec!L110</f>
        <v>37.080825451418733</v>
      </c>
      <c r="M55" s="241">
        <f>CHI_fec!M110</f>
        <v>34.592051208560243</v>
      </c>
      <c r="N55" s="241">
        <f>CHI_fec!N110</f>
        <v>28.422661698672009</v>
      </c>
      <c r="O55" s="241">
        <f>CHI_fec!O110</f>
        <v>28.725995987388941</v>
      </c>
      <c r="P55" s="241">
        <f>CHI_fec!P110</f>
        <v>23.578866915066389</v>
      </c>
      <c r="Q55" s="241">
        <f>CHI_fec!Q110</f>
        <v>25.585172446737371</v>
      </c>
      <c r="R55" s="241">
        <f>CHI_fec!R110</f>
        <v>24.684723416451689</v>
      </c>
      <c r="S55" s="241">
        <f>CHI_fec!S110</f>
        <v>23.148944301136911</v>
      </c>
      <c r="T55" s="241">
        <f>CHI_fec!T110</f>
        <v>23.99207031623196</v>
      </c>
      <c r="U55" s="241">
        <f>CHI_fec!U110</f>
        <v>27.104232349288239</v>
      </c>
      <c r="V55" s="241">
        <f>CHI_fec!V110</f>
        <v>31.6303620903793</v>
      </c>
      <c r="W55" s="241">
        <f>CHI_fec!W110</f>
        <v>31.930472735696171</v>
      </c>
      <c r="DA55" s="84"/>
    </row>
    <row r="56" spans="1:105" ht="12" customHeight="1" x14ac:dyDescent="0.25">
      <c r="A56" s="201"/>
      <c r="B56" s="201"/>
      <c r="C56" s="201"/>
      <c r="D56" s="201"/>
      <c r="E56" s="201"/>
      <c r="F56" s="201"/>
      <c r="G56" s="201"/>
      <c r="H56" s="201"/>
      <c r="I56" s="201"/>
      <c r="J56" s="201"/>
      <c r="K56" s="201"/>
      <c r="L56" s="201"/>
      <c r="M56" s="201"/>
      <c r="N56" s="201"/>
      <c r="O56" s="201"/>
      <c r="P56" s="201"/>
      <c r="Q56" s="201"/>
      <c r="R56" s="201"/>
      <c r="S56" s="201"/>
      <c r="T56" s="201"/>
      <c r="U56" s="201"/>
      <c r="V56" s="201"/>
      <c r="W56" s="201"/>
      <c r="DA56" s="173"/>
    </row>
    <row r="57" spans="1:105" ht="12" customHeight="1" x14ac:dyDescent="0.25">
      <c r="A57" s="30" t="s">
        <v>972</v>
      </c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DA57" s="112"/>
    </row>
    <row r="58" spans="1:105" ht="12" customHeight="1" x14ac:dyDescent="0.25">
      <c r="A58" s="31" t="s">
        <v>68</v>
      </c>
      <c r="B58" s="212">
        <v>1790.830672417457</v>
      </c>
      <c r="C58" s="212">
        <v>1398.0653116472949</v>
      </c>
      <c r="D58" s="212">
        <v>1509.2385055275081</v>
      </c>
      <c r="E58" s="212">
        <v>1705.1804895208229</v>
      </c>
      <c r="F58" s="212">
        <v>1908.128990717694</v>
      </c>
      <c r="G58" s="212">
        <v>1840.9159635967051</v>
      </c>
      <c r="H58" s="212">
        <v>1499.6126194201549</v>
      </c>
      <c r="I58" s="212">
        <v>1835.887833666015</v>
      </c>
      <c r="J58" s="212">
        <v>1506.499148410684</v>
      </c>
      <c r="K58" s="212">
        <v>1038.523345436726</v>
      </c>
      <c r="L58" s="212">
        <v>1330.6140383235411</v>
      </c>
      <c r="M58" s="212">
        <v>1382.954712800936</v>
      </c>
      <c r="N58" s="212">
        <v>1019.305929448713</v>
      </c>
      <c r="O58" s="212">
        <v>1111.8610817995971</v>
      </c>
      <c r="P58" s="212">
        <v>1249.061323972079</v>
      </c>
      <c r="Q58" s="212">
        <v>1098.411728179386</v>
      </c>
      <c r="R58" s="212">
        <v>911.66772240250737</v>
      </c>
      <c r="S58" s="212">
        <v>915.12173537269427</v>
      </c>
      <c r="T58" s="212">
        <v>482.88700228014051</v>
      </c>
      <c r="U58" s="212">
        <v>917.21056445167414</v>
      </c>
      <c r="V58" s="212">
        <v>874.10136374291892</v>
      </c>
      <c r="W58" s="212">
        <v>907.3386368245616</v>
      </c>
      <c r="DA58" s="109" t="s">
        <v>973</v>
      </c>
    </row>
    <row r="59" spans="1:105" ht="12" customHeight="1" x14ac:dyDescent="0.25">
      <c r="A59" s="24" t="s">
        <v>30</v>
      </c>
      <c r="B59" s="215">
        <v>0</v>
      </c>
      <c r="C59" s="215">
        <v>0</v>
      </c>
      <c r="D59" s="215">
        <v>0</v>
      </c>
      <c r="E59" s="215">
        <v>0</v>
      </c>
      <c r="F59" s="215">
        <v>0</v>
      </c>
      <c r="G59" s="215">
        <v>0</v>
      </c>
      <c r="H59" s="215">
        <v>0</v>
      </c>
      <c r="I59" s="215">
        <v>0</v>
      </c>
      <c r="J59" s="215">
        <v>0</v>
      </c>
      <c r="K59" s="215">
        <v>0</v>
      </c>
      <c r="L59" s="215">
        <v>0</v>
      </c>
      <c r="M59" s="215">
        <v>0</v>
      </c>
      <c r="N59" s="215">
        <v>0</v>
      </c>
      <c r="O59" s="215">
        <v>0</v>
      </c>
      <c r="P59" s="215">
        <v>0</v>
      </c>
      <c r="Q59" s="215">
        <v>0</v>
      </c>
      <c r="R59" s="215">
        <v>0</v>
      </c>
      <c r="S59" s="215">
        <v>0</v>
      </c>
      <c r="T59" s="215">
        <v>0</v>
      </c>
      <c r="U59" s="215">
        <v>0</v>
      </c>
      <c r="V59" s="215">
        <v>0</v>
      </c>
      <c r="W59" s="215">
        <v>0</v>
      </c>
      <c r="DA59" s="85" t="s">
        <v>974</v>
      </c>
    </row>
    <row r="60" spans="1:105" ht="12" customHeight="1" x14ac:dyDescent="0.25">
      <c r="A60" s="14" t="s">
        <v>31</v>
      </c>
      <c r="B60" s="206">
        <f t="shared" ref="B60:W60" si="12">B61+B62+B63+B64+B65+B66</f>
        <v>1790.8306724174572</v>
      </c>
      <c r="C60" s="206">
        <f t="shared" si="12"/>
        <v>1398.0653116472947</v>
      </c>
      <c r="D60" s="206">
        <f t="shared" si="12"/>
        <v>1509.2385055275076</v>
      </c>
      <c r="E60" s="206">
        <f t="shared" si="12"/>
        <v>1705.1804895208231</v>
      </c>
      <c r="F60" s="206">
        <f t="shared" si="12"/>
        <v>1908.1289907176938</v>
      </c>
      <c r="G60" s="206">
        <f t="shared" si="12"/>
        <v>1840.9159635967051</v>
      </c>
      <c r="H60" s="206">
        <f t="shared" si="12"/>
        <v>1499.6126194201549</v>
      </c>
      <c r="I60" s="206">
        <f t="shared" si="12"/>
        <v>1835.8878336660155</v>
      </c>
      <c r="J60" s="206">
        <f t="shared" si="12"/>
        <v>1506.4991484106838</v>
      </c>
      <c r="K60" s="206">
        <f t="shared" si="12"/>
        <v>1038.5233454367258</v>
      </c>
      <c r="L60" s="206">
        <f t="shared" si="12"/>
        <v>1330.6140383235413</v>
      </c>
      <c r="M60" s="206">
        <f t="shared" si="12"/>
        <v>1382.9547128009353</v>
      </c>
      <c r="N60" s="206">
        <f t="shared" si="12"/>
        <v>1019.3059294487133</v>
      </c>
      <c r="O60" s="206">
        <f t="shared" si="12"/>
        <v>1111.8610817995966</v>
      </c>
      <c r="P60" s="206">
        <f t="shared" si="12"/>
        <v>1249.0613239720792</v>
      </c>
      <c r="Q60" s="206">
        <f t="shared" si="12"/>
        <v>1098.4117281793858</v>
      </c>
      <c r="R60" s="206">
        <f t="shared" si="12"/>
        <v>911.66772240250737</v>
      </c>
      <c r="S60" s="206">
        <f t="shared" si="12"/>
        <v>915.12173537269427</v>
      </c>
      <c r="T60" s="206">
        <f t="shared" si="12"/>
        <v>482.88700228014051</v>
      </c>
      <c r="U60" s="206">
        <f t="shared" si="12"/>
        <v>917.21056445167414</v>
      </c>
      <c r="V60" s="206">
        <f t="shared" si="12"/>
        <v>874.10136374291892</v>
      </c>
      <c r="W60" s="206">
        <f t="shared" si="12"/>
        <v>907.33863682456149</v>
      </c>
      <c r="DA60" s="71"/>
    </row>
    <row r="61" spans="1:105" ht="12" customHeight="1" x14ac:dyDescent="0.25">
      <c r="A61" s="18" t="s">
        <v>32</v>
      </c>
      <c r="B61" s="206">
        <v>0</v>
      </c>
      <c r="C61" s="206">
        <v>0</v>
      </c>
      <c r="D61" s="206">
        <v>0</v>
      </c>
      <c r="E61" s="206">
        <v>0</v>
      </c>
      <c r="F61" s="206">
        <v>0</v>
      </c>
      <c r="G61" s="206">
        <v>0</v>
      </c>
      <c r="H61" s="206">
        <v>0</v>
      </c>
      <c r="I61" s="206">
        <v>0</v>
      </c>
      <c r="J61" s="206">
        <v>0</v>
      </c>
      <c r="K61" s="206">
        <v>0</v>
      </c>
      <c r="L61" s="206">
        <v>0</v>
      </c>
      <c r="M61" s="206">
        <v>0</v>
      </c>
      <c r="N61" s="206">
        <v>0</v>
      </c>
      <c r="O61" s="206">
        <v>0</v>
      </c>
      <c r="P61" s="206">
        <v>0</v>
      </c>
      <c r="Q61" s="206">
        <v>0</v>
      </c>
      <c r="R61" s="206">
        <v>0</v>
      </c>
      <c r="S61" s="206">
        <v>0</v>
      </c>
      <c r="T61" s="206">
        <v>0</v>
      </c>
      <c r="U61" s="206">
        <v>0</v>
      </c>
      <c r="V61" s="206">
        <v>0</v>
      </c>
      <c r="W61" s="206">
        <v>0</v>
      </c>
      <c r="DA61" s="71" t="s">
        <v>975</v>
      </c>
    </row>
    <row r="62" spans="1:105" ht="12" customHeight="1" x14ac:dyDescent="0.25">
      <c r="A62" s="18" t="s">
        <v>33</v>
      </c>
      <c r="B62" s="206">
        <v>29.373258813413582</v>
      </c>
      <c r="C62" s="206">
        <v>29.373258813413582</v>
      </c>
      <c r="D62" s="206">
        <v>36.151676698194322</v>
      </c>
      <c r="E62" s="206">
        <v>18.075838349097161</v>
      </c>
      <c r="F62" s="206">
        <v>48.589165950128972</v>
      </c>
      <c r="G62" s="206">
        <v>27.119518486672391</v>
      </c>
      <c r="H62" s="206">
        <v>73.448667239896807</v>
      </c>
      <c r="I62" s="206">
        <v>106.57300085984519</v>
      </c>
      <c r="J62" s="206">
        <v>134.04032674118659</v>
      </c>
      <c r="K62" s="206">
        <v>40.651590713671538</v>
      </c>
      <c r="L62" s="206">
        <v>61.526741186586413</v>
      </c>
      <c r="M62" s="206">
        <v>93.388736027515051</v>
      </c>
      <c r="N62" s="206">
        <v>12.085640584694749</v>
      </c>
      <c r="O62" s="206">
        <v>291.15313843508159</v>
      </c>
      <c r="P62" s="206">
        <v>494.41100601891662</v>
      </c>
      <c r="Q62" s="206">
        <v>354.87721410146167</v>
      </c>
      <c r="R62" s="206">
        <v>309.83086844368012</v>
      </c>
      <c r="S62" s="206">
        <v>240.22330180567499</v>
      </c>
      <c r="T62" s="206">
        <v>108.7748065348237</v>
      </c>
      <c r="U62" s="206">
        <v>319.93009458297502</v>
      </c>
      <c r="V62" s="206">
        <v>341.87093723129829</v>
      </c>
      <c r="W62" s="206">
        <v>331.64866723989678</v>
      </c>
      <c r="DA62" s="71" t="s">
        <v>976</v>
      </c>
    </row>
    <row r="63" spans="1:105" ht="12" customHeight="1" x14ac:dyDescent="0.25">
      <c r="A63" s="18" t="s">
        <v>69</v>
      </c>
      <c r="B63" s="206">
        <v>0</v>
      </c>
      <c r="C63" s="206">
        <v>0</v>
      </c>
      <c r="D63" s="206">
        <v>0</v>
      </c>
      <c r="E63" s="206">
        <v>0</v>
      </c>
      <c r="F63" s="206">
        <v>0</v>
      </c>
      <c r="G63" s="206">
        <v>0</v>
      </c>
      <c r="H63" s="206">
        <v>0</v>
      </c>
      <c r="I63" s="206">
        <v>0</v>
      </c>
      <c r="J63" s="206">
        <v>0</v>
      </c>
      <c r="K63" s="206">
        <v>0</v>
      </c>
      <c r="L63" s="206">
        <v>0</v>
      </c>
      <c r="M63" s="206">
        <v>0</v>
      </c>
      <c r="N63" s="206">
        <v>0</v>
      </c>
      <c r="O63" s="206">
        <v>0</v>
      </c>
      <c r="P63" s="206">
        <v>0</v>
      </c>
      <c r="Q63" s="206">
        <v>0</v>
      </c>
      <c r="R63" s="206">
        <v>0</v>
      </c>
      <c r="S63" s="206">
        <v>0</v>
      </c>
      <c r="T63" s="206">
        <v>0</v>
      </c>
      <c r="U63" s="206">
        <v>0</v>
      </c>
      <c r="V63" s="206">
        <v>0</v>
      </c>
      <c r="W63" s="206">
        <v>0</v>
      </c>
      <c r="DA63" s="71" t="s">
        <v>977</v>
      </c>
    </row>
    <row r="64" spans="1:105" ht="12" customHeight="1" x14ac:dyDescent="0.25">
      <c r="A64" s="18" t="s">
        <v>70</v>
      </c>
      <c r="B64" s="206">
        <v>215.18108340498711</v>
      </c>
      <c r="C64" s="206">
        <v>184.30300945829751</v>
      </c>
      <c r="D64" s="206">
        <v>176.58357695614791</v>
      </c>
      <c r="E64" s="206">
        <v>251.8486672398968</v>
      </c>
      <c r="F64" s="206">
        <v>249.57962166809969</v>
      </c>
      <c r="G64" s="206">
        <v>219.82209802235599</v>
      </c>
      <c r="H64" s="206">
        <v>161.26680997420459</v>
      </c>
      <c r="I64" s="206">
        <v>150.95064488392089</v>
      </c>
      <c r="J64" s="206">
        <v>179.61212381771281</v>
      </c>
      <c r="K64" s="206">
        <v>0</v>
      </c>
      <c r="L64" s="206">
        <v>0</v>
      </c>
      <c r="M64" s="206">
        <v>0</v>
      </c>
      <c r="N64" s="206">
        <v>0</v>
      </c>
      <c r="O64" s="206">
        <v>0</v>
      </c>
      <c r="P64" s="206">
        <v>0</v>
      </c>
      <c r="Q64" s="206">
        <v>0</v>
      </c>
      <c r="R64" s="206">
        <v>0</v>
      </c>
      <c r="S64" s="206">
        <v>0</v>
      </c>
      <c r="T64" s="206">
        <v>0</v>
      </c>
      <c r="U64" s="206">
        <v>0</v>
      </c>
      <c r="V64" s="206">
        <v>0</v>
      </c>
      <c r="W64" s="206">
        <v>0</v>
      </c>
      <c r="DA64" s="71" t="s">
        <v>978</v>
      </c>
    </row>
    <row r="65" spans="1:105" ht="12" customHeight="1" x14ac:dyDescent="0.25">
      <c r="A65" s="18" t="s">
        <v>34</v>
      </c>
      <c r="B65" s="206">
        <v>91.215195203355506</v>
      </c>
      <c r="C65" s="206">
        <v>96.016042515738661</v>
      </c>
      <c r="D65" s="206">
        <v>91.215203721832495</v>
      </c>
      <c r="E65" s="206">
        <v>75.852630535440014</v>
      </c>
      <c r="F65" s="206">
        <v>125.3225418784853</v>
      </c>
      <c r="G65" s="206">
        <v>126.5373737428788</v>
      </c>
      <c r="H65" s="206">
        <v>111.37341047776459</v>
      </c>
      <c r="I65" s="206">
        <v>89.20778207530212</v>
      </c>
      <c r="J65" s="206">
        <v>72.563894756341512</v>
      </c>
      <c r="K65" s="206">
        <v>41.532803734232381</v>
      </c>
      <c r="L65" s="206">
        <v>37.40681562362699</v>
      </c>
      <c r="M65" s="206">
        <v>44.223500419164218</v>
      </c>
      <c r="N65" s="206">
        <v>34.066548537277427</v>
      </c>
      <c r="O65" s="206">
        <v>26.210952822812679</v>
      </c>
      <c r="P65" s="206">
        <v>25.310507119112749</v>
      </c>
      <c r="Q65" s="206">
        <v>48.875098772679102</v>
      </c>
      <c r="R65" s="206">
        <v>30.13530623741719</v>
      </c>
      <c r="S65" s="206">
        <v>24.544865209323699</v>
      </c>
      <c r="T65" s="206">
        <v>27.523373733279019</v>
      </c>
      <c r="U65" s="206">
        <v>26.33455413353154</v>
      </c>
      <c r="V65" s="206">
        <v>26.563530552893202</v>
      </c>
      <c r="W65" s="206">
        <v>30.568387469445529</v>
      </c>
      <c r="DA65" s="71" t="s">
        <v>979</v>
      </c>
    </row>
    <row r="66" spans="1:105" ht="12" customHeight="1" x14ac:dyDescent="0.25">
      <c r="A66" s="18" t="s">
        <v>84</v>
      </c>
      <c r="B66" s="206">
        <v>1455.061134995701</v>
      </c>
      <c r="C66" s="206">
        <v>1088.373000859845</v>
      </c>
      <c r="D66" s="206">
        <v>1205.288048151333</v>
      </c>
      <c r="E66" s="206">
        <v>1359.4033533963891</v>
      </c>
      <c r="F66" s="206">
        <v>1484.6376612209799</v>
      </c>
      <c r="G66" s="206">
        <v>1467.4369733447979</v>
      </c>
      <c r="H66" s="206">
        <v>1153.523731728289</v>
      </c>
      <c r="I66" s="206">
        <v>1489.1564058469471</v>
      </c>
      <c r="J66" s="206">
        <v>1120.2828030954429</v>
      </c>
      <c r="K66" s="206">
        <v>956.33895098882192</v>
      </c>
      <c r="L66" s="206">
        <v>1231.680481513328</v>
      </c>
      <c r="M66" s="206">
        <v>1245.342476354256</v>
      </c>
      <c r="N66" s="206">
        <v>973.15374032674117</v>
      </c>
      <c r="O66" s="206">
        <v>794.49699054170242</v>
      </c>
      <c r="P66" s="206">
        <v>729.33981083404979</v>
      </c>
      <c r="Q66" s="206">
        <v>694.65941530524503</v>
      </c>
      <c r="R66" s="206">
        <v>571.70154772141007</v>
      </c>
      <c r="S66" s="206">
        <v>650.35356835769562</v>
      </c>
      <c r="T66" s="206">
        <v>346.58882201203778</v>
      </c>
      <c r="U66" s="206">
        <v>570.94591573516755</v>
      </c>
      <c r="V66" s="206">
        <v>505.66689595872742</v>
      </c>
      <c r="W66" s="206">
        <v>545.12158211521921</v>
      </c>
      <c r="DA66" s="71" t="s">
        <v>980</v>
      </c>
    </row>
    <row r="67" spans="1:105" ht="12" customHeight="1" x14ac:dyDescent="0.25">
      <c r="A67" s="14" t="s">
        <v>35</v>
      </c>
      <c r="B67" s="206">
        <f t="shared" ref="B67:W67" si="13">B68+B69</f>
        <v>0</v>
      </c>
      <c r="C67" s="206">
        <f t="shared" si="13"/>
        <v>0</v>
      </c>
      <c r="D67" s="206">
        <f t="shared" si="13"/>
        <v>0</v>
      </c>
      <c r="E67" s="206">
        <f t="shared" si="13"/>
        <v>0</v>
      </c>
      <c r="F67" s="206">
        <f t="shared" si="13"/>
        <v>0</v>
      </c>
      <c r="G67" s="206">
        <f t="shared" si="13"/>
        <v>0</v>
      </c>
      <c r="H67" s="206">
        <f t="shared" si="13"/>
        <v>0</v>
      </c>
      <c r="I67" s="206">
        <f t="shared" si="13"/>
        <v>0</v>
      </c>
      <c r="J67" s="206">
        <f t="shared" si="13"/>
        <v>0</v>
      </c>
      <c r="K67" s="206">
        <f t="shared" si="13"/>
        <v>0</v>
      </c>
      <c r="L67" s="206">
        <f t="shared" si="13"/>
        <v>0</v>
      </c>
      <c r="M67" s="206">
        <f t="shared" si="13"/>
        <v>0</v>
      </c>
      <c r="N67" s="206">
        <f t="shared" si="13"/>
        <v>0</v>
      </c>
      <c r="O67" s="206">
        <f t="shared" si="13"/>
        <v>0</v>
      </c>
      <c r="P67" s="206">
        <f t="shared" si="13"/>
        <v>0</v>
      </c>
      <c r="Q67" s="206">
        <f t="shared" si="13"/>
        <v>0</v>
      </c>
      <c r="R67" s="206">
        <f t="shared" si="13"/>
        <v>0</v>
      </c>
      <c r="S67" s="206">
        <f t="shared" si="13"/>
        <v>0</v>
      </c>
      <c r="T67" s="206">
        <f t="shared" si="13"/>
        <v>0</v>
      </c>
      <c r="U67" s="206">
        <f t="shared" si="13"/>
        <v>0</v>
      </c>
      <c r="V67" s="206">
        <f t="shared" si="13"/>
        <v>0</v>
      </c>
      <c r="W67" s="206">
        <f t="shared" si="13"/>
        <v>0</v>
      </c>
      <c r="DA67" s="71"/>
    </row>
    <row r="68" spans="1:105" ht="12" customHeight="1" x14ac:dyDescent="0.25">
      <c r="A68" s="18" t="s">
        <v>72</v>
      </c>
      <c r="B68" s="206">
        <v>0</v>
      </c>
      <c r="C68" s="206">
        <v>0</v>
      </c>
      <c r="D68" s="206">
        <v>0</v>
      </c>
      <c r="E68" s="206">
        <v>0</v>
      </c>
      <c r="F68" s="206">
        <v>0</v>
      </c>
      <c r="G68" s="206">
        <v>0</v>
      </c>
      <c r="H68" s="206">
        <v>0</v>
      </c>
      <c r="I68" s="206">
        <v>0</v>
      </c>
      <c r="J68" s="206">
        <v>0</v>
      </c>
      <c r="K68" s="206">
        <v>0</v>
      </c>
      <c r="L68" s="206">
        <v>0</v>
      </c>
      <c r="M68" s="206">
        <v>0</v>
      </c>
      <c r="N68" s="206">
        <v>0</v>
      </c>
      <c r="O68" s="206">
        <v>0</v>
      </c>
      <c r="P68" s="206">
        <v>0</v>
      </c>
      <c r="Q68" s="206">
        <v>0</v>
      </c>
      <c r="R68" s="206">
        <v>0</v>
      </c>
      <c r="S68" s="206">
        <v>0</v>
      </c>
      <c r="T68" s="206">
        <v>0</v>
      </c>
      <c r="U68" s="206">
        <v>0</v>
      </c>
      <c r="V68" s="206">
        <v>0</v>
      </c>
      <c r="W68" s="206">
        <v>0</v>
      </c>
      <c r="DA68" s="71" t="s">
        <v>981</v>
      </c>
    </row>
    <row r="69" spans="1:105" ht="12" customHeight="1" x14ac:dyDescent="0.25">
      <c r="A69" s="18" t="s">
        <v>36</v>
      </c>
      <c r="B69" s="206">
        <v>0</v>
      </c>
      <c r="C69" s="206">
        <v>0</v>
      </c>
      <c r="D69" s="206">
        <v>0</v>
      </c>
      <c r="E69" s="206">
        <v>0</v>
      </c>
      <c r="F69" s="206">
        <v>0</v>
      </c>
      <c r="G69" s="206">
        <v>0</v>
      </c>
      <c r="H69" s="206">
        <v>0</v>
      </c>
      <c r="I69" s="206">
        <v>0</v>
      </c>
      <c r="J69" s="206">
        <v>0</v>
      </c>
      <c r="K69" s="206">
        <v>0</v>
      </c>
      <c r="L69" s="206">
        <v>0</v>
      </c>
      <c r="M69" s="206">
        <v>0</v>
      </c>
      <c r="N69" s="206">
        <v>0</v>
      </c>
      <c r="O69" s="206">
        <v>0</v>
      </c>
      <c r="P69" s="206">
        <v>0</v>
      </c>
      <c r="Q69" s="206">
        <v>0</v>
      </c>
      <c r="R69" s="206">
        <v>0</v>
      </c>
      <c r="S69" s="206">
        <v>0</v>
      </c>
      <c r="T69" s="206">
        <v>0</v>
      </c>
      <c r="U69" s="206">
        <v>0</v>
      </c>
      <c r="V69" s="206">
        <v>0</v>
      </c>
      <c r="W69" s="206">
        <v>0</v>
      </c>
      <c r="DA69" s="71" t="s">
        <v>982</v>
      </c>
    </row>
    <row r="70" spans="1:105" ht="12" customHeight="1" x14ac:dyDescent="0.25">
      <c r="A70" s="14" t="s">
        <v>37</v>
      </c>
      <c r="B70" s="206">
        <v>0</v>
      </c>
      <c r="C70" s="206">
        <v>0</v>
      </c>
      <c r="D70" s="206">
        <v>0</v>
      </c>
      <c r="E70" s="206">
        <v>0</v>
      </c>
      <c r="F70" s="206">
        <v>0</v>
      </c>
      <c r="G70" s="206">
        <v>0</v>
      </c>
      <c r="H70" s="206">
        <v>0</v>
      </c>
      <c r="I70" s="206">
        <v>0</v>
      </c>
      <c r="J70" s="206">
        <v>0</v>
      </c>
      <c r="K70" s="206">
        <v>0</v>
      </c>
      <c r="L70" s="206">
        <v>0</v>
      </c>
      <c r="M70" s="206">
        <v>0</v>
      </c>
      <c r="N70" s="206">
        <v>0</v>
      </c>
      <c r="O70" s="206">
        <v>0</v>
      </c>
      <c r="P70" s="206">
        <v>0</v>
      </c>
      <c r="Q70" s="206">
        <v>0</v>
      </c>
      <c r="R70" s="206">
        <v>0</v>
      </c>
      <c r="S70" s="206">
        <v>0</v>
      </c>
      <c r="T70" s="206">
        <v>0</v>
      </c>
      <c r="U70" s="206">
        <v>0</v>
      </c>
      <c r="V70" s="206">
        <v>0</v>
      </c>
      <c r="W70" s="206">
        <v>0</v>
      </c>
      <c r="DA70" s="71" t="s">
        <v>983</v>
      </c>
    </row>
    <row r="71" spans="1:105" ht="12" customHeight="1" x14ac:dyDescent="0.25">
      <c r="A71" s="114" t="s">
        <v>145</v>
      </c>
      <c r="B71" s="286">
        <f t="shared" ref="B71:W71" si="14">SUM(B72:B74)</f>
        <v>1790.830672417457</v>
      </c>
      <c r="C71" s="286">
        <f t="shared" si="14"/>
        <v>1398.0653116472949</v>
      </c>
      <c r="D71" s="286">
        <f t="shared" si="14"/>
        <v>1509.2385055275081</v>
      </c>
      <c r="E71" s="286">
        <f t="shared" si="14"/>
        <v>1705.1804895208229</v>
      </c>
      <c r="F71" s="286">
        <f t="shared" si="14"/>
        <v>1908.128990717694</v>
      </c>
      <c r="G71" s="286">
        <f t="shared" si="14"/>
        <v>1840.9159635967051</v>
      </c>
      <c r="H71" s="286">
        <f t="shared" si="14"/>
        <v>1499.6126194201549</v>
      </c>
      <c r="I71" s="286">
        <f t="shared" si="14"/>
        <v>1835.887833666015</v>
      </c>
      <c r="J71" s="286">
        <f t="shared" si="14"/>
        <v>1506.499148410684</v>
      </c>
      <c r="K71" s="286">
        <f t="shared" si="14"/>
        <v>1038.523345436726</v>
      </c>
      <c r="L71" s="286">
        <f t="shared" si="14"/>
        <v>1330.6140383235411</v>
      </c>
      <c r="M71" s="286">
        <f t="shared" si="14"/>
        <v>1382.954712800936</v>
      </c>
      <c r="N71" s="286">
        <f t="shared" si="14"/>
        <v>1019.305929448713</v>
      </c>
      <c r="O71" s="286">
        <f t="shared" si="14"/>
        <v>1111.8610817995971</v>
      </c>
      <c r="P71" s="286">
        <f t="shared" si="14"/>
        <v>1249.061323972079</v>
      </c>
      <c r="Q71" s="286">
        <f t="shared" si="14"/>
        <v>1098.411728179386</v>
      </c>
      <c r="R71" s="286">
        <f t="shared" si="14"/>
        <v>911.66772240250737</v>
      </c>
      <c r="S71" s="286">
        <f t="shared" si="14"/>
        <v>915.12173537269427</v>
      </c>
      <c r="T71" s="286">
        <f t="shared" si="14"/>
        <v>482.88700228014051</v>
      </c>
      <c r="U71" s="286">
        <f t="shared" si="14"/>
        <v>917.21056445167414</v>
      </c>
      <c r="V71" s="286">
        <f t="shared" si="14"/>
        <v>874.10136374291892</v>
      </c>
      <c r="W71" s="286">
        <f t="shared" si="14"/>
        <v>907.3386368245616</v>
      </c>
      <c r="DA71" s="118"/>
    </row>
    <row r="72" spans="1:105" ht="12" customHeight="1" x14ac:dyDescent="0.25">
      <c r="A72" s="51" t="str">
        <f>A53</f>
        <v>Basic chemicals</v>
      </c>
      <c r="B72" s="243">
        <f>CHI_fec!B16</f>
        <v>1790.830672417457</v>
      </c>
      <c r="C72" s="243">
        <f>CHI_fec!C16</f>
        <v>1398.0653116472949</v>
      </c>
      <c r="D72" s="243">
        <f>CHI_fec!D16</f>
        <v>1509.2385055275081</v>
      </c>
      <c r="E72" s="243">
        <f>CHI_fec!E16</f>
        <v>1705.1804895208229</v>
      </c>
      <c r="F72" s="243">
        <f>CHI_fec!F16</f>
        <v>1908.128990717694</v>
      </c>
      <c r="G72" s="243">
        <f>CHI_fec!G16</f>
        <v>1840.9159635967051</v>
      </c>
      <c r="H72" s="243">
        <f>CHI_fec!H16</f>
        <v>1499.6126194201549</v>
      </c>
      <c r="I72" s="243">
        <f>CHI_fec!I16</f>
        <v>1835.887833666015</v>
      </c>
      <c r="J72" s="243">
        <f>CHI_fec!J16</f>
        <v>1506.499148410684</v>
      </c>
      <c r="K72" s="243">
        <f>CHI_fec!K16</f>
        <v>1038.523345436726</v>
      </c>
      <c r="L72" s="243">
        <f>CHI_fec!L16</f>
        <v>1330.6140383235411</v>
      </c>
      <c r="M72" s="243">
        <f>CHI_fec!M16</f>
        <v>1382.954712800936</v>
      </c>
      <c r="N72" s="243">
        <f>CHI_fec!N16</f>
        <v>1019.305929448713</v>
      </c>
      <c r="O72" s="243">
        <f>CHI_fec!O16</f>
        <v>1111.8610817995971</v>
      </c>
      <c r="P72" s="243">
        <f>CHI_fec!P16</f>
        <v>1249.061323972079</v>
      </c>
      <c r="Q72" s="243">
        <f>CHI_fec!Q16</f>
        <v>1098.411728179386</v>
      </c>
      <c r="R72" s="243">
        <f>CHI_fec!R16</f>
        <v>911.66772240250737</v>
      </c>
      <c r="S72" s="243">
        <f>CHI_fec!S16</f>
        <v>915.12173537269427</v>
      </c>
      <c r="T72" s="243">
        <f>CHI_fec!T16</f>
        <v>482.88700228014051</v>
      </c>
      <c r="U72" s="243">
        <f>CHI_fec!U16</f>
        <v>917.21056445167414</v>
      </c>
      <c r="V72" s="243">
        <f>CHI_fec!V16</f>
        <v>874.10136374291892</v>
      </c>
      <c r="W72" s="243">
        <f>CHI_fec!W16</f>
        <v>907.3386368245616</v>
      </c>
      <c r="DA72" s="83"/>
    </row>
    <row r="73" spans="1:105" ht="12" customHeight="1" x14ac:dyDescent="0.25">
      <c r="A73" s="99" t="str">
        <f>A54</f>
        <v>Other chemicals</v>
      </c>
      <c r="B73" s="284">
        <v>0</v>
      </c>
      <c r="C73" s="284">
        <v>0</v>
      </c>
      <c r="D73" s="284">
        <v>0</v>
      </c>
      <c r="E73" s="284">
        <v>0</v>
      </c>
      <c r="F73" s="284">
        <v>0</v>
      </c>
      <c r="G73" s="284">
        <v>0</v>
      </c>
      <c r="H73" s="284">
        <v>0</v>
      </c>
      <c r="I73" s="284">
        <v>0</v>
      </c>
      <c r="J73" s="284">
        <v>0</v>
      </c>
      <c r="K73" s="284">
        <v>0</v>
      </c>
      <c r="L73" s="284">
        <v>0</v>
      </c>
      <c r="M73" s="284">
        <v>0</v>
      </c>
      <c r="N73" s="284">
        <v>0</v>
      </c>
      <c r="O73" s="284">
        <v>0</v>
      </c>
      <c r="P73" s="284">
        <v>0</v>
      </c>
      <c r="Q73" s="284">
        <v>0</v>
      </c>
      <c r="R73" s="284">
        <v>0</v>
      </c>
      <c r="S73" s="284">
        <v>0</v>
      </c>
      <c r="T73" s="284">
        <v>0</v>
      </c>
      <c r="U73" s="284">
        <v>0</v>
      </c>
      <c r="V73" s="284">
        <v>0</v>
      </c>
      <c r="W73" s="284">
        <v>0</v>
      </c>
      <c r="DA73" s="94"/>
    </row>
    <row r="74" spans="1:105" ht="12" customHeight="1" x14ac:dyDescent="0.25">
      <c r="A74" s="52" t="str">
        <f>A55</f>
        <v>Pharmaceutical products etc.</v>
      </c>
      <c r="B74" s="244">
        <v>0</v>
      </c>
      <c r="C74" s="244">
        <v>0</v>
      </c>
      <c r="D74" s="244">
        <v>0</v>
      </c>
      <c r="E74" s="244">
        <v>0</v>
      </c>
      <c r="F74" s="244">
        <v>0</v>
      </c>
      <c r="G74" s="244">
        <v>0</v>
      </c>
      <c r="H74" s="244">
        <v>0</v>
      </c>
      <c r="I74" s="244">
        <v>0</v>
      </c>
      <c r="J74" s="244">
        <v>0</v>
      </c>
      <c r="K74" s="244">
        <v>0</v>
      </c>
      <c r="L74" s="244">
        <v>0</v>
      </c>
      <c r="M74" s="244">
        <v>0</v>
      </c>
      <c r="N74" s="244">
        <v>0</v>
      </c>
      <c r="O74" s="244">
        <v>0</v>
      </c>
      <c r="P74" s="244">
        <v>0</v>
      </c>
      <c r="Q74" s="244">
        <v>0</v>
      </c>
      <c r="R74" s="244">
        <v>0</v>
      </c>
      <c r="S74" s="244">
        <v>0</v>
      </c>
      <c r="T74" s="244">
        <v>0</v>
      </c>
      <c r="U74" s="244">
        <v>0</v>
      </c>
      <c r="V74" s="244">
        <v>0</v>
      </c>
      <c r="W74" s="244">
        <v>0</v>
      </c>
      <c r="DA74" s="84"/>
    </row>
    <row r="75" spans="1:105" ht="12" customHeight="1" x14ac:dyDescent="0.25">
      <c r="A75" s="201"/>
      <c r="B75" s="201"/>
      <c r="C75" s="201"/>
      <c r="D75" s="201"/>
      <c r="E75" s="201"/>
      <c r="F75" s="201"/>
      <c r="G75" s="201"/>
      <c r="H75" s="201"/>
      <c r="I75" s="201"/>
      <c r="J75" s="201"/>
      <c r="K75" s="201"/>
      <c r="L75" s="201"/>
      <c r="M75" s="201"/>
      <c r="N75" s="201"/>
      <c r="O75" s="201"/>
      <c r="P75" s="201"/>
      <c r="Q75" s="201"/>
      <c r="R75" s="201"/>
      <c r="S75" s="201"/>
      <c r="T75" s="201"/>
      <c r="U75" s="201"/>
      <c r="V75" s="201"/>
      <c r="W75" s="201"/>
      <c r="DA75" s="173"/>
    </row>
    <row r="76" spans="1:105" ht="12" customHeight="1" x14ac:dyDescent="0.25">
      <c r="A76" s="30" t="s">
        <v>85</v>
      </c>
      <c r="B76" s="205">
        <f t="shared" ref="B76:W76" si="15">SUM(B77:B78)</f>
        <v>1974.5627650180409</v>
      </c>
      <c r="C76" s="205">
        <f t="shared" si="15"/>
        <v>2152.4662689582351</v>
      </c>
      <c r="D76" s="205">
        <f t="shared" si="15"/>
        <v>2005.1311094316145</v>
      </c>
      <c r="E76" s="205">
        <f t="shared" si="15"/>
        <v>2237.2161473552319</v>
      </c>
      <c r="F76" s="205">
        <f t="shared" si="15"/>
        <v>2286.7459514250986</v>
      </c>
      <c r="G76" s="205">
        <f t="shared" si="15"/>
        <v>1854.9887452066268</v>
      </c>
      <c r="H76" s="205">
        <f t="shared" si="15"/>
        <v>1442.9502656418958</v>
      </c>
      <c r="I76" s="205">
        <f t="shared" si="15"/>
        <v>2069.7486756177209</v>
      </c>
      <c r="J76" s="205">
        <f t="shared" si="15"/>
        <v>1629.8798753112974</v>
      </c>
      <c r="K76" s="205">
        <f t="shared" si="15"/>
        <v>937.97488462855677</v>
      </c>
      <c r="L76" s="205">
        <f t="shared" si="15"/>
        <v>1220.5455119609005</v>
      </c>
      <c r="M76" s="205">
        <f t="shared" si="15"/>
        <v>1209.3601209337216</v>
      </c>
      <c r="N76" s="205">
        <f t="shared" si="15"/>
        <v>893.20493232762669</v>
      </c>
      <c r="O76" s="205">
        <f t="shared" si="15"/>
        <v>1013.3080099179094</v>
      </c>
      <c r="P76" s="205">
        <f t="shared" si="15"/>
        <v>965.47197153110574</v>
      </c>
      <c r="Q76" s="205">
        <f t="shared" si="15"/>
        <v>1015.1880866325268</v>
      </c>
      <c r="R76" s="205">
        <f t="shared" si="15"/>
        <v>1027.8092596156694</v>
      </c>
      <c r="S76" s="205">
        <f t="shared" si="15"/>
        <v>1060.9799374344091</v>
      </c>
      <c r="T76" s="205">
        <f t="shared" si="15"/>
        <v>858.51489314378068</v>
      </c>
      <c r="U76" s="205">
        <f t="shared" si="15"/>
        <v>1075.9802480754408</v>
      </c>
      <c r="V76" s="205">
        <f t="shared" si="15"/>
        <v>894.79825252380897</v>
      </c>
      <c r="W76" s="205">
        <f t="shared" si="15"/>
        <v>1006.9828875326813</v>
      </c>
      <c r="DA76" s="112"/>
    </row>
    <row r="77" spans="1:105" ht="12" customHeight="1" x14ac:dyDescent="0.25">
      <c r="A77" s="24" t="s">
        <v>146</v>
      </c>
      <c r="B77" s="215">
        <f>(CHI_emi!B5-CHI_emi!B59)+(CHI_emi!B61-CHI_emi!B108)+CHI_emi!B110</f>
        <v>392.44061544084593</v>
      </c>
      <c r="C77" s="215">
        <f>(CHI_emi!C5-CHI_emi!C59)+(CHI_emi!C61-CHI_emi!C108)+CHI_emi!C110</f>
        <v>895.52134391835523</v>
      </c>
      <c r="D77" s="215">
        <f>(CHI_emi!D5-CHI_emi!D59)+(CHI_emi!D61-CHI_emi!D108)+CHI_emi!D110</f>
        <v>742.38904367861755</v>
      </c>
      <c r="E77" s="215">
        <f>(CHI_emi!E5-CHI_emi!E59)+(CHI_emi!E61-CHI_emi!E108)+CHI_emi!E110</f>
        <v>692.01374519911076</v>
      </c>
      <c r="F77" s="215">
        <f>(CHI_emi!F5-CHI_emi!F59)+(CHI_emi!F61-CHI_emi!F108)+CHI_emi!F110</f>
        <v>630.31334627893261</v>
      </c>
      <c r="G77" s="215">
        <f>(CHI_emi!G5-CHI_emi!G59)+(CHI_emi!G61-CHI_emi!G108)+CHI_emi!G110</f>
        <v>331.1515429192898</v>
      </c>
      <c r="H77" s="215">
        <f>(CHI_emi!H5-CHI_emi!H59)+(CHI_emi!H61-CHI_emi!H108)+CHI_emi!H110</f>
        <v>265.10694611954784</v>
      </c>
      <c r="I77" s="215">
        <f>(CHI_emi!I5-CHI_emi!I59)+(CHI_emi!I61-CHI_emi!I108)+CHI_emi!I110</f>
        <v>536.93726255881995</v>
      </c>
      <c r="J77" s="215">
        <f>(CHI_emi!J5-CHI_emi!J59)+(CHI_emi!J61-CHI_emi!J108)+CHI_emi!J110</f>
        <v>366.97868603915231</v>
      </c>
      <c r="K77" s="215">
        <f>(CHI_emi!K5-CHI_emi!K59)+(CHI_emi!K61-CHI_emi!K108)+CHI_emi!K110</f>
        <v>484.23315947907827</v>
      </c>
      <c r="L77" s="215">
        <f>(CHI_emi!L5-CHI_emi!L59)+(CHI_emi!L61-CHI_emi!L108)+CHI_emi!L110</f>
        <v>560.42834651871715</v>
      </c>
      <c r="M77" s="215">
        <f>(CHI_emi!M5-CHI_emi!M59)+(CHI_emi!M61-CHI_emi!M108)+CHI_emi!M110</f>
        <v>579.8810752790431</v>
      </c>
      <c r="N77" s="215">
        <f>(CHI_emi!N5-CHI_emi!N59)+(CHI_emi!N61-CHI_emi!N108)+CHI_emi!N110</f>
        <v>499.79392931879318</v>
      </c>
      <c r="O77" s="215">
        <f>(CHI_emi!O5-CHI_emi!O59)+(CHI_emi!O61-CHI_emi!O108)+CHI_emi!O110</f>
        <v>477.13499723885542</v>
      </c>
      <c r="P77" s="215">
        <f>(CHI_emi!P5-CHI_emi!P59)+(CHI_emi!P61-CHI_emi!P108)+CHI_emi!P110</f>
        <v>372.35350151866612</v>
      </c>
      <c r="Q77" s="215">
        <f>(CHI_emi!Q5-CHI_emi!Q59)+(CHI_emi!Q61-CHI_emi!Q108)+CHI_emi!Q110</f>
        <v>387.31271220127536</v>
      </c>
      <c r="R77" s="215">
        <f>(CHI_emi!R5-CHI_emi!R59)+(CHI_emi!R61-CHI_emi!R108)+CHI_emi!R110</f>
        <v>393.23749356181924</v>
      </c>
      <c r="S77" s="215">
        <f>(CHI_emi!S5-CHI_emi!S59)+(CHI_emi!S61-CHI_emi!S108)+CHI_emi!S110</f>
        <v>417.21948324174406</v>
      </c>
      <c r="T77" s="215">
        <f>(CHI_emi!T5-CHI_emi!T59)+(CHI_emi!T61-CHI_emi!T108)+CHI_emi!T110</f>
        <v>469.81000619854683</v>
      </c>
      <c r="U77" s="215">
        <f>(CHI_emi!U5-CHI_emi!U59)+(CHI_emi!U61-CHI_emi!U108)+CHI_emi!U110</f>
        <v>436.39073315855586</v>
      </c>
      <c r="V77" s="215">
        <f>(CHI_emi!V5-CHI_emi!V59)+(CHI_emi!V61-CHI_emi!V108)+CHI_emi!V110</f>
        <v>272.23747740095666</v>
      </c>
      <c r="W77" s="215">
        <f>(CHI_emi!W5-CHI_emi!W59)+(CHI_emi!W61-CHI_emi!W108)+CHI_emi!W110</f>
        <v>369.42596423864575</v>
      </c>
      <c r="DA77" s="85"/>
    </row>
    <row r="78" spans="1:105" ht="12" customHeight="1" x14ac:dyDescent="0.25">
      <c r="A78" s="14" t="s">
        <v>147</v>
      </c>
      <c r="B78" s="206">
        <f>CHI_emi!B59+CHI_emi!B108</f>
        <v>1582.1221495771949</v>
      </c>
      <c r="C78" s="206">
        <f>CHI_emi!C59+CHI_emi!C108</f>
        <v>1256.94492503988</v>
      </c>
      <c r="D78" s="206">
        <f>CHI_emi!D59+CHI_emi!D108</f>
        <v>1262.742065752997</v>
      </c>
      <c r="E78" s="206">
        <f>CHI_emi!E59+CHI_emi!E108</f>
        <v>1545.202402156121</v>
      </c>
      <c r="F78" s="206">
        <f>CHI_emi!F59+CHI_emi!F108</f>
        <v>1656.432605146166</v>
      </c>
      <c r="G78" s="206">
        <f>CHI_emi!G59+CHI_emi!G108</f>
        <v>1523.837202287337</v>
      </c>
      <c r="H78" s="206">
        <f>CHI_emi!H59+CHI_emi!H108</f>
        <v>1177.8433195223481</v>
      </c>
      <c r="I78" s="206">
        <f>CHI_emi!I59+CHI_emi!I108</f>
        <v>1532.8114130589011</v>
      </c>
      <c r="J78" s="206">
        <f>CHI_emi!J59+CHI_emi!J108</f>
        <v>1262.9011892721451</v>
      </c>
      <c r="K78" s="206">
        <f>CHI_emi!K59+CHI_emi!K108</f>
        <v>453.7417251494785</v>
      </c>
      <c r="L78" s="206">
        <f>CHI_emi!L59+CHI_emi!L108</f>
        <v>660.11716544218325</v>
      </c>
      <c r="M78" s="206">
        <f>CHI_emi!M59+CHI_emi!M108</f>
        <v>629.47904565467854</v>
      </c>
      <c r="N78" s="206">
        <f>CHI_emi!N59+CHI_emi!N108</f>
        <v>393.41100300883352</v>
      </c>
      <c r="O78" s="206">
        <f>CHI_emi!O59+CHI_emi!O108</f>
        <v>536.17301267905395</v>
      </c>
      <c r="P78" s="206">
        <f>CHI_emi!P59+CHI_emi!P108</f>
        <v>593.11847001243962</v>
      </c>
      <c r="Q78" s="206">
        <f>CHI_emi!Q59+CHI_emi!Q108</f>
        <v>627.87537443125154</v>
      </c>
      <c r="R78" s="206">
        <f>CHI_emi!R59+CHI_emi!R108</f>
        <v>634.57176605385007</v>
      </c>
      <c r="S78" s="206">
        <f>CHI_emi!S59+CHI_emi!S108</f>
        <v>643.76045419266495</v>
      </c>
      <c r="T78" s="206">
        <f>CHI_emi!T59+CHI_emi!T108</f>
        <v>388.70488694523391</v>
      </c>
      <c r="U78" s="206">
        <f>CHI_emi!U59+CHI_emi!U108</f>
        <v>639.58951491688492</v>
      </c>
      <c r="V78" s="206">
        <f>CHI_emi!V59+CHI_emi!V108</f>
        <v>622.56077512285231</v>
      </c>
      <c r="W78" s="206">
        <f>CHI_emi!W59+CHI_emi!W108</f>
        <v>637.55692329403553</v>
      </c>
      <c r="DA78" s="71"/>
    </row>
    <row r="79" spans="1:105" ht="12" customHeight="1" x14ac:dyDescent="0.25">
      <c r="A79" s="31" t="s">
        <v>145</v>
      </c>
      <c r="B79" s="212">
        <f t="shared" ref="B79:W79" si="16">SUM(B80:B82)</f>
        <v>1974.5627650180409</v>
      </c>
      <c r="C79" s="212">
        <f t="shared" si="16"/>
        <v>2152.4662689582351</v>
      </c>
      <c r="D79" s="212">
        <f t="shared" si="16"/>
        <v>2005.1311094316145</v>
      </c>
      <c r="E79" s="212">
        <f t="shared" si="16"/>
        <v>2237.2161473552314</v>
      </c>
      <c r="F79" s="212">
        <f t="shared" si="16"/>
        <v>2286.7459514250986</v>
      </c>
      <c r="G79" s="212">
        <f t="shared" si="16"/>
        <v>1854.9887452066268</v>
      </c>
      <c r="H79" s="212">
        <f t="shared" si="16"/>
        <v>1442.9502656418961</v>
      </c>
      <c r="I79" s="212">
        <f t="shared" si="16"/>
        <v>2069.7486756177209</v>
      </c>
      <c r="J79" s="212">
        <f t="shared" si="16"/>
        <v>1629.8798753112974</v>
      </c>
      <c r="K79" s="212">
        <f t="shared" si="16"/>
        <v>937.97488462855665</v>
      </c>
      <c r="L79" s="212">
        <f t="shared" si="16"/>
        <v>1220.5455119609003</v>
      </c>
      <c r="M79" s="212">
        <f t="shared" si="16"/>
        <v>1209.3601209337219</v>
      </c>
      <c r="N79" s="212">
        <f t="shared" si="16"/>
        <v>893.20493232762669</v>
      </c>
      <c r="O79" s="212">
        <f t="shared" si="16"/>
        <v>1013.3080099179093</v>
      </c>
      <c r="P79" s="212">
        <f t="shared" si="16"/>
        <v>965.47197153110574</v>
      </c>
      <c r="Q79" s="212">
        <f t="shared" si="16"/>
        <v>1015.188086632527</v>
      </c>
      <c r="R79" s="212">
        <f t="shared" si="16"/>
        <v>1027.8092596156694</v>
      </c>
      <c r="S79" s="212">
        <f t="shared" si="16"/>
        <v>1060.9799374344088</v>
      </c>
      <c r="T79" s="212">
        <f t="shared" si="16"/>
        <v>858.5148931437808</v>
      </c>
      <c r="U79" s="212">
        <f t="shared" si="16"/>
        <v>1075.9802480754408</v>
      </c>
      <c r="V79" s="212">
        <f t="shared" si="16"/>
        <v>894.79825252380897</v>
      </c>
      <c r="W79" s="212">
        <f t="shared" si="16"/>
        <v>1006.9828875326813</v>
      </c>
      <c r="DA79" s="109"/>
    </row>
    <row r="80" spans="1:105" ht="12" customHeight="1" x14ac:dyDescent="0.25">
      <c r="A80" s="51" t="s">
        <v>46</v>
      </c>
      <c r="B80" s="243">
        <f>CHI_emi!B$5</f>
        <v>1858.0155805905615</v>
      </c>
      <c r="C80" s="243">
        <f>CHI_emi!C$5</f>
        <v>1876.864958109489</v>
      </c>
      <c r="D80" s="243">
        <f>CHI_emi!D$5</f>
        <v>1780.9601416785297</v>
      </c>
      <c r="E80" s="243">
        <f>CHI_emi!E$5</f>
        <v>2048.9091522775548</v>
      </c>
      <c r="F80" s="243">
        <f>CHI_emi!F$5</f>
        <v>2106.7110513145803</v>
      </c>
      <c r="G80" s="243">
        <f>CHI_emi!G$5</f>
        <v>1748.7070457681525</v>
      </c>
      <c r="H80" s="243">
        <f>CHI_emi!H$5</f>
        <v>1359.5302843386009</v>
      </c>
      <c r="I80" s="243">
        <f>CHI_emi!I$5</f>
        <v>1904.4617286193597</v>
      </c>
      <c r="J80" s="243">
        <f>CHI_emi!J$5</f>
        <v>1512.0756526887551</v>
      </c>
      <c r="K80" s="243">
        <f>CHI_emi!K$5</f>
        <v>714.93926456187864</v>
      </c>
      <c r="L80" s="243">
        <f>CHI_emi!L$5</f>
        <v>1064.817664156014</v>
      </c>
      <c r="M80" s="243">
        <f>CHI_emi!M$5</f>
        <v>1056.980560428922</v>
      </c>
      <c r="N80" s="243">
        <f>CHI_emi!N$5</f>
        <v>703.93325550206305</v>
      </c>
      <c r="O80" s="243">
        <f>CHI_emi!O$5</f>
        <v>868.80405904625206</v>
      </c>
      <c r="P80" s="243">
        <f>CHI_emi!P$5</f>
        <v>858.86704347547368</v>
      </c>
      <c r="Q80" s="243">
        <f>CHI_emi!Q$5</f>
        <v>947.10480034862667</v>
      </c>
      <c r="R80" s="243">
        <f>CHI_emi!R$5</f>
        <v>957.54843628856611</v>
      </c>
      <c r="S80" s="243">
        <f>CHI_emi!S$5</f>
        <v>982.96290028267731</v>
      </c>
      <c r="T80" s="243">
        <f>CHI_emi!T$5</f>
        <v>722.95661779370334</v>
      </c>
      <c r="U80" s="243">
        <f>CHI_emi!U$5</f>
        <v>932.83056422122104</v>
      </c>
      <c r="V80" s="243">
        <f>CHI_emi!V$5</f>
        <v>808.07907278626431</v>
      </c>
      <c r="W80" s="243">
        <f>CHI_emi!W$5</f>
        <v>890.54913809747893</v>
      </c>
      <c r="DA80" s="83"/>
    </row>
    <row r="81" spans="1:105" ht="12" customHeight="1" x14ac:dyDescent="0.25">
      <c r="A81" s="99" t="s">
        <v>47</v>
      </c>
      <c r="B81" s="284">
        <f>CHI_emi!B$61</f>
        <v>78.183281567535417</v>
      </c>
      <c r="C81" s="284">
        <f>CHI_emi!C$61</f>
        <v>167.9626481690087</v>
      </c>
      <c r="D81" s="284">
        <f>CHI_emi!D$61</f>
        <v>126.93987246451469</v>
      </c>
      <c r="E81" s="284">
        <f>CHI_emi!E$61</f>
        <v>109.28333659754718</v>
      </c>
      <c r="F81" s="284">
        <f>CHI_emi!F$61</f>
        <v>107.11981090970319</v>
      </c>
      <c r="G81" s="284">
        <f>CHI_emi!G$61</f>
        <v>60.367710391036944</v>
      </c>
      <c r="H81" s="284">
        <f>CHI_emi!H$61</f>
        <v>49.260968300743585</v>
      </c>
      <c r="I81" s="284">
        <f>CHI_emi!I$61</f>
        <v>98.830441554629573</v>
      </c>
      <c r="J81" s="284">
        <f>CHI_emi!J$61</f>
        <v>66.324495842767249</v>
      </c>
      <c r="K81" s="284">
        <f>CHI_emi!K$61</f>
        <v>147.380781057663</v>
      </c>
      <c r="L81" s="284">
        <f>CHI_emi!L$61</f>
        <v>145.81054575045212</v>
      </c>
      <c r="M81" s="284">
        <f>CHI_emi!M$61</f>
        <v>142.53998334058261</v>
      </c>
      <c r="N81" s="284">
        <f>CHI_emi!N$61</f>
        <v>178.95235628891152</v>
      </c>
      <c r="O81" s="284">
        <f>CHI_emi!O$61</f>
        <v>135.46286387454472</v>
      </c>
      <c r="P81" s="284">
        <f>CHI_emi!P$61</f>
        <v>98.492093137089626</v>
      </c>
      <c r="Q81" s="284">
        <f>CHI_emi!Q$61</f>
        <v>59.646324650447681</v>
      </c>
      <c r="R81" s="284">
        <f>CHI_emi!R$61</f>
        <v>61.991554310863087</v>
      </c>
      <c r="S81" s="284">
        <f>CHI_emi!S$61</f>
        <v>69.626214936649447</v>
      </c>
      <c r="T81" s="284">
        <f>CHI_emi!T$61</f>
        <v>125.92640812792928</v>
      </c>
      <c r="U81" s="284">
        <f>CHI_emi!U$61</f>
        <v>133.9312887291039</v>
      </c>
      <c r="V81" s="284">
        <f>CHI_emi!V$61</f>
        <v>79.271052083565223</v>
      </c>
      <c r="W81" s="284">
        <f>CHI_emi!W$61</f>
        <v>107.14839185325687</v>
      </c>
      <c r="DA81" s="94"/>
    </row>
    <row r="82" spans="1:105" ht="12" customHeight="1" x14ac:dyDescent="0.25">
      <c r="A82" s="52" t="s">
        <v>48</v>
      </c>
      <c r="B82" s="244">
        <f>CHI_emi!B$110</f>
        <v>38.363902859943977</v>
      </c>
      <c r="C82" s="244">
        <f>CHI_emi!C$110</f>
        <v>107.63866267973749</v>
      </c>
      <c r="D82" s="244">
        <f>CHI_emi!D$110</f>
        <v>97.231095288570103</v>
      </c>
      <c r="E82" s="244">
        <f>CHI_emi!E$110</f>
        <v>79.023658480129782</v>
      </c>
      <c r="F82" s="244">
        <f>CHI_emi!F$110</f>
        <v>72.915089200815018</v>
      </c>
      <c r="G82" s="244">
        <f>CHI_emi!G$110</f>
        <v>45.913989047437383</v>
      </c>
      <c r="H82" s="244">
        <f>CHI_emi!H$110</f>
        <v>34.159013002551447</v>
      </c>
      <c r="I82" s="244">
        <f>CHI_emi!I$110</f>
        <v>66.456505443731686</v>
      </c>
      <c r="J82" s="244">
        <f>CHI_emi!J$110</f>
        <v>51.479726779775028</v>
      </c>
      <c r="K82" s="244">
        <f>CHI_emi!K$110</f>
        <v>75.654839009015106</v>
      </c>
      <c r="L82" s="244">
        <f>CHI_emi!L$110</f>
        <v>9.9173020544343391</v>
      </c>
      <c r="M82" s="244">
        <f>CHI_emi!M$110</f>
        <v>9.8395771642170775</v>
      </c>
      <c r="N82" s="244">
        <f>CHI_emi!N$110</f>
        <v>10.319320536652141</v>
      </c>
      <c r="O82" s="244">
        <f>CHI_emi!O$110</f>
        <v>9.0410869971125756</v>
      </c>
      <c r="P82" s="244">
        <f>CHI_emi!P$110</f>
        <v>8.1128349185424131</v>
      </c>
      <c r="Q82" s="244">
        <f>CHI_emi!Q$110</f>
        <v>8.4369616334525457</v>
      </c>
      <c r="R82" s="244">
        <f>CHI_emi!R$110</f>
        <v>8.2692690162401306</v>
      </c>
      <c r="S82" s="244">
        <f>CHI_emi!S$110</f>
        <v>8.39082221508224</v>
      </c>
      <c r="T82" s="244">
        <f>CHI_emi!T$110</f>
        <v>9.6318672221480899</v>
      </c>
      <c r="U82" s="244">
        <f>CHI_emi!U$110</f>
        <v>9.2183951251158334</v>
      </c>
      <c r="V82" s="244">
        <f>CHI_emi!V$110</f>
        <v>7.448127653979439</v>
      </c>
      <c r="W82" s="244">
        <f>CHI_emi!W$110</f>
        <v>9.2853575819454921</v>
      </c>
      <c r="DA82" s="84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115" t="s">
        <v>148</v>
      </c>
      <c r="B84" s="314"/>
      <c r="C84" s="314"/>
      <c r="D84" s="314"/>
      <c r="E84" s="314"/>
      <c r="F84" s="314"/>
      <c r="G84" s="314"/>
      <c r="H84" s="314"/>
      <c r="I84" s="314"/>
      <c r="J84" s="314"/>
      <c r="K84" s="314"/>
      <c r="L84" s="314"/>
      <c r="M84" s="314"/>
      <c r="N84" s="314"/>
      <c r="O84" s="314"/>
      <c r="P84" s="314"/>
      <c r="Q84" s="314"/>
      <c r="R84" s="314"/>
      <c r="S84" s="314"/>
      <c r="T84" s="314"/>
      <c r="U84" s="314"/>
      <c r="V84" s="314"/>
      <c r="W84" s="314"/>
      <c r="DA84" s="118"/>
    </row>
    <row r="85" spans="1:105" ht="12" customHeight="1" x14ac:dyDescent="0.25">
      <c r="A85" s="50" t="s">
        <v>46</v>
      </c>
      <c r="B85" s="289">
        <f t="shared" ref="B85:W85" si="17">IF(B$5=0,"",B$5/B$10*1000)</f>
        <v>344.30600164939517</v>
      </c>
      <c r="C85" s="289">
        <f t="shared" si="17"/>
        <v>428.95049782502349</v>
      </c>
      <c r="D85" s="289">
        <f t="shared" si="17"/>
        <v>429.10485889686868</v>
      </c>
      <c r="E85" s="289">
        <f t="shared" si="17"/>
        <v>428.72862982505677</v>
      </c>
      <c r="F85" s="289">
        <f t="shared" si="17"/>
        <v>389.94871692297232</v>
      </c>
      <c r="G85" s="289">
        <f t="shared" si="17"/>
        <v>354.99560345775473</v>
      </c>
      <c r="H85" s="289">
        <f t="shared" si="17"/>
        <v>394.28803135971458</v>
      </c>
      <c r="I85" s="289">
        <f t="shared" si="17"/>
        <v>393.98055798299919</v>
      </c>
      <c r="J85" s="289">
        <f t="shared" si="17"/>
        <v>382.56977532738387</v>
      </c>
      <c r="K85" s="289">
        <f t="shared" si="17"/>
        <v>281.06115077875523</v>
      </c>
      <c r="L85" s="289">
        <f t="shared" si="17"/>
        <v>383.73750472517702</v>
      </c>
      <c r="M85" s="289">
        <f t="shared" si="17"/>
        <v>381.51867579088383</v>
      </c>
      <c r="N85" s="289">
        <f t="shared" si="17"/>
        <v>370.61074624511059</v>
      </c>
      <c r="O85" s="289">
        <f t="shared" si="17"/>
        <v>375.62876663414784</v>
      </c>
      <c r="P85" s="289">
        <f t="shared" si="17"/>
        <v>350.02222906443296</v>
      </c>
      <c r="Q85" s="289">
        <f t="shared" si="17"/>
        <v>534.80675404333886</v>
      </c>
      <c r="R85" s="289">
        <f t="shared" si="17"/>
        <v>592.21530009650235</v>
      </c>
      <c r="S85" s="289">
        <f t="shared" si="17"/>
        <v>589.99668261330976</v>
      </c>
      <c r="T85" s="289">
        <f t="shared" si="17"/>
        <v>639.89574013824279</v>
      </c>
      <c r="U85" s="289">
        <f t="shared" si="17"/>
        <v>399.39453091171305</v>
      </c>
      <c r="V85" s="289">
        <f t="shared" si="17"/>
        <v>402.14065794334965</v>
      </c>
      <c r="W85" s="289">
        <f t="shared" si="17"/>
        <v>442.50624474608588</v>
      </c>
      <c r="DA85" s="83"/>
    </row>
    <row r="86" spans="1:105" ht="12" customHeight="1" x14ac:dyDescent="0.25">
      <c r="A86" s="107" t="s">
        <v>47</v>
      </c>
      <c r="B86" s="290">
        <f t="shared" ref="B86:W86" si="18">IF(B$6=0,"",B$6/B$11*1000)</f>
        <v>1335.8810015007336</v>
      </c>
      <c r="C86" s="290">
        <f t="shared" si="18"/>
        <v>1461.4386638105404</v>
      </c>
      <c r="D86" s="290">
        <f t="shared" si="18"/>
        <v>1482.6233449583171</v>
      </c>
      <c r="E86" s="290">
        <f t="shared" si="18"/>
        <v>1431.5053800739813</v>
      </c>
      <c r="F86" s="290">
        <f t="shared" si="18"/>
        <v>1327.7248814620364</v>
      </c>
      <c r="G86" s="290">
        <f t="shared" si="18"/>
        <v>1276.5621559176316</v>
      </c>
      <c r="H86" s="290">
        <f t="shared" si="18"/>
        <v>1396.7691203411778</v>
      </c>
      <c r="I86" s="290">
        <f t="shared" si="18"/>
        <v>1353.8560602550874</v>
      </c>
      <c r="J86" s="290">
        <f t="shared" si="18"/>
        <v>1323.301653465451</v>
      </c>
      <c r="K86" s="290">
        <f t="shared" si="18"/>
        <v>781.35189788041555</v>
      </c>
      <c r="L86" s="290">
        <f t="shared" si="18"/>
        <v>1183.1671911556825</v>
      </c>
      <c r="M86" s="290">
        <f t="shared" si="18"/>
        <v>1133.0945906200095</v>
      </c>
      <c r="N86" s="290">
        <f t="shared" si="18"/>
        <v>1108.2870599236599</v>
      </c>
      <c r="O86" s="290">
        <f t="shared" si="18"/>
        <v>1253.8339538026441</v>
      </c>
      <c r="P86" s="290">
        <f t="shared" si="18"/>
        <v>1224.1858668529378</v>
      </c>
      <c r="Q86" s="290">
        <f t="shared" si="18"/>
        <v>1864.6789267712288</v>
      </c>
      <c r="R86" s="290">
        <f t="shared" si="18"/>
        <v>2315.5456183960814</v>
      </c>
      <c r="S86" s="290">
        <f t="shared" si="18"/>
        <v>2332.5856526052021</v>
      </c>
      <c r="T86" s="290">
        <f t="shared" si="18"/>
        <v>2196.8419641848004</v>
      </c>
      <c r="U86" s="290">
        <f t="shared" si="18"/>
        <v>1394.1718908298931</v>
      </c>
      <c r="V86" s="290">
        <f t="shared" si="18"/>
        <v>1678.4054097362371</v>
      </c>
      <c r="W86" s="290">
        <f t="shared" si="18"/>
        <v>1819.1022444881119</v>
      </c>
      <c r="DA86" s="94"/>
    </row>
    <row r="87" spans="1:105" ht="12" customHeight="1" x14ac:dyDescent="0.25">
      <c r="A87" s="49" t="s">
        <v>48</v>
      </c>
      <c r="B87" s="291">
        <f t="shared" ref="B87:W87" si="19">IF(B$7=0,"",B$7/B$12*1000)</f>
        <v>8861.9981432658496</v>
      </c>
      <c r="C87" s="291">
        <f t="shared" si="19"/>
        <v>7937.7731565274853</v>
      </c>
      <c r="D87" s="291">
        <f t="shared" si="19"/>
        <v>8228.5684604843718</v>
      </c>
      <c r="E87" s="291">
        <f t="shared" si="19"/>
        <v>7537.5405740235929</v>
      </c>
      <c r="F87" s="291">
        <f t="shared" si="19"/>
        <v>7204.5434376096646</v>
      </c>
      <c r="G87" s="291">
        <f t="shared" si="19"/>
        <v>7534.0790156255016</v>
      </c>
      <c r="H87" s="291">
        <f t="shared" si="19"/>
        <v>8055.6499086256463</v>
      </c>
      <c r="I87" s="291">
        <f t="shared" si="19"/>
        <v>7451.0976391570148</v>
      </c>
      <c r="J87" s="291">
        <f t="shared" si="19"/>
        <v>7356.8516059222829</v>
      </c>
      <c r="K87" s="291">
        <f t="shared" si="19"/>
        <v>4542.7894688647075</v>
      </c>
      <c r="L87" s="291">
        <f t="shared" si="19"/>
        <v>6343.8473898529246</v>
      </c>
      <c r="M87" s="291">
        <f t="shared" si="19"/>
        <v>6526.6956322157539</v>
      </c>
      <c r="N87" s="291">
        <f t="shared" si="19"/>
        <v>6841.9000739057719</v>
      </c>
      <c r="O87" s="291">
        <f t="shared" si="19"/>
        <v>7238.1824767519756</v>
      </c>
      <c r="P87" s="291">
        <f t="shared" si="19"/>
        <v>8316.3957637217427</v>
      </c>
      <c r="Q87" s="291">
        <f t="shared" si="19"/>
        <v>14541.533306805184</v>
      </c>
      <c r="R87" s="291">
        <f t="shared" si="19"/>
        <v>16337.786630421413</v>
      </c>
      <c r="S87" s="291">
        <f t="shared" si="19"/>
        <v>16129.728476540955</v>
      </c>
      <c r="T87" s="291">
        <f t="shared" si="19"/>
        <v>14189.633859458827</v>
      </c>
      <c r="U87" s="291">
        <f t="shared" si="19"/>
        <v>8767.3516562897548</v>
      </c>
      <c r="V87" s="291">
        <f t="shared" si="19"/>
        <v>11661.271389018086</v>
      </c>
      <c r="W87" s="291">
        <f t="shared" si="19"/>
        <v>12651.46362662381</v>
      </c>
      <c r="DA87" s="84"/>
    </row>
    <row r="88" spans="1:105" ht="12" customHeight="1" x14ac:dyDescent="0.25">
      <c r="A88" s="115" t="s">
        <v>149</v>
      </c>
      <c r="B88" s="288"/>
      <c r="C88" s="288"/>
      <c r="D88" s="288"/>
      <c r="E88" s="288"/>
      <c r="F88" s="288"/>
      <c r="G88" s="288"/>
      <c r="H88" s="288"/>
      <c r="I88" s="288"/>
      <c r="J88" s="288"/>
      <c r="K88" s="288"/>
      <c r="L88" s="288"/>
      <c r="M88" s="288"/>
      <c r="N88" s="288"/>
      <c r="O88" s="288"/>
      <c r="P88" s="288"/>
      <c r="Q88" s="288"/>
      <c r="R88" s="288"/>
      <c r="S88" s="288"/>
      <c r="T88" s="288"/>
      <c r="U88" s="288"/>
      <c r="V88" s="288"/>
      <c r="W88" s="288"/>
      <c r="DA88" s="118"/>
    </row>
    <row r="89" spans="1:105" ht="12" customHeight="1" x14ac:dyDescent="0.25">
      <c r="A89" s="50" t="s">
        <v>46</v>
      </c>
      <c r="B89" s="254">
        <f t="shared" ref="B89:W89" si="20">IF(SUM(B90,B91)=0,"",SUM(B90,B91))</f>
        <v>2.2050405640094266</v>
      </c>
      <c r="C89" s="254">
        <f t="shared" si="20"/>
        <v>2.1594509991590081</v>
      </c>
      <c r="D89" s="254">
        <f t="shared" si="20"/>
        <v>2.3085027129477318</v>
      </c>
      <c r="E89" s="254">
        <f t="shared" si="20"/>
        <v>2.3473870892156423</v>
      </c>
      <c r="F89" s="254">
        <f t="shared" si="20"/>
        <v>2.2695537855111887</v>
      </c>
      <c r="G89" s="254">
        <f t="shared" si="20"/>
        <v>2.4581828745985579</v>
      </c>
      <c r="H89" s="254">
        <f t="shared" si="20"/>
        <v>2.3444393931642904</v>
      </c>
      <c r="I89" s="254">
        <f t="shared" si="20"/>
        <v>2.4713218011520279</v>
      </c>
      <c r="J89" s="254">
        <f t="shared" si="20"/>
        <v>2.37096344548962</v>
      </c>
      <c r="K89" s="254">
        <f t="shared" si="20"/>
        <v>2.1519773490853367</v>
      </c>
      <c r="L89" s="254">
        <f t="shared" si="20"/>
        <v>2.1654735766193642</v>
      </c>
      <c r="M89" s="254">
        <f t="shared" si="20"/>
        <v>2.037462772721252</v>
      </c>
      <c r="N89" s="254">
        <f t="shared" si="20"/>
        <v>2.3593105435875956</v>
      </c>
      <c r="O89" s="254">
        <f t="shared" si="20"/>
        <v>2.1313201429498458</v>
      </c>
      <c r="P89" s="254">
        <f t="shared" si="20"/>
        <v>1.9016910344888267</v>
      </c>
      <c r="Q89" s="254">
        <f t="shared" si="20"/>
        <v>1.6661875333782874</v>
      </c>
      <c r="R89" s="254">
        <f t="shared" si="20"/>
        <v>1.6092191765474082</v>
      </c>
      <c r="S89" s="254">
        <f t="shared" si="20"/>
        <v>1.6333260139410331</v>
      </c>
      <c r="T89" s="254">
        <f t="shared" si="20"/>
        <v>1.5657120182869466</v>
      </c>
      <c r="U89" s="254">
        <f t="shared" si="20"/>
        <v>1.4399345346031485</v>
      </c>
      <c r="V89" s="254">
        <f t="shared" si="20"/>
        <v>1.3792710187943016</v>
      </c>
      <c r="W89" s="254">
        <f t="shared" si="20"/>
        <v>1.2918555388072099</v>
      </c>
      <c r="DA89" s="83"/>
    </row>
    <row r="90" spans="1:105" ht="12" customHeight="1" x14ac:dyDescent="0.25">
      <c r="A90" s="99" t="s">
        <v>984</v>
      </c>
      <c r="B90" s="293">
        <f t="shared" ref="B90:W90" si="21">IF(B$72=0,"",B$72/B$10)</f>
        <v>1.8977255167999301</v>
      </c>
      <c r="C90" s="293">
        <f t="shared" si="21"/>
        <v>1.6846668945290284</v>
      </c>
      <c r="D90" s="293">
        <f t="shared" si="21"/>
        <v>1.8408936126718416</v>
      </c>
      <c r="E90" s="293">
        <f t="shared" si="21"/>
        <v>1.885559968126421</v>
      </c>
      <c r="F90" s="293">
        <f t="shared" si="21"/>
        <v>1.8753237925206045</v>
      </c>
      <c r="G90" s="293">
        <f t="shared" si="21"/>
        <v>2.086993621550679</v>
      </c>
      <c r="H90" s="293">
        <f t="shared" si="21"/>
        <v>1.9279064501590912</v>
      </c>
      <c r="I90" s="293">
        <f t="shared" si="21"/>
        <v>2.0356944994839274</v>
      </c>
      <c r="J90" s="293">
        <f t="shared" si="21"/>
        <v>1.9331276585691346</v>
      </c>
      <c r="K90" s="293">
        <f t="shared" si="21"/>
        <v>1.6832160810044141</v>
      </c>
      <c r="L90" s="293">
        <f t="shared" si="21"/>
        <v>1.6658338089556917</v>
      </c>
      <c r="M90" s="293">
        <f t="shared" si="21"/>
        <v>1.5746738882709359</v>
      </c>
      <c r="N90" s="293">
        <f t="shared" si="21"/>
        <v>1.818798090029071</v>
      </c>
      <c r="O90" s="293">
        <f t="shared" si="21"/>
        <v>1.641090611519455</v>
      </c>
      <c r="P90" s="293">
        <f t="shared" si="21"/>
        <v>1.5775124004368579</v>
      </c>
      <c r="Q90" s="293">
        <f t="shared" si="21"/>
        <v>1.3138414980907813</v>
      </c>
      <c r="R90" s="293">
        <f t="shared" si="21"/>
        <v>1.209692944121858</v>
      </c>
      <c r="S90" s="293">
        <f t="shared" si="21"/>
        <v>1.2187693112726519</v>
      </c>
      <c r="T90" s="293">
        <f t="shared" si="21"/>
        <v>0.94679504357561639</v>
      </c>
      <c r="U90" s="293">
        <f t="shared" si="21"/>
        <v>1.0817243449534615</v>
      </c>
      <c r="V90" s="293">
        <f t="shared" si="21"/>
        <v>1.0727746500285089</v>
      </c>
      <c r="W90" s="293">
        <f t="shared" si="21"/>
        <v>0.97963856594147103</v>
      </c>
      <c r="DA90" s="94"/>
    </row>
    <row r="91" spans="1:105" ht="12" customHeight="1" x14ac:dyDescent="0.25">
      <c r="A91" s="99" t="s">
        <v>985</v>
      </c>
      <c r="B91" s="293">
        <f t="shared" ref="B91:W91" si="22">IF(B$53=0,"",B$53/B$10)</f>
        <v>0.30731504720949671</v>
      </c>
      <c r="C91" s="293">
        <f t="shared" si="22"/>
        <v>0.4747841046299795</v>
      </c>
      <c r="D91" s="293">
        <f t="shared" si="22"/>
        <v>0.46760910027589009</v>
      </c>
      <c r="E91" s="293">
        <f t="shared" si="22"/>
        <v>0.46182712108922153</v>
      </c>
      <c r="F91" s="293">
        <f t="shared" si="22"/>
        <v>0.39422999299058398</v>
      </c>
      <c r="G91" s="293">
        <f t="shared" si="22"/>
        <v>0.37118925304787903</v>
      </c>
      <c r="H91" s="293">
        <f t="shared" si="22"/>
        <v>0.41653294300519933</v>
      </c>
      <c r="I91" s="293">
        <f t="shared" si="22"/>
        <v>0.43562730166810032</v>
      </c>
      <c r="J91" s="293">
        <f t="shared" si="22"/>
        <v>0.43783578692048525</v>
      </c>
      <c r="K91" s="293">
        <f t="shared" si="22"/>
        <v>0.46876126808092244</v>
      </c>
      <c r="L91" s="293">
        <f t="shared" si="22"/>
        <v>0.49963976766367274</v>
      </c>
      <c r="M91" s="293">
        <f t="shared" si="22"/>
        <v>0.46278888445031618</v>
      </c>
      <c r="N91" s="293">
        <f t="shared" si="22"/>
        <v>0.54051245355852462</v>
      </c>
      <c r="O91" s="293">
        <f t="shared" si="22"/>
        <v>0.49022953143039094</v>
      </c>
      <c r="P91" s="293">
        <f t="shared" si="22"/>
        <v>0.32417863405196873</v>
      </c>
      <c r="Q91" s="293">
        <f t="shared" si="22"/>
        <v>0.35234603528750602</v>
      </c>
      <c r="R91" s="293">
        <f t="shared" si="22"/>
        <v>0.39952623242555019</v>
      </c>
      <c r="S91" s="293">
        <f t="shared" si="22"/>
        <v>0.41455670266838124</v>
      </c>
      <c r="T91" s="293">
        <f t="shared" si="22"/>
        <v>0.61891697471133011</v>
      </c>
      <c r="U91" s="293">
        <f t="shared" si="22"/>
        <v>0.35821018964968698</v>
      </c>
      <c r="V91" s="293">
        <f t="shared" si="22"/>
        <v>0.30649636876579273</v>
      </c>
      <c r="W91" s="293">
        <f t="shared" si="22"/>
        <v>0.3122169728657388</v>
      </c>
      <c r="DA91" s="94"/>
    </row>
    <row r="92" spans="1:105" ht="12" customHeight="1" x14ac:dyDescent="0.25">
      <c r="A92" s="107" t="s">
        <v>47</v>
      </c>
      <c r="B92" s="293">
        <f t="shared" ref="B92:W92" si="23">IF(B$54=0,"",B$54/B$11)</f>
        <v>0.1922715404444158</v>
      </c>
      <c r="C92" s="293">
        <f t="shared" si="23"/>
        <v>0.29993291673301675</v>
      </c>
      <c r="D92" s="293">
        <f t="shared" si="23"/>
        <v>0.27739855341845615</v>
      </c>
      <c r="E92" s="293">
        <f t="shared" si="23"/>
        <v>0.28829968144734519</v>
      </c>
      <c r="F92" s="293">
        <f t="shared" si="23"/>
        <v>0.26464702684099128</v>
      </c>
      <c r="G92" s="293">
        <f t="shared" si="23"/>
        <v>0.20988616060492032</v>
      </c>
      <c r="H92" s="293">
        <f t="shared" si="23"/>
        <v>0.2434701310869459</v>
      </c>
      <c r="I92" s="293">
        <f t="shared" si="23"/>
        <v>0.26707512632503771</v>
      </c>
      <c r="J92" s="293">
        <f t="shared" si="23"/>
        <v>0.26365623228708385</v>
      </c>
      <c r="K92" s="293">
        <f t="shared" si="23"/>
        <v>0.24487621596803366</v>
      </c>
      <c r="L92" s="293">
        <f t="shared" si="23"/>
        <v>0.32972664293492926</v>
      </c>
      <c r="M92" s="293">
        <f t="shared" si="23"/>
        <v>0.30125444227021853</v>
      </c>
      <c r="N92" s="293">
        <f t="shared" si="23"/>
        <v>0.38063789313997964</v>
      </c>
      <c r="O92" s="293">
        <f t="shared" si="23"/>
        <v>0.35535018591485296</v>
      </c>
      <c r="P92" s="293">
        <f t="shared" si="23"/>
        <v>0.25816194804646136</v>
      </c>
      <c r="Q92" s="293">
        <f t="shared" si="23"/>
        <v>0.23741218183730717</v>
      </c>
      <c r="R92" s="293">
        <f t="shared" si="23"/>
        <v>0.27596358408504734</v>
      </c>
      <c r="S92" s="293">
        <f t="shared" si="23"/>
        <v>0.32093588320112953</v>
      </c>
      <c r="T92" s="293">
        <f t="shared" si="23"/>
        <v>0.56243889344459064</v>
      </c>
      <c r="U92" s="293">
        <f t="shared" si="23"/>
        <v>0.40716998258900344</v>
      </c>
      <c r="V92" s="293">
        <f t="shared" si="23"/>
        <v>0.3411504799415665</v>
      </c>
      <c r="W92" s="293">
        <f t="shared" si="23"/>
        <v>0.35289150694550514</v>
      </c>
      <c r="DA92" s="94"/>
    </row>
    <row r="93" spans="1:105" ht="12" customHeight="1" x14ac:dyDescent="0.25">
      <c r="A93" s="49" t="s">
        <v>48</v>
      </c>
      <c r="B93" s="255">
        <f t="shared" ref="B93:W93" si="24">IF(B$55=0,"",B$55/B$12)</f>
        <v>0.78210853366703059</v>
      </c>
      <c r="C93" s="255">
        <f t="shared" si="24"/>
        <v>1.16756966537898</v>
      </c>
      <c r="D93" s="255">
        <f t="shared" si="24"/>
        <v>1.2103428423191036</v>
      </c>
      <c r="E93" s="255">
        <f t="shared" si="24"/>
        <v>1.108699323128955</v>
      </c>
      <c r="F93" s="255">
        <f t="shared" si="24"/>
        <v>1.059718664766949</v>
      </c>
      <c r="G93" s="255">
        <f t="shared" si="24"/>
        <v>1.1081901613652145</v>
      </c>
      <c r="H93" s="255">
        <f t="shared" si="24"/>
        <v>1.1849081956303811</v>
      </c>
      <c r="I93" s="255">
        <f t="shared" si="24"/>
        <v>1.0959844033968946</v>
      </c>
      <c r="J93" s="255">
        <f t="shared" si="24"/>
        <v>1.0821217233583902</v>
      </c>
      <c r="K93" s="255">
        <f t="shared" si="24"/>
        <v>0.715910302464002</v>
      </c>
      <c r="L93" s="255">
        <f t="shared" si="24"/>
        <v>0.53787970166873678</v>
      </c>
      <c r="M93" s="255">
        <f t="shared" si="24"/>
        <v>0.50809453862234988</v>
      </c>
      <c r="N93" s="255">
        <f t="shared" si="24"/>
        <v>0.41229093830312985</v>
      </c>
      <c r="O93" s="255">
        <f t="shared" si="24"/>
        <v>0.41614680427737372</v>
      </c>
      <c r="P93" s="255">
        <f t="shared" si="24"/>
        <v>0.42341187528196861</v>
      </c>
      <c r="Q93" s="255">
        <f t="shared" si="24"/>
        <v>0.73643633668762032</v>
      </c>
      <c r="R93" s="255">
        <f t="shared" si="24"/>
        <v>0.78790071957169627</v>
      </c>
      <c r="S93" s="255">
        <f t="shared" si="24"/>
        <v>0.65192609255101619</v>
      </c>
      <c r="T93" s="255">
        <f t="shared" si="24"/>
        <v>0.59194002958484881</v>
      </c>
      <c r="U93" s="255">
        <f t="shared" si="24"/>
        <v>0.41001530410771175</v>
      </c>
      <c r="V93" s="255">
        <f t="shared" si="24"/>
        <v>0.54243790017472759</v>
      </c>
      <c r="W93" s="255">
        <f t="shared" si="24"/>
        <v>0.58849786912819746</v>
      </c>
      <c r="DA93" s="84"/>
    </row>
    <row r="94" spans="1:105" ht="12" customHeight="1" x14ac:dyDescent="0.25">
      <c r="A94" s="115" t="s">
        <v>150</v>
      </c>
      <c r="B94" s="288"/>
      <c r="C94" s="288"/>
      <c r="D94" s="288"/>
      <c r="E94" s="288"/>
      <c r="F94" s="288"/>
      <c r="G94" s="288"/>
      <c r="H94" s="288"/>
      <c r="I94" s="288"/>
      <c r="J94" s="288"/>
      <c r="K94" s="288"/>
      <c r="L94" s="288"/>
      <c r="M94" s="288"/>
      <c r="N94" s="288"/>
      <c r="O94" s="288"/>
      <c r="P94" s="288"/>
      <c r="Q94" s="288"/>
      <c r="R94" s="288"/>
      <c r="S94" s="288"/>
      <c r="T94" s="288"/>
      <c r="U94" s="288"/>
      <c r="V94" s="288"/>
      <c r="W94" s="288"/>
      <c r="DA94" s="118"/>
    </row>
    <row r="95" spans="1:105" ht="12" customHeight="1" x14ac:dyDescent="0.25">
      <c r="A95" s="50" t="s">
        <v>46</v>
      </c>
      <c r="B95" s="254">
        <f t="shared" ref="B95:W95" si="25">IF(SUM(B96,B97)=0,"",SUM(B96,B97))</f>
        <v>2.0521522354103916</v>
      </c>
      <c r="C95" s="254">
        <f t="shared" si="25"/>
        <v>1.9169356187095423</v>
      </c>
      <c r="D95" s="254">
        <f t="shared" si="25"/>
        <v>2.0737782980876247</v>
      </c>
      <c r="E95" s="254">
        <f t="shared" si="25"/>
        <v>2.1182124583707713</v>
      </c>
      <c r="F95" s="254">
        <f t="shared" si="25"/>
        <v>2.0770981262646289</v>
      </c>
      <c r="G95" s="254">
        <f t="shared" si="25"/>
        <v>2.2823985889183271</v>
      </c>
      <c r="H95" s="254">
        <f t="shared" si="25"/>
        <v>2.1487085084009565</v>
      </c>
      <c r="I95" s="254">
        <f t="shared" si="25"/>
        <v>2.2612674273007238</v>
      </c>
      <c r="J95" s="254">
        <f t="shared" si="25"/>
        <v>2.1635299692927172</v>
      </c>
      <c r="K95" s="254">
        <f t="shared" si="25"/>
        <v>1.9309721929913726</v>
      </c>
      <c r="L95" s="254">
        <f t="shared" si="25"/>
        <v>1.9338711901113323</v>
      </c>
      <c r="M95" s="254">
        <f t="shared" si="25"/>
        <v>1.8233502969403035</v>
      </c>
      <c r="N95" s="254">
        <f t="shared" si="25"/>
        <v>2.114213739818716</v>
      </c>
      <c r="O95" s="254">
        <f t="shared" si="25"/>
        <v>1.9089074966270689</v>
      </c>
      <c r="P95" s="254">
        <f t="shared" si="25"/>
        <v>1.7577866020855797</v>
      </c>
      <c r="Q95" s="254">
        <f t="shared" si="25"/>
        <v>1.5105118044407984</v>
      </c>
      <c r="R95" s="254">
        <f t="shared" si="25"/>
        <v>1.4310826892223791</v>
      </c>
      <c r="S95" s="254">
        <f t="shared" si="25"/>
        <v>1.4486909154375993</v>
      </c>
      <c r="T95" s="254">
        <f t="shared" si="25"/>
        <v>1.2955326863072456</v>
      </c>
      <c r="U95" s="254">
        <f t="shared" si="25"/>
        <v>1.2913851596242616</v>
      </c>
      <c r="V95" s="254">
        <f t="shared" si="25"/>
        <v>1.2565771364604201</v>
      </c>
      <c r="W95" s="254">
        <f t="shared" si="25"/>
        <v>1.1703153099502979</v>
      </c>
      <c r="DA95" s="83"/>
    </row>
    <row r="96" spans="1:105" ht="12" customHeight="1" x14ac:dyDescent="0.25">
      <c r="A96" s="99" t="s">
        <v>984</v>
      </c>
      <c r="B96" s="293">
        <f>IF(CHI_ued!B$16=0,"",CHI_ued!B$16/B$10)</f>
        <v>1.8977255167999301</v>
      </c>
      <c r="C96" s="293">
        <f>IF(CHI_ued!C$16=0,"",CHI_ued!C$16/C$10)</f>
        <v>1.6846668945290284</v>
      </c>
      <c r="D96" s="293">
        <f>IF(CHI_ued!D$16=0,"",CHI_ued!D$16/D$10)</f>
        <v>1.8408936126718416</v>
      </c>
      <c r="E96" s="293">
        <f>IF(CHI_ued!E$16=0,"",CHI_ued!E$16/E$10)</f>
        <v>1.885559968126421</v>
      </c>
      <c r="F96" s="293">
        <f>IF(CHI_ued!F$16=0,"",CHI_ued!F$16/F$10)</f>
        <v>1.8753237925206045</v>
      </c>
      <c r="G96" s="293">
        <f>IF(CHI_ued!G$16=0,"",CHI_ued!G$16/G$10)</f>
        <v>2.086993621550679</v>
      </c>
      <c r="H96" s="293">
        <f>IF(CHI_ued!H$16=0,"",CHI_ued!H$16/H$10)</f>
        <v>1.9279064501590912</v>
      </c>
      <c r="I96" s="293">
        <f>IF(CHI_ued!I$16=0,"",CHI_ued!I$16/I$10)</f>
        <v>2.0356944994839274</v>
      </c>
      <c r="J96" s="293">
        <f>IF(CHI_ued!J$16=0,"",CHI_ued!J$16/J$10)</f>
        <v>1.9331276585691346</v>
      </c>
      <c r="K96" s="293">
        <f>IF(CHI_ued!K$16=0,"",CHI_ued!K$16/K$10)</f>
        <v>1.6832160810044141</v>
      </c>
      <c r="L96" s="293">
        <f>IF(CHI_ued!L$16=0,"",CHI_ued!L$16/L$10)</f>
        <v>1.6658338089556917</v>
      </c>
      <c r="M96" s="293">
        <f>IF(CHI_ued!M$16=0,"",CHI_ued!M$16/M$10)</f>
        <v>1.5746738882709359</v>
      </c>
      <c r="N96" s="293">
        <f>IF(CHI_ued!N$16=0,"",CHI_ued!N$16/N$10)</f>
        <v>1.818798090029071</v>
      </c>
      <c r="O96" s="293">
        <f>IF(CHI_ued!O$16=0,"",CHI_ued!O$16/O$10)</f>
        <v>1.641090611519455</v>
      </c>
      <c r="P96" s="293">
        <f>IF(CHI_ued!P$16=0,"",CHI_ued!P$16/P$10)</f>
        <v>1.5775124004368579</v>
      </c>
      <c r="Q96" s="293">
        <f>IF(CHI_ued!Q$16=0,"",CHI_ued!Q$16/Q$10)</f>
        <v>1.3138414980907813</v>
      </c>
      <c r="R96" s="293">
        <f>IF(CHI_ued!R$16=0,"",CHI_ued!R$16/R$10)</f>
        <v>1.209692944121858</v>
      </c>
      <c r="S96" s="293">
        <f>IF(CHI_ued!S$16=0,"",CHI_ued!S$16/S$10)</f>
        <v>1.2187693112726519</v>
      </c>
      <c r="T96" s="293">
        <f>IF(CHI_ued!T$16=0,"",CHI_ued!T$16/T$10)</f>
        <v>0.94679504357561639</v>
      </c>
      <c r="U96" s="293">
        <f>IF(CHI_ued!U$16=0,"",CHI_ued!U$16/U$10)</f>
        <v>1.0817243449534615</v>
      </c>
      <c r="V96" s="293">
        <f>IF(CHI_ued!V$16=0,"",CHI_ued!V$16/V$10)</f>
        <v>1.0727746500285089</v>
      </c>
      <c r="W96" s="293">
        <f>IF(CHI_ued!W$16=0,"",CHI_ued!W$16/W$10)</f>
        <v>0.97963856594147103</v>
      </c>
      <c r="DA96" s="94"/>
    </row>
    <row r="97" spans="1:105" ht="12" customHeight="1" x14ac:dyDescent="0.25">
      <c r="A97" s="99" t="s">
        <v>985</v>
      </c>
      <c r="B97" s="293">
        <f>IF((CHI_ued!B$5-CHI_ued!B$16)=0,"",(CHI_ued!B$5-CHI_ued!B$16)/B$10)</f>
        <v>0.15442671861046167</v>
      </c>
      <c r="C97" s="293">
        <f>IF((CHI_ued!C$5-CHI_ued!C$16)=0,"",(CHI_ued!C$5-CHI_ued!C$16)/C$10)</f>
        <v>0.23226872418051392</v>
      </c>
      <c r="D97" s="293">
        <f>IF((CHI_ued!D$5-CHI_ued!D$16)=0,"",(CHI_ued!D$5-CHI_ued!D$16)/D$10)</f>
        <v>0.232884685415783</v>
      </c>
      <c r="E97" s="293">
        <f>IF((CHI_ued!E$5-CHI_ued!E$16)=0,"",(CHI_ued!E$5-CHI_ued!E$16)/E$10)</f>
        <v>0.23265249024435042</v>
      </c>
      <c r="F97" s="293">
        <f>IF((CHI_ued!F$5-CHI_ued!F$16)=0,"",(CHI_ued!F$5-CHI_ued!F$16)/F$10)</f>
        <v>0.20177433374402415</v>
      </c>
      <c r="G97" s="293">
        <f>IF((CHI_ued!G$5-CHI_ued!G$16)=0,"",(CHI_ued!G$5-CHI_ued!G$16)/G$10)</f>
        <v>0.19540496736764806</v>
      </c>
      <c r="H97" s="293">
        <f>IF((CHI_ued!H$5-CHI_ued!H$16)=0,"",(CHI_ued!H$5-CHI_ued!H$16)/H$10)</f>
        <v>0.22080205824186533</v>
      </c>
      <c r="I97" s="293">
        <f>IF((CHI_ued!I$5-CHI_ued!I$16)=0,"",(CHI_ued!I$5-CHI_ued!I$16)/I$10)</f>
        <v>0.22557292781679636</v>
      </c>
      <c r="J97" s="293">
        <f>IF((CHI_ued!J$5-CHI_ued!J$16)=0,"",(CHI_ued!J$5-CHI_ued!J$16)/J$10)</f>
        <v>0.23040231072358283</v>
      </c>
      <c r="K97" s="293">
        <f>IF((CHI_ued!K$5-CHI_ued!K$16)=0,"",(CHI_ued!K$5-CHI_ued!K$16)/K$10)</f>
        <v>0.24775611198695838</v>
      </c>
      <c r="L97" s="293">
        <f>IF((CHI_ued!L$5-CHI_ued!L$16)=0,"",(CHI_ued!L$5-CHI_ued!L$16)/L$10)</f>
        <v>0.26803738115564069</v>
      </c>
      <c r="M97" s="293">
        <f>IF((CHI_ued!M$5-CHI_ued!M$16)=0,"",(CHI_ued!M$5-CHI_ued!M$16)/M$10)</f>
        <v>0.24867640866936763</v>
      </c>
      <c r="N97" s="293">
        <f>IF((CHI_ued!N$5-CHI_ued!N$16)=0,"",(CHI_ued!N$5-CHI_ued!N$16)/N$10)</f>
        <v>0.29541564978964485</v>
      </c>
      <c r="O97" s="293">
        <f>IF((CHI_ued!O$5-CHI_ued!O$16)=0,"",(CHI_ued!O$5-CHI_ued!O$16)/O$10)</f>
        <v>0.26781688510761387</v>
      </c>
      <c r="P97" s="293">
        <f>IF((CHI_ued!P$5-CHI_ued!P$16)=0,"",(CHI_ued!P$5-CHI_ued!P$16)/P$10)</f>
        <v>0.18027420164872171</v>
      </c>
      <c r="Q97" s="293">
        <f>IF((CHI_ued!Q$5-CHI_ued!Q$16)=0,"",(CHI_ued!Q$5-CHI_ued!Q$16)/Q$10)</f>
        <v>0.19667030635001706</v>
      </c>
      <c r="R97" s="293">
        <f>IF((CHI_ued!R$5-CHI_ued!R$16)=0,"",(CHI_ued!R$5-CHI_ued!R$16)/R$10)</f>
        <v>0.22138974510052101</v>
      </c>
      <c r="S97" s="293">
        <f>IF((CHI_ued!S$5-CHI_ued!S$16)=0,"",(CHI_ued!S$5-CHI_ued!S$16)/S$10)</f>
        <v>0.22992160416494753</v>
      </c>
      <c r="T97" s="293">
        <f>IF((CHI_ued!T$5-CHI_ued!T$16)=0,"",(CHI_ued!T$5-CHI_ued!T$16)/T$10)</f>
        <v>0.34873764273162927</v>
      </c>
      <c r="U97" s="293">
        <f>IF((CHI_ued!U$5-CHI_ued!U$16)=0,"",(CHI_ued!U$5-CHI_ued!U$16)/U$10)</f>
        <v>0.20966081467080014</v>
      </c>
      <c r="V97" s="293">
        <f>IF((CHI_ued!V$5-CHI_ued!V$16)=0,"",(CHI_ued!V$5-CHI_ued!V$16)/V$10)</f>
        <v>0.18380248643191113</v>
      </c>
      <c r="W97" s="293">
        <f>IF((CHI_ued!W$5-CHI_ued!W$16)=0,"",(CHI_ued!W$5-CHI_ued!W$16)/W$10)</f>
        <v>0.19067674400882687</v>
      </c>
      <c r="DA97" s="94"/>
    </row>
    <row r="98" spans="1:105" ht="12" customHeight="1" x14ac:dyDescent="0.25">
      <c r="A98" s="107" t="s">
        <v>47</v>
      </c>
      <c r="B98" s="293">
        <f>IF(CHI_ued!B$61=0,"",CHI_ued!B$61/B$11)</f>
        <v>0.10314692135884911</v>
      </c>
      <c r="C98" s="293">
        <f>IF(CHI_ued!C$61=0,"",CHI_ued!C$61/C$11)</f>
        <v>0.15744072625253952</v>
      </c>
      <c r="D98" s="293">
        <f>IF(CHI_ued!D$61=0,"",CHI_ued!D$61/D$11)</f>
        <v>0.1482672118639177</v>
      </c>
      <c r="E98" s="293">
        <f>IF(CHI_ued!E$61=0,"",CHI_ued!E$61/E$11)</f>
        <v>0.15609901315098182</v>
      </c>
      <c r="F98" s="293">
        <f>IF(CHI_ued!F$61=0,"",CHI_ued!F$61/F$11)</f>
        <v>0.14371867903629232</v>
      </c>
      <c r="G98" s="293">
        <f>IF(CHI_ued!G$61=0,"",CHI_ued!G$61/G$11)</f>
        <v>0.11864539738831691</v>
      </c>
      <c r="H98" s="293">
        <f>IF(CHI_ued!H$61=0,"",CHI_ued!H$61/H$11)</f>
        <v>0.13860838300972239</v>
      </c>
      <c r="I98" s="293">
        <f>IF(CHI_ued!I$61=0,"",CHI_ued!I$61/I$11)</f>
        <v>0.14890188088836209</v>
      </c>
      <c r="J98" s="293">
        <f>IF(CHI_ued!J$61=0,"",CHI_ued!J$61/J$11)</f>
        <v>0.1491644555438402</v>
      </c>
      <c r="K98" s="293">
        <f>IF(CHI_ued!K$61=0,"",CHI_ued!K$61/K$11)</f>
        <v>0.14366707850432803</v>
      </c>
      <c r="L98" s="293">
        <f>IF(CHI_ued!L$61=0,"",CHI_ued!L$61/L$11)</f>
        <v>0.19540736854182642</v>
      </c>
      <c r="M98" s="293">
        <f>IF(CHI_ued!M$61=0,"",CHI_ued!M$61/M$11)</f>
        <v>0.17981600799297662</v>
      </c>
      <c r="N98" s="293">
        <f>IF(CHI_ued!N$61=0,"",CHI_ued!N$61/N$11)</f>
        <v>0.23092307598117795</v>
      </c>
      <c r="O98" s="293">
        <f>IF(CHI_ued!O$61=0,"",CHI_ued!O$61/O$11)</f>
        <v>0.21584312777736175</v>
      </c>
      <c r="P98" s="293">
        <f>IF(CHI_ued!P$61=0,"",CHI_ued!P$61/P$11)</f>
        <v>0.1525084010361028</v>
      </c>
      <c r="Q98" s="293">
        <f>IF(CHI_ued!Q$61=0,"",CHI_ued!Q$61/Q$11)</f>
        <v>0.13978803905465995</v>
      </c>
      <c r="R98" s="293">
        <f>IF(CHI_ued!R$61=0,"",CHI_ued!R$61/R$11)</f>
        <v>0.16087559956279338</v>
      </c>
      <c r="S98" s="293">
        <f>IF(CHI_ued!S$61=0,"",CHI_ued!S$61/S$11)</f>
        <v>0.1871800062511926</v>
      </c>
      <c r="T98" s="293">
        <f>IF(CHI_ued!T$61=0,"",CHI_ued!T$61/T$11)</f>
        <v>0.33346918101146972</v>
      </c>
      <c r="U98" s="293">
        <f>IF(CHI_ued!U$61=0,"",CHI_ued!U$61/U$11)</f>
        <v>0.24271092927932306</v>
      </c>
      <c r="V98" s="293">
        <f>IF(CHI_ued!V$61=0,"",CHI_ued!V$61/V$11)</f>
        <v>0.20328144537846107</v>
      </c>
      <c r="W98" s="293">
        <f>IF(CHI_ued!W$61=0,"",CHI_ued!W$61/W$11)</f>
        <v>0.21039773964668321</v>
      </c>
      <c r="DA98" s="94"/>
    </row>
    <row r="99" spans="1:105" ht="12" customHeight="1" x14ac:dyDescent="0.25">
      <c r="A99" s="49" t="s">
        <v>48</v>
      </c>
      <c r="B99" s="255">
        <f>IF(CHI_ued!B$110=0,"",CHI_ued!B$110/B$12)</f>
        <v>0.47337152055261666</v>
      </c>
      <c r="C99" s="255">
        <f>IF(CHI_ued!C$110=0,"",CHI_ued!C$110/C$12)</f>
        <v>0.67310311810470014</v>
      </c>
      <c r="D99" s="255">
        <f>IF(CHI_ued!D$110=0,"",CHI_ued!D$110/D$12)</f>
        <v>0.71384781906524886</v>
      </c>
      <c r="E99" s="255">
        <f>IF(CHI_ued!E$110=0,"",CHI_ued!E$110/E$12)</f>
        <v>0.66280386836825922</v>
      </c>
      <c r="F99" s="255">
        <f>IF(CHI_ued!F$110=0,"",CHI_ued!F$110/F$12)</f>
        <v>0.64440292564495527</v>
      </c>
      <c r="G99" s="255">
        <f>IF(CHI_ued!G$110=0,"",CHI_ued!G$110/G$12)</f>
        <v>0.69761868458360921</v>
      </c>
      <c r="H99" s="255">
        <f>IF(CHI_ued!H$110=0,"",CHI_ued!H$110/H$12)</f>
        <v>0.75337254920292096</v>
      </c>
      <c r="I99" s="255">
        <f>IF(CHI_ued!I$110=0,"",CHI_ued!I$110/I$12)</f>
        <v>0.6802317887359246</v>
      </c>
      <c r="J99" s="255">
        <f>IF(CHI_ued!J$110=0,"",CHI_ued!J$110/J$12)</f>
        <v>0.68852711483788731</v>
      </c>
      <c r="K99" s="255">
        <f>IF(CHI_ued!K$110=0,"",CHI_ued!K$110/K$12)</f>
        <v>0.45994663937540065</v>
      </c>
      <c r="L99" s="255">
        <f>IF(CHI_ued!L$110=0,"",CHI_ued!L$110/L$12)</f>
        <v>0.30580502240287222</v>
      </c>
      <c r="M99" s="255">
        <f>IF(CHI_ued!M$110=0,"",CHI_ued!M$110/M$12)</f>
        <v>0.29093467294824016</v>
      </c>
      <c r="N99" s="255">
        <f>IF(CHI_ued!N$110=0,"",CHI_ued!N$110/N$12)</f>
        <v>0.24065196561125612</v>
      </c>
      <c r="O99" s="255">
        <f>IF(CHI_ued!O$110=0,"",CHI_ued!O$110/O$12)</f>
        <v>0.24172301449470882</v>
      </c>
      <c r="P99" s="255">
        <f>IF(CHI_ued!P$110=0,"",CHI_ued!P$110/P$12)</f>
        <v>0.24631299046879199</v>
      </c>
      <c r="Q99" s="255">
        <f>IF(CHI_ued!Q$110=0,"",CHI_ued!Q$110/Q$12)</f>
        <v>0.42653166651276575</v>
      </c>
      <c r="R99" s="255">
        <f>IF(CHI_ued!R$110=0,"",CHI_ued!R$110/R$12)</f>
        <v>0.45753284533680899</v>
      </c>
      <c r="S99" s="255">
        <f>IF(CHI_ued!S$110=0,"",CHI_ued!S$110/S$12)</f>
        <v>0.37957640429878353</v>
      </c>
      <c r="T99" s="255">
        <f>IF(CHI_ued!T$110=0,"",CHI_ued!T$110/T$12)</f>
        <v>0.34624010096843122</v>
      </c>
      <c r="U99" s="255">
        <f>IF(CHI_ued!U$110=0,"",CHI_ued!U$110/U$12)</f>
        <v>0.2394967355894346</v>
      </c>
      <c r="V99" s="255">
        <f>IF(CHI_ued!V$110=0,"",CHI_ued!V$110/V$12)</f>
        <v>0.31705936903130427</v>
      </c>
      <c r="W99" s="255">
        <f>IF(CHI_ued!W$110=0,"",CHI_ued!W$110/W$12)</f>
        <v>0.34365851796844865</v>
      </c>
      <c r="DA99" s="84"/>
    </row>
    <row r="100" spans="1:105" ht="12" customHeight="1" x14ac:dyDescent="0.25">
      <c r="A100" s="110" t="s">
        <v>986</v>
      </c>
      <c r="B100" s="315">
        <f t="shared" ref="B100:W100" si="26">IF(B$52=0,"",B$79/B$52)</f>
        <v>4.7659613016766693</v>
      </c>
      <c r="C100" s="315">
        <f t="shared" si="26"/>
        <v>3.7752708081361575</v>
      </c>
      <c r="D100" s="315">
        <f t="shared" si="26"/>
        <v>3.6477544649543479</v>
      </c>
      <c r="E100" s="315">
        <f t="shared" si="26"/>
        <v>3.8898200949747057</v>
      </c>
      <c r="F100" s="315">
        <f t="shared" si="26"/>
        <v>4.0563458272220467</v>
      </c>
      <c r="G100" s="315">
        <f t="shared" si="26"/>
        <v>3.8378604112606345</v>
      </c>
      <c r="H100" s="315">
        <f t="shared" si="26"/>
        <v>3.0363334942581308</v>
      </c>
      <c r="I100" s="315">
        <f t="shared" si="26"/>
        <v>3.6292738712498669</v>
      </c>
      <c r="J100" s="315">
        <f t="shared" si="26"/>
        <v>3.2373582337507703</v>
      </c>
      <c r="K100" s="315">
        <f t="shared" si="26"/>
        <v>1.7745010989492571</v>
      </c>
      <c r="L100" s="315">
        <f t="shared" si="26"/>
        <v>2.1036138440571022</v>
      </c>
      <c r="M100" s="315">
        <f t="shared" si="26"/>
        <v>2.0982219767373498</v>
      </c>
      <c r="N100" s="315">
        <f t="shared" si="26"/>
        <v>1.7785076630233474</v>
      </c>
      <c r="O100" s="315">
        <f t="shared" si="26"/>
        <v>2.0480741310019921</v>
      </c>
      <c r="P100" s="315">
        <f t="shared" si="26"/>
        <v>2.5862224384274324</v>
      </c>
      <c r="Q100" s="315">
        <f t="shared" si="26"/>
        <v>2.7063962603813989</v>
      </c>
      <c r="R100" s="315">
        <f t="shared" si="26"/>
        <v>2.6760718829676233</v>
      </c>
      <c r="S100" s="315">
        <f t="shared" si="26"/>
        <v>2.6604506398999113</v>
      </c>
      <c r="T100" s="315">
        <f t="shared" si="26"/>
        <v>1.8791862724390191</v>
      </c>
      <c r="U100" s="315">
        <f t="shared" si="26"/>
        <v>2.3016674376721364</v>
      </c>
      <c r="V100" s="315">
        <f t="shared" si="26"/>
        <v>2.319092606306151</v>
      </c>
      <c r="W100" s="315">
        <f t="shared" si="26"/>
        <v>2.2792873675931475</v>
      </c>
      <c r="DA100" s="118"/>
    </row>
    <row r="101" spans="1:105" ht="12" customHeight="1" x14ac:dyDescent="0.25">
      <c r="A101" s="50" t="s">
        <v>987</v>
      </c>
      <c r="B101" s="257">
        <f t="shared" ref="B101:W101" si="27">IF(B$53=0,"",B$80/B$53)</f>
        <v>6.4068476831212182</v>
      </c>
      <c r="C101" s="257">
        <f t="shared" si="27"/>
        <v>4.7634700234335803</v>
      </c>
      <c r="D101" s="257">
        <f t="shared" si="27"/>
        <v>4.6456026353702189</v>
      </c>
      <c r="E101" s="257">
        <f t="shared" si="27"/>
        <v>4.9058386814402946</v>
      </c>
      <c r="F101" s="257">
        <f t="shared" si="27"/>
        <v>5.2519894479408107</v>
      </c>
      <c r="G101" s="257">
        <f t="shared" si="27"/>
        <v>5.3408308568425635</v>
      </c>
      <c r="H101" s="257">
        <f t="shared" si="27"/>
        <v>4.1961055236819469</v>
      </c>
      <c r="I101" s="257">
        <f t="shared" si="27"/>
        <v>4.8475647521084229</v>
      </c>
      <c r="J101" s="257">
        <f t="shared" si="27"/>
        <v>4.4315321913404695</v>
      </c>
      <c r="K101" s="257">
        <f t="shared" si="27"/>
        <v>2.4719577107654054</v>
      </c>
      <c r="L101" s="257">
        <f t="shared" si="27"/>
        <v>2.668073690048109</v>
      </c>
      <c r="M101" s="257">
        <f t="shared" si="27"/>
        <v>2.6005592204641172</v>
      </c>
      <c r="N101" s="257">
        <f t="shared" si="27"/>
        <v>2.3238372931876414</v>
      </c>
      <c r="O101" s="257">
        <f t="shared" si="27"/>
        <v>2.6157992059757889</v>
      </c>
      <c r="P101" s="257">
        <f t="shared" si="27"/>
        <v>3.346035705855122</v>
      </c>
      <c r="Q101" s="257">
        <f t="shared" si="27"/>
        <v>3.2151886676776389</v>
      </c>
      <c r="R101" s="257">
        <f t="shared" si="27"/>
        <v>3.1801969752200931</v>
      </c>
      <c r="S101" s="257">
        <f t="shared" si="27"/>
        <v>3.1578814701497313</v>
      </c>
      <c r="T101" s="257">
        <f t="shared" si="27"/>
        <v>2.2902890856233182</v>
      </c>
      <c r="U101" s="257">
        <f t="shared" si="27"/>
        <v>3.0712303249562001</v>
      </c>
      <c r="V101" s="257">
        <f t="shared" si="27"/>
        <v>3.235752019345461</v>
      </c>
      <c r="W101" s="257">
        <f t="shared" si="27"/>
        <v>3.0796250830517238</v>
      </c>
      <c r="DA101" s="83"/>
    </row>
    <row r="102" spans="1:105" ht="12" customHeight="1" x14ac:dyDescent="0.25">
      <c r="A102" s="107" t="s">
        <v>988</v>
      </c>
      <c r="B102" s="295">
        <f t="shared" ref="B102:W102" si="28">IF(B$54=0,"",B$81/B$54)</f>
        <v>0.92261687669228565</v>
      </c>
      <c r="C102" s="295">
        <f t="shared" si="28"/>
        <v>1.5372452011958195</v>
      </c>
      <c r="D102" s="295">
        <f t="shared" si="28"/>
        <v>1.3152778405778036</v>
      </c>
      <c r="E102" s="295">
        <f t="shared" si="28"/>
        <v>1.1647069596351545</v>
      </c>
      <c r="F102" s="295">
        <f t="shared" si="28"/>
        <v>1.0809379473069027</v>
      </c>
      <c r="G102" s="295">
        <f t="shared" si="28"/>
        <v>0.65933517372063466</v>
      </c>
      <c r="H102" s="295">
        <f t="shared" si="28"/>
        <v>0.53535802800442922</v>
      </c>
      <c r="I102" s="295">
        <f t="shared" si="28"/>
        <v>0.90759535832467786</v>
      </c>
      <c r="J102" s="295">
        <f t="shared" si="28"/>
        <v>0.70106317565541987</v>
      </c>
      <c r="K102" s="295">
        <f t="shared" si="28"/>
        <v>0.89866423156512421</v>
      </c>
      <c r="L102" s="295">
        <f t="shared" si="28"/>
        <v>1.0123145417516635</v>
      </c>
      <c r="M102" s="295">
        <f t="shared" si="28"/>
        <v>1.0532135567313057</v>
      </c>
      <c r="N102" s="295">
        <f t="shared" si="28"/>
        <v>1.0472372001524473</v>
      </c>
      <c r="O102" s="295">
        <f t="shared" si="28"/>
        <v>1.0116850199420302</v>
      </c>
      <c r="P102" s="295">
        <f t="shared" si="28"/>
        <v>1.0584544436365968</v>
      </c>
      <c r="Q102" s="295">
        <f t="shared" si="28"/>
        <v>1.0854710195530621</v>
      </c>
      <c r="R102" s="295">
        <f t="shared" si="28"/>
        <v>1.0634672265479941</v>
      </c>
      <c r="S102" s="295">
        <f t="shared" si="28"/>
        <v>1.0815682479974054</v>
      </c>
      <c r="T102" s="295">
        <f t="shared" si="28"/>
        <v>1.0744500857381094</v>
      </c>
      <c r="U102" s="295">
        <f t="shared" si="28"/>
        <v>0.98015853019378407</v>
      </c>
      <c r="V102" s="295">
        <f t="shared" si="28"/>
        <v>0.75875691332246498</v>
      </c>
      <c r="W102" s="295">
        <f t="shared" si="28"/>
        <v>0.88778191003810036</v>
      </c>
      <c r="DA102" s="94"/>
    </row>
    <row r="103" spans="1:105" ht="12" customHeight="1" x14ac:dyDescent="0.25">
      <c r="A103" s="49" t="s">
        <v>48</v>
      </c>
      <c r="B103" s="258">
        <f t="shared" ref="B103:W103" si="29">IF(B$55=0,"",B$82/B$55)</f>
        <v>0.96976957658843965</v>
      </c>
      <c r="C103" s="258">
        <f t="shared" si="29"/>
        <v>1.6095595862290992</v>
      </c>
      <c r="D103" s="258">
        <f t="shared" si="29"/>
        <v>1.3927438699529517</v>
      </c>
      <c r="E103" s="258">
        <f t="shared" si="29"/>
        <v>1.2411380601598769</v>
      </c>
      <c r="F103" s="258">
        <f t="shared" si="29"/>
        <v>1.1479061935813044</v>
      </c>
      <c r="G103" s="258">
        <f t="shared" si="29"/>
        <v>0.71340927527581743</v>
      </c>
      <c r="H103" s="258">
        <f t="shared" si="29"/>
        <v>0.57686668221233439</v>
      </c>
      <c r="I103" s="258">
        <f t="shared" si="29"/>
        <v>0.96973808817403828</v>
      </c>
      <c r="J103" s="258">
        <f t="shared" si="29"/>
        <v>0.76101730132604373</v>
      </c>
      <c r="K103" s="258">
        <f t="shared" si="29"/>
        <v>1.0038400201652546</v>
      </c>
      <c r="L103" s="258">
        <f t="shared" si="29"/>
        <v>0.2674509516361076</v>
      </c>
      <c r="M103" s="258">
        <f t="shared" si="29"/>
        <v>0.28444618981664055</v>
      </c>
      <c r="N103" s="258">
        <f t="shared" si="29"/>
        <v>0.36306664893155627</v>
      </c>
      <c r="O103" s="258">
        <f t="shared" si="29"/>
        <v>0.31473537074508129</v>
      </c>
      <c r="P103" s="258">
        <f t="shared" si="29"/>
        <v>0.34407229778113241</v>
      </c>
      <c r="Q103" s="258">
        <f t="shared" si="29"/>
        <v>0.3297598111178035</v>
      </c>
      <c r="R103" s="258">
        <f t="shared" si="29"/>
        <v>0.33499540897140012</v>
      </c>
      <c r="S103" s="258">
        <f t="shared" si="29"/>
        <v>0.36247105293134868</v>
      </c>
      <c r="T103" s="258">
        <f t="shared" si="29"/>
        <v>0.40146044485504861</v>
      </c>
      <c r="U103" s="258">
        <f t="shared" si="29"/>
        <v>0.3401090651201531</v>
      </c>
      <c r="V103" s="258">
        <f t="shared" si="29"/>
        <v>0.23547399276358152</v>
      </c>
      <c r="W103" s="258">
        <f t="shared" si="29"/>
        <v>0.29079925182457672</v>
      </c>
      <c r="DA103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W4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final energy consumption"</f>
        <v>PT: Chemical industry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46</v>
      </c>
      <c r="B5" s="225">
        <f t="shared" ref="B5:W5" si="0">SUM(B6:B10)+B16+B25+B36+B44+B58</f>
        <v>2080.8353162746048</v>
      </c>
      <c r="C5" s="225">
        <f t="shared" si="0"/>
        <v>1792.0774391250316</v>
      </c>
      <c r="D5" s="225">
        <f t="shared" si="0"/>
        <v>1892.603222974247</v>
      </c>
      <c r="E5" s="225">
        <f t="shared" si="0"/>
        <v>2122.8275597412444</v>
      </c>
      <c r="F5" s="225">
        <f t="shared" si="0"/>
        <v>2309.2552824204649</v>
      </c>
      <c r="G5" s="225">
        <f t="shared" si="0"/>
        <v>2168.3382491251346</v>
      </c>
      <c r="H5" s="225">
        <f t="shared" si="0"/>
        <v>1823.6107354507683</v>
      </c>
      <c r="I5" s="225">
        <f t="shared" si="0"/>
        <v>2228.7576200450467</v>
      </c>
      <c r="J5" s="225">
        <f t="shared" si="0"/>
        <v>1847.7074681073025</v>
      </c>
      <c r="K5" s="225">
        <f t="shared" si="0"/>
        <v>1327.7432060550163</v>
      </c>
      <c r="L5" s="225">
        <f t="shared" si="0"/>
        <v>1729.7100858306899</v>
      </c>
      <c r="M5" s="225">
        <f t="shared" si="0"/>
        <v>1789.398277750895</v>
      </c>
      <c r="N5" s="225">
        <f t="shared" si="0"/>
        <v>1322.2244072464712</v>
      </c>
      <c r="O5" s="225">
        <f t="shared" si="0"/>
        <v>1443.9982187256542</v>
      </c>
      <c r="P5" s="225">
        <f t="shared" si="0"/>
        <v>1505.7432960061997</v>
      </c>
      <c r="Q5" s="225">
        <f t="shared" si="0"/>
        <v>1392.9838041106966</v>
      </c>
      <c r="R5" s="225">
        <f t="shared" si="0"/>
        <v>1212.764932339416</v>
      </c>
      <c r="S5" s="225">
        <f t="shared" si="0"/>
        <v>1226.3946281567512</v>
      </c>
      <c r="T5" s="225">
        <f t="shared" si="0"/>
        <v>798.54873351392735</v>
      </c>
      <c r="U5" s="225">
        <f t="shared" si="0"/>
        <v>1220.9424456594193</v>
      </c>
      <c r="V5" s="225">
        <f t="shared" si="0"/>
        <v>1123.8359132247811</v>
      </c>
      <c r="W5" s="225">
        <f t="shared" si="0"/>
        <v>1196.5131675161347</v>
      </c>
      <c r="DA5" s="89"/>
    </row>
    <row r="6" spans="1:105" ht="12" customHeight="1" x14ac:dyDescent="0.25">
      <c r="A6" s="55" t="s">
        <v>92</v>
      </c>
      <c r="B6" s="261">
        <v>2.9792929760397051</v>
      </c>
      <c r="C6" s="261">
        <v>3.1574982851144791</v>
      </c>
      <c r="D6" s="261">
        <v>3.2208104042929002</v>
      </c>
      <c r="E6" s="261">
        <v>3.5818023716285761</v>
      </c>
      <c r="F6" s="261">
        <v>3.5683924631385722</v>
      </c>
      <c r="G6" s="261">
        <v>3.2024648909280229</v>
      </c>
      <c r="H6" s="261">
        <v>3.2194547027937261</v>
      </c>
      <c r="I6" s="261">
        <v>3.5662336622447062</v>
      </c>
      <c r="J6" s="261">
        <v>3.1936391832257889</v>
      </c>
      <c r="K6" s="261">
        <v>2.2644081390410542</v>
      </c>
      <c r="L6" s="261">
        <v>2.9468118387751741</v>
      </c>
      <c r="M6" s="261">
        <v>2.9542337808514012</v>
      </c>
      <c r="N6" s="261">
        <v>2.3713319252637581</v>
      </c>
      <c r="O6" s="261">
        <v>2.6613670409891901</v>
      </c>
      <c r="P6" s="261">
        <v>2.49049256114436</v>
      </c>
      <c r="Q6" s="261">
        <v>2.953727579192726</v>
      </c>
      <c r="R6" s="261">
        <v>3.2599513509481568</v>
      </c>
      <c r="S6" s="261">
        <v>3.374521248351722</v>
      </c>
      <c r="T6" s="261">
        <v>2.9098027147711449</v>
      </c>
      <c r="U6" s="261">
        <v>2.8426572274591222</v>
      </c>
      <c r="V6" s="261">
        <v>2.5546669923072751</v>
      </c>
      <c r="W6" s="261">
        <v>2.821429030540203</v>
      </c>
      <c r="DA6" s="67" t="s">
        <v>989</v>
      </c>
    </row>
    <row r="7" spans="1:105" ht="12" customHeight="1" x14ac:dyDescent="0.25">
      <c r="A7" s="202" t="s">
        <v>93</v>
      </c>
      <c r="B7" s="226">
        <v>23.573058033880791</v>
      </c>
      <c r="C7" s="226">
        <v>24.98307179437689</v>
      </c>
      <c r="D7" s="226">
        <v>25.484016237116698</v>
      </c>
      <c r="E7" s="226">
        <v>28.34029276453645</v>
      </c>
      <c r="F7" s="226">
        <v>28.2341895536048</v>
      </c>
      <c r="G7" s="226">
        <v>25.338861042683149</v>
      </c>
      <c r="H7" s="226">
        <v>25.473289520954971</v>
      </c>
      <c r="I7" s="226">
        <v>28.217108474582378</v>
      </c>
      <c r="J7" s="226">
        <v>25.26902940090504</v>
      </c>
      <c r="K7" s="226">
        <v>17.91667516531459</v>
      </c>
      <c r="L7" s="226">
        <v>23.316057550913531</v>
      </c>
      <c r="M7" s="226">
        <v>23.374782178767859</v>
      </c>
      <c r="N7" s="226">
        <v>18.762688175146391</v>
      </c>
      <c r="O7" s="226">
        <v>21.057532847974489</v>
      </c>
      <c r="P7" s="226">
        <v>19.705522803213569</v>
      </c>
      <c r="Q7" s="226">
        <v>23.37077695968642</v>
      </c>
      <c r="R7" s="226">
        <v>25.793711125946309</v>
      </c>
      <c r="S7" s="226">
        <v>26.700222456705081</v>
      </c>
      <c r="T7" s="226">
        <v>23.023230281173241</v>
      </c>
      <c r="U7" s="226">
        <v>22.491955082040761</v>
      </c>
      <c r="V7" s="226">
        <v>20.213290116552979</v>
      </c>
      <c r="W7" s="226">
        <v>22.323991232245248</v>
      </c>
      <c r="DA7" s="174" t="s">
        <v>990</v>
      </c>
    </row>
    <row r="8" spans="1:105" ht="12" customHeight="1" x14ac:dyDescent="0.25">
      <c r="A8" s="202" t="s">
        <v>94</v>
      </c>
      <c r="B8" s="226">
        <v>26.01597124923617</v>
      </c>
      <c r="C8" s="226">
        <v>27.572106961512901</v>
      </c>
      <c r="D8" s="226">
        <v>28.124965067620838</v>
      </c>
      <c r="E8" s="226">
        <v>31.2772420403589</v>
      </c>
      <c r="F8" s="226">
        <v>31.160143186188929</v>
      </c>
      <c r="G8" s="226">
        <v>27.964767211253061</v>
      </c>
      <c r="H8" s="226">
        <v>28.113126724930591</v>
      </c>
      <c r="I8" s="226">
        <v>31.141291967984039</v>
      </c>
      <c r="J8" s="226">
        <v>27.8876988062046</v>
      </c>
      <c r="K8" s="226">
        <v>19.77340849510443</v>
      </c>
      <c r="L8" s="226">
        <v>25.732337400530309</v>
      </c>
      <c r="M8" s="226">
        <v>25.797147754269091</v>
      </c>
      <c r="N8" s="226">
        <v>20.70709516862085</v>
      </c>
      <c r="O8" s="226">
        <v>23.239758217426409</v>
      </c>
      <c r="P8" s="226">
        <v>21.747637237508378</v>
      </c>
      <c r="Q8" s="226">
        <v>25.792727468011801</v>
      </c>
      <c r="R8" s="226">
        <v>28.46675412664942</v>
      </c>
      <c r="S8" s="226">
        <v>29.467208657590241</v>
      </c>
      <c r="T8" s="226">
        <v>25.409163978583699</v>
      </c>
      <c r="U8" s="226">
        <v>24.822831891919439</v>
      </c>
      <c r="V8" s="226">
        <v>22.30802527906641</v>
      </c>
      <c r="W8" s="226">
        <v>24.637461683229908</v>
      </c>
      <c r="DA8" s="174" t="s">
        <v>991</v>
      </c>
    </row>
    <row r="9" spans="1:105" ht="12" customHeight="1" x14ac:dyDescent="0.25">
      <c r="A9" s="202" t="s">
        <v>95</v>
      </c>
      <c r="B9" s="226">
        <v>42.328795571119826</v>
      </c>
      <c r="C9" s="226">
        <v>44.860676845697057</v>
      </c>
      <c r="D9" s="226">
        <v>45.760194204825687</v>
      </c>
      <c r="E9" s="226">
        <v>50.889047026974133</v>
      </c>
      <c r="F9" s="226">
        <v>50.698523543830369</v>
      </c>
      <c r="G9" s="226">
        <v>45.499547302653163</v>
      </c>
      <c r="H9" s="226">
        <v>45.74093285252652</v>
      </c>
      <c r="I9" s="226">
        <v>50.667852024630989</v>
      </c>
      <c r="J9" s="226">
        <v>45.374154607103321</v>
      </c>
      <c r="K9" s="226">
        <v>32.171951526049362</v>
      </c>
      <c r="L9" s="226">
        <v>41.86731446461404</v>
      </c>
      <c r="M9" s="226">
        <v>41.972762928867738</v>
      </c>
      <c r="N9" s="226">
        <v>33.691088826445771</v>
      </c>
      <c r="O9" s="226">
        <v>37.811810494546727</v>
      </c>
      <c r="P9" s="226">
        <v>35.384083183455729</v>
      </c>
      <c r="Q9" s="226">
        <v>41.965570985443527</v>
      </c>
      <c r="R9" s="226">
        <v>46.316295649952053</v>
      </c>
      <c r="S9" s="226">
        <v>47.944066334071252</v>
      </c>
      <c r="T9" s="226">
        <v>41.341501240862137</v>
      </c>
      <c r="U9" s="226">
        <v>40.387520672716789</v>
      </c>
      <c r="V9" s="226">
        <v>36.295851982104992</v>
      </c>
      <c r="W9" s="226">
        <v>40.085917569245289</v>
      </c>
      <c r="DA9" s="174" t="s">
        <v>992</v>
      </c>
    </row>
    <row r="10" spans="1:105" ht="12" customHeight="1" x14ac:dyDescent="0.25">
      <c r="A10" s="56" t="s">
        <v>96</v>
      </c>
      <c r="B10" s="262">
        <v>7.988121460228272</v>
      </c>
      <c r="C10" s="262">
        <v>9.3761459139661962</v>
      </c>
      <c r="D10" s="262">
        <v>9.4010517743006972</v>
      </c>
      <c r="E10" s="262">
        <v>10.29632828507321</v>
      </c>
      <c r="F10" s="262">
        <v>10.03493441417257</v>
      </c>
      <c r="G10" s="262">
        <v>8.4866834085933789</v>
      </c>
      <c r="H10" s="262">
        <v>8.5596733840204919</v>
      </c>
      <c r="I10" s="262">
        <v>9.8523462798579011</v>
      </c>
      <c r="J10" s="262">
        <v>8.6260864704273477</v>
      </c>
      <c r="K10" s="262">
        <v>6.685489329161042</v>
      </c>
      <c r="L10" s="262">
        <v>9.2544210794031834</v>
      </c>
      <c r="M10" s="262">
        <v>9.6380744360448851</v>
      </c>
      <c r="N10" s="262">
        <v>7.2486208361323126</v>
      </c>
      <c r="O10" s="262">
        <v>8.000680927694809</v>
      </c>
      <c r="P10" s="262">
        <v>6.6518056361290991</v>
      </c>
      <c r="Q10" s="262">
        <v>7.8404094017526562</v>
      </c>
      <c r="R10" s="262">
        <v>8.3426920865464602</v>
      </c>
      <c r="S10" s="262">
        <v>8.6029191492961345</v>
      </c>
      <c r="T10" s="262">
        <v>8.0757527157444358</v>
      </c>
      <c r="U10" s="262">
        <v>7.7454401570931086</v>
      </c>
      <c r="V10" s="262">
        <v>6.6150858847960308</v>
      </c>
      <c r="W10" s="262">
        <v>7.4740995602040012</v>
      </c>
      <c r="DA10" s="68" t="s">
        <v>993</v>
      </c>
    </row>
    <row r="11" spans="1:105" ht="12" customHeight="1" x14ac:dyDescent="0.25">
      <c r="A11" s="37" t="s">
        <v>160</v>
      </c>
      <c r="B11" s="228">
        <v>0.20553126655435691</v>
      </c>
      <c r="C11" s="228">
        <v>0.52211321113653697</v>
      </c>
      <c r="D11" s="228">
        <v>1.0893511718583151</v>
      </c>
      <c r="E11" s="228">
        <v>1.056128806374167</v>
      </c>
      <c r="F11" s="228">
        <v>0.94209728394643599</v>
      </c>
      <c r="G11" s="228">
        <v>0.48034422444393932</v>
      </c>
      <c r="H11" s="228">
        <v>5.6799075231876779E-2</v>
      </c>
      <c r="I11" s="228">
        <v>6.4851839664099631E-2</v>
      </c>
      <c r="J11" s="228">
        <v>2.518376855159974E-2</v>
      </c>
      <c r="K11" s="228">
        <v>5.3868387857470598E-2</v>
      </c>
      <c r="L11" s="228">
        <v>7.1571322592645953E-2</v>
      </c>
      <c r="M11" s="228">
        <v>7.1134150320718542E-2</v>
      </c>
      <c r="N11" s="228">
        <v>5.0218073933047551E-2</v>
      </c>
      <c r="O11" s="228">
        <v>5.5269036908229742E-2</v>
      </c>
      <c r="P11" s="228">
        <v>5.6400761169706763E-2</v>
      </c>
      <c r="Q11" s="228">
        <v>4.2572860346919962E-2</v>
      </c>
      <c r="R11" s="228">
        <v>3.7180196084518342E-2</v>
      </c>
      <c r="S11" s="228">
        <v>3.0343673671151209E-2</v>
      </c>
      <c r="T11" s="228">
        <v>3.2318800292870202E-2</v>
      </c>
      <c r="U11" s="228">
        <v>3.3885121862606143E-2</v>
      </c>
      <c r="V11" s="228">
        <v>2.6817300954907551E-2</v>
      </c>
      <c r="W11" s="228">
        <v>2.824978112007594E-2</v>
      </c>
      <c r="DA11" s="69" t="s">
        <v>994</v>
      </c>
    </row>
    <row r="12" spans="1:105" ht="12" customHeight="1" x14ac:dyDescent="0.25">
      <c r="A12" s="37" t="s">
        <v>162</v>
      </c>
      <c r="B12" s="228">
        <v>0.9882011037778391</v>
      </c>
      <c r="C12" s="228">
        <v>2.6725896209018889</v>
      </c>
      <c r="D12" s="228">
        <v>2.3471891404653422</v>
      </c>
      <c r="E12" s="228">
        <v>2.5007056627656219</v>
      </c>
      <c r="F12" s="228">
        <v>1.989304506920532</v>
      </c>
      <c r="G12" s="228">
        <v>1.2416868737404869</v>
      </c>
      <c r="H12" s="228">
        <v>1.0396333706327801</v>
      </c>
      <c r="I12" s="228">
        <v>2.1006848399139448</v>
      </c>
      <c r="J12" s="228">
        <v>1.7237573930305781</v>
      </c>
      <c r="K12" s="228">
        <v>3.05482639078462</v>
      </c>
      <c r="L12" s="228">
        <v>4.8330894148345456</v>
      </c>
      <c r="M12" s="228">
        <v>5.7355526254003646</v>
      </c>
      <c r="N12" s="228">
        <v>3.9314268838009832</v>
      </c>
      <c r="O12" s="228">
        <v>4.1450254791626797</v>
      </c>
      <c r="P12" s="228">
        <v>2.5289806031477688</v>
      </c>
      <c r="Q12" s="228">
        <v>3.0775974418396639</v>
      </c>
      <c r="R12" s="228">
        <v>2.608144037391027</v>
      </c>
      <c r="S12" s="228">
        <v>2.91133000099726</v>
      </c>
      <c r="T12" s="228">
        <v>3.6999524365186152</v>
      </c>
      <c r="U12" s="228">
        <v>3.2181192190722649</v>
      </c>
      <c r="V12" s="228">
        <v>1.5204146260167899</v>
      </c>
      <c r="W12" s="228">
        <v>2.4990322615882912</v>
      </c>
      <c r="DA12" s="69" t="s">
        <v>995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996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997</v>
      </c>
    </row>
    <row r="15" spans="1:105" ht="12" customHeight="1" x14ac:dyDescent="0.25">
      <c r="A15" s="37" t="s">
        <v>38</v>
      </c>
      <c r="B15" s="228">
        <v>6.7943890898960762</v>
      </c>
      <c r="C15" s="228">
        <v>6.1814430819277701</v>
      </c>
      <c r="D15" s="228">
        <v>5.9645114619770396</v>
      </c>
      <c r="E15" s="228">
        <v>6.7394938159334226</v>
      </c>
      <c r="F15" s="228">
        <v>7.1035326233056031</v>
      </c>
      <c r="G15" s="228">
        <v>6.7646523104089518</v>
      </c>
      <c r="H15" s="228">
        <v>7.4632409381558338</v>
      </c>
      <c r="I15" s="228">
        <v>7.6868096002798572</v>
      </c>
      <c r="J15" s="228">
        <v>6.8771453088451704</v>
      </c>
      <c r="K15" s="228">
        <v>3.5767945505189509</v>
      </c>
      <c r="L15" s="228">
        <v>4.3497603419759914</v>
      </c>
      <c r="M15" s="228">
        <v>3.8313876603238031</v>
      </c>
      <c r="N15" s="228">
        <v>3.2669758783982821</v>
      </c>
      <c r="O15" s="228">
        <v>3.8003864116239008</v>
      </c>
      <c r="P15" s="228">
        <v>4.0664242718116226</v>
      </c>
      <c r="Q15" s="228">
        <v>4.7202390995660721</v>
      </c>
      <c r="R15" s="228">
        <v>5.6973678530709151</v>
      </c>
      <c r="S15" s="228">
        <v>5.661245474627723</v>
      </c>
      <c r="T15" s="228">
        <v>4.3434814789329508</v>
      </c>
      <c r="U15" s="228">
        <v>4.4934358161582377</v>
      </c>
      <c r="V15" s="228">
        <v>5.0678539578243331</v>
      </c>
      <c r="W15" s="228">
        <v>4.9468175174956341</v>
      </c>
      <c r="DA15" s="69" t="s">
        <v>998</v>
      </c>
    </row>
    <row r="16" spans="1:105" ht="12" customHeight="1" x14ac:dyDescent="0.25">
      <c r="A16" s="134" t="s">
        <v>999</v>
      </c>
      <c r="B16" s="316">
        <v>1790.830672417457</v>
      </c>
      <c r="C16" s="316">
        <v>1398.0653116472949</v>
      </c>
      <c r="D16" s="316">
        <v>1509.2385055275081</v>
      </c>
      <c r="E16" s="316">
        <v>1705.1804895208229</v>
      </c>
      <c r="F16" s="316">
        <v>1908.128990717694</v>
      </c>
      <c r="G16" s="316">
        <v>1840.9159635967051</v>
      </c>
      <c r="H16" s="316">
        <v>1499.6126194201549</v>
      </c>
      <c r="I16" s="316">
        <v>1835.887833666015</v>
      </c>
      <c r="J16" s="316">
        <v>1506.499148410684</v>
      </c>
      <c r="K16" s="316">
        <v>1038.523345436726</v>
      </c>
      <c r="L16" s="316">
        <v>1330.6140383235411</v>
      </c>
      <c r="M16" s="316">
        <v>1382.954712800936</v>
      </c>
      <c r="N16" s="316">
        <v>1019.305929448713</v>
      </c>
      <c r="O16" s="316">
        <v>1111.8610817995971</v>
      </c>
      <c r="P16" s="316">
        <v>1249.061323972079</v>
      </c>
      <c r="Q16" s="316">
        <v>1098.411728179386</v>
      </c>
      <c r="R16" s="316">
        <v>911.66772240250737</v>
      </c>
      <c r="S16" s="316">
        <v>915.12173537269427</v>
      </c>
      <c r="T16" s="316">
        <v>482.88700228014051</v>
      </c>
      <c r="U16" s="316">
        <v>917.21056445167414</v>
      </c>
      <c r="V16" s="316">
        <v>874.10136374291892</v>
      </c>
      <c r="W16" s="316">
        <v>907.3386368245616</v>
      </c>
      <c r="DA16" s="136" t="s">
        <v>973</v>
      </c>
    </row>
    <row r="17" spans="1:105" ht="12" customHeight="1" x14ac:dyDescent="0.25">
      <c r="A17" s="135" t="s">
        <v>30</v>
      </c>
      <c r="B17" s="317">
        <v>0</v>
      </c>
      <c r="C17" s="317">
        <v>0</v>
      </c>
      <c r="D17" s="317">
        <v>0</v>
      </c>
      <c r="E17" s="317">
        <v>0</v>
      </c>
      <c r="F17" s="317">
        <v>0</v>
      </c>
      <c r="G17" s="317">
        <v>0</v>
      </c>
      <c r="H17" s="317">
        <v>0</v>
      </c>
      <c r="I17" s="317">
        <v>0</v>
      </c>
      <c r="J17" s="317">
        <v>0</v>
      </c>
      <c r="K17" s="317">
        <v>0</v>
      </c>
      <c r="L17" s="317">
        <v>0</v>
      </c>
      <c r="M17" s="317">
        <v>0</v>
      </c>
      <c r="N17" s="317">
        <v>0</v>
      </c>
      <c r="O17" s="317">
        <v>0</v>
      </c>
      <c r="P17" s="317">
        <v>0</v>
      </c>
      <c r="Q17" s="317">
        <v>0</v>
      </c>
      <c r="R17" s="317">
        <v>0</v>
      </c>
      <c r="S17" s="317">
        <v>0</v>
      </c>
      <c r="T17" s="317">
        <v>0</v>
      </c>
      <c r="U17" s="317">
        <v>0</v>
      </c>
      <c r="V17" s="317">
        <v>0</v>
      </c>
      <c r="W17" s="317">
        <v>0</v>
      </c>
      <c r="DA17" s="137" t="s">
        <v>974</v>
      </c>
    </row>
    <row r="18" spans="1:105" ht="12" customHeight="1" x14ac:dyDescent="0.25">
      <c r="A18" s="135" t="s">
        <v>32</v>
      </c>
      <c r="B18" s="317">
        <v>0</v>
      </c>
      <c r="C18" s="317">
        <v>0</v>
      </c>
      <c r="D18" s="317">
        <v>0</v>
      </c>
      <c r="E18" s="317">
        <v>0</v>
      </c>
      <c r="F18" s="317">
        <v>0</v>
      </c>
      <c r="G18" s="317">
        <v>0</v>
      </c>
      <c r="H18" s="317">
        <v>0</v>
      </c>
      <c r="I18" s="317">
        <v>0</v>
      </c>
      <c r="J18" s="317">
        <v>0</v>
      </c>
      <c r="K18" s="317">
        <v>0</v>
      </c>
      <c r="L18" s="317">
        <v>0</v>
      </c>
      <c r="M18" s="317">
        <v>0</v>
      </c>
      <c r="N18" s="317">
        <v>0</v>
      </c>
      <c r="O18" s="317">
        <v>0</v>
      </c>
      <c r="P18" s="317">
        <v>0</v>
      </c>
      <c r="Q18" s="317">
        <v>0</v>
      </c>
      <c r="R18" s="317">
        <v>0</v>
      </c>
      <c r="S18" s="317">
        <v>0</v>
      </c>
      <c r="T18" s="317">
        <v>0</v>
      </c>
      <c r="U18" s="317">
        <v>0</v>
      </c>
      <c r="V18" s="317">
        <v>0</v>
      </c>
      <c r="W18" s="317">
        <v>0</v>
      </c>
      <c r="DA18" s="137" t="s">
        <v>975</v>
      </c>
    </row>
    <row r="19" spans="1:105" ht="12" customHeight="1" x14ac:dyDescent="0.25">
      <c r="A19" s="135" t="s">
        <v>33</v>
      </c>
      <c r="B19" s="317">
        <v>29.373258813413582</v>
      </c>
      <c r="C19" s="317">
        <v>29.373258813413582</v>
      </c>
      <c r="D19" s="317">
        <v>36.151676698194322</v>
      </c>
      <c r="E19" s="317">
        <v>18.075838349097161</v>
      </c>
      <c r="F19" s="317">
        <v>48.589165950128972</v>
      </c>
      <c r="G19" s="317">
        <v>27.119518486672391</v>
      </c>
      <c r="H19" s="317">
        <v>73.448667239896807</v>
      </c>
      <c r="I19" s="317">
        <v>106.57300085984519</v>
      </c>
      <c r="J19" s="317">
        <v>134.04032674118659</v>
      </c>
      <c r="K19" s="317">
        <v>40.651590713671538</v>
      </c>
      <c r="L19" s="317">
        <v>61.526741186586413</v>
      </c>
      <c r="M19" s="317">
        <v>93.388736027515051</v>
      </c>
      <c r="N19" s="317">
        <v>12.085640584694749</v>
      </c>
      <c r="O19" s="317">
        <v>291.15313843508159</v>
      </c>
      <c r="P19" s="317">
        <v>494.41100601891662</v>
      </c>
      <c r="Q19" s="317">
        <v>354.87721410146167</v>
      </c>
      <c r="R19" s="317">
        <v>309.83086844368012</v>
      </c>
      <c r="S19" s="317">
        <v>240.22330180567499</v>
      </c>
      <c r="T19" s="317">
        <v>108.7748065348237</v>
      </c>
      <c r="U19" s="317">
        <v>319.93009458297502</v>
      </c>
      <c r="V19" s="317">
        <v>341.87093723129829</v>
      </c>
      <c r="W19" s="317">
        <v>331.64866723989678</v>
      </c>
      <c r="DA19" s="137" t="s">
        <v>976</v>
      </c>
    </row>
    <row r="20" spans="1:105" ht="12" customHeight="1" x14ac:dyDescent="0.25">
      <c r="A20" s="135" t="s">
        <v>83</v>
      </c>
      <c r="B20" s="317">
        <v>0</v>
      </c>
      <c r="C20" s="317">
        <v>0</v>
      </c>
      <c r="D20" s="317">
        <v>0</v>
      </c>
      <c r="E20" s="317">
        <v>0</v>
      </c>
      <c r="F20" s="317">
        <v>0</v>
      </c>
      <c r="G20" s="317">
        <v>0</v>
      </c>
      <c r="H20" s="317">
        <v>0</v>
      </c>
      <c r="I20" s="317">
        <v>0</v>
      </c>
      <c r="J20" s="317">
        <v>0</v>
      </c>
      <c r="K20" s="317">
        <v>0</v>
      </c>
      <c r="L20" s="317">
        <v>0</v>
      </c>
      <c r="M20" s="317">
        <v>0</v>
      </c>
      <c r="N20" s="317">
        <v>0</v>
      </c>
      <c r="O20" s="317">
        <v>0</v>
      </c>
      <c r="P20" s="317">
        <v>0</v>
      </c>
      <c r="Q20" s="317">
        <v>0</v>
      </c>
      <c r="R20" s="317">
        <v>0</v>
      </c>
      <c r="S20" s="317">
        <v>0</v>
      </c>
      <c r="T20" s="317">
        <v>0</v>
      </c>
      <c r="U20" s="317">
        <v>0</v>
      </c>
      <c r="V20" s="317">
        <v>0</v>
      </c>
      <c r="W20" s="317">
        <v>0</v>
      </c>
      <c r="DA20" s="137" t="s">
        <v>977</v>
      </c>
    </row>
    <row r="21" spans="1:105" ht="12" customHeight="1" x14ac:dyDescent="0.25">
      <c r="A21" s="135" t="s">
        <v>70</v>
      </c>
      <c r="B21" s="317">
        <v>215.18108340498711</v>
      </c>
      <c r="C21" s="317">
        <v>184.30300945829751</v>
      </c>
      <c r="D21" s="317">
        <v>176.58357695614791</v>
      </c>
      <c r="E21" s="317">
        <v>251.8486672398968</v>
      </c>
      <c r="F21" s="317">
        <v>249.57962166809969</v>
      </c>
      <c r="G21" s="317">
        <v>219.82209802235599</v>
      </c>
      <c r="H21" s="317">
        <v>161.26680997420459</v>
      </c>
      <c r="I21" s="317">
        <v>150.95064488392089</v>
      </c>
      <c r="J21" s="317">
        <v>179.61212381771281</v>
      </c>
      <c r="K21" s="317">
        <v>0</v>
      </c>
      <c r="L21" s="317">
        <v>0</v>
      </c>
      <c r="M21" s="317">
        <v>0</v>
      </c>
      <c r="N21" s="317">
        <v>0</v>
      </c>
      <c r="O21" s="317">
        <v>0</v>
      </c>
      <c r="P21" s="317">
        <v>0</v>
      </c>
      <c r="Q21" s="317">
        <v>0</v>
      </c>
      <c r="R21" s="317">
        <v>0</v>
      </c>
      <c r="S21" s="317">
        <v>0</v>
      </c>
      <c r="T21" s="317">
        <v>0</v>
      </c>
      <c r="U21" s="317">
        <v>0</v>
      </c>
      <c r="V21" s="317">
        <v>0</v>
      </c>
      <c r="W21" s="317">
        <v>0</v>
      </c>
      <c r="DA21" s="137" t="s">
        <v>978</v>
      </c>
    </row>
    <row r="22" spans="1:105" ht="12" customHeight="1" x14ac:dyDescent="0.25">
      <c r="A22" s="135" t="s">
        <v>34</v>
      </c>
      <c r="B22" s="317">
        <v>91.215195203355506</v>
      </c>
      <c r="C22" s="317">
        <v>96.016042515738661</v>
      </c>
      <c r="D22" s="317">
        <v>91.215203721832495</v>
      </c>
      <c r="E22" s="317">
        <v>75.852630535440014</v>
      </c>
      <c r="F22" s="317">
        <v>125.3225418784853</v>
      </c>
      <c r="G22" s="317">
        <v>126.5373737428788</v>
      </c>
      <c r="H22" s="317">
        <v>111.37341047776459</v>
      </c>
      <c r="I22" s="317">
        <v>89.20778207530212</v>
      </c>
      <c r="J22" s="317">
        <v>72.563894756341512</v>
      </c>
      <c r="K22" s="317">
        <v>41.532803734232381</v>
      </c>
      <c r="L22" s="317">
        <v>37.40681562362699</v>
      </c>
      <c r="M22" s="317">
        <v>44.223500419164218</v>
      </c>
      <c r="N22" s="317">
        <v>34.066548537277427</v>
      </c>
      <c r="O22" s="317">
        <v>26.210952822812679</v>
      </c>
      <c r="P22" s="317">
        <v>25.310507119112749</v>
      </c>
      <c r="Q22" s="317">
        <v>48.875098772679102</v>
      </c>
      <c r="R22" s="317">
        <v>30.13530623741719</v>
      </c>
      <c r="S22" s="317">
        <v>24.544865209323699</v>
      </c>
      <c r="T22" s="317">
        <v>27.523373733279019</v>
      </c>
      <c r="U22" s="317">
        <v>26.33455413353154</v>
      </c>
      <c r="V22" s="317">
        <v>26.563530552893202</v>
      </c>
      <c r="W22" s="317">
        <v>30.568387469445529</v>
      </c>
      <c r="DA22" s="137" t="s">
        <v>979</v>
      </c>
    </row>
    <row r="23" spans="1:105" ht="12" customHeight="1" x14ac:dyDescent="0.25">
      <c r="A23" s="135" t="s">
        <v>84</v>
      </c>
      <c r="B23" s="317">
        <v>1455.061134995701</v>
      </c>
      <c r="C23" s="317">
        <v>1088.373000859845</v>
      </c>
      <c r="D23" s="317">
        <v>1205.288048151333</v>
      </c>
      <c r="E23" s="317">
        <v>1359.4033533963891</v>
      </c>
      <c r="F23" s="317">
        <v>1484.6376612209799</v>
      </c>
      <c r="G23" s="317">
        <v>1467.4369733447979</v>
      </c>
      <c r="H23" s="317">
        <v>1153.523731728289</v>
      </c>
      <c r="I23" s="317">
        <v>1489.1564058469471</v>
      </c>
      <c r="J23" s="317">
        <v>1120.2828030954429</v>
      </c>
      <c r="K23" s="317">
        <v>956.33895098882192</v>
      </c>
      <c r="L23" s="317">
        <v>1231.680481513328</v>
      </c>
      <c r="M23" s="317">
        <v>1245.342476354256</v>
      </c>
      <c r="N23" s="317">
        <v>973.15374032674117</v>
      </c>
      <c r="O23" s="317">
        <v>794.49699054170242</v>
      </c>
      <c r="P23" s="317">
        <v>729.33981083404979</v>
      </c>
      <c r="Q23" s="317">
        <v>694.65941530524503</v>
      </c>
      <c r="R23" s="317">
        <v>571.70154772141007</v>
      </c>
      <c r="S23" s="317">
        <v>650.35356835769562</v>
      </c>
      <c r="T23" s="317">
        <v>346.58882201203778</v>
      </c>
      <c r="U23" s="317">
        <v>570.94591573516755</v>
      </c>
      <c r="V23" s="317">
        <v>505.66689595872742</v>
      </c>
      <c r="W23" s="317">
        <v>545.12158211521921</v>
      </c>
      <c r="DA23" s="137" t="s">
        <v>980</v>
      </c>
    </row>
    <row r="24" spans="1:105" ht="12" customHeight="1" x14ac:dyDescent="0.25">
      <c r="A24" s="135" t="s">
        <v>72</v>
      </c>
      <c r="B24" s="317">
        <v>0</v>
      </c>
      <c r="C24" s="317">
        <v>0</v>
      </c>
      <c r="D24" s="317">
        <v>0</v>
      </c>
      <c r="E24" s="317">
        <v>0</v>
      </c>
      <c r="F24" s="317">
        <v>0</v>
      </c>
      <c r="G24" s="317">
        <v>0</v>
      </c>
      <c r="H24" s="317">
        <v>0</v>
      </c>
      <c r="I24" s="317">
        <v>0</v>
      </c>
      <c r="J24" s="317">
        <v>0</v>
      </c>
      <c r="K24" s="317">
        <v>0</v>
      </c>
      <c r="L24" s="317">
        <v>0</v>
      </c>
      <c r="M24" s="317">
        <v>0</v>
      </c>
      <c r="N24" s="317">
        <v>0</v>
      </c>
      <c r="O24" s="317">
        <v>0</v>
      </c>
      <c r="P24" s="317">
        <v>0</v>
      </c>
      <c r="Q24" s="317">
        <v>0</v>
      </c>
      <c r="R24" s="317">
        <v>0</v>
      </c>
      <c r="S24" s="317">
        <v>0</v>
      </c>
      <c r="T24" s="317">
        <v>0</v>
      </c>
      <c r="U24" s="317">
        <v>0</v>
      </c>
      <c r="V24" s="317">
        <v>0</v>
      </c>
      <c r="W24" s="317">
        <v>0</v>
      </c>
      <c r="DA24" s="137" t="s">
        <v>981</v>
      </c>
    </row>
    <row r="25" spans="1:105" ht="12" customHeight="1" x14ac:dyDescent="0.25">
      <c r="A25" s="57" t="s">
        <v>1000</v>
      </c>
      <c r="B25" s="296">
        <v>103.26250603836419</v>
      </c>
      <c r="C25" s="296">
        <v>163.36544278881439</v>
      </c>
      <c r="D25" s="296">
        <v>157.28424544724729</v>
      </c>
      <c r="E25" s="296">
        <v>172.72596902267361</v>
      </c>
      <c r="F25" s="296">
        <v>163.20370567542699</v>
      </c>
      <c r="G25" s="296">
        <v>127.4791655180757</v>
      </c>
      <c r="H25" s="296">
        <v>125.9534864512694</v>
      </c>
      <c r="I25" s="296">
        <v>160.1861365854727</v>
      </c>
      <c r="J25" s="296">
        <v>137.83027290867409</v>
      </c>
      <c r="K25" s="296">
        <v>123.79053930144249</v>
      </c>
      <c r="L25" s="296">
        <v>173.64190883244251</v>
      </c>
      <c r="M25" s="296">
        <v>176.49839621882981</v>
      </c>
      <c r="N25" s="296">
        <v>121.9703915628172</v>
      </c>
      <c r="O25" s="296">
        <v>134.80374058338199</v>
      </c>
      <c r="P25" s="296">
        <v>87.107591058311399</v>
      </c>
      <c r="Q25" s="296">
        <v>100.74685187032161</v>
      </c>
      <c r="R25" s="296">
        <v>97.211045910947206</v>
      </c>
      <c r="S25" s="296">
        <v>100.1814841788517</v>
      </c>
      <c r="T25" s="296">
        <v>113.4680322325265</v>
      </c>
      <c r="U25" s="296">
        <v>108.4393141219516</v>
      </c>
      <c r="V25" s="296">
        <v>81.190509057337806</v>
      </c>
      <c r="W25" s="296">
        <v>99.884964413039171</v>
      </c>
      <c r="DA25" s="70" t="s">
        <v>1001</v>
      </c>
    </row>
    <row r="26" spans="1:105" ht="12" customHeight="1" x14ac:dyDescent="0.25">
      <c r="A26" s="46" t="s">
        <v>30</v>
      </c>
      <c r="B26" s="231">
        <v>4.7456491693033529</v>
      </c>
      <c r="C26" s="231">
        <v>5.9242293869456502</v>
      </c>
      <c r="D26" s="231">
        <v>5.1488163094174686</v>
      </c>
      <c r="E26" s="231">
        <v>5.0589349515552691</v>
      </c>
      <c r="F26" s="231">
        <v>4.9982724692684384</v>
      </c>
      <c r="G26" s="231">
        <v>4.2948110546731249</v>
      </c>
      <c r="H26" s="231">
        <v>4.9446883408197362</v>
      </c>
      <c r="I26" s="231">
        <v>4.3119384822221178</v>
      </c>
      <c r="J26" s="231">
        <v>3.9922587609611209</v>
      </c>
      <c r="K26" s="231">
        <v>3.0117942350782139</v>
      </c>
      <c r="L26" s="231">
        <v>3.98192026323271</v>
      </c>
      <c r="M26" s="231">
        <v>4.277010450842007</v>
      </c>
      <c r="N26" s="231">
        <v>3.901429710063244</v>
      </c>
      <c r="O26" s="231">
        <v>4.3523644172777036</v>
      </c>
      <c r="P26" s="231">
        <v>0.27032660015455351</v>
      </c>
      <c r="Q26" s="231">
        <v>0</v>
      </c>
      <c r="R26" s="231">
        <v>0</v>
      </c>
      <c r="S26" s="231">
        <v>6.1010702080600495E-4</v>
      </c>
      <c r="T26" s="231">
        <v>7.2890512074373507E-4</v>
      </c>
      <c r="U26" s="231">
        <v>4.4518419732427861E-4</v>
      </c>
      <c r="V26" s="231">
        <v>0</v>
      </c>
      <c r="W26" s="231">
        <v>0</v>
      </c>
      <c r="DA26" s="73" t="s">
        <v>1002</v>
      </c>
    </row>
    <row r="27" spans="1:105" ht="12" customHeight="1" x14ac:dyDescent="0.25">
      <c r="A27" s="46" t="s">
        <v>32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1003</v>
      </c>
    </row>
    <row r="28" spans="1:105" ht="12" customHeight="1" x14ac:dyDescent="0.25">
      <c r="A28" s="46" t="s">
        <v>33</v>
      </c>
      <c r="B28" s="231">
        <v>0.40022776509670938</v>
      </c>
      <c r="C28" s="231">
        <v>0.43445362860328479</v>
      </c>
      <c r="D28" s="231">
        <v>0.41355082092035977</v>
      </c>
      <c r="E28" s="231">
        <v>0.40775237911151618</v>
      </c>
      <c r="F28" s="231">
        <v>0.7813526078461579</v>
      </c>
      <c r="G28" s="231">
        <v>0.31247699361959691</v>
      </c>
      <c r="H28" s="231">
        <v>0.8625855656496374</v>
      </c>
      <c r="I28" s="231">
        <v>1.362477127537663</v>
      </c>
      <c r="J28" s="231">
        <v>1.809731754401168</v>
      </c>
      <c r="K28" s="231">
        <v>0</v>
      </c>
      <c r="L28" s="231">
        <v>0.36058691426011302</v>
      </c>
      <c r="M28" s="231">
        <v>4.2136362299610894</v>
      </c>
      <c r="N28" s="231">
        <v>1.3603158096913961</v>
      </c>
      <c r="O28" s="231">
        <v>0.7480850458886168</v>
      </c>
      <c r="P28" s="231">
        <v>0.91466524474377919</v>
      </c>
      <c r="Q28" s="231">
        <v>1.076907641795775</v>
      </c>
      <c r="R28" s="231">
        <v>1.111792846201558</v>
      </c>
      <c r="S28" s="231">
        <v>1.238996622038252</v>
      </c>
      <c r="T28" s="231">
        <v>1.078640739630111</v>
      </c>
      <c r="U28" s="231">
        <v>0.84756711396295215</v>
      </c>
      <c r="V28" s="231">
        <v>0.82377309519319497</v>
      </c>
      <c r="W28" s="231">
        <v>0.93186397476182337</v>
      </c>
      <c r="DA28" s="73" t="s">
        <v>1004</v>
      </c>
    </row>
    <row r="29" spans="1:105" ht="12" customHeight="1" x14ac:dyDescent="0.25">
      <c r="A29" s="46" t="s">
        <v>160</v>
      </c>
      <c r="B29" s="231">
        <v>3.18206208637916</v>
      </c>
      <c r="C29" s="231">
        <v>3.645033484574808</v>
      </c>
      <c r="D29" s="231">
        <v>9.1860708909322977</v>
      </c>
      <c r="E29" s="231">
        <v>9.1135972638853886</v>
      </c>
      <c r="F29" s="231">
        <v>8.7800521686367752</v>
      </c>
      <c r="G29" s="231">
        <v>6.3528457739645834</v>
      </c>
      <c r="H29" s="231">
        <v>0.75940347368021899</v>
      </c>
      <c r="I29" s="231">
        <v>0.60316797977546255</v>
      </c>
      <c r="J29" s="231">
        <v>0.26999794003582323</v>
      </c>
      <c r="K29" s="231">
        <v>0.45291117001342429</v>
      </c>
      <c r="L29" s="231">
        <v>0.63985681682819451</v>
      </c>
      <c r="M29" s="231">
        <v>0.68084282412051944</v>
      </c>
      <c r="N29" s="231">
        <v>0.60907896778270365</v>
      </c>
      <c r="O29" s="231">
        <v>0.6707673520842572</v>
      </c>
      <c r="P29" s="231">
        <v>1.247742932510761</v>
      </c>
      <c r="Q29" s="231">
        <v>0.98030515371840476</v>
      </c>
      <c r="R29" s="231">
        <v>1.0154153912132839</v>
      </c>
      <c r="S29" s="231">
        <v>0.84974536307938686</v>
      </c>
      <c r="T29" s="231">
        <v>0.59984168468931642</v>
      </c>
      <c r="U29" s="231">
        <v>0.64404248526776187</v>
      </c>
      <c r="V29" s="231">
        <v>0.67336775002913063</v>
      </c>
      <c r="W29" s="231">
        <v>0.59629109430859339</v>
      </c>
      <c r="DA29" s="73" t="s">
        <v>1005</v>
      </c>
    </row>
    <row r="30" spans="1:105" ht="12" customHeight="1" x14ac:dyDescent="0.25">
      <c r="A30" s="46" t="s">
        <v>70</v>
      </c>
      <c r="B30" s="231">
        <v>20.85229606237484</v>
      </c>
      <c r="C30" s="231">
        <v>77.554353945186278</v>
      </c>
      <c r="D30" s="231">
        <v>50.157271632739523</v>
      </c>
      <c r="E30" s="231">
        <v>42.836902710718959</v>
      </c>
      <c r="F30" s="231">
        <v>35.843580994563517</v>
      </c>
      <c r="G30" s="231">
        <v>3.1853298892281638</v>
      </c>
      <c r="H30" s="231">
        <v>2.1983077922294809</v>
      </c>
      <c r="I30" s="231">
        <v>28.138187608051989</v>
      </c>
      <c r="J30" s="231">
        <v>9.4420376662771091</v>
      </c>
      <c r="K30" s="231">
        <v>9.3909437033210246</v>
      </c>
      <c r="L30" s="231">
        <v>15.67743181551819</v>
      </c>
      <c r="M30" s="231">
        <v>8.3273246584004372</v>
      </c>
      <c r="N30" s="231">
        <v>2.6614932395989062</v>
      </c>
      <c r="O30" s="231">
        <v>2.601992942713776</v>
      </c>
      <c r="P30" s="231">
        <v>1.9883840325945139</v>
      </c>
      <c r="Q30" s="231">
        <v>1.872831555484874</v>
      </c>
      <c r="R30" s="231">
        <v>5.3171679937567227</v>
      </c>
      <c r="S30" s="231">
        <v>1.4928447217664651</v>
      </c>
      <c r="T30" s="231">
        <v>3.931089445473928</v>
      </c>
      <c r="U30" s="231">
        <v>0.72183437709008091</v>
      </c>
      <c r="V30" s="231">
        <v>0.45866195716675301</v>
      </c>
      <c r="W30" s="231">
        <v>0.31241886488088022</v>
      </c>
      <c r="DA30" s="73" t="s">
        <v>1006</v>
      </c>
    </row>
    <row r="31" spans="1:105" ht="12" customHeight="1" x14ac:dyDescent="0.25">
      <c r="A31" s="46" t="s">
        <v>34</v>
      </c>
      <c r="B31" s="231">
        <v>0</v>
      </c>
      <c r="C31" s="231">
        <v>0</v>
      </c>
      <c r="D31" s="231">
        <v>0</v>
      </c>
      <c r="E31" s="231">
        <v>0</v>
      </c>
      <c r="F31" s="231">
        <v>0</v>
      </c>
      <c r="G31" s="231">
        <v>0</v>
      </c>
      <c r="H31" s="231">
        <v>0</v>
      </c>
      <c r="I31" s="231">
        <v>0</v>
      </c>
      <c r="J31" s="231">
        <v>0</v>
      </c>
      <c r="K31" s="231">
        <v>0</v>
      </c>
      <c r="L31" s="231">
        <v>0</v>
      </c>
      <c r="M31" s="231">
        <v>0</v>
      </c>
      <c r="N31" s="231">
        <v>0</v>
      </c>
      <c r="O31" s="231">
        <v>0</v>
      </c>
      <c r="P31" s="231">
        <v>0</v>
      </c>
      <c r="Q31" s="231">
        <v>0</v>
      </c>
      <c r="R31" s="231">
        <v>0</v>
      </c>
      <c r="S31" s="231">
        <v>8.1634245747431436E-4</v>
      </c>
      <c r="T31" s="231">
        <v>1.425045173013436E-3</v>
      </c>
      <c r="U31" s="231">
        <v>6.7207921638313582E-4</v>
      </c>
      <c r="V31" s="231">
        <v>6.8097901247267075E-4</v>
      </c>
      <c r="W31" s="231">
        <v>6.8500090219749841E-4</v>
      </c>
      <c r="DA31" s="73" t="s">
        <v>1007</v>
      </c>
    </row>
    <row r="32" spans="1:105" ht="12" customHeight="1" x14ac:dyDescent="0.25">
      <c r="A32" s="46" t="s">
        <v>162</v>
      </c>
      <c r="B32" s="231">
        <v>15.29945939012577</v>
      </c>
      <c r="C32" s="231">
        <v>18.658173076120359</v>
      </c>
      <c r="D32" s="231">
        <v>19.792924812261958</v>
      </c>
      <c r="E32" s="231">
        <v>21.579209040047012</v>
      </c>
      <c r="F32" s="231">
        <v>18.5396961096213</v>
      </c>
      <c r="G32" s="231">
        <v>16.422067357135841</v>
      </c>
      <c r="H32" s="231">
        <v>13.899895197049339</v>
      </c>
      <c r="I32" s="231">
        <v>19.537854864235271</v>
      </c>
      <c r="J32" s="231">
        <v>18.480591746472861</v>
      </c>
      <c r="K32" s="231">
        <v>25.684173034821441</v>
      </c>
      <c r="L32" s="231">
        <v>43.208440146107222</v>
      </c>
      <c r="M32" s="231">
        <v>54.896415150292043</v>
      </c>
      <c r="N32" s="231">
        <v>47.683020091355317</v>
      </c>
      <c r="O32" s="231">
        <v>50.305703166065619</v>
      </c>
      <c r="P32" s="231">
        <v>55.948139858248567</v>
      </c>
      <c r="Q32" s="231">
        <v>70.866383153986789</v>
      </c>
      <c r="R32" s="231">
        <v>71.230113796273471</v>
      </c>
      <c r="S32" s="231">
        <v>81.528993343127823</v>
      </c>
      <c r="T32" s="231">
        <v>68.671661159442323</v>
      </c>
      <c r="U32" s="231">
        <v>61.165649872620641</v>
      </c>
      <c r="V32" s="231">
        <v>38.176779145440193</v>
      </c>
      <c r="W32" s="231">
        <v>52.749105405137897</v>
      </c>
      <c r="DA32" s="73" t="s">
        <v>1008</v>
      </c>
    </row>
    <row r="33" spans="1:105" ht="12" customHeight="1" x14ac:dyDescent="0.25">
      <c r="A33" s="46" t="s">
        <v>36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1009</v>
      </c>
    </row>
    <row r="34" spans="1:105" ht="12" customHeight="1" x14ac:dyDescent="0.25">
      <c r="A34" s="46" t="s">
        <v>73</v>
      </c>
      <c r="B34" s="231">
        <v>22.155487439434609</v>
      </c>
      <c r="C34" s="231">
        <v>22.17466942582077</v>
      </c>
      <c r="D34" s="231">
        <v>22.68505312199931</v>
      </c>
      <c r="E34" s="231">
        <v>23.957275314298052</v>
      </c>
      <c r="F34" s="231">
        <v>23.942650754283271</v>
      </c>
      <c r="G34" s="231">
        <v>23.28150138502491</v>
      </c>
      <c r="H34" s="231">
        <v>23.725883919927711</v>
      </c>
      <c r="I34" s="231">
        <v>24.70672247544557</v>
      </c>
      <c r="J34" s="231">
        <v>24.16362227322837</v>
      </c>
      <c r="K34" s="231">
        <v>20.774126027409519</v>
      </c>
      <c r="L34" s="231">
        <v>30.216148187423041</v>
      </c>
      <c r="M34" s="231">
        <v>31.01238268971186</v>
      </c>
      <c r="N34" s="231">
        <v>1.1913429905056321</v>
      </c>
      <c r="O34" s="231">
        <v>1.7425770663600491</v>
      </c>
      <c r="P34" s="231">
        <v>1.2078707747474779</v>
      </c>
      <c r="Q34" s="231">
        <v>1.571607228168328</v>
      </c>
      <c r="R34" s="231">
        <v>0.91630604694735429</v>
      </c>
      <c r="S34" s="231">
        <v>0.92205880571723819</v>
      </c>
      <c r="T34" s="231">
        <v>3.1826008863966742</v>
      </c>
      <c r="U34" s="231">
        <v>3.8386924575750121</v>
      </c>
      <c r="V34" s="231">
        <v>3.4563657260560809</v>
      </c>
      <c r="W34" s="231">
        <v>3.7964462502040859</v>
      </c>
      <c r="DA34" s="73" t="s">
        <v>1010</v>
      </c>
    </row>
    <row r="35" spans="1:105" ht="12" customHeight="1" x14ac:dyDescent="0.25">
      <c r="A35" s="46" t="s">
        <v>79</v>
      </c>
      <c r="B35" s="231">
        <v>36.627324125649729</v>
      </c>
      <c r="C35" s="231">
        <v>34.974529841563267</v>
      </c>
      <c r="D35" s="231">
        <v>49.90055785897642</v>
      </c>
      <c r="E35" s="231">
        <v>69.772297363057419</v>
      </c>
      <c r="F35" s="231">
        <v>70.31810057120758</v>
      </c>
      <c r="G35" s="231">
        <v>73.630133064429486</v>
      </c>
      <c r="H35" s="231">
        <v>79.562722161913314</v>
      </c>
      <c r="I35" s="231">
        <v>81.525788048204646</v>
      </c>
      <c r="J35" s="231">
        <v>79.672032767297651</v>
      </c>
      <c r="K35" s="231">
        <v>64.476591130798852</v>
      </c>
      <c r="L35" s="231">
        <v>79.557524689073006</v>
      </c>
      <c r="M35" s="231">
        <v>73.090784215501841</v>
      </c>
      <c r="N35" s="231">
        <v>64.563710753819961</v>
      </c>
      <c r="O35" s="231">
        <v>74.382250592992008</v>
      </c>
      <c r="P35" s="231">
        <v>25.530461615311751</v>
      </c>
      <c r="Q35" s="231">
        <v>24.37881713716742</v>
      </c>
      <c r="R35" s="231">
        <v>17.620249836554809</v>
      </c>
      <c r="S35" s="231">
        <v>14.147418873644231</v>
      </c>
      <c r="T35" s="231">
        <v>36.002044366600401</v>
      </c>
      <c r="U35" s="231">
        <v>41.22041055202142</v>
      </c>
      <c r="V35" s="231">
        <v>37.600880404439977</v>
      </c>
      <c r="W35" s="231">
        <v>41.498153822843697</v>
      </c>
      <c r="DA35" s="73" t="s">
        <v>1011</v>
      </c>
    </row>
    <row r="36" spans="1:105" ht="12" customHeight="1" x14ac:dyDescent="0.25">
      <c r="A36" s="57" t="s">
        <v>1012</v>
      </c>
      <c r="B36" s="263">
        <v>53.30692922023136</v>
      </c>
      <c r="C36" s="263">
        <v>87.060904575319782</v>
      </c>
      <c r="D36" s="263">
        <v>80.637841910559047</v>
      </c>
      <c r="E36" s="263">
        <v>85.529999107194882</v>
      </c>
      <c r="F36" s="263">
        <v>79.874362235280216</v>
      </c>
      <c r="G36" s="263">
        <v>57.591606550549358</v>
      </c>
      <c r="H36" s="263">
        <v>55.274384721085077</v>
      </c>
      <c r="I36" s="263">
        <v>74.970991876666162</v>
      </c>
      <c r="J36" s="263">
        <v>61.107276430671973</v>
      </c>
      <c r="K36" s="263">
        <v>55.33249910732961</v>
      </c>
      <c r="L36" s="263">
        <v>80.44553253560403</v>
      </c>
      <c r="M36" s="263">
        <v>83.793445647702953</v>
      </c>
      <c r="N36" s="263">
        <v>60.010215838099413</v>
      </c>
      <c r="O36" s="263">
        <v>65.543955667635814</v>
      </c>
      <c r="P36" s="263">
        <v>48.398737464074337</v>
      </c>
      <c r="Q36" s="263">
        <v>56.790829177671341</v>
      </c>
      <c r="R36" s="263">
        <v>56.839463035327469</v>
      </c>
      <c r="S36" s="263">
        <v>58.979986070513661</v>
      </c>
      <c r="T36" s="263">
        <v>61.481042984245619</v>
      </c>
      <c r="U36" s="263">
        <v>57.724407156925707</v>
      </c>
      <c r="V36" s="263">
        <v>44.055287144952018</v>
      </c>
      <c r="W36" s="263">
        <v>53.300391110476077</v>
      </c>
      <c r="DA36" s="70" t="s">
        <v>1013</v>
      </c>
    </row>
    <row r="37" spans="1:105" ht="12" customHeight="1" x14ac:dyDescent="0.25">
      <c r="A37" s="60" t="s">
        <v>1014</v>
      </c>
      <c r="B37" s="264">
        <v>43.111367315373762</v>
      </c>
      <c r="C37" s="264">
        <v>83.66181162202588</v>
      </c>
      <c r="D37" s="264">
        <v>76.117759498523682</v>
      </c>
      <c r="E37" s="264">
        <v>79.665093663277588</v>
      </c>
      <c r="F37" s="264">
        <v>72.876383085702486</v>
      </c>
      <c r="G37" s="264">
        <v>44.551916991856032</v>
      </c>
      <c r="H37" s="264">
        <v>38.378164921447997</v>
      </c>
      <c r="I37" s="264">
        <v>66.199095017943122</v>
      </c>
      <c r="J37" s="264">
        <v>50.215977267036592</v>
      </c>
      <c r="K37" s="264">
        <v>51.327405640928802</v>
      </c>
      <c r="L37" s="264">
        <v>75.828563164176884</v>
      </c>
      <c r="M37" s="264">
        <v>79.753596565591366</v>
      </c>
      <c r="N37" s="264">
        <v>56.05883641898437</v>
      </c>
      <c r="O37" s="264">
        <v>60.767486388731712</v>
      </c>
      <c r="P37" s="264">
        <v>42.121848812119481</v>
      </c>
      <c r="Q37" s="264">
        <v>49.585319375113563</v>
      </c>
      <c r="R37" s="264">
        <v>47.454189213485122</v>
      </c>
      <c r="S37" s="264">
        <v>49.718800081959529</v>
      </c>
      <c r="T37" s="264">
        <v>55.461948717560198</v>
      </c>
      <c r="U37" s="264">
        <v>50.869627637880861</v>
      </c>
      <c r="V37" s="264">
        <v>33.449296773052801</v>
      </c>
      <c r="W37" s="264">
        <v>44.742300291124593</v>
      </c>
      <c r="DA37" s="72" t="s">
        <v>1015</v>
      </c>
    </row>
    <row r="38" spans="1:105" ht="12" customHeight="1" x14ac:dyDescent="0.25">
      <c r="A38" s="59" t="s">
        <v>30</v>
      </c>
      <c r="B38" s="232">
        <v>4.5996589434902457</v>
      </c>
      <c r="C38" s="232">
        <v>4.6662520396545304</v>
      </c>
      <c r="D38" s="232">
        <v>4.6271863060364078</v>
      </c>
      <c r="E38" s="232">
        <v>5.1017583762979459</v>
      </c>
      <c r="F38" s="232">
        <v>5.2834408196123954</v>
      </c>
      <c r="G38" s="232">
        <v>6.259650646104105</v>
      </c>
      <c r="H38" s="232">
        <v>8.3727803339791755</v>
      </c>
      <c r="I38" s="232">
        <v>5.2905883465380077</v>
      </c>
      <c r="J38" s="232">
        <v>5.8972622066856788</v>
      </c>
      <c r="K38" s="232">
        <v>4.0111130725082784</v>
      </c>
      <c r="L38" s="232">
        <v>4.7275971799741701</v>
      </c>
      <c r="M38" s="232">
        <v>4.7117326547250276</v>
      </c>
      <c r="N38" s="232">
        <v>3.89056827556159</v>
      </c>
      <c r="O38" s="232">
        <v>4.5072792304135092</v>
      </c>
      <c r="P38" s="232">
        <v>0.1886167965748525</v>
      </c>
      <c r="Q38" s="232">
        <v>0</v>
      </c>
      <c r="R38" s="232">
        <v>0</v>
      </c>
      <c r="S38" s="232">
        <v>3.5640188957629322E-4</v>
      </c>
      <c r="T38" s="232">
        <v>5.4423035382912077E-4</v>
      </c>
      <c r="U38" s="232">
        <v>3.5731333319281492E-4</v>
      </c>
      <c r="V38" s="232">
        <v>0</v>
      </c>
      <c r="W38" s="232">
        <v>0</v>
      </c>
      <c r="DA38" s="71" t="s">
        <v>1016</v>
      </c>
    </row>
    <row r="39" spans="1:105" ht="12" customHeight="1" x14ac:dyDescent="0.25">
      <c r="A39" s="59" t="s">
        <v>33</v>
      </c>
      <c r="B39" s="297">
        <v>0.38791557350423211</v>
      </c>
      <c r="C39" s="297">
        <v>0.34219980324742078</v>
      </c>
      <c r="D39" s="297">
        <v>0.37165371231301558</v>
      </c>
      <c r="E39" s="297">
        <v>0.41120396595494058</v>
      </c>
      <c r="F39" s="297">
        <v>0.82593141694198347</v>
      </c>
      <c r="G39" s="297">
        <v>0.45543256504271251</v>
      </c>
      <c r="H39" s="297">
        <v>1.460605595872251</v>
      </c>
      <c r="I39" s="297">
        <v>1.671708824950721</v>
      </c>
      <c r="J39" s="297">
        <v>2.673289312764791</v>
      </c>
      <c r="K39" s="297">
        <v>0</v>
      </c>
      <c r="L39" s="297">
        <v>0.42811245989334201</v>
      </c>
      <c r="M39" s="297">
        <v>4.6419169763617463</v>
      </c>
      <c r="N39" s="297">
        <v>1.356528741317355</v>
      </c>
      <c r="O39" s="297">
        <v>0.77471182710056585</v>
      </c>
      <c r="P39" s="297">
        <v>0.63819553200939094</v>
      </c>
      <c r="Q39" s="297">
        <v>0.71392192297398693</v>
      </c>
      <c r="R39" s="297">
        <v>0.67060146270338994</v>
      </c>
      <c r="S39" s="297">
        <v>0.72377586589597109</v>
      </c>
      <c r="T39" s="297">
        <v>0.80535726074255942</v>
      </c>
      <c r="U39" s="297">
        <v>0.68027354163723508</v>
      </c>
      <c r="V39" s="297">
        <v>0.68659003227336268</v>
      </c>
      <c r="W39" s="297">
        <v>0.76376594063302139</v>
      </c>
      <c r="DA39" s="122" t="s">
        <v>1017</v>
      </c>
    </row>
    <row r="40" spans="1:105" ht="12" customHeight="1" x14ac:dyDescent="0.25">
      <c r="A40" s="59" t="s">
        <v>160</v>
      </c>
      <c r="B40" s="297">
        <v>3.0841724308296712</v>
      </c>
      <c r="C40" s="297">
        <v>2.8710307824146208</v>
      </c>
      <c r="D40" s="297">
        <v>8.2554239418206432</v>
      </c>
      <c r="E40" s="297">
        <v>9.1907430367214396</v>
      </c>
      <c r="F40" s="297">
        <v>9.2809838421816764</v>
      </c>
      <c r="G40" s="297">
        <v>9.2592187752538386</v>
      </c>
      <c r="H40" s="297">
        <v>1.285888620622573</v>
      </c>
      <c r="I40" s="297">
        <v>0.74006470592326767</v>
      </c>
      <c r="J40" s="297">
        <v>0.398834029303481</v>
      </c>
      <c r="K40" s="297">
        <v>0.60318792484795636</v>
      </c>
      <c r="L40" s="297">
        <v>0.75968002442329097</v>
      </c>
      <c r="M40" s="297">
        <v>0.7500447810484816</v>
      </c>
      <c r="N40" s="297">
        <v>0.60738331469997753</v>
      </c>
      <c r="O40" s="297">
        <v>0.69464214496539323</v>
      </c>
      <c r="P40" s="297">
        <v>0.87059606692252478</v>
      </c>
      <c r="Q40" s="297">
        <v>0.64988055918789278</v>
      </c>
      <c r="R40" s="297">
        <v>0.61246935427367799</v>
      </c>
      <c r="S40" s="297">
        <v>0.49638971972506452</v>
      </c>
      <c r="T40" s="297">
        <v>0.44786631758990603</v>
      </c>
      <c r="U40" s="297">
        <v>0.51692079034238914</v>
      </c>
      <c r="V40" s="297">
        <v>0.5612317128613129</v>
      </c>
      <c r="W40" s="297">
        <v>0.48872672500522352</v>
      </c>
      <c r="DA40" s="122" t="s">
        <v>1018</v>
      </c>
    </row>
    <row r="41" spans="1:105" ht="12" customHeight="1" x14ac:dyDescent="0.25">
      <c r="A41" s="59" t="s">
        <v>70</v>
      </c>
      <c r="B41" s="297">
        <v>20.21081766768879</v>
      </c>
      <c r="C41" s="297">
        <v>61.086115787186493</v>
      </c>
      <c r="D41" s="297">
        <v>45.075805097699963</v>
      </c>
      <c r="E41" s="297">
        <v>43.19951320028018</v>
      </c>
      <c r="F41" s="297">
        <v>37.888578526307867</v>
      </c>
      <c r="G41" s="297">
        <v>4.6425912677733248</v>
      </c>
      <c r="H41" s="297">
        <v>3.7223677170644129</v>
      </c>
      <c r="I41" s="297">
        <v>34.52451097473508</v>
      </c>
      <c r="J41" s="297">
        <v>13.947535772965111</v>
      </c>
      <c r="K41" s="297">
        <v>12.506876005293259</v>
      </c>
      <c r="L41" s="297">
        <v>18.613276394467491</v>
      </c>
      <c r="M41" s="297">
        <v>9.173727296307618</v>
      </c>
      <c r="N41" s="297">
        <v>2.6540837418899148</v>
      </c>
      <c r="O41" s="297">
        <v>2.6946063389866248</v>
      </c>
      <c r="P41" s="297">
        <v>1.387368562228585</v>
      </c>
      <c r="Q41" s="297">
        <v>1.241569335758957</v>
      </c>
      <c r="R41" s="297">
        <v>3.2071627787812522</v>
      </c>
      <c r="S41" s="297">
        <v>0.87206450923753631</v>
      </c>
      <c r="T41" s="297">
        <v>2.9351120453938528</v>
      </c>
      <c r="U41" s="297">
        <v>0.57935804739120722</v>
      </c>
      <c r="V41" s="297">
        <v>0.3822809094048279</v>
      </c>
      <c r="W41" s="297">
        <v>0.25606193035655672</v>
      </c>
      <c r="DA41" s="122" t="s">
        <v>1019</v>
      </c>
    </row>
    <row r="42" spans="1:105" ht="12" customHeight="1" x14ac:dyDescent="0.25">
      <c r="A42" s="59" t="s">
        <v>162</v>
      </c>
      <c r="B42" s="297">
        <v>14.828802699860811</v>
      </c>
      <c r="C42" s="297">
        <v>14.696213209522821</v>
      </c>
      <c r="D42" s="297">
        <v>17.787690440653648</v>
      </c>
      <c r="E42" s="297">
        <v>21.761875084023071</v>
      </c>
      <c r="F42" s="297">
        <v>19.59744848065856</v>
      </c>
      <c r="G42" s="297">
        <v>23.935023737682041</v>
      </c>
      <c r="H42" s="297">
        <v>23.536522653909589</v>
      </c>
      <c r="I42" s="297">
        <v>23.972222165796051</v>
      </c>
      <c r="J42" s="297">
        <v>27.299055945317519</v>
      </c>
      <c r="K42" s="297">
        <v>34.206228638279299</v>
      </c>
      <c r="L42" s="297">
        <v>51.299897105418587</v>
      </c>
      <c r="M42" s="297">
        <v>60.476174857148493</v>
      </c>
      <c r="N42" s="297">
        <v>47.550272345515531</v>
      </c>
      <c r="O42" s="297">
        <v>52.096246847265618</v>
      </c>
      <c r="P42" s="297">
        <v>39.037071854384131</v>
      </c>
      <c r="Q42" s="297">
        <v>46.979947557192723</v>
      </c>
      <c r="R42" s="297">
        <v>42.963955617726803</v>
      </c>
      <c r="S42" s="297">
        <v>47.626213585211381</v>
      </c>
      <c r="T42" s="297">
        <v>51.273068863480063</v>
      </c>
      <c r="U42" s="297">
        <v>49.092717945176837</v>
      </c>
      <c r="V42" s="297">
        <v>31.819194118513298</v>
      </c>
      <c r="W42" s="297">
        <v>43.233745695129777</v>
      </c>
      <c r="DA42" s="122" t="s">
        <v>1020</v>
      </c>
    </row>
    <row r="43" spans="1:105" ht="12" customHeight="1" x14ac:dyDescent="0.25">
      <c r="A43" s="60" t="s">
        <v>1021</v>
      </c>
      <c r="B43" s="264">
        <v>10.195561904857611</v>
      </c>
      <c r="C43" s="264">
        <v>3.3990929532938998</v>
      </c>
      <c r="D43" s="264">
        <v>4.5200824120353689</v>
      </c>
      <c r="E43" s="264">
        <v>5.864905443917297</v>
      </c>
      <c r="F43" s="264">
        <v>6.997979149577735</v>
      </c>
      <c r="G43" s="264">
        <v>13.03968955869334</v>
      </c>
      <c r="H43" s="264">
        <v>16.89621979963708</v>
      </c>
      <c r="I43" s="264">
        <v>8.7718968587230446</v>
      </c>
      <c r="J43" s="264">
        <v>10.891299163635381</v>
      </c>
      <c r="K43" s="264">
        <v>4.0050934664008144</v>
      </c>
      <c r="L43" s="264">
        <v>4.6169693714271478</v>
      </c>
      <c r="M43" s="264">
        <v>4.03984908211158</v>
      </c>
      <c r="N43" s="264">
        <v>3.9513794191150451</v>
      </c>
      <c r="O43" s="264">
        <v>4.7764692789040977</v>
      </c>
      <c r="P43" s="264">
        <v>6.2768886519548666</v>
      </c>
      <c r="Q43" s="264">
        <v>7.2055098025577822</v>
      </c>
      <c r="R43" s="264">
        <v>9.3852738218423433</v>
      </c>
      <c r="S43" s="264">
        <v>9.2611859885541321</v>
      </c>
      <c r="T43" s="264">
        <v>6.0190942666854159</v>
      </c>
      <c r="U43" s="264">
        <v>6.8547795190448486</v>
      </c>
      <c r="V43" s="264">
        <v>10.605990371899219</v>
      </c>
      <c r="W43" s="264">
        <v>8.5580908193514951</v>
      </c>
      <c r="DA43" s="72" t="s">
        <v>1022</v>
      </c>
    </row>
    <row r="44" spans="1:105" ht="12" customHeight="1" x14ac:dyDescent="0.25">
      <c r="A44" s="57" t="s">
        <v>1023</v>
      </c>
      <c r="B44" s="263">
        <f t="shared" ref="B44:W44" si="1">B45+B46+B57</f>
        <v>10.281279898513382</v>
      </c>
      <c r="C44" s="263">
        <f t="shared" si="1"/>
        <v>12.990752349302813</v>
      </c>
      <c r="D44" s="263">
        <f t="shared" si="1"/>
        <v>12.825727344386131</v>
      </c>
      <c r="E44" s="263">
        <f t="shared" si="1"/>
        <v>14.102107165347233</v>
      </c>
      <c r="F44" s="263">
        <f t="shared" si="1"/>
        <v>13.663982053499041</v>
      </c>
      <c r="G44" s="263">
        <f t="shared" si="1"/>
        <v>11.411393810217842</v>
      </c>
      <c r="H44" s="263">
        <f t="shared" si="1"/>
        <v>11.369807662472951</v>
      </c>
      <c r="I44" s="263">
        <f t="shared" si="1"/>
        <v>13.448380434629236</v>
      </c>
      <c r="J44" s="263">
        <f t="shared" si="1"/>
        <v>11.715888203023443</v>
      </c>
      <c r="K44" s="263">
        <f t="shared" si="1"/>
        <v>9.497104938727702</v>
      </c>
      <c r="L44" s="263">
        <f t="shared" si="1"/>
        <v>13.201021979208125</v>
      </c>
      <c r="M44" s="263">
        <f t="shared" si="1"/>
        <v>13.640087491694148</v>
      </c>
      <c r="N44" s="263">
        <f t="shared" si="1"/>
        <v>9.9918182811372542</v>
      </c>
      <c r="O44" s="263">
        <f t="shared" si="1"/>
        <v>11.033495505016177</v>
      </c>
      <c r="P44" s="263">
        <f t="shared" si="1"/>
        <v>8.5565438797764575</v>
      </c>
      <c r="Q44" s="263">
        <f t="shared" si="1"/>
        <v>10.036367098861206</v>
      </c>
      <c r="R44" s="263">
        <f t="shared" si="1"/>
        <v>10.432931879574983</v>
      </c>
      <c r="S44" s="263">
        <f t="shared" si="1"/>
        <v>10.75520190817641</v>
      </c>
      <c r="T44" s="263">
        <f t="shared" si="1"/>
        <v>10.577031272775066</v>
      </c>
      <c r="U44" s="263">
        <f t="shared" si="1"/>
        <v>10.135572277870477</v>
      </c>
      <c r="V44" s="263">
        <f t="shared" si="1"/>
        <v>8.3762201613944285</v>
      </c>
      <c r="W44" s="263">
        <f t="shared" si="1"/>
        <v>9.6634297861099459</v>
      </c>
      <c r="DA44" s="70"/>
    </row>
    <row r="45" spans="1:105" ht="12" customHeight="1" x14ac:dyDescent="0.25">
      <c r="A45" s="60" t="s">
        <v>1024</v>
      </c>
      <c r="B45" s="264">
        <v>0.97799721171677156</v>
      </c>
      <c r="C45" s="264">
        <v>2.6896615817743181</v>
      </c>
      <c r="D45" s="264">
        <v>2.512601578987554</v>
      </c>
      <c r="E45" s="264">
        <v>2.649001983553732</v>
      </c>
      <c r="F45" s="264">
        <v>2.0976041002155972</v>
      </c>
      <c r="G45" s="264">
        <v>1.275988714444652</v>
      </c>
      <c r="H45" s="264">
        <v>1.0055400644966941</v>
      </c>
      <c r="I45" s="264">
        <v>2.0277385955659968</v>
      </c>
      <c r="J45" s="264">
        <v>1.658137564624188</v>
      </c>
      <c r="K45" s="264">
        <v>2.950597037695728</v>
      </c>
      <c r="L45" s="264">
        <v>4.6653778297387181</v>
      </c>
      <c r="M45" s="264">
        <v>5.5347026997332112</v>
      </c>
      <c r="N45" s="264">
        <v>3.7933173820277961</v>
      </c>
      <c r="O45" s="264">
        <v>3.9996151256038148</v>
      </c>
      <c r="P45" s="264">
        <v>2.4467576562009259</v>
      </c>
      <c r="Q45" s="264">
        <v>2.9680006795222091</v>
      </c>
      <c r="R45" s="264">
        <v>2.513782049924449</v>
      </c>
      <c r="S45" s="264">
        <v>2.8028336738546851</v>
      </c>
      <c r="T45" s="264">
        <v>3.5617956190563169</v>
      </c>
      <c r="U45" s="264">
        <v>3.0994660893278509</v>
      </c>
      <c r="V45" s="264">
        <v>1.465066213878337</v>
      </c>
      <c r="W45" s="264">
        <v>2.4060251028427149</v>
      </c>
      <c r="DA45" s="72" t="s">
        <v>1025</v>
      </c>
    </row>
    <row r="46" spans="1:105" ht="12" customHeight="1" x14ac:dyDescent="0.25">
      <c r="A46" s="60" t="s">
        <v>1026</v>
      </c>
      <c r="B46" s="264">
        <v>2.5790505848143841</v>
      </c>
      <c r="C46" s="264">
        <v>4.0801618799220343</v>
      </c>
      <c r="D46" s="264">
        <v>3.9282798836211361</v>
      </c>
      <c r="E46" s="264">
        <v>4.3139473223229379</v>
      </c>
      <c r="F46" s="264">
        <v>4.0761223866647924</v>
      </c>
      <c r="G46" s="264">
        <v>3.183877953328925</v>
      </c>
      <c r="H46" s="264">
        <v>3.1457730918410198</v>
      </c>
      <c r="I46" s="264">
        <v>4.0007565677946486</v>
      </c>
      <c r="J46" s="264">
        <v>3.442403826788563</v>
      </c>
      <c r="K46" s="264">
        <v>3.0917520310930722</v>
      </c>
      <c r="L46" s="264">
        <v>4.3368235355068574</v>
      </c>
      <c r="M46" s="264">
        <v>4.4081662304211182</v>
      </c>
      <c r="N46" s="264">
        <v>3.0462926163466761</v>
      </c>
      <c r="O46" s="264">
        <v>3.3668141450835281</v>
      </c>
      <c r="P46" s="264">
        <v>2.175570710798421</v>
      </c>
      <c r="Q46" s="264">
        <v>2.5162204289118089</v>
      </c>
      <c r="R46" s="264">
        <v>2.4279112954502708</v>
      </c>
      <c r="S46" s="264">
        <v>2.5020999903202932</v>
      </c>
      <c r="T46" s="264">
        <v>2.833940469915702</v>
      </c>
      <c r="U46" s="264">
        <v>2.7083448507359131</v>
      </c>
      <c r="V46" s="264">
        <v>2.0277876055798041</v>
      </c>
      <c r="W46" s="264">
        <v>2.4946942096089142</v>
      </c>
      <c r="DA46" s="72" t="s">
        <v>1027</v>
      </c>
    </row>
    <row r="47" spans="1:105" ht="12" customHeight="1" x14ac:dyDescent="0.25">
      <c r="A47" s="64" t="s">
        <v>30</v>
      </c>
      <c r="B47" s="231">
        <v>0.1185257818638312</v>
      </c>
      <c r="C47" s="231">
        <v>0.14796161599351751</v>
      </c>
      <c r="D47" s="231">
        <v>0.12859515252294479</v>
      </c>
      <c r="E47" s="231">
        <v>0.12635030511945181</v>
      </c>
      <c r="F47" s="231">
        <v>0.12483521879799429</v>
      </c>
      <c r="G47" s="231">
        <v>0.1072657965332241</v>
      </c>
      <c r="H47" s="231">
        <v>0.1234969191274338</v>
      </c>
      <c r="I47" s="231">
        <v>0.1076935655631583</v>
      </c>
      <c r="J47" s="231">
        <v>9.9709349377612999E-2</v>
      </c>
      <c r="K47" s="231">
        <v>7.5221587983088853E-2</v>
      </c>
      <c r="L47" s="231">
        <v>9.9451138438952882E-2</v>
      </c>
      <c r="M47" s="231">
        <v>0.1068212144725908</v>
      </c>
      <c r="N47" s="231">
        <v>9.7440832702748684E-2</v>
      </c>
      <c r="O47" s="231">
        <v>0.1087032304981545</v>
      </c>
      <c r="P47" s="231">
        <v>6.7515887708600236E-3</v>
      </c>
      <c r="Q47" s="231">
        <v>0</v>
      </c>
      <c r="R47" s="231">
        <v>0</v>
      </c>
      <c r="S47" s="231">
        <v>1.5237833451616019E-5</v>
      </c>
      <c r="T47" s="231">
        <v>1.8204895949648111E-5</v>
      </c>
      <c r="U47" s="231">
        <v>1.111877494075865E-5</v>
      </c>
      <c r="V47" s="231">
        <v>0</v>
      </c>
      <c r="W47" s="231">
        <v>0</v>
      </c>
      <c r="DA47" s="73" t="s">
        <v>1028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1029</v>
      </c>
    </row>
    <row r="49" spans="1:105" ht="12" customHeight="1" x14ac:dyDescent="0.25">
      <c r="A49" s="64" t="s">
        <v>33</v>
      </c>
      <c r="B49" s="231">
        <v>9.9959577898306624E-3</v>
      </c>
      <c r="C49" s="231">
        <v>1.085077176519182E-2</v>
      </c>
      <c r="D49" s="231">
        <v>1.032871007555123E-2</v>
      </c>
      <c r="E49" s="231">
        <v>1.0183890088976881E-2</v>
      </c>
      <c r="F49" s="231">
        <v>1.9514807237616401E-2</v>
      </c>
      <c r="G49" s="231">
        <v>7.8043232152070286E-3</v>
      </c>
      <c r="H49" s="231">
        <v>2.154365502919945E-2</v>
      </c>
      <c r="I49" s="231">
        <v>3.4028783218438857E-2</v>
      </c>
      <c r="J49" s="231">
        <v>4.5199268530355642E-2</v>
      </c>
      <c r="K49" s="231">
        <v>0</v>
      </c>
      <c r="L49" s="231">
        <v>9.0059008615717175E-3</v>
      </c>
      <c r="M49" s="231">
        <v>0.10523840065472399</v>
      </c>
      <c r="N49" s="231">
        <v>3.3974802850643887E-2</v>
      </c>
      <c r="O49" s="231">
        <v>1.8683927488387101E-2</v>
      </c>
      <c r="P49" s="231">
        <v>2.2844380064623152E-2</v>
      </c>
      <c r="Q49" s="231">
        <v>2.689649312144924E-2</v>
      </c>
      <c r="R49" s="231">
        <v>2.776777457950989E-2</v>
      </c>
      <c r="S49" s="231">
        <v>3.094477449020681E-2</v>
      </c>
      <c r="T49" s="231">
        <v>2.693977840625069E-2</v>
      </c>
      <c r="U49" s="231">
        <v>2.116855909078438E-2</v>
      </c>
      <c r="V49" s="231">
        <v>2.057428745844158E-2</v>
      </c>
      <c r="W49" s="231">
        <v>2.3273929921708968E-2</v>
      </c>
      <c r="DA49" s="73" t="s">
        <v>1030</v>
      </c>
    </row>
    <row r="50" spans="1:105" ht="12" customHeight="1" x14ac:dyDescent="0.25">
      <c r="A50" s="64" t="s">
        <v>160</v>
      </c>
      <c r="B50" s="231">
        <v>7.9474142160978437E-2</v>
      </c>
      <c r="C50" s="231">
        <v>9.1037164414430313E-2</v>
      </c>
      <c r="D50" s="231">
        <v>0.2294283028014398</v>
      </c>
      <c r="E50" s="231">
        <v>0.2276182251906029</v>
      </c>
      <c r="F50" s="231">
        <v>0.21928771195820751</v>
      </c>
      <c r="G50" s="231">
        <v>0.15866659872162919</v>
      </c>
      <c r="H50" s="231">
        <v>1.8966612839876301E-2</v>
      </c>
      <c r="I50" s="231">
        <v>1.5064526231847199E-2</v>
      </c>
      <c r="J50" s="231">
        <v>6.7433802632038053E-3</v>
      </c>
      <c r="K50" s="231">
        <v>1.1311761283985519E-2</v>
      </c>
      <c r="L50" s="231">
        <v>1.5980854629124849E-2</v>
      </c>
      <c r="M50" s="231">
        <v>1.700450774516685E-2</v>
      </c>
      <c r="N50" s="231">
        <v>1.5212157135471031E-2</v>
      </c>
      <c r="O50" s="231">
        <v>1.6752866050186589E-2</v>
      </c>
      <c r="P50" s="231">
        <v>3.1163219480595791E-2</v>
      </c>
      <c r="Q50" s="231">
        <v>2.448378096745692E-2</v>
      </c>
      <c r="R50" s="231">
        <v>2.5360682778366839E-2</v>
      </c>
      <c r="S50" s="231">
        <v>2.1222962328446698E-2</v>
      </c>
      <c r="T50" s="231">
        <v>1.498144977344705E-2</v>
      </c>
      <c r="U50" s="231">
        <v>1.608539451539193E-2</v>
      </c>
      <c r="V50" s="231">
        <v>1.6817812738948772E-2</v>
      </c>
      <c r="W50" s="231">
        <v>1.4892771389112301E-2</v>
      </c>
      <c r="DA50" s="73" t="s">
        <v>1031</v>
      </c>
    </row>
    <row r="51" spans="1:105" ht="12" customHeight="1" x14ac:dyDescent="0.25">
      <c r="A51" s="64" t="s">
        <v>70</v>
      </c>
      <c r="B51" s="231">
        <v>0.52080012792262098</v>
      </c>
      <c r="C51" s="231">
        <v>1.936972184491861</v>
      </c>
      <c r="D51" s="231">
        <v>1.2527116152793289</v>
      </c>
      <c r="E51" s="231">
        <v>1.069880474784056</v>
      </c>
      <c r="F51" s="231">
        <v>0.89521755836069328</v>
      </c>
      <c r="G51" s="231">
        <v>7.955575773639019E-2</v>
      </c>
      <c r="H51" s="231">
        <v>5.4904216589950892E-2</v>
      </c>
      <c r="I51" s="231">
        <v>0.70277017274016296</v>
      </c>
      <c r="J51" s="231">
        <v>0.23582124528339771</v>
      </c>
      <c r="K51" s="231">
        <v>0.23454513917191699</v>
      </c>
      <c r="L51" s="231">
        <v>0.39155441063165902</v>
      </c>
      <c r="M51" s="231">
        <v>0.2079805377007593</v>
      </c>
      <c r="N51" s="231">
        <v>6.6472584865574724E-2</v>
      </c>
      <c r="O51" s="231">
        <v>6.4986524906684981E-2</v>
      </c>
      <c r="P51" s="231">
        <v>4.9661229412670357E-2</v>
      </c>
      <c r="Q51" s="231">
        <v>4.6775228529100418E-2</v>
      </c>
      <c r="R51" s="231">
        <v>0.13279984914137019</v>
      </c>
      <c r="S51" s="231">
        <v>3.7284801622754202E-2</v>
      </c>
      <c r="T51" s="231">
        <v>9.8181604555873644E-2</v>
      </c>
      <c r="U51" s="231">
        <v>1.8028299368230111E-2</v>
      </c>
      <c r="V51" s="231">
        <v>1.145539106346642E-2</v>
      </c>
      <c r="W51" s="231">
        <v>7.8028714108364684E-3</v>
      </c>
      <c r="DA51" s="73" t="s">
        <v>1032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2.038870228053292E-5</v>
      </c>
      <c r="T52" s="231">
        <v>3.559146226299968E-5</v>
      </c>
      <c r="U52" s="231">
        <v>1.6785630743946421E-5</v>
      </c>
      <c r="V52" s="231">
        <v>1.7007909140917698E-5</v>
      </c>
      <c r="W52" s="231">
        <v>1.710835854355976E-5</v>
      </c>
      <c r="DA52" s="73" t="s">
        <v>1033</v>
      </c>
    </row>
    <row r="53" spans="1:105" ht="12" customHeight="1" x14ac:dyDescent="0.25">
      <c r="A53" s="64" t="s">
        <v>162</v>
      </c>
      <c r="B53" s="231">
        <v>0.38211429492896748</v>
      </c>
      <c r="C53" s="231">
        <v>0.46600042967830402</v>
      </c>
      <c r="D53" s="231">
        <v>0.49434161798558612</v>
      </c>
      <c r="E53" s="231">
        <v>0.53895526875832822</v>
      </c>
      <c r="F53" s="231">
        <v>0.4630413877040282</v>
      </c>
      <c r="G53" s="231">
        <v>0.41015218442933421</v>
      </c>
      <c r="H53" s="231">
        <v>0.34715923728880133</v>
      </c>
      <c r="I53" s="231">
        <v>0.48797107436947063</v>
      </c>
      <c r="J53" s="231">
        <v>0.46156521645667919</v>
      </c>
      <c r="K53" s="231">
        <v>0.64147950720196756</v>
      </c>
      <c r="L53" s="231">
        <v>1.079159872280594</v>
      </c>
      <c r="M53" s="231">
        <v>1.3710749141123271</v>
      </c>
      <c r="N53" s="231">
        <v>1.1909155178418529</v>
      </c>
      <c r="O53" s="231">
        <v>1.2564187927197781</v>
      </c>
      <c r="P53" s="231">
        <v>1.3973424465128219</v>
      </c>
      <c r="Q53" s="231">
        <v>1.76993561292293</v>
      </c>
      <c r="R53" s="231">
        <v>1.7790200305077191</v>
      </c>
      <c r="S53" s="231">
        <v>2.0362414784200862</v>
      </c>
      <c r="T53" s="231">
        <v>1.715120954043432</v>
      </c>
      <c r="U53" s="231">
        <v>1.52765327054843</v>
      </c>
      <c r="V53" s="231">
        <v>0.95349075244016657</v>
      </c>
      <c r="W53" s="231">
        <v>1.3174444080701839</v>
      </c>
      <c r="DA53" s="73" t="s">
        <v>1034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1035</v>
      </c>
    </row>
    <row r="55" spans="1:105" ht="12" customHeight="1" x14ac:dyDescent="0.25">
      <c r="A55" s="64" t="s">
        <v>73</v>
      </c>
      <c r="B55" s="231">
        <v>0.55334820962308251</v>
      </c>
      <c r="C55" s="231">
        <v>0.55382729264270936</v>
      </c>
      <c r="D55" s="231">
        <v>0.56657446894714603</v>
      </c>
      <c r="E55" s="231">
        <v>0.59834907441568752</v>
      </c>
      <c r="F55" s="231">
        <v>0.5979838161868708</v>
      </c>
      <c r="G55" s="231">
        <v>0.58147116573074165</v>
      </c>
      <c r="H55" s="231">
        <v>0.59256991861299846</v>
      </c>
      <c r="I55" s="231">
        <v>0.61706702164938054</v>
      </c>
      <c r="J55" s="231">
        <v>0.60350272858815379</v>
      </c>
      <c r="K55" s="231">
        <v>0.51884777869029286</v>
      </c>
      <c r="L55" s="231">
        <v>0.75466863669432183</v>
      </c>
      <c r="M55" s="231">
        <v>0.77455512926127967</v>
      </c>
      <c r="N55" s="231">
        <v>2.9754592971398122E-2</v>
      </c>
      <c r="O55" s="231">
        <v>4.3522035000877583E-2</v>
      </c>
      <c r="P55" s="231">
        <v>3.0167385506171419E-2</v>
      </c>
      <c r="Q55" s="231">
        <v>3.9251948227948003E-2</v>
      </c>
      <c r="R55" s="231">
        <v>2.2885360203930661E-2</v>
      </c>
      <c r="S55" s="231">
        <v>2.3029039225861941E-2</v>
      </c>
      <c r="T55" s="231">
        <v>7.9487599054032645E-2</v>
      </c>
      <c r="U55" s="231">
        <v>9.5873927599174028E-2</v>
      </c>
      <c r="V55" s="231">
        <v>8.6325060170489562E-2</v>
      </c>
      <c r="W55" s="231">
        <v>9.4818800138044085E-2</v>
      </c>
      <c r="DA55" s="73" t="s">
        <v>1036</v>
      </c>
    </row>
    <row r="56" spans="1:105" ht="12" customHeight="1" x14ac:dyDescent="0.25">
      <c r="A56" s="64" t="s">
        <v>79</v>
      </c>
      <c r="B56" s="231">
        <v>0.91479207052507217</v>
      </c>
      <c r="C56" s="231">
        <v>0.87351242093601955</v>
      </c>
      <c r="D56" s="231">
        <v>1.2463000160091391</v>
      </c>
      <c r="E56" s="231">
        <v>1.7426100839658341</v>
      </c>
      <c r="F56" s="231">
        <v>1.7562418864193821</v>
      </c>
      <c r="G56" s="231">
        <v>1.838962126962399</v>
      </c>
      <c r="H56" s="231">
        <v>1.98713253235276</v>
      </c>
      <c r="I56" s="231">
        <v>2.0361614240221901</v>
      </c>
      <c r="J56" s="231">
        <v>1.98986263828916</v>
      </c>
      <c r="K56" s="231">
        <v>1.610346256761821</v>
      </c>
      <c r="L56" s="231">
        <v>1.987002721970633</v>
      </c>
      <c r="M56" s="231">
        <v>1.8254915264742699</v>
      </c>
      <c r="N56" s="231">
        <v>1.612522127978987</v>
      </c>
      <c r="O56" s="231">
        <v>1.85774676841946</v>
      </c>
      <c r="P56" s="231">
        <v>0.63764046105067784</v>
      </c>
      <c r="Q56" s="231">
        <v>0.60887736514292523</v>
      </c>
      <c r="R56" s="231">
        <v>0.44007759823937442</v>
      </c>
      <c r="S56" s="231">
        <v>0.35334130769720562</v>
      </c>
      <c r="T56" s="231">
        <v>0.89917528772445288</v>
      </c>
      <c r="U56" s="231">
        <v>1.0295074952082179</v>
      </c>
      <c r="V56" s="231">
        <v>0.93910729379915059</v>
      </c>
      <c r="W56" s="231">
        <v>1.0364443203204849</v>
      </c>
      <c r="DA56" s="73" t="s">
        <v>1037</v>
      </c>
    </row>
    <row r="57" spans="1:105" ht="12" customHeight="1" x14ac:dyDescent="0.25">
      <c r="A57" s="60" t="s">
        <v>1038</v>
      </c>
      <c r="B57" s="264">
        <v>6.7242321019822278</v>
      </c>
      <c r="C57" s="264">
        <v>6.2209288876064601</v>
      </c>
      <c r="D57" s="264">
        <v>6.3848458817774416</v>
      </c>
      <c r="E57" s="264">
        <v>7.1391578594705631</v>
      </c>
      <c r="F57" s="264">
        <v>7.4902555666186519</v>
      </c>
      <c r="G57" s="264">
        <v>6.9515271424442648</v>
      </c>
      <c r="H57" s="264">
        <v>7.2184945061352357</v>
      </c>
      <c r="I57" s="264">
        <v>7.4198852712685914</v>
      </c>
      <c r="J57" s="264">
        <v>6.6153468116106922</v>
      </c>
      <c r="K57" s="264">
        <v>3.4547558699389009</v>
      </c>
      <c r="L57" s="264">
        <v>4.1988206139625497</v>
      </c>
      <c r="M57" s="264">
        <v>3.6972185615398181</v>
      </c>
      <c r="N57" s="264">
        <v>3.152208282762782</v>
      </c>
      <c r="O57" s="264">
        <v>3.6670662343288338</v>
      </c>
      <c r="P57" s="264">
        <v>3.934215512777111</v>
      </c>
      <c r="Q57" s="264">
        <v>4.5521459904271877</v>
      </c>
      <c r="R57" s="264">
        <v>5.4912385342002628</v>
      </c>
      <c r="S57" s="264">
        <v>5.4502682440014318</v>
      </c>
      <c r="T57" s="264">
        <v>4.181295183803047</v>
      </c>
      <c r="U57" s="264">
        <v>4.3277613378067121</v>
      </c>
      <c r="V57" s="264">
        <v>4.8833663419362869</v>
      </c>
      <c r="W57" s="264">
        <v>4.7627104736583163</v>
      </c>
      <c r="DA57" s="72" t="s">
        <v>1039</v>
      </c>
    </row>
    <row r="58" spans="1:105" ht="12" customHeight="1" x14ac:dyDescent="0.25">
      <c r="A58" s="132" t="s">
        <v>1040</v>
      </c>
      <c r="B58" s="318">
        <v>20.268689409533881</v>
      </c>
      <c r="C58" s="318">
        <v>20.64552796363235</v>
      </c>
      <c r="D58" s="318">
        <v>20.625865056389571</v>
      </c>
      <c r="E58" s="318">
        <v>20.904282436634521</v>
      </c>
      <c r="F58" s="318">
        <v>20.68805857762905</v>
      </c>
      <c r="G58" s="318">
        <v>20.447795793476029</v>
      </c>
      <c r="H58" s="318">
        <v>20.293960010559669</v>
      </c>
      <c r="I58" s="318">
        <v>20.819445072963681</v>
      </c>
      <c r="J58" s="318">
        <v>20.204273686382841</v>
      </c>
      <c r="K58" s="318">
        <v>21.78778461612</v>
      </c>
      <c r="L58" s="318">
        <v>28.690641825657529</v>
      </c>
      <c r="M58" s="318">
        <v>28.774634512930788</v>
      </c>
      <c r="N58" s="318">
        <v>28.16522718409529</v>
      </c>
      <c r="O58" s="318">
        <v>27.984795641391369</v>
      </c>
      <c r="P58" s="318">
        <v>26.639558210507431</v>
      </c>
      <c r="Q58" s="318">
        <v>25.074815390369299</v>
      </c>
      <c r="R58" s="318">
        <v>24.434364771016568</v>
      </c>
      <c r="S58" s="318">
        <v>25.26728278050096</v>
      </c>
      <c r="T58" s="318">
        <v>29.376173813104842</v>
      </c>
      <c r="U58" s="318">
        <v>29.142182619767919</v>
      </c>
      <c r="V58" s="318">
        <v>28.125612863350231</v>
      </c>
      <c r="W58" s="318">
        <v>28.982846306483239</v>
      </c>
      <c r="DA58" s="139" t="s">
        <v>1041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DA59" s="94"/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4" t="s">
        <v>47</v>
      </c>
      <c r="B61" s="225">
        <v>84.740788449300581</v>
      </c>
      <c r="C61" s="225">
        <v>109.2621060311985</v>
      </c>
      <c r="D61" s="225">
        <v>96.511830845374703</v>
      </c>
      <c r="E61" s="225">
        <v>93.829040595567733</v>
      </c>
      <c r="F61" s="225">
        <v>99.098945667127609</v>
      </c>
      <c r="G61" s="225">
        <v>91.558455846335903</v>
      </c>
      <c r="H61" s="225">
        <v>92.01499879317403</v>
      </c>
      <c r="I61" s="225">
        <v>108.8926256047186</v>
      </c>
      <c r="J61" s="225">
        <v>94.605590688401037</v>
      </c>
      <c r="K61" s="225">
        <v>163.9998298374276</v>
      </c>
      <c r="L61" s="225">
        <v>144.03679858055591</v>
      </c>
      <c r="M61" s="225">
        <v>135.33815856203151</v>
      </c>
      <c r="N61" s="225">
        <v>170.880442618789</v>
      </c>
      <c r="O61" s="225">
        <v>133.898260035823</v>
      </c>
      <c r="P61" s="225">
        <v>93.052746605412992</v>
      </c>
      <c r="Q61" s="225">
        <v>54.949716368297693</v>
      </c>
      <c r="R61" s="225">
        <v>58.291927351712722</v>
      </c>
      <c r="S61" s="225">
        <v>64.37523944103107</v>
      </c>
      <c r="T61" s="225">
        <v>117.2007986219502</v>
      </c>
      <c r="U61" s="225">
        <v>136.64247629679329</v>
      </c>
      <c r="V61" s="225">
        <v>104.4748992618084</v>
      </c>
      <c r="W61" s="225">
        <v>120.6922450680015</v>
      </c>
      <c r="DA61" s="89" t="s">
        <v>1042</v>
      </c>
    </row>
    <row r="62" spans="1:105" ht="12" customHeight="1" x14ac:dyDescent="0.25">
      <c r="A62" s="55" t="s">
        <v>92</v>
      </c>
      <c r="B62" s="261">
        <v>0.9695721470838039</v>
      </c>
      <c r="C62" s="261">
        <v>0.97727233547773529</v>
      </c>
      <c r="D62" s="261">
        <v>0.90288454491137815</v>
      </c>
      <c r="E62" s="261">
        <v>0.89113864678616461</v>
      </c>
      <c r="F62" s="261">
        <v>0.97506297609873493</v>
      </c>
      <c r="G62" s="261">
        <v>0.99305101203231183</v>
      </c>
      <c r="H62" s="261">
        <v>1.0124558457519419</v>
      </c>
      <c r="I62" s="261">
        <v>1.0926846906957299</v>
      </c>
      <c r="J62" s="261">
        <v>0.98205663290640743</v>
      </c>
      <c r="K62" s="261">
        <v>1.4654114180458679</v>
      </c>
      <c r="L62" s="261">
        <v>1.214265627596647</v>
      </c>
      <c r="M62" s="261">
        <v>1.1230098562580919</v>
      </c>
      <c r="N62" s="261">
        <v>1.5555352952880159</v>
      </c>
      <c r="O62" s="261">
        <v>1.234533604296552</v>
      </c>
      <c r="P62" s="261">
        <v>1.046333181571155</v>
      </c>
      <c r="Q62" s="261">
        <v>0.62498197497808217</v>
      </c>
      <c r="R62" s="261">
        <v>0.7085771828908769</v>
      </c>
      <c r="S62" s="261">
        <v>0.783555596699125</v>
      </c>
      <c r="T62" s="261">
        <v>1.243143761508634</v>
      </c>
      <c r="U62" s="261">
        <v>1.4739313343236331</v>
      </c>
      <c r="V62" s="261">
        <v>1.243887045520176</v>
      </c>
      <c r="W62" s="261">
        <v>1.3586392934446789</v>
      </c>
      <c r="DA62" s="67" t="s">
        <v>1043</v>
      </c>
    </row>
    <row r="63" spans="1:105" ht="12" customHeight="1" x14ac:dyDescent="0.25">
      <c r="A63" s="202" t="s">
        <v>93</v>
      </c>
      <c r="B63" s="226">
        <v>7.69459315584868</v>
      </c>
      <c r="C63" s="226">
        <v>7.7557023957261793</v>
      </c>
      <c r="D63" s="226">
        <v>7.1653556269043239</v>
      </c>
      <c r="E63" s="226">
        <v>7.0721393483680606</v>
      </c>
      <c r="F63" s="226">
        <v>7.7381687633837126</v>
      </c>
      <c r="G63" s="226">
        <v>7.8809230891942876</v>
      </c>
      <c r="H63" s="226">
        <v>8.0349212224724926</v>
      </c>
      <c r="I63" s="226">
        <v>8.6716230120843996</v>
      </c>
      <c r="J63" s="226">
        <v>7.7936709186060202</v>
      </c>
      <c r="K63" s="226">
        <v>11.62960869050587</v>
      </c>
      <c r="L63" s="226">
        <v>9.6364979291013828</v>
      </c>
      <c r="M63" s="226">
        <v>8.9122856714728247</v>
      </c>
      <c r="N63" s="226">
        <v>12.34483815650459</v>
      </c>
      <c r="O63" s="226">
        <v>9.797346026137852</v>
      </c>
      <c r="P63" s="226">
        <v>8.3037741563329952</v>
      </c>
      <c r="Q63" s="226">
        <v>4.9599011704896689</v>
      </c>
      <c r="R63" s="226">
        <v>5.6233186547915794</v>
      </c>
      <c r="S63" s="226">
        <v>6.2183526514472893</v>
      </c>
      <c r="T63" s="226">
        <v>9.8656768429358941</v>
      </c>
      <c r="U63" s="226">
        <v>11.697223348864689</v>
      </c>
      <c r="V63" s="226">
        <v>9.871575597438337</v>
      </c>
      <c r="W63" s="226">
        <v>10.782257555613249</v>
      </c>
      <c r="DA63" s="174" t="s">
        <v>1044</v>
      </c>
    </row>
    <row r="64" spans="1:105" ht="12" customHeight="1" x14ac:dyDescent="0.25">
      <c r="A64" s="202" t="s">
        <v>94</v>
      </c>
      <c r="B64" s="226">
        <v>8.6131894895329228</v>
      </c>
      <c r="C64" s="226">
        <v>8.6815940759698496</v>
      </c>
      <c r="D64" s="226">
        <v>8.0207704974637899</v>
      </c>
      <c r="E64" s="226">
        <v>7.9164258681533228</v>
      </c>
      <c r="F64" s="226">
        <v>8.6619672425887071</v>
      </c>
      <c r="G64" s="226">
        <v>8.821763872995664</v>
      </c>
      <c r="H64" s="226">
        <v>8.9941466196976556</v>
      </c>
      <c r="I64" s="226">
        <v>9.7068591765771099</v>
      </c>
      <c r="J64" s="226">
        <v>8.7240953590887784</v>
      </c>
      <c r="K64" s="226">
        <v>13.017975260239449</v>
      </c>
      <c r="L64" s="226">
        <v>10.78692284279547</v>
      </c>
      <c r="M64" s="226">
        <v>9.9762526385032686</v>
      </c>
      <c r="N64" s="226">
        <v>13.818590288788659</v>
      </c>
      <c r="O64" s="226">
        <v>10.96697331599727</v>
      </c>
      <c r="P64" s="226">
        <v>9.2950957689580296</v>
      </c>
      <c r="Q64" s="226">
        <v>5.5520243585993434</v>
      </c>
      <c r="R64" s="226">
        <v>6.294641984668143</v>
      </c>
      <c r="S64" s="226">
        <v>6.9607123618932336</v>
      </c>
      <c r="T64" s="226">
        <v>11.04346160603879</v>
      </c>
      <c r="U64" s="226">
        <v>13.093661895376471</v>
      </c>
      <c r="V64" s="226">
        <v>11.05006456596829</v>
      </c>
      <c r="W64" s="226">
        <v>12.069465606619451</v>
      </c>
      <c r="DA64" s="174" t="s">
        <v>1045</v>
      </c>
    </row>
    <row r="65" spans="1:105" ht="12" customHeight="1" x14ac:dyDescent="0.25">
      <c r="A65" s="202" t="s">
        <v>95</v>
      </c>
      <c r="B65" s="226">
        <v>13.866503655428611</v>
      </c>
      <c r="C65" s="226">
        <v>13.976629230748699</v>
      </c>
      <c r="D65" s="226">
        <v>12.91275938577626</v>
      </c>
      <c r="E65" s="226">
        <v>12.74477339341926</v>
      </c>
      <c r="F65" s="226">
        <v>13.945031695694491</v>
      </c>
      <c r="G65" s="226">
        <v>14.20229070089297</v>
      </c>
      <c r="H65" s="226">
        <v>14.479812284527091</v>
      </c>
      <c r="I65" s="226">
        <v>15.62721897832488</v>
      </c>
      <c r="J65" s="226">
        <v>14.045052687407271</v>
      </c>
      <c r="K65" s="226">
        <v>20.95783469663089</v>
      </c>
      <c r="L65" s="226">
        <v>17.366029763100109</v>
      </c>
      <c r="M65" s="226">
        <v>16.060919575425089</v>
      </c>
      <c r="N65" s="226">
        <v>22.246756905234339</v>
      </c>
      <c r="O65" s="226">
        <v>17.655895735263911</v>
      </c>
      <c r="P65" s="226">
        <v>14.964314858560609</v>
      </c>
      <c r="Q65" s="226">
        <v>8.9382877454518166</v>
      </c>
      <c r="R65" s="226">
        <v>10.133839061138371</v>
      </c>
      <c r="S65" s="226">
        <v>11.206155806496</v>
      </c>
      <c r="T65" s="226">
        <v>17.77903538692804</v>
      </c>
      <c r="U65" s="226">
        <v>21.079683751974439</v>
      </c>
      <c r="V65" s="226">
        <v>17.78966559169832</v>
      </c>
      <c r="W65" s="226">
        <v>19.430814700714802</v>
      </c>
      <c r="DA65" s="174" t="s">
        <v>1046</v>
      </c>
    </row>
    <row r="66" spans="1:105" ht="12" customHeight="1" x14ac:dyDescent="0.25">
      <c r="A66" s="56" t="s">
        <v>96</v>
      </c>
      <c r="B66" s="262">
        <v>2.5996302269188321</v>
      </c>
      <c r="C66" s="262">
        <v>2.9019961969004209</v>
      </c>
      <c r="D66" s="262">
        <v>2.635381561613936</v>
      </c>
      <c r="E66" s="262">
        <v>2.5616868556191168</v>
      </c>
      <c r="F66" s="262">
        <v>2.742045084982796</v>
      </c>
      <c r="G66" s="262">
        <v>2.6316321442197981</v>
      </c>
      <c r="H66" s="262">
        <v>2.691850687589612</v>
      </c>
      <c r="I66" s="262">
        <v>3.018733197829119</v>
      </c>
      <c r="J66" s="262">
        <v>2.652555579478725</v>
      </c>
      <c r="K66" s="262">
        <v>4.3265135066708194</v>
      </c>
      <c r="L66" s="262">
        <v>3.813384102832956</v>
      </c>
      <c r="M66" s="262">
        <v>3.663776596552315</v>
      </c>
      <c r="N66" s="262">
        <v>4.7549166072606459</v>
      </c>
      <c r="O66" s="262">
        <v>3.7112917197706961</v>
      </c>
      <c r="P66" s="262">
        <v>2.7946298909023359</v>
      </c>
      <c r="Q66" s="262">
        <v>1.6589595421942609</v>
      </c>
      <c r="R66" s="262">
        <v>1.8133525994772259</v>
      </c>
      <c r="S66" s="262">
        <v>1.9975768268383729</v>
      </c>
      <c r="T66" s="262">
        <v>3.450172603489976</v>
      </c>
      <c r="U66" s="262">
        <v>4.0160476737719257</v>
      </c>
      <c r="V66" s="262">
        <v>3.2209362949765952</v>
      </c>
      <c r="W66" s="262">
        <v>3.5991000431673301</v>
      </c>
      <c r="DA66" s="68" t="s">
        <v>1047</v>
      </c>
    </row>
    <row r="67" spans="1:105" ht="12" customHeight="1" x14ac:dyDescent="0.25">
      <c r="A67" s="37" t="s">
        <v>160</v>
      </c>
      <c r="B67" s="228">
        <v>6.6887477333919934E-2</v>
      </c>
      <c r="C67" s="228">
        <v>0.16159844001710569</v>
      </c>
      <c r="D67" s="228">
        <v>0.30537604316634959</v>
      </c>
      <c r="E67" s="228">
        <v>0.26276078289496507</v>
      </c>
      <c r="F67" s="228">
        <v>0.25742801301945228</v>
      </c>
      <c r="G67" s="228">
        <v>0.1489497416690504</v>
      </c>
      <c r="H67" s="228">
        <v>1.7862203714783191E-2</v>
      </c>
      <c r="I67" s="228">
        <v>1.98704344907711E-2</v>
      </c>
      <c r="J67" s="228">
        <v>7.7441080625449956E-3</v>
      </c>
      <c r="K67" s="228">
        <v>3.4860919847908227E-2</v>
      </c>
      <c r="L67" s="228">
        <v>2.94917360526161E-2</v>
      </c>
      <c r="M67" s="228">
        <v>2.7040633156557331E-2</v>
      </c>
      <c r="N67" s="228">
        <v>3.2941818744143238E-2</v>
      </c>
      <c r="O67" s="228">
        <v>2.563775769724564E-2</v>
      </c>
      <c r="P67" s="228">
        <v>2.3695709354224319E-2</v>
      </c>
      <c r="Q67" s="228">
        <v>9.0080312509240347E-3</v>
      </c>
      <c r="R67" s="228">
        <v>8.0814207835451634E-3</v>
      </c>
      <c r="S67" s="228">
        <v>7.0457269578776118E-3</v>
      </c>
      <c r="T67" s="228">
        <v>1.3807436071034501E-2</v>
      </c>
      <c r="U67" s="228">
        <v>1.7569597346533568E-2</v>
      </c>
      <c r="V67" s="228">
        <v>1.3057550496434041E-2</v>
      </c>
      <c r="W67" s="228">
        <v>1.360348328648138E-2</v>
      </c>
      <c r="DA67" s="69" t="s">
        <v>1048</v>
      </c>
    </row>
    <row r="68" spans="1:105" ht="12" customHeight="1" x14ac:dyDescent="0.25">
      <c r="A68" s="37" t="s">
        <v>162</v>
      </c>
      <c r="B68" s="228">
        <v>0.32159719559171718</v>
      </c>
      <c r="C68" s="228">
        <v>0.82718901635053865</v>
      </c>
      <c r="D68" s="228">
        <v>0.65798371617445495</v>
      </c>
      <c r="E68" s="228">
        <v>0.62216594583196472</v>
      </c>
      <c r="F68" s="228">
        <v>0.54357730908850588</v>
      </c>
      <c r="G68" s="228">
        <v>0.38503416855193529</v>
      </c>
      <c r="H68" s="228">
        <v>0.32694446131593857</v>
      </c>
      <c r="I68" s="228">
        <v>0.6436443547857148</v>
      </c>
      <c r="J68" s="228">
        <v>0.53006219056884096</v>
      </c>
      <c r="K68" s="228">
        <v>1.9769304817546831</v>
      </c>
      <c r="L68" s="228">
        <v>1.991526664279347</v>
      </c>
      <c r="M68" s="228">
        <v>2.1802885645547412</v>
      </c>
      <c r="N68" s="228">
        <v>2.5789191354628391</v>
      </c>
      <c r="O68" s="228">
        <v>1.9227611847142301</v>
      </c>
      <c r="P68" s="228">
        <v>1.0625032019398899</v>
      </c>
      <c r="Q68" s="228">
        <v>0.6511917148141837</v>
      </c>
      <c r="R68" s="228">
        <v>0.56690151343843542</v>
      </c>
      <c r="S68" s="228">
        <v>0.6760037197080111</v>
      </c>
      <c r="T68" s="228">
        <v>1.5807163715903561</v>
      </c>
      <c r="U68" s="228">
        <v>1.668610168247219</v>
      </c>
      <c r="V68" s="228">
        <v>0.74030159814043661</v>
      </c>
      <c r="W68" s="228">
        <v>1.2033913982694491</v>
      </c>
      <c r="DA68" s="69" t="s">
        <v>1049</v>
      </c>
    </row>
    <row r="69" spans="1:105" ht="12" customHeight="1" x14ac:dyDescent="0.25">
      <c r="A69" s="37" t="s">
        <v>97</v>
      </c>
      <c r="B69" s="228">
        <v>0</v>
      </c>
      <c r="C69" s="228">
        <v>0</v>
      </c>
      <c r="D69" s="228">
        <v>0</v>
      </c>
      <c r="E69" s="228">
        <v>0</v>
      </c>
      <c r="F69" s="228">
        <v>0</v>
      </c>
      <c r="G69" s="228">
        <v>0</v>
      </c>
      <c r="H69" s="228">
        <v>0</v>
      </c>
      <c r="I69" s="228">
        <v>0</v>
      </c>
      <c r="J69" s="228">
        <v>0</v>
      </c>
      <c r="K69" s="228">
        <v>0</v>
      </c>
      <c r="L69" s="228">
        <v>0</v>
      </c>
      <c r="M69" s="228">
        <v>0</v>
      </c>
      <c r="N69" s="228">
        <v>0</v>
      </c>
      <c r="O69" s="228">
        <v>0</v>
      </c>
      <c r="P69" s="228">
        <v>0</v>
      </c>
      <c r="Q69" s="228">
        <v>0</v>
      </c>
      <c r="R69" s="228">
        <v>0</v>
      </c>
      <c r="S69" s="228">
        <v>0</v>
      </c>
      <c r="T69" s="228">
        <v>0</v>
      </c>
      <c r="U69" s="228">
        <v>0</v>
      </c>
      <c r="V69" s="228">
        <v>0</v>
      </c>
      <c r="W69" s="228">
        <v>0</v>
      </c>
      <c r="DA69" s="69" t="s">
        <v>1050</v>
      </c>
    </row>
    <row r="70" spans="1:105" ht="12" customHeight="1" x14ac:dyDescent="0.25">
      <c r="A70" s="37" t="s">
        <v>78</v>
      </c>
      <c r="B70" s="228">
        <v>0</v>
      </c>
      <c r="C70" s="228">
        <v>0</v>
      </c>
      <c r="D70" s="228">
        <v>0</v>
      </c>
      <c r="E70" s="228">
        <v>0</v>
      </c>
      <c r="F70" s="228">
        <v>0</v>
      </c>
      <c r="G70" s="228">
        <v>0</v>
      </c>
      <c r="H70" s="228">
        <v>0</v>
      </c>
      <c r="I70" s="228">
        <v>0</v>
      </c>
      <c r="J70" s="228">
        <v>0</v>
      </c>
      <c r="K70" s="228">
        <v>0</v>
      </c>
      <c r="L70" s="228">
        <v>0</v>
      </c>
      <c r="M70" s="228">
        <v>0</v>
      </c>
      <c r="N70" s="228">
        <v>0</v>
      </c>
      <c r="O70" s="228">
        <v>0</v>
      </c>
      <c r="P70" s="228">
        <v>0</v>
      </c>
      <c r="Q70" s="228">
        <v>0</v>
      </c>
      <c r="R70" s="228">
        <v>0</v>
      </c>
      <c r="S70" s="228">
        <v>0</v>
      </c>
      <c r="T70" s="228">
        <v>0</v>
      </c>
      <c r="U70" s="228">
        <v>0</v>
      </c>
      <c r="V70" s="228">
        <v>0</v>
      </c>
      <c r="W70" s="228">
        <v>0</v>
      </c>
      <c r="DA70" s="69" t="s">
        <v>1051</v>
      </c>
    </row>
    <row r="71" spans="1:105" ht="12" customHeight="1" x14ac:dyDescent="0.25">
      <c r="A71" s="37" t="s">
        <v>38</v>
      </c>
      <c r="B71" s="228">
        <v>2.211145553993195</v>
      </c>
      <c r="C71" s="228">
        <v>1.9132087405327769</v>
      </c>
      <c r="D71" s="228">
        <v>1.672021802273131</v>
      </c>
      <c r="E71" s="228">
        <v>1.676760126892187</v>
      </c>
      <c r="F71" s="228">
        <v>1.9410397628748379</v>
      </c>
      <c r="G71" s="228">
        <v>2.0976482339988118</v>
      </c>
      <c r="H71" s="228">
        <v>2.3470440225588911</v>
      </c>
      <c r="I71" s="228">
        <v>2.3552184085526342</v>
      </c>
      <c r="J71" s="228">
        <v>2.1147492808473389</v>
      </c>
      <c r="K71" s="228">
        <v>2.3147221050682281</v>
      </c>
      <c r="L71" s="228">
        <v>1.7923657025009929</v>
      </c>
      <c r="M71" s="228">
        <v>1.4564473988410169</v>
      </c>
      <c r="N71" s="228">
        <v>2.143055653053664</v>
      </c>
      <c r="O71" s="228">
        <v>1.7628927773592209</v>
      </c>
      <c r="P71" s="228">
        <v>1.708430979608222</v>
      </c>
      <c r="Q71" s="228">
        <v>0.99875979612915367</v>
      </c>
      <c r="R71" s="228">
        <v>1.2383696652552449</v>
      </c>
      <c r="S71" s="228">
        <v>1.3145273801724839</v>
      </c>
      <c r="T71" s="228">
        <v>1.855648795828585</v>
      </c>
      <c r="U71" s="228">
        <v>2.3298679081781741</v>
      </c>
      <c r="V71" s="228">
        <v>2.4675771463397251</v>
      </c>
      <c r="W71" s="228">
        <v>2.3821051616114</v>
      </c>
      <c r="DA71" s="69" t="s">
        <v>1052</v>
      </c>
    </row>
    <row r="72" spans="1:105" ht="12" customHeight="1" x14ac:dyDescent="0.25">
      <c r="A72" s="57" t="s">
        <v>1053</v>
      </c>
      <c r="B72" s="263">
        <f t="shared" ref="B72:W72" si="2">B73+B84</f>
        <v>30.53760316244794</v>
      </c>
      <c r="C72" s="263">
        <f t="shared" si="2"/>
        <v>45.926674530125212</v>
      </c>
      <c r="D72" s="263">
        <f t="shared" si="2"/>
        <v>40.050497663412528</v>
      </c>
      <c r="E72" s="263">
        <f t="shared" si="2"/>
        <v>39.035719431135149</v>
      </c>
      <c r="F72" s="263">
        <f t="shared" si="2"/>
        <v>40.511080015790178</v>
      </c>
      <c r="G72" s="263">
        <f t="shared" si="2"/>
        <v>35.915024127964152</v>
      </c>
      <c r="H72" s="263">
        <f t="shared" si="2"/>
        <v>35.988408200421397</v>
      </c>
      <c r="I72" s="263">
        <f t="shared" si="2"/>
        <v>44.586339623248833</v>
      </c>
      <c r="J72" s="263">
        <f t="shared" si="2"/>
        <v>38.503971892865074</v>
      </c>
      <c r="K72" s="263">
        <f t="shared" si="2"/>
        <v>72.761835711755467</v>
      </c>
      <c r="L72" s="263">
        <f t="shared" si="2"/>
        <v>64.983092978361839</v>
      </c>
      <c r="M72" s="263">
        <f t="shared" si="2"/>
        <v>60.93394365159449</v>
      </c>
      <c r="N72" s="263">
        <f t="shared" si="2"/>
        <v>72.673583547265252</v>
      </c>
      <c r="O72" s="263">
        <f t="shared" si="2"/>
        <v>56.799016681033414</v>
      </c>
      <c r="P72" s="263">
        <f t="shared" si="2"/>
        <v>33.255297612896584</v>
      </c>
      <c r="Q72" s="263">
        <f t="shared" si="2"/>
        <v>19.371505022536375</v>
      </c>
      <c r="R72" s="263">
        <f t="shared" si="2"/>
        <v>19.20489434846942</v>
      </c>
      <c r="S72" s="263">
        <f t="shared" si="2"/>
        <v>21.143087074268944</v>
      </c>
      <c r="T72" s="263">
        <f t="shared" si="2"/>
        <v>44.044501485137879</v>
      </c>
      <c r="U72" s="263">
        <f t="shared" si="2"/>
        <v>51.087121969214984</v>
      </c>
      <c r="V72" s="263">
        <f t="shared" si="2"/>
        <v>35.927768147766855</v>
      </c>
      <c r="W72" s="263">
        <f t="shared" si="2"/>
        <v>43.706725445758302</v>
      </c>
      <c r="DA72" s="70"/>
    </row>
    <row r="73" spans="1:105" ht="12" customHeight="1" x14ac:dyDescent="0.25">
      <c r="A73" s="60" t="s">
        <v>1054</v>
      </c>
      <c r="B73" s="264">
        <v>30.496491040943361</v>
      </c>
      <c r="C73" s="264">
        <v>45.885235902664562</v>
      </c>
      <c r="D73" s="264">
        <v>40.012213251853623</v>
      </c>
      <c r="E73" s="264">
        <v>38.997933073065468</v>
      </c>
      <c r="F73" s="264">
        <v>40.469735070322677</v>
      </c>
      <c r="G73" s="264">
        <v>35.872916447798509</v>
      </c>
      <c r="H73" s="264">
        <v>35.945477710025429</v>
      </c>
      <c r="I73" s="264">
        <v>44.540007242615587</v>
      </c>
      <c r="J73" s="264">
        <v>38.46233040002943</v>
      </c>
      <c r="K73" s="264">
        <v>72.699698848135668</v>
      </c>
      <c r="L73" s="264">
        <v>64.931605282298435</v>
      </c>
      <c r="M73" s="264">
        <v>60.886325413178518</v>
      </c>
      <c r="N73" s="264">
        <v>72.607625220948961</v>
      </c>
      <c r="O73" s="264">
        <v>56.746669575463208</v>
      </c>
      <c r="P73" s="264">
        <v>33.210930644410112</v>
      </c>
      <c r="Q73" s="264">
        <v>19.34500432842016</v>
      </c>
      <c r="R73" s="264">
        <v>19.174849022470731</v>
      </c>
      <c r="S73" s="264">
        <v>21.10986248856485</v>
      </c>
      <c r="T73" s="264">
        <v>43.991789288810331</v>
      </c>
      <c r="U73" s="264">
        <v>51.024623841264031</v>
      </c>
      <c r="V73" s="264">
        <v>35.875024434462787</v>
      </c>
      <c r="W73" s="264">
        <v>43.649115969371223</v>
      </c>
      <c r="DA73" s="72" t="s">
        <v>1055</v>
      </c>
    </row>
    <row r="74" spans="1:105" ht="12" customHeight="1" x14ac:dyDescent="0.25">
      <c r="A74" s="64" t="s">
        <v>30</v>
      </c>
      <c r="B74" s="231">
        <v>1.4015314263373719</v>
      </c>
      <c r="C74" s="231">
        <v>1.663966738136319</v>
      </c>
      <c r="D74" s="231">
        <v>1.309829446561644</v>
      </c>
      <c r="E74" s="231">
        <v>1.1422023438516431</v>
      </c>
      <c r="F74" s="231">
        <v>1.239425059642121</v>
      </c>
      <c r="G74" s="231">
        <v>1.2085692395085901</v>
      </c>
      <c r="H74" s="231">
        <v>1.411149381773759</v>
      </c>
      <c r="I74" s="231">
        <v>1.198941277451993</v>
      </c>
      <c r="J74" s="231">
        <v>1.1140627691294029</v>
      </c>
      <c r="K74" s="231">
        <v>1.768766297637302</v>
      </c>
      <c r="L74" s="231">
        <v>1.4889981142012501</v>
      </c>
      <c r="M74" s="231">
        <v>1.4754323874006381</v>
      </c>
      <c r="N74" s="231">
        <v>2.3224779603028169</v>
      </c>
      <c r="O74" s="231">
        <v>1.8321612174143791</v>
      </c>
      <c r="P74" s="231">
        <v>0.1030656210325247</v>
      </c>
      <c r="Q74" s="231">
        <v>0</v>
      </c>
      <c r="R74" s="231">
        <v>0</v>
      </c>
      <c r="S74" s="231">
        <v>1.2855943808468299E-4</v>
      </c>
      <c r="T74" s="231">
        <v>2.8259801331164108E-4</v>
      </c>
      <c r="U74" s="231">
        <v>2.0947528479385751E-4</v>
      </c>
      <c r="V74" s="231">
        <v>0</v>
      </c>
      <c r="W74" s="231">
        <v>0</v>
      </c>
      <c r="DA74" s="73" t="s">
        <v>1056</v>
      </c>
    </row>
    <row r="75" spans="1:105" ht="12" customHeight="1" x14ac:dyDescent="0.25">
      <c r="A75" s="64" t="s">
        <v>32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1057</v>
      </c>
    </row>
    <row r="76" spans="1:105" ht="12" customHeight="1" x14ac:dyDescent="0.25">
      <c r="A76" s="64" t="s">
        <v>33</v>
      </c>
      <c r="B76" s="231">
        <v>0.1181991694843622</v>
      </c>
      <c r="C76" s="231">
        <v>0.1220270755976262</v>
      </c>
      <c r="D76" s="231">
        <v>0.10520496563461849</v>
      </c>
      <c r="E76" s="231">
        <v>9.2062010599499061E-2</v>
      </c>
      <c r="F76" s="231">
        <v>0.1937525432107931</v>
      </c>
      <c r="G76" s="231">
        <v>8.7931710553797449E-2</v>
      </c>
      <c r="H76" s="231">
        <v>0.24617063883376311</v>
      </c>
      <c r="I76" s="231">
        <v>0.37883890842229778</v>
      </c>
      <c r="J76" s="231">
        <v>0.50501605492230062</v>
      </c>
      <c r="K76" s="231">
        <v>0</v>
      </c>
      <c r="L76" s="231">
        <v>0.1348377666666446</v>
      </c>
      <c r="M76" s="231">
        <v>1.4535702995968589</v>
      </c>
      <c r="N76" s="231">
        <v>0.80978095771166303</v>
      </c>
      <c r="O76" s="231">
        <v>0.31491214360723591</v>
      </c>
      <c r="P76" s="231">
        <v>0.34872832134346599</v>
      </c>
      <c r="Q76" s="231">
        <v>0.20678346375193299</v>
      </c>
      <c r="R76" s="231">
        <v>0.2193007982828129</v>
      </c>
      <c r="S76" s="231">
        <v>0.26107667029897319</v>
      </c>
      <c r="T76" s="231">
        <v>0.41819123150821719</v>
      </c>
      <c r="U76" s="231">
        <v>0.39881101720682</v>
      </c>
      <c r="V76" s="231">
        <v>0.36399426806941532</v>
      </c>
      <c r="W76" s="231">
        <v>0.40721883359602268</v>
      </c>
      <c r="DA76" s="73" t="s">
        <v>1058</v>
      </c>
    </row>
    <row r="77" spans="1:105" ht="12" customHeight="1" x14ac:dyDescent="0.25">
      <c r="A77" s="64" t="s">
        <v>160</v>
      </c>
      <c r="B77" s="231">
        <v>0.93975762967571763</v>
      </c>
      <c r="C77" s="231">
        <v>1.023798047234737</v>
      </c>
      <c r="D77" s="231">
        <v>2.3368839414873559</v>
      </c>
      <c r="E77" s="231">
        <v>2.0576608031952648</v>
      </c>
      <c r="F77" s="231">
        <v>2.177195571006219</v>
      </c>
      <c r="G77" s="231">
        <v>1.7877047180926779</v>
      </c>
      <c r="H77" s="231">
        <v>0.2167238192858541</v>
      </c>
      <c r="I77" s="231">
        <v>0.16771180553055001</v>
      </c>
      <c r="J77" s="231">
        <v>7.5344478087669947E-2</v>
      </c>
      <c r="K77" s="231">
        <v>0.26598563873086739</v>
      </c>
      <c r="L77" s="231">
        <v>0.23926787344619321</v>
      </c>
      <c r="M77" s="231">
        <v>0.23486909021673519</v>
      </c>
      <c r="N77" s="231">
        <v>0.3625779736875967</v>
      </c>
      <c r="O77" s="231">
        <v>0.28236466678155409</v>
      </c>
      <c r="P77" s="231">
        <v>0.47571863129503772</v>
      </c>
      <c r="Q77" s="231">
        <v>0.1882342434507536</v>
      </c>
      <c r="R77" s="231">
        <v>0.20029037481444431</v>
      </c>
      <c r="S77" s="231">
        <v>0.17905512093309739</v>
      </c>
      <c r="T77" s="231">
        <v>0.23255985391040429</v>
      </c>
      <c r="U77" s="231">
        <v>0.3030453098552755</v>
      </c>
      <c r="V77" s="231">
        <v>0.297535817500716</v>
      </c>
      <c r="W77" s="231">
        <v>0.26057554587846832</v>
      </c>
      <c r="DA77" s="73" t="s">
        <v>1059</v>
      </c>
    </row>
    <row r="78" spans="1:105" ht="12" customHeight="1" x14ac:dyDescent="0.25">
      <c r="A78" s="64" t="s">
        <v>70</v>
      </c>
      <c r="B78" s="231">
        <v>6.1583035745138188</v>
      </c>
      <c r="C78" s="231">
        <v>21.78306357394008</v>
      </c>
      <c r="D78" s="231">
        <v>12.759723283114401</v>
      </c>
      <c r="E78" s="231">
        <v>9.6716821125533396</v>
      </c>
      <c r="F78" s="231">
        <v>8.8881574154112286</v>
      </c>
      <c r="G78" s="231">
        <v>0.89635880899106513</v>
      </c>
      <c r="H78" s="231">
        <v>0.6273682926270725</v>
      </c>
      <c r="I78" s="231">
        <v>7.8238673244234516</v>
      </c>
      <c r="J78" s="231">
        <v>2.6348549176167082</v>
      </c>
      <c r="K78" s="231">
        <v>5.5151127298084166</v>
      </c>
      <c r="L78" s="231">
        <v>5.8624143291794031</v>
      </c>
      <c r="M78" s="231">
        <v>2.8726617908976948</v>
      </c>
      <c r="N78" s="231">
        <v>1.5843574919521499</v>
      </c>
      <c r="O78" s="231">
        <v>1.0953289064448111</v>
      </c>
      <c r="P78" s="231">
        <v>0.7580979269274376</v>
      </c>
      <c r="Q78" s="231">
        <v>0.35961356483764728</v>
      </c>
      <c r="R78" s="231">
        <v>1.048809757697682</v>
      </c>
      <c r="S78" s="231">
        <v>0.31456657935920751</v>
      </c>
      <c r="T78" s="231">
        <v>1.5240914569344399</v>
      </c>
      <c r="U78" s="231">
        <v>0.3396492117728977</v>
      </c>
      <c r="V78" s="231">
        <v>0.20266542372453161</v>
      </c>
      <c r="W78" s="231">
        <v>0.13652512512108059</v>
      </c>
      <c r="DA78" s="73" t="s">
        <v>1060</v>
      </c>
    </row>
    <row r="79" spans="1:105" ht="12" customHeight="1" x14ac:dyDescent="0.25">
      <c r="A79" s="64" t="s">
        <v>34</v>
      </c>
      <c r="B79" s="231">
        <v>0</v>
      </c>
      <c r="C79" s="231">
        <v>0</v>
      </c>
      <c r="D79" s="231">
        <v>0</v>
      </c>
      <c r="E79" s="231">
        <v>0</v>
      </c>
      <c r="F79" s="231">
        <v>0</v>
      </c>
      <c r="G79" s="231">
        <v>0</v>
      </c>
      <c r="H79" s="231">
        <v>0</v>
      </c>
      <c r="I79" s="231">
        <v>0</v>
      </c>
      <c r="J79" s="231">
        <v>0</v>
      </c>
      <c r="K79" s="231">
        <v>0</v>
      </c>
      <c r="L79" s="231">
        <v>0</v>
      </c>
      <c r="M79" s="231">
        <v>0</v>
      </c>
      <c r="N79" s="231">
        <v>0</v>
      </c>
      <c r="O79" s="231">
        <v>0</v>
      </c>
      <c r="P79" s="231">
        <v>0</v>
      </c>
      <c r="Q79" s="231">
        <v>0</v>
      </c>
      <c r="R79" s="231">
        <v>0</v>
      </c>
      <c r="S79" s="231">
        <v>1.7201658731761659E-4</v>
      </c>
      <c r="T79" s="231">
        <v>5.5249294223922081E-4</v>
      </c>
      <c r="U79" s="231">
        <v>3.1623760704457539E-4</v>
      </c>
      <c r="V79" s="231">
        <v>3.0089894737032029E-4</v>
      </c>
      <c r="W79" s="231">
        <v>2.9934118708300171E-4</v>
      </c>
      <c r="DA79" s="73" t="s">
        <v>1061</v>
      </c>
    </row>
    <row r="80" spans="1:105" ht="12" customHeight="1" x14ac:dyDescent="0.25">
      <c r="A80" s="64" t="s">
        <v>162</v>
      </c>
      <c r="B80" s="231">
        <v>4.5183856573159593</v>
      </c>
      <c r="C80" s="231">
        <v>5.2406106119840068</v>
      </c>
      <c r="D80" s="231">
        <v>5.0352069669415869</v>
      </c>
      <c r="E80" s="231">
        <v>4.872136799550816</v>
      </c>
      <c r="F80" s="231">
        <v>4.5973011870994247</v>
      </c>
      <c r="G80" s="231">
        <v>4.6212057304306846</v>
      </c>
      <c r="H80" s="231">
        <v>3.9668482949897022</v>
      </c>
      <c r="I80" s="231">
        <v>5.4325312770988647</v>
      </c>
      <c r="J80" s="231">
        <v>5.1571154198604416</v>
      </c>
      <c r="K80" s="231">
        <v>15.083799257453981</v>
      </c>
      <c r="L80" s="231">
        <v>16.157351639909329</v>
      </c>
      <c r="M80" s="231">
        <v>18.93751483562226</v>
      </c>
      <c r="N80" s="231">
        <v>28.385174531583189</v>
      </c>
      <c r="O80" s="231">
        <v>21.17657197769163</v>
      </c>
      <c r="P80" s="231">
        <v>21.33097437251147</v>
      </c>
      <c r="Q80" s="231">
        <v>13.607477190631741</v>
      </c>
      <c r="R80" s="231">
        <v>14.05011812287418</v>
      </c>
      <c r="S80" s="231">
        <v>17.17948034421179</v>
      </c>
      <c r="T80" s="231">
        <v>26.624144161132079</v>
      </c>
      <c r="U80" s="231">
        <v>28.780653050304991</v>
      </c>
      <c r="V80" s="231">
        <v>16.86887914084307</v>
      </c>
      <c r="W80" s="231">
        <v>23.051035084604631</v>
      </c>
      <c r="DA80" s="73" t="s">
        <v>1062</v>
      </c>
    </row>
    <row r="81" spans="1:105" ht="12" customHeight="1" x14ac:dyDescent="0.25">
      <c r="A81" s="64" t="s">
        <v>36</v>
      </c>
      <c r="B81" s="231">
        <v>0</v>
      </c>
      <c r="C81" s="231">
        <v>0</v>
      </c>
      <c r="D81" s="231">
        <v>0</v>
      </c>
      <c r="E81" s="231">
        <v>0</v>
      </c>
      <c r="F81" s="231">
        <v>0</v>
      </c>
      <c r="G81" s="231">
        <v>0</v>
      </c>
      <c r="H81" s="231">
        <v>0</v>
      </c>
      <c r="I81" s="231">
        <v>0</v>
      </c>
      <c r="J81" s="231">
        <v>0</v>
      </c>
      <c r="K81" s="231">
        <v>0</v>
      </c>
      <c r="L81" s="231">
        <v>0</v>
      </c>
      <c r="M81" s="231">
        <v>0</v>
      </c>
      <c r="N81" s="231">
        <v>0</v>
      </c>
      <c r="O81" s="231">
        <v>0</v>
      </c>
      <c r="P81" s="231">
        <v>0</v>
      </c>
      <c r="Q81" s="231">
        <v>0</v>
      </c>
      <c r="R81" s="231">
        <v>0</v>
      </c>
      <c r="S81" s="231">
        <v>0</v>
      </c>
      <c r="T81" s="231">
        <v>0</v>
      </c>
      <c r="U81" s="231">
        <v>0</v>
      </c>
      <c r="V81" s="231">
        <v>0</v>
      </c>
      <c r="W81" s="231">
        <v>0</v>
      </c>
      <c r="DA81" s="73" t="s">
        <v>1063</v>
      </c>
    </row>
    <row r="82" spans="1:105" ht="12" customHeight="1" x14ac:dyDescent="0.25">
      <c r="A82" s="64" t="s">
        <v>73</v>
      </c>
      <c r="B82" s="231">
        <v>6.5431747700702463</v>
      </c>
      <c r="C82" s="231">
        <v>6.2283058173001589</v>
      </c>
      <c r="D82" s="231">
        <v>5.7709478820718676</v>
      </c>
      <c r="E82" s="231">
        <v>5.4090547275919816</v>
      </c>
      <c r="F82" s="231">
        <v>5.9370755639220576</v>
      </c>
      <c r="G82" s="231">
        <v>6.5514654929701539</v>
      </c>
      <c r="H82" s="231">
        <v>6.7710569641465987</v>
      </c>
      <c r="I82" s="231">
        <v>6.8697430467739853</v>
      </c>
      <c r="J82" s="231">
        <v>6.742997774880922</v>
      </c>
      <c r="K82" s="231">
        <v>12.20022721080665</v>
      </c>
      <c r="L82" s="231">
        <v>11.29901773396436</v>
      </c>
      <c r="M82" s="231">
        <v>10.69828431722811</v>
      </c>
      <c r="N82" s="231">
        <v>0.70919330712886963</v>
      </c>
      <c r="O82" s="231">
        <v>0.73355119499335231</v>
      </c>
      <c r="P82" s="231">
        <v>0.46051683946459993</v>
      </c>
      <c r="Q82" s="231">
        <v>0.30177368391248821</v>
      </c>
      <c r="R82" s="231">
        <v>0.1807410870230528</v>
      </c>
      <c r="S82" s="231">
        <v>0.19429273537524799</v>
      </c>
      <c r="T82" s="231">
        <v>1.2339009043342599</v>
      </c>
      <c r="U82" s="231">
        <v>1.8062437989029341</v>
      </c>
      <c r="V82" s="231">
        <v>1.527237682290342</v>
      </c>
      <c r="W82" s="231">
        <v>1.659023694110767</v>
      </c>
      <c r="DA82" s="73" t="s">
        <v>1064</v>
      </c>
    </row>
    <row r="83" spans="1:105" ht="12" customHeight="1" x14ac:dyDescent="0.25">
      <c r="A83" s="64" t="s">
        <v>79</v>
      </c>
      <c r="B83" s="231">
        <v>10.81713881354589</v>
      </c>
      <c r="C83" s="231">
        <v>9.8234640384716254</v>
      </c>
      <c r="D83" s="231">
        <v>12.69441676604214</v>
      </c>
      <c r="E83" s="231">
        <v>15.753134275722919</v>
      </c>
      <c r="F83" s="231">
        <v>17.436827730030831</v>
      </c>
      <c r="G83" s="231">
        <v>20.719680747251541</v>
      </c>
      <c r="H83" s="231">
        <v>22.706160318368681</v>
      </c>
      <c r="I83" s="231">
        <v>22.66837360291445</v>
      </c>
      <c r="J83" s="231">
        <v>22.23293898553198</v>
      </c>
      <c r="K83" s="231">
        <v>37.865807713698452</v>
      </c>
      <c r="L83" s="231">
        <v>29.749717824931249</v>
      </c>
      <c r="M83" s="231">
        <v>25.21399269221622</v>
      </c>
      <c r="N83" s="231">
        <v>38.434062998582668</v>
      </c>
      <c r="O83" s="231">
        <v>31.311779468530251</v>
      </c>
      <c r="P83" s="231">
        <v>9.7338289318355695</v>
      </c>
      <c r="Q83" s="231">
        <v>4.6811221818355948</v>
      </c>
      <c r="R83" s="231">
        <v>3.4755888817785578</v>
      </c>
      <c r="S83" s="231">
        <v>2.9810904623611258</v>
      </c>
      <c r="T83" s="231">
        <v>13.958066590035379</v>
      </c>
      <c r="U83" s="231">
        <v>19.39569574032927</v>
      </c>
      <c r="V83" s="231">
        <v>16.614411203087339</v>
      </c>
      <c r="W83" s="231">
        <v>18.134438344873178</v>
      </c>
      <c r="DA83" s="73" t="s">
        <v>1065</v>
      </c>
    </row>
    <row r="84" spans="1:105" ht="12" customHeight="1" x14ac:dyDescent="0.25">
      <c r="A84" s="60" t="s">
        <v>1066</v>
      </c>
      <c r="B84" s="264">
        <v>4.1112121504580462E-2</v>
      </c>
      <c r="C84" s="264">
        <v>4.143862746064738E-2</v>
      </c>
      <c r="D84" s="264">
        <v>3.828441155890179E-2</v>
      </c>
      <c r="E84" s="264">
        <v>3.7786358069683237E-2</v>
      </c>
      <c r="F84" s="264">
        <v>4.1344945467502323E-2</v>
      </c>
      <c r="G84" s="264">
        <v>4.2107680165641363E-2</v>
      </c>
      <c r="H84" s="264">
        <v>4.2930490395965207E-2</v>
      </c>
      <c r="I84" s="264">
        <v>4.6332380633243291E-2</v>
      </c>
      <c r="J84" s="264">
        <v>4.16414928356411E-2</v>
      </c>
      <c r="K84" s="264">
        <v>6.2136863619798227E-2</v>
      </c>
      <c r="L84" s="264">
        <v>5.148769606339991E-2</v>
      </c>
      <c r="M84" s="264">
        <v>4.7618238415973728E-2</v>
      </c>
      <c r="N84" s="264">
        <v>6.5958326316295043E-2</v>
      </c>
      <c r="O84" s="264">
        <v>5.2347105570206331E-2</v>
      </c>
      <c r="P84" s="264">
        <v>4.4366968486471439E-2</v>
      </c>
      <c r="Q84" s="264">
        <v>2.650069411621692E-2</v>
      </c>
      <c r="R84" s="264">
        <v>3.0045325998690371E-2</v>
      </c>
      <c r="S84" s="264">
        <v>3.3224585704094187E-2</v>
      </c>
      <c r="T84" s="264">
        <v>5.2712196327548443E-2</v>
      </c>
      <c r="U84" s="264">
        <v>6.2498127950950721E-2</v>
      </c>
      <c r="V84" s="264">
        <v>5.2743713304069302E-2</v>
      </c>
      <c r="W84" s="264">
        <v>5.7609476387080097E-2</v>
      </c>
      <c r="DA84" s="72" t="s">
        <v>1067</v>
      </c>
    </row>
    <row r="85" spans="1:105" ht="12" customHeight="1" x14ac:dyDescent="0.25">
      <c r="A85" s="57" t="s">
        <v>1012</v>
      </c>
      <c r="B85" s="263">
        <v>14.356580298635871</v>
      </c>
      <c r="C85" s="263">
        <v>22.29954888709263</v>
      </c>
      <c r="D85" s="263">
        <v>18.70709602838669</v>
      </c>
      <c r="E85" s="263">
        <v>17.610129390491331</v>
      </c>
      <c r="F85" s="263">
        <v>18.062084802725419</v>
      </c>
      <c r="G85" s="263">
        <v>14.77905942398619</v>
      </c>
      <c r="H85" s="263">
        <v>14.385273087740099</v>
      </c>
      <c r="I85" s="263">
        <v>19.009852213195181</v>
      </c>
      <c r="J85" s="263">
        <v>15.55048839020372</v>
      </c>
      <c r="K85" s="263">
        <v>29.633678866579071</v>
      </c>
      <c r="L85" s="263">
        <v>27.432390050608468</v>
      </c>
      <c r="M85" s="263">
        <v>26.36022895106451</v>
      </c>
      <c r="N85" s="263">
        <v>32.577153254972963</v>
      </c>
      <c r="O85" s="263">
        <v>25.161191932862689</v>
      </c>
      <c r="P85" s="263">
        <v>16.82748462744528</v>
      </c>
      <c r="Q85" s="263">
        <v>9.9443335840444504</v>
      </c>
      <c r="R85" s="263">
        <v>10.224131613754841</v>
      </c>
      <c r="S85" s="263">
        <v>11.3334657411202</v>
      </c>
      <c r="T85" s="263">
        <v>21.736992583736338</v>
      </c>
      <c r="U85" s="263">
        <v>24.769238715030919</v>
      </c>
      <c r="V85" s="263">
        <v>17.751910721250152</v>
      </c>
      <c r="W85" s="263">
        <v>21.2405548162643</v>
      </c>
      <c r="DA85" s="70" t="s">
        <v>1068</v>
      </c>
    </row>
    <row r="86" spans="1:105" ht="12" customHeight="1" x14ac:dyDescent="0.25">
      <c r="A86" s="60" t="s">
        <v>1014</v>
      </c>
      <c r="B86" s="264">
        <v>11.610719576250681</v>
      </c>
      <c r="C86" s="264">
        <v>21.428914245131459</v>
      </c>
      <c r="D86" s="264">
        <v>17.658486421101369</v>
      </c>
      <c r="E86" s="264">
        <v>16.402579468727179</v>
      </c>
      <c r="F86" s="264">
        <v>16.4796234307641</v>
      </c>
      <c r="G86" s="264">
        <v>11.43283662519846</v>
      </c>
      <c r="H86" s="264">
        <v>9.9879968956173535</v>
      </c>
      <c r="I86" s="264">
        <v>16.785625765877551</v>
      </c>
      <c r="J86" s="264">
        <v>12.77888685449304</v>
      </c>
      <c r="K86" s="264">
        <v>27.48872507759986</v>
      </c>
      <c r="L86" s="264">
        <v>25.857976896060119</v>
      </c>
      <c r="M86" s="264">
        <v>25.08934975628911</v>
      </c>
      <c r="N86" s="264">
        <v>30.432106930654761</v>
      </c>
      <c r="O86" s="264">
        <v>23.327587917606841</v>
      </c>
      <c r="P86" s="264">
        <v>14.645108540107071</v>
      </c>
      <c r="Q86" s="264">
        <v>8.68261590607983</v>
      </c>
      <c r="R86" s="264">
        <v>8.535933491158147</v>
      </c>
      <c r="S86" s="264">
        <v>9.5538564004544693</v>
      </c>
      <c r="T86" s="264">
        <v>19.608905598138559</v>
      </c>
      <c r="U86" s="264">
        <v>21.827888970467011</v>
      </c>
      <c r="V86" s="264">
        <v>13.47826716121795</v>
      </c>
      <c r="W86" s="264">
        <v>17.830099594758892</v>
      </c>
      <c r="DA86" s="72" t="s">
        <v>1069</v>
      </c>
    </row>
    <row r="87" spans="1:105" ht="12" customHeight="1" x14ac:dyDescent="0.25">
      <c r="A87" s="59" t="s">
        <v>30</v>
      </c>
      <c r="B87" s="232">
        <v>1.238776533079573</v>
      </c>
      <c r="C87" s="232">
        <v>1.1952014051008339</v>
      </c>
      <c r="D87" s="232">
        <v>1.073456537493525</v>
      </c>
      <c r="E87" s="232">
        <v>1.0504223788548139</v>
      </c>
      <c r="F87" s="232">
        <v>1.194750774383887</v>
      </c>
      <c r="G87" s="232">
        <v>1.606340826609284</v>
      </c>
      <c r="H87" s="232">
        <v>2.1790334205566491</v>
      </c>
      <c r="I87" s="232">
        <v>1.3414962250198319</v>
      </c>
      <c r="J87" s="232">
        <v>1.5007264737628301</v>
      </c>
      <c r="K87" s="232">
        <v>2.1481776280822702</v>
      </c>
      <c r="L87" s="232">
        <v>1.6121378746024151</v>
      </c>
      <c r="M87" s="232">
        <v>1.482244232525644</v>
      </c>
      <c r="N87" s="232">
        <v>2.112034379343767</v>
      </c>
      <c r="O87" s="232">
        <v>1.7302666074430819</v>
      </c>
      <c r="P87" s="232">
        <v>6.5579112413774801E-2</v>
      </c>
      <c r="Q87" s="232">
        <v>0</v>
      </c>
      <c r="R87" s="232">
        <v>0</v>
      </c>
      <c r="S87" s="232">
        <v>6.8485411318243861E-5</v>
      </c>
      <c r="T87" s="232">
        <v>1.9241591539133769E-4</v>
      </c>
      <c r="U87" s="232">
        <v>1.5332126706570011E-4</v>
      </c>
      <c r="V87" s="232">
        <v>0</v>
      </c>
      <c r="W87" s="232">
        <v>0</v>
      </c>
      <c r="DA87" s="71" t="s">
        <v>1070</v>
      </c>
    </row>
    <row r="88" spans="1:105" ht="12" customHeight="1" x14ac:dyDescent="0.25">
      <c r="A88" s="59" t="s">
        <v>33</v>
      </c>
      <c r="B88" s="297">
        <v>0.1044731175021663</v>
      </c>
      <c r="C88" s="297">
        <v>8.7650148811256018E-2</v>
      </c>
      <c r="D88" s="297">
        <v>8.6219590217426034E-2</v>
      </c>
      <c r="E88" s="297">
        <v>8.4664505108600491E-2</v>
      </c>
      <c r="F88" s="297">
        <v>0.18676885644605529</v>
      </c>
      <c r="G88" s="297">
        <v>0.1168723247280293</v>
      </c>
      <c r="H88" s="297">
        <v>0.38012563099754793</v>
      </c>
      <c r="I88" s="297">
        <v>0.42388311679384622</v>
      </c>
      <c r="J88" s="297">
        <v>0.68029466947308748</v>
      </c>
      <c r="K88" s="297">
        <v>0</v>
      </c>
      <c r="L88" s="297">
        <v>0.14598881522876159</v>
      </c>
      <c r="M88" s="297">
        <v>1.460281210814286</v>
      </c>
      <c r="N88" s="297">
        <v>0.73640536171200466</v>
      </c>
      <c r="O88" s="297">
        <v>0.29739848283159293</v>
      </c>
      <c r="P88" s="297">
        <v>0.22189061258393061</v>
      </c>
      <c r="Q88" s="297">
        <v>0.12501098958786011</v>
      </c>
      <c r="R88" s="297">
        <v>0.1206260096228312</v>
      </c>
      <c r="S88" s="297">
        <v>0.13907919494207091</v>
      </c>
      <c r="T88" s="297">
        <v>0.28473890412862901</v>
      </c>
      <c r="U88" s="297">
        <v>0.29190178945494077</v>
      </c>
      <c r="V88" s="297">
        <v>0.27665884720975098</v>
      </c>
      <c r="W88" s="297">
        <v>0.30436572773333348</v>
      </c>
      <c r="DA88" s="122" t="s">
        <v>1071</v>
      </c>
    </row>
    <row r="89" spans="1:105" ht="12" customHeight="1" x14ac:dyDescent="0.25">
      <c r="A89" s="59" t="s">
        <v>160</v>
      </c>
      <c r="B89" s="297">
        <v>0.83062689608540519</v>
      </c>
      <c r="C89" s="297">
        <v>0.73537819990618325</v>
      </c>
      <c r="D89" s="297">
        <v>1.9151679258229131</v>
      </c>
      <c r="E89" s="297">
        <v>1.8923205397041409</v>
      </c>
      <c r="F89" s="297">
        <v>2.0987199461627322</v>
      </c>
      <c r="G89" s="297">
        <v>2.3760848619330579</v>
      </c>
      <c r="H89" s="297">
        <v>0.33465517637895847</v>
      </c>
      <c r="I89" s="297">
        <v>0.18765285526630099</v>
      </c>
      <c r="J89" s="297">
        <v>0.10149468777811391</v>
      </c>
      <c r="K89" s="297">
        <v>0.32304120633464772</v>
      </c>
      <c r="L89" s="297">
        <v>0.25905526493235748</v>
      </c>
      <c r="M89" s="297">
        <v>0.2359534447970397</v>
      </c>
      <c r="N89" s="297">
        <v>0.32972418197723508</v>
      </c>
      <c r="O89" s="297">
        <v>0.26666111552312</v>
      </c>
      <c r="P89" s="297">
        <v>0.30269264655359118</v>
      </c>
      <c r="Q89" s="297">
        <v>0.113797054276691</v>
      </c>
      <c r="R89" s="297">
        <v>0.1101693603895153</v>
      </c>
      <c r="S89" s="297">
        <v>9.538516804704425E-2</v>
      </c>
      <c r="T89" s="297">
        <v>0.15834583070511229</v>
      </c>
      <c r="U89" s="297">
        <v>0.22180798527641379</v>
      </c>
      <c r="V89" s="297">
        <v>0.22614618826267049</v>
      </c>
      <c r="W89" s="297">
        <v>0.19476079961834361</v>
      </c>
      <c r="DA89" s="122" t="s">
        <v>1072</v>
      </c>
    </row>
    <row r="90" spans="1:105" ht="12" customHeight="1" x14ac:dyDescent="0.25">
      <c r="A90" s="59" t="s">
        <v>70</v>
      </c>
      <c r="B90" s="297">
        <v>5.4431615362518428</v>
      </c>
      <c r="C90" s="297">
        <v>15.646435469097151</v>
      </c>
      <c r="D90" s="297">
        <v>10.45709302903726</v>
      </c>
      <c r="E90" s="297">
        <v>8.8945285280515929</v>
      </c>
      <c r="F90" s="297">
        <v>8.5677894539059061</v>
      </c>
      <c r="G90" s="297">
        <v>1.1913738188129579</v>
      </c>
      <c r="H90" s="297">
        <v>0.96875390677181084</v>
      </c>
      <c r="I90" s="297">
        <v>8.7541305634882001</v>
      </c>
      <c r="J90" s="297">
        <v>3.5493480609549728</v>
      </c>
      <c r="K90" s="297">
        <v>6.6981385830066218</v>
      </c>
      <c r="L90" s="297">
        <v>6.3472344837400163</v>
      </c>
      <c r="M90" s="297">
        <v>2.885924429960804</v>
      </c>
      <c r="N90" s="297">
        <v>1.4407962311674669</v>
      </c>
      <c r="O90" s="297">
        <v>1.0344128087500959</v>
      </c>
      <c r="P90" s="297">
        <v>0.48236636690846962</v>
      </c>
      <c r="Q90" s="297">
        <v>0.21740446162321411</v>
      </c>
      <c r="R90" s="297">
        <v>0.57689592064961903</v>
      </c>
      <c r="S90" s="297">
        <v>0.16757401786555459</v>
      </c>
      <c r="T90" s="297">
        <v>1.0377265196933969</v>
      </c>
      <c r="U90" s="297">
        <v>0.2485994830279567</v>
      </c>
      <c r="V90" s="297">
        <v>0.154038641306879</v>
      </c>
      <c r="W90" s="297">
        <v>0.1020423556897294</v>
      </c>
      <c r="DA90" s="122" t="s">
        <v>1073</v>
      </c>
    </row>
    <row r="91" spans="1:105" ht="12" customHeight="1" x14ac:dyDescent="0.25">
      <c r="A91" s="59" t="s">
        <v>162</v>
      </c>
      <c r="B91" s="297">
        <v>3.9936814933316889</v>
      </c>
      <c r="C91" s="297">
        <v>3.7642490222160299</v>
      </c>
      <c r="D91" s="297">
        <v>4.1265493385302427</v>
      </c>
      <c r="E91" s="297">
        <v>4.4806435170080352</v>
      </c>
      <c r="F91" s="297">
        <v>4.4315943998655163</v>
      </c>
      <c r="G91" s="297">
        <v>6.1421647931151302</v>
      </c>
      <c r="H91" s="297">
        <v>6.1254287609123876</v>
      </c>
      <c r="I91" s="297">
        <v>6.0784630053093682</v>
      </c>
      <c r="J91" s="297">
        <v>6.9470229625240378</v>
      </c>
      <c r="K91" s="297">
        <v>18.319367660176319</v>
      </c>
      <c r="L91" s="297">
        <v>17.493560457556569</v>
      </c>
      <c r="M91" s="297">
        <v>19.024946438191328</v>
      </c>
      <c r="N91" s="297">
        <v>25.813146776454289</v>
      </c>
      <c r="O91" s="297">
        <v>19.998848903058949</v>
      </c>
      <c r="P91" s="297">
        <v>13.572579801647301</v>
      </c>
      <c r="Q91" s="297">
        <v>8.2264034005920657</v>
      </c>
      <c r="R91" s="297">
        <v>7.7282422004961822</v>
      </c>
      <c r="S91" s="297">
        <v>9.1517495341884807</v>
      </c>
      <c r="T91" s="297">
        <v>18.12790192769603</v>
      </c>
      <c r="U91" s="297">
        <v>21.065426391440639</v>
      </c>
      <c r="V91" s="297">
        <v>12.82142348443864</v>
      </c>
      <c r="W91" s="297">
        <v>17.228930711717481</v>
      </c>
      <c r="DA91" s="122" t="s">
        <v>1074</v>
      </c>
    </row>
    <row r="92" spans="1:105" ht="12" customHeight="1" x14ac:dyDescent="0.25">
      <c r="A92" s="60" t="s">
        <v>1021</v>
      </c>
      <c r="B92" s="264">
        <v>2.7458607223852001</v>
      </c>
      <c r="C92" s="264">
        <v>0.87063464196117313</v>
      </c>
      <c r="D92" s="264">
        <v>1.0486096072853239</v>
      </c>
      <c r="E92" s="264">
        <v>1.207549921764145</v>
      </c>
      <c r="F92" s="264">
        <v>1.582461371961325</v>
      </c>
      <c r="G92" s="264">
        <v>3.3462227987877311</v>
      </c>
      <c r="H92" s="264">
        <v>4.3972761921227477</v>
      </c>
      <c r="I92" s="264">
        <v>2.224226447317629</v>
      </c>
      <c r="J92" s="264">
        <v>2.7716015357106789</v>
      </c>
      <c r="K92" s="264">
        <v>2.1449537889792172</v>
      </c>
      <c r="L92" s="264">
        <v>1.5744131545483491</v>
      </c>
      <c r="M92" s="264">
        <v>1.270879194775401</v>
      </c>
      <c r="N92" s="264">
        <v>2.1450463243181992</v>
      </c>
      <c r="O92" s="264">
        <v>1.833604015255847</v>
      </c>
      <c r="P92" s="264">
        <v>2.182376087338219</v>
      </c>
      <c r="Q92" s="264">
        <v>1.26171767796462</v>
      </c>
      <c r="R92" s="264">
        <v>1.688198122596694</v>
      </c>
      <c r="S92" s="264">
        <v>1.7796093406657281</v>
      </c>
      <c r="T92" s="264">
        <v>2.12808698559778</v>
      </c>
      <c r="U92" s="264">
        <v>2.941349744563913</v>
      </c>
      <c r="V92" s="264">
        <v>4.2736435600322</v>
      </c>
      <c r="W92" s="264">
        <v>3.4104552215054089</v>
      </c>
      <c r="DA92" s="72" t="s">
        <v>1075</v>
      </c>
    </row>
    <row r="93" spans="1:105" ht="12" customHeight="1" x14ac:dyDescent="0.25">
      <c r="A93" s="57" t="s">
        <v>1023</v>
      </c>
      <c r="B93" s="263">
        <f t="shared" ref="B93:W93" si="3">B94+B95+B106</f>
        <v>3.4730821908266609</v>
      </c>
      <c r="C93" s="263">
        <f t="shared" si="3"/>
        <v>4.091766942225239</v>
      </c>
      <c r="D93" s="263">
        <f t="shared" si="3"/>
        <v>3.6679463274032154</v>
      </c>
      <c r="E93" s="263">
        <f t="shared" si="3"/>
        <v>3.5797500448195283</v>
      </c>
      <c r="F93" s="263">
        <f t="shared" si="3"/>
        <v>3.8185766950114379</v>
      </c>
      <c r="G93" s="263">
        <f t="shared" si="3"/>
        <v>3.6409892441054037</v>
      </c>
      <c r="H93" s="263">
        <f t="shared" si="3"/>
        <v>3.6817716081295999</v>
      </c>
      <c r="I93" s="263">
        <f t="shared" si="3"/>
        <v>4.2153289687512947</v>
      </c>
      <c r="J93" s="263">
        <f t="shared" si="3"/>
        <v>3.6898000403368187</v>
      </c>
      <c r="K93" s="263">
        <f t="shared" si="3"/>
        <v>6.231937910847539</v>
      </c>
      <c r="L93" s="263">
        <f t="shared" si="3"/>
        <v>5.5104325139772872</v>
      </c>
      <c r="M93" s="263">
        <f t="shared" si="3"/>
        <v>5.2614966863895685</v>
      </c>
      <c r="N93" s="263">
        <f t="shared" si="3"/>
        <v>6.6895672939860926</v>
      </c>
      <c r="O93" s="263">
        <f t="shared" si="3"/>
        <v>5.2232499050203636</v>
      </c>
      <c r="P93" s="263">
        <f t="shared" si="3"/>
        <v>3.7275625640613814</v>
      </c>
      <c r="Q93" s="263">
        <f t="shared" si="3"/>
        <v>2.2044144515691242</v>
      </c>
      <c r="R93" s="263">
        <f t="shared" si="3"/>
        <v>2.3671053794589509</v>
      </c>
      <c r="S93" s="263">
        <f t="shared" si="3"/>
        <v>2.6068825197887238</v>
      </c>
      <c r="T93" s="263">
        <f t="shared" si="3"/>
        <v>4.6656975665692819</v>
      </c>
      <c r="U93" s="263">
        <f t="shared" si="3"/>
        <v>5.4274229469375577</v>
      </c>
      <c r="V93" s="263">
        <f t="shared" si="3"/>
        <v>4.2449583002904694</v>
      </c>
      <c r="W93" s="263">
        <f t="shared" si="3"/>
        <v>4.8192808909097291</v>
      </c>
      <c r="DA93" s="70"/>
    </row>
    <row r="94" spans="1:105" ht="12" customHeight="1" x14ac:dyDescent="0.25">
      <c r="A94" s="60" t="s">
        <v>1024</v>
      </c>
      <c r="B94" s="264">
        <v>0.35606225920631512</v>
      </c>
      <c r="C94" s="264">
        <v>0.93130413133758982</v>
      </c>
      <c r="D94" s="264">
        <v>0.7879743763437862</v>
      </c>
      <c r="E94" s="264">
        <v>0.73730529107441911</v>
      </c>
      <c r="F94" s="264">
        <v>0.64121693564368476</v>
      </c>
      <c r="G94" s="264">
        <v>0.4426448569779628</v>
      </c>
      <c r="H94" s="264">
        <v>0.35376475334159152</v>
      </c>
      <c r="I94" s="264">
        <v>0.69505382709587349</v>
      </c>
      <c r="J94" s="264">
        <v>0.5704172514009781</v>
      </c>
      <c r="K94" s="264">
        <v>2.1361717831995932</v>
      </c>
      <c r="L94" s="264">
        <v>2.1506489432990539</v>
      </c>
      <c r="M94" s="264">
        <v>2.3537179190576811</v>
      </c>
      <c r="N94" s="264">
        <v>2.783736415982502</v>
      </c>
      <c r="O94" s="264">
        <v>2.0755717555332591</v>
      </c>
      <c r="P94" s="264">
        <v>1.1499980746879861</v>
      </c>
      <c r="Q94" s="264">
        <v>0.7025584445937455</v>
      </c>
      <c r="R94" s="264">
        <v>0.61125872792070768</v>
      </c>
      <c r="S94" s="264">
        <v>0.72807544552983117</v>
      </c>
      <c r="T94" s="264">
        <v>1.7023474861793859</v>
      </c>
      <c r="U94" s="264">
        <v>1.797881460830612</v>
      </c>
      <c r="V94" s="264">
        <v>0.79804119357959624</v>
      </c>
      <c r="W94" s="264">
        <v>1.296153994139486</v>
      </c>
      <c r="DA94" s="72" t="s">
        <v>1076</v>
      </c>
    </row>
    <row r="95" spans="1:105" ht="12" customHeight="1" x14ac:dyDescent="0.25">
      <c r="A95" s="60" t="s">
        <v>1026</v>
      </c>
      <c r="B95" s="264">
        <v>0.66890940024513401</v>
      </c>
      <c r="C95" s="264">
        <v>1.0064458099966509</v>
      </c>
      <c r="D95" s="264">
        <v>0.87762705331720992</v>
      </c>
      <c r="E95" s="264">
        <v>0.85537985297003427</v>
      </c>
      <c r="F95" s="264">
        <v>0.88766232736825812</v>
      </c>
      <c r="G95" s="264">
        <v>0.78683580330356706</v>
      </c>
      <c r="H95" s="264">
        <v>0.7884273605201686</v>
      </c>
      <c r="I95" s="264">
        <v>0.97693959254435958</v>
      </c>
      <c r="J95" s="264">
        <v>0.84363195507879063</v>
      </c>
      <c r="K95" s="264">
        <v>1.5945936825722109</v>
      </c>
      <c r="L95" s="264">
        <v>1.4242084798550809</v>
      </c>
      <c r="M95" s="264">
        <v>1.335479395337001</v>
      </c>
      <c r="N95" s="264">
        <v>1.5925741415483861</v>
      </c>
      <c r="O95" s="264">
        <v>1.2446802702865221</v>
      </c>
      <c r="P95" s="264">
        <v>0.72844786205435919</v>
      </c>
      <c r="Q95" s="264">
        <v>0.42431292261428549</v>
      </c>
      <c r="R95" s="264">
        <v>0.42058073967237419</v>
      </c>
      <c r="S95" s="264">
        <v>0.46302328479448462</v>
      </c>
      <c r="T95" s="264">
        <v>0.96491499134708869</v>
      </c>
      <c r="U95" s="264">
        <v>1.11917303815612</v>
      </c>
      <c r="V95" s="264">
        <v>0.78688203983922045</v>
      </c>
      <c r="W95" s="264">
        <v>0.95739880188521598</v>
      </c>
      <c r="DA95" s="72" t="s">
        <v>1077</v>
      </c>
    </row>
    <row r="96" spans="1:105" ht="12" customHeight="1" x14ac:dyDescent="0.25">
      <c r="A96" s="64" t="s">
        <v>30</v>
      </c>
      <c r="B96" s="231">
        <v>3.074116115711123E-2</v>
      </c>
      <c r="C96" s="231">
        <v>3.6497411828144109E-2</v>
      </c>
      <c r="D96" s="231">
        <v>2.8729771839870751E-2</v>
      </c>
      <c r="E96" s="231">
        <v>2.5053042455233071E-2</v>
      </c>
      <c r="F96" s="231">
        <v>2.718552348140427E-2</v>
      </c>
      <c r="G96" s="231">
        <v>2.6508732564315421E-2</v>
      </c>
      <c r="H96" s="231">
        <v>3.0952121191624739E-2</v>
      </c>
      <c r="I96" s="231">
        <v>2.629755304480233E-2</v>
      </c>
      <c r="J96" s="231">
        <v>2.4435829608504701E-2</v>
      </c>
      <c r="K96" s="231">
        <v>3.8796083186683088E-2</v>
      </c>
      <c r="L96" s="231">
        <v>3.265965366964016E-2</v>
      </c>
      <c r="M96" s="231">
        <v>3.2362103300127017E-2</v>
      </c>
      <c r="N96" s="231">
        <v>5.0941183279840173E-2</v>
      </c>
      <c r="O96" s="231">
        <v>4.0186586038625648E-2</v>
      </c>
      <c r="P96" s="231">
        <v>2.26063918823317E-3</v>
      </c>
      <c r="Q96" s="231">
        <v>0</v>
      </c>
      <c r="R96" s="231">
        <v>0</v>
      </c>
      <c r="S96" s="231">
        <v>2.8198200412507741E-6</v>
      </c>
      <c r="T96" s="231">
        <v>6.198498946681074E-6</v>
      </c>
      <c r="U96" s="231">
        <v>4.5946265401327116E-6</v>
      </c>
      <c r="V96" s="231">
        <v>0</v>
      </c>
      <c r="W96" s="231">
        <v>0</v>
      </c>
      <c r="DA96" s="73" t="s">
        <v>1078</v>
      </c>
    </row>
    <row r="97" spans="1:105" ht="12" customHeight="1" x14ac:dyDescent="0.25">
      <c r="A97" s="64" t="s">
        <v>32</v>
      </c>
      <c r="B97" s="231">
        <v>0</v>
      </c>
      <c r="C97" s="231">
        <v>0</v>
      </c>
      <c r="D97" s="231">
        <v>0</v>
      </c>
      <c r="E97" s="231">
        <v>0</v>
      </c>
      <c r="F97" s="231">
        <v>0</v>
      </c>
      <c r="G97" s="231">
        <v>0</v>
      </c>
      <c r="H97" s="231">
        <v>0</v>
      </c>
      <c r="I97" s="231">
        <v>0</v>
      </c>
      <c r="J97" s="231">
        <v>0</v>
      </c>
      <c r="K97" s="231">
        <v>0</v>
      </c>
      <c r="L97" s="231">
        <v>0</v>
      </c>
      <c r="M97" s="231">
        <v>0</v>
      </c>
      <c r="N97" s="231">
        <v>0</v>
      </c>
      <c r="O97" s="231">
        <v>0</v>
      </c>
      <c r="P97" s="231">
        <v>0</v>
      </c>
      <c r="Q97" s="231">
        <v>0</v>
      </c>
      <c r="R97" s="231">
        <v>0</v>
      </c>
      <c r="S97" s="231">
        <v>0</v>
      </c>
      <c r="T97" s="231">
        <v>0</v>
      </c>
      <c r="U97" s="231">
        <v>0</v>
      </c>
      <c r="V97" s="231">
        <v>0</v>
      </c>
      <c r="W97" s="231">
        <v>0</v>
      </c>
      <c r="DA97" s="73" t="s">
        <v>1079</v>
      </c>
    </row>
    <row r="98" spans="1:105" ht="12" customHeight="1" x14ac:dyDescent="0.25">
      <c r="A98" s="64" t="s">
        <v>33</v>
      </c>
      <c r="B98" s="231">
        <v>2.5925781252377142E-3</v>
      </c>
      <c r="C98" s="231">
        <v>2.6765393383156519E-3</v>
      </c>
      <c r="D98" s="231">
        <v>2.3075635282427489E-3</v>
      </c>
      <c r="E98" s="231">
        <v>2.0192862258413841E-3</v>
      </c>
      <c r="F98" s="231">
        <v>4.2497642532415099E-3</v>
      </c>
      <c r="G98" s="231">
        <v>1.9286923105383579E-3</v>
      </c>
      <c r="H98" s="231">
        <v>5.3995016724770126E-3</v>
      </c>
      <c r="I98" s="231">
        <v>8.3094447384803663E-3</v>
      </c>
      <c r="J98" s="231">
        <v>1.1077011645658179E-2</v>
      </c>
      <c r="K98" s="231">
        <v>0</v>
      </c>
      <c r="L98" s="231">
        <v>2.9575287697947749E-3</v>
      </c>
      <c r="M98" s="231">
        <v>3.1882580720912927E-2</v>
      </c>
      <c r="N98" s="231">
        <v>1.77617186851305E-2</v>
      </c>
      <c r="O98" s="231">
        <v>6.9072764085356102E-3</v>
      </c>
      <c r="P98" s="231">
        <v>7.6489997477144026E-3</v>
      </c>
      <c r="Q98" s="231">
        <v>4.5355841933819498E-3</v>
      </c>
      <c r="R98" s="231">
        <v>4.8101391486545866E-3</v>
      </c>
      <c r="S98" s="231">
        <v>5.7264502566286273E-3</v>
      </c>
      <c r="T98" s="231">
        <v>9.1725977746219579E-3</v>
      </c>
      <c r="U98" s="231">
        <v>8.7475125571926694E-3</v>
      </c>
      <c r="V98" s="231">
        <v>7.9838427057097733E-3</v>
      </c>
      <c r="W98" s="231">
        <v>8.9319294270129423E-3</v>
      </c>
      <c r="DA98" s="73" t="s">
        <v>1080</v>
      </c>
    </row>
    <row r="99" spans="1:105" ht="12" customHeight="1" x14ac:dyDescent="0.25">
      <c r="A99" s="64" t="s">
        <v>160</v>
      </c>
      <c r="B99" s="231">
        <v>2.0612624304816671E-2</v>
      </c>
      <c r="C99" s="231">
        <v>2.2455965075736248E-2</v>
      </c>
      <c r="D99" s="231">
        <v>5.1257163771535282E-2</v>
      </c>
      <c r="E99" s="231">
        <v>4.5132689263344461E-2</v>
      </c>
      <c r="F99" s="231">
        <v>4.775456237450075E-2</v>
      </c>
      <c r="G99" s="231">
        <v>3.9211478107081893E-2</v>
      </c>
      <c r="H99" s="231">
        <v>4.7536157449296866E-3</v>
      </c>
      <c r="I99" s="231">
        <v>3.6785872545420061E-3</v>
      </c>
      <c r="J99" s="231">
        <v>1.652604215407693E-3</v>
      </c>
      <c r="K99" s="231">
        <v>5.8341234681201469E-3</v>
      </c>
      <c r="L99" s="231">
        <v>5.2480965600254477E-3</v>
      </c>
      <c r="M99" s="231">
        <v>5.1516137401536547E-3</v>
      </c>
      <c r="N99" s="231">
        <v>7.9527777341941667E-3</v>
      </c>
      <c r="O99" s="231">
        <v>6.1933807287431423E-3</v>
      </c>
      <c r="P99" s="231">
        <v>1.0434402565127249E-2</v>
      </c>
      <c r="Q99" s="231">
        <v>4.1287259810709447E-3</v>
      </c>
      <c r="R99" s="231">
        <v>4.3931649156662674E-3</v>
      </c>
      <c r="S99" s="231">
        <v>3.9273912986703121E-3</v>
      </c>
      <c r="T99" s="231">
        <v>5.1009629990366413E-3</v>
      </c>
      <c r="U99" s="231">
        <v>6.6469895238190869E-3</v>
      </c>
      <c r="V99" s="231">
        <v>6.5261444330971478E-3</v>
      </c>
      <c r="W99" s="231">
        <v>5.7154586040113441E-3</v>
      </c>
      <c r="DA99" s="73" t="s">
        <v>1081</v>
      </c>
    </row>
    <row r="100" spans="1:105" ht="12" customHeight="1" x14ac:dyDescent="0.25">
      <c r="A100" s="64" t="s">
        <v>70</v>
      </c>
      <c r="B100" s="231">
        <v>0.1350761025268459</v>
      </c>
      <c r="C100" s="231">
        <v>0.47778926340029049</v>
      </c>
      <c r="D100" s="231">
        <v>0.27987150512309922</v>
      </c>
      <c r="E100" s="231">
        <v>0.2121384743111587</v>
      </c>
      <c r="F100" s="231">
        <v>0.1949526598992995</v>
      </c>
      <c r="G100" s="231">
        <v>1.9660715474501E-2</v>
      </c>
      <c r="H100" s="231">
        <v>1.376068308286944E-2</v>
      </c>
      <c r="I100" s="231">
        <v>0.17160854317801219</v>
      </c>
      <c r="J100" s="231">
        <v>5.7792852964942777E-2</v>
      </c>
      <c r="K100" s="231">
        <v>0.12096836791575789</v>
      </c>
      <c r="L100" s="231">
        <v>0.12858607397340011</v>
      </c>
      <c r="M100" s="231">
        <v>6.3008903977729569E-2</v>
      </c>
      <c r="N100" s="231">
        <v>3.475126427800377E-2</v>
      </c>
      <c r="O100" s="231">
        <v>2.4024921453995991E-2</v>
      </c>
      <c r="P100" s="231">
        <v>1.662810416278061E-2</v>
      </c>
      <c r="Q100" s="231">
        <v>7.8877564521312969E-3</v>
      </c>
      <c r="R100" s="231">
        <v>2.300457141285259E-2</v>
      </c>
      <c r="S100" s="231">
        <v>6.8996968095061829E-3</v>
      </c>
      <c r="T100" s="231">
        <v>3.3429390319300582E-2</v>
      </c>
      <c r="U100" s="231">
        <v>7.4498587472151866E-3</v>
      </c>
      <c r="V100" s="231">
        <v>4.4452591890653424E-3</v>
      </c>
      <c r="W100" s="231">
        <v>2.9945392550417482E-3</v>
      </c>
      <c r="DA100" s="73" t="s">
        <v>1082</v>
      </c>
    </row>
    <row r="101" spans="1:105" ht="12" customHeight="1" x14ac:dyDescent="0.25">
      <c r="A101" s="64" t="s">
        <v>34</v>
      </c>
      <c r="B101" s="231">
        <v>0</v>
      </c>
      <c r="C101" s="231">
        <v>0</v>
      </c>
      <c r="D101" s="231">
        <v>0</v>
      </c>
      <c r="E101" s="231">
        <v>0</v>
      </c>
      <c r="F101" s="231">
        <v>0</v>
      </c>
      <c r="G101" s="231">
        <v>0</v>
      </c>
      <c r="H101" s="231">
        <v>0</v>
      </c>
      <c r="I101" s="231">
        <v>0</v>
      </c>
      <c r="J101" s="231">
        <v>0</v>
      </c>
      <c r="K101" s="231">
        <v>0</v>
      </c>
      <c r="L101" s="231">
        <v>0</v>
      </c>
      <c r="M101" s="231">
        <v>0</v>
      </c>
      <c r="N101" s="231">
        <v>0</v>
      </c>
      <c r="O101" s="231">
        <v>0</v>
      </c>
      <c r="P101" s="231">
        <v>0</v>
      </c>
      <c r="Q101" s="231">
        <v>0</v>
      </c>
      <c r="R101" s="231">
        <v>0</v>
      </c>
      <c r="S101" s="231">
        <v>3.7730082487313718E-6</v>
      </c>
      <c r="T101" s="231">
        <v>1.211836870467294E-5</v>
      </c>
      <c r="U101" s="231">
        <v>6.9363490960040558E-6</v>
      </c>
      <c r="V101" s="231">
        <v>6.5999112537127801E-6</v>
      </c>
      <c r="W101" s="231">
        <v>6.5657433719680557E-6</v>
      </c>
      <c r="DA101" s="73" t="s">
        <v>1083</v>
      </c>
    </row>
    <row r="102" spans="1:105" ht="12" customHeight="1" x14ac:dyDescent="0.25">
      <c r="A102" s="64" t="s">
        <v>162</v>
      </c>
      <c r="B102" s="231">
        <v>9.9106177037013674E-2</v>
      </c>
      <c r="C102" s="231">
        <v>0.1149474441723204</v>
      </c>
      <c r="D102" s="231">
        <v>0.1104421248938163</v>
      </c>
      <c r="E102" s="231">
        <v>0.10686534723369839</v>
      </c>
      <c r="F102" s="231">
        <v>0.1008371086260485</v>
      </c>
      <c r="G102" s="231">
        <v>0.1013614303823246</v>
      </c>
      <c r="H102" s="231">
        <v>8.7008768002278122E-2</v>
      </c>
      <c r="I102" s="231">
        <v>0.1191570280495039</v>
      </c>
      <c r="J102" s="231">
        <v>0.11311606236476281</v>
      </c>
      <c r="K102" s="231">
        <v>0.33084773920958721</v>
      </c>
      <c r="L102" s="231">
        <v>0.35439501483929298</v>
      </c>
      <c r="M102" s="231">
        <v>0.41537505655396739</v>
      </c>
      <c r="N102" s="231">
        <v>0.62259982783866596</v>
      </c>
      <c r="O102" s="231">
        <v>0.46448648934160908</v>
      </c>
      <c r="P102" s="231">
        <v>0.46787314825842341</v>
      </c>
      <c r="Q102" s="231">
        <v>0.29846612169952969</v>
      </c>
      <c r="R102" s="231">
        <v>0.30817499870156662</v>
      </c>
      <c r="S102" s="231">
        <v>0.37681436458187051</v>
      </c>
      <c r="T102" s="231">
        <v>0.58397342431799804</v>
      </c>
      <c r="U102" s="231">
        <v>0.63127424544339583</v>
      </c>
      <c r="V102" s="231">
        <v>0.37000164424687021</v>
      </c>
      <c r="W102" s="231">
        <v>0.50560092414472924</v>
      </c>
      <c r="DA102" s="73" t="s">
        <v>1084</v>
      </c>
    </row>
    <row r="103" spans="1:105" ht="12" customHeight="1" x14ac:dyDescent="0.25">
      <c r="A103" s="64" t="s">
        <v>36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1085</v>
      </c>
    </row>
    <row r="104" spans="1:105" ht="12" customHeight="1" x14ac:dyDescent="0.25">
      <c r="A104" s="64" t="s">
        <v>73</v>
      </c>
      <c r="B104" s="231">
        <v>0.14351785932587049</v>
      </c>
      <c r="C104" s="231">
        <v>0.13661153026425871</v>
      </c>
      <c r="D104" s="231">
        <v>0.1265798508248053</v>
      </c>
      <c r="E104" s="231">
        <v>0.11864209390087049</v>
      </c>
      <c r="F104" s="231">
        <v>0.13022369194348779</v>
      </c>
      <c r="G104" s="231">
        <v>0.1436997078695319</v>
      </c>
      <c r="H104" s="231">
        <v>0.14851622263139019</v>
      </c>
      <c r="I104" s="231">
        <v>0.15068080111532789</v>
      </c>
      <c r="J104" s="231">
        <v>0.14790077295759421</v>
      </c>
      <c r="K104" s="231">
        <v>0.26759952990914992</v>
      </c>
      <c r="L104" s="231">
        <v>0.24783241998688119</v>
      </c>
      <c r="M104" s="231">
        <v>0.2346559457178656</v>
      </c>
      <c r="N104" s="231">
        <v>1.5555431249206461E-2</v>
      </c>
      <c r="O104" s="231">
        <v>1.6089696655045931E-2</v>
      </c>
      <c r="P104" s="231">
        <v>1.010096677927578E-2</v>
      </c>
      <c r="Q104" s="231">
        <v>6.6190977068364722E-3</v>
      </c>
      <c r="R104" s="231">
        <v>3.9643712438237307E-3</v>
      </c>
      <c r="S104" s="231">
        <v>4.2616128169420849E-3</v>
      </c>
      <c r="T104" s="231">
        <v>2.706435677376957E-2</v>
      </c>
      <c r="U104" s="231">
        <v>3.9618113920009849E-2</v>
      </c>
      <c r="V104" s="231">
        <v>3.3498399560823698E-2</v>
      </c>
      <c r="W104" s="231">
        <v>3.6388991203289957E-2</v>
      </c>
      <c r="DA104" s="73" t="s">
        <v>1086</v>
      </c>
    </row>
    <row r="105" spans="1:105" ht="12" customHeight="1" x14ac:dyDescent="0.25">
      <c r="A105" s="64" t="s">
        <v>79</v>
      </c>
      <c r="B105" s="231">
        <v>0.23726289776823831</v>
      </c>
      <c r="C105" s="231">
        <v>0.2154676559175849</v>
      </c>
      <c r="D105" s="231">
        <v>0.27843907333584028</v>
      </c>
      <c r="E105" s="231">
        <v>0.34552891957988768</v>
      </c>
      <c r="F105" s="231">
        <v>0.38245901679027572</v>
      </c>
      <c r="G105" s="231">
        <v>0.45446504659527392</v>
      </c>
      <c r="H105" s="231">
        <v>0.49803644819459952</v>
      </c>
      <c r="I105" s="231">
        <v>0.49720763516369082</v>
      </c>
      <c r="J105" s="231">
        <v>0.48765682132192018</v>
      </c>
      <c r="K105" s="231">
        <v>0.8305478388829125</v>
      </c>
      <c r="L105" s="231">
        <v>0.65252969205604616</v>
      </c>
      <c r="M105" s="231">
        <v>0.55304319132624458</v>
      </c>
      <c r="N105" s="231">
        <v>0.84301193848334499</v>
      </c>
      <c r="O105" s="231">
        <v>0.68679191965996689</v>
      </c>
      <c r="P105" s="231">
        <v>0.2135016013528046</v>
      </c>
      <c r="Q105" s="231">
        <v>0.10267563658133511</v>
      </c>
      <c r="R105" s="231">
        <v>7.6233494249810421E-2</v>
      </c>
      <c r="S105" s="231">
        <v>6.5387176202576849E-2</v>
      </c>
      <c r="T105" s="231">
        <v>0.30615594229471049</v>
      </c>
      <c r="U105" s="231">
        <v>0.4254247869888515</v>
      </c>
      <c r="V105" s="231">
        <v>0.36442014979240073</v>
      </c>
      <c r="W105" s="231">
        <v>0.39776039350775882</v>
      </c>
      <c r="DA105" s="73" t="s">
        <v>1087</v>
      </c>
    </row>
    <row r="106" spans="1:105" ht="12" customHeight="1" x14ac:dyDescent="0.25">
      <c r="A106" s="60" t="s">
        <v>1038</v>
      </c>
      <c r="B106" s="264">
        <v>2.4481105313752121</v>
      </c>
      <c r="C106" s="264">
        <v>2.154017000890998</v>
      </c>
      <c r="D106" s="264">
        <v>2.0023448977422191</v>
      </c>
      <c r="E106" s="264">
        <v>1.9870649007750749</v>
      </c>
      <c r="F106" s="264">
        <v>2.2896974319994952</v>
      </c>
      <c r="G106" s="264">
        <v>2.4115085838238741</v>
      </c>
      <c r="H106" s="264">
        <v>2.5395794942678398</v>
      </c>
      <c r="I106" s="264">
        <v>2.5433355491110619</v>
      </c>
      <c r="J106" s="264">
        <v>2.27575083385705</v>
      </c>
      <c r="K106" s="264">
        <v>2.5011724450757349</v>
      </c>
      <c r="L106" s="264">
        <v>1.935575090823153</v>
      </c>
      <c r="M106" s="264">
        <v>1.572299371994887</v>
      </c>
      <c r="N106" s="264">
        <v>2.3132567364552048</v>
      </c>
      <c r="O106" s="264">
        <v>1.9029978792005831</v>
      </c>
      <c r="P106" s="264">
        <v>1.849116627319036</v>
      </c>
      <c r="Q106" s="264">
        <v>1.0775430843610929</v>
      </c>
      <c r="R106" s="264">
        <v>1.335265911865869</v>
      </c>
      <c r="S106" s="264">
        <v>1.4157837894644081</v>
      </c>
      <c r="T106" s="264">
        <v>1.9984350890428071</v>
      </c>
      <c r="U106" s="264">
        <v>2.510368447950825</v>
      </c>
      <c r="V106" s="264">
        <v>2.6600350668716528</v>
      </c>
      <c r="W106" s="264">
        <v>2.565728094885027</v>
      </c>
      <c r="DA106" s="72" t="s">
        <v>1088</v>
      </c>
    </row>
    <row r="107" spans="1:105" ht="12" customHeight="1" x14ac:dyDescent="0.25">
      <c r="A107" s="132" t="s">
        <v>1040</v>
      </c>
      <c r="B107" s="318">
        <v>2.6300341225772468</v>
      </c>
      <c r="C107" s="318">
        <v>2.650921436932578</v>
      </c>
      <c r="D107" s="318">
        <v>2.449139209502587</v>
      </c>
      <c r="E107" s="318">
        <v>2.417277616775793</v>
      </c>
      <c r="F107" s="318">
        <v>2.644928390852114</v>
      </c>
      <c r="G107" s="318">
        <v>2.6937222309451352</v>
      </c>
      <c r="H107" s="318">
        <v>2.7463592368441438</v>
      </c>
      <c r="I107" s="318">
        <v>2.9639857440120352</v>
      </c>
      <c r="J107" s="318">
        <v>2.6638991875082438</v>
      </c>
      <c r="K107" s="318">
        <v>3.9750337761526269</v>
      </c>
      <c r="L107" s="318">
        <v>3.2937827721817019</v>
      </c>
      <c r="M107" s="318">
        <v>3.0462449347712801</v>
      </c>
      <c r="N107" s="318">
        <v>4.2195012694884548</v>
      </c>
      <c r="O107" s="318">
        <v>3.3487611154403032</v>
      </c>
      <c r="P107" s="318">
        <v>2.8382539446846309</v>
      </c>
      <c r="Q107" s="318">
        <v>1.6953085184345771</v>
      </c>
      <c r="R107" s="318">
        <v>1.9220665270632911</v>
      </c>
      <c r="S107" s="318">
        <v>2.1254508624791941</v>
      </c>
      <c r="T107" s="318">
        <v>3.3721167856053751</v>
      </c>
      <c r="U107" s="318">
        <v>3.9981446612986371</v>
      </c>
      <c r="V107" s="318">
        <v>3.374132996899192</v>
      </c>
      <c r="W107" s="318">
        <v>3.6854067155096351</v>
      </c>
      <c r="DA107" s="139" t="s">
        <v>1089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DA108" s="94"/>
    </row>
    <row r="109" spans="1:105" ht="12" customHeight="1" x14ac:dyDescent="0.25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DA109" s="173"/>
    </row>
    <row r="110" spans="1:105" ht="15" customHeight="1" x14ac:dyDescent="0.25">
      <c r="A110" s="34" t="s">
        <v>48</v>
      </c>
      <c r="B110" s="225">
        <v>39.55981274944164</v>
      </c>
      <c r="C110" s="225">
        <v>66.874605700007038</v>
      </c>
      <c r="D110" s="225">
        <v>69.81261765801537</v>
      </c>
      <c r="E110" s="225">
        <v>63.670320826315141</v>
      </c>
      <c r="F110" s="225">
        <v>63.520076473609997</v>
      </c>
      <c r="G110" s="225">
        <v>64.358553552147427</v>
      </c>
      <c r="H110" s="225">
        <v>59.214744161594901</v>
      </c>
      <c r="I110" s="225">
        <v>68.530365316335576</v>
      </c>
      <c r="J110" s="225">
        <v>67.645934842839395</v>
      </c>
      <c r="K110" s="225">
        <v>75.365434221840061</v>
      </c>
      <c r="L110" s="225">
        <v>37.080825451418733</v>
      </c>
      <c r="M110" s="225">
        <v>34.592051208560243</v>
      </c>
      <c r="N110" s="225">
        <v>28.422661698672009</v>
      </c>
      <c r="O110" s="225">
        <v>28.725995987388941</v>
      </c>
      <c r="P110" s="225">
        <v>23.578866915066389</v>
      </c>
      <c r="Q110" s="225">
        <v>25.585172446737371</v>
      </c>
      <c r="R110" s="225">
        <v>24.684723416451689</v>
      </c>
      <c r="S110" s="225">
        <v>23.148944301136911</v>
      </c>
      <c r="T110" s="225">
        <v>23.99207031623196</v>
      </c>
      <c r="U110" s="225">
        <v>27.104232349288239</v>
      </c>
      <c r="V110" s="225">
        <v>31.6303620903793</v>
      </c>
      <c r="W110" s="225">
        <v>31.930472735696171</v>
      </c>
      <c r="DA110" s="89" t="s">
        <v>1090</v>
      </c>
    </row>
    <row r="111" spans="1:105" ht="12" customHeight="1" x14ac:dyDescent="0.25">
      <c r="A111" s="55" t="s">
        <v>92</v>
      </c>
      <c r="B111" s="261">
        <v>0.20403735314370011</v>
      </c>
      <c r="C111" s="261">
        <v>0.26688654343285928</v>
      </c>
      <c r="D111" s="261">
        <v>0.2920204163923934</v>
      </c>
      <c r="E111" s="261">
        <v>0.27074104428159751</v>
      </c>
      <c r="F111" s="261">
        <v>0.28036461623871128</v>
      </c>
      <c r="G111" s="261">
        <v>0.31497320731395079</v>
      </c>
      <c r="H111" s="261">
        <v>0.29417262117754123</v>
      </c>
      <c r="I111" s="261">
        <v>0.30903123455335979</v>
      </c>
      <c r="J111" s="261">
        <v>0.31641745138832478</v>
      </c>
      <c r="K111" s="261">
        <v>0.30685024947360823</v>
      </c>
      <c r="L111" s="261">
        <v>0.55898006168878811</v>
      </c>
      <c r="M111" s="261">
        <v>0.51921335213247322</v>
      </c>
      <c r="N111" s="261">
        <v>0.40085188919110343</v>
      </c>
      <c r="O111" s="261">
        <v>0.41882291004625888</v>
      </c>
      <c r="P111" s="261">
        <v>0.34454828012859129</v>
      </c>
      <c r="Q111" s="261">
        <v>0.38104991472112021</v>
      </c>
      <c r="R111" s="261">
        <v>0.36600586060026241</v>
      </c>
      <c r="S111" s="261">
        <v>0.3381855056569254</v>
      </c>
      <c r="T111" s="261">
        <v>0.33491694232857577</v>
      </c>
      <c r="U111" s="261">
        <v>0.38827657564332491</v>
      </c>
      <c r="V111" s="261">
        <v>0.46993358130167479</v>
      </c>
      <c r="W111" s="261">
        <v>0.46636919299012342</v>
      </c>
      <c r="DA111" s="67" t="s">
        <v>1091</v>
      </c>
    </row>
    <row r="112" spans="1:105" ht="12" customHeight="1" x14ac:dyDescent="0.25">
      <c r="A112" s="202" t="s">
        <v>93</v>
      </c>
      <c r="B112" s="226">
        <v>1.628243383705237</v>
      </c>
      <c r="C112" s="226">
        <v>2.129787717048373</v>
      </c>
      <c r="D112" s="226">
        <v>2.3303591404799802</v>
      </c>
      <c r="E112" s="226">
        <v>2.1605471118736141</v>
      </c>
      <c r="F112" s="226">
        <v>2.237344409649507</v>
      </c>
      <c r="G112" s="226">
        <v>2.513525258741053</v>
      </c>
      <c r="H112" s="226">
        <v>2.3475340015914541</v>
      </c>
      <c r="I112" s="226">
        <v>2.466107579161692</v>
      </c>
      <c r="J112" s="226">
        <v>2.5250505055761212</v>
      </c>
      <c r="K112" s="226">
        <v>2.4487030477298219</v>
      </c>
      <c r="L112" s="226">
        <v>4.4607302194657859</v>
      </c>
      <c r="M112" s="226">
        <v>4.1433869451624989</v>
      </c>
      <c r="N112" s="226">
        <v>3.1988477911761799</v>
      </c>
      <c r="O112" s="226">
        <v>3.3422587664461241</v>
      </c>
      <c r="P112" s="226">
        <v>2.749538007833737</v>
      </c>
      <c r="Q112" s="226">
        <v>3.0408255789769161</v>
      </c>
      <c r="R112" s="226">
        <v>2.9207721612620769</v>
      </c>
      <c r="S112" s="226">
        <v>2.6987622784103018</v>
      </c>
      <c r="T112" s="226">
        <v>2.6726787376683352</v>
      </c>
      <c r="U112" s="226">
        <v>3.0984952294186852</v>
      </c>
      <c r="V112" s="226">
        <v>3.750128262036736</v>
      </c>
      <c r="W112" s="226">
        <v>3.7216840012392902</v>
      </c>
      <c r="DA112" s="174" t="s">
        <v>1092</v>
      </c>
    </row>
    <row r="113" spans="1:105" ht="12" customHeight="1" x14ac:dyDescent="0.25">
      <c r="A113" s="202" t="s">
        <v>94</v>
      </c>
      <c r="B113" s="226">
        <v>1.996375402190971</v>
      </c>
      <c r="C113" s="226">
        <v>2.6113146552625901</v>
      </c>
      <c r="D113" s="226">
        <v>2.857233576308718</v>
      </c>
      <c r="E113" s="226">
        <v>2.6490284883602291</v>
      </c>
      <c r="F113" s="226">
        <v>2.7431890037775499</v>
      </c>
      <c r="G113" s="226">
        <v>3.0818120003150198</v>
      </c>
      <c r="H113" s="226">
        <v>2.8782915278423329</v>
      </c>
      <c r="I113" s="226">
        <v>3.02367358557398</v>
      </c>
      <c r="J113" s="226">
        <v>3.0959430077037009</v>
      </c>
      <c r="K113" s="226">
        <v>3.0023340372085641</v>
      </c>
      <c r="L113" s="226">
        <v>5.46926348669479</v>
      </c>
      <c r="M113" s="226">
        <v>5.0801715897400781</v>
      </c>
      <c r="N113" s="226">
        <v>3.9220801445081319</v>
      </c>
      <c r="O113" s="226">
        <v>4.0979151248914816</v>
      </c>
      <c r="P113" s="226">
        <v>3.3711852301450151</v>
      </c>
      <c r="Q113" s="226">
        <v>3.728330450456542</v>
      </c>
      <c r="R113" s="226">
        <v>3.581133973275433</v>
      </c>
      <c r="S113" s="226">
        <v>3.3089295389727398</v>
      </c>
      <c r="T113" s="226">
        <v>3.2769487309065579</v>
      </c>
      <c r="U113" s="226">
        <v>3.7990387197159619</v>
      </c>
      <c r="V113" s="226">
        <v>4.5980004539337571</v>
      </c>
      <c r="W113" s="226">
        <v>4.5631251870309031</v>
      </c>
      <c r="DA113" s="174" t="s">
        <v>1093</v>
      </c>
    </row>
    <row r="114" spans="1:105" ht="12" customHeight="1" x14ac:dyDescent="0.25">
      <c r="A114" s="202" t="s">
        <v>95</v>
      </c>
      <c r="B114" s="226">
        <v>3.696747569015022</v>
      </c>
      <c r="C114" s="226">
        <v>4.8354488305060022</v>
      </c>
      <c r="D114" s="226">
        <v>5.2908241935536342</v>
      </c>
      <c r="E114" s="226">
        <v>4.9052846543039328</v>
      </c>
      <c r="F114" s="226">
        <v>5.0796444746484273</v>
      </c>
      <c r="G114" s="226">
        <v>5.7066827250138914</v>
      </c>
      <c r="H114" s="226">
        <v>5.3298178272434136</v>
      </c>
      <c r="I114" s="226">
        <v>5.5990260973453392</v>
      </c>
      <c r="J114" s="226">
        <v>5.7328495306930778</v>
      </c>
      <c r="K114" s="226">
        <v>5.5595110224465234</v>
      </c>
      <c r="L114" s="226">
        <v>10.12759748319495</v>
      </c>
      <c r="M114" s="226">
        <v>9.4071044724054005</v>
      </c>
      <c r="N114" s="226">
        <v>7.2626321801903089</v>
      </c>
      <c r="O114" s="226">
        <v>7.5882310307705039</v>
      </c>
      <c r="P114" s="226">
        <v>6.2425237210199729</v>
      </c>
      <c r="Q114" s="226">
        <v>6.9038601227423184</v>
      </c>
      <c r="R114" s="226">
        <v>6.6312920383080716</v>
      </c>
      <c r="S114" s="226">
        <v>6.1272430104152056</v>
      </c>
      <c r="T114" s="226">
        <v>6.0680231991792803</v>
      </c>
      <c r="U114" s="226">
        <v>7.0347927229973362</v>
      </c>
      <c r="V114" s="226">
        <v>8.5142538731718957</v>
      </c>
      <c r="W114" s="226">
        <v>8.4496743066232476</v>
      </c>
      <c r="DA114" s="174" t="s">
        <v>1094</v>
      </c>
    </row>
    <row r="115" spans="1:105" ht="12" customHeight="1" x14ac:dyDescent="0.25">
      <c r="A115" s="56" t="s">
        <v>96</v>
      </c>
      <c r="B115" s="262">
        <v>2.3174677443122609</v>
      </c>
      <c r="C115" s="262">
        <v>3.3572252513948841</v>
      </c>
      <c r="D115" s="262">
        <v>3.6107470904064352</v>
      </c>
      <c r="E115" s="262">
        <v>3.2969125758359952</v>
      </c>
      <c r="F115" s="262">
        <v>3.339932556169495</v>
      </c>
      <c r="G115" s="262">
        <v>3.535898639613571</v>
      </c>
      <c r="H115" s="262">
        <v>3.313215578051719</v>
      </c>
      <c r="I115" s="262">
        <v>3.616636153766283</v>
      </c>
      <c r="J115" s="262">
        <v>3.6204366902645719</v>
      </c>
      <c r="K115" s="262">
        <v>3.7395269132085249</v>
      </c>
      <c r="L115" s="262">
        <v>0.43628364314411472</v>
      </c>
      <c r="M115" s="262">
        <v>0.42025247406080302</v>
      </c>
      <c r="N115" s="262">
        <v>0.45911365729512671</v>
      </c>
      <c r="O115" s="262">
        <v>0.4153897208813474</v>
      </c>
      <c r="P115" s="262">
        <v>0.39747411119290621</v>
      </c>
      <c r="Q115" s="262">
        <v>0.40505629112320718</v>
      </c>
      <c r="R115" s="262">
        <v>0.42384624019470629</v>
      </c>
      <c r="S115" s="262">
        <v>0.42002418148125792</v>
      </c>
      <c r="T115" s="262">
        <v>0.44931980083442541</v>
      </c>
      <c r="U115" s="262">
        <v>0.4708058658833667</v>
      </c>
      <c r="V115" s="262">
        <v>0.5283444802918732</v>
      </c>
      <c r="W115" s="262">
        <v>0.53641276732316345</v>
      </c>
      <c r="DA115" s="68" t="s">
        <v>1095</v>
      </c>
    </row>
    <row r="116" spans="1:105" ht="12" customHeight="1" x14ac:dyDescent="0.25">
      <c r="A116" s="37" t="s">
        <v>160</v>
      </c>
      <c r="B116" s="228">
        <v>5.9627546108162989E-2</v>
      </c>
      <c r="C116" s="228">
        <v>0.18694799255454181</v>
      </c>
      <c r="D116" s="228">
        <v>0.41839696968489881</v>
      </c>
      <c r="E116" s="228">
        <v>0.33817534241653108</v>
      </c>
      <c r="F116" s="228">
        <v>0.31355873988450039</v>
      </c>
      <c r="G116" s="228">
        <v>0.2001310061876185</v>
      </c>
      <c r="H116" s="228">
        <v>2.1985369351650859E-2</v>
      </c>
      <c r="I116" s="228">
        <v>2.3806056070820501E-2</v>
      </c>
      <c r="J116" s="228">
        <v>1.0569826766276991E-2</v>
      </c>
      <c r="K116" s="228">
        <v>3.013127031487544E-2</v>
      </c>
      <c r="L116" s="228">
        <v>3.374105964862362E-3</v>
      </c>
      <c r="M116" s="228">
        <v>3.1016882947796122E-3</v>
      </c>
      <c r="N116" s="228">
        <v>3.1807159054025699E-3</v>
      </c>
      <c r="O116" s="228">
        <v>2.8695294840742061E-3</v>
      </c>
      <c r="P116" s="228">
        <v>3.3701890348044271E-3</v>
      </c>
      <c r="Q116" s="228">
        <v>2.1994265899909281E-3</v>
      </c>
      <c r="R116" s="228">
        <v>1.888921004952072E-3</v>
      </c>
      <c r="S116" s="228">
        <v>1.4814827938842659E-3</v>
      </c>
      <c r="T116" s="228">
        <v>1.7981576977324999E-3</v>
      </c>
      <c r="U116" s="228">
        <v>2.0597040084904638E-3</v>
      </c>
      <c r="V116" s="228">
        <v>2.1418879788721382E-3</v>
      </c>
      <c r="W116" s="228">
        <v>2.0274740983621561E-3</v>
      </c>
      <c r="DA116" s="69" t="s">
        <v>1096</v>
      </c>
    </row>
    <row r="117" spans="1:105" ht="12" customHeight="1" x14ac:dyDescent="0.25">
      <c r="A117" s="37" t="s">
        <v>162</v>
      </c>
      <c r="B117" s="228">
        <v>0.28669120697539707</v>
      </c>
      <c r="C117" s="228">
        <v>0.95694813671177781</v>
      </c>
      <c r="D117" s="228">
        <v>0.90150618920500958</v>
      </c>
      <c r="E117" s="228">
        <v>0.80073281657002282</v>
      </c>
      <c r="F117" s="228">
        <v>0.66210127665756446</v>
      </c>
      <c r="G117" s="228">
        <v>0.51733742338489264</v>
      </c>
      <c r="H117" s="228">
        <v>0.4024136581511763</v>
      </c>
      <c r="I117" s="228">
        <v>0.77112725475693344</v>
      </c>
      <c r="J117" s="228">
        <v>0.72347460603806546</v>
      </c>
      <c r="K117" s="228">
        <v>1.7087164366100771</v>
      </c>
      <c r="L117" s="228">
        <v>0.22784762433581171</v>
      </c>
      <c r="M117" s="228">
        <v>0.25008939253633422</v>
      </c>
      <c r="N117" s="228">
        <v>0.249008992995327</v>
      </c>
      <c r="O117" s="228">
        <v>0.21520680457026439</v>
      </c>
      <c r="P117" s="228">
        <v>0.15111751191293379</v>
      </c>
      <c r="Q117" s="228">
        <v>0.15899682548250321</v>
      </c>
      <c r="R117" s="228">
        <v>0.13250543501624559</v>
      </c>
      <c r="S117" s="228">
        <v>0.14214117085951611</v>
      </c>
      <c r="T117" s="228">
        <v>0.20585844445586671</v>
      </c>
      <c r="U117" s="228">
        <v>0.19561308004732519</v>
      </c>
      <c r="V117" s="228">
        <v>0.12143495782228569</v>
      </c>
      <c r="W117" s="228">
        <v>0.17935442259908169</v>
      </c>
      <c r="DA117" s="69" t="s">
        <v>1097</v>
      </c>
    </row>
    <row r="118" spans="1:105" ht="12" customHeight="1" x14ac:dyDescent="0.25">
      <c r="A118" s="37" t="s">
        <v>97</v>
      </c>
      <c r="B118" s="228">
        <v>0</v>
      </c>
      <c r="C118" s="228">
        <v>0</v>
      </c>
      <c r="D118" s="228">
        <v>0</v>
      </c>
      <c r="E118" s="228">
        <v>0</v>
      </c>
      <c r="F118" s="228">
        <v>0</v>
      </c>
      <c r="G118" s="228">
        <v>0</v>
      </c>
      <c r="H118" s="228">
        <v>0</v>
      </c>
      <c r="I118" s="228">
        <v>0</v>
      </c>
      <c r="J118" s="228">
        <v>0</v>
      </c>
      <c r="K118" s="228">
        <v>0</v>
      </c>
      <c r="L118" s="228">
        <v>0</v>
      </c>
      <c r="M118" s="228">
        <v>0</v>
      </c>
      <c r="N118" s="228">
        <v>0</v>
      </c>
      <c r="O118" s="228">
        <v>0</v>
      </c>
      <c r="P118" s="228">
        <v>0</v>
      </c>
      <c r="Q118" s="228">
        <v>0</v>
      </c>
      <c r="R118" s="228">
        <v>0</v>
      </c>
      <c r="S118" s="228">
        <v>0</v>
      </c>
      <c r="T118" s="228">
        <v>0</v>
      </c>
      <c r="U118" s="228">
        <v>0</v>
      </c>
      <c r="V118" s="228">
        <v>0</v>
      </c>
      <c r="W118" s="228">
        <v>0</v>
      </c>
      <c r="DA118" s="69" t="s">
        <v>1098</v>
      </c>
    </row>
    <row r="119" spans="1:105" ht="12" customHeight="1" x14ac:dyDescent="0.25">
      <c r="A119" s="37" t="s">
        <v>78</v>
      </c>
      <c r="B119" s="228">
        <v>0</v>
      </c>
      <c r="C119" s="228">
        <v>0</v>
      </c>
      <c r="D119" s="228">
        <v>0</v>
      </c>
      <c r="E119" s="228">
        <v>0</v>
      </c>
      <c r="F119" s="228">
        <v>0</v>
      </c>
      <c r="G119" s="228">
        <v>0</v>
      </c>
      <c r="H119" s="228">
        <v>0</v>
      </c>
      <c r="I119" s="228">
        <v>0</v>
      </c>
      <c r="J119" s="228">
        <v>0</v>
      </c>
      <c r="K119" s="228">
        <v>0</v>
      </c>
      <c r="L119" s="228">
        <v>0</v>
      </c>
      <c r="M119" s="228">
        <v>0</v>
      </c>
      <c r="N119" s="228">
        <v>0</v>
      </c>
      <c r="O119" s="228">
        <v>0</v>
      </c>
      <c r="P119" s="228">
        <v>0</v>
      </c>
      <c r="Q119" s="228">
        <v>0</v>
      </c>
      <c r="R119" s="228">
        <v>0</v>
      </c>
      <c r="S119" s="228">
        <v>0</v>
      </c>
      <c r="T119" s="228">
        <v>0</v>
      </c>
      <c r="U119" s="228">
        <v>0</v>
      </c>
      <c r="V119" s="228">
        <v>0</v>
      </c>
      <c r="W119" s="228">
        <v>0</v>
      </c>
      <c r="DA119" s="69" t="s">
        <v>1099</v>
      </c>
    </row>
    <row r="120" spans="1:105" ht="12" customHeight="1" x14ac:dyDescent="0.25">
      <c r="A120" s="37" t="s">
        <v>38</v>
      </c>
      <c r="B120" s="228">
        <v>1.971148991228701</v>
      </c>
      <c r="C120" s="228">
        <v>2.213329122128564</v>
      </c>
      <c r="D120" s="228">
        <v>2.2908439315165272</v>
      </c>
      <c r="E120" s="228">
        <v>2.1580044168494412</v>
      </c>
      <c r="F120" s="228">
        <v>2.36427253962743</v>
      </c>
      <c r="G120" s="228">
        <v>2.818430210041059</v>
      </c>
      <c r="H120" s="228">
        <v>2.8888165505488921</v>
      </c>
      <c r="I120" s="228">
        <v>2.8217028429385289</v>
      </c>
      <c r="J120" s="228">
        <v>2.886392257460229</v>
      </c>
      <c r="K120" s="228">
        <v>2.0006792062835719</v>
      </c>
      <c r="L120" s="228">
        <v>0.20506191284344061</v>
      </c>
      <c r="M120" s="228">
        <v>0.16706139322968919</v>
      </c>
      <c r="N120" s="228">
        <v>0.20692394839439709</v>
      </c>
      <c r="O120" s="228">
        <v>0.19731338682700869</v>
      </c>
      <c r="P120" s="228">
        <v>0.24298641024516801</v>
      </c>
      <c r="Q120" s="228">
        <v>0.24386003905071299</v>
      </c>
      <c r="R120" s="228">
        <v>0.28945188417350859</v>
      </c>
      <c r="S120" s="228">
        <v>0.2764015278278576</v>
      </c>
      <c r="T120" s="228">
        <v>0.24166319868082611</v>
      </c>
      <c r="U120" s="228">
        <v>0.27313308182755103</v>
      </c>
      <c r="V120" s="228">
        <v>0.40476763449071529</v>
      </c>
      <c r="W120" s="228">
        <v>0.35503087062571959</v>
      </c>
      <c r="DA120" s="69" t="s">
        <v>1100</v>
      </c>
    </row>
    <row r="121" spans="1:105" ht="12" customHeight="1" x14ac:dyDescent="0.25">
      <c r="A121" s="57" t="s">
        <v>1053</v>
      </c>
      <c r="B121" s="263">
        <f t="shared" ref="B121:W121" si="4">B122+B133</f>
        <v>13.060619222946038</v>
      </c>
      <c r="C121" s="263">
        <f t="shared" si="4"/>
        <v>25.485625460062025</v>
      </c>
      <c r="D121" s="263">
        <f t="shared" si="4"/>
        <v>26.321934661039538</v>
      </c>
      <c r="E121" s="263">
        <f t="shared" si="4"/>
        <v>24.099169816109342</v>
      </c>
      <c r="F121" s="263">
        <f t="shared" si="4"/>
        <v>23.670362654155312</v>
      </c>
      <c r="G121" s="263">
        <f t="shared" si="4"/>
        <v>23.14974153241663</v>
      </c>
      <c r="H121" s="263">
        <f t="shared" si="4"/>
        <v>21.250072498422643</v>
      </c>
      <c r="I121" s="263">
        <f t="shared" si="4"/>
        <v>25.624372683099185</v>
      </c>
      <c r="J121" s="263">
        <f t="shared" si="4"/>
        <v>25.21047108560165</v>
      </c>
      <c r="K121" s="263">
        <f t="shared" si="4"/>
        <v>30.166171236306919</v>
      </c>
      <c r="L121" s="263">
        <f t="shared" si="4"/>
        <v>3.5660348801690818</v>
      </c>
      <c r="M121" s="263">
        <f t="shared" si="4"/>
        <v>3.3524742732438066</v>
      </c>
      <c r="N121" s="263">
        <f t="shared" si="4"/>
        <v>3.3659022278699124</v>
      </c>
      <c r="O121" s="263">
        <f t="shared" si="4"/>
        <v>3.0494506644915731</v>
      </c>
      <c r="P121" s="263">
        <f t="shared" si="4"/>
        <v>2.2691849629102365</v>
      </c>
      <c r="Q121" s="263">
        <f t="shared" si="4"/>
        <v>2.2692041612618992</v>
      </c>
      <c r="R121" s="263">
        <f t="shared" si="4"/>
        <v>2.1537933344929998</v>
      </c>
      <c r="S121" s="263">
        <f t="shared" si="4"/>
        <v>2.1330767654174623</v>
      </c>
      <c r="T121" s="263">
        <f t="shared" si="4"/>
        <v>2.7517323331213817</v>
      </c>
      <c r="U121" s="263">
        <f t="shared" si="4"/>
        <v>2.8731545329924733</v>
      </c>
      <c r="V121" s="263">
        <f t="shared" si="4"/>
        <v>2.8275736787985899</v>
      </c>
      <c r="W121" s="263">
        <f t="shared" si="4"/>
        <v>3.1251802908455848</v>
      </c>
      <c r="DA121" s="70"/>
    </row>
    <row r="122" spans="1:105" ht="12" customHeight="1" x14ac:dyDescent="0.25">
      <c r="A122" s="60" t="s">
        <v>1054</v>
      </c>
      <c r="B122" s="264">
        <v>13.035747326296059</v>
      </c>
      <c r="C122" s="264">
        <v>25.45309232618601</v>
      </c>
      <c r="D122" s="264">
        <v>26.28633773967054</v>
      </c>
      <c r="E122" s="264">
        <v>24.066166823429189</v>
      </c>
      <c r="F122" s="264">
        <v>23.636186560160951</v>
      </c>
      <c r="G122" s="264">
        <v>23.11134669471107</v>
      </c>
      <c r="H122" s="264">
        <v>21.214213225998009</v>
      </c>
      <c r="I122" s="264">
        <v>25.586702164397579</v>
      </c>
      <c r="J122" s="264">
        <v>25.171900196360419</v>
      </c>
      <c r="K122" s="264">
        <v>30.129723981437639</v>
      </c>
      <c r="L122" s="264">
        <v>3.5620372857133078</v>
      </c>
      <c r="M122" s="264">
        <v>3.348767538438763</v>
      </c>
      <c r="N122" s="264">
        <v>3.3615802371461641</v>
      </c>
      <c r="O122" s="264">
        <v>3.0454745377251879</v>
      </c>
      <c r="P122" s="264">
        <v>2.2649026223897701</v>
      </c>
      <c r="Q122" s="264">
        <v>2.2648130571686651</v>
      </c>
      <c r="R122" s="264">
        <v>2.1490274897250301</v>
      </c>
      <c r="S122" s="264">
        <v>2.1283357946970338</v>
      </c>
      <c r="T122" s="264">
        <v>2.7470736545867598</v>
      </c>
      <c r="U122" s="264">
        <v>2.8681823522118122</v>
      </c>
      <c r="V122" s="264">
        <v>2.8217022656973301</v>
      </c>
      <c r="W122" s="264">
        <v>3.119353411689255</v>
      </c>
      <c r="DA122" s="72" t="s">
        <v>1101</v>
      </c>
    </row>
    <row r="123" spans="1:105" ht="12" customHeight="1" x14ac:dyDescent="0.25">
      <c r="A123" s="64" t="s">
        <v>30</v>
      </c>
      <c r="B123" s="231">
        <v>0.59908562985389779</v>
      </c>
      <c r="C123" s="231">
        <v>0.92302236613382793</v>
      </c>
      <c r="D123" s="231">
        <v>0.86050274192443144</v>
      </c>
      <c r="E123" s="231">
        <v>0.70486895040677922</v>
      </c>
      <c r="F123" s="231">
        <v>0.72388123831634932</v>
      </c>
      <c r="G123" s="231">
        <v>0.77862815362369164</v>
      </c>
      <c r="H123" s="231">
        <v>0.83282865567076148</v>
      </c>
      <c r="I123" s="231">
        <v>0.68875052515516855</v>
      </c>
      <c r="J123" s="231">
        <v>0.72910498519831735</v>
      </c>
      <c r="K123" s="231">
        <v>0.73304898341883462</v>
      </c>
      <c r="L123" s="231">
        <v>8.1683900745752672E-2</v>
      </c>
      <c r="M123" s="231">
        <v>8.1149257252089546E-2</v>
      </c>
      <c r="N123" s="231">
        <v>0.1075258416564894</v>
      </c>
      <c r="O123" s="231">
        <v>9.8328243373347377E-2</v>
      </c>
      <c r="P123" s="231">
        <v>7.0288182482500109E-3</v>
      </c>
      <c r="Q123" s="231">
        <v>0</v>
      </c>
      <c r="R123" s="231">
        <v>0</v>
      </c>
      <c r="S123" s="231">
        <v>1.296160285127324E-5</v>
      </c>
      <c r="T123" s="231">
        <v>1.7646873877085749E-5</v>
      </c>
      <c r="U123" s="231">
        <v>1.17749680416929E-5</v>
      </c>
      <c r="V123" s="231">
        <v>0</v>
      </c>
      <c r="W123" s="231">
        <v>0</v>
      </c>
      <c r="DA123" s="73" t="s">
        <v>1102</v>
      </c>
    </row>
    <row r="124" spans="1:105" ht="12" customHeight="1" x14ac:dyDescent="0.25">
      <c r="A124" s="64" t="s">
        <v>32</v>
      </c>
      <c r="B124" s="231">
        <v>0</v>
      </c>
      <c r="C124" s="231">
        <v>0</v>
      </c>
      <c r="D124" s="231">
        <v>0</v>
      </c>
      <c r="E124" s="231">
        <v>0</v>
      </c>
      <c r="F124" s="231">
        <v>0</v>
      </c>
      <c r="G124" s="231">
        <v>0</v>
      </c>
      <c r="H124" s="231">
        <v>0</v>
      </c>
      <c r="I124" s="231">
        <v>0</v>
      </c>
      <c r="J124" s="231">
        <v>0</v>
      </c>
      <c r="K124" s="231">
        <v>0</v>
      </c>
      <c r="L124" s="231">
        <v>0</v>
      </c>
      <c r="M124" s="231">
        <v>0</v>
      </c>
      <c r="N124" s="231">
        <v>0</v>
      </c>
      <c r="O124" s="231">
        <v>0</v>
      </c>
      <c r="P124" s="231">
        <v>0</v>
      </c>
      <c r="Q124" s="231">
        <v>0</v>
      </c>
      <c r="R124" s="231">
        <v>0</v>
      </c>
      <c r="S124" s="231">
        <v>0</v>
      </c>
      <c r="T124" s="231">
        <v>0</v>
      </c>
      <c r="U124" s="231">
        <v>0</v>
      </c>
      <c r="V124" s="231">
        <v>0</v>
      </c>
      <c r="W124" s="231">
        <v>0</v>
      </c>
      <c r="DA124" s="73" t="s">
        <v>1103</v>
      </c>
    </row>
    <row r="125" spans="1:105" ht="12" customHeight="1" x14ac:dyDescent="0.25">
      <c r="A125" s="64" t="s">
        <v>33</v>
      </c>
      <c r="B125" s="231">
        <v>5.0524321159032833E-2</v>
      </c>
      <c r="C125" s="231">
        <v>6.7689886744169425E-2</v>
      </c>
      <c r="D125" s="231">
        <v>6.9115228421759503E-2</v>
      </c>
      <c r="E125" s="231">
        <v>5.6812746999611523E-2</v>
      </c>
      <c r="F125" s="231">
        <v>0.1131603962783104</v>
      </c>
      <c r="G125" s="231">
        <v>5.6650544458102241E-2</v>
      </c>
      <c r="H125" s="231">
        <v>0.14528437942398131</v>
      </c>
      <c r="I125" s="231">
        <v>0.21762992235915921</v>
      </c>
      <c r="J125" s="231">
        <v>0.33051075168482508</v>
      </c>
      <c r="K125" s="231">
        <v>0</v>
      </c>
      <c r="L125" s="231">
        <v>7.3969702473971801E-3</v>
      </c>
      <c r="M125" s="231">
        <v>7.994683537060833E-2</v>
      </c>
      <c r="N125" s="231">
        <v>3.7491154070625352E-2</v>
      </c>
      <c r="O125" s="231">
        <v>1.6900673152296899E-2</v>
      </c>
      <c r="P125" s="231">
        <v>2.3782401582454281E-2</v>
      </c>
      <c r="Q125" s="231">
        <v>2.4209138481500039E-2</v>
      </c>
      <c r="R125" s="231">
        <v>2.457820885453222E-2</v>
      </c>
      <c r="S125" s="231">
        <v>2.632223790461068E-2</v>
      </c>
      <c r="T125" s="231">
        <v>2.611401202877699E-2</v>
      </c>
      <c r="U125" s="231">
        <v>2.241785701309161E-2</v>
      </c>
      <c r="V125" s="231">
        <v>2.8629484358640839E-2</v>
      </c>
      <c r="W125" s="231">
        <v>2.9101607894492499E-2</v>
      </c>
      <c r="DA125" s="73" t="s">
        <v>1104</v>
      </c>
    </row>
    <row r="126" spans="1:105" ht="12" customHeight="1" x14ac:dyDescent="0.25">
      <c r="A126" s="64" t="s">
        <v>160</v>
      </c>
      <c r="B126" s="231">
        <v>0.40170008385438871</v>
      </c>
      <c r="C126" s="231">
        <v>0.56791309245773081</v>
      </c>
      <c r="D126" s="231">
        <v>1.535234258542381</v>
      </c>
      <c r="E126" s="231">
        <v>1.2698110964739899</v>
      </c>
      <c r="F126" s="231">
        <v>1.2715823467793419</v>
      </c>
      <c r="G126" s="231">
        <v>1.1517397418114339</v>
      </c>
      <c r="H126" s="231">
        <v>0.12790552821615331</v>
      </c>
      <c r="I126" s="231">
        <v>9.6344663668077798E-2</v>
      </c>
      <c r="J126" s="231">
        <v>4.9309640446753643E-2</v>
      </c>
      <c r="K126" s="231">
        <v>0.1102353105303536</v>
      </c>
      <c r="L126" s="231">
        <v>1.3125828058358831E-2</v>
      </c>
      <c r="M126" s="231">
        <v>1.2917875726003491E-2</v>
      </c>
      <c r="N126" s="231">
        <v>1.6786597097257289E-2</v>
      </c>
      <c r="O126" s="231">
        <v>1.5153918449661911E-2</v>
      </c>
      <c r="P126" s="231">
        <v>3.2442823932763057E-2</v>
      </c>
      <c r="Q126" s="231">
        <v>2.203749170255925E-2</v>
      </c>
      <c r="R126" s="231">
        <v>2.244760941268201E-2</v>
      </c>
      <c r="S126" s="231">
        <v>1.8052671982688302E-2</v>
      </c>
      <c r="T126" s="231">
        <v>1.4522233764979331E-2</v>
      </c>
      <c r="U126" s="231">
        <v>1.7034700977933349E-2</v>
      </c>
      <c r="V126" s="231">
        <v>2.3402283443781289E-2</v>
      </c>
      <c r="W126" s="231">
        <v>1.8621848346462608E-2</v>
      </c>
      <c r="DA126" s="73" t="s">
        <v>1105</v>
      </c>
    </row>
    <row r="127" spans="1:105" ht="12" customHeight="1" x14ac:dyDescent="0.25">
      <c r="A127" s="64" t="s">
        <v>70</v>
      </c>
      <c r="B127" s="231">
        <v>2.6323713521076848</v>
      </c>
      <c r="C127" s="231">
        <v>12.08332740123234</v>
      </c>
      <c r="D127" s="231">
        <v>8.3826004218635646</v>
      </c>
      <c r="E127" s="231">
        <v>5.9685295307264461</v>
      </c>
      <c r="F127" s="231">
        <v>5.1910927136460421</v>
      </c>
      <c r="G127" s="231">
        <v>0.57748466667315346</v>
      </c>
      <c r="H127" s="231">
        <v>0.37025866893150311</v>
      </c>
      <c r="I127" s="231">
        <v>4.4945426684225458</v>
      </c>
      <c r="J127" s="231">
        <v>1.7243964244581109</v>
      </c>
      <c r="K127" s="231">
        <v>2.2856879314280949</v>
      </c>
      <c r="L127" s="231">
        <v>0.32160206626725529</v>
      </c>
      <c r="M127" s="231">
        <v>0.15799732516275961</v>
      </c>
      <c r="N127" s="231">
        <v>7.3352417426044036E-2</v>
      </c>
      <c r="O127" s="231">
        <v>5.8784001245676912E-2</v>
      </c>
      <c r="P127" s="231">
        <v>5.1700387475145958E-2</v>
      </c>
      <c r="Q127" s="231">
        <v>4.2101696301134292E-2</v>
      </c>
      <c r="R127" s="231">
        <v>0.11754569739468761</v>
      </c>
      <c r="S127" s="231">
        <v>3.1715190519515442E-2</v>
      </c>
      <c r="T127" s="231">
        <v>9.5172111801105935E-2</v>
      </c>
      <c r="U127" s="231">
        <v>1.9092269610459209E-2</v>
      </c>
      <c r="V127" s="231">
        <v>1.5940378977210401E-2</v>
      </c>
      <c r="W127" s="231">
        <v>9.756672165516022E-3</v>
      </c>
      <c r="DA127" s="73" t="s">
        <v>1106</v>
      </c>
    </row>
    <row r="128" spans="1:105" ht="12" customHeight="1" x14ac:dyDescent="0.25">
      <c r="A128" s="64" t="s">
        <v>34</v>
      </c>
      <c r="B128" s="231">
        <v>0</v>
      </c>
      <c r="C128" s="231">
        <v>0</v>
      </c>
      <c r="D128" s="231">
        <v>0</v>
      </c>
      <c r="E128" s="231">
        <v>0</v>
      </c>
      <c r="F128" s="231">
        <v>0</v>
      </c>
      <c r="G128" s="231">
        <v>0</v>
      </c>
      <c r="H128" s="231">
        <v>0</v>
      </c>
      <c r="I128" s="231">
        <v>0</v>
      </c>
      <c r="J128" s="231">
        <v>0</v>
      </c>
      <c r="K128" s="231">
        <v>0</v>
      </c>
      <c r="L128" s="231">
        <v>0</v>
      </c>
      <c r="M128" s="231">
        <v>0</v>
      </c>
      <c r="N128" s="231">
        <v>0</v>
      </c>
      <c r="O128" s="231">
        <v>0</v>
      </c>
      <c r="P128" s="231">
        <v>0</v>
      </c>
      <c r="Q128" s="231">
        <v>0</v>
      </c>
      <c r="R128" s="231">
        <v>0</v>
      </c>
      <c r="S128" s="231">
        <v>1.734303386713351E-5</v>
      </c>
      <c r="T128" s="231">
        <v>3.450050180969878E-5</v>
      </c>
      <c r="U128" s="231">
        <v>1.777626281876526E-5</v>
      </c>
      <c r="V128" s="231">
        <v>2.3666805944392621E-5</v>
      </c>
      <c r="W128" s="231">
        <v>2.139220766445051E-5</v>
      </c>
      <c r="DA128" s="73" t="s">
        <v>1107</v>
      </c>
    </row>
    <row r="129" spans="1:105" ht="12" customHeight="1" x14ac:dyDescent="0.25">
      <c r="A129" s="64" t="s">
        <v>162</v>
      </c>
      <c r="B129" s="231">
        <v>1.931387242960297</v>
      </c>
      <c r="C129" s="231">
        <v>2.9070297477684579</v>
      </c>
      <c r="D129" s="231">
        <v>3.3079187619304471</v>
      </c>
      <c r="E129" s="231">
        <v>3.0066633732837871</v>
      </c>
      <c r="F129" s="231">
        <v>2.6850353317784892</v>
      </c>
      <c r="G129" s="231">
        <v>2.9772401677735201</v>
      </c>
      <c r="H129" s="231">
        <v>2.3411447260200742</v>
      </c>
      <c r="I129" s="231">
        <v>3.120802361543134</v>
      </c>
      <c r="J129" s="231">
        <v>3.3751047661360398</v>
      </c>
      <c r="K129" s="231">
        <v>6.2513423771927616</v>
      </c>
      <c r="L129" s="231">
        <v>0.88636479460993944</v>
      </c>
      <c r="M129" s="231">
        <v>1.0415694248237211</v>
      </c>
      <c r="N129" s="231">
        <v>1.3141738411489059</v>
      </c>
      <c r="O129" s="231">
        <v>1.1365021284394581</v>
      </c>
      <c r="P129" s="231">
        <v>1.454719240231888</v>
      </c>
      <c r="Q129" s="231">
        <v>1.593093053548279</v>
      </c>
      <c r="R129" s="231">
        <v>1.5746715942616509</v>
      </c>
      <c r="S129" s="231">
        <v>1.7320673202246839</v>
      </c>
      <c r="T129" s="231">
        <v>1.662548538792197</v>
      </c>
      <c r="U129" s="231">
        <v>1.6178102835372301</v>
      </c>
      <c r="V129" s="231">
        <v>1.3267992215154041</v>
      </c>
      <c r="W129" s="231">
        <v>1.6473260302587971</v>
      </c>
      <c r="DA129" s="73" t="s">
        <v>1108</v>
      </c>
    </row>
    <row r="130" spans="1:105" ht="12" customHeight="1" x14ac:dyDescent="0.25">
      <c r="A130" s="64" t="s">
        <v>36</v>
      </c>
      <c r="B130" s="231">
        <v>0</v>
      </c>
      <c r="C130" s="231">
        <v>0</v>
      </c>
      <c r="D130" s="231">
        <v>0</v>
      </c>
      <c r="E130" s="231">
        <v>0</v>
      </c>
      <c r="F130" s="231">
        <v>0</v>
      </c>
      <c r="G130" s="231">
        <v>0</v>
      </c>
      <c r="H130" s="231">
        <v>0</v>
      </c>
      <c r="I130" s="231">
        <v>0</v>
      </c>
      <c r="J130" s="231">
        <v>0</v>
      </c>
      <c r="K130" s="231">
        <v>0</v>
      </c>
      <c r="L130" s="231">
        <v>0</v>
      </c>
      <c r="M130" s="231">
        <v>0</v>
      </c>
      <c r="N130" s="231">
        <v>0</v>
      </c>
      <c r="O130" s="231">
        <v>0</v>
      </c>
      <c r="P130" s="231">
        <v>0</v>
      </c>
      <c r="Q130" s="231">
        <v>0</v>
      </c>
      <c r="R130" s="231">
        <v>0</v>
      </c>
      <c r="S130" s="231">
        <v>0</v>
      </c>
      <c r="T130" s="231">
        <v>0</v>
      </c>
      <c r="U130" s="231">
        <v>0</v>
      </c>
      <c r="V130" s="231">
        <v>0</v>
      </c>
      <c r="W130" s="231">
        <v>0</v>
      </c>
      <c r="DA130" s="73" t="s">
        <v>1109</v>
      </c>
    </row>
    <row r="131" spans="1:105" ht="12" customHeight="1" x14ac:dyDescent="0.25">
      <c r="A131" s="64" t="s">
        <v>73</v>
      </c>
      <c r="B131" s="231">
        <v>2.7968848252055349</v>
      </c>
      <c r="C131" s="231">
        <v>3.4549161595191138</v>
      </c>
      <c r="D131" s="231">
        <v>3.791269534412721</v>
      </c>
      <c r="E131" s="231">
        <v>3.3380028933173</v>
      </c>
      <c r="F131" s="231">
        <v>3.467525186581748</v>
      </c>
      <c r="G131" s="231">
        <v>4.2208218723114577</v>
      </c>
      <c r="H131" s="231">
        <v>3.9961256701485368</v>
      </c>
      <c r="I131" s="231">
        <v>3.9464310889372198</v>
      </c>
      <c r="J131" s="231">
        <v>4.4129948770200658</v>
      </c>
      <c r="K131" s="231">
        <v>5.0562723669639498</v>
      </c>
      <c r="L131" s="231">
        <v>0.61984487038839875</v>
      </c>
      <c r="M131" s="231">
        <v>0.58840908850064466</v>
      </c>
      <c r="N131" s="231">
        <v>3.2834157546209032E-2</v>
      </c>
      <c r="O131" s="231">
        <v>3.9368151526483708E-2</v>
      </c>
      <c r="P131" s="231">
        <v>3.1406099652120933E-2</v>
      </c>
      <c r="Q131" s="231">
        <v>3.5330102182029782E-2</v>
      </c>
      <c r="R131" s="231">
        <v>2.025661657518886E-2</v>
      </c>
      <c r="S131" s="231">
        <v>1.9588956752927301E-2</v>
      </c>
      <c r="T131" s="231">
        <v>7.7051120708327314E-2</v>
      </c>
      <c r="U131" s="231">
        <v>0.1015320877998476</v>
      </c>
      <c r="V131" s="231">
        <v>0.12012284580459349</v>
      </c>
      <c r="W131" s="231">
        <v>0.1185609629283009</v>
      </c>
      <c r="DA131" s="73" t="s">
        <v>1110</v>
      </c>
    </row>
    <row r="132" spans="1:105" ht="12" customHeight="1" x14ac:dyDescent="0.25">
      <c r="A132" s="64" t="s">
        <v>79</v>
      </c>
      <c r="B132" s="231">
        <v>4.6237938711552262</v>
      </c>
      <c r="C132" s="231">
        <v>5.4491936723303782</v>
      </c>
      <c r="D132" s="231">
        <v>8.3396967925752392</v>
      </c>
      <c r="E132" s="231">
        <v>9.7214782322212798</v>
      </c>
      <c r="F132" s="231">
        <v>10.18390934678067</v>
      </c>
      <c r="G132" s="231">
        <v>13.34878154805971</v>
      </c>
      <c r="H132" s="231">
        <v>13.400665597587</v>
      </c>
      <c r="I132" s="231">
        <v>13.02220093431227</v>
      </c>
      <c r="J132" s="231">
        <v>14.550478751416311</v>
      </c>
      <c r="K132" s="231">
        <v>15.693137011903641</v>
      </c>
      <c r="L132" s="231">
        <v>1.6320188553962061</v>
      </c>
      <c r="M132" s="231">
        <v>1.386777731602935</v>
      </c>
      <c r="N132" s="231">
        <v>1.7794162282006329</v>
      </c>
      <c r="O132" s="231">
        <v>1.6804374215382629</v>
      </c>
      <c r="P132" s="231">
        <v>0.66382285126714724</v>
      </c>
      <c r="Q132" s="231">
        <v>0.5480415749531623</v>
      </c>
      <c r="R132" s="231">
        <v>0.3895277632262879</v>
      </c>
      <c r="S132" s="231">
        <v>0.30055911267589053</v>
      </c>
      <c r="T132" s="231">
        <v>0.87161349011568667</v>
      </c>
      <c r="U132" s="231">
        <v>1.09026560204239</v>
      </c>
      <c r="V132" s="231">
        <v>1.306784384791756</v>
      </c>
      <c r="W132" s="231">
        <v>1.2959648978880209</v>
      </c>
      <c r="DA132" s="73" t="s">
        <v>1111</v>
      </c>
    </row>
    <row r="133" spans="1:105" ht="12" customHeight="1" x14ac:dyDescent="0.25">
      <c r="A133" s="60" t="s">
        <v>1066</v>
      </c>
      <c r="B133" s="264">
        <v>2.4871896649978239E-2</v>
      </c>
      <c r="C133" s="264">
        <v>3.2533133876016279E-2</v>
      </c>
      <c r="D133" s="264">
        <v>3.5596921369000223E-2</v>
      </c>
      <c r="E133" s="264">
        <v>3.300299268015177E-2</v>
      </c>
      <c r="F133" s="264">
        <v>3.4176093994362569E-2</v>
      </c>
      <c r="G133" s="264">
        <v>3.8394837705561749E-2</v>
      </c>
      <c r="H133" s="264">
        <v>3.5859272424633083E-2</v>
      </c>
      <c r="I133" s="264">
        <v>3.7670518701608001E-2</v>
      </c>
      <c r="J133" s="264">
        <v>3.8570889241232649E-2</v>
      </c>
      <c r="K133" s="264">
        <v>3.6447254869280681E-2</v>
      </c>
      <c r="L133" s="264">
        <v>3.9975944557739049E-3</v>
      </c>
      <c r="M133" s="264">
        <v>3.7067348050438512E-3</v>
      </c>
      <c r="N133" s="264">
        <v>4.3219907237483828E-3</v>
      </c>
      <c r="O133" s="264">
        <v>3.9761267663850899E-3</v>
      </c>
      <c r="P133" s="264">
        <v>4.2823405204663652E-3</v>
      </c>
      <c r="Q133" s="264">
        <v>4.3911040932340731E-3</v>
      </c>
      <c r="R133" s="264">
        <v>4.7658447679697234E-3</v>
      </c>
      <c r="S133" s="264">
        <v>4.7409707204283764E-3</v>
      </c>
      <c r="T133" s="264">
        <v>4.6586785346218141E-3</v>
      </c>
      <c r="U133" s="264">
        <v>4.9721807806611534E-3</v>
      </c>
      <c r="V133" s="264">
        <v>5.8714131012598571E-3</v>
      </c>
      <c r="W133" s="264">
        <v>5.8268791563299109E-3</v>
      </c>
      <c r="DA133" s="72" t="s">
        <v>1112</v>
      </c>
    </row>
    <row r="134" spans="1:105" ht="12" customHeight="1" x14ac:dyDescent="0.25">
      <c r="A134" s="57" t="s">
        <v>1012</v>
      </c>
      <c r="B134" s="263">
        <v>6.8901757521056801</v>
      </c>
      <c r="C134" s="263">
        <v>13.88854962592286</v>
      </c>
      <c r="D134" s="263">
        <v>13.79866648659557</v>
      </c>
      <c r="E134" s="263">
        <v>12.201721654087549</v>
      </c>
      <c r="F134" s="263">
        <v>11.844266164360519</v>
      </c>
      <c r="G134" s="263">
        <v>10.69051421422582</v>
      </c>
      <c r="H134" s="263">
        <v>9.5322190599238432</v>
      </c>
      <c r="I134" s="263">
        <v>12.26128548928255</v>
      </c>
      <c r="J134" s="263">
        <v>11.42661707579018</v>
      </c>
      <c r="K134" s="263">
        <v>13.78927220965236</v>
      </c>
      <c r="L134" s="263">
        <v>1.6896595289152561</v>
      </c>
      <c r="M134" s="263">
        <v>1.6278247528149259</v>
      </c>
      <c r="N134" s="263">
        <v>1.6934314210990169</v>
      </c>
      <c r="O134" s="263">
        <v>1.5161390677356741</v>
      </c>
      <c r="P134" s="263">
        <v>1.2884896218882249</v>
      </c>
      <c r="Q134" s="263">
        <v>1.3071711276324469</v>
      </c>
      <c r="R134" s="263">
        <v>1.286558927355423</v>
      </c>
      <c r="S134" s="263">
        <v>1.28295290501991</v>
      </c>
      <c r="T134" s="263">
        <v>1.5240224622902181</v>
      </c>
      <c r="U134" s="263">
        <v>1.5632658464242579</v>
      </c>
      <c r="V134" s="263">
        <v>1.567679646524927</v>
      </c>
      <c r="W134" s="263">
        <v>1.704308536567211</v>
      </c>
      <c r="DA134" s="70" t="s">
        <v>1113</v>
      </c>
    </row>
    <row r="135" spans="1:105" ht="12" customHeight="1" x14ac:dyDescent="0.25">
      <c r="A135" s="60" t="s">
        <v>1014</v>
      </c>
      <c r="B135" s="264">
        <v>5.5723505754627736</v>
      </c>
      <c r="C135" s="264">
        <v>13.346303121648321</v>
      </c>
      <c r="D135" s="264">
        <v>13.025194525815881</v>
      </c>
      <c r="E135" s="264">
        <v>11.365033421874051</v>
      </c>
      <c r="F135" s="264">
        <v>10.806562383814599</v>
      </c>
      <c r="G135" s="264">
        <v>8.2700054816911912</v>
      </c>
      <c r="H135" s="264">
        <v>6.6184196711569614</v>
      </c>
      <c r="I135" s="264">
        <v>10.82666752605377</v>
      </c>
      <c r="J135" s="264">
        <v>9.3900231990866683</v>
      </c>
      <c r="K135" s="264">
        <v>12.79117299265919</v>
      </c>
      <c r="L135" s="264">
        <v>1.592685762352283</v>
      </c>
      <c r="M135" s="264">
        <v>1.5493440759234851</v>
      </c>
      <c r="N135" s="264">
        <v>1.5819272384934091</v>
      </c>
      <c r="O135" s="264">
        <v>1.4056515085729679</v>
      </c>
      <c r="P135" s="264">
        <v>1.12138390158312</v>
      </c>
      <c r="Q135" s="264">
        <v>1.1413198007516741</v>
      </c>
      <c r="R135" s="264">
        <v>1.074123637217977</v>
      </c>
      <c r="S135" s="264">
        <v>1.0815004080027011</v>
      </c>
      <c r="T135" s="264">
        <v>1.3748181804529449</v>
      </c>
      <c r="U135" s="264">
        <v>1.3776278600910259</v>
      </c>
      <c r="V135" s="264">
        <v>1.190272158916011</v>
      </c>
      <c r="W135" s="264">
        <v>1.430659001615272</v>
      </c>
      <c r="DA135" s="72" t="s">
        <v>1114</v>
      </c>
    </row>
    <row r="136" spans="1:105" ht="12" customHeight="1" x14ac:dyDescent="0.25">
      <c r="A136" s="59" t="s">
        <v>30</v>
      </c>
      <c r="B136" s="232">
        <v>0.59452793443529317</v>
      </c>
      <c r="C136" s="232">
        <v>0.74439236918033913</v>
      </c>
      <c r="D136" s="232">
        <v>0.79179947150815133</v>
      </c>
      <c r="E136" s="232">
        <v>0.72781756464160496</v>
      </c>
      <c r="F136" s="232">
        <v>0.7834613958707215</v>
      </c>
      <c r="G136" s="232">
        <v>1.161955503872385</v>
      </c>
      <c r="H136" s="232">
        <v>1.4439089044019131</v>
      </c>
      <c r="I136" s="232">
        <v>0.86526018263023219</v>
      </c>
      <c r="J136" s="232">
        <v>1.1027452206576049</v>
      </c>
      <c r="K136" s="232">
        <v>0.99959934781230642</v>
      </c>
      <c r="L136" s="232">
        <v>9.929736770007537E-2</v>
      </c>
      <c r="M136" s="232">
        <v>9.1533114370957264E-2</v>
      </c>
      <c r="N136" s="232">
        <v>0.10978814976339669</v>
      </c>
      <c r="O136" s="232">
        <v>0.1042607523579451</v>
      </c>
      <c r="P136" s="232">
        <v>5.0214281949172339E-3</v>
      </c>
      <c r="Q136" s="232">
        <v>0</v>
      </c>
      <c r="R136" s="232">
        <v>0</v>
      </c>
      <c r="S136" s="232">
        <v>7.7525762559494012E-6</v>
      </c>
      <c r="T136" s="232">
        <v>1.3490650835384649E-5</v>
      </c>
      <c r="U136" s="232">
        <v>9.6765953565158688E-6</v>
      </c>
      <c r="V136" s="232">
        <v>0</v>
      </c>
      <c r="W136" s="232">
        <v>0</v>
      </c>
      <c r="DA136" s="71" t="s">
        <v>1115</v>
      </c>
    </row>
    <row r="137" spans="1:105" ht="12" customHeight="1" x14ac:dyDescent="0.25">
      <c r="A137" s="59" t="s">
        <v>33</v>
      </c>
      <c r="B137" s="297">
        <v>5.0139944609839372E-2</v>
      </c>
      <c r="C137" s="297">
        <v>5.4590047881608351E-2</v>
      </c>
      <c r="D137" s="297">
        <v>6.3597009830702253E-2</v>
      </c>
      <c r="E137" s="297">
        <v>5.8662415386568287E-2</v>
      </c>
      <c r="F137" s="297">
        <v>0.12247423656357349</v>
      </c>
      <c r="G137" s="297">
        <v>8.4540241223119664E-2</v>
      </c>
      <c r="H137" s="297">
        <v>0.25188543608869651</v>
      </c>
      <c r="I137" s="297">
        <v>0.27340306756770277</v>
      </c>
      <c r="J137" s="297">
        <v>0.49988569437261132</v>
      </c>
      <c r="K137" s="297">
        <v>0</v>
      </c>
      <c r="L137" s="297">
        <v>8.9919759930234162E-3</v>
      </c>
      <c r="M137" s="297">
        <v>9.0176830612772527E-2</v>
      </c>
      <c r="N137" s="297">
        <v>3.8279955539041177E-2</v>
      </c>
      <c r="O137" s="297">
        <v>1.792035368234619E-2</v>
      </c>
      <c r="P137" s="297">
        <v>1.699028451599428E-2</v>
      </c>
      <c r="Q137" s="297">
        <v>1.6432549737490872E-2</v>
      </c>
      <c r="R137" s="297">
        <v>1.5179036754840799E-2</v>
      </c>
      <c r="S137" s="297">
        <v>1.574382110949268E-2</v>
      </c>
      <c r="T137" s="297">
        <v>1.9963593588591112E-2</v>
      </c>
      <c r="U137" s="297">
        <v>1.8422855188041012E-2</v>
      </c>
      <c r="V137" s="297">
        <v>2.4431873876122841E-2</v>
      </c>
      <c r="W137" s="297">
        <v>2.4421824782901051E-2</v>
      </c>
      <c r="DA137" s="122" t="s">
        <v>1116</v>
      </c>
    </row>
    <row r="138" spans="1:105" ht="12" customHeight="1" x14ac:dyDescent="0.25">
      <c r="A138" s="59" t="s">
        <v>160</v>
      </c>
      <c r="B138" s="297">
        <v>0.3986440488894325</v>
      </c>
      <c r="C138" s="297">
        <v>0.45800642313129958</v>
      </c>
      <c r="D138" s="297">
        <v>1.4126598502597429</v>
      </c>
      <c r="E138" s="297">
        <v>1.31115268910233</v>
      </c>
      <c r="F138" s="297">
        <v>1.376241885601873</v>
      </c>
      <c r="G138" s="297">
        <v>1.7187541007836931</v>
      </c>
      <c r="H138" s="297">
        <v>0.22175501509946149</v>
      </c>
      <c r="I138" s="297">
        <v>0.1210354086657261</v>
      </c>
      <c r="J138" s="297">
        <v>7.4579068088818812E-2</v>
      </c>
      <c r="K138" s="297">
        <v>0.1503189377579012</v>
      </c>
      <c r="L138" s="297">
        <v>1.5956145129939751E-2</v>
      </c>
      <c r="M138" s="297">
        <v>1.457084681114125E-2</v>
      </c>
      <c r="N138" s="297">
        <v>1.7139781542182011E-2</v>
      </c>
      <c r="O138" s="297">
        <v>1.606821076558514E-2</v>
      </c>
      <c r="P138" s="297">
        <v>2.3177340068406549E-2</v>
      </c>
      <c r="Q138" s="297">
        <v>1.4958490933850391E-2</v>
      </c>
      <c r="R138" s="297">
        <v>1.386321885170976E-2</v>
      </c>
      <c r="S138" s="297">
        <v>1.0797639595606369E-2</v>
      </c>
      <c r="T138" s="297">
        <v>1.110193150570209E-2</v>
      </c>
      <c r="U138" s="297">
        <v>1.3999011105511871E-2</v>
      </c>
      <c r="V138" s="297">
        <v>1.9971077031961111E-2</v>
      </c>
      <c r="W138" s="297">
        <v>1.56272986393007E-2</v>
      </c>
      <c r="DA138" s="122" t="s">
        <v>1117</v>
      </c>
    </row>
    <row r="139" spans="1:105" ht="12" customHeight="1" x14ac:dyDescent="0.25">
      <c r="A139" s="59" t="s">
        <v>70</v>
      </c>
      <c r="B139" s="297">
        <v>2.6123449214044601</v>
      </c>
      <c r="C139" s="297">
        <v>9.7448740591849443</v>
      </c>
      <c r="D139" s="297">
        <v>7.7133264782536379</v>
      </c>
      <c r="E139" s="297">
        <v>6.162848604748306</v>
      </c>
      <c r="F139" s="297">
        <v>5.6183535754936882</v>
      </c>
      <c r="G139" s="297">
        <v>0.86178682817970376</v>
      </c>
      <c r="H139" s="297">
        <v>0.64193250960080617</v>
      </c>
      <c r="I139" s="297">
        <v>5.6463823519300007</v>
      </c>
      <c r="J139" s="297">
        <v>2.608087935474773</v>
      </c>
      <c r="K139" s="297">
        <v>3.1168069491101908</v>
      </c>
      <c r="L139" s="297">
        <v>0.39094899160902469</v>
      </c>
      <c r="M139" s="297">
        <v>0.17821465930984609</v>
      </c>
      <c r="N139" s="297">
        <v>7.4895728001880532E-2</v>
      </c>
      <c r="O139" s="297">
        <v>6.2330658885196059E-2</v>
      </c>
      <c r="P139" s="297">
        <v>3.6935054256165993E-2</v>
      </c>
      <c r="Q139" s="297">
        <v>2.857756458495244E-2</v>
      </c>
      <c r="R139" s="297">
        <v>7.2593998679376742E-2</v>
      </c>
      <c r="S139" s="297">
        <v>1.8969446587414489E-2</v>
      </c>
      <c r="T139" s="297">
        <v>7.2757007191063081E-2</v>
      </c>
      <c r="U139" s="297">
        <v>1.5689908185207879E-2</v>
      </c>
      <c r="V139" s="297">
        <v>1.3603225396242979E-2</v>
      </c>
      <c r="W139" s="297">
        <v>8.1877172888283525E-3</v>
      </c>
      <c r="DA139" s="122" t="s">
        <v>1118</v>
      </c>
    </row>
    <row r="140" spans="1:105" ht="12" customHeight="1" x14ac:dyDescent="0.25">
      <c r="A140" s="59" t="s">
        <v>162</v>
      </c>
      <c r="B140" s="297">
        <v>1.9166937261237491</v>
      </c>
      <c r="C140" s="297">
        <v>2.3444402222701242</v>
      </c>
      <c r="D140" s="297">
        <v>3.0438117159636451</v>
      </c>
      <c r="E140" s="297">
        <v>3.10455214799524</v>
      </c>
      <c r="F140" s="297">
        <v>2.9060312902847469</v>
      </c>
      <c r="G140" s="297">
        <v>4.4429688076322904</v>
      </c>
      <c r="H140" s="297">
        <v>4.0589378059660826</v>
      </c>
      <c r="I140" s="297">
        <v>3.9205865152601089</v>
      </c>
      <c r="J140" s="297">
        <v>5.1047252804928593</v>
      </c>
      <c r="K140" s="297">
        <v>8.5244477579787929</v>
      </c>
      <c r="L140" s="297">
        <v>1.0774912819202189</v>
      </c>
      <c r="M140" s="297">
        <v>1.174848624818768</v>
      </c>
      <c r="N140" s="297">
        <v>1.341823623646909</v>
      </c>
      <c r="O140" s="297">
        <v>1.2050715328818951</v>
      </c>
      <c r="P140" s="297">
        <v>1.0392597945476361</v>
      </c>
      <c r="Q140" s="297">
        <v>1.0813511954953809</v>
      </c>
      <c r="R140" s="297">
        <v>0.97248738293204984</v>
      </c>
      <c r="S140" s="297">
        <v>1.0359817481339311</v>
      </c>
      <c r="T140" s="297">
        <v>1.2709821575167539</v>
      </c>
      <c r="U140" s="297">
        <v>1.3295064090169091</v>
      </c>
      <c r="V140" s="297">
        <v>1.1322659826116841</v>
      </c>
      <c r="W140" s="297">
        <v>1.382422160904242</v>
      </c>
      <c r="DA140" s="122" t="s">
        <v>1119</v>
      </c>
    </row>
    <row r="141" spans="1:105" ht="12" customHeight="1" x14ac:dyDescent="0.25">
      <c r="A141" s="60" t="s">
        <v>1021</v>
      </c>
      <c r="B141" s="264">
        <v>1.3178251766429061</v>
      </c>
      <c r="C141" s="264">
        <v>0.54224650427454646</v>
      </c>
      <c r="D141" s="264">
        <v>0.77347196077968661</v>
      </c>
      <c r="E141" s="264">
        <v>0.83668823221350652</v>
      </c>
      <c r="F141" s="264">
        <v>1.0377037805459119</v>
      </c>
      <c r="G141" s="264">
        <v>2.4205087325346262</v>
      </c>
      <c r="H141" s="264">
        <v>2.9137993887668818</v>
      </c>
      <c r="I141" s="264">
        <v>1.434617963228777</v>
      </c>
      <c r="J141" s="264">
        <v>2.036593876703511</v>
      </c>
      <c r="K141" s="264">
        <v>0.99809921699317083</v>
      </c>
      <c r="L141" s="264">
        <v>9.6973766562973573E-2</v>
      </c>
      <c r="M141" s="264">
        <v>7.8480676891440879E-2</v>
      </c>
      <c r="N141" s="264">
        <v>0.1115041826056082</v>
      </c>
      <c r="O141" s="264">
        <v>0.1104875591627069</v>
      </c>
      <c r="P141" s="264">
        <v>0.16710572030510501</v>
      </c>
      <c r="Q141" s="264">
        <v>0.16585132688077289</v>
      </c>
      <c r="R141" s="264">
        <v>0.2124352901374458</v>
      </c>
      <c r="S141" s="264">
        <v>0.20145249701720949</v>
      </c>
      <c r="T141" s="264">
        <v>0.14920428183727241</v>
      </c>
      <c r="U141" s="264">
        <v>0.18563798633323239</v>
      </c>
      <c r="V141" s="264">
        <v>0.3774074876089169</v>
      </c>
      <c r="W141" s="264">
        <v>0.27364953495193872</v>
      </c>
      <c r="DA141" s="72" t="s">
        <v>1120</v>
      </c>
    </row>
    <row r="142" spans="1:105" ht="12" customHeight="1" x14ac:dyDescent="0.25">
      <c r="A142" s="57" t="s">
        <v>1023</v>
      </c>
      <c r="B142" s="263">
        <f t="shared" ref="B142:W142" si="5">B143+B144+B155</f>
        <v>6.31104134349183</v>
      </c>
      <c r="C142" s="263">
        <f t="shared" si="5"/>
        <v>9.7803940276191952</v>
      </c>
      <c r="D142" s="263">
        <f t="shared" si="5"/>
        <v>10.365849329228087</v>
      </c>
      <c r="E142" s="263">
        <f t="shared" si="5"/>
        <v>9.5022709760463169</v>
      </c>
      <c r="F142" s="263">
        <f t="shared" si="5"/>
        <v>9.5773655195077119</v>
      </c>
      <c r="G142" s="263">
        <f t="shared" si="5"/>
        <v>10.031747799046705</v>
      </c>
      <c r="H142" s="263">
        <f t="shared" si="5"/>
        <v>9.2879935179318132</v>
      </c>
      <c r="I142" s="263">
        <f t="shared" si="5"/>
        <v>10.39719383383839</v>
      </c>
      <c r="J142" s="263">
        <f t="shared" si="5"/>
        <v>10.360034941101487</v>
      </c>
      <c r="K142" s="263">
        <f t="shared" si="5"/>
        <v>11.156958968041554</v>
      </c>
      <c r="L142" s="263">
        <f t="shared" si="5"/>
        <v>1.3066819111915473</v>
      </c>
      <c r="M142" s="263">
        <f t="shared" si="5"/>
        <v>1.24942618395868</v>
      </c>
      <c r="N142" s="263">
        <f t="shared" si="5"/>
        <v>1.3319013650118994</v>
      </c>
      <c r="O142" s="263">
        <f t="shared" si="5"/>
        <v>1.2055720107808643</v>
      </c>
      <c r="P142" s="263">
        <f t="shared" si="5"/>
        <v>1.0814497343643907</v>
      </c>
      <c r="Q142" s="263">
        <f t="shared" si="5"/>
        <v>1.0970942446611327</v>
      </c>
      <c r="R142" s="263">
        <f t="shared" si="5"/>
        <v>1.1234916519155089</v>
      </c>
      <c r="S142" s="263">
        <f t="shared" si="5"/>
        <v>1.1130421110173225</v>
      </c>
      <c r="T142" s="263">
        <f t="shared" si="5"/>
        <v>1.2430489383706564</v>
      </c>
      <c r="U142" s="263">
        <f t="shared" si="5"/>
        <v>1.3014482761690536</v>
      </c>
      <c r="V142" s="263">
        <f t="shared" si="5"/>
        <v>1.4167392374028311</v>
      </c>
      <c r="W142" s="263">
        <f t="shared" si="5"/>
        <v>1.4663678174860966</v>
      </c>
      <c r="DA142" s="70"/>
    </row>
    <row r="143" spans="1:105" ht="12" customHeight="1" x14ac:dyDescent="0.25">
      <c r="A143" s="60" t="s">
        <v>1024</v>
      </c>
      <c r="B143" s="264">
        <v>0.61519501526684639</v>
      </c>
      <c r="C143" s="264">
        <v>2.0881414593500298</v>
      </c>
      <c r="D143" s="264">
        <v>2.0924274399611131</v>
      </c>
      <c r="E143" s="264">
        <v>1.839134479315621</v>
      </c>
      <c r="F143" s="264">
        <v>1.5137453945681481</v>
      </c>
      <c r="G143" s="264">
        <v>1.152696015031579</v>
      </c>
      <c r="H143" s="264">
        <v>0.84391369241451974</v>
      </c>
      <c r="I143" s="264">
        <v>1.6139247149122911</v>
      </c>
      <c r="J143" s="264">
        <v>1.5089465666578361</v>
      </c>
      <c r="K143" s="264">
        <v>3.5784876121504352</v>
      </c>
      <c r="L143" s="264">
        <v>0.47688388726178149</v>
      </c>
      <c r="M143" s="264">
        <v>0.52326351355524092</v>
      </c>
      <c r="N143" s="264">
        <v>0.52094294733585222</v>
      </c>
      <c r="O143" s="264">
        <v>0.45024940705638888</v>
      </c>
      <c r="P143" s="264">
        <v>0.31700521363604178</v>
      </c>
      <c r="Q143" s="264">
        <v>0.33246565673847339</v>
      </c>
      <c r="R143" s="264">
        <v>0.27690824922413598</v>
      </c>
      <c r="S143" s="264">
        <v>0.29670982825849179</v>
      </c>
      <c r="T143" s="264">
        <v>0.42968252733996931</v>
      </c>
      <c r="U143" s="264">
        <v>0.40849693694214828</v>
      </c>
      <c r="V143" s="264">
        <v>0.25371438626530018</v>
      </c>
      <c r="W143" s="264">
        <v>0.3744092196057659</v>
      </c>
      <c r="DA143" s="72" t="s">
        <v>1121</v>
      </c>
    </row>
    <row r="144" spans="1:105" ht="12" customHeight="1" x14ac:dyDescent="0.25">
      <c r="A144" s="60" t="s">
        <v>1026</v>
      </c>
      <c r="B144" s="264">
        <v>1.4660652807154431</v>
      </c>
      <c r="C144" s="264">
        <v>2.8625819458000201</v>
      </c>
      <c r="D144" s="264">
        <v>2.9562928885214101</v>
      </c>
      <c r="E144" s="264">
        <v>2.706601373636818</v>
      </c>
      <c r="F144" s="264">
        <v>2.6582436447248101</v>
      </c>
      <c r="G144" s="264">
        <v>2.5992175309615209</v>
      </c>
      <c r="H144" s="264">
        <v>2.3858564215640619</v>
      </c>
      <c r="I144" s="264">
        <v>2.877608375820556</v>
      </c>
      <c r="J144" s="264">
        <v>2.8309576738324171</v>
      </c>
      <c r="K144" s="264">
        <v>3.3885393097195071</v>
      </c>
      <c r="L144" s="264">
        <v>0.40060451176925099</v>
      </c>
      <c r="M144" s="264">
        <v>0.37661913033465938</v>
      </c>
      <c r="N144" s="264">
        <v>0.37806011045317528</v>
      </c>
      <c r="O144" s="264">
        <v>0.34250928399441771</v>
      </c>
      <c r="P144" s="264">
        <v>0.25472226607129822</v>
      </c>
      <c r="Q144" s="264">
        <v>0.25471219311899751</v>
      </c>
      <c r="R144" s="264">
        <v>0.241690369652488</v>
      </c>
      <c r="S144" s="264">
        <v>0.23936327823836531</v>
      </c>
      <c r="T144" s="264">
        <v>0.30894962964137662</v>
      </c>
      <c r="U144" s="264">
        <v>0.32257011892645099</v>
      </c>
      <c r="V144" s="264">
        <v>0.31734273614755421</v>
      </c>
      <c r="W144" s="264">
        <v>0.35081807131484882</v>
      </c>
      <c r="DA144" s="72" t="s">
        <v>1122</v>
      </c>
    </row>
    <row r="145" spans="1:105" ht="12" customHeight="1" x14ac:dyDescent="0.25">
      <c r="A145" s="64" t="s">
        <v>30</v>
      </c>
      <c r="B145" s="231">
        <v>6.7376163415856852E-2</v>
      </c>
      <c r="C145" s="231">
        <v>0.10380770740952371</v>
      </c>
      <c r="D145" s="231">
        <v>9.677643807586013E-2</v>
      </c>
      <c r="E145" s="231">
        <v>7.9273084218282164E-2</v>
      </c>
      <c r="F145" s="231">
        <v>8.1411301116285417E-2</v>
      </c>
      <c r="G145" s="231">
        <v>8.7568412768523077E-2</v>
      </c>
      <c r="H145" s="231">
        <v>9.3664072055218733E-2</v>
      </c>
      <c r="I145" s="231">
        <v>7.7460325574707875E-2</v>
      </c>
      <c r="J145" s="231">
        <v>8.1998789792400648E-2</v>
      </c>
      <c r="K145" s="231">
        <v>8.2442351539462125E-2</v>
      </c>
      <c r="L145" s="231">
        <v>9.1865796320847182E-3</v>
      </c>
      <c r="M145" s="231">
        <v>9.1264509533062668E-3</v>
      </c>
      <c r="N145" s="231">
        <v>1.209289343268336E-2</v>
      </c>
      <c r="O145" s="231">
        <v>1.105848557164101E-2</v>
      </c>
      <c r="P145" s="231">
        <v>7.9049602146181118E-4</v>
      </c>
      <c r="Q145" s="231">
        <v>0</v>
      </c>
      <c r="R145" s="231">
        <v>0</v>
      </c>
      <c r="S145" s="231">
        <v>1.457726622572801E-6</v>
      </c>
      <c r="T145" s="231">
        <v>1.9846556132743608E-6</v>
      </c>
      <c r="U145" s="231">
        <v>1.3242717425672039E-6</v>
      </c>
      <c r="V145" s="231">
        <v>0</v>
      </c>
      <c r="W145" s="231">
        <v>0</v>
      </c>
      <c r="DA145" s="73" t="s">
        <v>1123</v>
      </c>
    </row>
    <row r="146" spans="1:105" ht="12" customHeight="1" x14ac:dyDescent="0.25">
      <c r="A146" s="64" t="s">
        <v>32</v>
      </c>
      <c r="B146" s="231">
        <v>0</v>
      </c>
      <c r="C146" s="231">
        <v>0</v>
      </c>
      <c r="D146" s="231">
        <v>0</v>
      </c>
      <c r="E146" s="231">
        <v>0</v>
      </c>
      <c r="F146" s="231">
        <v>0</v>
      </c>
      <c r="G146" s="231">
        <v>0</v>
      </c>
      <c r="H146" s="231">
        <v>0</v>
      </c>
      <c r="I146" s="231">
        <v>0</v>
      </c>
      <c r="J146" s="231">
        <v>0</v>
      </c>
      <c r="K146" s="231">
        <v>0</v>
      </c>
      <c r="L146" s="231">
        <v>0</v>
      </c>
      <c r="M146" s="231">
        <v>0</v>
      </c>
      <c r="N146" s="231">
        <v>0</v>
      </c>
      <c r="O146" s="231">
        <v>0</v>
      </c>
      <c r="P146" s="231">
        <v>0</v>
      </c>
      <c r="Q146" s="231">
        <v>0</v>
      </c>
      <c r="R146" s="231">
        <v>0</v>
      </c>
      <c r="S146" s="231">
        <v>0</v>
      </c>
      <c r="T146" s="231">
        <v>0</v>
      </c>
      <c r="U146" s="231">
        <v>0</v>
      </c>
      <c r="V146" s="231">
        <v>0</v>
      </c>
      <c r="W146" s="231">
        <v>0</v>
      </c>
      <c r="DA146" s="73" t="s">
        <v>1124</v>
      </c>
    </row>
    <row r="147" spans="1:105" ht="12" customHeight="1" x14ac:dyDescent="0.25">
      <c r="A147" s="64" t="s">
        <v>33</v>
      </c>
      <c r="B147" s="231">
        <v>5.682217615061832E-3</v>
      </c>
      <c r="C147" s="231">
        <v>7.6127428928452869E-3</v>
      </c>
      <c r="D147" s="231">
        <v>7.7730439399863452E-3</v>
      </c>
      <c r="E147" s="231">
        <v>6.389445406799474E-3</v>
      </c>
      <c r="F147" s="231">
        <v>1.2726583599927019E-2</v>
      </c>
      <c r="G147" s="231">
        <v>6.3712032984954209E-3</v>
      </c>
      <c r="H147" s="231">
        <v>1.6339407260075212E-2</v>
      </c>
      <c r="I147" s="231">
        <v>2.4475748511322011E-2</v>
      </c>
      <c r="J147" s="231">
        <v>3.7170890614827819E-2</v>
      </c>
      <c r="K147" s="231">
        <v>0</v>
      </c>
      <c r="L147" s="231">
        <v>8.3190023485024299E-4</v>
      </c>
      <c r="M147" s="231">
        <v>8.9912205803106098E-3</v>
      </c>
      <c r="N147" s="231">
        <v>4.2164425207921472E-3</v>
      </c>
      <c r="O147" s="231">
        <v>1.900734151184434E-3</v>
      </c>
      <c r="P147" s="231">
        <v>2.674687716732163E-3</v>
      </c>
      <c r="Q147" s="231">
        <v>2.7226806806974228E-3</v>
      </c>
      <c r="R147" s="231">
        <v>2.7641881790018488E-3</v>
      </c>
      <c r="S147" s="231">
        <v>2.9603304004548079E-3</v>
      </c>
      <c r="T147" s="231">
        <v>2.936912278005431E-3</v>
      </c>
      <c r="U147" s="231">
        <v>2.5212242161704482E-3</v>
      </c>
      <c r="V147" s="231">
        <v>3.2198148654140231E-3</v>
      </c>
      <c r="W147" s="231">
        <v>3.2729122373402549E-3</v>
      </c>
      <c r="DA147" s="73" t="s">
        <v>1125</v>
      </c>
    </row>
    <row r="148" spans="1:105" ht="12" customHeight="1" x14ac:dyDescent="0.25">
      <c r="A148" s="64" t="s">
        <v>160</v>
      </c>
      <c r="B148" s="231">
        <v>4.5177198626074853E-2</v>
      </c>
      <c r="C148" s="231">
        <v>6.3870344098836587E-2</v>
      </c>
      <c r="D148" s="231">
        <v>0.1726601159009595</v>
      </c>
      <c r="E148" s="231">
        <v>0.14280930084095769</v>
      </c>
      <c r="F148" s="231">
        <v>0.14300850450079661</v>
      </c>
      <c r="G148" s="231">
        <v>0.1295304063222959</v>
      </c>
      <c r="H148" s="231">
        <v>1.438489481542847E-2</v>
      </c>
      <c r="I148" s="231">
        <v>1.0835402286529979E-2</v>
      </c>
      <c r="J148" s="231">
        <v>5.5456085527002923E-3</v>
      </c>
      <c r="K148" s="231">
        <v>1.23976138407829E-2</v>
      </c>
      <c r="L148" s="231">
        <v>1.4761962099543249E-3</v>
      </c>
      <c r="M148" s="231">
        <v>1.4528088515713519E-3</v>
      </c>
      <c r="N148" s="231">
        <v>1.8879045880248911E-3</v>
      </c>
      <c r="O148" s="231">
        <v>1.7042853892255581E-3</v>
      </c>
      <c r="P148" s="231">
        <v>3.6486820882330232E-3</v>
      </c>
      <c r="Q148" s="231">
        <v>2.4784464327567458E-3</v>
      </c>
      <c r="R148" s="231">
        <v>2.5245703196937548E-3</v>
      </c>
      <c r="S148" s="231">
        <v>2.0302936959030338E-3</v>
      </c>
      <c r="T148" s="231">
        <v>1.6332429732142651E-3</v>
      </c>
      <c r="U148" s="231">
        <v>1.915807590159352E-3</v>
      </c>
      <c r="V148" s="231">
        <v>2.631937731500823E-3</v>
      </c>
      <c r="W148" s="231">
        <v>2.094306113806386E-3</v>
      </c>
      <c r="DA148" s="73" t="s">
        <v>1126</v>
      </c>
    </row>
    <row r="149" spans="1:105" ht="12" customHeight="1" x14ac:dyDescent="0.25">
      <c r="A149" s="64" t="s">
        <v>70</v>
      </c>
      <c r="B149" s="231">
        <v>0.29604963556558861</v>
      </c>
      <c r="C149" s="231">
        <v>1.358951376936343</v>
      </c>
      <c r="D149" s="231">
        <v>0.9427491292205552</v>
      </c>
      <c r="E149" s="231">
        <v>0.67125065428904329</v>
      </c>
      <c r="F149" s="231">
        <v>0.58381622518099197</v>
      </c>
      <c r="G149" s="231">
        <v>6.4946811161888288E-2</v>
      </c>
      <c r="H149" s="231">
        <v>4.1641139998885378E-2</v>
      </c>
      <c r="I149" s="231">
        <v>0.50547872660713022</v>
      </c>
      <c r="J149" s="231">
        <v>0.19393423827632639</v>
      </c>
      <c r="K149" s="231">
        <v>0.25705988578478861</v>
      </c>
      <c r="L149" s="231">
        <v>3.6168975338273728E-2</v>
      </c>
      <c r="M149" s="231">
        <v>1.7769168661298851E-2</v>
      </c>
      <c r="N149" s="231">
        <v>8.2495793875920018E-3</v>
      </c>
      <c r="O149" s="231">
        <v>6.6111425091811369E-3</v>
      </c>
      <c r="P149" s="231">
        <v>5.81448390948396E-3</v>
      </c>
      <c r="Q149" s="231">
        <v>4.7349671377725907E-3</v>
      </c>
      <c r="R149" s="231">
        <v>1.3219776475738141E-2</v>
      </c>
      <c r="S149" s="231">
        <v>3.5668487987752769E-3</v>
      </c>
      <c r="T149" s="231">
        <v>1.07035312446191E-2</v>
      </c>
      <c r="U149" s="231">
        <v>2.1472120397339682E-3</v>
      </c>
      <c r="V149" s="231">
        <v>1.7927346699020969E-3</v>
      </c>
      <c r="W149" s="231">
        <v>1.0972841034078301E-3</v>
      </c>
      <c r="DA149" s="73" t="s">
        <v>1127</v>
      </c>
    </row>
    <row r="150" spans="1:105" ht="12" customHeight="1" x14ac:dyDescent="0.25">
      <c r="A150" s="64" t="s">
        <v>34</v>
      </c>
      <c r="B150" s="231">
        <v>0</v>
      </c>
      <c r="C150" s="231">
        <v>0</v>
      </c>
      <c r="D150" s="231">
        <v>0</v>
      </c>
      <c r="E150" s="231">
        <v>0</v>
      </c>
      <c r="F150" s="231">
        <v>0</v>
      </c>
      <c r="G150" s="231">
        <v>0</v>
      </c>
      <c r="H150" s="231">
        <v>0</v>
      </c>
      <c r="I150" s="231">
        <v>0</v>
      </c>
      <c r="J150" s="231">
        <v>0</v>
      </c>
      <c r="K150" s="231">
        <v>0</v>
      </c>
      <c r="L150" s="231">
        <v>0</v>
      </c>
      <c r="M150" s="231">
        <v>0</v>
      </c>
      <c r="N150" s="231">
        <v>0</v>
      </c>
      <c r="O150" s="231">
        <v>0</v>
      </c>
      <c r="P150" s="231">
        <v>0</v>
      </c>
      <c r="Q150" s="231">
        <v>0</v>
      </c>
      <c r="R150" s="231">
        <v>0</v>
      </c>
      <c r="S150" s="231">
        <v>1.9504842475418702E-6</v>
      </c>
      <c r="T150" s="231">
        <v>3.8800988239798384E-6</v>
      </c>
      <c r="U150" s="231">
        <v>1.9992073401801281E-6</v>
      </c>
      <c r="V150" s="231">
        <v>2.6616872536729822E-6</v>
      </c>
      <c r="W150" s="231">
        <v>2.4058745655065491E-6</v>
      </c>
      <c r="DA150" s="73" t="s">
        <v>1128</v>
      </c>
    </row>
    <row r="151" spans="1:105" ht="12" customHeight="1" x14ac:dyDescent="0.25">
      <c r="A151" s="64" t="s">
        <v>162</v>
      </c>
      <c r="B151" s="231">
        <v>0.2172134600069269</v>
      </c>
      <c r="C151" s="231">
        <v>0.32693909114156389</v>
      </c>
      <c r="D151" s="231">
        <v>0.37202507281731723</v>
      </c>
      <c r="E151" s="231">
        <v>0.33814438651156342</v>
      </c>
      <c r="F151" s="231">
        <v>0.30197248986822772</v>
      </c>
      <c r="G151" s="231">
        <v>0.33483530579940951</v>
      </c>
      <c r="H151" s="231">
        <v>0.26329683400846737</v>
      </c>
      <c r="I151" s="231">
        <v>0.35098102745545962</v>
      </c>
      <c r="J151" s="231">
        <v>0.37958114656209802</v>
      </c>
      <c r="K151" s="231">
        <v>0.70305720014838069</v>
      </c>
      <c r="L151" s="231">
        <v>9.9685013747143059E-2</v>
      </c>
      <c r="M151" s="231">
        <v>0.117140101980075</v>
      </c>
      <c r="N151" s="231">
        <v>0.14779855677674431</v>
      </c>
      <c r="O151" s="231">
        <v>0.12781670818390409</v>
      </c>
      <c r="P151" s="231">
        <v>0.16360499462815989</v>
      </c>
      <c r="Q151" s="231">
        <v>0.1791672050933886</v>
      </c>
      <c r="R151" s="231">
        <v>0.1770954357345457</v>
      </c>
      <c r="S151" s="231">
        <v>0.19479694554380109</v>
      </c>
      <c r="T151" s="231">
        <v>0.18697851601577389</v>
      </c>
      <c r="U151" s="231">
        <v>0.18194702828382131</v>
      </c>
      <c r="V151" s="231">
        <v>0.14921847013865891</v>
      </c>
      <c r="W151" s="231">
        <v>0.18526651664300359</v>
      </c>
      <c r="DA151" s="73" t="s">
        <v>1129</v>
      </c>
    </row>
    <row r="152" spans="1:105" ht="12" customHeight="1" x14ac:dyDescent="0.25">
      <c r="A152" s="64" t="s">
        <v>36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1130</v>
      </c>
    </row>
    <row r="153" spans="1:105" ht="12" customHeight="1" x14ac:dyDescent="0.25">
      <c r="A153" s="64" t="s">
        <v>73</v>
      </c>
      <c r="B153" s="231">
        <v>0.31455164278324471</v>
      </c>
      <c r="C153" s="231">
        <v>0.38855713465972053</v>
      </c>
      <c r="D153" s="231">
        <v>0.42638511587474859</v>
      </c>
      <c r="E153" s="231">
        <v>0.37540848455603493</v>
      </c>
      <c r="F153" s="231">
        <v>0.38997520884736891</v>
      </c>
      <c r="G153" s="231">
        <v>0.4746947181614648</v>
      </c>
      <c r="H153" s="231">
        <v>0.44942426051496198</v>
      </c>
      <c r="I153" s="231">
        <v>0.44383535960042531</v>
      </c>
      <c r="J153" s="231">
        <v>0.49630745451189451</v>
      </c>
      <c r="K153" s="231">
        <v>0.56865365532924872</v>
      </c>
      <c r="L153" s="231">
        <v>6.9710851335149288E-2</v>
      </c>
      <c r="M153" s="231">
        <v>6.6175426227237613E-2</v>
      </c>
      <c r="N153" s="231">
        <v>3.692693421798282E-3</v>
      </c>
      <c r="O153" s="231">
        <v>4.4275390335692969E-3</v>
      </c>
      <c r="P153" s="231">
        <v>3.5320868953775948E-3</v>
      </c>
      <c r="Q153" s="231">
        <v>3.9733998271597373E-3</v>
      </c>
      <c r="R153" s="231">
        <v>2.2781603173408159E-3</v>
      </c>
      <c r="S153" s="231">
        <v>2.2030719575985422E-3</v>
      </c>
      <c r="T153" s="231">
        <v>8.6655540402216409E-3</v>
      </c>
      <c r="U153" s="231">
        <v>1.141880592466217E-2</v>
      </c>
      <c r="V153" s="231">
        <v>1.350961546328836E-2</v>
      </c>
      <c r="W153" s="231">
        <v>1.3333958310678681E-2</v>
      </c>
      <c r="DA153" s="73" t="s">
        <v>1131</v>
      </c>
    </row>
    <row r="154" spans="1:105" ht="12" customHeight="1" x14ac:dyDescent="0.25">
      <c r="A154" s="64" t="s">
        <v>79</v>
      </c>
      <c r="B154" s="231">
        <v>0.52001496270268954</v>
      </c>
      <c r="C154" s="231">
        <v>0.61284354866118651</v>
      </c>
      <c r="D154" s="231">
        <v>0.93792397269198269</v>
      </c>
      <c r="E154" s="231">
        <v>1.0933260178141371</v>
      </c>
      <c r="F154" s="231">
        <v>1.145333331611212</v>
      </c>
      <c r="G154" s="231">
        <v>1.5012706734494441</v>
      </c>
      <c r="H154" s="231">
        <v>1.5071058129110251</v>
      </c>
      <c r="I154" s="231">
        <v>1.464541785784981</v>
      </c>
      <c r="J154" s="231">
        <v>1.6364195455221699</v>
      </c>
      <c r="K154" s="231">
        <v>1.7649286030768441</v>
      </c>
      <c r="L154" s="231">
        <v>0.18354499527179571</v>
      </c>
      <c r="M154" s="231">
        <v>0.15596395308085981</v>
      </c>
      <c r="N154" s="231">
        <v>0.20012204032554029</v>
      </c>
      <c r="O154" s="231">
        <v>0.1889903891557122</v>
      </c>
      <c r="P154" s="231">
        <v>7.4656834811849634E-2</v>
      </c>
      <c r="Q154" s="231">
        <v>6.1635493947222383E-2</v>
      </c>
      <c r="R154" s="231">
        <v>4.3808238626167742E-2</v>
      </c>
      <c r="S154" s="231">
        <v>3.3802379630962477E-2</v>
      </c>
      <c r="T154" s="231">
        <v>9.8026008335104983E-2</v>
      </c>
      <c r="U154" s="231">
        <v>0.1226167173928211</v>
      </c>
      <c r="V154" s="231">
        <v>0.14696750159153629</v>
      </c>
      <c r="W154" s="231">
        <v>0.14575068803204649</v>
      </c>
      <c r="DA154" s="73" t="s">
        <v>1132</v>
      </c>
    </row>
    <row r="155" spans="1:105" ht="12" customHeight="1" x14ac:dyDescent="0.25">
      <c r="A155" s="60" t="s">
        <v>1038</v>
      </c>
      <c r="B155" s="264">
        <v>4.2297810475095403</v>
      </c>
      <c r="C155" s="264">
        <v>4.8296706224691448</v>
      </c>
      <c r="D155" s="264">
        <v>5.3171290007455649</v>
      </c>
      <c r="E155" s="264">
        <v>4.9565351230938779</v>
      </c>
      <c r="F155" s="264">
        <v>5.4053764802147528</v>
      </c>
      <c r="G155" s="264">
        <v>6.2798342530536049</v>
      </c>
      <c r="H155" s="264">
        <v>6.0582234039532308</v>
      </c>
      <c r="I155" s="264">
        <v>5.9056607431055426</v>
      </c>
      <c r="J155" s="264">
        <v>6.0201307006112339</v>
      </c>
      <c r="K155" s="264">
        <v>4.1899320461716121</v>
      </c>
      <c r="L155" s="264">
        <v>0.42919351216051488</v>
      </c>
      <c r="M155" s="264">
        <v>0.34954354006877958</v>
      </c>
      <c r="N155" s="264">
        <v>0.43289830722287181</v>
      </c>
      <c r="O155" s="264">
        <v>0.41281331973005758</v>
      </c>
      <c r="P155" s="264">
        <v>0.5097222546570509</v>
      </c>
      <c r="Q155" s="264">
        <v>0.5099163948036618</v>
      </c>
      <c r="R155" s="264">
        <v>0.60489303303888498</v>
      </c>
      <c r="S155" s="264">
        <v>0.57696900452046551</v>
      </c>
      <c r="T155" s="264">
        <v>0.50441678138931056</v>
      </c>
      <c r="U155" s="264">
        <v>0.57038122030045424</v>
      </c>
      <c r="V155" s="264">
        <v>0.8456821149899767</v>
      </c>
      <c r="W155" s="264">
        <v>0.74114052656548179</v>
      </c>
      <c r="DA155" s="72" t="s">
        <v>1133</v>
      </c>
    </row>
    <row r="156" spans="1:105" ht="12" customHeight="1" x14ac:dyDescent="0.25">
      <c r="A156" s="132" t="s">
        <v>1040</v>
      </c>
      <c r="B156" s="318">
        <v>3.455104978530898</v>
      </c>
      <c r="C156" s="318">
        <v>4.5193735887582349</v>
      </c>
      <c r="D156" s="318">
        <v>4.9449827640110096</v>
      </c>
      <c r="E156" s="318">
        <v>4.5846445054165557</v>
      </c>
      <c r="F156" s="318">
        <v>4.7476070751027883</v>
      </c>
      <c r="G156" s="318">
        <v>5.3336581754607897</v>
      </c>
      <c r="H156" s="318">
        <v>4.9814275294101433</v>
      </c>
      <c r="I156" s="318">
        <v>5.2330386597147989</v>
      </c>
      <c r="J156" s="318">
        <v>5.3581145547202729</v>
      </c>
      <c r="K156" s="318">
        <v>5.1961065377721862</v>
      </c>
      <c r="L156" s="318">
        <v>9.4655942369544182</v>
      </c>
      <c r="M156" s="318">
        <v>8.7921971650415696</v>
      </c>
      <c r="N156" s="318">
        <v>6.7879010223303347</v>
      </c>
      <c r="O156" s="318">
        <v>7.0922166913451168</v>
      </c>
      <c r="P156" s="318">
        <v>5.8344732455833226</v>
      </c>
      <c r="Q156" s="318">
        <v>6.4525805551617834</v>
      </c>
      <c r="R156" s="318">
        <v>6.1978292290472128</v>
      </c>
      <c r="S156" s="318">
        <v>5.7267280047457856</v>
      </c>
      <c r="T156" s="318">
        <v>5.6713791715325312</v>
      </c>
      <c r="U156" s="318">
        <v>6.5749545800437801</v>
      </c>
      <c r="V156" s="318">
        <v>7.9577088769170068</v>
      </c>
      <c r="W156" s="318">
        <v>7.8973506355905494</v>
      </c>
      <c r="DA156" s="139" t="s">
        <v>1134</v>
      </c>
    </row>
    <row r="157" spans="1:105" ht="12" customHeight="1" x14ac:dyDescent="0.25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DA157" s="173"/>
    </row>
    <row r="158" spans="1:105" ht="15" customHeight="1" x14ac:dyDescent="0.25">
      <c r="A158" s="32" t="s">
        <v>253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DA158" s="88"/>
    </row>
    <row r="159" spans="1:105" ht="12" customHeight="1" x14ac:dyDescent="0.25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DA159" s="173"/>
    </row>
    <row r="160" spans="1:105" ht="12" customHeight="1" x14ac:dyDescent="0.25">
      <c r="A160" s="35" t="s">
        <v>46</v>
      </c>
      <c r="B160" s="234">
        <f t="shared" ref="B160:W160" si="6">SUM(B$161:B$167,B$169:B$170,B$172:B$175)</f>
        <v>1</v>
      </c>
      <c r="C160" s="234">
        <f t="shared" si="6"/>
        <v>1</v>
      </c>
      <c r="D160" s="234">
        <f t="shared" si="6"/>
        <v>1</v>
      </c>
      <c r="E160" s="234">
        <f t="shared" si="6"/>
        <v>1.0000000000000002</v>
      </c>
      <c r="F160" s="234">
        <f t="shared" si="6"/>
        <v>0.99999999999999978</v>
      </c>
      <c r="G160" s="234">
        <f t="shared" si="6"/>
        <v>1</v>
      </c>
      <c r="H160" s="234">
        <f t="shared" si="6"/>
        <v>1</v>
      </c>
      <c r="I160" s="234">
        <f t="shared" si="6"/>
        <v>1</v>
      </c>
      <c r="J160" s="234">
        <f t="shared" si="6"/>
        <v>1</v>
      </c>
      <c r="K160" s="234">
        <f t="shared" si="6"/>
        <v>1</v>
      </c>
      <c r="L160" s="234">
        <f t="shared" si="6"/>
        <v>0.99999999999999978</v>
      </c>
      <c r="M160" s="234">
        <f t="shared" si="6"/>
        <v>0.99999999999999989</v>
      </c>
      <c r="N160" s="234">
        <f t="shared" si="6"/>
        <v>1</v>
      </c>
      <c r="O160" s="234">
        <f t="shared" si="6"/>
        <v>0.99999999999999989</v>
      </c>
      <c r="P160" s="234">
        <f t="shared" si="6"/>
        <v>1</v>
      </c>
      <c r="Q160" s="234">
        <f t="shared" si="6"/>
        <v>1</v>
      </c>
      <c r="R160" s="234">
        <f t="shared" si="6"/>
        <v>0.99999999999999989</v>
      </c>
      <c r="S160" s="234">
        <f t="shared" si="6"/>
        <v>1.0000000000000002</v>
      </c>
      <c r="T160" s="234">
        <f t="shared" si="6"/>
        <v>0.99999999999999967</v>
      </c>
      <c r="U160" s="234">
        <f t="shared" si="6"/>
        <v>0.99999999999999989</v>
      </c>
      <c r="V160" s="234">
        <f t="shared" si="6"/>
        <v>1</v>
      </c>
      <c r="W160" s="234">
        <f t="shared" si="6"/>
        <v>1</v>
      </c>
      <c r="DA160" s="95"/>
    </row>
    <row r="161" spans="1:105" ht="12" customHeight="1" x14ac:dyDescent="0.25">
      <c r="A161" s="55" t="s">
        <v>92</v>
      </c>
      <c r="B161" s="268">
        <f t="shared" ref="B161:W161" si="7">IF(B$6=0,0,B$6/B$5)</f>
        <v>1.4317773985947344E-3</v>
      </c>
      <c r="C161" s="268">
        <f t="shared" si="7"/>
        <v>1.7619206716067493E-3</v>
      </c>
      <c r="D161" s="268">
        <f t="shared" si="7"/>
        <v>1.7017885023102523E-3</v>
      </c>
      <c r="E161" s="268">
        <f t="shared" si="7"/>
        <v>1.6872790044544029E-3</v>
      </c>
      <c r="F161" s="268">
        <f t="shared" si="7"/>
        <v>1.5452568151747745E-3</v>
      </c>
      <c r="G161" s="268">
        <f t="shared" si="7"/>
        <v>1.4769212747227653E-3</v>
      </c>
      <c r="H161" s="268">
        <f t="shared" si="7"/>
        <v>1.7654286850849925E-3</v>
      </c>
      <c r="I161" s="268">
        <f t="shared" si="7"/>
        <v>1.6000993693395099E-3</v>
      </c>
      <c r="J161" s="268">
        <f t="shared" si="7"/>
        <v>1.7284333360936136E-3</v>
      </c>
      <c r="K161" s="268">
        <f t="shared" si="7"/>
        <v>1.7054563930091963E-3</v>
      </c>
      <c r="L161" s="268">
        <f t="shared" si="7"/>
        <v>1.7036449419556767E-3</v>
      </c>
      <c r="M161" s="268">
        <f t="shared" si="7"/>
        <v>1.6509649179748819E-3</v>
      </c>
      <c r="N161" s="268">
        <f t="shared" si="7"/>
        <v>1.7934413494922927E-3</v>
      </c>
      <c r="O161" s="268">
        <f t="shared" si="7"/>
        <v>1.8430542409795204E-3</v>
      </c>
      <c r="P161" s="268">
        <f t="shared" si="7"/>
        <v>1.6539954504530005E-3</v>
      </c>
      <c r="Q161" s="268">
        <f t="shared" si="7"/>
        <v>2.1204321044338585E-3</v>
      </c>
      <c r="R161" s="268">
        <f t="shared" si="7"/>
        <v>2.6880323334050656E-3</v>
      </c>
      <c r="S161" s="268">
        <f t="shared" si="7"/>
        <v>2.7515786280176112E-3</v>
      </c>
      <c r="T161" s="268">
        <f t="shared" si="7"/>
        <v>3.6438636649849445E-3</v>
      </c>
      <c r="U161" s="268">
        <f t="shared" si="7"/>
        <v>2.3282483441910569E-3</v>
      </c>
      <c r="V161" s="268">
        <f t="shared" si="7"/>
        <v>2.2731672499918679E-3</v>
      </c>
      <c r="W161" s="268">
        <f t="shared" si="7"/>
        <v>2.358042608421321E-3</v>
      </c>
      <c r="DA161" s="76"/>
    </row>
    <row r="162" spans="1:105" ht="12" customHeight="1" x14ac:dyDescent="0.25">
      <c r="A162" s="202" t="s">
        <v>93</v>
      </c>
      <c r="B162" s="269">
        <f t="shared" ref="B162:W162" si="8">IF(B$7=0,0,B$7/B$5)</f>
        <v>1.1328651455264847E-2</v>
      </c>
      <c r="C162" s="269">
        <f t="shared" si="8"/>
        <v>1.3940843877022798E-2</v>
      </c>
      <c r="D162" s="269">
        <f t="shared" si="8"/>
        <v>1.3465060149833352E-2</v>
      </c>
      <c r="E162" s="269">
        <f t="shared" si="8"/>
        <v>1.3350256658619461E-2</v>
      </c>
      <c r="F162" s="269">
        <f t="shared" si="8"/>
        <v>1.2226534575255318E-2</v>
      </c>
      <c r="G162" s="269">
        <f t="shared" si="8"/>
        <v>1.1685843319374499E-2</v>
      </c>
      <c r="H162" s="269">
        <f t="shared" si="8"/>
        <v>1.3968600329970294E-2</v>
      </c>
      <c r="I162" s="269">
        <f t="shared" si="8"/>
        <v>1.2660465283798814E-2</v>
      </c>
      <c r="J162" s="269">
        <f t="shared" si="8"/>
        <v>1.367588205225438E-2</v>
      </c>
      <c r="K162" s="269">
        <f t="shared" si="8"/>
        <v>1.3494081599218664E-2</v>
      </c>
      <c r="L162" s="269">
        <f t="shared" si="8"/>
        <v>1.3479748856130442E-2</v>
      </c>
      <c r="M162" s="269">
        <f t="shared" si="8"/>
        <v>1.3062928733868995E-2</v>
      </c>
      <c r="N162" s="269">
        <f t="shared" si="8"/>
        <v>1.4190244917819691E-2</v>
      </c>
      <c r="O162" s="269">
        <f t="shared" si="8"/>
        <v>1.4582796969485196E-2</v>
      </c>
      <c r="P162" s="269">
        <f t="shared" si="8"/>
        <v>1.3086907214184557E-2</v>
      </c>
      <c r="Q162" s="269">
        <f t="shared" si="8"/>
        <v>1.6777493672732759E-2</v>
      </c>
      <c r="R162" s="269">
        <f t="shared" si="8"/>
        <v>2.1268516625221345E-2</v>
      </c>
      <c r="S162" s="269">
        <f t="shared" si="8"/>
        <v>2.1771313934108655E-2</v>
      </c>
      <c r="T162" s="269">
        <f t="shared" si="8"/>
        <v>2.8831340298871938E-2</v>
      </c>
      <c r="U162" s="269">
        <f t="shared" si="8"/>
        <v>1.8421797982371785E-2</v>
      </c>
      <c r="V162" s="269">
        <f t="shared" si="8"/>
        <v>1.798597987365623E-2</v>
      </c>
      <c r="W162" s="269">
        <f t="shared" si="8"/>
        <v>1.8657539121435716E-2</v>
      </c>
      <c r="DA162" s="77"/>
    </row>
    <row r="163" spans="1:105" ht="12" customHeight="1" x14ac:dyDescent="0.25">
      <c r="A163" s="202" t="s">
        <v>94</v>
      </c>
      <c r="B163" s="269">
        <f t="shared" ref="B163:W163" si="9">IF(B$8=0,0,B$8/B$5)</f>
        <v>1.2502657488442434E-2</v>
      </c>
      <c r="C163" s="269">
        <f t="shared" si="9"/>
        <v>1.538555553434944E-2</v>
      </c>
      <c r="D163" s="269">
        <f t="shared" si="9"/>
        <v>1.4860465588461876E-2</v>
      </c>
      <c r="E163" s="269">
        <f t="shared" si="9"/>
        <v>1.4733764830230178E-2</v>
      </c>
      <c r="F163" s="269">
        <f t="shared" si="9"/>
        <v>1.3493589653512958E-2</v>
      </c>
      <c r="G163" s="269">
        <f t="shared" si="9"/>
        <v>1.2896865709275793E-2</v>
      </c>
      <c r="H163" s="269">
        <f t="shared" si="9"/>
        <v>1.5416188432330906E-2</v>
      </c>
      <c r="I163" s="269">
        <f t="shared" si="9"/>
        <v>1.397248928636512E-2</v>
      </c>
      <c r="J163" s="269">
        <f t="shared" si="9"/>
        <v>1.5093135297424187E-2</v>
      </c>
      <c r="K163" s="269">
        <f t="shared" si="9"/>
        <v>1.4892494576458861E-2</v>
      </c>
      <c r="L163" s="269">
        <f t="shared" si="9"/>
        <v>1.4876676508579415E-2</v>
      </c>
      <c r="M163" s="269">
        <f t="shared" si="9"/>
        <v>1.4416660659075672E-2</v>
      </c>
      <c r="N163" s="269">
        <f t="shared" si="9"/>
        <v>1.5660802398696695E-2</v>
      </c>
      <c r="O163" s="269">
        <f t="shared" si="9"/>
        <v>1.6094035239140238E-2</v>
      </c>
      <c r="P163" s="269">
        <f t="shared" si="9"/>
        <v>1.4443124067157618E-2</v>
      </c>
      <c r="Q163" s="269">
        <f t="shared" si="9"/>
        <v>1.8516171826188817E-2</v>
      </c>
      <c r="R163" s="269">
        <f t="shared" si="9"/>
        <v>2.347260657655827E-2</v>
      </c>
      <c r="S163" s="269">
        <f t="shared" si="9"/>
        <v>2.4027509564257404E-2</v>
      </c>
      <c r="T163" s="269">
        <f t="shared" si="9"/>
        <v>3.1819177605821779E-2</v>
      </c>
      <c r="U163" s="269">
        <f t="shared" si="9"/>
        <v>2.0330877987056028E-2</v>
      </c>
      <c r="V163" s="269">
        <f t="shared" si="9"/>
        <v>1.9849895359772624E-2</v>
      </c>
      <c r="W163" s="269">
        <f t="shared" si="9"/>
        <v>2.0591049352490873E-2</v>
      </c>
      <c r="DA163" s="77"/>
    </row>
    <row r="164" spans="1:105" ht="12" customHeight="1" x14ac:dyDescent="0.25">
      <c r="A164" s="202" t="s">
        <v>95</v>
      </c>
      <c r="B164" s="269">
        <f t="shared" ref="B164:W164" si="10">IF(B$9=0,0,B$9/B$5)</f>
        <v>2.0342213167980353E-2</v>
      </c>
      <c r="C164" s="269">
        <f t="shared" si="10"/>
        <v>2.5032778085527348E-2</v>
      </c>
      <c r="D164" s="269">
        <f t="shared" si="10"/>
        <v>2.4178440388003267E-2</v>
      </c>
      <c r="E164" s="269">
        <f t="shared" si="10"/>
        <v>2.3972294307869783E-2</v>
      </c>
      <c r="F164" s="269">
        <f t="shared" si="10"/>
        <v>2.195449066622478E-2</v>
      </c>
      <c r="G164" s="269">
        <f t="shared" si="10"/>
        <v>2.0983602222121474E-2</v>
      </c>
      <c r="H164" s="269">
        <f t="shared" si="10"/>
        <v>2.5082618764700391E-2</v>
      </c>
      <c r="I164" s="269">
        <f t="shared" si="10"/>
        <v>2.2733675285698817E-2</v>
      </c>
      <c r="J164" s="269">
        <f t="shared" si="10"/>
        <v>2.4557001251709124E-2</v>
      </c>
      <c r="K164" s="269">
        <f t="shared" si="10"/>
        <v>2.4230552549117157E-2</v>
      </c>
      <c r="L164" s="269">
        <f t="shared" si="10"/>
        <v>2.4204816059974203E-2</v>
      </c>
      <c r="M164" s="269">
        <f t="shared" si="10"/>
        <v>2.3456355944202398E-2</v>
      </c>
      <c r="N164" s="269">
        <f t="shared" si="10"/>
        <v>2.5480613307242887E-2</v>
      </c>
      <c r="O164" s="269">
        <f t="shared" si="10"/>
        <v>2.6185496633033319E-2</v>
      </c>
      <c r="P164" s="269">
        <f t="shared" si="10"/>
        <v>2.3499412733437162E-2</v>
      </c>
      <c r="Q164" s="269">
        <f t="shared" si="10"/>
        <v>3.0126388305164127E-2</v>
      </c>
      <c r="R164" s="269">
        <f t="shared" si="10"/>
        <v>3.8190662027643076E-2</v>
      </c>
      <c r="S164" s="269">
        <f t="shared" si="10"/>
        <v>3.9093506472814801E-2</v>
      </c>
      <c r="T164" s="269">
        <f t="shared" si="10"/>
        <v>5.1770793072256634E-2</v>
      </c>
      <c r="U164" s="269">
        <f t="shared" si="10"/>
        <v>3.3078971753581619E-2</v>
      </c>
      <c r="V164" s="269">
        <f t="shared" si="10"/>
        <v>3.2296398037286581E-2</v>
      </c>
      <c r="W164" s="269">
        <f t="shared" si="10"/>
        <v>3.3502278668993205E-2</v>
      </c>
      <c r="DA164" s="77"/>
    </row>
    <row r="165" spans="1:105" ht="12" customHeight="1" x14ac:dyDescent="0.25">
      <c r="A165" s="56" t="s">
        <v>96</v>
      </c>
      <c r="B165" s="270">
        <f t="shared" ref="B165:W165" si="11">IF(B$10=0,0,B$10/B$5)</f>
        <v>3.838901328592258E-3</v>
      </c>
      <c r="C165" s="270">
        <f t="shared" si="11"/>
        <v>5.231998187837256E-3</v>
      </c>
      <c r="D165" s="270">
        <f t="shared" si="11"/>
        <v>4.9672597299749068E-3</v>
      </c>
      <c r="E165" s="270">
        <f t="shared" si="11"/>
        <v>4.8502895290883875E-3</v>
      </c>
      <c r="F165" s="270">
        <f t="shared" si="11"/>
        <v>4.345528400677456E-3</v>
      </c>
      <c r="G165" s="270">
        <f t="shared" si="11"/>
        <v>3.9139112230379761E-3</v>
      </c>
      <c r="H165" s="270">
        <f t="shared" si="11"/>
        <v>4.6938051074286273E-3</v>
      </c>
      <c r="I165" s="270">
        <f t="shared" si="11"/>
        <v>4.4205552866079575E-3</v>
      </c>
      <c r="J165" s="270">
        <f t="shared" si="11"/>
        <v>4.6685347217129951E-3</v>
      </c>
      <c r="K165" s="270">
        <f t="shared" si="11"/>
        <v>5.0352276695317709E-3</v>
      </c>
      <c r="L165" s="270">
        <f t="shared" si="11"/>
        <v>5.3502729475955885E-3</v>
      </c>
      <c r="M165" s="270">
        <f t="shared" si="11"/>
        <v>5.3862097420586752E-3</v>
      </c>
      <c r="N165" s="270">
        <f t="shared" si="11"/>
        <v>5.482141152746943E-3</v>
      </c>
      <c r="O165" s="270">
        <f t="shared" si="11"/>
        <v>5.5406445963316394E-3</v>
      </c>
      <c r="P165" s="270">
        <f t="shared" si="11"/>
        <v>4.4176226145400755E-3</v>
      </c>
      <c r="Q165" s="270">
        <f t="shared" si="11"/>
        <v>5.6285000432995703E-3</v>
      </c>
      <c r="R165" s="270">
        <f t="shared" si="11"/>
        <v>6.879067710552497E-3</v>
      </c>
      <c r="S165" s="270">
        <f t="shared" si="11"/>
        <v>7.0148049834710749E-3</v>
      </c>
      <c r="T165" s="270">
        <f t="shared" si="11"/>
        <v>1.011303678387662E-2</v>
      </c>
      <c r="U165" s="270">
        <f t="shared" si="11"/>
        <v>6.3438208611953624E-3</v>
      </c>
      <c r="V165" s="270">
        <f t="shared" si="11"/>
        <v>5.8861670168685312E-3</v>
      </c>
      <c r="W165" s="270">
        <f t="shared" si="11"/>
        <v>6.2465669105168584E-3</v>
      </c>
      <c r="DA165" s="78"/>
    </row>
    <row r="166" spans="1:105" ht="12" customHeight="1" x14ac:dyDescent="0.25">
      <c r="A166" s="134" t="s">
        <v>999</v>
      </c>
      <c r="B166" s="319">
        <f t="shared" ref="B166:W166" si="12">IF(B$16=0,0,B$16/B$5)</f>
        <v>0.86063066039442582</v>
      </c>
      <c r="C166" s="319">
        <f t="shared" si="12"/>
        <v>0.78013666213547661</v>
      </c>
      <c r="D166" s="319">
        <f t="shared" si="12"/>
        <v>0.79744052382819208</v>
      </c>
      <c r="E166" s="319">
        <f t="shared" si="12"/>
        <v>0.80325906911095069</v>
      </c>
      <c r="F166" s="319">
        <f t="shared" si="12"/>
        <v>0.82629625457332412</v>
      </c>
      <c r="G166" s="319">
        <f t="shared" si="12"/>
        <v>0.84899851964492368</v>
      </c>
      <c r="H166" s="319">
        <f t="shared" si="12"/>
        <v>0.82233153724524111</v>
      </c>
      <c r="I166" s="319">
        <f t="shared" si="12"/>
        <v>0.82372700250326403</v>
      </c>
      <c r="J166" s="319">
        <f t="shared" si="12"/>
        <v>0.81533423142672312</v>
      </c>
      <c r="K166" s="319">
        <f t="shared" si="12"/>
        <v>0.78217183917843658</v>
      </c>
      <c r="L166" s="319">
        <f t="shared" si="12"/>
        <v>0.7692699772196312</v>
      </c>
      <c r="M166" s="319">
        <f t="shared" si="12"/>
        <v>0.772860201105804</v>
      </c>
      <c r="N166" s="319">
        <f t="shared" si="12"/>
        <v>0.77090237017437524</v>
      </c>
      <c r="O166" s="319">
        <f t="shared" si="12"/>
        <v>0.76998784858670244</v>
      </c>
      <c r="P166" s="319">
        <f t="shared" si="12"/>
        <v>0.82953138644884672</v>
      </c>
      <c r="Q166" s="319">
        <f t="shared" si="12"/>
        <v>0.7885315858935128</v>
      </c>
      <c r="R166" s="319">
        <f t="shared" si="12"/>
        <v>0.75172665212532652</v>
      </c>
      <c r="S166" s="319">
        <f t="shared" si="12"/>
        <v>0.74618863648164013</v>
      </c>
      <c r="T166" s="319">
        <f t="shared" si="12"/>
        <v>0.60470573931693372</v>
      </c>
      <c r="U166" s="319">
        <f t="shared" si="12"/>
        <v>0.75123161432584773</v>
      </c>
      <c r="V166" s="319">
        <f t="shared" si="12"/>
        <v>0.77778379695549726</v>
      </c>
      <c r="W166" s="319">
        <f t="shared" si="12"/>
        <v>0.7583189733783906</v>
      </c>
      <c r="DA166" s="140"/>
    </row>
    <row r="167" spans="1:105" ht="12" customHeight="1" x14ac:dyDescent="0.25">
      <c r="A167" s="203" t="s">
        <v>1000</v>
      </c>
      <c r="B167" s="271">
        <f t="shared" ref="B167:W167" si="13">IF(B$25=0,0,B$25/B$5)</f>
        <v>4.9625506271798007E-2</v>
      </c>
      <c r="C167" s="271">
        <f t="shared" si="13"/>
        <v>9.1159812194598219E-2</v>
      </c>
      <c r="D167" s="271">
        <f t="shared" si="13"/>
        <v>8.3104711826535588E-2</v>
      </c>
      <c r="E167" s="271">
        <f t="shared" si="13"/>
        <v>8.1365991425006515E-2</v>
      </c>
      <c r="F167" s="271">
        <f t="shared" si="13"/>
        <v>7.0673739243053146E-2</v>
      </c>
      <c r="G167" s="271">
        <f t="shared" si="13"/>
        <v>5.8791180559356955E-2</v>
      </c>
      <c r="H167" s="271">
        <f t="shared" si="13"/>
        <v>6.9068186539346973E-2</v>
      </c>
      <c r="I167" s="271">
        <f t="shared" si="13"/>
        <v>7.1872389866348543E-2</v>
      </c>
      <c r="J167" s="271">
        <f t="shared" si="13"/>
        <v>7.4595289182794941E-2</v>
      </c>
      <c r="K167" s="271">
        <f t="shared" si="13"/>
        <v>9.3233796066069352E-2</v>
      </c>
      <c r="L167" s="271">
        <f t="shared" si="13"/>
        <v>0.10038786861154904</v>
      </c>
      <c r="M167" s="271">
        <f t="shared" si="13"/>
        <v>9.8635613107145526E-2</v>
      </c>
      <c r="N167" s="271">
        <f t="shared" si="13"/>
        <v>9.2246362186597514E-2</v>
      </c>
      <c r="O167" s="271">
        <f t="shared" si="13"/>
        <v>9.3354506144992286E-2</v>
      </c>
      <c r="P167" s="271">
        <f t="shared" si="13"/>
        <v>5.7850226721482774E-2</v>
      </c>
      <c r="Q167" s="271">
        <f t="shared" si="13"/>
        <v>7.2324496216695081E-2</v>
      </c>
      <c r="R167" s="271">
        <f t="shared" si="13"/>
        <v>8.0156544206326702E-2</v>
      </c>
      <c r="S167" s="271">
        <f t="shared" si="13"/>
        <v>8.1687804136440695E-2</v>
      </c>
      <c r="T167" s="271">
        <f t="shared" si="13"/>
        <v>0.14209280845418498</v>
      </c>
      <c r="U167" s="271">
        <f t="shared" si="13"/>
        <v>8.8816073605651871E-2</v>
      </c>
      <c r="V167" s="271">
        <f t="shared" si="13"/>
        <v>7.2244095514234288E-2</v>
      </c>
      <c r="W167" s="271">
        <f t="shared" si="13"/>
        <v>8.3480037767066403E-2</v>
      </c>
      <c r="DA167" s="79"/>
    </row>
    <row r="168" spans="1:105" ht="12" customHeight="1" x14ac:dyDescent="0.25">
      <c r="A168" s="203" t="s">
        <v>1012</v>
      </c>
      <c r="B168" s="271">
        <f t="shared" ref="B168:W168" si="14">IF(B$36=0,0,B$36/B$5)</f>
        <v>2.5618043294107818E-2</v>
      </c>
      <c r="C168" s="271">
        <f t="shared" si="14"/>
        <v>4.8580994701783994E-2</v>
      </c>
      <c r="D168" s="271">
        <f t="shared" si="14"/>
        <v>4.2606839580372147E-2</v>
      </c>
      <c r="E168" s="271">
        <f t="shared" si="14"/>
        <v>4.0290601426721771E-2</v>
      </c>
      <c r="F168" s="271">
        <f t="shared" si="14"/>
        <v>3.4588797021851671E-2</v>
      </c>
      <c r="G168" s="271">
        <f t="shared" si="14"/>
        <v>2.6560250262516009E-2</v>
      </c>
      <c r="H168" s="271">
        <f t="shared" si="14"/>
        <v>3.0310407614167784E-2</v>
      </c>
      <c r="I168" s="271">
        <f t="shared" si="14"/>
        <v>3.3638019317305076E-2</v>
      </c>
      <c r="J168" s="271">
        <f t="shared" si="14"/>
        <v>3.3071943197408388E-2</v>
      </c>
      <c r="K168" s="271">
        <f t="shared" si="14"/>
        <v>4.1674096960159369E-2</v>
      </c>
      <c r="L168" s="271">
        <f t="shared" si="14"/>
        <v>4.6508101672408424E-2</v>
      </c>
      <c r="M168" s="271">
        <f t="shared" si="14"/>
        <v>4.6827722307312948E-2</v>
      </c>
      <c r="N168" s="271">
        <f t="shared" si="14"/>
        <v>4.5385802522788496E-2</v>
      </c>
      <c r="O168" s="271">
        <f t="shared" si="14"/>
        <v>4.5390607008836299E-2</v>
      </c>
      <c r="P168" s="271">
        <f t="shared" si="14"/>
        <v>3.2142754739434058E-2</v>
      </c>
      <c r="Q168" s="271">
        <f t="shared" si="14"/>
        <v>4.0769195600179664E-2</v>
      </c>
      <c r="R168" s="271">
        <f t="shared" si="14"/>
        <v>4.6867667030645835E-2</v>
      </c>
      <c r="S168" s="271">
        <f t="shared" si="14"/>
        <v>4.8092175810619378E-2</v>
      </c>
      <c r="T168" s="271">
        <f t="shared" si="14"/>
        <v>7.6990971751598594E-2</v>
      </c>
      <c r="U168" s="271">
        <f t="shared" si="14"/>
        <v>4.7278565310053831E-2</v>
      </c>
      <c r="V168" s="271">
        <f t="shared" si="14"/>
        <v>3.9200818043390304E-2</v>
      </c>
      <c r="W168" s="271">
        <f t="shared" si="14"/>
        <v>4.4546430877249278E-2</v>
      </c>
      <c r="DA168" s="79"/>
    </row>
    <row r="169" spans="1:105" ht="12" customHeight="1" x14ac:dyDescent="0.25">
      <c r="A169" s="62" t="s">
        <v>1014</v>
      </c>
      <c r="B169" s="320">
        <f t="shared" ref="B169:W169" si="15">IF(B$37=0,0,B$37/B$5)</f>
        <v>2.0718298549717819E-2</v>
      </c>
      <c r="C169" s="320">
        <f t="shared" si="15"/>
        <v>4.6684261402717697E-2</v>
      </c>
      <c r="D169" s="320">
        <f t="shared" si="15"/>
        <v>4.0218551133450874E-2</v>
      </c>
      <c r="E169" s="320">
        <f t="shared" si="15"/>
        <v>3.7527821465153828E-2</v>
      </c>
      <c r="F169" s="320">
        <f t="shared" si="15"/>
        <v>3.1558391850604106E-2</v>
      </c>
      <c r="G169" s="320">
        <f t="shared" si="15"/>
        <v>2.0546571555351899E-2</v>
      </c>
      <c r="H169" s="320">
        <f t="shared" si="15"/>
        <v>2.1045151893099329E-2</v>
      </c>
      <c r="I169" s="320">
        <f t="shared" si="15"/>
        <v>2.9702240576795037E-2</v>
      </c>
      <c r="J169" s="320">
        <f t="shared" si="15"/>
        <v>2.7177449966403658E-2</v>
      </c>
      <c r="K169" s="320">
        <f t="shared" si="15"/>
        <v>3.8657630034826175E-2</v>
      </c>
      <c r="L169" s="320">
        <f t="shared" si="15"/>
        <v>4.3838885941258975E-2</v>
      </c>
      <c r="M169" s="320">
        <f t="shared" si="15"/>
        <v>4.4570064449728948E-2</v>
      </c>
      <c r="N169" s="320">
        <f t="shared" si="15"/>
        <v>4.2397369245154644E-2</v>
      </c>
      <c r="O169" s="320">
        <f t="shared" si="15"/>
        <v>4.2082798718657527E-2</v>
      </c>
      <c r="P169" s="320">
        <f t="shared" si="15"/>
        <v>2.79741234271755E-2</v>
      </c>
      <c r="Q169" s="320">
        <f t="shared" si="15"/>
        <v>3.5596479462853221E-2</v>
      </c>
      <c r="R169" s="320">
        <f t="shared" si="15"/>
        <v>3.912892593451419E-2</v>
      </c>
      <c r="S169" s="320">
        <f t="shared" si="15"/>
        <v>4.0540621216423607E-2</v>
      </c>
      <c r="T169" s="320">
        <f t="shared" si="15"/>
        <v>6.9453430191424748E-2</v>
      </c>
      <c r="U169" s="320">
        <f t="shared" si="15"/>
        <v>4.1664230626699744E-2</v>
      </c>
      <c r="V169" s="320">
        <f t="shared" si="15"/>
        <v>2.9763505845859659E-2</v>
      </c>
      <c r="W169" s="320">
        <f t="shared" si="15"/>
        <v>3.7393905479541037E-2</v>
      </c>
      <c r="DA169" s="141"/>
    </row>
    <row r="170" spans="1:105" ht="12" customHeight="1" x14ac:dyDescent="0.25">
      <c r="A170" s="62" t="s">
        <v>1021</v>
      </c>
      <c r="B170" s="320">
        <f t="shared" ref="B170:W170" si="16">IF(B$43=0,0,B$43/B$5)</f>
        <v>4.8997447443900064E-3</v>
      </c>
      <c r="C170" s="320">
        <f t="shared" si="16"/>
        <v>1.8967332990662957E-3</v>
      </c>
      <c r="D170" s="320">
        <f t="shared" si="16"/>
        <v>2.3882884469212775E-3</v>
      </c>
      <c r="E170" s="320">
        <f t="shared" si="16"/>
        <v>2.7627799615679485E-3</v>
      </c>
      <c r="F170" s="320">
        <f t="shared" si="16"/>
        <v>3.0304051712475659E-3</v>
      </c>
      <c r="G170" s="320">
        <f t="shared" si="16"/>
        <v>6.0136787071641152E-3</v>
      </c>
      <c r="H170" s="320">
        <f t="shared" si="16"/>
        <v>9.2652557210684532E-3</v>
      </c>
      <c r="I170" s="320">
        <f t="shared" si="16"/>
        <v>3.9357787405100387E-3</v>
      </c>
      <c r="J170" s="320">
        <f t="shared" si="16"/>
        <v>5.894493231004729E-3</v>
      </c>
      <c r="K170" s="320">
        <f t="shared" si="16"/>
        <v>3.0164669253331952E-3</v>
      </c>
      <c r="L170" s="320">
        <f t="shared" si="16"/>
        <v>2.669215731149453E-3</v>
      </c>
      <c r="M170" s="320">
        <f t="shared" si="16"/>
        <v>2.2576578575839975E-3</v>
      </c>
      <c r="N170" s="320">
        <f t="shared" si="16"/>
        <v>2.988433277633849E-3</v>
      </c>
      <c r="O170" s="320">
        <f t="shared" si="16"/>
        <v>3.3078082901787714E-3</v>
      </c>
      <c r="P170" s="320">
        <f t="shared" si="16"/>
        <v>4.1686313122585687E-3</v>
      </c>
      <c r="Q170" s="320">
        <f t="shared" si="16"/>
        <v>5.172716137326447E-3</v>
      </c>
      <c r="R170" s="320">
        <f t="shared" si="16"/>
        <v>7.7387410961316377E-3</v>
      </c>
      <c r="S170" s="320">
        <f t="shared" si="16"/>
        <v>7.5515545941957736E-3</v>
      </c>
      <c r="T170" s="320">
        <f t="shared" si="16"/>
        <v>7.5375415601738448E-3</v>
      </c>
      <c r="U170" s="320">
        <f t="shared" si="16"/>
        <v>5.6143346833540941E-3</v>
      </c>
      <c r="V170" s="320">
        <f t="shared" si="16"/>
        <v>9.4373121975306461E-3</v>
      </c>
      <c r="W170" s="320">
        <f t="shared" si="16"/>
        <v>7.1525253977082464E-3</v>
      </c>
      <c r="DA170" s="141"/>
    </row>
    <row r="171" spans="1:105" ht="12" customHeight="1" x14ac:dyDescent="0.25">
      <c r="A171" s="203" t="s">
        <v>1023</v>
      </c>
      <c r="B171" s="271">
        <f t="shared" ref="B171:W171" si="17">IF(B$44=0,0,B$44/B$5)</f>
        <v>4.9409387749725104E-3</v>
      </c>
      <c r="C171" s="271">
        <f t="shared" si="17"/>
        <v>7.2489905099443978E-3</v>
      </c>
      <c r="D171" s="271">
        <f t="shared" si="17"/>
        <v>6.7767650338407207E-3</v>
      </c>
      <c r="E171" s="271">
        <f t="shared" si="17"/>
        <v>6.6430771075283038E-3</v>
      </c>
      <c r="F171" s="271">
        <f t="shared" si="17"/>
        <v>5.9170513357782711E-3</v>
      </c>
      <c r="G171" s="271">
        <f t="shared" si="17"/>
        <v>5.2627369437503709E-3</v>
      </c>
      <c r="H171" s="271">
        <f t="shared" si="17"/>
        <v>6.2347777633928606E-3</v>
      </c>
      <c r="I171" s="271">
        <f t="shared" si="17"/>
        <v>6.034025554720223E-3</v>
      </c>
      <c r="J171" s="271">
        <f t="shared" si="17"/>
        <v>6.3407700652011777E-3</v>
      </c>
      <c r="K171" s="271">
        <f t="shared" si="17"/>
        <v>7.1528175745259135E-3</v>
      </c>
      <c r="L171" s="271">
        <f t="shared" si="17"/>
        <v>7.6319275046999339E-3</v>
      </c>
      <c r="M171" s="271">
        <f t="shared" si="17"/>
        <v>7.6227230467878025E-3</v>
      </c>
      <c r="N171" s="271">
        <f t="shared" si="17"/>
        <v>7.5568248675315182E-3</v>
      </c>
      <c r="O171" s="271">
        <f t="shared" si="17"/>
        <v>7.6409342905930794E-3</v>
      </c>
      <c r="P171" s="271">
        <f t="shared" si="17"/>
        <v>5.6826046660620345E-3</v>
      </c>
      <c r="Q171" s="271">
        <f t="shared" si="17"/>
        <v>7.2049417008610414E-3</v>
      </c>
      <c r="R171" s="271">
        <f t="shared" si="17"/>
        <v>8.6026002248019515E-3</v>
      </c>
      <c r="S171" s="271">
        <f t="shared" si="17"/>
        <v>8.7697725195855451E-3</v>
      </c>
      <c r="T171" s="271">
        <f t="shared" si="17"/>
        <v>1.3245317197150866E-2</v>
      </c>
      <c r="U171" s="271">
        <f t="shared" si="17"/>
        <v>8.3014333017117376E-3</v>
      </c>
      <c r="V171" s="271">
        <f t="shared" si="17"/>
        <v>7.4532412275021154E-3</v>
      </c>
      <c r="W171" s="271">
        <f t="shared" si="17"/>
        <v>8.076325483463296E-3</v>
      </c>
      <c r="DA171" s="79"/>
    </row>
    <row r="172" spans="1:105" ht="12" customHeight="1" x14ac:dyDescent="0.25">
      <c r="A172" s="62" t="s">
        <v>1135</v>
      </c>
      <c r="B172" s="320">
        <f t="shared" ref="B172:W172" si="18">IF(B$45=0,0,B$45/B$5)</f>
        <v>4.7000221693070627E-4</v>
      </c>
      <c r="C172" s="320">
        <f t="shared" si="18"/>
        <v>1.5008623640100761E-3</v>
      </c>
      <c r="D172" s="320">
        <f t="shared" si="18"/>
        <v>1.3275902463269467E-3</v>
      </c>
      <c r="E172" s="320">
        <f t="shared" si="18"/>
        <v>1.2478648919918036E-3</v>
      </c>
      <c r="F172" s="320">
        <f t="shared" si="18"/>
        <v>9.0834656358000242E-4</v>
      </c>
      <c r="G172" s="320">
        <f t="shared" si="18"/>
        <v>5.884638685682359E-4</v>
      </c>
      <c r="H172" s="320">
        <f t="shared" si="18"/>
        <v>5.5140060592379666E-4</v>
      </c>
      <c r="I172" s="320">
        <f t="shared" si="18"/>
        <v>9.0980669110399411E-4</v>
      </c>
      <c r="J172" s="320">
        <f t="shared" si="18"/>
        <v>8.9740264259617879E-4</v>
      </c>
      <c r="K172" s="320">
        <f t="shared" si="18"/>
        <v>2.2222648357301911E-3</v>
      </c>
      <c r="L172" s="320">
        <f t="shared" si="18"/>
        <v>2.6972021889426511E-3</v>
      </c>
      <c r="M172" s="320">
        <f t="shared" si="18"/>
        <v>3.0930524347490772E-3</v>
      </c>
      <c r="N172" s="320">
        <f t="shared" si="18"/>
        <v>2.8688907580577561E-3</v>
      </c>
      <c r="O172" s="320">
        <f t="shared" si="18"/>
        <v>2.7698199857431427E-3</v>
      </c>
      <c r="P172" s="320">
        <f t="shared" si="18"/>
        <v>1.6249500580149698E-3</v>
      </c>
      <c r="Q172" s="320">
        <f t="shared" si="18"/>
        <v>2.1306785267449888E-3</v>
      </c>
      <c r="R172" s="320">
        <f t="shared" si="18"/>
        <v>2.0727694072382018E-3</v>
      </c>
      <c r="S172" s="320">
        <f t="shared" si="18"/>
        <v>2.2854255958926475E-3</v>
      </c>
      <c r="T172" s="320">
        <f t="shared" si="18"/>
        <v>4.4603359439104239E-3</v>
      </c>
      <c r="U172" s="320">
        <f t="shared" si="18"/>
        <v>2.5385849270346721E-3</v>
      </c>
      <c r="V172" s="320">
        <f t="shared" si="18"/>
        <v>1.303630002065351E-3</v>
      </c>
      <c r="W172" s="320">
        <f t="shared" si="18"/>
        <v>2.0108638735981737E-3</v>
      </c>
      <c r="DA172" s="141"/>
    </row>
    <row r="173" spans="1:105" ht="12" customHeight="1" x14ac:dyDescent="0.25">
      <c r="A173" s="62" t="s">
        <v>1026</v>
      </c>
      <c r="B173" s="320">
        <f t="shared" ref="B173:W173" si="19">IF(B$46=0,0,B$46/B$5)</f>
        <v>1.2394304175074038E-3</v>
      </c>
      <c r="C173" s="320">
        <f t="shared" si="19"/>
        <v>2.2767776608549587E-3</v>
      </c>
      <c r="D173" s="320">
        <f t="shared" si="19"/>
        <v>2.0755961080145477E-3</v>
      </c>
      <c r="E173" s="320">
        <f t="shared" si="19"/>
        <v>2.0321703958133901E-3</v>
      </c>
      <c r="F173" s="320">
        <f t="shared" si="19"/>
        <v>1.7651242015964434E-3</v>
      </c>
      <c r="G173" s="320">
        <f t="shared" si="19"/>
        <v>1.468349301412514E-3</v>
      </c>
      <c r="H173" s="320">
        <f t="shared" si="19"/>
        <v>1.7250244422713566E-3</v>
      </c>
      <c r="I173" s="320">
        <f t="shared" si="19"/>
        <v>1.7950613076148617E-3</v>
      </c>
      <c r="J173" s="320">
        <f t="shared" si="19"/>
        <v>1.8630675505764917E-3</v>
      </c>
      <c r="K173" s="320">
        <f t="shared" si="19"/>
        <v>2.3285768038529601E-3</v>
      </c>
      <c r="L173" s="320">
        <f t="shared" si="19"/>
        <v>2.5072545804253124E-3</v>
      </c>
      <c r="M173" s="320">
        <f t="shared" si="19"/>
        <v>2.4634908199206314E-3</v>
      </c>
      <c r="N173" s="320">
        <f t="shared" si="19"/>
        <v>2.3039149781621205E-3</v>
      </c>
      <c r="O173" s="320">
        <f t="shared" si="19"/>
        <v>2.3315916193129256E-3</v>
      </c>
      <c r="P173" s="320">
        <f t="shared" si="19"/>
        <v>1.4448483460420224E-3</v>
      </c>
      <c r="Q173" s="320">
        <f t="shared" si="19"/>
        <v>1.8063529679860166E-3</v>
      </c>
      <c r="R173" s="320">
        <f t="shared" si="19"/>
        <v>2.0019636375590488E-3</v>
      </c>
      <c r="S173" s="320">
        <f t="shared" si="19"/>
        <v>2.0402078848640293E-3</v>
      </c>
      <c r="T173" s="320">
        <f t="shared" si="19"/>
        <v>3.5488635207587813E-3</v>
      </c>
      <c r="U173" s="320">
        <f t="shared" si="19"/>
        <v>2.2182412122408947E-3</v>
      </c>
      <c r="V173" s="320">
        <f t="shared" si="19"/>
        <v>1.8043449063317319E-3</v>
      </c>
      <c r="W173" s="320">
        <f t="shared" si="19"/>
        <v>2.0849701259767154E-3</v>
      </c>
      <c r="DA173" s="141"/>
    </row>
    <row r="174" spans="1:105" ht="12" customHeight="1" x14ac:dyDescent="0.25">
      <c r="A174" s="62" t="s">
        <v>1038</v>
      </c>
      <c r="B174" s="320">
        <f t="shared" ref="B174:W174" si="20">IF(B$57=0,0,B$57/B$5)</f>
        <v>3.2315061405344008E-3</v>
      </c>
      <c r="C174" s="320">
        <f t="shared" si="20"/>
        <v>3.4713504850793627E-3</v>
      </c>
      <c r="D174" s="320">
        <f t="shared" si="20"/>
        <v>3.3735786794992272E-3</v>
      </c>
      <c r="E174" s="320">
        <f t="shared" si="20"/>
        <v>3.3630418197231099E-3</v>
      </c>
      <c r="F174" s="320">
        <f t="shared" si="20"/>
        <v>3.2435805706018256E-3</v>
      </c>
      <c r="G174" s="320">
        <f t="shared" si="20"/>
        <v>3.2059237737696216E-3</v>
      </c>
      <c r="H174" s="320">
        <f t="shared" si="20"/>
        <v>3.9583527151977067E-3</v>
      </c>
      <c r="I174" s="320">
        <f t="shared" si="20"/>
        <v>3.329157556001367E-3</v>
      </c>
      <c r="J174" s="320">
        <f t="shared" si="20"/>
        <v>3.580299872028507E-3</v>
      </c>
      <c r="K174" s="320">
        <f t="shared" si="20"/>
        <v>2.6019759349427615E-3</v>
      </c>
      <c r="L174" s="320">
        <f t="shared" si="20"/>
        <v>2.4274707353319699E-3</v>
      </c>
      <c r="M174" s="320">
        <f t="shared" si="20"/>
        <v>2.0661797921180934E-3</v>
      </c>
      <c r="N174" s="320">
        <f t="shared" si="20"/>
        <v>2.3840191313116411E-3</v>
      </c>
      <c r="O174" s="320">
        <f t="shared" si="20"/>
        <v>2.5395226855370111E-3</v>
      </c>
      <c r="P174" s="320">
        <f t="shared" si="20"/>
        <v>2.6128062620050427E-3</v>
      </c>
      <c r="Q174" s="320">
        <f t="shared" si="20"/>
        <v>3.2679102061300355E-3</v>
      </c>
      <c r="R174" s="320">
        <f t="shared" si="20"/>
        <v>4.5278671800047009E-3</v>
      </c>
      <c r="S174" s="320">
        <f t="shared" si="20"/>
        <v>4.4441390388288687E-3</v>
      </c>
      <c r="T174" s="320">
        <f t="shared" si="20"/>
        <v>5.2361177324816606E-3</v>
      </c>
      <c r="U174" s="320">
        <f t="shared" si="20"/>
        <v>3.5446071624361704E-3</v>
      </c>
      <c r="V174" s="320">
        <f t="shared" si="20"/>
        <v>4.3452663191050327E-3</v>
      </c>
      <c r="W174" s="320">
        <f t="shared" si="20"/>
        <v>3.9804914838884068E-3</v>
      </c>
      <c r="DA174" s="141"/>
    </row>
    <row r="175" spans="1:105" ht="12" customHeight="1" x14ac:dyDescent="0.25">
      <c r="A175" s="41" t="s">
        <v>1040</v>
      </c>
      <c r="B175" s="321">
        <f t="shared" ref="B175:W175" si="21">IF(B$58=0,0,B$58/B$5)</f>
        <v>9.7406504258211336E-3</v>
      </c>
      <c r="C175" s="321">
        <f t="shared" si="21"/>
        <v>1.1520444101853308E-2</v>
      </c>
      <c r="D175" s="321">
        <f t="shared" si="21"/>
        <v>1.0898145372475798E-2</v>
      </c>
      <c r="E175" s="321">
        <f t="shared" si="21"/>
        <v>9.8473765995305742E-3</v>
      </c>
      <c r="F175" s="321">
        <f t="shared" si="21"/>
        <v>8.9587577151473228E-3</v>
      </c>
      <c r="G175" s="321">
        <f t="shared" si="21"/>
        <v>9.4301688409205338E-3</v>
      </c>
      <c r="H175" s="321">
        <f t="shared" si="21"/>
        <v>1.1128449518336114E-2</v>
      </c>
      <c r="I175" s="321">
        <f t="shared" si="21"/>
        <v>9.3412782465519453E-3</v>
      </c>
      <c r="J175" s="321">
        <f t="shared" si="21"/>
        <v>1.0934779468678053E-2</v>
      </c>
      <c r="K175" s="321">
        <f t="shared" si="21"/>
        <v>1.6409637433473113E-2</v>
      </c>
      <c r="L175" s="321">
        <f t="shared" si="21"/>
        <v>1.658696567747589E-2</v>
      </c>
      <c r="M175" s="321">
        <f t="shared" si="21"/>
        <v>1.6080620435768942E-2</v>
      </c>
      <c r="N175" s="321">
        <f t="shared" si="21"/>
        <v>2.130139712270877E-2</v>
      </c>
      <c r="O175" s="321">
        <f t="shared" si="21"/>
        <v>1.9380076289905877E-2</v>
      </c>
      <c r="P175" s="321">
        <f t="shared" si="21"/>
        <v>1.769196534440207E-2</v>
      </c>
      <c r="Q175" s="321">
        <f t="shared" si="21"/>
        <v>1.800079463693224E-2</v>
      </c>
      <c r="R175" s="321">
        <f t="shared" si="21"/>
        <v>2.0147651139518712E-2</v>
      </c>
      <c r="S175" s="321">
        <f t="shared" si="21"/>
        <v>2.0602897469044874E-2</v>
      </c>
      <c r="T175" s="321">
        <f t="shared" si="21"/>
        <v>3.6786951854319731E-2</v>
      </c>
      <c r="U175" s="321">
        <f t="shared" si="21"/>
        <v>2.3868596528338816E-2</v>
      </c>
      <c r="V175" s="321">
        <f t="shared" si="21"/>
        <v>2.5026440721800249E-2</v>
      </c>
      <c r="W175" s="321">
        <f t="shared" si="21"/>
        <v>2.4222755831972417E-2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DA176" s="94"/>
    </row>
    <row r="177" spans="1:105" ht="12" customHeight="1" x14ac:dyDescent="0.25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DA177" s="173"/>
    </row>
    <row r="178" spans="1:105" ht="12" customHeight="1" x14ac:dyDescent="0.25">
      <c r="A178" s="35" t="s">
        <v>47</v>
      </c>
      <c r="B178" s="234">
        <f t="shared" ref="B178:W178" si="22">SUM(B$179:B$183,B$185:B$186,B$188:B$189,B$191:B$194)</f>
        <v>0.99999999999999978</v>
      </c>
      <c r="C178" s="234">
        <f t="shared" si="22"/>
        <v>1.0000000000000004</v>
      </c>
      <c r="D178" s="234">
        <f t="shared" si="22"/>
        <v>1.0000000000000002</v>
      </c>
      <c r="E178" s="234">
        <f t="shared" si="22"/>
        <v>1</v>
      </c>
      <c r="F178" s="234">
        <f t="shared" si="22"/>
        <v>0.99999999999999989</v>
      </c>
      <c r="G178" s="234">
        <f t="shared" si="22"/>
        <v>1.0000000000000002</v>
      </c>
      <c r="H178" s="234">
        <f t="shared" si="22"/>
        <v>1</v>
      </c>
      <c r="I178" s="234">
        <f t="shared" si="22"/>
        <v>0.99999999999999989</v>
      </c>
      <c r="J178" s="234">
        <f t="shared" si="22"/>
        <v>1.0000000000000002</v>
      </c>
      <c r="K178" s="234">
        <f t="shared" si="22"/>
        <v>1</v>
      </c>
      <c r="L178" s="234">
        <f t="shared" si="22"/>
        <v>0.99999999999999967</v>
      </c>
      <c r="M178" s="234">
        <f t="shared" si="22"/>
        <v>0.99999999999999967</v>
      </c>
      <c r="N178" s="234">
        <f t="shared" si="22"/>
        <v>1</v>
      </c>
      <c r="O178" s="234">
        <f t="shared" si="22"/>
        <v>1.0000000000000002</v>
      </c>
      <c r="P178" s="234">
        <f t="shared" si="22"/>
        <v>1.0000000000000002</v>
      </c>
      <c r="Q178" s="234">
        <f t="shared" si="22"/>
        <v>1</v>
      </c>
      <c r="R178" s="234">
        <f t="shared" si="22"/>
        <v>0.99999999999999967</v>
      </c>
      <c r="S178" s="234">
        <f t="shared" si="22"/>
        <v>1.0000000000000002</v>
      </c>
      <c r="T178" s="234">
        <f t="shared" si="22"/>
        <v>1.0000000000000002</v>
      </c>
      <c r="U178" s="234">
        <f t="shared" si="22"/>
        <v>0.99999999999999989</v>
      </c>
      <c r="V178" s="234">
        <f t="shared" si="22"/>
        <v>0.99999999999999989</v>
      </c>
      <c r="W178" s="234">
        <f t="shared" si="22"/>
        <v>0.99999999999999989</v>
      </c>
      <c r="DA178" s="95"/>
    </row>
    <row r="179" spans="1:105" ht="12" customHeight="1" x14ac:dyDescent="0.25">
      <c r="A179" s="55" t="s">
        <v>92</v>
      </c>
      <c r="B179" s="268">
        <f t="shared" ref="B179:W179" si="23">IF(B$62=0,0,B$62/B$61)</f>
        <v>1.1441622916500093E-2</v>
      </c>
      <c r="C179" s="268">
        <f t="shared" si="23"/>
        <v>8.9442934149437572E-3</v>
      </c>
      <c r="D179" s="268">
        <f t="shared" si="23"/>
        <v>9.3551695890830636E-3</v>
      </c>
      <c r="E179" s="268">
        <f t="shared" si="23"/>
        <v>9.4974715837418452E-3</v>
      </c>
      <c r="F179" s="268">
        <f t="shared" si="23"/>
        <v>9.8392870835776799E-3</v>
      </c>
      <c r="G179" s="268">
        <f t="shared" si="23"/>
        <v>1.084608737503138E-2</v>
      </c>
      <c r="H179" s="268">
        <f t="shared" si="23"/>
        <v>1.1003160995825054E-2</v>
      </c>
      <c r="I179" s="268">
        <f t="shared" si="23"/>
        <v>1.0034515052122878E-2</v>
      </c>
      <c r="J179" s="268">
        <f t="shared" si="23"/>
        <v>1.0380534868610158E-2</v>
      </c>
      <c r="K179" s="268">
        <f t="shared" si="23"/>
        <v>8.9354447470983631E-3</v>
      </c>
      <c r="L179" s="268">
        <f t="shared" si="23"/>
        <v>8.4302458785734599E-3</v>
      </c>
      <c r="M179" s="268">
        <f t="shared" si="23"/>
        <v>8.2978065328365349E-3</v>
      </c>
      <c r="N179" s="268">
        <f t="shared" si="23"/>
        <v>9.1030621845836577E-3</v>
      </c>
      <c r="O179" s="268">
        <f t="shared" si="23"/>
        <v>9.2199376150688302E-3</v>
      </c>
      <c r="P179" s="268">
        <f t="shared" si="23"/>
        <v>1.1244516897583854E-2</v>
      </c>
      <c r="Q179" s="268">
        <f t="shared" si="23"/>
        <v>1.137370702314771E-2</v>
      </c>
      <c r="R179" s="268">
        <f t="shared" si="23"/>
        <v>1.2155665717065325E-2</v>
      </c>
      <c r="S179" s="268">
        <f t="shared" si="23"/>
        <v>1.2171692152180291E-2</v>
      </c>
      <c r="T179" s="268">
        <f t="shared" si="23"/>
        <v>1.0606956404099189E-2</v>
      </c>
      <c r="U179" s="268">
        <f t="shared" si="23"/>
        <v>1.0786772709843104E-2</v>
      </c>
      <c r="V179" s="268">
        <f t="shared" si="23"/>
        <v>1.1906085139197531E-2</v>
      </c>
      <c r="W179" s="268">
        <f t="shared" si="23"/>
        <v>1.1257055436156502E-2</v>
      </c>
      <c r="DA179" s="76"/>
    </row>
    <row r="180" spans="1:105" ht="12" customHeight="1" x14ac:dyDescent="0.25">
      <c r="A180" s="202" t="s">
        <v>93</v>
      </c>
      <c r="B180" s="269">
        <f t="shared" ref="B180:W180" si="24">IF(B$63=0,0,B$63/B$61)</f>
        <v>9.0801528952639668E-2</v>
      </c>
      <c r="C180" s="269">
        <f t="shared" si="24"/>
        <v>7.098254534386908E-2</v>
      </c>
      <c r="D180" s="269">
        <f t="shared" si="24"/>
        <v>7.4243287731057706E-2</v>
      </c>
      <c r="E180" s="269">
        <f t="shared" si="24"/>
        <v>7.537260642844229E-2</v>
      </c>
      <c r="F180" s="269">
        <f t="shared" si="24"/>
        <v>7.8085278418361243E-2</v>
      </c>
      <c r="G180" s="269">
        <f t="shared" si="24"/>
        <v>8.6075316761796125E-2</v>
      </c>
      <c r="H180" s="269">
        <f t="shared" si="24"/>
        <v>8.732186412927008E-2</v>
      </c>
      <c r="I180" s="269">
        <f t="shared" si="24"/>
        <v>7.963462138898629E-2</v>
      </c>
      <c r="J180" s="269">
        <f t="shared" si="24"/>
        <v>8.2380659133303738E-2</v>
      </c>
      <c r="K180" s="269">
        <f t="shared" si="24"/>
        <v>7.091232168981064E-2</v>
      </c>
      <c r="L180" s="269">
        <f t="shared" si="24"/>
        <v>6.6903027726709349E-2</v>
      </c>
      <c r="M180" s="269">
        <f t="shared" si="24"/>
        <v>6.5851979708944589E-2</v>
      </c>
      <c r="N180" s="269">
        <f t="shared" si="24"/>
        <v>7.2242545532517397E-2</v>
      </c>
      <c r="O180" s="269">
        <f t="shared" si="24"/>
        <v>7.3170077217707533E-2</v>
      </c>
      <c r="P180" s="269">
        <f t="shared" si="24"/>
        <v>8.9237281641399227E-2</v>
      </c>
      <c r="Q180" s="269">
        <f t="shared" si="24"/>
        <v>9.0262543617990354E-2</v>
      </c>
      <c r="R180" s="269">
        <f t="shared" si="24"/>
        <v>9.6468223135983786E-2</v>
      </c>
      <c r="S180" s="269">
        <f t="shared" si="24"/>
        <v>9.6595410058915851E-2</v>
      </c>
      <c r="T180" s="269">
        <f t="shared" si="24"/>
        <v>8.417755645811939E-2</v>
      </c>
      <c r="U180" s="269">
        <f t="shared" si="24"/>
        <v>8.5604591382388448E-2</v>
      </c>
      <c r="V180" s="269">
        <f t="shared" si="24"/>
        <v>9.4487534012363164E-2</v>
      </c>
      <c r="W180" s="269">
        <f t="shared" si="24"/>
        <v>8.9336788370605033E-2</v>
      </c>
      <c r="DA180" s="77"/>
    </row>
    <row r="181" spans="1:105" ht="12" customHeight="1" x14ac:dyDescent="0.25">
      <c r="A181" s="202" t="s">
        <v>94</v>
      </c>
      <c r="B181" s="269">
        <f t="shared" ref="B181:W181" si="25">IF(B$64=0,0,B$64/B$61)</f>
        <v>0.10164160196227219</v>
      </c>
      <c r="C181" s="269">
        <f t="shared" si="25"/>
        <v>7.9456587387130573E-2</v>
      </c>
      <c r="D181" s="269">
        <f t="shared" si="25"/>
        <v>8.3106603897237979E-2</v>
      </c>
      <c r="E181" s="269">
        <f t="shared" si="25"/>
        <v>8.4370742980049998E-2</v>
      </c>
      <c r="F181" s="269">
        <f t="shared" si="25"/>
        <v>8.7407259323264347E-2</v>
      </c>
      <c r="G181" s="269">
        <f t="shared" si="25"/>
        <v>9.6351164853646934E-2</v>
      </c>
      <c r="H181" s="269">
        <f t="shared" si="25"/>
        <v>9.7746527605941463E-2</v>
      </c>
      <c r="I181" s="269">
        <f t="shared" si="25"/>
        <v>8.9141566039679418E-2</v>
      </c>
      <c r="J181" s="269">
        <f t="shared" si="25"/>
        <v>9.2215431409577164E-2</v>
      </c>
      <c r="K181" s="269">
        <f t="shared" si="25"/>
        <v>7.9377980289029065E-2</v>
      </c>
      <c r="L181" s="269">
        <f t="shared" si="25"/>
        <v>7.4890048578541785E-2</v>
      </c>
      <c r="M181" s="269">
        <f t="shared" si="25"/>
        <v>7.3713524289830704E-2</v>
      </c>
      <c r="N181" s="269">
        <f t="shared" si="25"/>
        <v>8.0867008986019853E-2</v>
      </c>
      <c r="O181" s="269">
        <f t="shared" si="25"/>
        <v>8.1905271308702426E-2</v>
      </c>
      <c r="P181" s="269">
        <f t="shared" si="25"/>
        <v>9.9890611594449411E-2</v>
      </c>
      <c r="Q181" s="269">
        <f t="shared" si="25"/>
        <v>0.10103827145143354</v>
      </c>
      <c r="R181" s="269">
        <f t="shared" si="25"/>
        <v>0.10798479773517379</v>
      </c>
      <c r="S181" s="269">
        <f t="shared" si="25"/>
        <v>0.10812716849417511</v>
      </c>
      <c r="T181" s="269">
        <f t="shared" si="25"/>
        <v>9.422684602739978E-2</v>
      </c>
      <c r="U181" s="269">
        <f t="shared" si="25"/>
        <v>9.5824243311695242E-2</v>
      </c>
      <c r="V181" s="269">
        <f t="shared" si="25"/>
        <v>0.10576764987614327</v>
      </c>
      <c r="W181" s="269">
        <f t="shared" si="25"/>
        <v>0.10000199764134941</v>
      </c>
      <c r="DA181" s="77"/>
    </row>
    <row r="182" spans="1:105" ht="12" customHeight="1" x14ac:dyDescent="0.25">
      <c r="A182" s="202" t="s">
        <v>95</v>
      </c>
      <c r="B182" s="269">
        <f t="shared" ref="B182:W182" si="26">IF(B$65=0,0,B$65/B$61)</f>
        <v>0.16363434786454431</v>
      </c>
      <c r="C182" s="269">
        <f t="shared" si="26"/>
        <v>0.12791835832596746</v>
      </c>
      <c r="D182" s="269">
        <f t="shared" si="26"/>
        <v>0.13379457495179306</v>
      </c>
      <c r="E182" s="269">
        <f t="shared" si="26"/>
        <v>0.135829731525799</v>
      </c>
      <c r="F182" s="269">
        <f t="shared" si="26"/>
        <v>0.14071826498069631</v>
      </c>
      <c r="G182" s="269">
        <f t="shared" si="26"/>
        <v>0.15511719337784502</v>
      </c>
      <c r="H182" s="269">
        <f t="shared" si="26"/>
        <v>0.15736360891634604</v>
      </c>
      <c r="I182" s="269">
        <f t="shared" si="26"/>
        <v>0.14351035151867722</v>
      </c>
      <c r="J182" s="269">
        <f t="shared" si="26"/>
        <v>0.14845901373489592</v>
      </c>
      <c r="K182" s="269">
        <f t="shared" si="26"/>
        <v>0.12779180757325365</v>
      </c>
      <c r="L182" s="269">
        <f t="shared" si="26"/>
        <v>0.12056661862966744</v>
      </c>
      <c r="M182" s="269">
        <f t="shared" si="26"/>
        <v>0.11867251443401053</v>
      </c>
      <c r="N182" s="269">
        <f t="shared" si="26"/>
        <v>0.13018901732870522</v>
      </c>
      <c r="O182" s="269">
        <f t="shared" si="26"/>
        <v>0.13186053150011262</v>
      </c>
      <c r="P182" s="269">
        <f t="shared" si="26"/>
        <v>0.16081540206455461</v>
      </c>
      <c r="Q182" s="269">
        <f t="shared" si="26"/>
        <v>0.16266303697626747</v>
      </c>
      <c r="R182" s="269">
        <f t="shared" si="26"/>
        <v>0.17384635440160343</v>
      </c>
      <c r="S182" s="269">
        <f t="shared" si="26"/>
        <v>0.17407555923362505</v>
      </c>
      <c r="T182" s="269">
        <f t="shared" si="26"/>
        <v>0.15169722046244022</v>
      </c>
      <c r="U182" s="269">
        <f t="shared" si="26"/>
        <v>0.15426889444090919</v>
      </c>
      <c r="V182" s="269">
        <f t="shared" si="26"/>
        <v>0.17027693462635832</v>
      </c>
      <c r="W182" s="269">
        <f t="shared" si="26"/>
        <v>0.16099472414128116</v>
      </c>
      <c r="DA182" s="77"/>
    </row>
    <row r="183" spans="1:105" ht="12" customHeight="1" x14ac:dyDescent="0.25">
      <c r="A183" s="56" t="s">
        <v>96</v>
      </c>
      <c r="B183" s="270">
        <f t="shared" ref="B183:W183" si="27">IF(B$66=0,0,B$66/B$61)</f>
        <v>3.0677437329653362E-2</v>
      </c>
      <c r="C183" s="270">
        <f t="shared" si="27"/>
        <v>2.6559951133211638E-2</v>
      </c>
      <c r="D183" s="270">
        <f t="shared" si="27"/>
        <v>2.7306305750599443E-2</v>
      </c>
      <c r="E183" s="270">
        <f t="shared" si="27"/>
        <v>2.7301641787650602E-2</v>
      </c>
      <c r="F183" s="270">
        <f t="shared" si="27"/>
        <v>2.7669770515957846E-2</v>
      </c>
      <c r="G183" s="270">
        <f t="shared" si="27"/>
        <v>2.8742644465700806E-2</v>
      </c>
      <c r="H183" s="270">
        <f t="shared" si="27"/>
        <v>2.9254477236262292E-2</v>
      </c>
      <c r="I183" s="270">
        <f t="shared" si="27"/>
        <v>2.7722108646614445E-2</v>
      </c>
      <c r="J183" s="270">
        <f t="shared" si="27"/>
        <v>2.8038042574199975E-2</v>
      </c>
      <c r="K183" s="270">
        <f t="shared" si="27"/>
        <v>2.6381207291249483E-2</v>
      </c>
      <c r="L183" s="270">
        <f t="shared" si="27"/>
        <v>2.6475068457594418E-2</v>
      </c>
      <c r="M183" s="270">
        <f t="shared" si="27"/>
        <v>2.7071275651153793E-2</v>
      </c>
      <c r="N183" s="270">
        <f t="shared" si="27"/>
        <v>2.7825984848764803E-2</v>
      </c>
      <c r="O183" s="270">
        <f t="shared" si="27"/>
        <v>2.7717251283009808E-2</v>
      </c>
      <c r="P183" s="270">
        <f t="shared" si="27"/>
        <v>3.0032750164300567E-2</v>
      </c>
      <c r="Q183" s="270">
        <f t="shared" si="27"/>
        <v>3.01905023690235E-2</v>
      </c>
      <c r="R183" s="270">
        <f t="shared" si="27"/>
        <v>3.1108125633522159E-2</v>
      </c>
      <c r="S183" s="270">
        <f t="shared" si="27"/>
        <v>3.1030204224221813E-2</v>
      </c>
      <c r="T183" s="270">
        <f t="shared" si="27"/>
        <v>2.9438132197537801E-2</v>
      </c>
      <c r="U183" s="270">
        <f t="shared" si="27"/>
        <v>2.9390916957980906E-2</v>
      </c>
      <c r="V183" s="270">
        <f t="shared" si="27"/>
        <v>3.0829762150859839E-2</v>
      </c>
      <c r="W183" s="270">
        <f t="shared" si="27"/>
        <v>2.9820474721797521E-2</v>
      </c>
      <c r="DA183" s="78"/>
    </row>
    <row r="184" spans="1:105" ht="12" customHeight="1" x14ac:dyDescent="0.25">
      <c r="A184" s="203" t="s">
        <v>1053</v>
      </c>
      <c r="B184" s="271">
        <f t="shared" ref="B184:W184" si="28">IF(B$72=0,0,B$72/B$61)</f>
        <v>0.36036486940073997</v>
      </c>
      <c r="C184" s="271">
        <f t="shared" si="28"/>
        <v>0.42033488277272812</v>
      </c>
      <c r="D184" s="271">
        <f t="shared" si="28"/>
        <v>0.41498018753347415</v>
      </c>
      <c r="E184" s="271">
        <f t="shared" si="28"/>
        <v>0.4160302522903459</v>
      </c>
      <c r="F184" s="271">
        <f t="shared" si="28"/>
        <v>0.40879425853698281</v>
      </c>
      <c r="G184" s="271">
        <f t="shared" si="28"/>
        <v>0.3922633228791117</v>
      </c>
      <c r="H184" s="271">
        <f t="shared" si="28"/>
        <v>0.39111458645252012</v>
      </c>
      <c r="I184" s="271">
        <f t="shared" si="28"/>
        <v>0.40945233321031055</v>
      </c>
      <c r="J184" s="271">
        <f t="shared" si="28"/>
        <v>0.40699467772136422</v>
      </c>
      <c r="K184" s="271">
        <f t="shared" si="28"/>
        <v>0.44367019029156307</v>
      </c>
      <c r="L184" s="271">
        <f t="shared" si="28"/>
        <v>0.45115618799329632</v>
      </c>
      <c r="M184" s="271">
        <f t="shared" si="28"/>
        <v>0.45023476230959464</v>
      </c>
      <c r="N184" s="271">
        <f t="shared" si="28"/>
        <v>0.42528906429268865</v>
      </c>
      <c r="O184" s="271">
        <f t="shared" si="28"/>
        <v>0.42419533058784681</v>
      </c>
      <c r="P184" s="271">
        <f t="shared" si="28"/>
        <v>0.35738115021918204</v>
      </c>
      <c r="Q184" s="271">
        <f t="shared" si="28"/>
        <v>0.35253148337836437</v>
      </c>
      <c r="R184" s="271">
        <f t="shared" si="28"/>
        <v>0.32946061694947792</v>
      </c>
      <c r="S184" s="271">
        <f t="shared" si="28"/>
        <v>0.32843508246111319</v>
      </c>
      <c r="T184" s="271">
        <f t="shared" si="28"/>
        <v>0.37580376587031988</v>
      </c>
      <c r="U184" s="271">
        <f t="shared" si="28"/>
        <v>0.37387438630906816</v>
      </c>
      <c r="V184" s="271">
        <f t="shared" si="28"/>
        <v>0.34388899536274092</v>
      </c>
      <c r="W184" s="271">
        <f t="shared" si="28"/>
        <v>0.36213366833248212</v>
      </c>
      <c r="DA184" s="79"/>
    </row>
    <row r="185" spans="1:105" ht="12" customHeight="1" x14ac:dyDescent="0.25">
      <c r="A185" s="62" t="s">
        <v>1054</v>
      </c>
      <c r="B185" s="320">
        <f t="shared" ref="B185:W185" si="29">IF(B$73=0,0,B$73/B$61)</f>
        <v>0.3598797178903882</v>
      </c>
      <c r="C185" s="320">
        <f t="shared" si="29"/>
        <v>0.41995562386068758</v>
      </c>
      <c r="D185" s="320">
        <f t="shared" si="29"/>
        <v>0.41458350651288256</v>
      </c>
      <c r="E185" s="320">
        <f t="shared" si="29"/>
        <v>0.4156275373331233</v>
      </c>
      <c r="F185" s="320">
        <f t="shared" si="29"/>
        <v>0.40837704980495071</v>
      </c>
      <c r="G185" s="320">
        <f t="shared" si="29"/>
        <v>0.39180342346538288</v>
      </c>
      <c r="H185" s="320">
        <f t="shared" si="29"/>
        <v>0.39064802675074295</v>
      </c>
      <c r="I185" s="320">
        <f t="shared" si="29"/>
        <v>0.40902684635685332</v>
      </c>
      <c r="J185" s="320">
        <f t="shared" si="29"/>
        <v>0.40655451882026078</v>
      </c>
      <c r="K185" s="320">
        <f t="shared" si="29"/>
        <v>0.44329130658368732</v>
      </c>
      <c r="L185" s="320">
        <f t="shared" si="29"/>
        <v>0.45079872589631276</v>
      </c>
      <c r="M185" s="320">
        <f t="shared" si="29"/>
        <v>0.44988291594991375</v>
      </c>
      <c r="N185" s="320">
        <f t="shared" si="29"/>
        <v>0.42490307321433318</v>
      </c>
      <c r="O185" s="320">
        <f t="shared" si="29"/>
        <v>0.42380438371851331</v>
      </c>
      <c r="P185" s="320">
        <f t="shared" si="29"/>
        <v>0.35690435646397345</v>
      </c>
      <c r="Q185" s="320">
        <f t="shared" si="29"/>
        <v>0.35204921166037051</v>
      </c>
      <c r="R185" s="320">
        <f t="shared" si="29"/>
        <v>0.3289451883581842</v>
      </c>
      <c r="S185" s="320">
        <f t="shared" si="29"/>
        <v>0.32791897431157335</v>
      </c>
      <c r="T185" s="320">
        <f t="shared" si="29"/>
        <v>0.37535400616776377</v>
      </c>
      <c r="U185" s="320">
        <f t="shared" si="29"/>
        <v>0.37341700197555239</v>
      </c>
      <c r="V185" s="320">
        <f t="shared" si="29"/>
        <v>0.34338414957033775</v>
      </c>
      <c r="W185" s="320">
        <f t="shared" si="29"/>
        <v>0.36165634291397969</v>
      </c>
      <c r="DA185" s="141"/>
    </row>
    <row r="186" spans="1:105" ht="12" customHeight="1" x14ac:dyDescent="0.25">
      <c r="A186" s="62" t="s">
        <v>1066</v>
      </c>
      <c r="B186" s="320">
        <f t="shared" ref="B186:W186" si="30">IF(B$84=0,0,B$84/B$61)</f>
        <v>4.8515151035179903E-4</v>
      </c>
      <c r="C186" s="320">
        <f t="shared" si="30"/>
        <v>3.7925891204051174E-4</v>
      </c>
      <c r="D186" s="320">
        <f t="shared" si="30"/>
        <v>3.9668102059154498E-4</v>
      </c>
      <c r="E186" s="320">
        <f t="shared" si="30"/>
        <v>4.0271495722261685E-4</v>
      </c>
      <c r="F186" s="320">
        <f t="shared" si="30"/>
        <v>4.172087320321206E-4</v>
      </c>
      <c r="G186" s="320">
        <f t="shared" si="30"/>
        <v>4.598994137287701E-4</v>
      </c>
      <c r="H186" s="320">
        <f t="shared" si="30"/>
        <v>4.6655970177711864E-4</v>
      </c>
      <c r="I186" s="320">
        <f t="shared" si="30"/>
        <v>4.254868534571875E-4</v>
      </c>
      <c r="J186" s="320">
        <f t="shared" si="30"/>
        <v>4.4015890110336246E-4</v>
      </c>
      <c r="K186" s="320">
        <f t="shared" si="30"/>
        <v>3.7888370787575974E-4</v>
      </c>
      <c r="L186" s="320">
        <f t="shared" si="30"/>
        <v>3.5746209698353038E-4</v>
      </c>
      <c r="M186" s="320">
        <f t="shared" si="30"/>
        <v>3.5184635968094812E-4</v>
      </c>
      <c r="N186" s="320">
        <f t="shared" si="30"/>
        <v>3.8599107835552066E-4</v>
      </c>
      <c r="O186" s="320">
        <f t="shared" si="30"/>
        <v>3.9094686933348831E-4</v>
      </c>
      <c r="P186" s="320">
        <f t="shared" si="30"/>
        <v>4.7679375520862441E-4</v>
      </c>
      <c r="Q186" s="320">
        <f t="shared" si="30"/>
        <v>4.8227171799390846E-4</v>
      </c>
      <c r="R186" s="320">
        <f t="shared" si="30"/>
        <v>5.1542859129374082E-4</v>
      </c>
      <c r="S186" s="320">
        <f t="shared" si="30"/>
        <v>5.1610814953983249E-4</v>
      </c>
      <c r="T186" s="320">
        <f t="shared" si="30"/>
        <v>4.4975970255612345E-4</v>
      </c>
      <c r="U186" s="320">
        <f t="shared" si="30"/>
        <v>4.5738433351575188E-4</v>
      </c>
      <c r="V186" s="320">
        <f t="shared" si="30"/>
        <v>5.0484579240317267E-4</v>
      </c>
      <c r="W186" s="320">
        <f t="shared" si="30"/>
        <v>4.7732541850241709E-4</v>
      </c>
      <c r="DA186" s="141"/>
    </row>
    <row r="187" spans="1:105" ht="12" customHeight="1" x14ac:dyDescent="0.25">
      <c r="A187" s="203" t="s">
        <v>1012</v>
      </c>
      <c r="B187" s="271">
        <f t="shared" ref="B187:W187" si="31">IF(B$85=0,0,B$85/B$61)</f>
        <v>0.16941759170939558</v>
      </c>
      <c r="C187" s="271">
        <f t="shared" si="31"/>
        <v>0.20409224842074028</v>
      </c>
      <c r="D187" s="271">
        <f t="shared" si="31"/>
        <v>0.19383215368028864</v>
      </c>
      <c r="E187" s="271">
        <f t="shared" si="31"/>
        <v>0.18768314456498014</v>
      </c>
      <c r="F187" s="271">
        <f t="shared" si="31"/>
        <v>0.18226313792879073</v>
      </c>
      <c r="G187" s="271">
        <f t="shared" si="31"/>
        <v>0.16141665220730825</v>
      </c>
      <c r="H187" s="271">
        <f t="shared" si="31"/>
        <v>0.15633617645395487</v>
      </c>
      <c r="I187" s="271">
        <f t="shared" si="31"/>
        <v>0.17457428460032867</v>
      </c>
      <c r="J187" s="271">
        <f t="shared" si="31"/>
        <v>0.16437176996676436</v>
      </c>
      <c r="K187" s="271">
        <f t="shared" si="31"/>
        <v>0.1806933513038082</v>
      </c>
      <c r="L187" s="271">
        <f t="shared" si="31"/>
        <v>0.19045403897439633</v>
      </c>
      <c r="M187" s="271">
        <f t="shared" si="31"/>
        <v>0.19477307236290231</v>
      </c>
      <c r="N187" s="271">
        <f t="shared" si="31"/>
        <v>0.19064295922762883</v>
      </c>
      <c r="O187" s="271">
        <f t="shared" si="31"/>
        <v>0.18791276246704841</v>
      </c>
      <c r="P187" s="271">
        <f t="shared" si="31"/>
        <v>0.18083812935475893</v>
      </c>
      <c r="Q187" s="271">
        <f t="shared" si="31"/>
        <v>0.18097151798551711</v>
      </c>
      <c r="R187" s="271">
        <f t="shared" si="31"/>
        <v>0.17539532621843285</v>
      </c>
      <c r="S187" s="271">
        <f t="shared" si="31"/>
        <v>0.17605318193032693</v>
      </c>
      <c r="T187" s="271">
        <f t="shared" si="31"/>
        <v>0.18546795618562686</v>
      </c>
      <c r="U187" s="271">
        <f t="shared" si="31"/>
        <v>0.18127041741567296</v>
      </c>
      <c r="V187" s="271">
        <f t="shared" si="31"/>
        <v>0.16991555719776127</v>
      </c>
      <c r="W187" s="271">
        <f t="shared" si="31"/>
        <v>0.17598939189752213</v>
      </c>
      <c r="DA187" s="79"/>
    </row>
    <row r="188" spans="1:105" ht="12" customHeight="1" x14ac:dyDescent="0.25">
      <c r="A188" s="62" t="s">
        <v>1014</v>
      </c>
      <c r="B188" s="320">
        <f t="shared" ref="B188:W188" si="32">IF(B$86=0,0,B$86/B$61)</f>
        <v>0.13701453324566643</v>
      </c>
      <c r="C188" s="320">
        <f t="shared" si="32"/>
        <v>0.19612393558488325</v>
      </c>
      <c r="D188" s="320">
        <f t="shared" si="32"/>
        <v>0.18296706493313453</v>
      </c>
      <c r="E188" s="320">
        <f t="shared" si="32"/>
        <v>0.17481346249107868</v>
      </c>
      <c r="F188" s="320">
        <f t="shared" si="32"/>
        <v>0.16629463936093725</v>
      </c>
      <c r="G188" s="320">
        <f t="shared" si="32"/>
        <v>0.12486925996640204</v>
      </c>
      <c r="H188" s="320">
        <f t="shared" si="32"/>
        <v>0.10854748711204999</v>
      </c>
      <c r="I188" s="320">
        <f t="shared" si="32"/>
        <v>0.15414841613618127</v>
      </c>
      <c r="J188" s="320">
        <f t="shared" si="32"/>
        <v>0.13507538784449211</v>
      </c>
      <c r="K188" s="320">
        <f t="shared" si="32"/>
        <v>0.16761435121517704</v>
      </c>
      <c r="L188" s="320">
        <f t="shared" si="32"/>
        <v>0.17952340756586899</v>
      </c>
      <c r="M188" s="320">
        <f t="shared" si="32"/>
        <v>0.18538267420558663</v>
      </c>
      <c r="N188" s="320">
        <f t="shared" si="32"/>
        <v>0.17809005211055456</v>
      </c>
      <c r="O188" s="320">
        <f t="shared" si="32"/>
        <v>0.17421875318891972</v>
      </c>
      <c r="P188" s="320">
        <f t="shared" si="32"/>
        <v>0.15738502166098498</v>
      </c>
      <c r="Q188" s="320">
        <f t="shared" si="32"/>
        <v>0.15801020423627005</v>
      </c>
      <c r="R188" s="320">
        <f t="shared" si="32"/>
        <v>0.14643422990040053</v>
      </c>
      <c r="S188" s="320">
        <f t="shared" si="32"/>
        <v>0.14840886781020801</v>
      </c>
      <c r="T188" s="320">
        <f t="shared" si="32"/>
        <v>0.16731034112992865</v>
      </c>
      <c r="U188" s="320">
        <f t="shared" si="32"/>
        <v>0.15974453597471336</v>
      </c>
      <c r="V188" s="320">
        <f t="shared" si="32"/>
        <v>0.12900962103291574</v>
      </c>
      <c r="W188" s="320">
        <f t="shared" si="32"/>
        <v>0.14773194072836163</v>
      </c>
      <c r="DA188" s="141"/>
    </row>
    <row r="189" spans="1:105" ht="12" customHeight="1" x14ac:dyDescent="0.25">
      <c r="A189" s="62" t="s">
        <v>1021</v>
      </c>
      <c r="B189" s="320">
        <f t="shared" ref="B189:W189" si="33">IF(B$92=0,0,B$92/B$61)</f>
        <v>3.2403058463729262E-2</v>
      </c>
      <c r="C189" s="320">
        <f t="shared" si="33"/>
        <v>7.9683128358570519E-3</v>
      </c>
      <c r="D189" s="320">
        <f t="shared" si="33"/>
        <v>1.0865088747154134E-2</v>
      </c>
      <c r="E189" s="320">
        <f t="shared" si="33"/>
        <v>1.2869682073901403E-2</v>
      </c>
      <c r="F189" s="320">
        <f t="shared" si="33"/>
        <v>1.596849856785356E-2</v>
      </c>
      <c r="G189" s="320">
        <f t="shared" si="33"/>
        <v>3.6547392240906217E-2</v>
      </c>
      <c r="H189" s="320">
        <f t="shared" si="33"/>
        <v>4.7788689341904896E-2</v>
      </c>
      <c r="I189" s="320">
        <f t="shared" si="33"/>
        <v>2.0425868464147377E-2</v>
      </c>
      <c r="J189" s="320">
        <f t="shared" si="33"/>
        <v>2.9296382122272258E-2</v>
      </c>
      <c r="K189" s="320">
        <f t="shared" si="33"/>
        <v>1.30790000886312E-2</v>
      </c>
      <c r="L189" s="320">
        <f t="shared" si="33"/>
        <v>1.093063140852733E-2</v>
      </c>
      <c r="M189" s="320">
        <f t="shared" si="33"/>
        <v>9.3903981573157016E-3</v>
      </c>
      <c r="N189" s="320">
        <f t="shared" si="33"/>
        <v>1.2552907117074278E-2</v>
      </c>
      <c r="O189" s="320">
        <f t="shared" si="33"/>
        <v>1.3694009278128682E-2</v>
      </c>
      <c r="P189" s="320">
        <f t="shared" si="33"/>
        <v>2.3453107693774053E-2</v>
      </c>
      <c r="Q189" s="320">
        <f t="shared" si="33"/>
        <v>2.2961313749247057E-2</v>
      </c>
      <c r="R189" s="320">
        <f t="shared" si="33"/>
        <v>2.8961096318032307E-2</v>
      </c>
      <c r="S189" s="320">
        <f t="shared" si="33"/>
        <v>2.7644314120118866E-2</v>
      </c>
      <c r="T189" s="320">
        <f t="shared" si="33"/>
        <v>1.8157615055698236E-2</v>
      </c>
      <c r="U189" s="320">
        <f t="shared" si="33"/>
        <v>2.1525881440959661E-2</v>
      </c>
      <c r="V189" s="320">
        <f t="shared" si="33"/>
        <v>4.0905936164845509E-2</v>
      </c>
      <c r="W189" s="320">
        <f t="shared" si="33"/>
        <v>2.8257451169160536E-2</v>
      </c>
      <c r="DA189" s="141"/>
    </row>
    <row r="190" spans="1:105" ht="12" customHeight="1" x14ac:dyDescent="0.25">
      <c r="A190" s="203" t="s">
        <v>1023</v>
      </c>
      <c r="B190" s="271">
        <f t="shared" ref="B190:W190" si="34">IF(B$93=0,0,B$93/B$61)</f>
        <v>4.0984775506361558E-2</v>
      </c>
      <c r="C190" s="271">
        <f t="shared" si="34"/>
        <v>3.7449094574992757E-2</v>
      </c>
      <c r="D190" s="271">
        <f t="shared" si="34"/>
        <v>3.8005147092067627E-2</v>
      </c>
      <c r="E190" s="271">
        <f t="shared" si="34"/>
        <v>3.8151834678235297E-2</v>
      </c>
      <c r="F190" s="271">
        <f t="shared" si="34"/>
        <v>3.8532969945391751E-2</v>
      </c>
      <c r="G190" s="271">
        <f t="shared" si="34"/>
        <v>3.9766826673181745E-2</v>
      </c>
      <c r="H190" s="271">
        <f t="shared" si="34"/>
        <v>4.0012733319763141E-2</v>
      </c>
      <c r="I190" s="271">
        <f t="shared" si="34"/>
        <v>3.871087638251082E-2</v>
      </c>
      <c r="J190" s="271">
        <f t="shared" si="34"/>
        <v>3.9001923813253042E-2</v>
      </c>
      <c r="K190" s="271">
        <f t="shared" si="34"/>
        <v>3.7999660835168154E-2</v>
      </c>
      <c r="L190" s="271">
        <f t="shared" si="34"/>
        <v>3.8257116016747972E-2</v>
      </c>
      <c r="M190" s="271">
        <f t="shared" si="34"/>
        <v>3.887666820867812E-2</v>
      </c>
      <c r="N190" s="271">
        <f t="shared" si="34"/>
        <v>3.9147647275877009E-2</v>
      </c>
      <c r="O190" s="271">
        <f t="shared" si="34"/>
        <v>3.9009094693410809E-2</v>
      </c>
      <c r="P190" s="271">
        <f t="shared" si="34"/>
        <v>4.0058597946259274E-2</v>
      </c>
      <c r="Q190" s="271">
        <f t="shared" si="34"/>
        <v>4.0116939581528462E-2</v>
      </c>
      <c r="R190" s="271">
        <f t="shared" si="34"/>
        <v>4.0607773443082099E-2</v>
      </c>
      <c r="S190" s="271">
        <f t="shared" si="34"/>
        <v>4.0495111822872167E-2</v>
      </c>
      <c r="T190" s="271">
        <f t="shared" si="34"/>
        <v>3.9809434930722878E-2</v>
      </c>
      <c r="U190" s="271">
        <f t="shared" si="34"/>
        <v>3.9719881357748253E-2</v>
      </c>
      <c r="V190" s="271">
        <f t="shared" si="34"/>
        <v>4.0631370121284684E-2</v>
      </c>
      <c r="W190" s="271">
        <f t="shared" si="34"/>
        <v>3.9930327654394089E-2</v>
      </c>
      <c r="DA190" s="79"/>
    </row>
    <row r="191" spans="1:105" ht="12" customHeight="1" x14ac:dyDescent="0.25">
      <c r="A191" s="62" t="s">
        <v>1135</v>
      </c>
      <c r="B191" s="320">
        <f t="shared" ref="B191:W191" si="35">IF(B$94=0,0,B$94/B$61)</f>
        <v>4.2017812876421722E-3</v>
      </c>
      <c r="C191" s="320">
        <f t="shared" si="35"/>
        <v>8.5235784405589526E-3</v>
      </c>
      <c r="D191" s="320">
        <f t="shared" si="35"/>
        <v>8.1645366111252216E-3</v>
      </c>
      <c r="E191" s="320">
        <f t="shared" si="35"/>
        <v>7.8579647238687395E-3</v>
      </c>
      <c r="F191" s="320">
        <f t="shared" si="35"/>
        <v>6.470471823156688E-3</v>
      </c>
      <c r="G191" s="320">
        <f t="shared" si="35"/>
        <v>4.8345600948192166E-3</v>
      </c>
      <c r="H191" s="320">
        <f t="shared" si="35"/>
        <v>3.844642264646043E-3</v>
      </c>
      <c r="I191" s="320">
        <f t="shared" si="35"/>
        <v>6.3829283501614367E-3</v>
      </c>
      <c r="J191" s="320">
        <f t="shared" si="35"/>
        <v>6.0294243421590218E-3</v>
      </c>
      <c r="K191" s="320">
        <f t="shared" si="35"/>
        <v>1.3025451217340726E-2</v>
      </c>
      <c r="L191" s="320">
        <f t="shared" si="35"/>
        <v>1.4931246490432469E-2</v>
      </c>
      <c r="M191" s="320">
        <f t="shared" si="35"/>
        <v>1.7391384248654954E-2</v>
      </c>
      <c r="N191" s="320">
        <f t="shared" si="35"/>
        <v>1.6290550125696003E-2</v>
      </c>
      <c r="O191" s="320">
        <f t="shared" si="35"/>
        <v>1.5501110731222069E-2</v>
      </c>
      <c r="P191" s="320">
        <f t="shared" si="35"/>
        <v>1.2358561317534385E-2</v>
      </c>
      <c r="Q191" s="320">
        <f t="shared" si="35"/>
        <v>1.2785478998378865E-2</v>
      </c>
      <c r="R191" s="320">
        <f t="shared" si="35"/>
        <v>1.0486164305952525E-2</v>
      </c>
      <c r="S191" s="320">
        <f t="shared" si="35"/>
        <v>1.1309867766732921E-2</v>
      </c>
      <c r="T191" s="320">
        <f t="shared" si="35"/>
        <v>1.4525050223169368E-2</v>
      </c>
      <c r="U191" s="320">
        <f t="shared" si="35"/>
        <v>1.3157559124774178E-2</v>
      </c>
      <c r="V191" s="320">
        <f t="shared" si="35"/>
        <v>7.6385926114151924E-3</v>
      </c>
      <c r="W191" s="320">
        <f t="shared" si="35"/>
        <v>1.0739331208970348E-2</v>
      </c>
      <c r="DA191" s="141"/>
    </row>
    <row r="192" spans="1:105" ht="12" customHeight="1" x14ac:dyDescent="0.25">
      <c r="A192" s="62" t="s">
        <v>1026</v>
      </c>
      <c r="B192" s="320">
        <f t="shared" ref="B192:W192" si="36">IF(B$95=0,0,B$95/B$61)</f>
        <v>7.893594247654831E-3</v>
      </c>
      <c r="C192" s="320">
        <f t="shared" si="36"/>
        <v>9.2112979197863185E-3</v>
      </c>
      <c r="D192" s="320">
        <f t="shared" si="36"/>
        <v>9.0934660096054932E-3</v>
      </c>
      <c r="E192" s="320">
        <f t="shared" si="36"/>
        <v>9.1163657599035545E-3</v>
      </c>
      <c r="F192" s="320">
        <f t="shared" si="36"/>
        <v>8.9573337172517177E-3</v>
      </c>
      <c r="G192" s="320">
        <f t="shared" si="36"/>
        <v>8.5938081418075341E-3</v>
      </c>
      <c r="H192" s="320">
        <f t="shared" si="36"/>
        <v>8.568465694297837E-3</v>
      </c>
      <c r="I192" s="320">
        <f t="shared" si="36"/>
        <v>8.9715863413070852E-3</v>
      </c>
      <c r="J192" s="320">
        <f t="shared" si="36"/>
        <v>8.9173583605373832E-3</v>
      </c>
      <c r="K192" s="320">
        <f t="shared" si="36"/>
        <v>9.7231422993116854E-3</v>
      </c>
      <c r="L192" s="320">
        <f t="shared" si="36"/>
        <v>9.8878098783802063E-3</v>
      </c>
      <c r="M192" s="320">
        <f t="shared" si="36"/>
        <v>9.8677225220623298E-3</v>
      </c>
      <c r="N192" s="320">
        <f t="shared" si="36"/>
        <v>9.3198151710152232E-3</v>
      </c>
      <c r="O192" s="320">
        <f t="shared" si="36"/>
        <v>9.2957165384637674E-3</v>
      </c>
      <c r="P192" s="320">
        <f t="shared" si="36"/>
        <v>7.8283327320075521E-3</v>
      </c>
      <c r="Q192" s="320">
        <f t="shared" si="36"/>
        <v>7.7218400868595861E-3</v>
      </c>
      <c r="R192" s="320">
        <f t="shared" si="36"/>
        <v>7.2150769202524367E-3</v>
      </c>
      <c r="S192" s="320">
        <f t="shared" si="36"/>
        <v>7.1925679626966303E-3</v>
      </c>
      <c r="T192" s="320">
        <f t="shared" si="36"/>
        <v>8.2330069649062324E-3</v>
      </c>
      <c r="U192" s="320">
        <f t="shared" si="36"/>
        <v>8.1905207552388642E-3</v>
      </c>
      <c r="V192" s="320">
        <f t="shared" si="36"/>
        <v>7.5317807951873388E-3</v>
      </c>
      <c r="W192" s="320">
        <f t="shared" si="36"/>
        <v>7.9325627039731495E-3</v>
      </c>
      <c r="DA192" s="141"/>
    </row>
    <row r="193" spans="1:105" ht="12" customHeight="1" x14ac:dyDescent="0.25">
      <c r="A193" s="62" t="s">
        <v>1038</v>
      </c>
      <c r="B193" s="320">
        <f t="shared" ref="B193:W193" si="37">IF(B$106=0,0,B$106/B$61)</f>
        <v>2.8889399971064558E-2</v>
      </c>
      <c r="C193" s="320">
        <f t="shared" si="37"/>
        <v>1.9714218214647482E-2</v>
      </c>
      <c r="D193" s="320">
        <f t="shared" si="37"/>
        <v>2.0747144471336913E-2</v>
      </c>
      <c r="E193" s="320">
        <f t="shared" si="37"/>
        <v>2.1177504194463001E-2</v>
      </c>
      <c r="F193" s="320">
        <f t="shared" si="37"/>
        <v>2.3105164404983343E-2</v>
      </c>
      <c r="G193" s="320">
        <f t="shared" si="37"/>
        <v>2.6338458436554999E-2</v>
      </c>
      <c r="H193" s="320">
        <f t="shared" si="37"/>
        <v>2.7599625360819263E-2</v>
      </c>
      <c r="I193" s="320">
        <f t="shared" si="37"/>
        <v>2.3356361691042302E-2</v>
      </c>
      <c r="J193" s="320">
        <f t="shared" si="37"/>
        <v>2.4055141110556639E-2</v>
      </c>
      <c r="K193" s="320">
        <f t="shared" si="37"/>
        <v>1.5251067318515742E-2</v>
      </c>
      <c r="L193" s="320">
        <f t="shared" si="37"/>
        <v>1.3438059647935301E-2</v>
      </c>
      <c r="M193" s="320">
        <f t="shared" si="37"/>
        <v>1.161756143796084E-2</v>
      </c>
      <c r="N193" s="320">
        <f t="shared" si="37"/>
        <v>1.3537281979165781E-2</v>
      </c>
      <c r="O193" s="320">
        <f t="shared" si="37"/>
        <v>1.4212267423724976E-2</v>
      </c>
      <c r="P193" s="320">
        <f t="shared" si="37"/>
        <v>1.9871703896717333E-2</v>
      </c>
      <c r="Q193" s="320">
        <f t="shared" si="37"/>
        <v>1.9609620496290007E-2</v>
      </c>
      <c r="R193" s="320">
        <f t="shared" si="37"/>
        <v>2.2906532216877135E-2</v>
      </c>
      <c r="S193" s="320">
        <f t="shared" si="37"/>
        <v>2.1992676093442614E-2</v>
      </c>
      <c r="T193" s="320">
        <f t="shared" si="37"/>
        <v>1.7051377742647277E-2</v>
      </c>
      <c r="U193" s="320">
        <f t="shared" si="37"/>
        <v>1.8371801477735209E-2</v>
      </c>
      <c r="V193" s="320">
        <f t="shared" si="37"/>
        <v>2.5460996714682153E-2</v>
      </c>
      <c r="W193" s="320">
        <f t="shared" si="37"/>
        <v>2.1258433741450592E-2</v>
      </c>
      <c r="DA193" s="141"/>
    </row>
    <row r="194" spans="1:105" ht="12" customHeight="1" x14ac:dyDescent="0.25">
      <c r="A194" s="41" t="s">
        <v>1040</v>
      </c>
      <c r="B194" s="321">
        <f t="shared" ref="B194:W194" si="38">IF(B$107=0,0,B$107/B$61)</f>
        <v>3.1036224357893074E-2</v>
      </c>
      <c r="C194" s="321">
        <f t="shared" si="38"/>
        <v>2.4262038626416727E-2</v>
      </c>
      <c r="D194" s="321">
        <f t="shared" si="38"/>
        <v>2.5376569774398401E-2</v>
      </c>
      <c r="E194" s="321">
        <f t="shared" si="38"/>
        <v>2.5762574160754871E-2</v>
      </c>
      <c r="F194" s="321">
        <f t="shared" si="38"/>
        <v>2.6689773266977055E-2</v>
      </c>
      <c r="G194" s="321">
        <f t="shared" si="38"/>
        <v>2.9420791406378179E-2</v>
      </c>
      <c r="H194" s="321">
        <f t="shared" si="38"/>
        <v>2.9846864890116998E-2</v>
      </c>
      <c r="I194" s="321">
        <f t="shared" si="38"/>
        <v>2.7219343160769537E-2</v>
      </c>
      <c r="J194" s="321">
        <f t="shared" si="38"/>
        <v>2.815794677803166E-2</v>
      </c>
      <c r="K194" s="321">
        <f t="shared" si="38"/>
        <v>2.4238035979019384E-2</v>
      </c>
      <c r="L194" s="321">
        <f t="shared" si="38"/>
        <v>2.2867647744472589E-2</v>
      </c>
      <c r="M194" s="321">
        <f t="shared" si="38"/>
        <v>2.250839650204824E-2</v>
      </c>
      <c r="N194" s="321">
        <f t="shared" si="38"/>
        <v>2.4692710323214621E-2</v>
      </c>
      <c r="O194" s="321">
        <f t="shared" si="38"/>
        <v>2.5009743327093117E-2</v>
      </c>
      <c r="P194" s="321">
        <f t="shared" si="38"/>
        <v>3.0501560117512171E-2</v>
      </c>
      <c r="Q194" s="321">
        <f t="shared" si="38"/>
        <v>3.0851997616727581E-2</v>
      </c>
      <c r="R194" s="321">
        <f t="shared" si="38"/>
        <v>3.2973116765658242E-2</v>
      </c>
      <c r="S194" s="321">
        <f t="shared" si="38"/>
        <v>3.3016589622569828E-2</v>
      </c>
      <c r="T194" s="321">
        <f t="shared" si="38"/>
        <v>2.8772131463734078E-2</v>
      </c>
      <c r="U194" s="321">
        <f t="shared" si="38"/>
        <v>2.9259896114693474E-2</v>
      </c>
      <c r="V194" s="321">
        <f t="shared" si="38"/>
        <v>3.229611151329085E-2</v>
      </c>
      <c r="W194" s="321">
        <f t="shared" si="38"/>
        <v>3.0535571804411878E-2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DA195" s="94"/>
    </row>
    <row r="196" spans="1:105" ht="12" customHeight="1" x14ac:dyDescent="0.25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DA196" s="173"/>
    </row>
    <row r="197" spans="1:105" ht="12" customHeight="1" x14ac:dyDescent="0.25">
      <c r="A197" s="35" t="s">
        <v>48</v>
      </c>
      <c r="B197" s="234">
        <f t="shared" ref="B197:W197" si="39">SUM(B$198:B$202,B$204:B$205,B$207:B$208,B$210:B$213)</f>
        <v>0.99999999999999989</v>
      </c>
      <c r="C197" s="234">
        <f t="shared" si="39"/>
        <v>1</v>
      </c>
      <c r="D197" s="234">
        <f t="shared" si="39"/>
        <v>0.99999999999999978</v>
      </c>
      <c r="E197" s="234">
        <f t="shared" si="39"/>
        <v>1</v>
      </c>
      <c r="F197" s="234">
        <f t="shared" si="39"/>
        <v>1.0000000000000002</v>
      </c>
      <c r="G197" s="234">
        <f t="shared" si="39"/>
        <v>1</v>
      </c>
      <c r="H197" s="234">
        <f t="shared" si="39"/>
        <v>1.0000000000000002</v>
      </c>
      <c r="I197" s="234">
        <f t="shared" si="39"/>
        <v>1</v>
      </c>
      <c r="J197" s="234">
        <f t="shared" si="39"/>
        <v>0.99999999999999989</v>
      </c>
      <c r="K197" s="234">
        <f t="shared" si="39"/>
        <v>0.99999999999999989</v>
      </c>
      <c r="L197" s="234">
        <f t="shared" si="39"/>
        <v>1.0000000000000002</v>
      </c>
      <c r="M197" s="234">
        <f t="shared" si="39"/>
        <v>0.99999999999999978</v>
      </c>
      <c r="N197" s="234">
        <f t="shared" si="39"/>
        <v>1</v>
      </c>
      <c r="O197" s="234">
        <f t="shared" si="39"/>
        <v>1.0000000000000002</v>
      </c>
      <c r="P197" s="234">
        <f t="shared" si="39"/>
        <v>1.0000000000000004</v>
      </c>
      <c r="Q197" s="234">
        <f t="shared" si="39"/>
        <v>0.99999999999999978</v>
      </c>
      <c r="R197" s="234">
        <f t="shared" si="39"/>
        <v>1.0000000000000004</v>
      </c>
      <c r="S197" s="234">
        <f t="shared" si="39"/>
        <v>1</v>
      </c>
      <c r="T197" s="234">
        <f t="shared" si="39"/>
        <v>1</v>
      </c>
      <c r="U197" s="234">
        <f t="shared" si="39"/>
        <v>1</v>
      </c>
      <c r="V197" s="234">
        <f t="shared" si="39"/>
        <v>0.99999999999999978</v>
      </c>
      <c r="W197" s="234">
        <f t="shared" si="39"/>
        <v>1</v>
      </c>
      <c r="DA197" s="95"/>
    </row>
    <row r="198" spans="1:105" ht="12" customHeight="1" x14ac:dyDescent="0.25">
      <c r="A198" s="55" t="s">
        <v>92</v>
      </c>
      <c r="B198" s="268">
        <f t="shared" ref="B198:W198" si="40">IF(B$111=0,0,B$111/B$110)</f>
        <v>5.1576925916207716E-3</v>
      </c>
      <c r="C198" s="268">
        <f t="shared" si="40"/>
        <v>3.9908503480392292E-3</v>
      </c>
      <c r="D198" s="268">
        <f t="shared" si="40"/>
        <v>4.1829174465694277E-3</v>
      </c>
      <c r="E198" s="268">
        <f t="shared" si="40"/>
        <v>4.2522330776398314E-3</v>
      </c>
      <c r="F198" s="268">
        <f t="shared" si="40"/>
        <v>4.4137953195820118E-3</v>
      </c>
      <c r="G198" s="268">
        <f t="shared" si="40"/>
        <v>4.8940380093958962E-3</v>
      </c>
      <c r="H198" s="268">
        <f t="shared" si="40"/>
        <v>4.9678948265782378E-3</v>
      </c>
      <c r="I198" s="268">
        <f t="shared" si="40"/>
        <v>4.5094059126472514E-3</v>
      </c>
      <c r="J198" s="268">
        <f t="shared" si="40"/>
        <v>4.6775530876090607E-3</v>
      </c>
      <c r="K198" s="268">
        <f t="shared" si="40"/>
        <v>4.071498461355464E-3</v>
      </c>
      <c r="L198" s="268">
        <f t="shared" si="40"/>
        <v>1.5074639112905757E-2</v>
      </c>
      <c r="M198" s="268">
        <f t="shared" si="40"/>
        <v>1.5009614463220593E-2</v>
      </c>
      <c r="N198" s="268">
        <f t="shared" si="40"/>
        <v>1.4103249492985817E-2</v>
      </c>
      <c r="O198" s="268">
        <f t="shared" si="40"/>
        <v>1.4579926496895953E-2</v>
      </c>
      <c r="P198" s="268">
        <f t="shared" si="40"/>
        <v>1.4612588525550918E-2</v>
      </c>
      <c r="Q198" s="268">
        <f t="shared" si="40"/>
        <v>1.4893388563801211E-2</v>
      </c>
      <c r="R198" s="268">
        <f t="shared" si="40"/>
        <v>1.4827221452938362E-2</v>
      </c>
      <c r="S198" s="268">
        <f t="shared" si="40"/>
        <v>1.4609111381390993E-2</v>
      </c>
      <c r="T198" s="268">
        <f t="shared" si="40"/>
        <v>1.3959484859544864E-2</v>
      </c>
      <c r="U198" s="268">
        <f t="shared" si="40"/>
        <v>1.4325311657591405E-2</v>
      </c>
      <c r="V198" s="268">
        <f t="shared" si="40"/>
        <v>1.485704083813223E-2</v>
      </c>
      <c r="W198" s="268">
        <f t="shared" si="40"/>
        <v>1.4605771635468249E-2</v>
      </c>
      <c r="DA198" s="76"/>
    </row>
    <row r="199" spans="1:105" ht="12" customHeight="1" x14ac:dyDescent="0.25">
      <c r="A199" s="202" t="s">
        <v>93</v>
      </c>
      <c r="B199" s="269">
        <f t="shared" ref="B199:W199" si="41">IF(B$112=0,0,B$112/B$110)</f>
        <v>4.1159026561070323E-2</v>
      </c>
      <c r="C199" s="269">
        <f t="shared" si="41"/>
        <v>3.1847480740333528E-2</v>
      </c>
      <c r="D199" s="269">
        <f t="shared" si="41"/>
        <v>3.3380200007618904E-2</v>
      </c>
      <c r="E199" s="269">
        <f t="shared" si="41"/>
        <v>3.3933347340393064E-2</v>
      </c>
      <c r="F199" s="269">
        <f t="shared" si="41"/>
        <v>3.5222634068758286E-2</v>
      </c>
      <c r="G199" s="269">
        <f t="shared" si="41"/>
        <v>3.9055030295303848E-2</v>
      </c>
      <c r="H199" s="269">
        <f t="shared" si="41"/>
        <v>3.9644416856469369E-2</v>
      </c>
      <c r="I199" s="269">
        <f t="shared" si="41"/>
        <v>3.5985618459469182E-2</v>
      </c>
      <c r="J199" s="269">
        <f t="shared" si="41"/>
        <v>3.7327453770023673E-2</v>
      </c>
      <c r="K199" s="269">
        <f t="shared" si="41"/>
        <v>3.2491062686934205E-2</v>
      </c>
      <c r="L199" s="269">
        <f t="shared" si="41"/>
        <v>0.12029748974466575</v>
      </c>
      <c r="M199" s="269">
        <f t="shared" si="41"/>
        <v>0.11977858497553233</v>
      </c>
      <c r="N199" s="269">
        <f t="shared" si="41"/>
        <v>0.1125456801016507</v>
      </c>
      <c r="O199" s="269">
        <f t="shared" si="41"/>
        <v>0.11634962171245224</v>
      </c>
      <c r="P199" s="269">
        <f t="shared" si="41"/>
        <v>0.11661026875200867</v>
      </c>
      <c r="Q199" s="269">
        <f t="shared" si="41"/>
        <v>0.11885108788331357</v>
      </c>
      <c r="R199" s="269">
        <f t="shared" si="41"/>
        <v>0.11832306613228903</v>
      </c>
      <c r="S199" s="269">
        <f t="shared" si="41"/>
        <v>0.11658252071036163</v>
      </c>
      <c r="T199" s="269">
        <f t="shared" si="41"/>
        <v>0.1113984204964638</v>
      </c>
      <c r="U199" s="269">
        <f t="shared" si="41"/>
        <v>0.11431776371633902</v>
      </c>
      <c r="V199" s="269">
        <f t="shared" si="41"/>
        <v>0.11856102852446877</v>
      </c>
      <c r="W199" s="269">
        <f t="shared" si="41"/>
        <v>0.11655586912368798</v>
      </c>
      <c r="DA199" s="77"/>
    </row>
    <row r="200" spans="1:105" ht="12" customHeight="1" x14ac:dyDescent="0.25">
      <c r="A200" s="202" t="s">
        <v>94</v>
      </c>
      <c r="B200" s="269">
        <f t="shared" ref="B200:W200" si="42">IF(B$113=0,0,B$113/B$110)</f>
        <v>5.0464733360477E-2</v>
      </c>
      <c r="C200" s="269">
        <f t="shared" si="42"/>
        <v>3.9047926009114629E-2</v>
      </c>
      <c r="D200" s="269">
        <f t="shared" si="42"/>
        <v>4.0927180102387571E-2</v>
      </c>
      <c r="E200" s="269">
        <f t="shared" si="42"/>
        <v>4.160538935537101E-2</v>
      </c>
      <c r="F200" s="269">
        <f t="shared" si="42"/>
        <v>4.3186172877440303E-2</v>
      </c>
      <c r="G200" s="269">
        <f t="shared" si="42"/>
        <v>4.7885041384871055E-2</v>
      </c>
      <c r="H200" s="269">
        <f t="shared" si="42"/>
        <v>4.8607683248408189E-2</v>
      </c>
      <c r="I200" s="269">
        <f t="shared" si="42"/>
        <v>4.4121661567346517E-2</v>
      </c>
      <c r="J200" s="269">
        <f t="shared" si="42"/>
        <v>4.576687446032715E-2</v>
      </c>
      <c r="K200" s="269">
        <f t="shared" si="42"/>
        <v>3.9837016375054879E-2</v>
      </c>
      <c r="L200" s="269">
        <f t="shared" si="42"/>
        <v>0.14749573182669085</v>
      </c>
      <c r="M200" s="269">
        <f t="shared" si="42"/>
        <v>0.14685950709054585</v>
      </c>
      <c r="N200" s="269">
        <f t="shared" si="42"/>
        <v>0.13799130377333321</v>
      </c>
      <c r="O200" s="269">
        <f t="shared" si="42"/>
        <v>0.14265528431774882</v>
      </c>
      <c r="P200" s="269">
        <f t="shared" si="42"/>
        <v>0.14297486144217136</v>
      </c>
      <c r="Q200" s="269">
        <f t="shared" si="42"/>
        <v>0.14572231077269834</v>
      </c>
      <c r="R200" s="269">
        <f t="shared" si="42"/>
        <v>0.14507490778238599</v>
      </c>
      <c r="S200" s="269">
        <f t="shared" si="42"/>
        <v>0.14294083980366348</v>
      </c>
      <c r="T200" s="269">
        <f t="shared" si="42"/>
        <v>0.13658465850233531</v>
      </c>
      <c r="U200" s="269">
        <f t="shared" si="42"/>
        <v>0.14016404046269643</v>
      </c>
      <c r="V200" s="269">
        <f t="shared" si="42"/>
        <v>0.14536667145306839</v>
      </c>
      <c r="W200" s="269">
        <f t="shared" si="42"/>
        <v>0.14290816251929866</v>
      </c>
      <c r="DA200" s="77"/>
    </row>
    <row r="201" spans="1:105" ht="12" customHeight="1" x14ac:dyDescent="0.25">
      <c r="A201" s="202" t="s">
        <v>95</v>
      </c>
      <c r="B201" s="269">
        <f t="shared" ref="B201:W201" si="43">IF(B$114=0,0,B$114/B$110)</f>
        <v>9.3447044161431195E-2</v>
      </c>
      <c r="C201" s="269">
        <f t="shared" si="43"/>
        <v>7.2306203227535337E-2</v>
      </c>
      <c r="D201" s="269">
        <f t="shared" si="43"/>
        <v>7.5786073793584235E-2</v>
      </c>
      <c r="E201" s="269">
        <f t="shared" si="43"/>
        <v>7.7041933991269657E-2</v>
      </c>
      <c r="F201" s="269">
        <f t="shared" si="43"/>
        <v>7.9969117744353044E-2</v>
      </c>
      <c r="G201" s="269">
        <f t="shared" si="43"/>
        <v>8.8670151985158763E-2</v>
      </c>
      <c r="H201" s="269">
        <f t="shared" si="43"/>
        <v>9.00082893662182E-2</v>
      </c>
      <c r="I201" s="269">
        <f t="shared" si="43"/>
        <v>8.1701389909426034E-2</v>
      </c>
      <c r="J201" s="269">
        <f t="shared" si="43"/>
        <v>8.4747879440384782E-2</v>
      </c>
      <c r="K201" s="269">
        <f t="shared" si="43"/>
        <v>7.3767385272165517E-2</v>
      </c>
      <c r="L201" s="269">
        <f t="shared" si="43"/>
        <v>0.27312222314100248</v>
      </c>
      <c r="M201" s="269">
        <f t="shared" si="43"/>
        <v>0.27194410691891824</v>
      </c>
      <c r="N201" s="269">
        <f t="shared" si="43"/>
        <v>0.25552259169765373</v>
      </c>
      <c r="O201" s="269">
        <f t="shared" si="43"/>
        <v>0.26415902286214299</v>
      </c>
      <c r="P201" s="269">
        <f t="shared" si="43"/>
        <v>0.26475079330598089</v>
      </c>
      <c r="Q201" s="269">
        <f t="shared" si="43"/>
        <v>0.26983832675408453</v>
      </c>
      <c r="R201" s="269">
        <f t="shared" si="43"/>
        <v>0.26863951142707548</v>
      </c>
      <c r="S201" s="269">
        <f t="shared" si="43"/>
        <v>0.26468779442846035</v>
      </c>
      <c r="T201" s="269">
        <f t="shared" si="43"/>
        <v>0.25291786491113805</v>
      </c>
      <c r="U201" s="269">
        <f t="shared" si="43"/>
        <v>0.25954591269514671</v>
      </c>
      <c r="V201" s="269">
        <f t="shared" si="43"/>
        <v>0.26917977887333744</v>
      </c>
      <c r="W201" s="269">
        <f t="shared" si="43"/>
        <v>0.2646272849313962</v>
      </c>
      <c r="DA201" s="77"/>
    </row>
    <row r="202" spans="1:105" ht="12" customHeight="1" x14ac:dyDescent="0.25">
      <c r="A202" s="56" t="s">
        <v>96</v>
      </c>
      <c r="B202" s="270">
        <f t="shared" ref="B202:W202" si="44">IF(B$115=0,0,B$115/B$110)</f>
        <v>5.8581362833800832E-2</v>
      </c>
      <c r="C202" s="270">
        <f t="shared" si="44"/>
        <v>5.0201795079810554E-2</v>
      </c>
      <c r="D202" s="270">
        <f t="shared" si="44"/>
        <v>5.1720551549779566E-2</v>
      </c>
      <c r="E202" s="270">
        <f t="shared" si="44"/>
        <v>5.1780995180306537E-2</v>
      </c>
      <c r="F202" s="270">
        <f t="shared" si="44"/>
        <v>5.258073890318915E-2</v>
      </c>
      <c r="G202" s="270">
        <f t="shared" si="44"/>
        <v>5.4940616972514136E-2</v>
      </c>
      <c r="H202" s="270">
        <f t="shared" si="44"/>
        <v>5.5952543998333812E-2</v>
      </c>
      <c r="I202" s="270">
        <f t="shared" si="44"/>
        <v>5.2774213840418353E-2</v>
      </c>
      <c r="J202" s="270">
        <f t="shared" si="44"/>
        <v>5.3520388160439629E-2</v>
      </c>
      <c r="K202" s="270">
        <f t="shared" si="44"/>
        <v>4.9618594410285398E-2</v>
      </c>
      <c r="L202" s="270">
        <f t="shared" si="44"/>
        <v>1.1765747871921289E-2</v>
      </c>
      <c r="M202" s="270">
        <f t="shared" si="44"/>
        <v>1.2148816256285092E-2</v>
      </c>
      <c r="N202" s="270">
        <f t="shared" si="44"/>
        <v>1.615308454086754E-2</v>
      </c>
      <c r="O202" s="270">
        <f t="shared" si="44"/>
        <v>1.4460411435819614E-2</v>
      </c>
      <c r="P202" s="270">
        <f t="shared" si="44"/>
        <v>1.685721848402006E-2</v>
      </c>
      <c r="Q202" s="270">
        <f t="shared" si="44"/>
        <v>1.5831681102265155E-2</v>
      </c>
      <c r="R202" s="270">
        <f t="shared" si="44"/>
        <v>1.7170386438773076E-2</v>
      </c>
      <c r="S202" s="270">
        <f t="shared" si="44"/>
        <v>1.8144420584252273E-2</v>
      </c>
      <c r="T202" s="270">
        <f t="shared" si="44"/>
        <v>1.8727846113823523E-2</v>
      </c>
      <c r="U202" s="270">
        <f t="shared" si="44"/>
        <v>1.7370197385270354E-2</v>
      </c>
      <c r="V202" s="270">
        <f t="shared" si="44"/>
        <v>1.6703712679045638E-2</v>
      </c>
      <c r="W202" s="270">
        <f t="shared" si="44"/>
        <v>1.6799399487859423E-2</v>
      </c>
      <c r="DA202" s="78"/>
    </row>
    <row r="203" spans="1:105" ht="12" customHeight="1" x14ac:dyDescent="0.25">
      <c r="A203" s="203" t="s">
        <v>1053</v>
      </c>
      <c r="B203" s="271">
        <f t="shared" ref="B203:W203" si="45">IF(B$121=0,0,B$121/B$110)</f>
        <v>0.33014866136165871</v>
      </c>
      <c r="C203" s="271">
        <f t="shared" si="45"/>
        <v>0.38109571179212715</v>
      </c>
      <c r="D203" s="271">
        <f t="shared" si="45"/>
        <v>0.37703692461412019</v>
      </c>
      <c r="E203" s="271">
        <f t="shared" si="45"/>
        <v>0.37849926784331639</v>
      </c>
      <c r="F203" s="271">
        <f t="shared" si="45"/>
        <v>0.37264379969676803</v>
      </c>
      <c r="G203" s="271">
        <f t="shared" si="45"/>
        <v>0.35969953106014457</v>
      </c>
      <c r="H203" s="271">
        <f t="shared" si="45"/>
        <v>0.35886454968769199</v>
      </c>
      <c r="I203" s="271">
        <f t="shared" si="45"/>
        <v>0.37391268184281962</v>
      </c>
      <c r="J203" s="271">
        <f t="shared" si="45"/>
        <v>0.37268272135158886</v>
      </c>
      <c r="K203" s="271">
        <f t="shared" si="45"/>
        <v>0.40026534110467715</v>
      </c>
      <c r="L203" s="271">
        <f t="shared" si="45"/>
        <v>9.6169242101719274E-2</v>
      </c>
      <c r="M203" s="271">
        <f t="shared" si="45"/>
        <v>9.6914584597232387E-2</v>
      </c>
      <c r="N203" s="271">
        <f t="shared" si="45"/>
        <v>0.11842318863567861</v>
      </c>
      <c r="O203" s="271">
        <f t="shared" si="45"/>
        <v>0.10615648160050982</v>
      </c>
      <c r="P203" s="271">
        <f t="shared" si="45"/>
        <v>9.6238083495872997E-2</v>
      </c>
      <c r="Q203" s="271">
        <f t="shared" si="45"/>
        <v>8.8692158162540308E-2</v>
      </c>
      <c r="R203" s="271">
        <f t="shared" si="45"/>
        <v>8.7252074822015455E-2</v>
      </c>
      <c r="S203" s="271">
        <f t="shared" si="45"/>
        <v>9.2145747022800553E-2</v>
      </c>
      <c r="T203" s="271">
        <f t="shared" si="45"/>
        <v>0.11469340898270387</v>
      </c>
      <c r="U203" s="271">
        <f t="shared" si="45"/>
        <v>0.10600390728527394</v>
      </c>
      <c r="V203" s="271">
        <f t="shared" si="45"/>
        <v>8.9394287384987781E-2</v>
      </c>
      <c r="W203" s="271">
        <f t="shared" si="45"/>
        <v>9.7874538742792824E-2</v>
      </c>
      <c r="DA203" s="79"/>
    </row>
    <row r="204" spans="1:105" ht="12" customHeight="1" x14ac:dyDescent="0.25">
      <c r="A204" s="62" t="s">
        <v>1054</v>
      </c>
      <c r="B204" s="320">
        <f t="shared" ref="B204:W204" si="46">IF(B$122=0,0,B$122/B$110)</f>
        <v>0.329519945123604</v>
      </c>
      <c r="C204" s="320">
        <f t="shared" si="46"/>
        <v>0.38060923215556741</v>
      </c>
      <c r="D204" s="320">
        <f t="shared" si="46"/>
        <v>0.37652703223988815</v>
      </c>
      <c r="E204" s="320">
        <f t="shared" si="46"/>
        <v>0.37798092598086247</v>
      </c>
      <c r="F204" s="320">
        <f t="shared" si="46"/>
        <v>0.37210576360028191</v>
      </c>
      <c r="G204" s="320">
        <f t="shared" si="46"/>
        <v>0.35910295398396075</v>
      </c>
      <c r="H204" s="320">
        <f t="shared" si="46"/>
        <v>0.35825896955841247</v>
      </c>
      <c r="I204" s="320">
        <f t="shared" si="46"/>
        <v>0.37336299093532599</v>
      </c>
      <c r="J204" s="320">
        <f t="shared" si="46"/>
        <v>0.37211253351501239</v>
      </c>
      <c r="K204" s="320">
        <f t="shared" si="46"/>
        <v>0.39978173406060441</v>
      </c>
      <c r="L204" s="320">
        <f t="shared" si="46"/>
        <v>9.6061434510946744E-2</v>
      </c>
      <c r="M204" s="320">
        <f t="shared" si="46"/>
        <v>9.6807428916214938E-2</v>
      </c>
      <c r="N204" s="320">
        <f t="shared" si="46"/>
        <v>0.11827112720070221</v>
      </c>
      <c r="O204" s="320">
        <f t="shared" si="46"/>
        <v>0.10601806597279301</v>
      </c>
      <c r="P204" s="320">
        <f t="shared" si="46"/>
        <v>9.605646575589033E-2</v>
      </c>
      <c r="Q204" s="320">
        <f t="shared" si="46"/>
        <v>8.8520531252368972E-2</v>
      </c>
      <c r="R204" s="320">
        <f t="shared" si="46"/>
        <v>8.7059006231066882E-2</v>
      </c>
      <c r="S204" s="320">
        <f t="shared" si="46"/>
        <v>9.1940944131629579E-2</v>
      </c>
      <c r="T204" s="320">
        <f t="shared" si="46"/>
        <v>0.11449923322074514</v>
      </c>
      <c r="U204" s="320">
        <f t="shared" si="46"/>
        <v>0.10582046062954191</v>
      </c>
      <c r="V204" s="320">
        <f t="shared" si="46"/>
        <v>8.9208661527007294E-2</v>
      </c>
      <c r="W204" s="320">
        <f t="shared" si="46"/>
        <v>9.7692052275881985E-2</v>
      </c>
      <c r="DA204" s="141"/>
    </row>
    <row r="205" spans="1:105" ht="12" customHeight="1" x14ac:dyDescent="0.25">
      <c r="A205" s="62" t="s">
        <v>1066</v>
      </c>
      <c r="B205" s="320">
        <f t="shared" ref="B205:W205" si="47">IF(B$133=0,0,B$133/B$110)</f>
        <v>6.2871623805472359E-4</v>
      </c>
      <c r="C205" s="320">
        <f t="shared" si="47"/>
        <v>4.8647963655975402E-4</v>
      </c>
      <c r="D205" s="320">
        <f t="shared" si="47"/>
        <v>5.0989237423205611E-4</v>
      </c>
      <c r="E205" s="320">
        <f t="shared" si="47"/>
        <v>5.1834186245393527E-4</v>
      </c>
      <c r="F205" s="320">
        <f t="shared" si="47"/>
        <v>5.3803609648614555E-4</v>
      </c>
      <c r="G205" s="320">
        <f t="shared" si="47"/>
        <v>5.9657707618384845E-4</v>
      </c>
      <c r="H205" s="320">
        <f t="shared" si="47"/>
        <v>6.0558012927953249E-4</v>
      </c>
      <c r="I205" s="320">
        <f t="shared" si="47"/>
        <v>5.4969090749365209E-4</v>
      </c>
      <c r="J205" s="320">
        <f t="shared" si="47"/>
        <v>5.7018783657648777E-4</v>
      </c>
      <c r="K205" s="320">
        <f t="shared" si="47"/>
        <v>4.836070440727146E-4</v>
      </c>
      <c r="L205" s="320">
        <f t="shared" si="47"/>
        <v>1.0780759077252296E-4</v>
      </c>
      <c r="M205" s="320">
        <f t="shared" si="47"/>
        <v>1.0715568101745215E-4</v>
      </c>
      <c r="N205" s="320">
        <f t="shared" si="47"/>
        <v>1.5206143497638433E-4</v>
      </c>
      <c r="O205" s="320">
        <f t="shared" si="47"/>
        <v>1.3841562771681293E-4</v>
      </c>
      <c r="P205" s="320">
        <f t="shared" si="47"/>
        <v>1.8161773998266395E-4</v>
      </c>
      <c r="Q205" s="320">
        <f t="shared" si="47"/>
        <v>1.7162691017132573E-4</v>
      </c>
      <c r="R205" s="320">
        <f t="shared" si="47"/>
        <v>1.9306859094857912E-4</v>
      </c>
      <c r="S205" s="320">
        <f t="shared" si="47"/>
        <v>2.0480289117096081E-4</v>
      </c>
      <c r="T205" s="320">
        <f t="shared" si="47"/>
        <v>1.9417576195873189E-4</v>
      </c>
      <c r="U205" s="320">
        <f t="shared" si="47"/>
        <v>1.8344665573204191E-4</v>
      </c>
      <c r="V205" s="320">
        <f t="shared" si="47"/>
        <v>1.8562585798047844E-4</v>
      </c>
      <c r="W205" s="320">
        <f t="shared" si="47"/>
        <v>1.8248646691083415E-4</v>
      </c>
      <c r="DA205" s="141"/>
    </row>
    <row r="206" spans="1:105" ht="12" customHeight="1" x14ac:dyDescent="0.25">
      <c r="A206" s="203" t="s">
        <v>1012</v>
      </c>
      <c r="B206" s="271">
        <f t="shared" ref="B206:W206" si="48">IF(B$134=0,0,B$134/B$110)</f>
        <v>0.1741710911461008</v>
      </c>
      <c r="C206" s="271">
        <f t="shared" si="48"/>
        <v>0.20768047124233582</v>
      </c>
      <c r="D206" s="271">
        <f t="shared" si="48"/>
        <v>0.19765290214714229</v>
      </c>
      <c r="E206" s="271">
        <f t="shared" si="48"/>
        <v>0.19163907917744527</v>
      </c>
      <c r="F206" s="271">
        <f t="shared" si="48"/>
        <v>0.18646492293316633</v>
      </c>
      <c r="G206" s="271">
        <f t="shared" si="48"/>
        <v>0.16610867746683708</v>
      </c>
      <c r="H206" s="271">
        <f t="shared" si="48"/>
        <v>0.16097712140595866</v>
      </c>
      <c r="I206" s="271">
        <f t="shared" si="48"/>
        <v>0.17891755622029099</v>
      </c>
      <c r="J206" s="271">
        <f t="shared" si="48"/>
        <v>0.16891801558123837</v>
      </c>
      <c r="K206" s="271">
        <f t="shared" si="48"/>
        <v>0.18296547153252363</v>
      </c>
      <c r="L206" s="271">
        <f t="shared" si="48"/>
        <v>4.5566934078340719E-2</v>
      </c>
      <c r="M206" s="271">
        <f t="shared" si="48"/>
        <v>4.7057768936584483E-2</v>
      </c>
      <c r="N206" s="271">
        <f t="shared" si="48"/>
        <v>5.9580324990398031E-2</v>
      </c>
      <c r="O206" s="271">
        <f t="shared" si="48"/>
        <v>5.277933856153421E-2</v>
      </c>
      <c r="P206" s="271">
        <f t="shared" si="48"/>
        <v>5.4645951670599907E-2</v>
      </c>
      <c r="Q206" s="271">
        <f t="shared" si="48"/>
        <v>5.109096412594779E-2</v>
      </c>
      <c r="R206" s="271">
        <f t="shared" si="48"/>
        <v>5.2119641190630756E-2</v>
      </c>
      <c r="S206" s="271">
        <f t="shared" si="48"/>
        <v>5.5421659334888136E-2</v>
      </c>
      <c r="T206" s="271">
        <f t="shared" si="48"/>
        <v>6.3521923794093452E-2</v>
      </c>
      <c r="U206" s="271">
        <f t="shared" si="48"/>
        <v>5.767607900783471E-2</v>
      </c>
      <c r="V206" s="271">
        <f t="shared" si="48"/>
        <v>4.9562494480635516E-2</v>
      </c>
      <c r="W206" s="271">
        <f t="shared" si="48"/>
        <v>5.3375612402440445E-2</v>
      </c>
      <c r="DA206" s="79"/>
    </row>
    <row r="207" spans="1:105" ht="12" customHeight="1" x14ac:dyDescent="0.25">
      <c r="A207" s="62" t="s">
        <v>1014</v>
      </c>
      <c r="B207" s="320">
        <f t="shared" ref="B207:W207" si="49">IF(B$135=0,0,B$135/B$110)</f>
        <v>0.14085887136918826</v>
      </c>
      <c r="C207" s="320">
        <f t="shared" si="49"/>
        <v>0.19957206449214124</v>
      </c>
      <c r="D207" s="320">
        <f t="shared" si="49"/>
        <v>0.18657364474744664</v>
      </c>
      <c r="E207" s="320">
        <f t="shared" si="49"/>
        <v>0.17849813342195139</v>
      </c>
      <c r="F207" s="320">
        <f t="shared" si="49"/>
        <v>0.17012829618214148</v>
      </c>
      <c r="G207" s="320">
        <f t="shared" si="49"/>
        <v>0.12849893332345175</v>
      </c>
      <c r="H207" s="320">
        <f t="shared" si="49"/>
        <v>0.1117697925553057</v>
      </c>
      <c r="I207" s="320">
        <f t="shared" si="49"/>
        <v>0.15798350812924994</v>
      </c>
      <c r="J207" s="320">
        <f t="shared" si="49"/>
        <v>0.13881134499659653</v>
      </c>
      <c r="K207" s="320">
        <f t="shared" si="49"/>
        <v>0.16972201015929994</v>
      </c>
      <c r="L207" s="320">
        <f t="shared" si="49"/>
        <v>4.2951734298335202E-2</v>
      </c>
      <c r="M207" s="320">
        <f t="shared" si="49"/>
        <v>4.4789020072336164E-2</v>
      </c>
      <c r="N207" s="320">
        <f t="shared" si="49"/>
        <v>5.5657251782556365E-2</v>
      </c>
      <c r="O207" s="320">
        <f t="shared" si="49"/>
        <v>4.8933081700285201E-2</v>
      </c>
      <c r="P207" s="320">
        <f t="shared" si="49"/>
        <v>4.7558854529459162E-2</v>
      </c>
      <c r="Q207" s="320">
        <f t="shared" si="49"/>
        <v>4.4608642100327743E-2</v>
      </c>
      <c r="R207" s="320">
        <f t="shared" si="49"/>
        <v>4.3513699509474882E-2</v>
      </c>
      <c r="S207" s="320">
        <f t="shared" si="49"/>
        <v>4.6719210774099337E-2</v>
      </c>
      <c r="T207" s="320">
        <f t="shared" si="49"/>
        <v>5.7303023971332918E-2</v>
      </c>
      <c r="U207" s="320">
        <f t="shared" si="49"/>
        <v>5.0827038461659389E-2</v>
      </c>
      <c r="V207" s="320">
        <f t="shared" si="49"/>
        <v>3.7630683945854816E-2</v>
      </c>
      <c r="W207" s="320">
        <f t="shared" si="49"/>
        <v>4.480544379839041E-2</v>
      </c>
      <c r="DA207" s="141"/>
    </row>
    <row r="208" spans="1:105" ht="12" customHeight="1" x14ac:dyDescent="0.25">
      <c r="A208" s="62" t="s">
        <v>1021</v>
      </c>
      <c r="B208" s="320">
        <f t="shared" ref="B208:W208" si="50">IF(B$141=0,0,B$141/B$110)</f>
        <v>3.3312219776912524E-2</v>
      </c>
      <c r="C208" s="320">
        <f t="shared" si="50"/>
        <v>8.108406750194707E-3</v>
      </c>
      <c r="D208" s="320">
        <f t="shared" si="50"/>
        <v>1.1079257399695602E-2</v>
      </c>
      <c r="E208" s="320">
        <f t="shared" si="50"/>
        <v>1.314094575549399E-2</v>
      </c>
      <c r="F208" s="320">
        <f t="shared" si="50"/>
        <v>1.6336626751024704E-2</v>
      </c>
      <c r="G208" s="320">
        <f t="shared" si="50"/>
        <v>3.7609744143385304E-2</v>
      </c>
      <c r="H208" s="320">
        <f t="shared" si="50"/>
        <v>4.9207328850652945E-2</v>
      </c>
      <c r="I208" s="320">
        <f t="shared" si="50"/>
        <v>2.0934048091040998E-2</v>
      </c>
      <c r="J208" s="320">
        <f t="shared" si="50"/>
        <v>3.0106670584641834E-2</v>
      </c>
      <c r="K208" s="320">
        <f t="shared" si="50"/>
        <v>1.3243461373223705E-2</v>
      </c>
      <c r="L208" s="320">
        <f t="shared" si="50"/>
        <v>2.6151997800055258E-3</v>
      </c>
      <c r="M208" s="320">
        <f t="shared" si="50"/>
        <v>2.2687488642483232E-3</v>
      </c>
      <c r="N208" s="320">
        <f t="shared" si="50"/>
        <v>3.9230732078416848E-3</v>
      </c>
      <c r="O208" s="320">
        <f t="shared" si="50"/>
        <v>3.8462568612490327E-3</v>
      </c>
      <c r="P208" s="320">
        <f t="shared" si="50"/>
        <v>7.0870971411407411E-3</v>
      </c>
      <c r="Q208" s="320">
        <f t="shared" si="50"/>
        <v>6.4823220256200499E-3</v>
      </c>
      <c r="R208" s="320">
        <f t="shared" si="50"/>
        <v>8.605941681155865E-3</v>
      </c>
      <c r="S208" s="320">
        <f t="shared" si="50"/>
        <v>8.7024485607888214E-3</v>
      </c>
      <c r="T208" s="320">
        <f t="shared" si="50"/>
        <v>6.2188998227605012E-3</v>
      </c>
      <c r="U208" s="320">
        <f t="shared" si="50"/>
        <v>6.8490405461753383E-3</v>
      </c>
      <c r="V208" s="320">
        <f t="shared" si="50"/>
        <v>1.1931810534780735E-2</v>
      </c>
      <c r="W208" s="320">
        <f t="shared" si="50"/>
        <v>8.5701686040500283E-3</v>
      </c>
      <c r="DA208" s="141"/>
    </row>
    <row r="209" spans="1:105" ht="12" customHeight="1" x14ac:dyDescent="0.25">
      <c r="A209" s="203" t="s">
        <v>1023</v>
      </c>
      <c r="B209" s="271">
        <f t="shared" ref="B209:W209" si="51">IF(B$142=0,0,B$142/B$110)</f>
        <v>0.15953162830834952</v>
      </c>
      <c r="C209" s="271">
        <f t="shared" si="51"/>
        <v>0.14624974495540338</v>
      </c>
      <c r="D209" s="271">
        <f t="shared" si="51"/>
        <v>0.14848102931774193</v>
      </c>
      <c r="E209" s="271">
        <f t="shared" si="51"/>
        <v>0.14924176370914405</v>
      </c>
      <c r="F209" s="271">
        <f t="shared" si="51"/>
        <v>0.15077698345477775</v>
      </c>
      <c r="G209" s="271">
        <f t="shared" si="51"/>
        <v>0.15587279771473328</v>
      </c>
      <c r="H209" s="271">
        <f t="shared" si="51"/>
        <v>0.15685271716424568</v>
      </c>
      <c r="I209" s="271">
        <f t="shared" si="51"/>
        <v>0.15171659724627226</v>
      </c>
      <c r="J209" s="271">
        <f t="shared" si="51"/>
        <v>0.15315088726574291</v>
      </c>
      <c r="K209" s="271">
        <f t="shared" si="51"/>
        <v>0.14803814352347208</v>
      </c>
      <c r="L209" s="271">
        <f t="shared" si="51"/>
        <v>3.5238749280365682E-2</v>
      </c>
      <c r="M209" s="271">
        <f t="shared" si="51"/>
        <v>3.6118881081255272E-2</v>
      </c>
      <c r="N209" s="271">
        <f t="shared" si="51"/>
        <v>4.6860543151527913E-2</v>
      </c>
      <c r="O209" s="271">
        <f t="shared" si="51"/>
        <v>4.1967979502264253E-2</v>
      </c>
      <c r="P209" s="271">
        <f t="shared" si="51"/>
        <v>4.5865212194457383E-2</v>
      </c>
      <c r="Q209" s="271">
        <f t="shared" si="51"/>
        <v>4.288008013020192E-2</v>
      </c>
      <c r="R209" s="271">
        <f t="shared" si="51"/>
        <v>4.5513641492403056E-2</v>
      </c>
      <c r="S209" s="271">
        <f t="shared" si="51"/>
        <v>4.808176548088449E-2</v>
      </c>
      <c r="T209" s="271">
        <f t="shared" si="51"/>
        <v>5.1810824242610909E-2</v>
      </c>
      <c r="U209" s="271">
        <f t="shared" si="51"/>
        <v>4.8016422653018975E-2</v>
      </c>
      <c r="V209" s="271">
        <f t="shared" si="51"/>
        <v>4.4790484324988077E-2</v>
      </c>
      <c r="W209" s="271">
        <f t="shared" si="51"/>
        <v>4.5923774120850823E-2</v>
      </c>
      <c r="DA209" s="79"/>
    </row>
    <row r="210" spans="1:105" ht="12" customHeight="1" x14ac:dyDescent="0.25">
      <c r="A210" s="62" t="s">
        <v>1135</v>
      </c>
      <c r="B210" s="320">
        <f t="shared" ref="B210:W210" si="52">IF(B$143=0,0,B$143/B$110)</f>
        <v>1.5551009282154134E-2</v>
      </c>
      <c r="C210" s="320">
        <f t="shared" si="52"/>
        <v>3.1224729289877667E-2</v>
      </c>
      <c r="D210" s="320">
        <f t="shared" si="52"/>
        <v>2.9972052476403256E-2</v>
      </c>
      <c r="E210" s="320">
        <f t="shared" si="52"/>
        <v>2.8885271119216679E-2</v>
      </c>
      <c r="F210" s="320">
        <f t="shared" si="52"/>
        <v>2.3830975631728774E-2</v>
      </c>
      <c r="G210" s="320">
        <f t="shared" si="52"/>
        <v>1.7910533276631068E-2</v>
      </c>
      <c r="H210" s="320">
        <f t="shared" si="52"/>
        <v>1.4251749363494838E-2</v>
      </c>
      <c r="I210" s="320">
        <f t="shared" si="52"/>
        <v>2.3550505056589562E-2</v>
      </c>
      <c r="J210" s="320">
        <f t="shared" si="52"/>
        <v>2.230653726884764E-2</v>
      </c>
      <c r="K210" s="320">
        <f t="shared" si="52"/>
        <v>4.7481815093336641E-2</v>
      </c>
      <c r="L210" s="320">
        <f t="shared" si="52"/>
        <v>1.2860659962561208E-2</v>
      </c>
      <c r="M210" s="320">
        <f t="shared" si="52"/>
        <v>1.5126698049803785E-2</v>
      </c>
      <c r="N210" s="320">
        <f t="shared" si="52"/>
        <v>1.8328436402569301E-2</v>
      </c>
      <c r="O210" s="320">
        <f t="shared" si="52"/>
        <v>1.5673935457418214E-2</v>
      </c>
      <c r="P210" s="320">
        <f t="shared" si="52"/>
        <v>1.3444463416241698E-2</v>
      </c>
      <c r="Q210" s="320">
        <f t="shared" si="52"/>
        <v>1.299446612801195E-2</v>
      </c>
      <c r="R210" s="320">
        <f t="shared" si="52"/>
        <v>1.1217798334316529E-2</v>
      </c>
      <c r="S210" s="320">
        <f t="shared" si="52"/>
        <v>1.2817423740741365E-2</v>
      </c>
      <c r="T210" s="320">
        <f t="shared" si="52"/>
        <v>1.7909355952881872E-2</v>
      </c>
      <c r="U210" s="320">
        <f t="shared" si="52"/>
        <v>1.507133394068899E-2</v>
      </c>
      <c r="V210" s="320">
        <f t="shared" si="52"/>
        <v>8.021229271430631E-3</v>
      </c>
      <c r="W210" s="320">
        <f t="shared" si="52"/>
        <v>1.17257649990005E-2</v>
      </c>
      <c r="DA210" s="141"/>
    </row>
    <row r="211" spans="1:105" ht="12" customHeight="1" x14ac:dyDescent="0.25">
      <c r="A211" s="62" t="s">
        <v>1026</v>
      </c>
      <c r="B211" s="320">
        <f t="shared" ref="B211:W211" si="53">IF(B$144=0,0,B$144/B$110)</f>
        <v>3.7059459558137962E-2</v>
      </c>
      <c r="C211" s="320">
        <f t="shared" si="53"/>
        <v>4.2805216058264081E-2</v>
      </c>
      <c r="D211" s="320">
        <f t="shared" si="53"/>
        <v>4.2346111458005049E-2</v>
      </c>
      <c r="E211" s="320">
        <f t="shared" si="53"/>
        <v>4.2509623612861883E-2</v>
      </c>
      <c r="F211" s="320">
        <f t="shared" si="53"/>
        <v>4.1848873494810764E-2</v>
      </c>
      <c r="G211" s="320">
        <f t="shared" si="53"/>
        <v>4.0386512553540657E-2</v>
      </c>
      <c r="H211" s="320">
        <f t="shared" si="53"/>
        <v>4.0291593847862378E-2</v>
      </c>
      <c r="I211" s="320">
        <f t="shared" si="53"/>
        <v>4.1990267562963375E-2</v>
      </c>
      <c r="J211" s="320">
        <f t="shared" si="53"/>
        <v>4.1849634873248942E-2</v>
      </c>
      <c r="K211" s="320">
        <f t="shared" si="53"/>
        <v>4.4961451422747142E-2</v>
      </c>
      <c r="L211" s="320">
        <f t="shared" si="53"/>
        <v>1.0803548920293079E-2</v>
      </c>
      <c r="M211" s="320">
        <f t="shared" si="53"/>
        <v>1.0887447178658784E-2</v>
      </c>
      <c r="N211" s="320">
        <f t="shared" si="53"/>
        <v>1.3301361936515585E-2</v>
      </c>
      <c r="O211" s="320">
        <f t="shared" si="53"/>
        <v>1.1923321445313276E-2</v>
      </c>
      <c r="P211" s="320">
        <f t="shared" si="53"/>
        <v>1.0802990109271798E-2</v>
      </c>
      <c r="Q211" s="320">
        <f t="shared" si="53"/>
        <v>9.955461259807865E-3</v>
      </c>
      <c r="R211" s="320">
        <f t="shared" si="53"/>
        <v>9.7910908530337432E-3</v>
      </c>
      <c r="S211" s="320">
        <f t="shared" si="53"/>
        <v>1.034013798316537E-2</v>
      </c>
      <c r="T211" s="320">
        <f t="shared" si="53"/>
        <v>1.2877155892309767E-2</v>
      </c>
      <c r="U211" s="320">
        <f t="shared" si="53"/>
        <v>1.1901097761026304E-2</v>
      </c>
      <c r="V211" s="320">
        <f t="shared" si="53"/>
        <v>1.0032851828910212E-2</v>
      </c>
      <c r="W211" s="320">
        <f t="shared" si="53"/>
        <v>1.0986936341930736E-2</v>
      </c>
      <c r="DA211" s="141"/>
    </row>
    <row r="212" spans="1:105" ht="12" customHeight="1" x14ac:dyDescent="0.25">
      <c r="A212" s="62" t="s">
        <v>1038</v>
      </c>
      <c r="B212" s="320">
        <f t="shared" ref="B212:W212" si="54">IF(B$155=0,0,B$155/B$110)</f>
        <v>0.10692115946805741</v>
      </c>
      <c r="C212" s="320">
        <f t="shared" si="54"/>
        <v>7.2219799607261631E-2</v>
      </c>
      <c r="D212" s="320">
        <f t="shared" si="54"/>
        <v>7.6162865383333625E-2</v>
      </c>
      <c r="E212" s="320">
        <f t="shared" si="54"/>
        <v>7.784686897706547E-2</v>
      </c>
      <c r="F212" s="320">
        <f t="shared" si="54"/>
        <v>8.5097134328238191E-2</v>
      </c>
      <c r="G212" s="320">
        <f t="shared" si="54"/>
        <v>9.7575751884561551E-2</v>
      </c>
      <c r="H212" s="320">
        <f t="shared" si="54"/>
        <v>0.10230937395288844</v>
      </c>
      <c r="I212" s="320">
        <f t="shared" si="54"/>
        <v>8.6175824626719313E-2</v>
      </c>
      <c r="J212" s="320">
        <f t="shared" si="54"/>
        <v>8.8994715123646331E-2</v>
      </c>
      <c r="K212" s="320">
        <f t="shared" si="54"/>
        <v>5.5594877007388306E-2</v>
      </c>
      <c r="L212" s="320">
        <f t="shared" si="54"/>
        <v>1.1574540397511397E-2</v>
      </c>
      <c r="M212" s="320">
        <f t="shared" si="54"/>
        <v>1.0104735852792696E-2</v>
      </c>
      <c r="N212" s="320">
        <f t="shared" si="54"/>
        <v>1.5230744812443027E-2</v>
      </c>
      <c r="O212" s="320">
        <f t="shared" si="54"/>
        <v>1.4370722599532757E-2</v>
      </c>
      <c r="P212" s="320">
        <f t="shared" si="54"/>
        <v>2.1617758668943898E-2</v>
      </c>
      <c r="Q212" s="320">
        <f t="shared" si="54"/>
        <v>1.9930152742382103E-2</v>
      </c>
      <c r="R212" s="320">
        <f t="shared" si="54"/>
        <v>2.4504752305052783E-2</v>
      </c>
      <c r="S212" s="320">
        <f t="shared" si="54"/>
        <v>2.4924203756977761E-2</v>
      </c>
      <c r="T212" s="320">
        <f t="shared" si="54"/>
        <v>2.1024312397419274E-2</v>
      </c>
      <c r="U212" s="320">
        <f t="shared" si="54"/>
        <v>2.1043990951303684E-2</v>
      </c>
      <c r="V212" s="320">
        <f t="shared" si="54"/>
        <v>2.6736403224647234E-2</v>
      </c>
      <c r="W212" s="320">
        <f t="shared" si="54"/>
        <v>2.3211072779919583E-2</v>
      </c>
      <c r="DA212" s="141"/>
    </row>
    <row r="213" spans="1:105" ht="12" customHeight="1" x14ac:dyDescent="0.25">
      <c r="A213" s="41" t="s">
        <v>1040</v>
      </c>
      <c r="B213" s="321">
        <f t="shared" ref="B213:W213" si="55">IF(B$156=0,0,B$156/B$110)</f>
        <v>8.7338759675490735E-2</v>
      </c>
      <c r="C213" s="321">
        <f t="shared" si="55"/>
        <v>6.7579816605300144E-2</v>
      </c>
      <c r="D213" s="321">
        <f t="shared" si="55"/>
        <v>7.0832221021055825E-2</v>
      </c>
      <c r="E213" s="321">
        <f t="shared" si="55"/>
        <v>7.2005990325114053E-2</v>
      </c>
      <c r="F213" s="321">
        <f t="shared" si="55"/>
        <v>7.474183500196549E-2</v>
      </c>
      <c r="G213" s="321">
        <f t="shared" si="55"/>
        <v>8.2874115111041424E-2</v>
      </c>
      <c r="H213" s="321">
        <f t="shared" si="55"/>
        <v>8.4124783446095919E-2</v>
      </c>
      <c r="I213" s="321">
        <f t="shared" si="55"/>
        <v>7.6360875001309822E-2</v>
      </c>
      <c r="J213" s="321">
        <f t="shared" si="55"/>
        <v>7.9208226882645436E-2</v>
      </c>
      <c r="K213" s="321">
        <f t="shared" si="55"/>
        <v>6.89454866335317E-2</v>
      </c>
      <c r="L213" s="321">
        <f t="shared" si="55"/>
        <v>0.25526924284238822</v>
      </c>
      <c r="M213" s="321">
        <f t="shared" si="55"/>
        <v>0.25416813568042557</v>
      </c>
      <c r="N213" s="321">
        <f t="shared" si="55"/>
        <v>0.23882003361590465</v>
      </c>
      <c r="O213" s="321">
        <f t="shared" si="55"/>
        <v>0.24689193351063216</v>
      </c>
      <c r="P213" s="321">
        <f t="shared" si="55"/>
        <v>0.24744502212933819</v>
      </c>
      <c r="Q213" s="321">
        <f t="shared" si="55"/>
        <v>0.25220000250514701</v>
      </c>
      <c r="R213" s="321">
        <f t="shared" si="55"/>
        <v>0.25107954926148901</v>
      </c>
      <c r="S213" s="321">
        <f t="shared" si="55"/>
        <v>0.24738614125329808</v>
      </c>
      <c r="T213" s="321">
        <f t="shared" si="55"/>
        <v>0.23638556809728631</v>
      </c>
      <c r="U213" s="321">
        <f t="shared" si="55"/>
        <v>0.24258036513682851</v>
      </c>
      <c r="V213" s="321">
        <f t="shared" si="55"/>
        <v>0.25158450144133587</v>
      </c>
      <c r="W213" s="321">
        <f t="shared" si="55"/>
        <v>0.24732958703620539</v>
      </c>
      <c r="DA213" s="82"/>
    </row>
    <row r="214" spans="1:105" ht="12" customHeight="1" x14ac:dyDescent="0.25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DA214" s="173"/>
    </row>
    <row r="215" spans="1:105" ht="15" customHeight="1" x14ac:dyDescent="0.25">
      <c r="A215" s="32" t="s">
        <v>254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DA215" s="88"/>
    </row>
    <row r="216" spans="1:105" ht="12" customHeight="1" x14ac:dyDescent="0.25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DA216" s="173"/>
    </row>
    <row r="217" spans="1:105" ht="12" customHeight="1" x14ac:dyDescent="0.25">
      <c r="A217" s="35" t="s">
        <v>46</v>
      </c>
      <c r="B217" s="322">
        <f t="shared" ref="B217:W217" si="56">SUM(B218:B227)</f>
        <v>2205.0405640094264</v>
      </c>
      <c r="C217" s="322">
        <f t="shared" si="56"/>
        <v>2159.4509991590085</v>
      </c>
      <c r="D217" s="322">
        <f t="shared" si="56"/>
        <v>2308.5027129477312</v>
      </c>
      <c r="E217" s="322">
        <f t="shared" si="56"/>
        <v>2347.3870892156428</v>
      </c>
      <c r="F217" s="322">
        <f t="shared" si="56"/>
        <v>2269.5537855111884</v>
      </c>
      <c r="G217" s="322">
        <f t="shared" si="56"/>
        <v>2458.1828745985586</v>
      </c>
      <c r="H217" s="322">
        <f t="shared" si="56"/>
        <v>2344.4393931642908</v>
      </c>
      <c r="I217" s="322">
        <f t="shared" si="56"/>
        <v>2471.321801152028</v>
      </c>
      <c r="J217" s="322">
        <f t="shared" si="56"/>
        <v>2370.9634454896195</v>
      </c>
      <c r="K217" s="322">
        <f t="shared" si="56"/>
        <v>2151.9773490853368</v>
      </c>
      <c r="L217" s="322">
        <f t="shared" si="56"/>
        <v>2165.4735766193639</v>
      </c>
      <c r="M217" s="322">
        <f t="shared" si="56"/>
        <v>2037.4627727212517</v>
      </c>
      <c r="N217" s="322">
        <f t="shared" si="56"/>
        <v>2359.3105435875955</v>
      </c>
      <c r="O217" s="322">
        <f t="shared" si="56"/>
        <v>2131.3201429498458</v>
      </c>
      <c r="P217" s="322">
        <f t="shared" si="56"/>
        <v>1901.6910344888267</v>
      </c>
      <c r="Q217" s="322">
        <f t="shared" si="56"/>
        <v>1666.1875333782875</v>
      </c>
      <c r="R217" s="322">
        <f t="shared" si="56"/>
        <v>1609.2191765474083</v>
      </c>
      <c r="S217" s="322">
        <f t="shared" si="56"/>
        <v>1633.3260139410331</v>
      </c>
      <c r="T217" s="322">
        <f t="shared" si="56"/>
        <v>1565.7120182869464</v>
      </c>
      <c r="U217" s="322">
        <f t="shared" si="56"/>
        <v>1439.9345346031484</v>
      </c>
      <c r="V217" s="322">
        <f t="shared" si="56"/>
        <v>1379.2710187943017</v>
      </c>
      <c r="W217" s="322">
        <f t="shared" si="56"/>
        <v>1291.8555388072095</v>
      </c>
      <c r="DA217" s="95"/>
    </row>
    <row r="218" spans="1:105" ht="12" customHeight="1" x14ac:dyDescent="0.25">
      <c r="A218" s="55" t="s">
        <v>92</v>
      </c>
      <c r="B218" s="275">
        <f>IF(B$6=0,0,B$6/CHI!B$10*1000)</f>
        <v>3.1571272425332833</v>
      </c>
      <c r="C218" s="275">
        <f>IF(C$6=0,0,C$6/CHI!C$10*1000)</f>
        <v>3.804781354740105</v>
      </c>
      <c r="D218" s="275">
        <f>IF(D$6=0,0,D$6/CHI!D$10*1000)</f>
        <v>3.928583374446474</v>
      </c>
      <c r="E218" s="275">
        <f>IF(E$6=0,0,E$6/CHI!E$10*1000)</f>
        <v>3.9606969509608878</v>
      </c>
      <c r="F218" s="275">
        <f>IF(F$6=0,0,F$6/CHI!F$10*1000)</f>
        <v>3.5070434544668725</v>
      </c>
      <c r="G218" s="275">
        <f>IF(G$6=0,0,G$6/CHI!G$10*1000)</f>
        <v>3.630542584653774</v>
      </c>
      <c r="H218" s="275">
        <f>IF(H$6=0,0,H$6/CHI!H$10*1000)</f>
        <v>4.1389405551354912</v>
      </c>
      <c r="I218" s="275">
        <f>IF(I$6=0,0,I$6/CHI!I$10*1000)</f>
        <v>3.9543604554583407</v>
      </c>
      <c r="J218" s="275">
        <f>IF(J$6=0,0,J$6/CHI!J$10*1000)</f>
        <v>4.0980522578436327</v>
      </c>
      <c r="K218" s="275">
        <f>IF(K$6=0,0,K$6/CHI!K$10*1000)</f>
        <v>3.6701035276085703</v>
      </c>
      <c r="L218" s="275">
        <f>IF(L$6=0,0,L$6/CHI!L$10*1000)</f>
        <v>3.6891981057462484</v>
      </c>
      <c r="M218" s="275">
        <f>IF(M$6=0,0,M$6/CHI!M$10*1000)</f>
        <v>3.3637795594426176</v>
      </c>
      <c r="N218" s="275">
        <f>IF(N$6=0,0,N$6/CHI!N$10*1000)</f>
        <v>4.2312850851631323</v>
      </c>
      <c r="O218" s="275">
        <f>IF(O$6=0,0,O$6/CHI!O$10*1000)</f>
        <v>3.9281386283487918</v>
      </c>
      <c r="P218" s="275">
        <f>IF(P$6=0,0,P$6/CHI!P$10*1000)</f>
        <v>3.1453883192117797</v>
      </c>
      <c r="Q218" s="275">
        <f>IF(Q$6=0,0,Q$6/CHI!Q$10*1000)</f>
        <v>3.5330375377827812</v>
      </c>
      <c r="R218" s="275">
        <f>IF(R$6=0,0,R$6/CHI!R$10*1000)</f>
        <v>4.3256331780949075</v>
      </c>
      <c r="S218" s="275">
        <f>IF(S$6=0,0,S$6/CHI!S$10*1000)</f>
        <v>4.4942249525453422</v>
      </c>
      <c r="T218" s="275">
        <f>IF(T$6=0,0,T$6/CHI!T$10*1000)</f>
        <v>5.7052411332660471</v>
      </c>
      <c r="U218" s="275">
        <f>IF(U$6=0,0,U$6/CHI!U$10*1000)</f>
        <v>3.3525251959333002</v>
      </c>
      <c r="V218" s="275">
        <f>IF(V$6=0,0,V$6/CHI!V$10*1000)</f>
        <v>3.1353137087861245</v>
      </c>
      <c r="W218" s="275">
        <f>IF(W$6=0,0,W$6/CHI!W$10*1000)</f>
        <v>3.0462504044324841</v>
      </c>
      <c r="DA218" s="76"/>
    </row>
    <row r="219" spans="1:105" ht="12" customHeight="1" x14ac:dyDescent="0.25">
      <c r="A219" s="202" t="s">
        <v>93</v>
      </c>
      <c r="B219" s="276">
        <f>IF(B$7=0,0,B$7/CHI!B$10*1000)</f>
        <v>24.980135994383414</v>
      </c>
      <c r="C219" s="276">
        <f>IF(C$7=0,0,C$7/CHI!C$10*1000)</f>
        <v>30.104569239356614</v>
      </c>
      <c r="D219" s="276">
        <f>IF(D$7=0,0,D$7/CHI!D$10*1000)</f>
        <v>31.084127885894681</v>
      </c>
      <c r="E219" s="276">
        <f>IF(E$7=0,0,E$7/CHI!E$10*1000)</f>
        <v>31.338220118158489</v>
      </c>
      <c r="F219" s="276">
        <f>IF(F$7=0,0,F$7/CHI!F$10*1000)</f>
        <v>27.74877782895414</v>
      </c>
      <c r="G219" s="276">
        <f>IF(G$7=0,0,G$7/CHI!G$10*1000)</f>
        <v>28.725939922928358</v>
      </c>
      <c r="H219" s="276">
        <f>IF(H$7=0,0,H$7/CHI!H$10*1000)</f>
        <v>32.748536880950063</v>
      </c>
      <c r="I219" s="276">
        <f>IF(I$7=0,0,I$7/CHI!I$10*1000)</f>
        <v>31.288083868580397</v>
      </c>
      <c r="J219" s="276">
        <f>IF(J$7=0,0,J$7/CHI!J$10*1000)</f>
        <v>32.425016430722692</v>
      </c>
      <c r="K219" s="276">
        <f>IF(K$7=0,0,K$7/CHI!K$10*1000)</f>
        <v>29.0389579482278</v>
      </c>
      <c r="L219" s="276">
        <f>IF(L$7=0,0,L$7/CHI!L$10*1000)</f>
        <v>29.190039967415576</v>
      </c>
      <c r="M219" s="276">
        <f>IF(M$7=0,0,M$7/CHI!M$10*1000)</f>
        <v>26.61523099796884</v>
      </c>
      <c r="N219" s="276">
        <f>IF(N$7=0,0,N$7/CHI!N$10*1000)</f>
        <v>33.479194450702295</v>
      </c>
      <c r="O219" s="276">
        <f>IF(O$7=0,0,O$7/CHI!O$10*1000)</f>
        <v>31.080608921611766</v>
      </c>
      <c r="P219" s="276">
        <f>IF(P$7=0,0,P$7/CHI!P$10*1000)</f>
        <v>24.88725411840192</v>
      </c>
      <c r="Q219" s="276">
        <f>IF(Q$7=0,0,Q$7/CHI!Q$10*1000)</f>
        <v>27.954450798840416</v>
      </c>
      <c r="R219" s="276">
        <f>IF(R$7=0,0,R$7/CHI!R$10*1000)</f>
        <v>34.225704810023551</v>
      </c>
      <c r="S219" s="276">
        <f>IF(S$7=0,0,S$7/CHI!S$10*1000)</f>
        <v>35.559653406256558</v>
      </c>
      <c r="T219" s="276">
        <f>IF(T$7=0,0,T$7/CHI!T$10*1000)</f>
        <v>45.141576009264554</v>
      </c>
      <c r="U219" s="276">
        <f>IF(U$7=0,0,U$7/CHI!U$10*1000)</f>
        <v>26.526183104299729</v>
      </c>
      <c r="V219" s="276">
        <f>IF(V$7=0,0,V$7/CHI!V$10*1000)</f>
        <v>24.80754078435163</v>
      </c>
      <c r="W219" s="276">
        <f>IF(W$7=0,0,W$7/CHI!W$10*1000)</f>
        <v>24.102845254538934</v>
      </c>
      <c r="DA219" s="77"/>
    </row>
    <row r="220" spans="1:105" ht="12" customHeight="1" x14ac:dyDescent="0.25">
      <c r="A220" s="202" t="s">
        <v>94</v>
      </c>
      <c r="B220" s="276">
        <f>IF(B$8=0,0,B$8/CHI!B$10*1000)</f>
        <v>27.568866919931793</v>
      </c>
      <c r="C220" s="276">
        <f>IF(C$8=0,0,C$8/CHI!C$10*1000)</f>
        <v>33.224353271267304</v>
      </c>
      <c r="D220" s="276">
        <f>IF(D$8=0,0,D$8/CHI!D$10*1000)</f>
        <v>34.305425126630652</v>
      </c>
      <c r="E220" s="276">
        <f>IF(E$8=0,0,E$8/CHI!E$10*1000)</f>
        <v>34.585849338021831</v>
      </c>
      <c r="F220" s="276">
        <f>IF(F$8=0,0,F$8/CHI!F$10*1000)</f>
        <v>30.624427478264941</v>
      </c>
      <c r="G220" s="276">
        <f>IF(G$8=0,0,G$8/CHI!G$10*1000)</f>
        <v>31.702854422539136</v>
      </c>
      <c r="H220" s="276">
        <f>IF(H$8=0,0,H$8/CHI!H$10*1000)</f>
        <v>36.14231945320023</v>
      </c>
      <c r="I220" s="276">
        <f>IF(I$8=0,0,I$8/CHI!I$10*1000)</f>
        <v>34.530517389757257</v>
      </c>
      <c r="J220" s="276">
        <f>IF(J$8=0,0,J$8/CHI!J$10*1000)</f>
        <v>35.785272068021847</v>
      </c>
      <c r="K220" s="276">
        <f>IF(K$8=0,0,K$8/CHI!K$10*1000)</f>
        <v>32.048310999915685</v>
      </c>
      <c r="L220" s="276">
        <f>IF(L$8=0,0,L$8/CHI!L$10*1000)</f>
        <v>32.215049887242749</v>
      </c>
      <c r="M220" s="276">
        <f>IF(M$8=0,0,M$8/CHI!M$10*1000)</f>
        <v>29.373409399821714</v>
      </c>
      <c r="N220" s="276">
        <f>IF(N$8=0,0,N$8/CHI!N$10*1000)</f>
        <v>36.948696220287012</v>
      </c>
      <c r="O220" s="276">
        <f>IF(O$8=0,0,O$8/CHI!O$10*1000)</f>
        <v>34.301541486524229</v>
      </c>
      <c r="P220" s="276">
        <f>IF(P$8=0,0,P$8/CHI!P$10*1000)</f>
        <v>27.466359548523439</v>
      </c>
      <c r="Q220" s="276">
        <f>IF(Q$8=0,0,Q$8/CHI!Q$10*1000)</f>
        <v>30.851414662686079</v>
      </c>
      <c r="R220" s="276">
        <f>IF(R$8=0,0,R$8/CHI!R$10*1000)</f>
        <v>37.772568626550374</v>
      </c>
      <c r="S220" s="276">
        <f>IF(S$8=0,0,S$8/CHI!S$10*1000)</f>
        <v>39.244756421518595</v>
      </c>
      <c r="T220" s="276">
        <f>IF(T$8=0,0,T$8/CHI!T$10*1000)</f>
        <v>49.819668789442026</v>
      </c>
      <c r="U220" s="276">
        <f>IF(U$8=0,0,U$8/CHI!U$10*1000)</f>
        <v>29.275133332364916</v>
      </c>
      <c r="V220" s="276">
        <f>IF(V$8=0,0,V$8/CHI!V$10*1000)</f>
        <v>27.378385395833867</v>
      </c>
      <c r="W220" s="276">
        <f>IF(W$8=0,0,W$8/CHI!W$10*1000)</f>
        <v>26.600661155867943</v>
      </c>
      <c r="DA220" s="77"/>
    </row>
    <row r="221" spans="1:105" ht="12" customHeight="1" x14ac:dyDescent="0.25">
      <c r="A221" s="202" t="s">
        <v>95</v>
      </c>
      <c r="B221" s="276">
        <f>IF(B$9=0,0,B$9/CHI!B$10*1000)</f>
        <v>44.855405197123389</v>
      </c>
      <c r="C221" s="276">
        <f>IF(C$9=0,0,C$9/CHI!C$10*1000)</f>
        <v>54.057057648517748</v>
      </c>
      <c r="D221" s="276">
        <f>IF(D$9=0,0,D$9/CHI!D$10*1000)</f>
        <v>55.815995230550548</v>
      </c>
      <c r="E221" s="276">
        <f>IF(E$9=0,0,E$9/CHI!E$10*1000)</f>
        <v>56.272254157171169</v>
      </c>
      <c r="F221" s="276">
        <f>IF(F$9=0,0,F$9/CHI!F$10*1000)</f>
        <v>49.826897400500506</v>
      </c>
      <c r="G221" s="276">
        <f>IF(G$9=0,0,G$9/CHI!G$10*1000)</f>
        <v>51.581531629807252</v>
      </c>
      <c r="H221" s="276">
        <f>IF(H$9=0,0,H$9/CHI!H$10*1000)</f>
        <v>58.804679515685429</v>
      </c>
      <c r="I221" s="276">
        <f>IF(I$9=0,0,I$9/CHI!I$10*1000)</f>
        <v>56.182227353858536</v>
      </c>
      <c r="J221" s="276">
        <f>IF(J$9=0,0,J$9/CHI!J$10*1000)</f>
        <v>58.223752298645167</v>
      </c>
      <c r="K221" s="276">
        <f>IF(K$9=0,0,K$9/CHI!K$10*1000)</f>
        <v>52.143600241522087</v>
      </c>
      <c r="L221" s="276">
        <f>IF(L$9=0,0,L$9/CHI!L$10*1000)</f>
        <v>52.41488960480617</v>
      </c>
      <c r="M221" s="276">
        <f>IF(M$9=0,0,M$9/CHI!M$10*1000)</f>
        <v>47.791452020011242</v>
      </c>
      <c r="N221" s="276">
        <f>IF(N$9=0,0,N$9/CHI!N$10*1000)</f>
        <v>60.116679632856538</v>
      </c>
      <c r="O221" s="276">
        <f>IF(O$9=0,0,O$9/CHI!O$10*1000)</f>
        <v>55.809676427129276</v>
      </c>
      <c r="P221" s="276">
        <f>IF(P$9=0,0,P$9/CHI!P$10*1000)</f>
        <v>44.688622510930017</v>
      </c>
      <c r="Q221" s="276">
        <f>IF(Q$9=0,0,Q$9/CHI!Q$10*1000)</f>
        <v>50.196212619777903</v>
      </c>
      <c r="R221" s="276">
        <f>IF(R$9=0,0,R$9/CHI!R$10*1000)</f>
        <v>61.457145699924148</v>
      </c>
      <c r="S221" s="276">
        <f>IF(S$9=0,0,S$9/CHI!S$10*1000)</f>
        <v>63.852441098220581</v>
      </c>
      <c r="T221" s="276">
        <f>IF(T$9=0,0,T$9/CHI!T$10*1000)</f>
        <v>81.058152909478792</v>
      </c>
      <c r="U221" s="276">
        <f>IF(U$9=0,0,U$9/CHI!U$10*1000)</f>
        <v>47.631553797144242</v>
      </c>
      <c r="V221" s="276">
        <f>IF(V$9=0,0,V$9/CHI!V$10*1000)</f>
        <v>44.54548582427455</v>
      </c>
      <c r="W221" s="276">
        <f>IF(W$9=0,0,W$9/CHI!W$10*1000)</f>
        <v>43.280104261201508</v>
      </c>
      <c r="DA221" s="77"/>
    </row>
    <row r="222" spans="1:105" ht="12" customHeight="1" x14ac:dyDescent="0.25">
      <c r="A222" s="56" t="s">
        <v>96</v>
      </c>
      <c r="B222" s="277">
        <f>IF(B$10=0,0,B$10/CHI!B$10*1000)</f>
        <v>8.4649331507756109</v>
      </c>
      <c r="C222" s="277">
        <f>IF(C$10=0,0,C$10/CHI!C$10*1000)</f>
        <v>11.298243714323283</v>
      </c>
      <c r="D222" s="277">
        <f>IF(D$10=0,0,D$10/CHI!D$10*1000)</f>
        <v>11.466932562563091</v>
      </c>
      <c r="E222" s="277">
        <f>IF(E$10=0,0,E$10/CHI!E$10*1000)</f>
        <v>11.385507019539899</v>
      </c>
      <c r="F222" s="277">
        <f>IF(F$10=0,0,F$10/CHI!F$10*1000)</f>
        <v>9.8624104318038999</v>
      </c>
      <c r="G222" s="277">
        <f>IF(G$10=0,0,G$10/CHI!G$10*1000)</f>
        <v>9.6211095411710499</v>
      </c>
      <c r="H222" s="277">
        <f>IF(H$10=0,0,H$10/CHI!H$10*1000)</f>
        <v>11.004341597691418</v>
      </c>
      <c r="I222" s="277">
        <f>IF(I$10=0,0,I$10/CHI!I$10*1000)</f>
        <v>10.924614652992096</v>
      </c>
      <c r="J222" s="277">
        <f>IF(J$10=0,0,J$10/CHI!J$10*1000)</f>
        <v>11.068925169180567</v>
      </c>
      <c r="K222" s="277">
        <f>IF(K$10=0,0,K$10/CHI!K$10*1000)</f>
        <v>10.835695892320118</v>
      </c>
      <c r="L222" s="277">
        <f>IF(L$10=0,0,L$10/CHI!L$10*1000)</f>
        <v>11.585874695719648</v>
      </c>
      <c r="M222" s="277">
        <f>IF(M$10=0,0,M$10/CHI!M$10*1000)</f>
        <v>10.974201835513089</v>
      </c>
      <c r="N222" s="277">
        <f>IF(N$10=0,0,N$10/CHI!N$10*1000)</f>
        <v>12.934073423111318</v>
      </c>
      <c r="O222" s="277">
        <f>IF(O$10=0,0,O$10/CHI!O$10*1000)</f>
        <v>11.808887433087842</v>
      </c>
      <c r="P222" s="277">
        <f>IF(P$10=0,0,P$10/CHI!P$10*1000)</f>
        <v>8.4009533198259518</v>
      </c>
      <c r="Q222" s="277">
        <f>IF(Q$10=0,0,Q$10/CHI!Q$10*1000)</f>
        <v>9.3781366037648937</v>
      </c>
      <c r="R222" s="277">
        <f>IF(R$10=0,0,R$10/CHI!R$10*1000)</f>
        <v>11.069927676589153</v>
      </c>
      <c r="S222" s="277">
        <f>IF(S$10=0,0,S$10/CHI!S$10*1000)</f>
        <v>11.457463462226507</v>
      </c>
      <c r="T222" s="277">
        <f>IF(T$10=0,0,T$10/CHI!T$10*1000)</f>
        <v>15.834103233893595</v>
      </c>
      <c r="U222" s="277">
        <f>IF(U$10=0,0,U$10/CHI!U$10*1000)</f>
        <v>9.1346867393710873</v>
      </c>
      <c r="V222" s="277">
        <f>IF(V$10=0,0,V$10/CHI!V$10*1000)</f>
        <v>8.1186195781496746</v>
      </c>
      <c r="W222" s="277">
        <f>IF(W$10=0,0,W$10/CHI!W$10*1000)</f>
        <v>8.0696620618810435</v>
      </c>
      <c r="DA222" s="78"/>
    </row>
    <row r="223" spans="1:105" ht="12" customHeight="1" x14ac:dyDescent="0.25">
      <c r="A223" s="134" t="s">
        <v>999</v>
      </c>
      <c r="B223" s="323">
        <f>IF(B$16=0,0,B$16/CHI!B$10*1000)</f>
        <v>1897.7255167999301</v>
      </c>
      <c r="C223" s="323">
        <f>IF(C$16=0,0,C$16/CHI!C$10*1000)</f>
        <v>1684.6668945290285</v>
      </c>
      <c r="D223" s="323">
        <f>IF(D$16=0,0,D$16/CHI!D$10*1000)</f>
        <v>1840.8936126718415</v>
      </c>
      <c r="E223" s="323">
        <f>IF(E$16=0,0,E$16/CHI!E$10*1000)</f>
        <v>1885.5599681264209</v>
      </c>
      <c r="F223" s="323">
        <f>IF(F$16=0,0,F$16/CHI!F$10*1000)</f>
        <v>1875.3237925206045</v>
      </c>
      <c r="G223" s="323">
        <f>IF(G$16=0,0,G$16/CHI!G$10*1000)</f>
        <v>2086.9936215506791</v>
      </c>
      <c r="H223" s="323">
        <f>IF(H$16=0,0,H$16/CHI!H$10*1000)</f>
        <v>1927.9064501590913</v>
      </c>
      <c r="I223" s="323">
        <f>IF(I$16=0,0,I$16/CHI!I$10*1000)</f>
        <v>2035.6944994839275</v>
      </c>
      <c r="J223" s="323">
        <f>IF(J$16=0,0,J$16/CHI!J$10*1000)</f>
        <v>1933.1276585691346</v>
      </c>
      <c r="K223" s="323">
        <f>IF(K$16=0,0,K$16/CHI!K$10*1000)</f>
        <v>1683.216081004414</v>
      </c>
      <c r="L223" s="323">
        <f>IF(L$16=0,0,L$16/CHI!L$10*1000)</f>
        <v>1665.8338089556917</v>
      </c>
      <c r="M223" s="323">
        <f>IF(M$16=0,0,M$16/CHI!M$10*1000)</f>
        <v>1574.673888270936</v>
      </c>
      <c r="N223" s="323">
        <f>IF(N$16=0,0,N$16/CHI!N$10*1000)</f>
        <v>1818.7980900290711</v>
      </c>
      <c r="O223" s="323">
        <f>IF(O$16=0,0,O$16/CHI!O$10*1000)</f>
        <v>1641.090611519455</v>
      </c>
      <c r="P223" s="323">
        <f>IF(P$16=0,0,P$16/CHI!P$10*1000)</f>
        <v>1577.5124004368579</v>
      </c>
      <c r="Q223" s="323">
        <f>IF(Q$16=0,0,Q$16/CHI!Q$10*1000)</f>
        <v>1313.8414980907812</v>
      </c>
      <c r="R223" s="323">
        <f>IF(R$16=0,0,R$16/CHI!R$10*1000)</f>
        <v>1209.6929441218581</v>
      </c>
      <c r="S223" s="323">
        <f>IF(S$16=0,0,S$16/CHI!S$10*1000)</f>
        <v>1218.769311272652</v>
      </c>
      <c r="T223" s="323">
        <f>IF(T$16=0,0,T$16/CHI!T$10*1000)</f>
        <v>946.79504357561643</v>
      </c>
      <c r="U223" s="323">
        <f>IF(U$16=0,0,U$16/CHI!U$10*1000)</f>
        <v>1081.7243449534615</v>
      </c>
      <c r="V223" s="323">
        <f>IF(V$16=0,0,V$16/CHI!V$10*1000)</f>
        <v>1072.7746500285089</v>
      </c>
      <c r="W223" s="323">
        <f>IF(W$16=0,0,W$16/CHI!W$10*1000)</f>
        <v>979.63856594147103</v>
      </c>
      <c r="DA223" s="140"/>
    </row>
    <row r="224" spans="1:105" ht="12" customHeight="1" x14ac:dyDescent="0.25">
      <c r="A224" s="203" t="s">
        <v>1000</v>
      </c>
      <c r="B224" s="278">
        <f>IF(B$25=0,0,B$25/CHI!B$10*1000)</f>
        <v>109.42625433881884</v>
      </c>
      <c r="C224" s="278">
        <f>IF(C$25=0,0,C$25/CHI!C$10*1000)</f>
        <v>196.85514752677264</v>
      </c>
      <c r="D224" s="278">
        <f>IF(D$25=0,0,D$25/CHI!D$10*1000)</f>
        <v>191.84745271029686</v>
      </c>
      <c r="E224" s="278">
        <f>IF(E$25=0,0,E$25/CHI!E$10*1000)</f>
        <v>190.99747777229098</v>
      </c>
      <c r="F224" s="278">
        <f>IF(F$25=0,0,F$25/CHI!F$10*1000)</f>
        <v>160.3978524353019</v>
      </c>
      <c r="G224" s="278">
        <f>IF(G$25=0,0,G$25/CHI!G$10*1000)</f>
        <v>144.51947322844291</v>
      </c>
      <c r="H224" s="278">
        <f>IF(H$25=0,0,H$25/CHI!H$10*1000)</f>
        <v>161.92617733726465</v>
      </c>
      <c r="I224" s="278">
        <f>IF(I$25=0,0,I$25/CHI!I$10*1000)</f>
        <v>177.61980397760522</v>
      </c>
      <c r="J224" s="278">
        <f>IF(J$25=0,0,J$25/CHI!J$10*1000)</f>
        <v>176.86270385813404</v>
      </c>
      <c r="K224" s="278">
        <f>IF(K$25=0,0,K$25/CHI!K$10*1000)</f>
        <v>200.63701730342282</v>
      </c>
      <c r="L224" s="278">
        <f>IF(L$25=0,0,L$25/CHI!L$10*1000)</f>
        <v>217.38727689144594</v>
      </c>
      <c r="M224" s="278">
        <f>IF(M$25=0,0,M$25/CHI!M$10*1000)</f>
        <v>200.96638977034542</v>
      </c>
      <c r="N224" s="278">
        <f>IF(N$25=0,0,N$25/CHI!N$10*1000)</f>
        <v>217.63781491443962</v>
      </c>
      <c r="O224" s="278">
        <f>IF(O$25=0,0,O$25/CHI!O$10*1000)</f>
        <v>198.96833938195724</v>
      </c>
      <c r="P224" s="278">
        <f>IF(P$25=0,0,P$25/CHI!P$10*1000)</f>
        <v>110.01325749938974</v>
      </c>
      <c r="Q224" s="278">
        <f>IF(Q$25=0,0,Q$25/CHI!Q$10*1000)</f>
        <v>120.50617395412246</v>
      </c>
      <c r="R224" s="278">
        <f>IF(R$25=0,0,R$25/CHI!R$10*1000)</f>
        <v>128.98944806259098</v>
      </c>
      <c r="S224" s="278">
        <f>IF(S$25=0,0,S$25/CHI!S$10*1000)</f>
        <v>133.42281551776853</v>
      </c>
      <c r="T224" s="278">
        <f>IF(T$25=0,0,T$25/CHI!T$10*1000)</f>
        <v>222.47641790886249</v>
      </c>
      <c r="U224" s="278">
        <f>IF(U$25=0,0,U$25/CHI!U$10*1000)</f>
        <v>127.8893316126333</v>
      </c>
      <c r="V224" s="278">
        <f>IF(V$25=0,0,V$25/CHI!V$10*1000)</f>
        <v>99.644187221790773</v>
      </c>
      <c r="W224" s="278">
        <f>IF(W$25=0,0,W$25/CHI!W$10*1000)</f>
        <v>107.84414916921979</v>
      </c>
      <c r="DA224" s="79"/>
    </row>
    <row r="225" spans="1:105" ht="12" customHeight="1" x14ac:dyDescent="0.25">
      <c r="A225" s="203" t="s">
        <v>1012</v>
      </c>
      <c r="B225" s="278">
        <f>IF(B$36=0,0,B$36/CHI!B$10*1000)</f>
        <v>56.488824634057416</v>
      </c>
      <c r="C225" s="278">
        <f>IF(C$36=0,0,C$36/CHI!C$10*1000)</f>
        <v>104.90827754890591</v>
      </c>
      <c r="D225" s="278">
        <f>IF(D$36=0,0,D$36/CHI!D$10*1000)</f>
        <v>98.358004761417902</v>
      </c>
      <c r="E225" s="278">
        <f>IF(E$36=0,0,E$36/CHI!E$10*1000)</f>
        <v>94.577637605820044</v>
      </c>
      <c r="F225" s="278">
        <f>IF(F$36=0,0,F$36/CHI!F$10*1000)</f>
        <v>78.501135217221588</v>
      </c>
      <c r="G225" s="278">
        <f>IF(G$36=0,0,G$36/CHI!G$10*1000)</f>
        <v>65.2899523403687</v>
      </c>
      <c r="H225" s="278">
        <f>IF(H$36=0,0,H$36/CHI!H$10*1000)</f>
        <v>71.060913633521807</v>
      </c>
      <c r="I225" s="278">
        <f>IF(I$36=0,0,I$36/CHI!I$10*1000)</f>
        <v>83.130370486429072</v>
      </c>
      <c r="J225" s="278">
        <f>IF(J$36=0,0,J$36/CHI!J$10*1000)</f>
        <v>78.412368392364371</v>
      </c>
      <c r="K225" s="278">
        <f>IF(K$36=0,0,K$36/CHI!K$10*1000)</f>
        <v>89.681712701849051</v>
      </c>
      <c r="L225" s="278">
        <f>IF(L$36=0,0,L$36/CHI!L$10*1000)</f>
        <v>100.71206527032732</v>
      </c>
      <c r="M225" s="278">
        <f>IF(M$36=0,0,M$36/CHI!M$10*1000)</f>
        <v>95.40974093247867</v>
      </c>
      <c r="N225" s="278">
        <f>IF(N$36=0,0,N$36/CHI!N$10*1000)</f>
        <v>107.0792024211994</v>
      </c>
      <c r="O225" s="278">
        <f>IF(O$36=0,0,O$36/CHI!O$10*1000)</f>
        <v>96.741915018653273</v>
      </c>
      <c r="P225" s="278">
        <f>IF(P$36=0,0,P$36/CHI!P$10*1000)</f>
        <v>61.125588511754991</v>
      </c>
      <c r="Q225" s="278">
        <f>IF(Q$36=0,0,Q$36/CHI!Q$10*1000)</f>
        <v>67.929125454880278</v>
      </c>
      <c r="R225" s="278">
        <f>IF(R$36=0,0,R$36/CHI!R$10*1000)</f>
        <v>75.420348545753995</v>
      </c>
      <c r="S225" s="278">
        <f>IF(S$36=0,0,S$36/CHI!S$10*1000)</f>
        <v>78.550201818510331</v>
      </c>
      <c r="T225" s="278">
        <f>IF(T$36=0,0,T$36/CHI!T$10*1000)</f>
        <v>120.54568977106874</v>
      </c>
      <c r="U225" s="278">
        <f>IF(U$36=0,0,U$36/CHI!U$10*1000)</f>
        <v>68.078038936436926</v>
      </c>
      <c r="V225" s="278">
        <f>IF(V$36=0,0,V$36/CHI!V$10*1000)</f>
        <v>54.068552240276993</v>
      </c>
      <c r="W225" s="278">
        <f>IF(W$36=0,0,W$36/CHI!W$10*1000)</f>
        <v>57.547553462866993</v>
      </c>
      <c r="DA225" s="79"/>
    </row>
    <row r="226" spans="1:105" ht="12" customHeight="1" x14ac:dyDescent="0.25">
      <c r="A226" s="203" t="s">
        <v>1023</v>
      </c>
      <c r="B226" s="278">
        <f>IF(B$44=0,0,B$44/CHI!B$10*1000)</f>
        <v>10.89497042310143</v>
      </c>
      <c r="C226" s="278">
        <f>IF(C$44=0,0,C$44/CHI!C$10*1000)</f>
        <v>15.653839799593596</v>
      </c>
      <c r="D226" s="278">
        <f>IF(D$44=0,0,D$44/CHI!D$10*1000)</f>
        <v>15.644180465630631</v>
      </c>
      <c r="E226" s="278">
        <f>IF(E$44=0,0,E$44/CHI!E$10*1000)</f>
        <v>15.593873434875935</v>
      </c>
      <c r="F226" s="278">
        <f>IF(F$44=0,0,F$44/CHI!F$10*1000)</f>
        <v>13.42906625817961</v>
      </c>
      <c r="G226" s="278">
        <f>IF(G$44=0,0,G$44/CHI!G$10*1000)</f>
        <v>12.936769828644318</v>
      </c>
      <c r="H226" s="278">
        <f>IF(H$44=0,0,H$44/CHI!H$10*1000)</f>
        <v>14.617058596122972</v>
      </c>
      <c r="I226" s="278">
        <f>IF(I$44=0,0,I$44/CHI!I$10*1000)</f>
        <v>14.912018902088542</v>
      </c>
      <c r="J226" s="278">
        <f>IF(J$44=0,0,J$44/CHI!J$10*1000)</f>
        <v>15.033734040846824</v>
      </c>
      <c r="K226" s="278">
        <f>IF(K$44=0,0,K$44/CHI!K$10*1000)</f>
        <v>15.392701402519283</v>
      </c>
      <c r="L226" s="278">
        <f>IF(L$44=0,0,L$44/CHI!L$10*1000)</f>
        <v>16.526737350102266</v>
      </c>
      <c r="M226" s="278">
        <f>IF(M$44=0,0,M$44/CHI!M$10*1000)</f>
        <v>15.531014434594468</v>
      </c>
      <c r="N226" s="278">
        <f>IF(N$44=0,0,N$44/CHI!N$10*1000)</f>
        <v>17.828896586012046</v>
      </c>
      <c r="O226" s="278">
        <f>IF(O$44=0,0,O$44/CHI!O$10*1000)</f>
        <v>16.285277164497224</v>
      </c>
      <c r="P226" s="278">
        <f>IF(P$44=0,0,P$44/CHI!P$10*1000)</f>
        <v>10.806558345994542</v>
      </c>
      <c r="Q226" s="278">
        <f>IF(Q$44=0,0,Q$44/CHI!Q$10*1000)</f>
        <v>12.004784040692019</v>
      </c>
      <c r="R226" s="278">
        <f>IF(R$44=0,0,R$44/CHI!R$10*1000)</f>
        <v>13.843469249922343</v>
      </c>
      <c r="S226" s="278">
        <f>IF(S$44=0,0,S$44/CHI!S$10*1000)</f>
        <v>14.32389759258427</v>
      </c>
      <c r="T226" s="278">
        <f>IF(T$44=0,0,T$44/CHI!T$10*1000)</f>
        <v>20.738352321601887</v>
      </c>
      <c r="U226" s="278">
        <f>IF(U$44=0,0,U$44/CHI!U$10*1000)</f>
        <v>11.953520497839367</v>
      </c>
      <c r="V226" s="278">
        <f>IF(V$44=0,0,V$44/CHI!V$10*1000)</f>
        <v>10.280039621176535</v>
      </c>
      <c r="W226" s="278">
        <f>IF(W$44=0,0,W$44/CHI!W$10*1000)</f>
        <v>10.433445809021874</v>
      </c>
      <c r="DA226" s="79"/>
    </row>
    <row r="227" spans="1:105" ht="12" customHeight="1" x14ac:dyDescent="0.25">
      <c r="A227" s="41" t="s">
        <v>1040</v>
      </c>
      <c r="B227" s="279">
        <f>IF(B$58=0,0,B$58/CHI!B$10*1000)</f>
        <v>21.478529308771297</v>
      </c>
      <c r="C227" s="279">
        <f>IF(C$58=0,0,C$58/CHI!C$10*1000)</f>
        <v>24.877834526502625</v>
      </c>
      <c r="D227" s="279">
        <f>IF(D$58=0,0,D$58/CHI!D$10*1000)</f>
        <v>25.158398158459146</v>
      </c>
      <c r="E227" s="279">
        <f>IF(E$58=0,0,E$58/CHI!E$10*1000)</f>
        <v>23.115604692382306</v>
      </c>
      <c r="F227" s="279">
        <f>IF(F$58=0,0,F$58/CHI!F$10*1000)</f>
        <v>20.332382485890172</v>
      </c>
      <c r="G227" s="279">
        <f>IF(G$58=0,0,G$58/CHI!G$10*1000)</f>
        <v>23.181079549323787</v>
      </c>
      <c r="H227" s="279">
        <f>IF(H$58=0,0,H$58/CHI!H$10*1000)</f>
        <v>26.089975435627359</v>
      </c>
      <c r="I227" s="279">
        <f>IF(I$58=0,0,I$58/CHI!I$10*1000)</f>
        <v>23.085304581331009</v>
      </c>
      <c r="J227" s="279">
        <f>IF(J$58=0,0,J$58/CHI!J$10*1000)</f>
        <v>25.925962404726071</v>
      </c>
      <c r="K227" s="279">
        <f>IF(K$58=0,0,K$58/CHI!K$10*1000)</f>
        <v>35.31316806353697</v>
      </c>
      <c r="L227" s="279">
        <f>IF(L$58=0,0,L$58/CHI!L$10*1000)</f>
        <v>35.918635890866355</v>
      </c>
      <c r="M227" s="279">
        <f>IF(M$58=0,0,M$58/CHI!M$10*1000)</f>
        <v>32.763665500139815</v>
      </c>
      <c r="N227" s="279">
        <f>IF(N$58=0,0,N$58/CHI!N$10*1000)</f>
        <v>50.256610824753274</v>
      </c>
      <c r="O227" s="279">
        <f>IF(O$58=0,0,O$58/CHI!O$10*1000)</f>
        <v>41.305146968581113</v>
      </c>
      <c r="P227" s="279">
        <f>IF(P$58=0,0,P$58/CHI!P$10*1000)</f>
        <v>33.644651877936447</v>
      </c>
      <c r="Q227" s="279">
        <f>IF(Q$58=0,0,Q$58/CHI!Q$10*1000)</f>
        <v>29.992699614959236</v>
      </c>
      <c r="R227" s="279">
        <f>IF(R$58=0,0,R$58/CHI!R$10*1000)</f>
        <v>32.42198657610075</v>
      </c>
      <c r="S227" s="279">
        <f>IF(S$58=0,0,S$58/CHI!S$10*1000)</f>
        <v>33.651248398750866</v>
      </c>
      <c r="T227" s="279">
        <f>IF(T$58=0,0,T$58/CHI!T$10*1000)</f>
        <v>57.59777263445168</v>
      </c>
      <c r="U227" s="279">
        <f>IF(U$58=0,0,U$58/CHI!U$10*1000)</f>
        <v>34.36921643366388</v>
      </c>
      <c r="V227" s="279">
        <f>IF(V$58=0,0,V$58/CHI!V$10*1000)</f>
        <v>34.518244391152628</v>
      </c>
      <c r="W227" s="279">
        <f>IF(W$58=0,0,W$58/CHI!W$10*1000)</f>
        <v>31.292301286708206</v>
      </c>
      <c r="DA227" s="82"/>
    </row>
    <row r="228" spans="1:105" ht="12" customHeight="1" x14ac:dyDescent="0.25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DA228" s="173"/>
    </row>
    <row r="229" spans="1:105" ht="12" customHeight="1" x14ac:dyDescent="0.25">
      <c r="A229" s="35" t="s">
        <v>47</v>
      </c>
      <c r="B229" s="322">
        <f t="shared" ref="B229:W229" si="57">SUM(B230:B238)</f>
        <v>192.27154044441576</v>
      </c>
      <c r="C229" s="322">
        <f t="shared" si="57"/>
        <v>299.93291673301684</v>
      </c>
      <c r="D229" s="322">
        <f t="shared" si="57"/>
        <v>277.39855341845617</v>
      </c>
      <c r="E229" s="322">
        <f t="shared" si="57"/>
        <v>288.29968144734516</v>
      </c>
      <c r="F229" s="322">
        <f t="shared" si="57"/>
        <v>264.64702684099126</v>
      </c>
      <c r="G229" s="322">
        <f t="shared" si="57"/>
        <v>209.88616060492038</v>
      </c>
      <c r="H229" s="322">
        <f t="shared" si="57"/>
        <v>243.47013108694588</v>
      </c>
      <c r="I229" s="322">
        <f t="shared" si="57"/>
        <v>267.07512632503767</v>
      </c>
      <c r="J229" s="322">
        <f t="shared" si="57"/>
        <v>263.65623228708392</v>
      </c>
      <c r="K229" s="322">
        <f t="shared" si="57"/>
        <v>244.87621596803368</v>
      </c>
      <c r="L229" s="322">
        <f t="shared" si="57"/>
        <v>329.72664293492915</v>
      </c>
      <c r="M229" s="322">
        <f t="shared" si="57"/>
        <v>301.25444227021836</v>
      </c>
      <c r="N229" s="322">
        <f t="shared" si="57"/>
        <v>380.63789313997972</v>
      </c>
      <c r="O229" s="322">
        <f t="shared" si="57"/>
        <v>355.35018591485311</v>
      </c>
      <c r="P229" s="322">
        <f t="shared" si="57"/>
        <v>258.16194804646142</v>
      </c>
      <c r="Q229" s="322">
        <f t="shared" si="57"/>
        <v>237.41218183730717</v>
      </c>
      <c r="R229" s="322">
        <f t="shared" si="57"/>
        <v>275.96358408504722</v>
      </c>
      <c r="S229" s="322">
        <f t="shared" si="57"/>
        <v>320.93588320112957</v>
      </c>
      <c r="T229" s="322">
        <f t="shared" si="57"/>
        <v>562.43889344459069</v>
      </c>
      <c r="U229" s="322">
        <f t="shared" si="57"/>
        <v>407.16998258900333</v>
      </c>
      <c r="V229" s="322">
        <f t="shared" si="57"/>
        <v>341.15047994156646</v>
      </c>
      <c r="W229" s="322">
        <f t="shared" si="57"/>
        <v>352.89150694550506</v>
      </c>
      <c r="DA229" s="95"/>
    </row>
    <row r="230" spans="1:105" ht="12" customHeight="1" x14ac:dyDescent="0.25">
      <c r="A230" s="55" t="s">
        <v>92</v>
      </c>
      <c r="B230" s="275">
        <f>IF(B$62=0,0,B$62/CHI!B$11*1000)</f>
        <v>2.1998984633396019</v>
      </c>
      <c r="C230" s="275">
        <f>IF(C$62=0,0,C$62/CHI!C$11*1000)</f>
        <v>2.6826880120599959</v>
      </c>
      <c r="D230" s="275">
        <f>IF(D$62=0,0,D$62/CHI!D$11*1000)</f>
        <v>2.5951105109959745</v>
      </c>
      <c r="E230" s="275">
        <f>IF(E$62=0,0,E$62/CHI!E$11*1000)</f>
        <v>2.7381180321479874</v>
      </c>
      <c r="F230" s="275">
        <f>IF(F$62=0,0,F$62/CHI!F$11*1000)</f>
        <v>2.6039380729038011</v>
      </c>
      <c r="G230" s="275">
        <f>IF(G$62=0,0,G$62/CHI!G$11*1000)</f>
        <v>2.2764436367308347</v>
      </c>
      <c r="H230" s="275">
        <f>IF(H$62=0,0,H$62/CHI!H$11*1000)</f>
        <v>2.6789410500242963</v>
      </c>
      <c r="I230" s="275">
        <f>IF(I$62=0,0,I$62/CHI!I$11*1000)</f>
        <v>2.6799693751562104</v>
      </c>
      <c r="J230" s="275">
        <f>IF(J$62=0,0,J$62/CHI!J$11*1000)</f>
        <v>2.7368927125824531</v>
      </c>
      <c r="K230" s="275">
        <f>IF(K$62=0,0,K$62/CHI!K$11*1000)</f>
        <v>2.1880778976608912</v>
      </c>
      <c r="L230" s="275">
        <f>IF(L$62=0,0,L$62/CHI!L$11*1000)</f>
        <v>2.7796766726580504</v>
      </c>
      <c r="M230" s="275">
        <f>IF(M$62=0,0,M$62/CHI!M$11*1000)</f>
        <v>2.4997510791158466</v>
      </c>
      <c r="N230" s="275">
        <f>IF(N$62=0,0,N$62/CHI!N$11*1000)</f>
        <v>3.4649704110621444</v>
      </c>
      <c r="O230" s="275">
        <f>IF(O$62=0,0,O$62/CHI!O$11*1000)</f>
        <v>3.2763065456380547</v>
      </c>
      <c r="P230" s="275">
        <f>IF(P$62=0,0,P$62/CHI!P$11*1000)</f>
        <v>2.9029063871215999</v>
      </c>
      <c r="Q230" s="275">
        <f>IF(Q$62=0,0,Q$62/CHI!Q$11*1000)</f>
        <v>2.7002565999438017</v>
      </c>
      <c r="R230" s="275">
        <f>IF(R$62=0,0,R$62/CHI!R$11*1000)</f>
        <v>3.3545210782210844</v>
      </c>
      <c r="S230" s="275">
        <f>IF(S$62=0,0,S$62/CHI!S$11*1000)</f>
        <v>3.9063327709122388</v>
      </c>
      <c r="T230" s="275">
        <f>IF(T$62=0,0,T$62/CHI!T$11*1000)</f>
        <v>5.9657648227365625</v>
      </c>
      <c r="U230" s="275">
        <f>IF(U$62=0,0,U$62/CHI!U$11*1000)</f>
        <v>4.3920500564583547</v>
      </c>
      <c r="V230" s="275">
        <f>IF(V$62=0,0,V$62/CHI!V$11*1000)</f>
        <v>4.06176665946239</v>
      </c>
      <c r="W230" s="275">
        <f>IF(W$62=0,0,W$62/CHI!W$11*1000)</f>
        <v>3.9725192566343579</v>
      </c>
      <c r="DA230" s="76"/>
    </row>
    <row r="231" spans="1:105" ht="12" customHeight="1" x14ac:dyDescent="0.25">
      <c r="A231" s="202" t="s">
        <v>93</v>
      </c>
      <c r="B231" s="276">
        <f>IF(B$63=0,0,B$63/CHI!B$11*1000)</f>
        <v>17.458549846432252</v>
      </c>
      <c r="C231" s="276">
        <f>IF(C$63=0,0,C$63/CHI!C$11*1000)</f>
        <v>21.29000186212027</v>
      </c>
      <c r="D231" s="276">
        <f>IF(D$63=0,0,D$63/CHI!D$11*1000)</f>
        <v>20.59498061762562</v>
      </c>
      <c r="E231" s="276">
        <f>IF(E$63=0,0,E$63/CHI!E$11*1000)</f>
        <v>21.729898423176035</v>
      </c>
      <c r="F231" s="276">
        <f>IF(F$63=0,0,F$63/CHI!F$11*1000)</f>
        <v>20.665036773470327</v>
      </c>
      <c r="G231" s="276">
        <f>IF(G$63=0,0,G$63/CHI!G$11*1000)</f>
        <v>18.066017757985733</v>
      </c>
      <c r="H231" s="276">
        <f>IF(H$63=0,0,H$63/CHI!H$11*1000)</f>
        <v>21.260265706309866</v>
      </c>
      <c r="I231" s="276">
        <f>IF(I$63=0,0,I$63/CHI!I$11*1000)</f>
        <v>21.268426567310062</v>
      </c>
      <c r="J231" s="276">
        <f>IF(J$63=0,0,J$63/CHI!J$11*1000)</f>
        <v>21.720174200413407</v>
      </c>
      <c r="K231" s="276">
        <f>IF(K$63=0,0,K$63/CHI!K$11*1000)</f>
        <v>17.364741000908747</v>
      </c>
      <c r="L231" s="276">
        <f>IF(L$63=0,0,L$63/CHI!L$11*1000)</f>
        <v>22.059710734510368</v>
      </c>
      <c r="M231" s="276">
        <f>IF(M$63=0,0,M$63/CHI!M$11*1000)</f>
        <v>19.838201419607852</v>
      </c>
      <c r="N231" s="276">
        <f>IF(N$63=0,0,N$63/CHI!N$11*1000)</f>
        <v>27.49825032656647</v>
      </c>
      <c r="O231" s="276">
        <f>IF(O$63=0,0,O$63/CHI!O$11*1000)</f>
        <v>26.001000542716522</v>
      </c>
      <c r="P231" s="276">
        <f>IF(P$63=0,0,P$63/CHI!P$11*1000)</f>
        <v>23.037670466914346</v>
      </c>
      <c r="Q231" s="276">
        <f>IF(Q$63=0,0,Q$63/CHI!Q$11*1000)</f>
        <v>21.429427418532196</v>
      </c>
      <c r="R231" s="276">
        <f>IF(R$63=0,0,R$63/CHI!R$11*1000)</f>
        <v>26.621716606922174</v>
      </c>
      <c r="S231" s="276">
        <f>IF(S$63=0,0,S$63/CHI!S$11*1000)</f>
        <v>31.000933240433433</v>
      </c>
      <c r="T231" s="276">
        <f>IF(T$63=0,0,T$63/CHI!T$11*1000)</f>
        <v>47.344731707174226</v>
      </c>
      <c r="U231" s="276">
        <f>IF(U$63=0,0,U$63/CHI!U$11*1000)</f>
        <v>34.855619982705861</v>
      </c>
      <c r="V231" s="276">
        <f>IF(V$63=0,0,V$63/CHI!V$11*1000)</f>
        <v>32.234467576812783</v>
      </c>
      <c r="W231" s="276">
        <f>IF(W$63=0,0,W$63/CHI!W$11*1000)</f>
        <v>31.526193873774492</v>
      </c>
      <c r="DA231" s="77"/>
    </row>
    <row r="232" spans="1:105" ht="12" customHeight="1" x14ac:dyDescent="0.25">
      <c r="A232" s="202" t="s">
        <v>94</v>
      </c>
      <c r="B232" s="276">
        <f>IF(B$64=0,0,B$64/CHI!B$11*1000)</f>
        <v>19.542787382524232</v>
      </c>
      <c r="C232" s="276">
        <f>IF(C$64=0,0,C$64/CHI!C$11*1000)</f>
        <v>23.8316460086739</v>
      </c>
      <c r="D232" s="276">
        <f>IF(D$64=0,0,D$64/CHI!D$11*1000)</f>
        <v>23.053651700614441</v>
      </c>
      <c r="E232" s="276">
        <f>IF(E$64=0,0,E$64/CHI!E$11*1000)</f>
        <v>24.32405832462425</v>
      </c>
      <c r="F232" s="276">
        <f>IF(F$64=0,0,F$64/CHI!F$11*1000)</f>
        <v>23.13207130422143</v>
      </c>
      <c r="G232" s="276">
        <f>IF(G$64=0,0,G$64/CHI!G$11*1000)</f>
        <v>20.222776060943694</v>
      </c>
      <c r="H232" s="276">
        <f>IF(H$64=0,0,H$64/CHI!H$11*1000)</f>
        <v>23.798359889512344</v>
      </c>
      <c r="I232" s="276">
        <f>IF(I$64=0,0,I$64/CHI!I$11*1000)</f>
        <v>23.807495010859075</v>
      </c>
      <c r="J232" s="276">
        <f>IF(J$64=0,0,J$64/CHI!J$11*1000)</f>
        <v>24.313173204177126</v>
      </c>
      <c r="K232" s="276">
        <f>IF(K$64=0,0,K$64/CHI!K$11*1000)</f>
        <v>19.437779444362601</v>
      </c>
      <c r="L232" s="276">
        <f>IF(L$64=0,0,L$64/CHI!L$11*1000)</f>
        <v>24.693244307036352</v>
      </c>
      <c r="M232" s="276">
        <f>IF(M$64=0,0,M$64/CHI!M$11*1000)</f>
        <v>22.206526647705154</v>
      </c>
      <c r="N232" s="276">
        <f>IF(N$64=0,0,N$64/CHI!N$11*1000)</f>
        <v>30.781047924970398</v>
      </c>
      <c r="O232" s="276">
        <f>IF(O$64=0,0,O$64/CHI!O$11*1000)</f>
        <v>29.105053386953877</v>
      </c>
      <c r="P232" s="276">
        <f>IF(P$64=0,0,P$64/CHI!P$11*1000)</f>
        <v>25.787954880775498</v>
      </c>
      <c r="Q232" s="276">
        <f>IF(Q$64=0,0,Q$64/CHI!Q$11*1000)</f>
        <v>23.987716474354944</v>
      </c>
      <c r="R232" s="276">
        <f>IF(R$64=0,0,R$64/CHI!R$11*1000)</f>
        <v>29.799871809697461</v>
      </c>
      <c r="S232" s="276">
        <f>IF(S$64=0,0,S$64/CHI!S$11*1000)</f>
        <v>34.701888318715433</v>
      </c>
      <c r="T232" s="276">
        <f>IF(T$64=0,0,T$64/CHI!T$11*1000)</f>
        <v>52.996843012424549</v>
      </c>
      <c r="U232" s="276">
        <f>IF(U$64=0,0,U$64/CHI!U$11*1000)</f>
        <v>39.016755480827385</v>
      </c>
      <c r="V232" s="276">
        <f>IF(V$64=0,0,V$64/CHI!V$11*1000)</f>
        <v>36.082684517537842</v>
      </c>
      <c r="W232" s="276">
        <f>IF(W$64=0,0,W$64/CHI!W$11*1000)</f>
        <v>35.28985564521664</v>
      </c>
      <c r="DA232" s="77"/>
    </row>
    <row r="233" spans="1:105" ht="12" customHeight="1" x14ac:dyDescent="0.25">
      <c r="A233" s="202" t="s">
        <v>95</v>
      </c>
      <c r="B233" s="276">
        <f>IF(B$65=0,0,B$65/CHI!B$11*1000)</f>
        <v>31.46222813353334</v>
      </c>
      <c r="C233" s="276">
        <f>IF(C$65=0,0,C$65/CHI!C$11*1000)</f>
        <v>38.366926316406591</v>
      </c>
      <c r="D233" s="276">
        <f>IF(D$65=0,0,D$65/CHI!D$11*1000)</f>
        <v>37.114421546864605</v>
      </c>
      <c r="E233" s="276">
        <f>IF(E$65=0,0,E$65/CHI!E$11*1000)</f>
        <v>39.159668329966273</v>
      </c>
      <c r="F233" s="276">
        <f>IF(F$65=0,0,F$65/CHI!F$11*1000)</f>
        <v>37.240670449364067</v>
      </c>
      <c r="G233" s="276">
        <f>IF(G$65=0,0,G$65/CHI!G$11*1000)</f>
        <v>32.556952161886855</v>
      </c>
      <c r="H233" s="276">
        <f>IF(H$65=0,0,H$65/CHI!H$11*1000)</f>
        <v>38.313338491177653</v>
      </c>
      <c r="I233" s="276">
        <f>IF(I$65=0,0,I$65/CHI!I$11*1000)</f>
        <v>38.328045260801296</v>
      </c>
      <c r="J233" s="276">
        <f>IF(J$65=0,0,J$65/CHI!J$11*1000)</f>
        <v>39.142144210399088</v>
      </c>
      <c r="K233" s="276">
        <f>IF(K$65=0,0,K$65/CHI!K$11*1000)</f>
        <v>31.293174270253459</v>
      </c>
      <c r="L233" s="276">
        <f>IF(L$65=0,0,L$65/CHI!L$11*1000)</f>
        <v>39.754026410776149</v>
      </c>
      <c r="M233" s="276">
        <f>IF(M$65=0,0,M$65/CHI!M$11*1000)</f>
        <v>35.750622148622298</v>
      </c>
      <c r="N233" s="276">
        <f>IF(N$65=0,0,N$65/CHI!N$11*1000)</f>
        <v>49.554873265962655</v>
      </c>
      <c r="O233" s="276">
        <f>IF(O$65=0,0,O$65/CHI!O$11*1000)</f>
        <v>46.85666438339635</v>
      </c>
      <c r="P233" s="276">
        <f>IF(P$65=0,0,P$65/CHI!P$11*1000)</f>
        <v>41.51641747286034</v>
      </c>
      <c r="Q233" s="276">
        <f>IF(Q$65=0,0,Q$65/CHI!Q$11*1000)</f>
        <v>38.618186512818227</v>
      </c>
      <c r="R233" s="276">
        <f>IF(R$65=0,0,R$65/CHI!R$11*1000)</f>
        <v>47.975263040785833</v>
      </c>
      <c r="S233" s="276">
        <f>IF(S$65=0,0,S$65/CHI!S$11*1000)</f>
        <v>55.867093346373991</v>
      </c>
      <c r="T233" s="276">
        <f>IF(T$65=0,0,T$65/CHI!T$11*1000)</f>
        <v>85.320416815515003</v>
      </c>
      <c r="U233" s="276">
        <f>IF(U$65=0,0,U$65/CHI!U$11*1000)</f>
        <v>62.813663063529795</v>
      </c>
      <c r="V233" s="276">
        <f>IF(V$65=0,0,V$65/CHI!V$11*1000)</f>
        <v>58.090057970760874</v>
      </c>
      <c r="W233" s="276">
        <f>IF(W$65=0,0,W$65/CHI!W$11*1000)</f>
        <v>56.813670812492596</v>
      </c>
      <c r="DA233" s="77"/>
    </row>
    <row r="234" spans="1:105" ht="12" customHeight="1" x14ac:dyDescent="0.25">
      <c r="A234" s="56" t="s">
        <v>96</v>
      </c>
      <c r="B234" s="277">
        <f>IF(B$66=0,0,B$66/CHI!B$11*1000)</f>
        <v>5.8983981322594765</v>
      </c>
      <c r="C234" s="277">
        <f>IF(C$66=0,0,C$66/CHI!C$11*1000)</f>
        <v>7.9662036116705597</v>
      </c>
      <c r="D234" s="277">
        <f>IF(D$66=0,0,D$66/CHI!D$11*1000)</f>
        <v>7.5747297144183561</v>
      </c>
      <c r="E234" s="277">
        <f>IF(E$66=0,0,E$66/CHI!E$11*1000)</f>
        <v>7.8710546303691968</v>
      </c>
      <c r="F234" s="277">
        <f>IF(F$66=0,0,F$66/CHI!F$11*1000)</f>
        <v>7.3227225004207659</v>
      </c>
      <c r="G234" s="277">
        <f>IF(G$66=0,0,G$66/CHI!G$11*1000)</f>
        <v>6.032683292538203</v>
      </c>
      <c r="H234" s="277">
        <f>IF(H$66=0,0,H$66/CHI!H$11*1000)</f>
        <v>7.1225914075928554</v>
      </c>
      <c r="I234" s="277">
        <f>IF(I$66=0,0,I$66/CHI!I$11*1000)</f>
        <v>7.4038856687909735</v>
      </c>
      <c r="J234" s="277">
        <f>IF(J$66=0,0,J$66/CHI!J$11*1000)</f>
        <v>7.3924046658184155</v>
      </c>
      <c r="K234" s="277">
        <f>IF(K$66=0,0,K$66/CHI!K$11*1000)</f>
        <v>6.4601302141494727</v>
      </c>
      <c r="L234" s="277">
        <f>IF(L$66=0,0,L$66/CHI!L$11*1000)</f>
        <v>8.7295354439950419</v>
      </c>
      <c r="M234" s="277">
        <f>IF(M$66=0,0,M$66/CHI!M$11*1000)</f>
        <v>8.1553420478316845</v>
      </c>
      <c r="N234" s="277">
        <f>IF(N$66=0,0,N$66/CHI!N$11*1000)</f>
        <v>10.59162424737883</v>
      </c>
      <c r="O234" s="277">
        <f>IF(O$66=0,0,O$66/CHI!O$11*1000)</f>
        <v>9.8493303964662307</v>
      </c>
      <c r="P234" s="277">
        <f>IF(P$66=0,0,P$66/CHI!P$11*1000)</f>
        <v>7.753313287608516</v>
      </c>
      <c r="Q234" s="277">
        <f>IF(Q$66=0,0,Q$66/CHI!Q$11*1000)</f>
        <v>7.1675930381942603</v>
      </c>
      <c r="R234" s="277">
        <f>IF(R$66=0,0,R$66/CHI!R$11*1000)</f>
        <v>8.5847098439947089</v>
      </c>
      <c r="S234" s="277">
        <f>IF(S$66=0,0,S$66/CHI!S$11*1000)</f>
        <v>9.9587059986120465</v>
      </c>
      <c r="T234" s="277">
        <f>IF(T$66=0,0,T$66/CHI!T$11*1000)</f>
        <v>16.557150498258736</v>
      </c>
      <c r="U234" s="277">
        <f>IF(U$66=0,0,U$66/CHI!U$11*1000)</f>
        <v>11.967099146055931</v>
      </c>
      <c r="V234" s="277">
        <f>IF(V$66=0,0,V$66/CHI!V$11*1000)</f>
        <v>10.517588154250175</v>
      </c>
      <c r="W234" s="277">
        <f>IF(W$66=0,0,W$66/CHI!W$11*1000)</f>
        <v>10.523392262405469</v>
      </c>
      <c r="DA234" s="78"/>
    </row>
    <row r="235" spans="1:105" ht="12" customHeight="1" x14ac:dyDescent="0.25">
      <c r="A235" s="203" t="s">
        <v>1053</v>
      </c>
      <c r="B235" s="278">
        <f>IF(B$72=0,0,B$72/CHI!B$11*1000)</f>
        <v>69.287908561730987</v>
      </c>
      <c r="C235" s="278">
        <f>IF(C$72=0,0,C$72/CHI!C$11*1000)</f>
        <v>126.07226739465501</v>
      </c>
      <c r="D235" s="278">
        <f>IF(D$72=0,0,D$72/CHI!D$11*1000)</f>
        <v>115.11490371910537</v>
      </c>
      <c r="E235" s="278">
        <f>IF(E$72=0,0,E$72/CHI!E$11*1000)</f>
        <v>119.94138920776537</v>
      </c>
      <c r="F235" s="278">
        <f>IF(F$72=0,0,F$72/CHI!F$11*1000)</f>
        <v>108.18618511148004</v>
      </c>
      <c r="G235" s="278">
        <f>IF(G$72=0,0,G$72/CHI!G$11*1000)</f>
        <v>82.330642785224953</v>
      </c>
      <c r="H235" s="278">
        <f>IF(H$72=0,0,H$72/CHI!H$11*1000)</f>
        <v>95.224719633611699</v>
      </c>
      <c r="I235" s="278">
        <f>IF(I$72=0,0,I$72/CHI!I$11*1000)</f>
        <v>109.35453361622513</v>
      </c>
      <c r="J235" s="278">
        <f>IF(J$72=0,0,J$72/CHI!J$11*1000)</f>
        <v>107.30668328891083</v>
      </c>
      <c r="K235" s="278">
        <f>IF(K$72=0,0,K$72/CHI!K$11*1000)</f>
        <v>108.6442773364154</v>
      </c>
      <c r="L235" s="278">
        <f>IF(L$72=0,0,L$72/CHI!L$11*1000)</f>
        <v>148.75821530634946</v>
      </c>
      <c r="M235" s="278">
        <f>IF(M$72=0,0,M$72/CHI!M$11*1000)</f>
        <v>135.63522221024135</v>
      </c>
      <c r="N235" s="278">
        <f>IF(N$72=0,0,N$72/CHI!N$11*1000)</f>
        <v>161.88113340784238</v>
      </c>
      <c r="O235" s="278">
        <f>IF(O$72=0,0,O$72/CHI!O$11*1000)</f>
        <v>150.73788958860388</v>
      </c>
      <c r="P235" s="278">
        <f>IF(P$72=0,0,P$72/CHI!P$11*1000)</f>
        <v>92.262213935669081</v>
      </c>
      <c r="Q235" s="278">
        <f>IF(Q$72=0,0,Q$72/CHI!Q$11*1000)</f>
        <v>83.695268635199866</v>
      </c>
      <c r="R235" s="278">
        <f>IF(R$72=0,0,R$72/CHI!R$11*1000)</f>
        <v>90.919132668248821</v>
      </c>
      <c r="S235" s="278">
        <f>IF(S$72=0,0,S$72/CHI!S$11*1000)</f>
        <v>105.40660326389316</v>
      </c>
      <c r="T235" s="278">
        <f>IF(T$72=0,0,T$72/CHI!T$11*1000)</f>
        <v>211.36665422841273</v>
      </c>
      <c r="U235" s="278">
        <f>IF(U$72=0,0,U$72/CHI!U$11*1000)</f>
        <v>152.23042736393762</v>
      </c>
      <c r="V235" s="278">
        <f>IF(V$72=0,0,V$72/CHI!V$11*1000)</f>
        <v>117.31789581462219</v>
      </c>
      <c r="W235" s="278">
        <f>IF(W$72=0,0,W$72/CHI!W$11*1000)</f>
        <v>127.79389593355336</v>
      </c>
      <c r="DA235" s="79"/>
    </row>
    <row r="236" spans="1:105" ht="12" customHeight="1" x14ac:dyDescent="0.25">
      <c r="A236" s="203" t="s">
        <v>1012</v>
      </c>
      <c r="B236" s="278">
        <f>IF(B$85=0,0,B$85/CHI!B$11*1000)</f>
        <v>32.574181336348573</v>
      </c>
      <c r="C236" s="278">
        <f>IF(C$85=0,0,C$85/CHI!C$11*1000)</f>
        <v>61.213983351432063</v>
      </c>
      <c r="D236" s="278">
        <f>IF(D$85=0,0,D$85/CHI!D$11*1000)</f>
        <v>53.768759036895943</v>
      </c>
      <c r="E236" s="278">
        <f>IF(E$85=0,0,E$85/CHI!E$11*1000)</f>
        <v>54.108990791119815</v>
      </c>
      <c r="F236" s="278">
        <f>IF(F$85=0,0,F$85/CHI!F$11*1000)</f>
        <v>48.235397555563985</v>
      </c>
      <c r="G236" s="278">
        <f>IF(G$85=0,0,G$85/CHI!G$11*1000)</f>
        <v>33.879121389491665</v>
      </c>
      <c r="H236" s="278">
        <f>IF(H$85=0,0,H$85/CHI!H$11*1000)</f>
        <v>38.063189374876302</v>
      </c>
      <c r="I236" s="278">
        <f>IF(I$85=0,0,I$85/CHI!I$11*1000)</f>
        <v>46.624449112735867</v>
      </c>
      <c r="J236" s="278">
        <f>IF(J$85=0,0,J$85/CHI!J$11*1000)</f>
        <v>43.337641563796339</v>
      </c>
      <c r="K236" s="278">
        <f>IF(K$85=0,0,K$85/CHI!K$11*1000)</f>
        <v>44.247504117859116</v>
      </c>
      <c r="L236" s="278">
        <f>IF(L$85=0,0,L$85/CHI!L$11*1000)</f>
        <v>62.797770904425867</v>
      </c>
      <c r="M236" s="278">
        <f>IF(M$85=0,0,M$85/CHI!M$11*1000)</f>
        <v>58.676253283943055</v>
      </c>
      <c r="N236" s="278">
        <f>IF(N$85=0,0,N$85/CHI!N$11*1000)</f>
        <v>72.565934342375698</v>
      </c>
      <c r="O236" s="278">
        <f>IF(O$85=0,0,O$85/CHI!O$11*1000)</f>
        <v>66.774835078439253</v>
      </c>
      <c r="P236" s="278">
        <f>IF(P$85=0,0,P$85/CHI!P$11*1000)</f>
        <v>46.685523755302533</v>
      </c>
      <c r="Q236" s="278">
        <f>IF(Q$85=0,0,Q$85/CHI!Q$11*1000)</f>
        <v>42.964842935351093</v>
      </c>
      <c r="R236" s="278">
        <f>IF(R$85=0,0,R$85/CHI!R$11*1000)</f>
        <v>48.402722855004797</v>
      </c>
      <c r="S236" s="278">
        <f>IF(S$85=0,0,S$85/CHI!S$11*1000)</f>
        <v>56.501783433178602</v>
      </c>
      <c r="T236" s="278">
        <f>IF(T$85=0,0,T$85/CHI!T$11*1000)</f>
        <v>104.3143920464738</v>
      </c>
      <c r="U236" s="278">
        <f>IF(U$85=0,0,U$85/CHI!U$11*1000)</f>
        <v>73.807872703040957</v>
      </c>
      <c r="V236" s="278">
        <f>IF(V$85=0,0,V$85/CHI!V$11*1000)</f>
        <v>57.966773887554943</v>
      </c>
      <c r="W236" s="278">
        <f>IF(W$85=0,0,W$85/CHI!W$11*1000)</f>
        <v>62.105161713139658</v>
      </c>
      <c r="DA236" s="79"/>
    </row>
    <row r="237" spans="1:105" ht="12" customHeight="1" x14ac:dyDescent="0.25">
      <c r="A237" s="203" t="s">
        <v>1023</v>
      </c>
      <c r="B237" s="278">
        <f>IF(B$93=0,0,B$93/CHI!B$11*1000)</f>
        <v>7.8802059213766986</v>
      </c>
      <c r="C237" s="278">
        <f>IF(C$93=0,0,C$93/CHI!C$11*1000)</f>
        <v>11.23221616488817</v>
      </c>
      <c r="D237" s="278">
        <f>IF(D$93=0,0,D$93/CHI!D$11*1000)</f>
        <v>10.542572825795204</v>
      </c>
      <c r="E237" s="278">
        <f>IF(E$93=0,0,E$93/CHI!E$11*1000)</f>
        <v>10.999161784367013</v>
      </c>
      <c r="F237" s="278">
        <f>IF(F$93=0,0,F$93/CHI!F$11*1000)</f>
        <v>10.197635931401202</v>
      </c>
      <c r="G237" s="278">
        <f>IF(G$93=0,0,G$93/CHI!G$11*1000)</f>
        <v>8.3465065698754533</v>
      </c>
      <c r="H237" s="278">
        <f>IF(H$93=0,0,H$93/CHI!H$11*1000)</f>
        <v>9.7419054265097405</v>
      </c>
      <c r="I237" s="278">
        <f>IF(I$93=0,0,I$93/CHI!I$11*1000)</f>
        <v>10.338712200011997</v>
      </c>
      <c r="J237" s="278">
        <f>IF(J$93=0,0,J$93/CHI!J$11*1000)</f>
        <v>10.283100284550191</v>
      </c>
      <c r="K237" s="278">
        <f>IF(K$93=0,0,K$93/CHI!K$11*1000)</f>
        <v>9.3052131533846669</v>
      </c>
      <c r="L237" s="278">
        <f>IF(L$93=0,0,L$93/CHI!L$11*1000)</f>
        <v>12.614390432574423</v>
      </c>
      <c r="M237" s="278">
        <f>IF(M$93=0,0,M$93/CHI!M$11*1000)</f>
        <v>11.711768998529662</v>
      </c>
      <c r="N237" s="278">
        <f>IF(N$93=0,0,N$93/CHI!N$11*1000)</f>
        <v>14.90107798047689</v>
      </c>
      <c r="O237" s="278">
        <f>IF(O$93=0,0,O$93/CHI!O$11*1000)</f>
        <v>13.861889051673634</v>
      </c>
      <c r="P237" s="278">
        <f>IF(P$93=0,0,P$93/CHI!P$11*1000)</f>
        <v>10.34160568181627</v>
      </c>
      <c r="Q237" s="278">
        <f>IF(Q$93=0,0,Q$93/CHI!Q$11*1000)</f>
        <v>9.5242501546861007</v>
      </c>
      <c r="R237" s="278">
        <f>IF(R$93=0,0,R$93/CHI!R$11*1000)</f>
        <v>11.206266701066539</v>
      </c>
      <c r="S237" s="278">
        <f>IF(S$93=0,0,S$93/CHI!S$11*1000)</f>
        <v>12.99633447820198</v>
      </c>
      <c r="T237" s="278">
        <f>IF(T$93=0,0,T$93/CHI!T$11*1000)</f>
        <v>22.390374531090206</v>
      </c>
      <c r="U237" s="278">
        <f>IF(U$93=0,0,U$93/CHI!U$11*1000)</f>
        <v>16.172743400871642</v>
      </c>
      <c r="V237" s="278">
        <f>IF(V$93=0,0,V$93/CHI!V$11*1000)</f>
        <v>13.861411417559694</v>
      </c>
      <c r="W237" s="278">
        <f>IF(W$93=0,0,W$93/CHI!W$11*1000)</f>
        <v>14.091073498786908</v>
      </c>
      <c r="DA237" s="79"/>
    </row>
    <row r="238" spans="1:105" ht="12" customHeight="1" x14ac:dyDescent="0.25">
      <c r="A238" s="41" t="s">
        <v>1040</v>
      </c>
      <c r="B238" s="279">
        <f>IF(B$107=0,0,B$107/CHI!B$11*1000)</f>
        <v>5.9673826668706003</v>
      </c>
      <c r="C238" s="279">
        <f>IF(C$107=0,0,C$107/CHI!C$11*1000)</f>
        <v>7.2769840111102839</v>
      </c>
      <c r="D238" s="279">
        <f>IF(D$107=0,0,D$107/CHI!D$11*1000)</f>
        <v>7.0394237461406339</v>
      </c>
      <c r="E238" s="279">
        <f>IF(E$107=0,0,E$107/CHI!E$11*1000)</f>
        <v>7.4273419238092355</v>
      </c>
      <c r="F238" s="279">
        <f>IF(F$107=0,0,F$107/CHI!F$11*1000)</f>
        <v>7.0633691421656488</v>
      </c>
      <c r="G238" s="279">
        <f>IF(G$107=0,0,G$107/CHI!G$11*1000)</f>
        <v>6.1750169502429495</v>
      </c>
      <c r="H238" s="279">
        <f>IF(H$107=0,0,H$107/CHI!H$11*1000)</f>
        <v>7.2668201073311485</v>
      </c>
      <c r="I238" s="279">
        <f>IF(I$107=0,0,I$107/CHI!I$11*1000)</f>
        <v>7.2696095131470768</v>
      </c>
      <c r="J238" s="279">
        <f>IF(J$107=0,0,J$107/CHI!J$11*1000)</f>
        <v>7.4240181564360599</v>
      </c>
      <c r="K238" s="279">
        <f>IF(K$107=0,0,K$107/CHI!K$11*1000)</f>
        <v>5.9353185330393208</v>
      </c>
      <c r="L238" s="279">
        <f>IF(L$107=0,0,L$107/CHI!L$11*1000)</f>
        <v>7.5400727226034538</v>
      </c>
      <c r="M238" s="279">
        <f>IF(M$107=0,0,M$107/CHI!M$11*1000)</f>
        <v>6.7807544346214801</v>
      </c>
      <c r="N238" s="279">
        <f>IF(N$107=0,0,N$107/CHI!N$11*1000)</f>
        <v>9.3989812333442391</v>
      </c>
      <c r="O238" s="279">
        <f>IF(O$107=0,0,O$107/CHI!O$11*1000)</f>
        <v>8.8872169409652919</v>
      </c>
      <c r="P238" s="279">
        <f>IF(P$107=0,0,P$107/CHI!P$11*1000)</f>
        <v>7.8743421783931939</v>
      </c>
      <c r="Q238" s="279">
        <f>IF(Q$107=0,0,Q$107/CHI!Q$11*1000)</f>
        <v>7.3246400682266959</v>
      </c>
      <c r="R238" s="279">
        <f>IF(R$107=0,0,R$107/CHI!R$11*1000)</f>
        <v>9.099379481105812</v>
      </c>
      <c r="S238" s="279">
        <f>IF(S$107=0,0,S$107/CHI!S$11*1000)</f>
        <v>10.596208350808693</v>
      </c>
      <c r="T238" s="279">
        <f>IF(T$107=0,0,T$107/CHI!T$11*1000)</f>
        <v>16.182565782504888</v>
      </c>
      <c r="U238" s="279">
        <f>IF(U$107=0,0,U$107/CHI!U$11*1000)</f>
        <v>11.913751391575792</v>
      </c>
      <c r="V238" s="279">
        <f>IF(V$107=0,0,V$107/CHI!V$11*1000)</f>
        <v>11.017833943005524</v>
      </c>
      <c r="W238" s="279">
        <f>IF(W$107=0,0,W$107/CHI!W$11*1000)</f>
        <v>10.775743949501583</v>
      </c>
      <c r="DA238" s="82"/>
    </row>
    <row r="239" spans="1:105" ht="12" customHeight="1" x14ac:dyDescent="0.25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DA239" s="173"/>
    </row>
    <row r="240" spans="1:105" ht="12" customHeight="1" x14ac:dyDescent="0.25">
      <c r="A240" s="35" t="s">
        <v>48</v>
      </c>
      <c r="B240" s="322">
        <f t="shared" ref="B240:W240" si="58">SUM(B241:B249)</f>
        <v>782.10853366703066</v>
      </c>
      <c r="C240" s="322">
        <f t="shared" si="58"/>
        <v>1167.5696653789794</v>
      </c>
      <c r="D240" s="322">
        <f t="shared" si="58"/>
        <v>1210.3428423191037</v>
      </c>
      <c r="E240" s="322">
        <f t="shared" si="58"/>
        <v>1108.6993231289548</v>
      </c>
      <c r="F240" s="322">
        <f t="shared" si="58"/>
        <v>1059.7186647669491</v>
      </c>
      <c r="G240" s="322">
        <f t="shared" si="58"/>
        <v>1108.1901613652146</v>
      </c>
      <c r="H240" s="322">
        <f t="shared" si="58"/>
        <v>1184.9081956303812</v>
      </c>
      <c r="I240" s="322">
        <f t="shared" si="58"/>
        <v>1095.9844033968945</v>
      </c>
      <c r="J240" s="322">
        <f t="shared" si="58"/>
        <v>1082.1217233583898</v>
      </c>
      <c r="K240" s="322">
        <f t="shared" si="58"/>
        <v>715.91030246400203</v>
      </c>
      <c r="L240" s="322">
        <f t="shared" si="58"/>
        <v>537.87970166873674</v>
      </c>
      <c r="M240" s="322">
        <f t="shared" si="58"/>
        <v>508.09453862234977</v>
      </c>
      <c r="N240" s="322">
        <f t="shared" si="58"/>
        <v>412.29093830312996</v>
      </c>
      <c r="O240" s="322">
        <f t="shared" si="58"/>
        <v>416.1468042773738</v>
      </c>
      <c r="P240" s="322">
        <f t="shared" si="58"/>
        <v>423.41187528196866</v>
      </c>
      <c r="Q240" s="322">
        <f t="shared" si="58"/>
        <v>736.43633668762004</v>
      </c>
      <c r="R240" s="322">
        <f t="shared" si="58"/>
        <v>787.9007195716963</v>
      </c>
      <c r="S240" s="322">
        <f t="shared" si="58"/>
        <v>651.92609255101615</v>
      </c>
      <c r="T240" s="322">
        <f t="shared" si="58"/>
        <v>591.94002958484884</v>
      </c>
      <c r="U240" s="322">
        <f t="shared" si="58"/>
        <v>410.0153041077117</v>
      </c>
      <c r="V240" s="322">
        <f t="shared" si="58"/>
        <v>542.43790017472747</v>
      </c>
      <c r="W240" s="322">
        <f t="shared" si="58"/>
        <v>588.49786912819741</v>
      </c>
      <c r="DA240" s="95"/>
    </row>
    <row r="241" spans="1:105" ht="12" customHeight="1" x14ac:dyDescent="0.25">
      <c r="A241" s="55" t="s">
        <v>92</v>
      </c>
      <c r="B241" s="275">
        <f>IF(B$111=0,0,B$111/CHI!B$12*1000)</f>
        <v>4.0338753899378288</v>
      </c>
      <c r="C241" s="275">
        <f>IF(C$111=0,0,C$111/CHI!C$12*1000)</f>
        <v>4.659595805437748</v>
      </c>
      <c r="D241" s="275">
        <f>IF(D$111=0,0,D$111/CHI!D$12*1000)</f>
        <v>5.062764191467009</v>
      </c>
      <c r="E241" s="275">
        <f>IF(E$111=0,0,E$111/CHI!E$12*1000)</f>
        <v>4.7144479349658353</v>
      </c>
      <c r="F241" s="275">
        <f>IF(F$111=0,0,F$111/CHI!F$12*1000)</f>
        <v>4.6773812826220587</v>
      </c>
      <c r="G241" s="275">
        <f>IF(G$111=0,0,G$111/CHI!G$12*1000)</f>
        <v>5.4235247713599319</v>
      </c>
      <c r="H241" s="275">
        <f>IF(H$111=0,0,H$111/CHI!H$12*1000)</f>
        <v>5.8864992950423254</v>
      </c>
      <c r="I241" s="275">
        <f>IF(I$111=0,0,I$111/CHI!I$12*1000)</f>
        <v>4.9422385488471274</v>
      </c>
      <c r="J241" s="275">
        <f>IF(J$111=0,0,J$111/CHI!J$12*1000)</f>
        <v>5.0616818082638764</v>
      </c>
      <c r="K241" s="275">
        <f>IF(K$111=0,0,K$111/CHI!K$12*1000)</f>
        <v>2.9148276949507088</v>
      </c>
      <c r="L241" s="275">
        <f>IF(L$111=0,0,L$111/CHI!L$12*1000)</f>
        <v>8.1083423888136199</v>
      </c>
      <c r="M241" s="275">
        <f>IF(M$111=0,0,M$111/CHI!M$12*1000)</f>
        <v>7.6263031355894171</v>
      </c>
      <c r="N241" s="275">
        <f>IF(N$111=0,0,N$111/CHI!N$12*1000)</f>
        <v>5.8146419665862634</v>
      </c>
      <c r="O241" s="275">
        <f>IF(O$111=0,0,O$111/CHI!O$12*1000)</f>
        <v>6.0673898182822557</v>
      </c>
      <c r="P241" s="275">
        <f>IF(P$111=0,0,P$111/CHI!P$12*1000)</f>
        <v>6.1871435103272905</v>
      </c>
      <c r="Q241" s="275">
        <f>IF(Q$111=0,0,Q$111/CHI!Q$12*1000)</f>
        <v>10.96803251479106</v>
      </c>
      <c r="R241" s="275">
        <f>IF(R$111=0,0,R$111/CHI!R$12*1000)</f>
        <v>11.682378452019027</v>
      </c>
      <c r="S241" s="275">
        <f>IF(S$111=0,0,S$111/CHI!S$12*1000)</f>
        <v>9.5240608985128077</v>
      </c>
      <c r="T241" s="275">
        <f>IF(T$111=0,0,T$111/CHI!T$12*1000)</f>
        <v>8.2631778807482341</v>
      </c>
      <c r="U241" s="275">
        <f>IF(U$111=0,0,U$111/CHI!U$12*1000)</f>
        <v>5.8735970157250881</v>
      </c>
      <c r="V241" s="275">
        <f>IF(V$111=0,0,V$111/CHI!V$12*1000)</f>
        <v>8.0590220350466222</v>
      </c>
      <c r="W241" s="275">
        <f>IF(W$111=0,0,W$111/CHI!W$12*1000)</f>
        <v>8.595465484446132</v>
      </c>
      <c r="DA241" s="76"/>
    </row>
    <row r="242" spans="1:105" ht="12" customHeight="1" x14ac:dyDescent="0.25">
      <c r="A242" s="202" t="s">
        <v>93</v>
      </c>
      <c r="B242" s="276">
        <f>IF(B$112=0,0,B$112/CHI!B$12*1000)</f>
        <v>32.190825910841085</v>
      </c>
      <c r="C242" s="276">
        <f>IF(C$112=0,0,C$112/CHI!C$12*1000)</f>
        <v>37.184152431154729</v>
      </c>
      <c r="D242" s="276">
        <f>IF(D$112=0,0,D$112/CHI!D$12*1000)</f>
        <v>40.401486154401631</v>
      </c>
      <c r="E242" s="276">
        <f>IF(E$112=0,0,E$112/CHI!E$12*1000)</f>
        <v>37.621879227793514</v>
      </c>
      <c r="F242" s="276">
        <f>IF(F$112=0,0,F$112/CHI!F$12*1000)</f>
        <v>37.326082744919376</v>
      </c>
      <c r="G242" s="276">
        <f>IF(G$112=0,0,G$112/CHI!G$12*1000)</f>
        <v>43.280400325076116</v>
      </c>
      <c r="H242" s="276">
        <f>IF(H$112=0,0,H$112/CHI!H$12*1000)</f>
        <v>46.974994444217785</v>
      </c>
      <c r="I242" s="276">
        <f>IF(I$112=0,0,I$112/CHI!I$12*1000)</f>
        <v>39.43967657816961</v>
      </c>
      <c r="J242" s="276">
        <f>IF(J$112=0,0,J$112/CHI!J$12*1000)</f>
        <v>40.392848602198654</v>
      </c>
      <c r="K242" s="276">
        <f>IF(K$112=0,0,K$112/CHI!K$12*1000)</f>
        <v>23.26068651557992</v>
      </c>
      <c r="L242" s="276">
        <f>IF(L$112=0,0,L$112/CHI!L$12*1000)</f>
        <v>64.705577895358729</v>
      </c>
      <c r="M242" s="276">
        <f>IF(M$112=0,0,M$112/CHI!M$12*1000)</f>
        <v>60.858844869981027</v>
      </c>
      <c r="N242" s="276">
        <f>IF(N$112=0,0,N$112/CHI!N$12*1000)</f>
        <v>46.401564051073457</v>
      </c>
      <c r="O242" s="276">
        <f>IF(O$112=0,0,O$112/CHI!O$12*1000)</f>
        <v>48.418523254518327</v>
      </c>
      <c r="P242" s="276">
        <f>IF(P$112=0,0,P$112/CHI!P$12*1000)</f>
        <v>49.374172569422328</v>
      </c>
      <c r="Q242" s="276">
        <f>IF(Q$112=0,0,Q$112/CHI!Q$12*1000)</f>
        <v>87.526259772125854</v>
      </c>
      <c r="R242" s="276">
        <f>IF(R$112=0,0,R$112/CHI!R$12*1000)</f>
        <v>93.226828947559937</v>
      </c>
      <c r="S242" s="276">
        <f>IF(S$112=0,0,S$112/CHI!S$12*1000)</f>
        <v>76.003187186453971</v>
      </c>
      <c r="T242" s="276">
        <f>IF(T$112=0,0,T$112/CHI!T$12*1000)</f>
        <v>65.94118432438222</v>
      </c>
      <c r="U242" s="276">
        <f>IF(U$112=0,0,U$112/CHI!U$12*1000)</f>
        <v>46.872032655068274</v>
      </c>
      <c r="V242" s="276">
        <f>IF(V$112=0,0,V$112/CHI!V$12*1000)</f>
        <v>64.311995355368822</v>
      </c>
      <c r="W242" s="276">
        <f>IF(W$112=0,0,W$112/CHI!W$12*1000)</f>
        <v>68.592880613675433</v>
      </c>
      <c r="DA242" s="77"/>
    </row>
    <row r="243" spans="1:105" ht="12" customHeight="1" x14ac:dyDescent="0.25">
      <c r="A243" s="202" t="s">
        <v>94</v>
      </c>
      <c r="B243" s="276">
        <f>IF(B$113=0,0,B$113/CHI!B$12*1000)</f>
        <v>39.46889861046035</v>
      </c>
      <c r="C243" s="276">
        <f>IF(C$113=0,0,C$113/CHI!C$12*1000)</f>
        <v>45.591173904205135</v>
      </c>
      <c r="D243" s="276">
        <f>IF(D$113=0,0,D$113/CHI!D$12*1000)</f>
        <v>49.535919493229642</v>
      </c>
      <c r="E243" s="276">
        <f>IF(E$113=0,0,E$113/CHI!E$12*1000)</f>
        <v>46.127867016816467</v>
      </c>
      <c r="F243" s="276">
        <f>IF(F$113=0,0,F$113/CHI!F$12*1000)</f>
        <v>45.765193458075665</v>
      </c>
      <c r="G243" s="276">
        <f>IF(G$113=0,0,G$113/CHI!G$12*1000)</f>
        <v>53.065731739280231</v>
      </c>
      <c r="H243" s="276">
        <f>IF(H$113=0,0,H$113/CHI!H$12*1000)</f>
        <v>57.595642251644449</v>
      </c>
      <c r="I243" s="276">
        <f>IF(I$113=0,0,I$113/CHI!I$12*1000)</f>
        <v>48.356652929767961</v>
      </c>
      <c r="J243" s="276">
        <f>IF(J$113=0,0,J$113/CHI!J$12*1000)</f>
        <v>49.525329063736308</v>
      </c>
      <c r="K243" s="276">
        <f>IF(K$113=0,0,K$113/CHI!K$12*1000)</f>
        <v>28.519730442328942</v>
      </c>
      <c r="L243" s="276">
        <f>IF(L$113=0,0,L$113/CHI!L$12*1000)</f>
        <v>79.334960232352486</v>
      </c>
      <c r="M243" s="276">
        <f>IF(M$113=0,0,M$113/CHI!M$12*1000)</f>
        <v>74.618513497476613</v>
      </c>
      <c r="N243" s="276">
        <f>IF(N$113=0,0,N$113/CHI!N$12*1000)</f>
        <v>56.892564110379766</v>
      </c>
      <c r="O243" s="276">
        <f>IF(O$113=0,0,O$113/CHI!O$12*1000)</f>
        <v>59.36554068211133</v>
      </c>
      <c r="P243" s="276">
        <f>IF(P$113=0,0,P$113/CHI!P$12*1000)</f>
        <v>60.537254201409397</v>
      </c>
      <c r="Q243" s="276">
        <f>IF(Q$113=0,0,Q$113/CHI!Q$12*1000)</f>
        <v>107.31520471910092</v>
      </c>
      <c r="R243" s="276">
        <f>IF(R$113=0,0,R$113/CHI!R$12*1000)</f>
        <v>114.3046242335394</v>
      </c>
      <c r="S243" s="276">
        <f>IF(S$113=0,0,S$113/CHI!S$12*1000)</f>
        <v>93.186863159163096</v>
      </c>
      <c r="T243" s="276">
        <f>IF(T$113=0,0,T$113/CHI!T$12*1000)</f>
        <v>80.849926794708836</v>
      </c>
      <c r="U243" s="276">
        <f>IF(U$113=0,0,U$113/CHI!U$12*1000)</f>
        <v>57.469401675278078</v>
      </c>
      <c r="V243" s="276">
        <f>IF(V$113=0,0,V$113/CHI!V$12*1000)</f>
        <v>78.852392018391939</v>
      </c>
      <c r="W243" s="276">
        <f>IF(W$113=0,0,W$113/CHI!W$12*1000)</f>
        <v>84.101149123633391</v>
      </c>
      <c r="DA243" s="77"/>
    </row>
    <row r="244" spans="1:105" ht="12" customHeight="1" x14ac:dyDescent="0.25">
      <c r="A244" s="202" t="s">
        <v>95</v>
      </c>
      <c r="B244" s="276">
        <f>IF(B$114=0,0,B$114/CHI!B$12*1000)</f>
        <v>73.085730684615214</v>
      </c>
      <c r="C244" s="276">
        <f>IF(C$114=0,0,C$114/CHI!C$12*1000)</f>
        <v>84.42252950719795</v>
      </c>
      <c r="D244" s="276">
        <f>IF(D$114=0,0,D$114/CHI!D$12*1000)</f>
        <v>91.727131963532074</v>
      </c>
      <c r="E244" s="276">
        <f>IF(E$114=0,0,E$114/CHI!E$12*1000)</f>
        <v>85.416340068666301</v>
      </c>
      <c r="F244" s="276">
        <f>IF(F$114=0,0,F$114/CHI!F$12*1000)</f>
        <v>84.744766678636722</v>
      </c>
      <c r="G244" s="276">
        <f>IF(G$114=0,0,G$114/CHI!G$12*1000)</f>
        <v>98.263390036711186</v>
      </c>
      <c r="H244" s="276">
        <f>IF(H$114=0,0,H$114/CHI!H$12*1000)</f>
        <v>106.65155974470284</v>
      </c>
      <c r="I244" s="276">
        <f>IF(I$114=0,0,I$114/CHI!I$12*1000)</f>
        <v>89.543449076579364</v>
      </c>
      <c r="J244" s="276">
        <f>IF(J$114=0,0,J$114/CHI!J$12*1000)</f>
        <v>91.707521350998263</v>
      </c>
      <c r="K244" s="276">
        <f>IF(K$114=0,0,K$114/CHI!K$12*1000)</f>
        <v>52.810831102174575</v>
      </c>
      <c r="L244" s="276">
        <f>IF(L$114=0,0,L$114/CHI!L$12*1000)</f>
        <v>146.90689990218456</v>
      </c>
      <c r="M244" s="276">
        <f>IF(M$114=0,0,M$114/CHI!M$12*1000)</f>
        <v>138.17331553603475</v>
      </c>
      <c r="N244" s="276">
        <f>IF(N$114=0,0,N$114/CHI!N$12*1000)</f>
        <v>105.34964908867319</v>
      </c>
      <c r="O244" s="276">
        <f>IF(O$114=0,0,O$114/CHI!O$12*1000)</f>
        <v>109.92893318511452</v>
      </c>
      <c r="P244" s="276">
        <f>IF(P$114=0,0,P$114/CHI!P$12*1000)</f>
        <v>112.09862987607423</v>
      </c>
      <c r="Q244" s="276">
        <f>IF(Q$114=0,0,Q$114/CHI!Q$12*1000)</f>
        <v>198.71874885269509</v>
      </c>
      <c r="R244" s="276">
        <f>IF(R$114=0,0,R$114/CHI!R$12*1000)</f>
        <v>211.66126435878172</v>
      </c>
      <c r="S244" s="276">
        <f>IF(S$114=0,0,S$114/CHI!S$12*1000)</f>
        <v>172.55687956769282</v>
      </c>
      <c r="T244" s="276">
        <f>IF(T$114=0,0,T$114/CHI!T$12*1000)</f>
        <v>149.71220843803587</v>
      </c>
      <c r="U244" s="276">
        <f>IF(U$114=0,0,U$114/CHI!U$12*1000)</f>
        <v>106.41779632361417</v>
      </c>
      <c r="V244" s="276">
        <f>IF(V$114=0,0,V$114/CHI!V$12*1000)</f>
        <v>146.01331402155068</v>
      </c>
      <c r="W244" s="276">
        <f>IF(W$114=0,0,W$114/CHI!W$12*1000)</f>
        <v>155.732593295307</v>
      </c>
      <c r="DA244" s="77"/>
    </row>
    <row r="245" spans="1:105" ht="12" customHeight="1" x14ac:dyDescent="0.25">
      <c r="A245" s="56" t="s">
        <v>96</v>
      </c>
      <c r="B245" s="277">
        <f>IF(B$115=0,0,B$115/CHI!B$12*1000)</f>
        <v>45.81698378616025</v>
      </c>
      <c r="C245" s="277">
        <f>IF(C$115=0,0,C$115/CHI!C$12*1000)</f>
        <v>58.614093082758529</v>
      </c>
      <c r="D245" s="277">
        <f>IF(D$115=0,0,D$115/CHI!D$12*1000)</f>
        <v>62.599599369071932</v>
      </c>
      <c r="E245" s="277">
        <f>IF(E$115=0,0,E$115/CHI!E$12*1000)</f>
        <v>57.409554307349538</v>
      </c>
      <c r="F245" s="277">
        <f>IF(F$115=0,0,F$115/CHI!F$12*1000)</f>
        <v>55.720790422947175</v>
      </c>
      <c r="G245" s="277">
        <f>IF(G$115=0,0,G$115/CHI!G$12*1000)</f>
        <v>60.884651188274887</v>
      </c>
      <c r="H245" s="277">
        <f>IF(H$115=0,0,H$115/CHI!H$12*1000)</f>
        <v>66.298627949995236</v>
      </c>
      <c r="I245" s="277">
        <f>IF(I$115=0,0,I$115/CHI!I$12*1000)</f>
        <v>57.839715270631054</v>
      </c>
      <c r="J245" s="277">
        <f>IF(J$115=0,0,J$115/CHI!J$12*1000)</f>
        <v>57.915574670984903</v>
      </c>
      <c r="K245" s="277">
        <f>IF(K$115=0,0,K$115/CHI!K$12*1000)</f>
        <v>35.522462932106059</v>
      </c>
      <c r="L245" s="277">
        <f>IF(L$115=0,0,L$115/CHI!L$12*1000)</f>
        <v>6.3285569552585974</v>
      </c>
      <c r="M245" s="277">
        <f>IF(M$115=0,0,M$115/CHI!M$12*1000)</f>
        <v>6.1727471905448779</v>
      </c>
      <c r="N245" s="277">
        <f>IF(N$115=0,0,N$115/CHI!N$12*1000)</f>
        <v>6.6597703818440586</v>
      </c>
      <c r="O245" s="277">
        <f>IF(O$115=0,0,O$115/CHI!O$12*1000)</f>
        <v>6.0176540075523217</v>
      </c>
      <c r="P245" s="277">
        <f>IF(P$115=0,0,P$115/CHI!P$12*1000)</f>
        <v>7.1375464903567973</v>
      </c>
      <c r="Q245" s="277">
        <f>IF(Q$115=0,0,Q$115/CHI!Q$12*1000)</f>
        <v>11.659025234558777</v>
      </c>
      <c r="R245" s="277">
        <f>IF(R$115=0,0,R$115/CHI!R$12*1000)</f>
        <v>13.528559830433402</v>
      </c>
      <c r="S245" s="277">
        <f>IF(S$115=0,0,S$115/CHI!S$12*1000)</f>
        <v>11.828821213093811</v>
      </c>
      <c r="T245" s="277">
        <f>IF(T$115=0,0,T$115/CHI!T$12*1000)</f>
        <v>11.085761782677192</v>
      </c>
      <c r="U245" s="277">
        <f>IF(U$115=0,0,U$115/CHI!U$12*1000)</f>
        <v>7.1220467633326026</v>
      </c>
      <c r="V245" s="277">
        <f>IF(V$115=0,0,V$115/CHI!V$12*1000)</f>
        <v>9.0607268307434889</v>
      </c>
      <c r="W245" s="277">
        <f>IF(W$115=0,0,W$115/CHI!W$12*1000)</f>
        <v>9.8864108012386023</v>
      </c>
      <c r="DA245" s="78"/>
    </row>
    <row r="246" spans="1:105" ht="12" customHeight="1" x14ac:dyDescent="0.25">
      <c r="A246" s="203" t="s">
        <v>1053</v>
      </c>
      <c r="B246" s="278">
        <f>IF(B$121=0,0,B$121/CHI!B$12*1000)</f>
        <v>258.21208542969998</v>
      </c>
      <c r="C246" s="278">
        <f>IF(C$121=0,0,C$121/CHI!C$12*1000)</f>
        <v>444.95579269449803</v>
      </c>
      <c r="D246" s="278">
        <f>IF(D$121=0,0,D$121/CHI!D$12*1000)</f>
        <v>456.34394299670788</v>
      </c>
      <c r="E246" s="278">
        <f>IF(E$121=0,0,E$121/CHI!E$12*1000)</f>
        <v>419.64188206268994</v>
      </c>
      <c r="F246" s="278">
        <f>IF(F$121=0,0,F$121/CHI!F$12*1000)</f>
        <v>394.8975898483414</v>
      </c>
      <c r="G246" s="278">
        <f>IF(G$121=0,0,G$121/CHI!G$12*1000)</f>
        <v>398.61548136853361</v>
      </c>
      <c r="H246" s="278">
        <f>IF(H$121=0,0,H$121/CHI!H$12*1000)</f>
        <v>425.22154604615241</v>
      </c>
      <c r="I246" s="278">
        <f>IF(I$121=0,0,I$121/CHI!I$12*1000)</f>
        <v>409.80246753203551</v>
      </c>
      <c r="J246" s="278">
        <f>IF(J$121=0,0,J$121/CHI!J$12*1000)</f>
        <v>403.28806869487602</v>
      </c>
      <c r="K246" s="278">
        <f>IF(K$121=0,0,K$121/CHI!K$12*1000)</f>
        <v>286.55408141610633</v>
      </c>
      <c r="L246" s="278">
        <f>IF(L$121=0,0,L$121/CHI!L$12*1000)</f>
        <v>51.72748325138128</v>
      </c>
      <c r="M246" s="278">
        <f>IF(M$121=0,0,M$121/CHI!M$12*1000)</f>
        <v>49.241771146707492</v>
      </c>
      <c r="N246" s="278">
        <f>IF(N$121=0,0,N$121/CHI!N$12*1000)</f>
        <v>48.824807559452466</v>
      </c>
      <c r="O246" s="278">
        <f>IF(O$121=0,0,O$121/CHI!O$12*1000)</f>
        <v>44.176680571381986</v>
      </c>
      <c r="P246" s="278">
        <f>IF(P$121=0,0,P$121/CHI!P$12*1000)</f>
        <v>40.748347406530257</v>
      </c>
      <c r="Q246" s="278">
        <f>IF(Q$121=0,0,Q$121/CHI!Q$12*1000)</f>
        <v>65.316128050140193</v>
      </c>
      <c r="R246" s="278">
        <f>IF(R$121=0,0,R$121/CHI!R$12*1000)</f>
        <v>68.745972536389459</v>
      </c>
      <c r="S246" s="278">
        <f>IF(S$121=0,0,S$121/CHI!S$12*1000)</f>
        <v>60.072216801768803</v>
      </c>
      <c r="T246" s="278">
        <f>IF(T$121=0,0,T$121/CHI!T$12*1000)</f>
        <v>67.891619906408891</v>
      </c>
      <c r="U246" s="278">
        <f>IF(U$121=0,0,U$121/CHI!U$12*1000)</f>
        <v>43.463224282177279</v>
      </c>
      <c r="V246" s="278">
        <f>IF(V$121=0,0,V$121/CHI!V$12*1000)</f>
        <v>48.490849536728916</v>
      </c>
      <c r="W246" s="278">
        <f>IF(W$121=0,0,W$121/CHI!W$12*1000)</f>
        <v>57.598957492038785</v>
      </c>
      <c r="DA246" s="79"/>
    </row>
    <row r="247" spans="1:105" ht="12" customHeight="1" x14ac:dyDescent="0.25">
      <c r="A247" s="203" t="s">
        <v>1012</v>
      </c>
      <c r="B247" s="278">
        <f>IF(B$134=0,0,B$134/CHI!B$12*1000)</f>
        <v>136.22069670346363</v>
      </c>
      <c r="C247" s="278">
        <f>IF(C$134=0,0,C$134/CHI!C$12*1000)</f>
        <v>242.48141831416288</v>
      </c>
      <c r="D247" s="278">
        <f>IF(D$134=0,0,D$134/CHI!D$12*1000)</f>
        <v>239.22777537739188</v>
      </c>
      <c r="E247" s="278">
        <f>IF(E$134=0,0,E$134/CHI!E$12*1000)</f>
        <v>212.47011736908976</v>
      </c>
      <c r="F247" s="278">
        <f>IF(F$134=0,0,F$134/CHI!F$12*1000)</f>
        <v>197.60035915660706</v>
      </c>
      <c r="G247" s="278">
        <f>IF(G$134=0,0,G$134/CHI!G$12*1000)</f>
        <v>184.08000208613657</v>
      </c>
      <c r="H247" s="278">
        <f>IF(H$134=0,0,H$134/CHI!H$12*1000)</f>
        <v>190.74311046290725</v>
      </c>
      <c r="I247" s="278">
        <f>IF(I$134=0,0,I$134/CHI!I$12*1000)</f>
        <v>196.09085111132595</v>
      </c>
      <c r="J247" s="278">
        <f>IF(J$134=0,0,J$134/CHI!J$12*1000)</f>
        <v>182.78985412704904</v>
      </c>
      <c r="K247" s="278">
        <f>IF(K$134=0,0,K$134/CHI!K$12*1000)</f>
        <v>130.98686606531774</v>
      </c>
      <c r="L247" s="278">
        <f>IF(L$134=0,0,L$134/CHI!L$12*1000)</f>
        <v>24.5095289080169</v>
      </c>
      <c r="M247" s="278">
        <f>IF(M$134=0,0,M$134/CHI!M$12*1000)</f>
        <v>23.909795396431043</v>
      </c>
      <c r="N247" s="278">
        <f>IF(N$134=0,0,N$134/CHI!N$12*1000)</f>
        <v>24.564428094696616</v>
      </c>
      <c r="O247" s="278">
        <f>IF(O$134=0,0,O$134/CHI!O$12*1000)</f>
        <v>21.963953074256018</v>
      </c>
      <c r="P247" s="278">
        <f>IF(P$134=0,0,P$134/CHI!P$12*1000)</f>
        <v>23.13774487341653</v>
      </c>
      <c r="Q247" s="278">
        <f>IF(Q$134=0,0,Q$134/CHI!Q$12*1000)</f>
        <v>37.625242458751615</v>
      </c>
      <c r="R247" s="278">
        <f>IF(R$134=0,0,R$134/CHI!R$12*1000)</f>
        <v>41.065102797916595</v>
      </c>
      <c r="S247" s="278">
        <f>IF(S$134=0,0,S$134/CHI!S$12*1000)</f>
        <v>36.130825812887174</v>
      </c>
      <c r="T247" s="278">
        <f>IF(T$134=0,0,T$134/CHI!T$12*1000)</f>
        <v>37.601169449962192</v>
      </c>
      <c r="U247" s="278">
        <f>IF(U$134=0,0,U$134/CHI!U$12*1000)</f>
        <v>23.648075074137761</v>
      </c>
      <c r="V247" s="278">
        <f>IF(V$134=0,0,V$134/CHI!V$12*1000)</f>
        <v>26.884575433497456</v>
      </c>
      <c r="W247" s="278">
        <f>IF(W$134=0,0,W$134/CHI!W$12*1000)</f>
        <v>31.411434162248792</v>
      </c>
      <c r="DA247" s="79"/>
    </row>
    <row r="248" spans="1:105" ht="12" customHeight="1" x14ac:dyDescent="0.25">
      <c r="A248" s="203" t="s">
        <v>1023</v>
      </c>
      <c r="B248" s="278">
        <f>IF(B$142=0,0,B$142/CHI!B$12*1000)</f>
        <v>124.771047889757</v>
      </c>
      <c r="C248" s="278">
        <f>IF(C$142=0,0,C$142/CHI!C$12*1000)</f>
        <v>170.75676577934149</v>
      </c>
      <c r="D248" s="278">
        <f>IF(D$142=0,0,D$142/CHI!D$12*1000)</f>
        <v>179.71295105490194</v>
      </c>
      <c r="E248" s="278">
        <f>IF(E$142=0,0,E$142/CHI!E$12*1000)</f>
        <v>165.46424240689944</v>
      </c>
      <c r="F248" s="278">
        <f>IF(F$142=0,0,F$142/CHI!F$12*1000)</f>
        <v>159.78118358428543</v>
      </c>
      <c r="G248" s="278">
        <f>IF(G$142=0,0,G$142/CHI!G$12*1000)</f>
        <v>172.73670085193774</v>
      </c>
      <c r="H248" s="278">
        <f>IF(H$142=0,0,H$142/CHI!H$12*1000)</f>
        <v>185.85607007480885</v>
      </c>
      <c r="I248" s="278">
        <f>IF(I$142=0,0,I$142/CHI!I$12*1000)</f>
        <v>166.27902431836267</v>
      </c>
      <c r="J248" s="278">
        <f>IF(J$142=0,0,J$142/CHI!J$12*1000)</f>
        <v>165.72790206187224</v>
      </c>
      <c r="K248" s="278">
        <f>IF(K$142=0,0,K$142/CHI!K$12*1000)</f>
        <v>105.98203210609825</v>
      </c>
      <c r="L248" s="278">
        <f>IF(L$142=0,0,L$142/CHI!L$12*1000)</f>
        <v>18.954207950102504</v>
      </c>
      <c r="M248" s="278">
        <f>IF(M$142=0,0,M$142/CHI!M$12*1000)</f>
        <v>18.351806218535916</v>
      </c>
      <c r="N248" s="278">
        <f>IF(N$142=0,0,N$142/CHI!N$12*1000)</f>
        <v>19.320177305337751</v>
      </c>
      <c r="O248" s="278">
        <f>IF(O$142=0,0,O$142/CHI!O$12*1000)</f>
        <v>17.464840551845597</v>
      </c>
      <c r="P248" s="278">
        <f>IF(P$142=0,0,P$142/CHI!P$12*1000)</f>
        <v>19.419875505460613</v>
      </c>
      <c r="Q248" s="278">
        <f>IF(Q$142=0,0,Q$142/CHI!Q$12*1000)</f>
        <v>31.578449127957516</v>
      </c>
      <c r="R248" s="278">
        <f>IF(R$142=0,0,R$142/CHI!R$12*1000)</f>
        <v>35.860230882192582</v>
      </c>
      <c r="S248" s="278">
        <f>IF(S$142=0,0,S$142/CHI!S$12*1000)</f>
        <v>31.345757492907364</v>
      </c>
      <c r="T248" s="278">
        <f>IF(T$142=0,0,T$142/CHI!T$12*1000)</f>
        <v>30.668900834986506</v>
      </c>
      <c r="U248" s="278">
        <f>IF(U$142=0,0,U$142/CHI!U$12*1000)</f>
        <v>19.687468136241993</v>
      </c>
      <c r="V248" s="278">
        <f>IF(V$142=0,0,V$142/CHI!V$12*1000)</f>
        <v>24.296056265055586</v>
      </c>
      <c r="W248" s="278">
        <f>IF(W$142=0,0,W$142/CHI!W$12*1000)</f>
        <v>27.026043212445369</v>
      </c>
      <c r="DA248" s="79"/>
    </row>
    <row r="249" spans="1:105" ht="12" customHeight="1" x14ac:dyDescent="0.25">
      <c r="A249" s="41" t="s">
        <v>1040</v>
      </c>
      <c r="B249" s="279">
        <f>IF(B$156=0,0,B$156/CHI!B$12*1000)</f>
        <v>68.308389262095247</v>
      </c>
      <c r="C249" s="279">
        <f>IF(C$156=0,0,C$156/CHI!C$12*1000)</f>
        <v>78.904143860223115</v>
      </c>
      <c r="D249" s="279">
        <f>IF(D$156=0,0,D$156/CHI!D$12*1000)</f>
        <v>85.731271718399668</v>
      </c>
      <c r="E249" s="279">
        <f>IF(E$156=0,0,E$156/CHI!E$12*1000)</f>
        <v>79.832992734684026</v>
      </c>
      <c r="F249" s="279">
        <f>IF(F$156=0,0,F$156/CHI!F$12*1000)</f>
        <v>79.205317590514483</v>
      </c>
      <c r="G249" s="279">
        <f>IF(G$156=0,0,G$156/CHI!G$12*1000)</f>
        <v>91.840278997904349</v>
      </c>
      <c r="H249" s="279">
        <f>IF(H$156=0,0,H$156/CHI!H$12*1000)</f>
        <v>99.680145360910061</v>
      </c>
      <c r="I249" s="279">
        <f>IF(I$156=0,0,I$156/CHI!I$12*1000)</f>
        <v>83.690328031175383</v>
      </c>
      <c r="J249" s="279">
        <f>IF(J$156=0,0,J$156/CHI!J$12*1000)</f>
        <v>85.712942978410638</v>
      </c>
      <c r="K249" s="279">
        <f>IF(K$156=0,0,K$156/CHI!K$12*1000)</f>
        <v>49.358784189339481</v>
      </c>
      <c r="L249" s="279">
        <f>IF(L$156=0,0,L$156/CHI!L$12*1000)</f>
        <v>137.30414418526809</v>
      </c>
      <c r="M249" s="279">
        <f>IF(M$156=0,0,M$156/CHI!M$12*1000)</f>
        <v>129.14144163104865</v>
      </c>
      <c r="N249" s="279">
        <f>IF(N$156=0,0,N$156/CHI!N$12*1000)</f>
        <v>98.46333574508634</v>
      </c>
      <c r="O249" s="279">
        <f>IF(O$156=0,0,O$156/CHI!O$12*1000)</f>
        <v>102.74328913231142</v>
      </c>
      <c r="P249" s="279">
        <f>IF(P$156=0,0,P$156/CHI!P$12*1000)</f>
        <v>104.77116084897129</v>
      </c>
      <c r="Q249" s="279">
        <f>IF(Q$156=0,0,Q$156/CHI!Q$12*1000)</f>
        <v>185.72924595749913</v>
      </c>
      <c r="R249" s="279">
        <f>IF(R$156=0,0,R$156/CHI!R$12*1000)</f>
        <v>197.82575753286432</v>
      </c>
      <c r="S249" s="279">
        <f>IF(S$156=0,0,S$156/CHI!S$12*1000)</f>
        <v>161.27748041853638</v>
      </c>
      <c r="T249" s="279">
        <f>IF(T$156=0,0,T$156/CHI!T$12*1000)</f>
        <v>139.92608017293895</v>
      </c>
      <c r="U249" s="279">
        <f>IF(U$156=0,0,U$156/CHI!U$12*1000)</f>
        <v>99.461662182136493</v>
      </c>
      <c r="V249" s="279">
        <f>IF(V$156=0,0,V$156/CHI!V$12*1000)</f>
        <v>136.46896867834397</v>
      </c>
      <c r="W249" s="279">
        <f>IF(W$156=0,0,W$156/CHI!W$12*1000)</f>
        <v>145.55293494316393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useful energy demand"</f>
        <v>PT: Chemical industry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255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46</v>
      </c>
      <c r="B5" s="225">
        <f t="shared" ref="B5:W5" si="0">SUM(B6:B10)+B16+B25+B36+B44+B58</f>
        <v>1936.5588622321436</v>
      </c>
      <c r="C5" s="225">
        <f t="shared" si="0"/>
        <v>1590.8196462352798</v>
      </c>
      <c r="D5" s="225">
        <f t="shared" si="0"/>
        <v>1700.1667222140934</v>
      </c>
      <c r="E5" s="225">
        <f t="shared" si="0"/>
        <v>1915.5766020333799</v>
      </c>
      <c r="F5" s="225">
        <f t="shared" si="0"/>
        <v>2113.4329799995821</v>
      </c>
      <c r="G5" s="225">
        <f t="shared" si="0"/>
        <v>2013.2807087874039</v>
      </c>
      <c r="H5" s="225">
        <f t="shared" si="0"/>
        <v>1671.362422376684</v>
      </c>
      <c r="I5" s="225">
        <f t="shared" si="0"/>
        <v>2039.3204184120389</v>
      </c>
      <c r="J5" s="225">
        <f t="shared" si="0"/>
        <v>1686.0531904618174</v>
      </c>
      <c r="K5" s="225">
        <f t="shared" si="0"/>
        <v>1191.3857789512365</v>
      </c>
      <c r="L5" s="225">
        <f t="shared" si="0"/>
        <v>1544.7136083069113</v>
      </c>
      <c r="M5" s="225">
        <f t="shared" si="0"/>
        <v>1601.3543534461114</v>
      </c>
      <c r="N5" s="225">
        <f t="shared" si="0"/>
        <v>1184.8652211223239</v>
      </c>
      <c r="O5" s="225">
        <f t="shared" si="0"/>
        <v>1293.3106431521207</v>
      </c>
      <c r="P5" s="225">
        <f t="shared" si="0"/>
        <v>1391.80095183618</v>
      </c>
      <c r="Q5" s="225">
        <f t="shared" si="0"/>
        <v>1262.834127223266</v>
      </c>
      <c r="R5" s="225">
        <f t="shared" si="0"/>
        <v>1078.5149257856594</v>
      </c>
      <c r="S5" s="225">
        <f t="shared" si="0"/>
        <v>1087.7600316089131</v>
      </c>
      <c r="T5" s="225">
        <f t="shared" si="0"/>
        <v>660.75113034416711</v>
      </c>
      <c r="U5" s="225">
        <f t="shared" si="0"/>
        <v>1094.9851657766317</v>
      </c>
      <c r="V5" s="225">
        <f t="shared" si="0"/>
        <v>1023.8644142076212</v>
      </c>
      <c r="W5" s="225">
        <f t="shared" si="0"/>
        <v>1083.9429304875484</v>
      </c>
      <c r="DA5" s="89"/>
    </row>
    <row r="6" spans="1:105" ht="12" customHeight="1" x14ac:dyDescent="0.25">
      <c r="A6" s="55" t="s">
        <v>92</v>
      </c>
      <c r="B6" s="261">
        <v>1.280468048422877</v>
      </c>
      <c r="C6" s="261">
        <v>1.357058771847766</v>
      </c>
      <c r="D6" s="261">
        <v>1.3842696391031479</v>
      </c>
      <c r="E6" s="261">
        <v>1.539420100513992</v>
      </c>
      <c r="F6" s="261">
        <v>1.55301055004002</v>
      </c>
      <c r="G6" s="261">
        <v>1.3937541380663001</v>
      </c>
      <c r="H6" s="261">
        <v>1.4011483239197879</v>
      </c>
      <c r="I6" s="261">
        <v>1.5520710119712</v>
      </c>
      <c r="J6" s="261">
        <v>1.3899130759312559</v>
      </c>
      <c r="K6" s="261">
        <v>0.98549970774071871</v>
      </c>
      <c r="L6" s="261">
        <v>1.3066954797479551</v>
      </c>
      <c r="M6" s="261">
        <v>1.3099865681148279</v>
      </c>
      <c r="N6" s="261">
        <v>1.0515122366998799</v>
      </c>
      <c r="O6" s="261">
        <v>1.1801215933271829</v>
      </c>
      <c r="P6" s="261">
        <v>1.1308932263469389</v>
      </c>
      <c r="Q6" s="261">
        <v>1.3695718368405989</v>
      </c>
      <c r="R6" s="261">
        <v>1.518092491823398</v>
      </c>
      <c r="S6" s="261">
        <v>1.571445343542103</v>
      </c>
      <c r="T6" s="261">
        <v>1.355035452506562</v>
      </c>
      <c r="U6" s="261">
        <v>1.347736605935425</v>
      </c>
      <c r="V6" s="261">
        <v>1.230584084491372</v>
      </c>
      <c r="W6" s="261">
        <v>1.3783537126004071</v>
      </c>
      <c r="DA6" s="67" t="s">
        <v>1136</v>
      </c>
    </row>
    <row r="7" spans="1:105" ht="12" customHeight="1" x14ac:dyDescent="0.25">
      <c r="A7" s="202" t="s">
        <v>93</v>
      </c>
      <c r="B7" s="226">
        <v>2.6546309336063749</v>
      </c>
      <c r="C7" s="226">
        <v>2.813416702514413</v>
      </c>
      <c r="D7" s="226">
        <v>2.8698295197146262</v>
      </c>
      <c r="E7" s="226">
        <v>3.1914831640455561</v>
      </c>
      <c r="F7" s="226">
        <v>3.2196585080206321</v>
      </c>
      <c r="G7" s="226">
        <v>2.8894925205746271</v>
      </c>
      <c r="H7" s="226">
        <v>2.9048219421245678</v>
      </c>
      <c r="I7" s="226">
        <v>3.2177106836888481</v>
      </c>
      <c r="J7" s="226">
        <v>2.8815293368199431</v>
      </c>
      <c r="K7" s="226">
        <v>2.0431107300574909</v>
      </c>
      <c r="L7" s="226">
        <v>2.7090049186428211</v>
      </c>
      <c r="M7" s="226">
        <v>2.7158279119964561</v>
      </c>
      <c r="N7" s="226">
        <v>2.179966078846876</v>
      </c>
      <c r="O7" s="226">
        <v>2.446595439005109</v>
      </c>
      <c r="P7" s="226">
        <v>2.3911271896279769</v>
      </c>
      <c r="Q7" s="226">
        <v>2.8516285634261611</v>
      </c>
      <c r="R7" s="226">
        <v>3.1472673557404311</v>
      </c>
      <c r="S7" s="226">
        <v>3.2578770119071998</v>
      </c>
      <c r="T7" s="226">
        <v>2.8092220128317309</v>
      </c>
      <c r="U7" s="226">
        <v>2.8472689702589782</v>
      </c>
      <c r="V7" s="226">
        <v>2.6420161137511302</v>
      </c>
      <c r="W7" s="226">
        <v>3.000602920162796</v>
      </c>
      <c r="DA7" s="174" t="s">
        <v>1137</v>
      </c>
    </row>
    <row r="8" spans="1:105" ht="12" customHeight="1" x14ac:dyDescent="0.25">
      <c r="A8" s="202" t="s">
        <v>94</v>
      </c>
      <c r="B8" s="226">
        <v>15.879505858434809</v>
      </c>
      <c r="C8" s="226">
        <v>16.829332636873591</v>
      </c>
      <c r="D8" s="226">
        <v>17.166783560797171</v>
      </c>
      <c r="E8" s="226">
        <v>19.090855515538159</v>
      </c>
      <c r="F8" s="226">
        <v>19.259395154721751</v>
      </c>
      <c r="G8" s="226">
        <v>17.28440395517967</v>
      </c>
      <c r="H8" s="226">
        <v>17.376101688460441</v>
      </c>
      <c r="I8" s="226">
        <v>19.24774363379046</v>
      </c>
      <c r="J8" s="226">
        <v>17.23676967898577</v>
      </c>
      <c r="K8" s="226">
        <v>12.22150634826801</v>
      </c>
      <c r="L8" s="226">
        <v>16.204760869593631</v>
      </c>
      <c r="M8" s="226">
        <v>16.24557474001136</v>
      </c>
      <c r="N8" s="226">
        <v>13.040149454301149</v>
      </c>
      <c r="O8" s="226">
        <v>14.635076430048951</v>
      </c>
      <c r="P8" s="226">
        <v>13.992098256045519</v>
      </c>
      <c r="Q8" s="226">
        <v>16.911318535784108</v>
      </c>
      <c r="R8" s="226">
        <v>18.826364818120251</v>
      </c>
      <c r="S8" s="226">
        <v>19.488011098536919</v>
      </c>
      <c r="T8" s="226">
        <v>16.804240787552011</v>
      </c>
      <c r="U8" s="226">
        <v>16.676651472151558</v>
      </c>
      <c r="V8" s="226">
        <v>15.197574293935981</v>
      </c>
      <c r="W8" s="226">
        <v>16.993698181385842</v>
      </c>
      <c r="DA8" s="174" t="s">
        <v>1138</v>
      </c>
    </row>
    <row r="9" spans="1:105" ht="12" customHeight="1" x14ac:dyDescent="0.25">
      <c r="A9" s="202" t="s">
        <v>95</v>
      </c>
      <c r="B9" s="226">
        <v>18.340062908787001</v>
      </c>
      <c r="C9" s="226">
        <v>19.437066998480681</v>
      </c>
      <c r="D9" s="226">
        <v>19.826806529959828</v>
      </c>
      <c r="E9" s="226">
        <v>22.049016780427952</v>
      </c>
      <c r="F9" s="226">
        <v>22.243671929826672</v>
      </c>
      <c r="G9" s="226">
        <v>19.962652409016929</v>
      </c>
      <c r="H9" s="226">
        <v>20.06855886554996</v>
      </c>
      <c r="I9" s="226">
        <v>22.23021498546278</v>
      </c>
      <c r="J9" s="226">
        <v>19.907637118881389</v>
      </c>
      <c r="K9" s="226">
        <v>14.115250012538359</v>
      </c>
      <c r="L9" s="226">
        <v>18.715716749607392</v>
      </c>
      <c r="M9" s="226">
        <v>18.762854800229711</v>
      </c>
      <c r="N9" s="226">
        <v>15.06074329163291</v>
      </c>
      <c r="O9" s="226">
        <v>16.902806976164921</v>
      </c>
      <c r="P9" s="226">
        <v>16.541149473687611</v>
      </c>
      <c r="Q9" s="226">
        <v>19.701061486042541</v>
      </c>
      <c r="R9" s="226">
        <v>21.74354278944374</v>
      </c>
      <c r="S9" s="226">
        <v>22.50771231174414</v>
      </c>
      <c r="T9" s="226">
        <v>19.408087123467048</v>
      </c>
      <c r="U9" s="226">
        <v>19.695546766895578</v>
      </c>
      <c r="V9" s="226">
        <v>18.294923152201829</v>
      </c>
      <c r="W9" s="226">
        <v>20.764398616118299</v>
      </c>
      <c r="DA9" s="174" t="s">
        <v>1139</v>
      </c>
    </row>
    <row r="10" spans="1:105" ht="12" customHeight="1" x14ac:dyDescent="0.25">
      <c r="A10" s="56" t="s">
        <v>96</v>
      </c>
      <c r="B10" s="262">
        <v>5.881137112663394</v>
      </c>
      <c r="C10" s="262">
        <v>6.6169442714615636</v>
      </c>
      <c r="D10" s="262">
        <v>6.5654463580876961</v>
      </c>
      <c r="E10" s="262">
        <v>7.2299912440064897</v>
      </c>
      <c r="F10" s="262">
        <v>7.2220148217115092</v>
      </c>
      <c r="G10" s="262">
        <v>6.2421088085683776</v>
      </c>
      <c r="H10" s="262">
        <v>6.4191898809647361</v>
      </c>
      <c r="I10" s="262">
        <v>7.2513145170289821</v>
      </c>
      <c r="J10" s="262">
        <v>6.3730665212209718</v>
      </c>
      <c r="K10" s="262">
        <v>4.6707636064729279</v>
      </c>
      <c r="L10" s="262">
        <v>6.4946016232712989</v>
      </c>
      <c r="M10" s="262">
        <v>6.6558551035507092</v>
      </c>
      <c r="N10" s="262">
        <v>5.065643216331825</v>
      </c>
      <c r="O10" s="262">
        <v>5.6213375977398208</v>
      </c>
      <c r="P10" s="262">
        <v>5.0549311733397158</v>
      </c>
      <c r="Q10" s="262">
        <v>5.9479087439390206</v>
      </c>
      <c r="R10" s="262">
        <v>6.4392132311018493</v>
      </c>
      <c r="S10" s="262">
        <v>6.6058117174894919</v>
      </c>
      <c r="T10" s="262">
        <v>6.0428826348059497</v>
      </c>
      <c r="U10" s="262">
        <v>6.1902738494812644</v>
      </c>
      <c r="V10" s="262">
        <v>5.624274690443781</v>
      </c>
      <c r="W10" s="262">
        <v>6.3373892973127699</v>
      </c>
      <c r="DA10" s="68" t="s">
        <v>1140</v>
      </c>
    </row>
    <row r="11" spans="1:105" ht="12" customHeight="1" x14ac:dyDescent="0.25">
      <c r="A11" s="37" t="s">
        <v>160</v>
      </c>
      <c r="B11" s="228">
        <v>0.11303064306002759</v>
      </c>
      <c r="C11" s="228">
        <v>0.2871329165350669</v>
      </c>
      <c r="D11" s="228">
        <v>0.59908190874100298</v>
      </c>
      <c r="E11" s="228">
        <v>0.58081147525610344</v>
      </c>
      <c r="F11" s="228">
        <v>0.52463868526118906</v>
      </c>
      <c r="G11" s="228">
        <v>0.26749590162219589</v>
      </c>
      <c r="H11" s="228">
        <v>3.163048303130174E-2</v>
      </c>
      <c r="I11" s="228">
        <v>3.6114936830745729E-2</v>
      </c>
      <c r="J11" s="228">
        <v>1.402443192223933E-2</v>
      </c>
      <c r="K11" s="228">
        <v>2.9998430803553841E-2</v>
      </c>
      <c r="L11" s="228">
        <v>4.0609139990639913E-2</v>
      </c>
      <c r="M11" s="228">
        <v>4.0361091060598889E-2</v>
      </c>
      <c r="N11" s="228">
        <v>2.849343452844022E-2</v>
      </c>
      <c r="O11" s="228">
        <v>3.1359320683907038E-2</v>
      </c>
      <c r="P11" s="228">
        <v>3.3607394587513988E-2</v>
      </c>
      <c r="Q11" s="228">
        <v>2.5367794453925549E-2</v>
      </c>
      <c r="R11" s="228">
        <v>2.2154479739977011E-2</v>
      </c>
      <c r="S11" s="228">
        <v>1.808081652005903E-2</v>
      </c>
      <c r="T11" s="228">
        <v>1.9257730773692649E-2</v>
      </c>
      <c r="U11" s="228">
        <v>2.1369843700344091E-2</v>
      </c>
      <c r="V11" s="228">
        <v>1.7298498923019909E-2</v>
      </c>
      <c r="W11" s="228">
        <v>1.8573596464615309E-2</v>
      </c>
      <c r="DA11" s="69" t="s">
        <v>1141</v>
      </c>
    </row>
    <row r="12" spans="1:105" ht="12" customHeight="1" x14ac:dyDescent="0.25">
      <c r="A12" s="37" t="s">
        <v>162</v>
      </c>
      <c r="B12" s="228">
        <v>0.60291874684607083</v>
      </c>
      <c r="C12" s="228">
        <v>1.6305935896123389</v>
      </c>
      <c r="D12" s="228">
        <v>1.432061075190034</v>
      </c>
      <c r="E12" s="228">
        <v>1.5257241857569079</v>
      </c>
      <c r="F12" s="228">
        <v>1.229025741383388</v>
      </c>
      <c r="G12" s="228">
        <v>0.76713500887166408</v>
      </c>
      <c r="H12" s="228">
        <v>0.64230296048884694</v>
      </c>
      <c r="I12" s="228">
        <v>1.2978383821111079</v>
      </c>
      <c r="J12" s="228">
        <v>1.064966273672215</v>
      </c>
      <c r="K12" s="228">
        <v>1.8873230602305111</v>
      </c>
      <c r="L12" s="228">
        <v>3.0423188801493262</v>
      </c>
      <c r="M12" s="228">
        <v>3.6103987620810281</v>
      </c>
      <c r="N12" s="228">
        <v>2.4747430076097232</v>
      </c>
      <c r="O12" s="228">
        <v>2.6091984218728408</v>
      </c>
      <c r="P12" s="228">
        <v>1.6718239080962889</v>
      </c>
      <c r="Q12" s="228">
        <v>2.034496024350446</v>
      </c>
      <c r="R12" s="228">
        <v>1.72415618848237</v>
      </c>
      <c r="S12" s="228">
        <v>1.924582218608982</v>
      </c>
      <c r="T12" s="228">
        <v>2.4459139522429578</v>
      </c>
      <c r="U12" s="228">
        <v>2.2515913739166851</v>
      </c>
      <c r="V12" s="228">
        <v>1.0880542383710801</v>
      </c>
      <c r="W12" s="228">
        <v>1.822837416139041</v>
      </c>
      <c r="DA12" s="69" t="s">
        <v>1142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1143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1144</v>
      </c>
    </row>
    <row r="15" spans="1:105" ht="12" customHeight="1" x14ac:dyDescent="0.25">
      <c r="A15" s="37" t="s">
        <v>38</v>
      </c>
      <c r="B15" s="228">
        <v>5.1651877227572953</v>
      </c>
      <c r="C15" s="228">
        <v>4.6992177653141578</v>
      </c>
      <c r="D15" s="228">
        <v>4.534303374156659</v>
      </c>
      <c r="E15" s="228">
        <v>5.1234555829934774</v>
      </c>
      <c r="F15" s="228">
        <v>5.4683503950669321</v>
      </c>
      <c r="G15" s="228">
        <v>5.2074778980745178</v>
      </c>
      <c r="H15" s="228">
        <v>5.7452564374445876</v>
      </c>
      <c r="I15" s="228">
        <v>5.9173611980871286</v>
      </c>
      <c r="J15" s="228">
        <v>5.2940758156265177</v>
      </c>
      <c r="K15" s="228">
        <v>2.7534421154388631</v>
      </c>
      <c r="L15" s="228">
        <v>3.4116736031313328</v>
      </c>
      <c r="M15" s="228">
        <v>3.0050952504090822</v>
      </c>
      <c r="N15" s="228">
        <v>2.5624067741936609</v>
      </c>
      <c r="O15" s="228">
        <v>2.9807798551830729</v>
      </c>
      <c r="P15" s="228">
        <v>3.3494998706559129</v>
      </c>
      <c r="Q15" s="228">
        <v>3.8880449251346492</v>
      </c>
      <c r="R15" s="228">
        <v>4.6929025628795031</v>
      </c>
      <c r="S15" s="228">
        <v>4.6631486823604513</v>
      </c>
      <c r="T15" s="228">
        <v>3.5777109517892991</v>
      </c>
      <c r="U15" s="228">
        <v>3.9173126318642351</v>
      </c>
      <c r="V15" s="228">
        <v>4.5189219531496807</v>
      </c>
      <c r="W15" s="228">
        <v>4.4959782847091141</v>
      </c>
      <c r="DA15" s="69" t="s">
        <v>1145</v>
      </c>
    </row>
    <row r="16" spans="1:105" ht="12" customHeight="1" x14ac:dyDescent="0.25">
      <c r="A16" s="134" t="s">
        <v>999</v>
      </c>
      <c r="B16" s="316">
        <f>CHI_fec!B16</f>
        <v>1790.830672417457</v>
      </c>
      <c r="C16" s="316">
        <f>CHI_fec!C16</f>
        <v>1398.0653116472949</v>
      </c>
      <c r="D16" s="316">
        <f>CHI_fec!D16</f>
        <v>1509.2385055275081</v>
      </c>
      <c r="E16" s="316">
        <f>CHI_fec!E16</f>
        <v>1705.1804895208229</v>
      </c>
      <c r="F16" s="316">
        <f>CHI_fec!F16</f>
        <v>1908.128990717694</v>
      </c>
      <c r="G16" s="316">
        <f>CHI_fec!G16</f>
        <v>1840.9159635967051</v>
      </c>
      <c r="H16" s="316">
        <f>CHI_fec!H16</f>
        <v>1499.6126194201549</v>
      </c>
      <c r="I16" s="316">
        <f>CHI_fec!I16</f>
        <v>1835.887833666015</v>
      </c>
      <c r="J16" s="316">
        <f>CHI_fec!J16</f>
        <v>1506.499148410684</v>
      </c>
      <c r="K16" s="316">
        <f>CHI_fec!K16</f>
        <v>1038.523345436726</v>
      </c>
      <c r="L16" s="316">
        <f>CHI_fec!L16</f>
        <v>1330.6140383235411</v>
      </c>
      <c r="M16" s="316">
        <f>CHI_fec!M16</f>
        <v>1382.954712800936</v>
      </c>
      <c r="N16" s="316">
        <f>CHI_fec!N16</f>
        <v>1019.305929448713</v>
      </c>
      <c r="O16" s="316">
        <f>CHI_fec!O16</f>
        <v>1111.8610817995971</v>
      </c>
      <c r="P16" s="316">
        <f>CHI_fec!P16</f>
        <v>1249.061323972079</v>
      </c>
      <c r="Q16" s="316">
        <f>CHI_fec!Q16</f>
        <v>1098.411728179386</v>
      </c>
      <c r="R16" s="316">
        <f>CHI_fec!R16</f>
        <v>911.66772240250737</v>
      </c>
      <c r="S16" s="316">
        <f>CHI_fec!S16</f>
        <v>915.12173537269427</v>
      </c>
      <c r="T16" s="316">
        <f>CHI_fec!T16</f>
        <v>482.88700228014051</v>
      </c>
      <c r="U16" s="316">
        <f>CHI_fec!U16</f>
        <v>917.21056445167414</v>
      </c>
      <c r="V16" s="316">
        <f>CHI_fec!V16</f>
        <v>874.10136374291892</v>
      </c>
      <c r="W16" s="316">
        <f>CHI_fec!W16</f>
        <v>907.3386368245616</v>
      </c>
      <c r="DA16" s="136"/>
    </row>
    <row r="17" spans="1:105" ht="12" customHeight="1" x14ac:dyDescent="0.25">
      <c r="A17" s="135" t="s">
        <v>30</v>
      </c>
      <c r="B17" s="317">
        <f>CHI_fec!B17</f>
        <v>0</v>
      </c>
      <c r="C17" s="317">
        <f>CHI_fec!C17</f>
        <v>0</v>
      </c>
      <c r="D17" s="317">
        <f>CHI_fec!D17</f>
        <v>0</v>
      </c>
      <c r="E17" s="317">
        <f>CHI_fec!E17</f>
        <v>0</v>
      </c>
      <c r="F17" s="317">
        <f>CHI_fec!F17</f>
        <v>0</v>
      </c>
      <c r="G17" s="317">
        <f>CHI_fec!G17</f>
        <v>0</v>
      </c>
      <c r="H17" s="317">
        <f>CHI_fec!H17</f>
        <v>0</v>
      </c>
      <c r="I17" s="317">
        <f>CHI_fec!I17</f>
        <v>0</v>
      </c>
      <c r="J17" s="317">
        <f>CHI_fec!J17</f>
        <v>0</v>
      </c>
      <c r="K17" s="317">
        <f>CHI_fec!K17</f>
        <v>0</v>
      </c>
      <c r="L17" s="317">
        <f>CHI_fec!L17</f>
        <v>0</v>
      </c>
      <c r="M17" s="317">
        <f>CHI_fec!M17</f>
        <v>0</v>
      </c>
      <c r="N17" s="317">
        <f>CHI_fec!N17</f>
        <v>0</v>
      </c>
      <c r="O17" s="317">
        <f>CHI_fec!O17</f>
        <v>0</v>
      </c>
      <c r="P17" s="317">
        <f>CHI_fec!P17</f>
        <v>0</v>
      </c>
      <c r="Q17" s="317">
        <f>CHI_fec!Q17</f>
        <v>0</v>
      </c>
      <c r="R17" s="317">
        <f>CHI_fec!R17</f>
        <v>0</v>
      </c>
      <c r="S17" s="317">
        <f>CHI_fec!S17</f>
        <v>0</v>
      </c>
      <c r="T17" s="317">
        <f>CHI_fec!T17</f>
        <v>0</v>
      </c>
      <c r="U17" s="317">
        <f>CHI_fec!U17</f>
        <v>0</v>
      </c>
      <c r="V17" s="317">
        <f>CHI_fec!V17</f>
        <v>0</v>
      </c>
      <c r="W17" s="317">
        <f>CHI_fec!W17</f>
        <v>0</v>
      </c>
      <c r="DA17" s="137"/>
    </row>
    <row r="18" spans="1:105" ht="12" customHeight="1" x14ac:dyDescent="0.25">
      <c r="A18" s="135" t="s">
        <v>32</v>
      </c>
      <c r="B18" s="317">
        <f>CHI_fec!B18</f>
        <v>0</v>
      </c>
      <c r="C18" s="317">
        <f>CHI_fec!C18</f>
        <v>0</v>
      </c>
      <c r="D18" s="317">
        <f>CHI_fec!D18</f>
        <v>0</v>
      </c>
      <c r="E18" s="317">
        <f>CHI_fec!E18</f>
        <v>0</v>
      </c>
      <c r="F18" s="317">
        <f>CHI_fec!F18</f>
        <v>0</v>
      </c>
      <c r="G18" s="317">
        <f>CHI_fec!G18</f>
        <v>0</v>
      </c>
      <c r="H18" s="317">
        <f>CHI_fec!H18</f>
        <v>0</v>
      </c>
      <c r="I18" s="317">
        <f>CHI_fec!I18</f>
        <v>0</v>
      </c>
      <c r="J18" s="317">
        <f>CHI_fec!J18</f>
        <v>0</v>
      </c>
      <c r="K18" s="317">
        <f>CHI_fec!K18</f>
        <v>0</v>
      </c>
      <c r="L18" s="317">
        <f>CHI_fec!L18</f>
        <v>0</v>
      </c>
      <c r="M18" s="317">
        <f>CHI_fec!M18</f>
        <v>0</v>
      </c>
      <c r="N18" s="317">
        <f>CHI_fec!N18</f>
        <v>0</v>
      </c>
      <c r="O18" s="317">
        <f>CHI_fec!O18</f>
        <v>0</v>
      </c>
      <c r="P18" s="317">
        <f>CHI_fec!P18</f>
        <v>0</v>
      </c>
      <c r="Q18" s="317">
        <f>CHI_fec!Q18</f>
        <v>0</v>
      </c>
      <c r="R18" s="317">
        <f>CHI_fec!R18</f>
        <v>0</v>
      </c>
      <c r="S18" s="317">
        <f>CHI_fec!S18</f>
        <v>0</v>
      </c>
      <c r="T18" s="317">
        <f>CHI_fec!T18</f>
        <v>0</v>
      </c>
      <c r="U18" s="317">
        <f>CHI_fec!U18</f>
        <v>0</v>
      </c>
      <c r="V18" s="317">
        <f>CHI_fec!V18</f>
        <v>0</v>
      </c>
      <c r="W18" s="317">
        <f>CHI_fec!W18</f>
        <v>0</v>
      </c>
      <c r="DA18" s="137"/>
    </row>
    <row r="19" spans="1:105" ht="12" customHeight="1" x14ac:dyDescent="0.25">
      <c r="A19" s="135" t="s">
        <v>33</v>
      </c>
      <c r="B19" s="317">
        <f>CHI_fec!B19</f>
        <v>29.373258813413582</v>
      </c>
      <c r="C19" s="317">
        <f>CHI_fec!C19</f>
        <v>29.373258813413582</v>
      </c>
      <c r="D19" s="317">
        <f>CHI_fec!D19</f>
        <v>36.151676698194322</v>
      </c>
      <c r="E19" s="317">
        <f>CHI_fec!E19</f>
        <v>18.075838349097161</v>
      </c>
      <c r="F19" s="317">
        <f>CHI_fec!F19</f>
        <v>48.589165950128972</v>
      </c>
      <c r="G19" s="317">
        <f>CHI_fec!G19</f>
        <v>27.119518486672391</v>
      </c>
      <c r="H19" s="317">
        <f>CHI_fec!H19</f>
        <v>73.448667239896807</v>
      </c>
      <c r="I19" s="317">
        <f>CHI_fec!I19</f>
        <v>106.57300085984519</v>
      </c>
      <c r="J19" s="317">
        <f>CHI_fec!J19</f>
        <v>134.04032674118659</v>
      </c>
      <c r="K19" s="317">
        <f>CHI_fec!K19</f>
        <v>40.651590713671538</v>
      </c>
      <c r="L19" s="317">
        <f>CHI_fec!L19</f>
        <v>61.526741186586413</v>
      </c>
      <c r="M19" s="317">
        <f>CHI_fec!M19</f>
        <v>93.388736027515051</v>
      </c>
      <c r="N19" s="317">
        <f>CHI_fec!N19</f>
        <v>12.085640584694749</v>
      </c>
      <c r="O19" s="317">
        <f>CHI_fec!O19</f>
        <v>291.15313843508159</v>
      </c>
      <c r="P19" s="317">
        <f>CHI_fec!P19</f>
        <v>494.41100601891662</v>
      </c>
      <c r="Q19" s="317">
        <f>CHI_fec!Q19</f>
        <v>354.87721410146167</v>
      </c>
      <c r="R19" s="317">
        <f>CHI_fec!R19</f>
        <v>309.83086844368012</v>
      </c>
      <c r="S19" s="317">
        <f>CHI_fec!S19</f>
        <v>240.22330180567499</v>
      </c>
      <c r="T19" s="317">
        <f>CHI_fec!T19</f>
        <v>108.7748065348237</v>
      </c>
      <c r="U19" s="317">
        <f>CHI_fec!U19</f>
        <v>319.93009458297502</v>
      </c>
      <c r="V19" s="317">
        <f>CHI_fec!V19</f>
        <v>341.87093723129829</v>
      </c>
      <c r="W19" s="317">
        <f>CHI_fec!W19</f>
        <v>331.64866723989678</v>
      </c>
      <c r="DA19" s="137"/>
    </row>
    <row r="20" spans="1:105" ht="12" customHeight="1" x14ac:dyDescent="0.25">
      <c r="A20" s="135" t="s">
        <v>83</v>
      </c>
      <c r="B20" s="317">
        <f>CHI_fec!B20</f>
        <v>0</v>
      </c>
      <c r="C20" s="317">
        <f>CHI_fec!C20</f>
        <v>0</v>
      </c>
      <c r="D20" s="317">
        <f>CHI_fec!D20</f>
        <v>0</v>
      </c>
      <c r="E20" s="317">
        <f>CHI_fec!E20</f>
        <v>0</v>
      </c>
      <c r="F20" s="317">
        <f>CHI_fec!F20</f>
        <v>0</v>
      </c>
      <c r="G20" s="317">
        <f>CHI_fec!G20</f>
        <v>0</v>
      </c>
      <c r="H20" s="317">
        <f>CHI_fec!H20</f>
        <v>0</v>
      </c>
      <c r="I20" s="317">
        <f>CHI_fec!I20</f>
        <v>0</v>
      </c>
      <c r="J20" s="317">
        <f>CHI_fec!J20</f>
        <v>0</v>
      </c>
      <c r="K20" s="317">
        <f>CHI_fec!K20</f>
        <v>0</v>
      </c>
      <c r="L20" s="317">
        <f>CHI_fec!L20</f>
        <v>0</v>
      </c>
      <c r="M20" s="317">
        <f>CHI_fec!M20</f>
        <v>0</v>
      </c>
      <c r="N20" s="317">
        <f>CHI_fec!N20</f>
        <v>0</v>
      </c>
      <c r="O20" s="317">
        <f>CHI_fec!O20</f>
        <v>0</v>
      </c>
      <c r="P20" s="317">
        <f>CHI_fec!P20</f>
        <v>0</v>
      </c>
      <c r="Q20" s="317">
        <f>CHI_fec!Q20</f>
        <v>0</v>
      </c>
      <c r="R20" s="317">
        <f>CHI_fec!R20</f>
        <v>0</v>
      </c>
      <c r="S20" s="317">
        <f>CHI_fec!S20</f>
        <v>0</v>
      </c>
      <c r="T20" s="317">
        <f>CHI_fec!T20</f>
        <v>0</v>
      </c>
      <c r="U20" s="317">
        <f>CHI_fec!U20</f>
        <v>0</v>
      </c>
      <c r="V20" s="317">
        <f>CHI_fec!V20</f>
        <v>0</v>
      </c>
      <c r="W20" s="317">
        <f>CHI_fec!W20</f>
        <v>0</v>
      </c>
      <c r="DA20" s="137"/>
    </row>
    <row r="21" spans="1:105" ht="12" customHeight="1" x14ac:dyDescent="0.25">
      <c r="A21" s="135" t="s">
        <v>70</v>
      </c>
      <c r="B21" s="317">
        <f>CHI_fec!B21</f>
        <v>215.18108340498711</v>
      </c>
      <c r="C21" s="317">
        <f>CHI_fec!C21</f>
        <v>184.30300945829751</v>
      </c>
      <c r="D21" s="317">
        <f>CHI_fec!D21</f>
        <v>176.58357695614791</v>
      </c>
      <c r="E21" s="317">
        <f>CHI_fec!E21</f>
        <v>251.8486672398968</v>
      </c>
      <c r="F21" s="317">
        <f>CHI_fec!F21</f>
        <v>249.57962166809969</v>
      </c>
      <c r="G21" s="317">
        <f>CHI_fec!G21</f>
        <v>219.82209802235599</v>
      </c>
      <c r="H21" s="317">
        <f>CHI_fec!H21</f>
        <v>161.26680997420459</v>
      </c>
      <c r="I21" s="317">
        <f>CHI_fec!I21</f>
        <v>150.95064488392089</v>
      </c>
      <c r="J21" s="317">
        <f>CHI_fec!J21</f>
        <v>179.61212381771281</v>
      </c>
      <c r="K21" s="317">
        <f>CHI_fec!K21</f>
        <v>0</v>
      </c>
      <c r="L21" s="317">
        <f>CHI_fec!L21</f>
        <v>0</v>
      </c>
      <c r="M21" s="317">
        <f>CHI_fec!M21</f>
        <v>0</v>
      </c>
      <c r="N21" s="317">
        <f>CHI_fec!N21</f>
        <v>0</v>
      </c>
      <c r="O21" s="317">
        <f>CHI_fec!O21</f>
        <v>0</v>
      </c>
      <c r="P21" s="317">
        <f>CHI_fec!P21</f>
        <v>0</v>
      </c>
      <c r="Q21" s="317">
        <f>CHI_fec!Q21</f>
        <v>0</v>
      </c>
      <c r="R21" s="317">
        <f>CHI_fec!R21</f>
        <v>0</v>
      </c>
      <c r="S21" s="317">
        <f>CHI_fec!S21</f>
        <v>0</v>
      </c>
      <c r="T21" s="317">
        <f>CHI_fec!T21</f>
        <v>0</v>
      </c>
      <c r="U21" s="317">
        <f>CHI_fec!U21</f>
        <v>0</v>
      </c>
      <c r="V21" s="317">
        <f>CHI_fec!V21</f>
        <v>0</v>
      </c>
      <c r="W21" s="317">
        <f>CHI_fec!W21</f>
        <v>0</v>
      </c>
      <c r="DA21" s="137"/>
    </row>
    <row r="22" spans="1:105" ht="12" customHeight="1" x14ac:dyDescent="0.25">
      <c r="A22" s="135" t="s">
        <v>34</v>
      </c>
      <c r="B22" s="317">
        <f>CHI_fec!B22</f>
        <v>91.215195203355506</v>
      </c>
      <c r="C22" s="317">
        <f>CHI_fec!C22</f>
        <v>96.016042515738661</v>
      </c>
      <c r="D22" s="317">
        <f>CHI_fec!D22</f>
        <v>91.215203721832495</v>
      </c>
      <c r="E22" s="317">
        <f>CHI_fec!E22</f>
        <v>75.852630535440014</v>
      </c>
      <c r="F22" s="317">
        <f>CHI_fec!F22</f>
        <v>125.3225418784853</v>
      </c>
      <c r="G22" s="317">
        <f>CHI_fec!G22</f>
        <v>126.5373737428788</v>
      </c>
      <c r="H22" s="317">
        <f>CHI_fec!H22</f>
        <v>111.37341047776459</v>
      </c>
      <c r="I22" s="317">
        <f>CHI_fec!I22</f>
        <v>89.20778207530212</v>
      </c>
      <c r="J22" s="317">
        <f>CHI_fec!J22</f>
        <v>72.563894756341512</v>
      </c>
      <c r="K22" s="317">
        <f>CHI_fec!K22</f>
        <v>41.532803734232381</v>
      </c>
      <c r="L22" s="317">
        <f>CHI_fec!L22</f>
        <v>37.40681562362699</v>
      </c>
      <c r="M22" s="317">
        <f>CHI_fec!M22</f>
        <v>44.223500419164218</v>
      </c>
      <c r="N22" s="317">
        <f>CHI_fec!N22</f>
        <v>34.066548537277427</v>
      </c>
      <c r="O22" s="317">
        <f>CHI_fec!O22</f>
        <v>26.210952822812679</v>
      </c>
      <c r="P22" s="317">
        <f>CHI_fec!P22</f>
        <v>25.310507119112749</v>
      </c>
      <c r="Q22" s="317">
        <f>CHI_fec!Q22</f>
        <v>48.875098772679102</v>
      </c>
      <c r="R22" s="317">
        <f>CHI_fec!R22</f>
        <v>30.13530623741719</v>
      </c>
      <c r="S22" s="317">
        <f>CHI_fec!S22</f>
        <v>24.544865209323699</v>
      </c>
      <c r="T22" s="317">
        <f>CHI_fec!T22</f>
        <v>27.523373733279019</v>
      </c>
      <c r="U22" s="317">
        <f>CHI_fec!U22</f>
        <v>26.33455413353154</v>
      </c>
      <c r="V22" s="317">
        <f>CHI_fec!V22</f>
        <v>26.563530552893202</v>
      </c>
      <c r="W22" s="317">
        <f>CHI_fec!W22</f>
        <v>30.568387469445529</v>
      </c>
      <c r="DA22" s="137"/>
    </row>
    <row r="23" spans="1:105" ht="12" customHeight="1" x14ac:dyDescent="0.25">
      <c r="A23" s="135" t="s">
        <v>84</v>
      </c>
      <c r="B23" s="317">
        <f>CHI_fec!B23</f>
        <v>1455.061134995701</v>
      </c>
      <c r="C23" s="317">
        <f>CHI_fec!C23</f>
        <v>1088.373000859845</v>
      </c>
      <c r="D23" s="317">
        <f>CHI_fec!D23</f>
        <v>1205.288048151333</v>
      </c>
      <c r="E23" s="317">
        <f>CHI_fec!E23</f>
        <v>1359.4033533963891</v>
      </c>
      <c r="F23" s="317">
        <f>CHI_fec!F23</f>
        <v>1484.6376612209799</v>
      </c>
      <c r="G23" s="317">
        <f>CHI_fec!G23</f>
        <v>1467.4369733447979</v>
      </c>
      <c r="H23" s="317">
        <f>CHI_fec!H23</f>
        <v>1153.523731728289</v>
      </c>
      <c r="I23" s="317">
        <f>CHI_fec!I23</f>
        <v>1489.1564058469471</v>
      </c>
      <c r="J23" s="317">
        <f>CHI_fec!J23</f>
        <v>1120.2828030954429</v>
      </c>
      <c r="K23" s="317">
        <f>CHI_fec!K23</f>
        <v>956.33895098882192</v>
      </c>
      <c r="L23" s="317">
        <f>CHI_fec!L23</f>
        <v>1231.680481513328</v>
      </c>
      <c r="M23" s="317">
        <f>CHI_fec!M23</f>
        <v>1245.342476354256</v>
      </c>
      <c r="N23" s="317">
        <f>CHI_fec!N23</f>
        <v>973.15374032674117</v>
      </c>
      <c r="O23" s="317">
        <f>CHI_fec!O23</f>
        <v>794.49699054170242</v>
      </c>
      <c r="P23" s="317">
        <f>CHI_fec!P23</f>
        <v>729.33981083404979</v>
      </c>
      <c r="Q23" s="317">
        <f>CHI_fec!Q23</f>
        <v>694.65941530524503</v>
      </c>
      <c r="R23" s="317">
        <f>CHI_fec!R23</f>
        <v>571.70154772141007</v>
      </c>
      <c r="S23" s="317">
        <f>CHI_fec!S23</f>
        <v>650.35356835769562</v>
      </c>
      <c r="T23" s="317">
        <f>CHI_fec!T23</f>
        <v>346.58882201203778</v>
      </c>
      <c r="U23" s="317">
        <f>CHI_fec!U23</f>
        <v>570.94591573516755</v>
      </c>
      <c r="V23" s="317">
        <f>CHI_fec!V23</f>
        <v>505.66689595872742</v>
      </c>
      <c r="W23" s="317">
        <f>CHI_fec!W23</f>
        <v>545.12158211521921</v>
      </c>
      <c r="DA23" s="137"/>
    </row>
    <row r="24" spans="1:105" ht="12" customHeight="1" x14ac:dyDescent="0.25">
      <c r="A24" s="135" t="s">
        <v>72</v>
      </c>
      <c r="B24" s="317">
        <f>CHI_fec!B24</f>
        <v>0</v>
      </c>
      <c r="C24" s="317">
        <f>CHI_fec!C24</f>
        <v>0</v>
      </c>
      <c r="D24" s="317">
        <f>CHI_fec!D24</f>
        <v>0</v>
      </c>
      <c r="E24" s="317">
        <f>CHI_fec!E24</f>
        <v>0</v>
      </c>
      <c r="F24" s="317">
        <f>CHI_fec!F24</f>
        <v>0</v>
      </c>
      <c r="G24" s="317">
        <f>CHI_fec!G24</f>
        <v>0</v>
      </c>
      <c r="H24" s="317">
        <f>CHI_fec!H24</f>
        <v>0</v>
      </c>
      <c r="I24" s="317">
        <f>CHI_fec!I24</f>
        <v>0</v>
      </c>
      <c r="J24" s="317">
        <f>CHI_fec!J24</f>
        <v>0</v>
      </c>
      <c r="K24" s="317">
        <f>CHI_fec!K24</f>
        <v>0</v>
      </c>
      <c r="L24" s="317">
        <f>CHI_fec!L24</f>
        <v>0</v>
      </c>
      <c r="M24" s="317">
        <f>CHI_fec!M24</f>
        <v>0</v>
      </c>
      <c r="N24" s="317">
        <f>CHI_fec!N24</f>
        <v>0</v>
      </c>
      <c r="O24" s="317">
        <f>CHI_fec!O24</f>
        <v>0</v>
      </c>
      <c r="P24" s="317">
        <f>CHI_fec!P24</f>
        <v>0</v>
      </c>
      <c r="Q24" s="317">
        <f>CHI_fec!Q24</f>
        <v>0</v>
      </c>
      <c r="R24" s="317">
        <f>CHI_fec!R24</f>
        <v>0</v>
      </c>
      <c r="S24" s="317">
        <f>CHI_fec!S24</f>
        <v>0</v>
      </c>
      <c r="T24" s="317">
        <f>CHI_fec!T24</f>
        <v>0</v>
      </c>
      <c r="U24" s="317">
        <f>CHI_fec!U24</f>
        <v>0</v>
      </c>
      <c r="V24" s="317">
        <f>CHI_fec!V24</f>
        <v>0</v>
      </c>
      <c r="W24" s="317">
        <f>CHI_fec!W24</f>
        <v>0</v>
      </c>
      <c r="DA24" s="137"/>
    </row>
    <row r="25" spans="1:105" ht="12" customHeight="1" x14ac:dyDescent="0.25">
      <c r="A25" s="57" t="s">
        <v>1000</v>
      </c>
      <c r="B25" s="296">
        <v>60.933036780280148</v>
      </c>
      <c r="C25" s="296">
        <v>92.905947645769132</v>
      </c>
      <c r="D25" s="296">
        <v>92.056577193564763</v>
      </c>
      <c r="E25" s="296">
        <v>102.9942461907148</v>
      </c>
      <c r="F25" s="296">
        <v>98.979898236727763</v>
      </c>
      <c r="G25" s="296">
        <v>79.881268138377365</v>
      </c>
      <c r="H25" s="296">
        <v>79.319176651203236</v>
      </c>
      <c r="I25" s="296">
        <v>98.516331985106078</v>
      </c>
      <c r="J25" s="296">
        <v>86.190795395380405</v>
      </c>
      <c r="K25" s="296">
        <v>77.2275927733792</v>
      </c>
      <c r="L25" s="296">
        <v>109.608414696113</v>
      </c>
      <c r="M25" s="296">
        <v>111.6842699309551</v>
      </c>
      <c r="N25" s="296">
        <v>80.011681163739127</v>
      </c>
      <c r="O25" s="296">
        <v>88.551600071481673</v>
      </c>
      <c r="P25" s="296">
        <v>58.511113487516269</v>
      </c>
      <c r="Q25" s="296">
        <v>68.324129671948825</v>
      </c>
      <c r="R25" s="296">
        <v>65.572057885781476</v>
      </c>
      <c r="S25" s="296">
        <v>67.810589648858965</v>
      </c>
      <c r="T25" s="296">
        <v>77.216840772118488</v>
      </c>
      <c r="U25" s="296">
        <v>76.293677938197249</v>
      </c>
      <c r="V25" s="296">
        <v>58.517731838649659</v>
      </c>
      <c r="W25" s="296">
        <v>73.441851552637758</v>
      </c>
      <c r="DA25" s="70" t="s">
        <v>1146</v>
      </c>
    </row>
    <row r="26" spans="1:105" ht="12" customHeight="1" x14ac:dyDescent="0.25">
      <c r="A26" s="46" t="s">
        <v>30</v>
      </c>
      <c r="B26" s="231">
        <v>2.4386572829622231</v>
      </c>
      <c r="C26" s="231">
        <v>3.044296918083103</v>
      </c>
      <c r="D26" s="231">
        <v>2.645833677047559</v>
      </c>
      <c r="E26" s="231">
        <v>2.5996461439760061</v>
      </c>
      <c r="F26" s="231">
        <v>2.600886067676464</v>
      </c>
      <c r="G26" s="231">
        <v>2.2348349963076561</v>
      </c>
      <c r="H26" s="231">
        <v>2.5730031913451521</v>
      </c>
      <c r="I26" s="231">
        <v>2.2437473731260882</v>
      </c>
      <c r="J26" s="231">
        <v>2.0773997923852332</v>
      </c>
      <c r="K26" s="231">
        <v>1.5672082130147911</v>
      </c>
      <c r="L26" s="231">
        <v>2.1111259814543839</v>
      </c>
      <c r="M26" s="231">
        <v>2.2675762669325961</v>
      </c>
      <c r="N26" s="231">
        <v>2.068451671868953</v>
      </c>
      <c r="O26" s="231">
        <v>2.3075272719331061</v>
      </c>
      <c r="P26" s="231">
        <v>0.1502093618133363</v>
      </c>
      <c r="Q26" s="231">
        <v>0</v>
      </c>
      <c r="R26" s="231">
        <v>0</v>
      </c>
      <c r="S26" s="231">
        <v>3.3969780812589511E-4</v>
      </c>
      <c r="T26" s="231">
        <v>4.0584268563452442E-4</v>
      </c>
      <c r="U26" s="231">
        <v>2.5803068461525768E-4</v>
      </c>
      <c r="V26" s="231">
        <v>0</v>
      </c>
      <c r="W26" s="231">
        <v>0</v>
      </c>
      <c r="DA26" s="73" t="s">
        <v>1147</v>
      </c>
    </row>
    <row r="27" spans="1:105" ht="12" customHeight="1" x14ac:dyDescent="0.25">
      <c r="A27" s="46" t="s">
        <v>32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1148</v>
      </c>
    </row>
    <row r="28" spans="1:105" ht="12" customHeight="1" x14ac:dyDescent="0.25">
      <c r="A28" s="46" t="s">
        <v>33</v>
      </c>
      <c r="B28" s="231">
        <v>0.24108578606819669</v>
      </c>
      <c r="C28" s="231">
        <v>0.26170246968421651</v>
      </c>
      <c r="D28" s="231">
        <v>0.24911121475203399</v>
      </c>
      <c r="E28" s="231">
        <v>0.24561839885227249</v>
      </c>
      <c r="F28" s="231">
        <v>0.47660403804003149</v>
      </c>
      <c r="G28" s="231">
        <v>0.1906025467352529</v>
      </c>
      <c r="H28" s="231">
        <v>0.5261539535612666</v>
      </c>
      <c r="I28" s="231">
        <v>0.83107433724658064</v>
      </c>
      <c r="J28" s="231">
        <v>1.103887608815266</v>
      </c>
      <c r="K28" s="231">
        <v>0</v>
      </c>
      <c r="L28" s="231">
        <v>0.2240994568120849</v>
      </c>
      <c r="M28" s="231">
        <v>2.6187128622666549</v>
      </c>
      <c r="N28" s="231">
        <v>0.84541624221235478</v>
      </c>
      <c r="O28" s="231">
        <v>0.46492383889435851</v>
      </c>
      <c r="P28" s="231">
        <v>0.59336666421129802</v>
      </c>
      <c r="Q28" s="231">
        <v>0.70286906772966595</v>
      </c>
      <c r="R28" s="231">
        <v>0.72563771579809655</v>
      </c>
      <c r="S28" s="231">
        <v>0.80866024796709579</v>
      </c>
      <c r="T28" s="231">
        <v>0.70400021473970342</v>
      </c>
      <c r="U28" s="231">
        <v>0.57362909162513609</v>
      </c>
      <c r="V28" s="231">
        <v>0.57540892644216679</v>
      </c>
      <c r="W28" s="231">
        <v>0.66911792492565036</v>
      </c>
      <c r="DA28" s="73" t="s">
        <v>1149</v>
      </c>
    </row>
    <row r="29" spans="1:105" ht="12" customHeight="1" x14ac:dyDescent="0.25">
      <c r="A29" s="46" t="s">
        <v>160</v>
      </c>
      <c r="B29" s="231">
        <v>1.8671332964532259</v>
      </c>
      <c r="C29" s="231">
        <v>2.1387902564405241</v>
      </c>
      <c r="D29" s="231">
        <v>5.3900955916155988</v>
      </c>
      <c r="E29" s="231">
        <v>5.3475703615915702</v>
      </c>
      <c r="F29" s="231">
        <v>5.2168701899358432</v>
      </c>
      <c r="G29" s="231">
        <v>3.7746896149253151</v>
      </c>
      <c r="H29" s="231">
        <v>0.45121706202699863</v>
      </c>
      <c r="I29" s="231">
        <v>0.35838614540977132</v>
      </c>
      <c r="J29" s="231">
        <v>0.16042549379699961</v>
      </c>
      <c r="K29" s="231">
        <v>0.26910760165777609</v>
      </c>
      <c r="L29" s="231">
        <v>0.38736102864026323</v>
      </c>
      <c r="M29" s="231">
        <v>0.41217342655033379</v>
      </c>
      <c r="N29" s="231">
        <v>0.36872851750332669</v>
      </c>
      <c r="O29" s="231">
        <v>0.40607386629035358</v>
      </c>
      <c r="P29" s="231">
        <v>0.78910019567616552</v>
      </c>
      <c r="Q29" s="231">
        <v>0.62324605842320646</v>
      </c>
      <c r="R29" s="231">
        <v>0.64556800281570903</v>
      </c>
      <c r="S29" s="231">
        <v>0.54024039983243155</v>
      </c>
      <c r="T29" s="231">
        <v>0.38135978806446358</v>
      </c>
      <c r="U29" s="231">
        <v>0.42491631009301573</v>
      </c>
      <c r="V29" s="231">
        <v>0.45880700747707381</v>
      </c>
      <c r="W29" s="231">
        <v>0.4178803795975119</v>
      </c>
      <c r="DA29" s="73" t="s">
        <v>1150</v>
      </c>
    </row>
    <row r="30" spans="1:105" ht="12" customHeight="1" x14ac:dyDescent="0.25">
      <c r="A30" s="46" t="s">
        <v>70</v>
      </c>
      <c r="B30" s="231">
        <v>11.057627684860019</v>
      </c>
      <c r="C30" s="231">
        <v>41.125791073583002</v>
      </c>
      <c r="D30" s="231">
        <v>26.597571497364399</v>
      </c>
      <c r="E30" s="231">
        <v>22.715700943954239</v>
      </c>
      <c r="F30" s="231">
        <v>19.247119012385539</v>
      </c>
      <c r="G30" s="231">
        <v>1.7104435932610109</v>
      </c>
      <c r="H30" s="231">
        <v>1.18043706931271</v>
      </c>
      <c r="I30" s="231">
        <v>15.10951279580998</v>
      </c>
      <c r="J30" s="231">
        <v>5.0701413653347371</v>
      </c>
      <c r="K30" s="231">
        <v>5.0427051673170409</v>
      </c>
      <c r="L30" s="231">
        <v>8.5772772960880381</v>
      </c>
      <c r="M30" s="231">
        <v>4.5559613060445203</v>
      </c>
      <c r="N30" s="231">
        <v>1.456129154719525</v>
      </c>
      <c r="O30" s="231">
        <v>1.423575956492368</v>
      </c>
      <c r="P30" s="231">
        <v>1.140148510225296</v>
      </c>
      <c r="Q30" s="231">
        <v>1.076064685310907</v>
      </c>
      <c r="R30" s="231">
        <v>3.0550620995200681</v>
      </c>
      <c r="S30" s="231">
        <v>0.85773730213008159</v>
      </c>
      <c r="T30" s="231">
        <v>2.258668973557401</v>
      </c>
      <c r="U30" s="231">
        <v>0.43173982862936139</v>
      </c>
      <c r="V30" s="231">
        <v>0.28405349840214478</v>
      </c>
      <c r="W30" s="231">
        <v>0.1980650961952416</v>
      </c>
      <c r="DA30" s="73" t="s">
        <v>1151</v>
      </c>
    </row>
    <row r="31" spans="1:105" ht="12" customHeight="1" x14ac:dyDescent="0.25">
      <c r="A31" s="46" t="s">
        <v>34</v>
      </c>
      <c r="B31" s="231">
        <v>0</v>
      </c>
      <c r="C31" s="231">
        <v>0</v>
      </c>
      <c r="D31" s="231">
        <v>0</v>
      </c>
      <c r="E31" s="231">
        <v>0</v>
      </c>
      <c r="F31" s="231">
        <v>0</v>
      </c>
      <c r="G31" s="231">
        <v>0</v>
      </c>
      <c r="H31" s="231">
        <v>0</v>
      </c>
      <c r="I31" s="231">
        <v>0</v>
      </c>
      <c r="J31" s="231">
        <v>0</v>
      </c>
      <c r="K31" s="231">
        <v>0</v>
      </c>
      <c r="L31" s="231">
        <v>0</v>
      </c>
      <c r="M31" s="231">
        <v>0</v>
      </c>
      <c r="N31" s="231">
        <v>0</v>
      </c>
      <c r="O31" s="231">
        <v>0</v>
      </c>
      <c r="P31" s="231">
        <v>0</v>
      </c>
      <c r="Q31" s="231">
        <v>0</v>
      </c>
      <c r="R31" s="231">
        <v>0</v>
      </c>
      <c r="S31" s="231">
        <v>4.7664842896006569E-4</v>
      </c>
      <c r="T31" s="231">
        <v>8.3205955624983678E-4</v>
      </c>
      <c r="U31" s="231">
        <v>4.0849913351541031E-4</v>
      </c>
      <c r="V31" s="231">
        <v>4.2857543112629108E-4</v>
      </c>
      <c r="W31" s="231">
        <v>4.4131426262899179E-4</v>
      </c>
      <c r="DA31" s="73" t="s">
        <v>1152</v>
      </c>
    </row>
    <row r="32" spans="1:105" ht="12" customHeight="1" x14ac:dyDescent="0.25">
      <c r="A32" s="46" t="s">
        <v>162</v>
      </c>
      <c r="B32" s="231">
        <v>9.516696089255829</v>
      </c>
      <c r="C32" s="231">
        <v>11.6059109160924</v>
      </c>
      <c r="D32" s="231">
        <v>12.31175856300891</v>
      </c>
      <c r="E32" s="231">
        <v>13.422877831434359</v>
      </c>
      <c r="F32" s="231">
        <v>11.67774495538899</v>
      </c>
      <c r="G32" s="231">
        <v>10.34389739200361</v>
      </c>
      <c r="H32" s="231">
        <v>8.7552368743272933</v>
      </c>
      <c r="I32" s="231">
        <v>12.30646310116926</v>
      </c>
      <c r="J32" s="231">
        <v>11.64051642291914</v>
      </c>
      <c r="K32" s="231">
        <v>16.17789311741047</v>
      </c>
      <c r="L32" s="231">
        <v>27.729698856493499</v>
      </c>
      <c r="M32" s="231">
        <v>35.230641404114436</v>
      </c>
      <c r="N32" s="231">
        <v>30.60133120358746</v>
      </c>
      <c r="O32" s="231">
        <v>32.284479486927907</v>
      </c>
      <c r="P32" s="231">
        <v>37.392335802976703</v>
      </c>
      <c r="Q32" s="231">
        <v>47.761940520146837</v>
      </c>
      <c r="R32" s="231">
        <v>48.007084698938947</v>
      </c>
      <c r="S32" s="231">
        <v>54.948238606457672</v>
      </c>
      <c r="T32" s="231">
        <v>46.282759888987528</v>
      </c>
      <c r="U32" s="231">
        <v>42.652310995978681</v>
      </c>
      <c r="V32" s="231">
        <v>27.423988479617169</v>
      </c>
      <c r="W32" s="231">
        <v>38.889695116663468</v>
      </c>
      <c r="DA32" s="73" t="s">
        <v>1153</v>
      </c>
    </row>
    <row r="33" spans="1:105" ht="12" customHeight="1" x14ac:dyDescent="0.25">
      <c r="A33" s="46" t="s">
        <v>36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1154</v>
      </c>
    </row>
    <row r="34" spans="1:105" ht="12" customHeight="1" x14ac:dyDescent="0.25">
      <c r="A34" s="46" t="s">
        <v>73</v>
      </c>
      <c r="B34" s="231">
        <v>11.60274568155682</v>
      </c>
      <c r="C34" s="231">
        <v>11.612791215888411</v>
      </c>
      <c r="D34" s="231">
        <v>11.88007724346784</v>
      </c>
      <c r="E34" s="231">
        <v>12.546335234316709</v>
      </c>
      <c r="F34" s="231">
        <v>12.696907445341139</v>
      </c>
      <c r="G34" s="231">
        <v>12.346296628052359</v>
      </c>
      <c r="H34" s="231">
        <v>12.58195490891241</v>
      </c>
      <c r="I34" s="231">
        <v>13.10209850061578</v>
      </c>
      <c r="J34" s="231">
        <v>12.81408974703764</v>
      </c>
      <c r="K34" s="231">
        <v>11.01662293514781</v>
      </c>
      <c r="L34" s="231">
        <v>16.326196340442301</v>
      </c>
      <c r="M34" s="231">
        <v>16.756412684920399</v>
      </c>
      <c r="N34" s="231">
        <v>0.6436988411349005</v>
      </c>
      <c r="O34" s="231">
        <v>0.94153811886545524</v>
      </c>
      <c r="P34" s="231">
        <v>0.68123430774764204</v>
      </c>
      <c r="Q34" s="231">
        <v>0.89177452411942038</v>
      </c>
      <c r="R34" s="231">
        <v>0.51993804451801884</v>
      </c>
      <c r="S34" s="231">
        <v>0.52320232303649206</v>
      </c>
      <c r="T34" s="231">
        <v>1.8058980259566839</v>
      </c>
      <c r="U34" s="231">
        <v>2.2586839296758101</v>
      </c>
      <c r="V34" s="231">
        <v>2.09895802104452</v>
      </c>
      <c r="W34" s="231">
        <v>2.369967928040031</v>
      </c>
      <c r="DA34" s="73" t="s">
        <v>1155</v>
      </c>
    </row>
    <row r="35" spans="1:105" ht="12" customHeight="1" x14ac:dyDescent="0.25">
      <c r="A35" s="46" t="s">
        <v>79</v>
      </c>
      <c r="B35" s="231">
        <v>24.209090959123831</v>
      </c>
      <c r="C35" s="231">
        <v>23.11666479599748</v>
      </c>
      <c r="D35" s="231">
        <v>32.982129406308417</v>
      </c>
      <c r="E35" s="231">
        <v>46.116497276589683</v>
      </c>
      <c r="F35" s="231">
        <v>47.063766527959757</v>
      </c>
      <c r="G35" s="231">
        <v>49.280503367092159</v>
      </c>
      <c r="H35" s="231">
        <v>53.251173591717411</v>
      </c>
      <c r="I35" s="231">
        <v>54.565049731728621</v>
      </c>
      <c r="J35" s="231">
        <v>53.324334965091388</v>
      </c>
      <c r="K35" s="231">
        <v>43.154055738831318</v>
      </c>
      <c r="L35" s="231">
        <v>54.25265573618239</v>
      </c>
      <c r="M35" s="231">
        <v>49.842791980126137</v>
      </c>
      <c r="N35" s="231">
        <v>44.027925532712608</v>
      </c>
      <c r="O35" s="231">
        <v>50.723481532078132</v>
      </c>
      <c r="P35" s="231">
        <v>17.764718644865841</v>
      </c>
      <c r="Q35" s="231">
        <v>17.26823481621879</v>
      </c>
      <c r="R35" s="231">
        <v>12.61876732419063</v>
      </c>
      <c r="S35" s="231">
        <v>10.131694423198111</v>
      </c>
      <c r="T35" s="231">
        <v>25.782915978570809</v>
      </c>
      <c r="U35" s="231">
        <v>29.951731252377112</v>
      </c>
      <c r="V35" s="231">
        <v>27.676087330235461</v>
      </c>
      <c r="W35" s="231">
        <v>30.89668379295323</v>
      </c>
      <c r="DA35" s="73" t="s">
        <v>1156</v>
      </c>
    </row>
    <row r="36" spans="1:105" ht="12" customHeight="1" x14ac:dyDescent="0.25">
      <c r="A36" s="57" t="s">
        <v>1012</v>
      </c>
      <c r="B36" s="263">
        <v>20.985267254178911</v>
      </c>
      <c r="C36" s="263">
        <v>31.6658362775737</v>
      </c>
      <c r="D36" s="263">
        <v>29.91571821574432</v>
      </c>
      <c r="E36" s="263">
        <v>32.067500691149498</v>
      </c>
      <c r="F36" s="263">
        <v>30.5513101968216</v>
      </c>
      <c r="G36" s="263">
        <v>23.862276136289811</v>
      </c>
      <c r="H36" s="263">
        <v>23.438141023299519</v>
      </c>
      <c r="I36" s="263">
        <v>29.166902032131361</v>
      </c>
      <c r="J36" s="263">
        <v>24.830307173984981</v>
      </c>
      <c r="K36" s="263">
        <v>22.029490424010241</v>
      </c>
      <c r="L36" s="263">
        <v>32.560748790435788</v>
      </c>
      <c r="M36" s="263">
        <v>34.387711540322798</v>
      </c>
      <c r="N36" s="263">
        <v>24.950523507480948</v>
      </c>
      <c r="O36" s="263">
        <v>27.300473772634991</v>
      </c>
      <c r="P36" s="263">
        <v>21.715537626608288</v>
      </c>
      <c r="Q36" s="263">
        <v>25.516765483861011</v>
      </c>
      <c r="R36" s="263">
        <v>25.650572491039259</v>
      </c>
      <c r="S36" s="263">
        <v>26.719904539777279</v>
      </c>
      <c r="T36" s="263">
        <v>27.346995698696279</v>
      </c>
      <c r="U36" s="263">
        <v>27.447750968758331</v>
      </c>
      <c r="V36" s="263">
        <v>22.03632478769233</v>
      </c>
      <c r="W36" s="263">
        <v>26.69803441783284</v>
      </c>
      <c r="DA36" s="70" t="s">
        <v>1157</v>
      </c>
    </row>
    <row r="37" spans="1:105" ht="12" customHeight="1" x14ac:dyDescent="0.25">
      <c r="A37" s="60" t="s">
        <v>1014</v>
      </c>
      <c r="B37" s="264">
        <v>15.871218624080271</v>
      </c>
      <c r="C37" s="264">
        <v>29.960866328532589</v>
      </c>
      <c r="D37" s="264">
        <v>27.64846492623322</v>
      </c>
      <c r="E37" s="264">
        <v>29.125690133672212</v>
      </c>
      <c r="F37" s="264">
        <v>26.99685871015998</v>
      </c>
      <c r="G37" s="264">
        <v>17.239086362953579</v>
      </c>
      <c r="H37" s="264">
        <v>14.85612151422378</v>
      </c>
      <c r="I37" s="264">
        <v>24.71143265105842</v>
      </c>
      <c r="J37" s="264">
        <v>19.298339490686558</v>
      </c>
      <c r="K37" s="264">
        <v>19.99520164983948</v>
      </c>
      <c r="L37" s="264">
        <v>30.171413318872968</v>
      </c>
      <c r="M37" s="264">
        <v>32.297042546201673</v>
      </c>
      <c r="N37" s="264">
        <v>22.90563859528659</v>
      </c>
      <c r="O37" s="264">
        <v>24.828595239598961</v>
      </c>
      <c r="P37" s="264">
        <v>18.304160821646789</v>
      </c>
      <c r="Q37" s="264">
        <v>21.600699679393859</v>
      </c>
      <c r="R37" s="264">
        <v>20.549843897729879</v>
      </c>
      <c r="S37" s="264">
        <v>21.68661546622511</v>
      </c>
      <c r="T37" s="264">
        <v>24.075725534957989</v>
      </c>
      <c r="U37" s="264">
        <v>23.504801857432302</v>
      </c>
      <c r="V37" s="264">
        <v>15.79639117509501</v>
      </c>
      <c r="W37" s="264">
        <v>21.565957024283311</v>
      </c>
      <c r="DA37" s="72" t="s">
        <v>1158</v>
      </c>
    </row>
    <row r="38" spans="1:105" ht="12" customHeight="1" x14ac:dyDescent="0.25">
      <c r="A38" s="59" t="s">
        <v>30</v>
      </c>
      <c r="B38" s="232">
        <v>1.546972866171286</v>
      </c>
      <c r="C38" s="232">
        <v>1.5693696816974201</v>
      </c>
      <c r="D38" s="232">
        <v>1.556230961925634</v>
      </c>
      <c r="E38" s="232">
        <v>1.7158406470689971</v>
      </c>
      <c r="F38" s="232">
        <v>1.799368743310056</v>
      </c>
      <c r="G38" s="232">
        <v>2.131834177990592</v>
      </c>
      <c r="H38" s="232">
        <v>2.8514976777327701</v>
      </c>
      <c r="I38" s="232">
        <v>1.801802959378906</v>
      </c>
      <c r="J38" s="232">
        <v>2.0084164180327422</v>
      </c>
      <c r="K38" s="232">
        <v>1.3660551400068961</v>
      </c>
      <c r="L38" s="232">
        <v>1.6404537098121801</v>
      </c>
      <c r="M38" s="232">
        <v>1.6349487950936401</v>
      </c>
      <c r="N38" s="232">
        <v>1.350008665703929</v>
      </c>
      <c r="O38" s="232">
        <v>1.5640044304137659</v>
      </c>
      <c r="P38" s="232">
        <v>6.8733587189770892E-2</v>
      </c>
      <c r="Q38" s="232">
        <v>0</v>
      </c>
      <c r="R38" s="232">
        <v>0</v>
      </c>
      <c r="S38" s="232">
        <v>1.2987592195729881E-4</v>
      </c>
      <c r="T38" s="232">
        <v>1.9832223405081959E-4</v>
      </c>
      <c r="U38" s="232">
        <v>1.378098569112914E-4</v>
      </c>
      <c r="V38" s="232">
        <v>0</v>
      </c>
      <c r="W38" s="232">
        <v>0</v>
      </c>
      <c r="DA38" s="71" t="s">
        <v>1159</v>
      </c>
    </row>
    <row r="39" spans="1:105" ht="12" customHeight="1" x14ac:dyDescent="0.25">
      <c r="A39" s="59" t="s">
        <v>33</v>
      </c>
      <c r="B39" s="297">
        <v>0.15142447776307849</v>
      </c>
      <c r="C39" s="297">
        <v>0.13357913431852361</v>
      </c>
      <c r="D39" s="297">
        <v>0.14507659176280491</v>
      </c>
      <c r="E39" s="297">
        <v>0.16051519983163109</v>
      </c>
      <c r="F39" s="297">
        <v>0.32647438668533141</v>
      </c>
      <c r="G39" s="297">
        <v>0.1800235035244957</v>
      </c>
      <c r="H39" s="297">
        <v>0.57734856226573616</v>
      </c>
      <c r="I39" s="297">
        <v>0.66079350191443287</v>
      </c>
      <c r="J39" s="297">
        <v>1.056698499312132</v>
      </c>
      <c r="K39" s="297">
        <v>0</v>
      </c>
      <c r="L39" s="297">
        <v>0.1724182316153442</v>
      </c>
      <c r="M39" s="297">
        <v>1.8694880232379449</v>
      </c>
      <c r="N39" s="297">
        <v>0.54632908084851695</v>
      </c>
      <c r="O39" s="297">
        <v>0.31200783848582681</v>
      </c>
      <c r="P39" s="297">
        <v>0.26992568275721579</v>
      </c>
      <c r="Q39" s="297">
        <v>0.30195426452979662</v>
      </c>
      <c r="R39" s="297">
        <v>0.28363181595501452</v>
      </c>
      <c r="S39" s="297">
        <v>0.30612200331463668</v>
      </c>
      <c r="T39" s="297">
        <v>0.34062696707537848</v>
      </c>
      <c r="U39" s="297">
        <v>0.3045204360973861</v>
      </c>
      <c r="V39" s="297">
        <v>0.31436299403183621</v>
      </c>
      <c r="W39" s="297">
        <v>0.3564361755927658</v>
      </c>
      <c r="DA39" s="122" t="s">
        <v>1160</v>
      </c>
    </row>
    <row r="40" spans="1:105" ht="12" customHeight="1" x14ac:dyDescent="0.25">
      <c r="A40" s="59" t="s">
        <v>160</v>
      </c>
      <c r="B40" s="297">
        <v>1.150849250484032</v>
      </c>
      <c r="C40" s="297">
        <v>1.0713161141802989</v>
      </c>
      <c r="D40" s="297">
        <v>3.080485501038094</v>
      </c>
      <c r="E40" s="297">
        <v>3.4294968820393912</v>
      </c>
      <c r="F40" s="297">
        <v>3.506873210432778</v>
      </c>
      <c r="G40" s="297">
        <v>3.4986491545104301</v>
      </c>
      <c r="H40" s="297">
        <v>0.48588042301791401</v>
      </c>
      <c r="I40" s="297">
        <v>0.27963771247974067</v>
      </c>
      <c r="J40" s="297">
        <v>0.15070173556562899</v>
      </c>
      <c r="K40" s="297">
        <v>0.22791803223402601</v>
      </c>
      <c r="L40" s="297">
        <v>0.2924670502371175</v>
      </c>
      <c r="M40" s="297">
        <v>0.28875760531616351</v>
      </c>
      <c r="N40" s="297">
        <v>0.2338347734605763</v>
      </c>
      <c r="O40" s="297">
        <v>0.26742830214950181</v>
      </c>
      <c r="P40" s="297">
        <v>0.3519881715237122</v>
      </c>
      <c r="Q40" s="297">
        <v>0.26275132455624878</v>
      </c>
      <c r="R40" s="297">
        <v>0.24762570877119011</v>
      </c>
      <c r="S40" s="297">
        <v>0.20069388829979889</v>
      </c>
      <c r="T40" s="297">
        <v>0.18107553227616191</v>
      </c>
      <c r="U40" s="297">
        <v>0.22119626128023109</v>
      </c>
      <c r="V40" s="297">
        <v>0.24563884395886931</v>
      </c>
      <c r="W40" s="297">
        <v>0.21802610447478879</v>
      </c>
      <c r="DA40" s="122" t="s">
        <v>1161</v>
      </c>
    </row>
    <row r="41" spans="1:105" ht="12" customHeight="1" x14ac:dyDescent="0.25">
      <c r="A41" s="59" t="s">
        <v>70</v>
      </c>
      <c r="B41" s="297">
        <v>7.030200134786508</v>
      </c>
      <c r="C41" s="297">
        <v>21.248404023119971</v>
      </c>
      <c r="D41" s="297">
        <v>15.67932264215507</v>
      </c>
      <c r="E41" s="297">
        <v>15.026666833418171</v>
      </c>
      <c r="F41" s="297">
        <v>13.34560836179222</v>
      </c>
      <c r="G41" s="297">
        <v>1.635273933556485</v>
      </c>
      <c r="H41" s="297">
        <v>1.3111408150619039</v>
      </c>
      <c r="I41" s="297">
        <v>12.160672695368881</v>
      </c>
      <c r="J41" s="297">
        <v>4.912782618879052</v>
      </c>
      <c r="K41" s="297">
        <v>4.4053346810106726</v>
      </c>
      <c r="L41" s="297">
        <v>6.6799479803831092</v>
      </c>
      <c r="M41" s="297">
        <v>3.292274816472935</v>
      </c>
      <c r="N41" s="297">
        <v>0.9524997617654728</v>
      </c>
      <c r="O41" s="297">
        <v>0.96704254482523033</v>
      </c>
      <c r="P41" s="297">
        <v>0.52288626461625387</v>
      </c>
      <c r="Q41" s="297">
        <v>0.46793589671244212</v>
      </c>
      <c r="R41" s="297">
        <v>1.208749723086858</v>
      </c>
      <c r="S41" s="297">
        <v>0.32867297569951159</v>
      </c>
      <c r="T41" s="297">
        <v>1.106216340365149</v>
      </c>
      <c r="U41" s="297">
        <v>0.23110260574422889</v>
      </c>
      <c r="V41" s="297">
        <v>0.15597014220705929</v>
      </c>
      <c r="W41" s="297">
        <v>0.1064857363159443</v>
      </c>
      <c r="DA41" s="122" t="s">
        <v>1162</v>
      </c>
    </row>
    <row r="42" spans="1:105" ht="12" customHeight="1" x14ac:dyDescent="0.25">
      <c r="A42" s="59" t="s">
        <v>162</v>
      </c>
      <c r="B42" s="297">
        <v>5.9917718948753684</v>
      </c>
      <c r="C42" s="297">
        <v>5.9381973752163733</v>
      </c>
      <c r="D42" s="297">
        <v>7.1873492293516188</v>
      </c>
      <c r="E42" s="297">
        <v>8.7931705713140218</v>
      </c>
      <c r="F42" s="297">
        <v>8.0185340079395928</v>
      </c>
      <c r="G42" s="297">
        <v>9.7933055933715778</v>
      </c>
      <c r="H42" s="297">
        <v>9.6302540361454518</v>
      </c>
      <c r="I42" s="297">
        <v>9.8085257819164529</v>
      </c>
      <c r="J42" s="297">
        <v>11.16974021889701</v>
      </c>
      <c r="K42" s="297">
        <v>13.995893796587881</v>
      </c>
      <c r="L42" s="297">
        <v>21.386126346825218</v>
      </c>
      <c r="M42" s="297">
        <v>25.211573306080989</v>
      </c>
      <c r="N42" s="297">
        <v>19.8229663135081</v>
      </c>
      <c r="O42" s="297">
        <v>21.71811212372463</v>
      </c>
      <c r="P42" s="297">
        <v>17.09062711555983</v>
      </c>
      <c r="Q42" s="297">
        <v>20.56805819359537</v>
      </c>
      <c r="R42" s="297">
        <v>18.809836649916821</v>
      </c>
      <c r="S42" s="297">
        <v>20.850996722989201</v>
      </c>
      <c r="T42" s="297">
        <v>22.447608373007249</v>
      </c>
      <c r="U42" s="297">
        <v>22.747844744453541</v>
      </c>
      <c r="V42" s="297">
        <v>15.080419194897241</v>
      </c>
      <c r="W42" s="297">
        <v>20.885009007899811</v>
      </c>
      <c r="DA42" s="122" t="s">
        <v>1163</v>
      </c>
    </row>
    <row r="43" spans="1:105" ht="12" customHeight="1" x14ac:dyDescent="0.25">
      <c r="A43" s="60" t="s">
        <v>1021</v>
      </c>
      <c r="B43" s="264">
        <v>5.1140486300986403</v>
      </c>
      <c r="C43" s="264">
        <v>1.704969949041115</v>
      </c>
      <c r="D43" s="264">
        <v>2.2672532895110979</v>
      </c>
      <c r="E43" s="264">
        <v>2.9418105574772841</v>
      </c>
      <c r="F43" s="264">
        <v>3.554451486661613</v>
      </c>
      <c r="G43" s="264">
        <v>6.6231897733362333</v>
      </c>
      <c r="H43" s="264">
        <v>8.5820195090757441</v>
      </c>
      <c r="I43" s="264">
        <v>4.455469381072942</v>
      </c>
      <c r="J43" s="264">
        <v>5.5319676832984142</v>
      </c>
      <c r="K43" s="264">
        <v>2.034288774170768</v>
      </c>
      <c r="L43" s="264">
        <v>2.3893354715628141</v>
      </c>
      <c r="M43" s="264">
        <v>2.0906689941211321</v>
      </c>
      <c r="N43" s="264">
        <v>2.044884912194358</v>
      </c>
      <c r="O43" s="264">
        <v>2.4718785330360298</v>
      </c>
      <c r="P43" s="264">
        <v>3.4113768049615052</v>
      </c>
      <c r="Q43" s="264">
        <v>3.9160658044671521</v>
      </c>
      <c r="R43" s="264">
        <v>5.100728593309384</v>
      </c>
      <c r="S43" s="264">
        <v>5.0332890735521714</v>
      </c>
      <c r="T43" s="264">
        <v>3.271270163738289</v>
      </c>
      <c r="U43" s="264">
        <v>3.942949111326028</v>
      </c>
      <c r="V43" s="264">
        <v>6.2399336125973246</v>
      </c>
      <c r="W43" s="264">
        <v>5.1320773935495314</v>
      </c>
      <c r="DA43" s="72" t="s">
        <v>1164</v>
      </c>
    </row>
    <row r="44" spans="1:105" ht="12" customHeight="1" x14ac:dyDescent="0.25">
      <c r="A44" s="57" t="s">
        <v>1023</v>
      </c>
      <c r="B44" s="263">
        <f t="shared" ref="B44:W44" si="1">B45+B46+B57</f>
        <v>7.3488483787121872</v>
      </c>
      <c r="C44" s="263">
        <f t="shared" si="1"/>
        <v>8.4724869320013987</v>
      </c>
      <c r="D44" s="263">
        <f t="shared" si="1"/>
        <v>8.4985951905034831</v>
      </c>
      <c r="E44" s="263">
        <f t="shared" si="1"/>
        <v>9.4187312685915892</v>
      </c>
      <c r="F44" s="263">
        <f t="shared" si="1"/>
        <v>9.4326694644222737</v>
      </c>
      <c r="G44" s="263">
        <f t="shared" si="1"/>
        <v>8.1555746691334434</v>
      </c>
      <c r="H44" s="263">
        <f t="shared" si="1"/>
        <v>8.2249455723084193</v>
      </c>
      <c r="I44" s="263">
        <f t="shared" si="1"/>
        <v>9.3263757348966987</v>
      </c>
      <c r="J44" s="263">
        <f t="shared" si="1"/>
        <v>8.2019786023353802</v>
      </c>
      <c r="K44" s="263">
        <f t="shared" si="1"/>
        <v>6.0441913679296801</v>
      </c>
      <c r="L44" s="263">
        <f t="shared" si="1"/>
        <v>8.3534319653001834</v>
      </c>
      <c r="M44" s="263">
        <f t="shared" si="1"/>
        <v>8.4382416467320844</v>
      </c>
      <c r="N44" s="263">
        <f t="shared" si="1"/>
        <v>6.3851909464020782</v>
      </c>
      <c r="O44" s="263">
        <f t="shared" si="1"/>
        <v>7.1117866445850364</v>
      </c>
      <c r="P44" s="263">
        <f t="shared" si="1"/>
        <v>6.1318843924956781</v>
      </c>
      <c r="Q44" s="263">
        <f t="shared" si="1"/>
        <v>7.1861117297457042</v>
      </c>
      <c r="R44" s="263">
        <f t="shared" si="1"/>
        <v>7.7203550048260947</v>
      </c>
      <c r="S44" s="263">
        <f t="shared" si="1"/>
        <v>7.8939683731936956</v>
      </c>
      <c r="T44" s="263">
        <f t="shared" si="1"/>
        <v>7.3686492823467074</v>
      </c>
      <c r="U44" s="263">
        <f t="shared" si="1"/>
        <v>7.5498344964511634</v>
      </c>
      <c r="V44" s="263">
        <f t="shared" si="1"/>
        <v>6.8612521577073444</v>
      </c>
      <c r="W44" s="263">
        <f t="shared" si="1"/>
        <v>7.7442347362074102</v>
      </c>
      <c r="DA44" s="70"/>
    </row>
    <row r="45" spans="1:105" ht="12" customHeight="1" x14ac:dyDescent="0.25">
      <c r="A45" s="60" t="s">
        <v>1024</v>
      </c>
      <c r="B45" s="264">
        <v>0.51892454524641041</v>
      </c>
      <c r="C45" s="264">
        <v>1.4271323031063849</v>
      </c>
      <c r="D45" s="264">
        <v>1.333184405989007</v>
      </c>
      <c r="E45" s="264">
        <v>1.4055583525227411</v>
      </c>
      <c r="F45" s="264">
        <v>1.1270323430940681</v>
      </c>
      <c r="G45" s="264">
        <v>0.68558244639888599</v>
      </c>
      <c r="H45" s="264">
        <v>0.54027171993427547</v>
      </c>
      <c r="I45" s="264">
        <v>1.0894939518415929</v>
      </c>
      <c r="J45" s="264">
        <v>0.89090913983177855</v>
      </c>
      <c r="K45" s="264">
        <v>1.58534124364976</v>
      </c>
      <c r="L45" s="264">
        <v>2.5539939700631562</v>
      </c>
      <c r="M45" s="264">
        <v>3.0298933627852702</v>
      </c>
      <c r="N45" s="264">
        <v>2.0765970246781329</v>
      </c>
      <c r="O45" s="264">
        <v>2.189531756303138</v>
      </c>
      <c r="P45" s="264">
        <v>1.406659983282649</v>
      </c>
      <c r="Q45" s="264">
        <v>1.7063266464738731</v>
      </c>
      <c r="R45" s="264">
        <v>1.445192827888538</v>
      </c>
      <c r="S45" s="264">
        <v>1.611370851876762</v>
      </c>
      <c r="T45" s="264">
        <v>2.047703969888603</v>
      </c>
      <c r="U45" s="264">
        <v>1.885938298348333</v>
      </c>
      <c r="V45" s="264">
        <v>0.91179856221150846</v>
      </c>
      <c r="W45" s="264">
        <v>1.5262629769180891</v>
      </c>
      <c r="DA45" s="72" t="s">
        <v>1165</v>
      </c>
    </row>
    <row r="46" spans="1:105" ht="12" customHeight="1" x14ac:dyDescent="0.25">
      <c r="A46" s="60" t="s">
        <v>1026</v>
      </c>
      <c r="B46" s="264">
        <v>1.211940904878773</v>
      </c>
      <c r="C46" s="264">
        <v>1.8478730785148241</v>
      </c>
      <c r="D46" s="264">
        <v>1.83097933993203</v>
      </c>
      <c r="E46" s="264">
        <v>2.048526489427795</v>
      </c>
      <c r="F46" s="264">
        <v>1.9686822415627709</v>
      </c>
      <c r="G46" s="264">
        <v>1.5888158789719169</v>
      </c>
      <c r="H46" s="264">
        <v>1.5776360379269529</v>
      </c>
      <c r="I46" s="264">
        <v>1.9594620396468949</v>
      </c>
      <c r="J46" s="264">
        <v>1.714310595422424</v>
      </c>
      <c r="K46" s="264">
        <v>1.5360350248893051</v>
      </c>
      <c r="L46" s="264">
        <v>2.1800804343322309</v>
      </c>
      <c r="M46" s="264">
        <v>2.2213686090999469</v>
      </c>
      <c r="N46" s="264">
        <v>1.591409757240857</v>
      </c>
      <c r="O46" s="264">
        <v>1.761266334157608</v>
      </c>
      <c r="P46" s="264">
        <v>1.1637695341072249</v>
      </c>
      <c r="Q46" s="264">
        <v>1.358947656560497</v>
      </c>
      <c r="R46" s="264">
        <v>1.3042097254305249</v>
      </c>
      <c r="S46" s="264">
        <v>1.348733490433847</v>
      </c>
      <c r="T46" s="264">
        <v>1.5358211706186879</v>
      </c>
      <c r="U46" s="264">
        <v>1.5174597223894231</v>
      </c>
      <c r="V46" s="264">
        <v>1.16390117124342</v>
      </c>
      <c r="W46" s="264">
        <v>1.460737700430546</v>
      </c>
      <c r="DA46" s="72" t="s">
        <v>1166</v>
      </c>
    </row>
    <row r="47" spans="1:105" ht="12" customHeight="1" x14ac:dyDescent="0.25">
      <c r="A47" s="64" t="s">
        <v>30</v>
      </c>
      <c r="B47" s="231">
        <v>4.850420511388237E-2</v>
      </c>
      <c r="C47" s="231">
        <v>6.0550206531234857E-2</v>
      </c>
      <c r="D47" s="231">
        <v>5.2624885122375897E-2</v>
      </c>
      <c r="E47" s="231">
        <v>5.1706228124749107E-2</v>
      </c>
      <c r="F47" s="231">
        <v>5.1730889857216703E-2</v>
      </c>
      <c r="G47" s="231">
        <v>4.4450237355581818E-2</v>
      </c>
      <c r="H47" s="231">
        <v>5.1176307316165168E-2</v>
      </c>
      <c r="I47" s="231">
        <v>4.4627502015226139E-2</v>
      </c>
      <c r="J47" s="231">
        <v>4.1318895581339832E-2</v>
      </c>
      <c r="K47" s="231">
        <v>3.117132905526358E-2</v>
      </c>
      <c r="L47" s="231">
        <v>4.1989699963631943E-2</v>
      </c>
      <c r="M47" s="231">
        <v>4.5101451987984847E-2</v>
      </c>
      <c r="N47" s="231">
        <v>4.1140919989632971E-2</v>
      </c>
      <c r="O47" s="231">
        <v>4.5896066202367872E-2</v>
      </c>
      <c r="P47" s="231">
        <v>2.987621813988324E-3</v>
      </c>
      <c r="Q47" s="231">
        <v>0</v>
      </c>
      <c r="R47" s="231">
        <v>0</v>
      </c>
      <c r="S47" s="231">
        <v>6.7564935332202224E-6</v>
      </c>
      <c r="T47" s="231">
        <v>8.0720964792865451E-6</v>
      </c>
      <c r="U47" s="231">
        <v>5.1321574949028312E-6</v>
      </c>
      <c r="V47" s="231">
        <v>0</v>
      </c>
      <c r="W47" s="231">
        <v>0</v>
      </c>
      <c r="DA47" s="73" t="s">
        <v>1167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1168</v>
      </c>
    </row>
    <row r="49" spans="1:105" ht="12" customHeight="1" x14ac:dyDescent="0.25">
      <c r="A49" s="64" t="s">
        <v>33</v>
      </c>
      <c r="B49" s="231">
        <v>4.7951282450353731E-3</v>
      </c>
      <c r="C49" s="231">
        <v>5.2051882636636347E-3</v>
      </c>
      <c r="D49" s="231">
        <v>4.9547517565994214E-3</v>
      </c>
      <c r="E49" s="231">
        <v>4.8852806341048056E-3</v>
      </c>
      <c r="F49" s="231">
        <v>9.4795198081781395E-3</v>
      </c>
      <c r="G49" s="231">
        <v>3.7910308622149552E-3</v>
      </c>
      <c r="H49" s="231">
        <v>1.046505364378876E-2</v>
      </c>
      <c r="I49" s="231">
        <v>1.6529834019861502E-2</v>
      </c>
      <c r="J49" s="231">
        <v>2.195601299728767E-2</v>
      </c>
      <c r="K49" s="231">
        <v>0</v>
      </c>
      <c r="L49" s="231">
        <v>4.4572749500575767E-3</v>
      </c>
      <c r="M49" s="231">
        <v>5.2085459770490998E-2</v>
      </c>
      <c r="N49" s="231">
        <v>1.6815090462020829E-2</v>
      </c>
      <c r="O49" s="231">
        <v>9.2472039435870512E-3</v>
      </c>
      <c r="P49" s="231">
        <v>1.1801895489670901E-2</v>
      </c>
      <c r="Q49" s="231">
        <v>1.397986739159654E-2</v>
      </c>
      <c r="R49" s="231">
        <v>1.4432729375850221E-2</v>
      </c>
      <c r="S49" s="231">
        <v>1.608402410985544E-2</v>
      </c>
      <c r="T49" s="231">
        <v>1.4002365586390911E-2</v>
      </c>
      <c r="U49" s="231">
        <v>1.14093207413215E-2</v>
      </c>
      <c r="V49" s="231">
        <v>1.1444721153522601E-2</v>
      </c>
      <c r="W49" s="231">
        <v>1.330856668656046E-2</v>
      </c>
      <c r="DA49" s="73" t="s">
        <v>1169</v>
      </c>
    </row>
    <row r="50" spans="1:105" ht="12" customHeight="1" x14ac:dyDescent="0.25">
      <c r="A50" s="64" t="s">
        <v>160</v>
      </c>
      <c r="B50" s="231">
        <v>3.7136754319212602E-2</v>
      </c>
      <c r="C50" s="231">
        <v>4.2539934585622212E-2</v>
      </c>
      <c r="D50" s="231">
        <v>0.1072074801103596</v>
      </c>
      <c r="E50" s="231">
        <v>0.1063616652867633</v>
      </c>
      <c r="F50" s="231">
        <v>0.1037620757590752</v>
      </c>
      <c r="G50" s="231">
        <v>7.5077511138089401E-2</v>
      </c>
      <c r="H50" s="231">
        <v>8.9745800200576788E-3</v>
      </c>
      <c r="I50" s="231">
        <v>7.1281992875250983E-3</v>
      </c>
      <c r="J50" s="231">
        <v>3.1908177959198989E-3</v>
      </c>
      <c r="K50" s="231">
        <v>5.3524742487220233E-3</v>
      </c>
      <c r="L50" s="231">
        <v>7.7045015376122636E-3</v>
      </c>
      <c r="M50" s="231">
        <v>8.1980131294237344E-3</v>
      </c>
      <c r="N50" s="231">
        <v>7.3339061496146144E-3</v>
      </c>
      <c r="O50" s="231">
        <v>8.0766945972865749E-3</v>
      </c>
      <c r="P50" s="231">
        <v>1.5694980190077961E-2</v>
      </c>
      <c r="Q50" s="231">
        <v>1.2396188207904991E-2</v>
      </c>
      <c r="R50" s="231">
        <v>1.284016538211433E-2</v>
      </c>
      <c r="S50" s="231">
        <v>1.074522908460852E-2</v>
      </c>
      <c r="T50" s="231">
        <v>7.5851385562454169E-3</v>
      </c>
      <c r="U50" s="231">
        <v>8.4514654867577574E-3</v>
      </c>
      <c r="V50" s="231">
        <v>9.1255418930054257E-3</v>
      </c>
      <c r="W50" s="231">
        <v>8.311522814900895E-3</v>
      </c>
      <c r="DA50" s="73" t="s">
        <v>1170</v>
      </c>
    </row>
    <row r="51" spans="1:105" ht="12" customHeight="1" x14ac:dyDescent="0.25">
      <c r="A51" s="64" t="s">
        <v>70</v>
      </c>
      <c r="B51" s="231">
        <v>0.2199330939392615</v>
      </c>
      <c r="C51" s="231">
        <v>0.8179803778252519</v>
      </c>
      <c r="D51" s="231">
        <v>0.52901819064638866</v>
      </c>
      <c r="E51" s="231">
        <v>0.45180888089072058</v>
      </c>
      <c r="F51" s="231">
        <v>0.38281976518408328</v>
      </c>
      <c r="G51" s="231">
        <v>3.4020240344097272E-2</v>
      </c>
      <c r="H51" s="231">
        <v>2.347856016259289E-2</v>
      </c>
      <c r="I51" s="231">
        <v>0.30052394526244303</v>
      </c>
      <c r="J51" s="231">
        <v>0.1008436808479518</v>
      </c>
      <c r="K51" s="231">
        <v>0.1002979826124954</v>
      </c>
      <c r="L51" s="231">
        <v>0.17059962471756029</v>
      </c>
      <c r="M51" s="231">
        <v>9.0616784581910442E-2</v>
      </c>
      <c r="N51" s="231">
        <v>2.8961997934793079E-2</v>
      </c>
      <c r="O51" s="231">
        <v>2.8314524009303638E-2</v>
      </c>
      <c r="P51" s="231">
        <v>2.2677232092686728E-2</v>
      </c>
      <c r="Q51" s="231">
        <v>2.1402622901044211E-2</v>
      </c>
      <c r="R51" s="231">
        <v>6.0764322951838451E-2</v>
      </c>
      <c r="S51" s="231">
        <v>1.7060152866502649E-2</v>
      </c>
      <c r="T51" s="231">
        <v>4.492428843659186E-2</v>
      </c>
      <c r="U51" s="231">
        <v>8.5871833446944257E-3</v>
      </c>
      <c r="V51" s="231">
        <v>5.6497439168974534E-3</v>
      </c>
      <c r="W51" s="231">
        <v>3.9394588648739067E-3</v>
      </c>
      <c r="DA51" s="73" t="s">
        <v>1171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9.4804027310494953E-6</v>
      </c>
      <c r="T52" s="231">
        <v>1.6549429747785189E-5</v>
      </c>
      <c r="U52" s="231">
        <v>8.1249324779276966E-6</v>
      </c>
      <c r="V52" s="231">
        <v>8.5242443714228996E-6</v>
      </c>
      <c r="W52" s="231">
        <v>8.7776161348252743E-6</v>
      </c>
      <c r="DA52" s="73" t="s">
        <v>1172</v>
      </c>
    </row>
    <row r="53" spans="1:105" ht="12" customHeight="1" x14ac:dyDescent="0.25">
      <c r="A53" s="64" t="s">
        <v>162</v>
      </c>
      <c r="B53" s="231">
        <v>0.18928439938843891</v>
      </c>
      <c r="C53" s="231">
        <v>0.23083829267054581</v>
      </c>
      <c r="D53" s="231">
        <v>0.24487740316154641</v>
      </c>
      <c r="E53" s="231">
        <v>0.26697725182754262</v>
      </c>
      <c r="F53" s="231">
        <v>0.23226705143896459</v>
      </c>
      <c r="G53" s="231">
        <v>0.2057371998451773</v>
      </c>
      <c r="H53" s="231">
        <v>0.1741391905045214</v>
      </c>
      <c r="I53" s="231">
        <v>0.2447720779200547</v>
      </c>
      <c r="J53" s="231">
        <v>0.23152658643487339</v>
      </c>
      <c r="K53" s="231">
        <v>0.32177372833798829</v>
      </c>
      <c r="L53" s="231">
        <v>0.55153588430752265</v>
      </c>
      <c r="M53" s="231">
        <v>0.7007275146440799</v>
      </c>
      <c r="N53" s="231">
        <v>0.6086518412516303</v>
      </c>
      <c r="O53" s="231">
        <v>0.64212918558476118</v>
      </c>
      <c r="P53" s="231">
        <v>0.74372300615840348</v>
      </c>
      <c r="Q53" s="231">
        <v>0.94997151744595465</v>
      </c>
      <c r="R53" s="231">
        <v>0.95484736597689834</v>
      </c>
      <c r="S53" s="231">
        <v>1.092904958246836</v>
      </c>
      <c r="T53" s="231">
        <v>0.92055103215042222</v>
      </c>
      <c r="U53" s="231">
        <v>0.84834242826325712</v>
      </c>
      <c r="V53" s="231">
        <v>0.54545539118983444</v>
      </c>
      <c r="W53" s="231">
        <v>0.77350506031897182</v>
      </c>
      <c r="DA53" s="73" t="s">
        <v>1173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1174</v>
      </c>
    </row>
    <row r="55" spans="1:105" ht="12" customHeight="1" x14ac:dyDescent="0.25">
      <c r="A55" s="64" t="s">
        <v>73</v>
      </c>
      <c r="B55" s="231">
        <v>0.2307753370489343</v>
      </c>
      <c r="C55" s="231">
        <v>0.23097513989171231</v>
      </c>
      <c r="D55" s="231">
        <v>0.2362913835461054</v>
      </c>
      <c r="E55" s="231">
        <v>0.24954306695101669</v>
      </c>
      <c r="F55" s="231">
        <v>0.25253790573340962</v>
      </c>
      <c r="G55" s="231">
        <v>0.24556435552783759</v>
      </c>
      <c r="H55" s="231">
        <v>0.25025153222604762</v>
      </c>
      <c r="I55" s="231">
        <v>0.26059704146874291</v>
      </c>
      <c r="J55" s="231">
        <v>0.25486862864265741</v>
      </c>
      <c r="K55" s="231">
        <v>0.21911752103995319</v>
      </c>
      <c r="L55" s="231">
        <v>0.32472343758956801</v>
      </c>
      <c r="M55" s="231">
        <v>0.33328031926445539</v>
      </c>
      <c r="N55" s="231">
        <v>1.280298828380275E-2</v>
      </c>
      <c r="O55" s="231">
        <v>1.8726927460883568E-2</v>
      </c>
      <c r="P55" s="231">
        <v>1.354955812137262E-2</v>
      </c>
      <c r="Q55" s="231">
        <v>1.7737143605796809E-2</v>
      </c>
      <c r="R55" s="231">
        <v>1.034142096718867E-2</v>
      </c>
      <c r="S55" s="231">
        <v>1.0406346545667879E-2</v>
      </c>
      <c r="T55" s="231">
        <v>3.5918802071014583E-2</v>
      </c>
      <c r="U55" s="231">
        <v>4.4924585909566057E-2</v>
      </c>
      <c r="V55" s="231">
        <v>4.1747682665153392E-2</v>
      </c>
      <c r="W55" s="231">
        <v>4.7137993230169373E-2</v>
      </c>
      <c r="DA55" s="73" t="s">
        <v>1175</v>
      </c>
    </row>
    <row r="56" spans="1:105" ht="12" customHeight="1" x14ac:dyDescent="0.25">
      <c r="A56" s="64" t="s">
        <v>79</v>
      </c>
      <c r="B56" s="231">
        <v>0.48151198682400842</v>
      </c>
      <c r="C56" s="231">
        <v>0.45978393874679357</v>
      </c>
      <c r="D56" s="231">
        <v>0.65600524558865458</v>
      </c>
      <c r="E56" s="231">
        <v>0.91724411571289788</v>
      </c>
      <c r="F56" s="231">
        <v>0.93608503378184338</v>
      </c>
      <c r="G56" s="231">
        <v>0.9801753038989186</v>
      </c>
      <c r="H56" s="231">
        <v>1.05915081405378</v>
      </c>
      <c r="I56" s="231">
        <v>1.085283439673042</v>
      </c>
      <c r="J56" s="231">
        <v>1.060605973122394</v>
      </c>
      <c r="K56" s="231">
        <v>0.85832198959488293</v>
      </c>
      <c r="L56" s="231">
        <v>1.0790700112662781</v>
      </c>
      <c r="M56" s="231">
        <v>0.99135906572160182</v>
      </c>
      <c r="N56" s="231">
        <v>0.87570301316936283</v>
      </c>
      <c r="O56" s="231">
        <v>1.008875732359418</v>
      </c>
      <c r="P56" s="231">
        <v>0.35333524024102519</v>
      </c>
      <c r="Q56" s="231">
        <v>0.34346031700820029</v>
      </c>
      <c r="R56" s="231">
        <v>0.25098372077663539</v>
      </c>
      <c r="S56" s="231">
        <v>0.20151654268411259</v>
      </c>
      <c r="T56" s="231">
        <v>0.51281492229179559</v>
      </c>
      <c r="U56" s="231">
        <v>0.59573148155385325</v>
      </c>
      <c r="V56" s="231">
        <v>0.55046956618063547</v>
      </c>
      <c r="W56" s="231">
        <v>0.61452632089893522</v>
      </c>
      <c r="DA56" s="73" t="s">
        <v>1176</v>
      </c>
    </row>
    <row r="57" spans="1:105" ht="12" customHeight="1" x14ac:dyDescent="0.25">
      <c r="A57" s="60" t="s">
        <v>1038</v>
      </c>
      <c r="B57" s="264">
        <v>5.6179829285870033</v>
      </c>
      <c r="C57" s="264">
        <v>5.1974815503801901</v>
      </c>
      <c r="D57" s="264">
        <v>5.334431444582445</v>
      </c>
      <c r="E57" s="264">
        <v>5.9646464266410542</v>
      </c>
      <c r="F57" s="264">
        <v>6.3369548797654351</v>
      </c>
      <c r="G57" s="264">
        <v>5.8811763437626414</v>
      </c>
      <c r="H57" s="264">
        <v>6.1070378144471906</v>
      </c>
      <c r="I57" s="264">
        <v>6.2774197434082106</v>
      </c>
      <c r="J57" s="264">
        <v>5.596758867081177</v>
      </c>
      <c r="K57" s="264">
        <v>2.9228150993906148</v>
      </c>
      <c r="L57" s="264">
        <v>3.6193575609047959</v>
      </c>
      <c r="M57" s="264">
        <v>3.1869796748468682</v>
      </c>
      <c r="N57" s="264">
        <v>2.7171841644830881</v>
      </c>
      <c r="O57" s="264">
        <v>3.1609885541242901</v>
      </c>
      <c r="P57" s="264">
        <v>3.5614548751058042</v>
      </c>
      <c r="Q57" s="264">
        <v>4.1208374267113346</v>
      </c>
      <c r="R57" s="264">
        <v>4.9709524515070314</v>
      </c>
      <c r="S57" s="264">
        <v>4.933864030883087</v>
      </c>
      <c r="T57" s="264">
        <v>3.7851241418394159</v>
      </c>
      <c r="U57" s="264">
        <v>4.1464364757134069</v>
      </c>
      <c r="V57" s="264">
        <v>4.7855524242524163</v>
      </c>
      <c r="W57" s="264">
        <v>4.7572340588587751</v>
      </c>
      <c r="DA57" s="72" t="s">
        <v>1177</v>
      </c>
    </row>
    <row r="58" spans="1:105" ht="12" customHeight="1" x14ac:dyDescent="0.25">
      <c r="A58" s="132" t="s">
        <v>1040</v>
      </c>
      <c r="B58" s="318">
        <v>12.4252325396009</v>
      </c>
      <c r="C58" s="318">
        <v>12.6562443514627</v>
      </c>
      <c r="D58" s="318">
        <v>12.64419047911014</v>
      </c>
      <c r="E58" s="318">
        <v>12.814867557569039</v>
      </c>
      <c r="F58" s="318">
        <v>12.84236041959551</v>
      </c>
      <c r="G58" s="318">
        <v>12.6932144154922</v>
      </c>
      <c r="H58" s="318">
        <v>12.59771900869851</v>
      </c>
      <c r="I58" s="318">
        <v>12.92392016194753</v>
      </c>
      <c r="J58" s="318">
        <v>12.54204514759329</v>
      </c>
      <c r="K58" s="318">
        <v>13.525028544113811</v>
      </c>
      <c r="L58" s="318">
        <v>18.14619489065802</v>
      </c>
      <c r="M58" s="318">
        <v>18.199318403262311</v>
      </c>
      <c r="N58" s="318">
        <v>17.813881778175912</v>
      </c>
      <c r="O58" s="318">
        <v>17.69976282753607</v>
      </c>
      <c r="P58" s="318">
        <v>17.27089303843298</v>
      </c>
      <c r="Q58" s="318">
        <v>16.61390299229198</v>
      </c>
      <c r="R58" s="318">
        <v>16.22973731527545</v>
      </c>
      <c r="S58" s="318">
        <v>16.782976191169141</v>
      </c>
      <c r="T58" s="318">
        <v>19.512174299701659</v>
      </c>
      <c r="U58" s="318">
        <v>19.725860256827929</v>
      </c>
      <c r="V58" s="318">
        <v>19.35836934582883</v>
      </c>
      <c r="W58" s="318">
        <v>20.24573022872881</v>
      </c>
      <c r="DA58" s="139" t="s">
        <v>1178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DA59" s="94"/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4" t="s">
        <v>47</v>
      </c>
      <c r="B61" s="225">
        <v>45.460453595282651</v>
      </c>
      <c r="C61" s="225">
        <v>57.353842695253043</v>
      </c>
      <c r="D61" s="225">
        <v>51.584768179161323</v>
      </c>
      <c r="E61" s="225">
        <v>50.803457597807231</v>
      </c>
      <c r="F61" s="225">
        <v>53.816472964671433</v>
      </c>
      <c r="G61" s="225">
        <v>51.756577693548657</v>
      </c>
      <c r="H61" s="225">
        <v>52.384455285846933</v>
      </c>
      <c r="I61" s="225">
        <v>60.710695864958801</v>
      </c>
      <c r="J61" s="225">
        <v>53.52345098777343</v>
      </c>
      <c r="K61" s="225">
        <v>96.21749639836753</v>
      </c>
      <c r="L61" s="225">
        <v>85.361169280366653</v>
      </c>
      <c r="M61" s="225">
        <v>80.782103056645298</v>
      </c>
      <c r="N61" s="225">
        <v>103.6687049443194</v>
      </c>
      <c r="O61" s="225">
        <v>81.33109365251228</v>
      </c>
      <c r="P61" s="225">
        <v>54.970632597857403</v>
      </c>
      <c r="Q61" s="225">
        <v>32.35433429864144</v>
      </c>
      <c r="R61" s="225">
        <v>33.981834210007626</v>
      </c>
      <c r="S61" s="225">
        <v>37.545685452201901</v>
      </c>
      <c r="T61" s="225">
        <v>69.488178690832697</v>
      </c>
      <c r="U61" s="225">
        <v>81.451540681226675</v>
      </c>
      <c r="V61" s="225">
        <v>62.253491571658408</v>
      </c>
      <c r="W61" s="225">
        <v>71.958024082207245</v>
      </c>
      <c r="DA61" s="89" t="s">
        <v>1179</v>
      </c>
    </row>
    <row r="62" spans="1:105" ht="12" customHeight="1" x14ac:dyDescent="0.25">
      <c r="A62" s="55" t="s">
        <v>92</v>
      </c>
      <c r="B62" s="261">
        <v>0.43471981092156642</v>
      </c>
      <c r="C62" s="261">
        <v>0.43817228679222592</v>
      </c>
      <c r="D62" s="261">
        <v>0.40481958957712649</v>
      </c>
      <c r="E62" s="261">
        <v>0.3995531690972739</v>
      </c>
      <c r="F62" s="261">
        <v>0.43718169285407937</v>
      </c>
      <c r="G62" s="261">
        <v>0.45182421408116191</v>
      </c>
      <c r="H62" s="261">
        <v>0.46065313992536849</v>
      </c>
      <c r="I62" s="261">
        <v>0.49715613360258271</v>
      </c>
      <c r="J62" s="261">
        <v>0.44682192653733699</v>
      </c>
      <c r="K62" s="261">
        <v>0.68066501508293809</v>
      </c>
      <c r="L62" s="261">
        <v>0.57439449257879605</v>
      </c>
      <c r="M62" s="261">
        <v>0.53986983467865335</v>
      </c>
      <c r="N62" s="261">
        <v>0.74865153916604787</v>
      </c>
      <c r="O62" s="261">
        <v>0.59415912053457809</v>
      </c>
      <c r="P62" s="261">
        <v>0.50358159614675513</v>
      </c>
      <c r="Q62" s="261">
        <v>0.30079273606694001</v>
      </c>
      <c r="R62" s="261">
        <v>0.34102562648118923</v>
      </c>
      <c r="S62" s="261">
        <v>0.37711140677290578</v>
      </c>
      <c r="T62" s="261">
        <v>0.59830303643851979</v>
      </c>
      <c r="U62" s="261">
        <v>0.70937700057917541</v>
      </c>
      <c r="V62" s="261">
        <v>0.59866076584585859</v>
      </c>
      <c r="W62" s="261">
        <v>0.65388898682655761</v>
      </c>
      <c r="DA62" s="67" t="s">
        <v>1180</v>
      </c>
    </row>
    <row r="63" spans="1:105" ht="12" customHeight="1" x14ac:dyDescent="0.25">
      <c r="A63" s="202" t="s">
        <v>93</v>
      </c>
      <c r="B63" s="226">
        <v>0.91769323832781058</v>
      </c>
      <c r="C63" s="226">
        <v>0.92498141264698264</v>
      </c>
      <c r="D63" s="226">
        <v>0.85457389050207277</v>
      </c>
      <c r="E63" s="226">
        <v>0.8434564802917891</v>
      </c>
      <c r="F63" s="226">
        <v>0.9228902694873502</v>
      </c>
      <c r="G63" s="226">
        <v>0.95380062228143869</v>
      </c>
      <c r="H63" s="226">
        <v>0.97243847900057456</v>
      </c>
      <c r="I63" s="226">
        <v>1.049496274929608</v>
      </c>
      <c r="J63" s="226">
        <v>0.94324079652744819</v>
      </c>
      <c r="K63" s="226">
        <v>1.4618330407774129</v>
      </c>
      <c r="L63" s="226">
        <v>1.233677525908716</v>
      </c>
      <c r="M63" s="226">
        <v>1.140962891111168</v>
      </c>
      <c r="N63" s="226">
        <v>1.580402912625362</v>
      </c>
      <c r="O63" s="226">
        <v>1.2542695173000931</v>
      </c>
      <c r="P63" s="226">
        <v>1.0630604221844011</v>
      </c>
      <c r="Q63" s="226">
        <v>0.63497327034988915</v>
      </c>
      <c r="R63" s="226">
        <v>0.71990487586671692</v>
      </c>
      <c r="S63" s="226">
        <v>0.79608193461011489</v>
      </c>
      <c r="T63" s="226">
        <v>1.2630173210801521</v>
      </c>
      <c r="U63" s="226">
        <v>1.4974943871932871</v>
      </c>
      <c r="V63" s="226">
        <v>1.263772487626553</v>
      </c>
      <c r="W63" s="226">
        <v>1.38035922622358</v>
      </c>
      <c r="DA63" s="174" t="s">
        <v>1181</v>
      </c>
    </row>
    <row r="64" spans="1:105" ht="12" customHeight="1" x14ac:dyDescent="0.25">
      <c r="A64" s="202" t="s">
        <v>94</v>
      </c>
      <c r="B64" s="226">
        <v>5.4631343886796984</v>
      </c>
      <c r="C64" s="226">
        <v>5.5065217365327941</v>
      </c>
      <c r="D64" s="226">
        <v>5.0873775831417598</v>
      </c>
      <c r="E64" s="226">
        <v>5.0211943494682414</v>
      </c>
      <c r="F64" s="226">
        <v>5.4940729185292314</v>
      </c>
      <c r="G64" s="226">
        <v>5.6780858372942342</v>
      </c>
      <c r="H64" s="226">
        <v>5.7890391621319903</v>
      </c>
      <c r="I64" s="226">
        <v>6.2477731674329933</v>
      </c>
      <c r="J64" s="226">
        <v>5.615221968622591</v>
      </c>
      <c r="K64" s="226">
        <v>8.5384465990354688</v>
      </c>
      <c r="L64" s="226">
        <v>7.1940469779909657</v>
      </c>
      <c r="M64" s="226">
        <v>6.7523937249029062</v>
      </c>
      <c r="N64" s="226">
        <v>9.4083220180042595</v>
      </c>
      <c r="O64" s="226">
        <v>7.4668120527081019</v>
      </c>
      <c r="P64" s="226">
        <v>6.3285221107899297</v>
      </c>
      <c r="Q64" s="226">
        <v>3.7800695965264861</v>
      </c>
      <c r="R64" s="226">
        <v>4.2856773044248584</v>
      </c>
      <c r="S64" s="226">
        <v>4.7391681790093276</v>
      </c>
      <c r="T64" s="226">
        <v>7.5188887441996322</v>
      </c>
      <c r="U64" s="226">
        <v>8.9147579407228061</v>
      </c>
      <c r="V64" s="226">
        <v>7.5233843383225052</v>
      </c>
      <c r="W64" s="226">
        <v>8.2174387284954324</v>
      </c>
      <c r="DA64" s="174" t="s">
        <v>1182</v>
      </c>
    </row>
    <row r="65" spans="1:105" ht="12" customHeight="1" x14ac:dyDescent="0.25">
      <c r="A65" s="202" t="s">
        <v>95</v>
      </c>
      <c r="B65" s="226">
        <v>6.4654488803903947</v>
      </c>
      <c r="C65" s="226">
        <v>6.5167964511514533</v>
      </c>
      <c r="D65" s="226">
        <v>6.020752439699053</v>
      </c>
      <c r="E65" s="226">
        <v>5.9424266502142187</v>
      </c>
      <c r="F65" s="226">
        <v>6.5020636639459806</v>
      </c>
      <c r="G65" s="226">
        <v>6.7198372047308892</v>
      </c>
      <c r="H65" s="226">
        <v>6.8511469984885354</v>
      </c>
      <c r="I65" s="226">
        <v>7.3940443628872874</v>
      </c>
      <c r="J65" s="226">
        <v>6.6454397800286369</v>
      </c>
      <c r="K65" s="226">
        <v>10.290059975306701</v>
      </c>
      <c r="L65" s="226">
        <v>8.6916614893920361</v>
      </c>
      <c r="M65" s="226">
        <v>8.0384565765609306</v>
      </c>
      <c r="N65" s="226">
        <v>11.13445519182236</v>
      </c>
      <c r="O65" s="226">
        <v>8.8367388007700569</v>
      </c>
      <c r="P65" s="226">
        <v>7.4896082147488903</v>
      </c>
      <c r="Q65" s="226">
        <v>4.4735942779116646</v>
      </c>
      <c r="R65" s="226">
        <v>5.0719652049974098</v>
      </c>
      <c r="S65" s="226">
        <v>5.6086574879888262</v>
      </c>
      <c r="T65" s="226">
        <v>8.8983699382716459</v>
      </c>
      <c r="U65" s="226">
        <v>10.55033752532807</v>
      </c>
      <c r="V65" s="226">
        <v>8.9036903334734632</v>
      </c>
      <c r="W65" s="226">
        <v>9.7250820219466565</v>
      </c>
      <c r="DA65" s="174" t="s">
        <v>1183</v>
      </c>
    </row>
    <row r="66" spans="1:105" ht="12" customHeight="1" x14ac:dyDescent="0.25">
      <c r="A66" s="56" t="s">
        <v>96</v>
      </c>
      <c r="B66" s="262">
        <v>1.9906969468800131</v>
      </c>
      <c r="C66" s="262">
        <v>2.1301338119331001</v>
      </c>
      <c r="D66" s="262">
        <v>1.914292260061359</v>
      </c>
      <c r="E66" s="262">
        <v>1.870933527019929</v>
      </c>
      <c r="F66" s="262">
        <v>2.026978285819288</v>
      </c>
      <c r="G66" s="262">
        <v>2.017519896119722</v>
      </c>
      <c r="H66" s="262">
        <v>2.104133573711267</v>
      </c>
      <c r="I66" s="262">
        <v>2.3158003552671511</v>
      </c>
      <c r="J66" s="262">
        <v>2.0426711128509418</v>
      </c>
      <c r="K66" s="262">
        <v>3.3326827261472132</v>
      </c>
      <c r="L66" s="262">
        <v>2.8959752179763871</v>
      </c>
      <c r="M66" s="262">
        <v>2.7379379137148638</v>
      </c>
      <c r="N66" s="262">
        <v>3.5958630952702642</v>
      </c>
      <c r="O66" s="262">
        <v>2.821751982890615</v>
      </c>
      <c r="P66" s="262">
        <v>2.1883455191895238</v>
      </c>
      <c r="Q66" s="262">
        <v>1.2968126820669681</v>
      </c>
      <c r="R66" s="262">
        <v>1.4421975364074311</v>
      </c>
      <c r="S66" s="262">
        <v>1.5805190660420221</v>
      </c>
      <c r="T66" s="262">
        <v>2.660221920994196</v>
      </c>
      <c r="U66" s="262">
        <v>3.1248998497016132</v>
      </c>
      <c r="V66" s="262">
        <v>2.606667258294896</v>
      </c>
      <c r="W66" s="262">
        <v>2.849904361272543</v>
      </c>
      <c r="DA66" s="68" t="s">
        <v>1184</v>
      </c>
    </row>
    <row r="67" spans="1:105" ht="12" customHeight="1" x14ac:dyDescent="0.25">
      <c r="A67" s="37" t="s">
        <v>160</v>
      </c>
      <c r="B67" s="228">
        <v>3.8259566429591579E-2</v>
      </c>
      <c r="C67" s="228">
        <v>9.2434137108912393E-2</v>
      </c>
      <c r="D67" s="228">
        <v>0.1746747743408141</v>
      </c>
      <c r="E67" s="228">
        <v>0.15029889044960709</v>
      </c>
      <c r="F67" s="228">
        <v>0.14724855171000509</v>
      </c>
      <c r="G67" s="228">
        <v>8.6457689252783007E-2</v>
      </c>
      <c r="H67" s="228">
        <v>1.0368093565237241E-2</v>
      </c>
      <c r="I67" s="228">
        <v>1.1533768580397849E-2</v>
      </c>
      <c r="J67" s="228">
        <v>4.4950577349716003E-3</v>
      </c>
      <c r="K67" s="228">
        <v>2.1404476992151068E-2</v>
      </c>
      <c r="L67" s="228">
        <v>1.8107817824396581E-2</v>
      </c>
      <c r="M67" s="228">
        <v>1.6602849631561219E-2</v>
      </c>
      <c r="N67" s="228">
        <v>2.0226155949552009E-2</v>
      </c>
      <c r="O67" s="228">
        <v>1.5741489242257201E-2</v>
      </c>
      <c r="P67" s="228">
        <v>1.454907867887561E-2</v>
      </c>
      <c r="Q67" s="228">
        <v>5.5308981660892867E-3</v>
      </c>
      <c r="R67" s="228">
        <v>4.9619627359219869E-3</v>
      </c>
      <c r="S67" s="228">
        <v>4.3260505236472962E-3</v>
      </c>
      <c r="T67" s="228">
        <v>8.4777151317993148E-3</v>
      </c>
      <c r="U67" s="228">
        <v>1.0787668363484141E-2</v>
      </c>
      <c r="V67" s="228">
        <v>8.0172881379532331E-3</v>
      </c>
      <c r="W67" s="228">
        <v>8.3524888697414455E-3</v>
      </c>
      <c r="DA67" s="69" t="s">
        <v>1185</v>
      </c>
    </row>
    <row r="68" spans="1:105" ht="12" customHeight="1" x14ac:dyDescent="0.25">
      <c r="A68" s="37" t="s">
        <v>162</v>
      </c>
      <c r="B68" s="228">
        <v>0.20408102813635109</v>
      </c>
      <c r="C68" s="228">
        <v>0.52492244097250063</v>
      </c>
      <c r="D68" s="228">
        <v>0.41754715257012731</v>
      </c>
      <c r="E68" s="228">
        <v>0.39481770250885512</v>
      </c>
      <c r="F68" s="228">
        <v>0.34494646604819618</v>
      </c>
      <c r="G68" s="228">
        <v>0.2479466780976424</v>
      </c>
      <c r="H68" s="228">
        <v>0.21053921892330901</v>
      </c>
      <c r="I68" s="228">
        <v>0.41448134394309522</v>
      </c>
      <c r="J68" s="228">
        <v>0.34133895137406772</v>
      </c>
      <c r="K68" s="228">
        <v>1.3466425388715459</v>
      </c>
      <c r="L68" s="228">
        <v>1.356585144579866</v>
      </c>
      <c r="M68" s="228">
        <v>1.485165692543017</v>
      </c>
      <c r="N68" s="228">
        <v>1.7567042666273369</v>
      </c>
      <c r="O68" s="228">
        <v>1.3097435784029421</v>
      </c>
      <c r="P68" s="228">
        <v>0.72375433664694155</v>
      </c>
      <c r="Q68" s="228">
        <v>0.44357779508318829</v>
      </c>
      <c r="R68" s="228">
        <v>0.38616112220054688</v>
      </c>
      <c r="S68" s="228">
        <v>0.46047919934251269</v>
      </c>
      <c r="T68" s="228">
        <v>1.076750005890394</v>
      </c>
      <c r="U68" s="228">
        <v>1.1366213703988719</v>
      </c>
      <c r="V68" s="228">
        <v>0.50427753168419598</v>
      </c>
      <c r="W68" s="228">
        <v>0.8197243467981703</v>
      </c>
      <c r="DA68" s="69" t="s">
        <v>1186</v>
      </c>
    </row>
    <row r="69" spans="1:105" ht="12" customHeight="1" x14ac:dyDescent="0.25">
      <c r="A69" s="37" t="s">
        <v>97</v>
      </c>
      <c r="B69" s="228">
        <v>0</v>
      </c>
      <c r="C69" s="228">
        <v>0</v>
      </c>
      <c r="D69" s="228">
        <v>0</v>
      </c>
      <c r="E69" s="228">
        <v>0</v>
      </c>
      <c r="F69" s="228">
        <v>0</v>
      </c>
      <c r="G69" s="228">
        <v>0</v>
      </c>
      <c r="H69" s="228">
        <v>0</v>
      </c>
      <c r="I69" s="228">
        <v>0</v>
      </c>
      <c r="J69" s="228">
        <v>0</v>
      </c>
      <c r="K69" s="228">
        <v>0</v>
      </c>
      <c r="L69" s="228">
        <v>0</v>
      </c>
      <c r="M69" s="228">
        <v>0</v>
      </c>
      <c r="N69" s="228">
        <v>0</v>
      </c>
      <c r="O69" s="228">
        <v>0</v>
      </c>
      <c r="P69" s="228">
        <v>0</v>
      </c>
      <c r="Q69" s="228">
        <v>0</v>
      </c>
      <c r="R69" s="228">
        <v>0</v>
      </c>
      <c r="S69" s="228">
        <v>0</v>
      </c>
      <c r="T69" s="228">
        <v>0</v>
      </c>
      <c r="U69" s="228">
        <v>0</v>
      </c>
      <c r="V69" s="228">
        <v>0</v>
      </c>
      <c r="W69" s="228">
        <v>0</v>
      </c>
      <c r="DA69" s="69" t="s">
        <v>1187</v>
      </c>
    </row>
    <row r="70" spans="1:105" ht="12" customHeight="1" x14ac:dyDescent="0.25">
      <c r="A70" s="37" t="s">
        <v>78</v>
      </c>
      <c r="B70" s="228">
        <v>0</v>
      </c>
      <c r="C70" s="228">
        <v>0</v>
      </c>
      <c r="D70" s="228">
        <v>0</v>
      </c>
      <c r="E70" s="228">
        <v>0</v>
      </c>
      <c r="F70" s="228">
        <v>0</v>
      </c>
      <c r="G70" s="228">
        <v>0</v>
      </c>
      <c r="H70" s="228">
        <v>0</v>
      </c>
      <c r="I70" s="228">
        <v>0</v>
      </c>
      <c r="J70" s="228">
        <v>0</v>
      </c>
      <c r="K70" s="228">
        <v>0</v>
      </c>
      <c r="L70" s="228">
        <v>0</v>
      </c>
      <c r="M70" s="228">
        <v>0</v>
      </c>
      <c r="N70" s="228">
        <v>0</v>
      </c>
      <c r="O70" s="228">
        <v>0</v>
      </c>
      <c r="P70" s="228">
        <v>0</v>
      </c>
      <c r="Q70" s="228">
        <v>0</v>
      </c>
      <c r="R70" s="228">
        <v>0</v>
      </c>
      <c r="S70" s="228">
        <v>0</v>
      </c>
      <c r="T70" s="228">
        <v>0</v>
      </c>
      <c r="U70" s="228">
        <v>0</v>
      </c>
      <c r="V70" s="228">
        <v>0</v>
      </c>
      <c r="W70" s="228">
        <v>0</v>
      </c>
      <c r="DA70" s="69" t="s">
        <v>1188</v>
      </c>
    </row>
    <row r="71" spans="1:105" ht="12" customHeight="1" x14ac:dyDescent="0.25">
      <c r="A71" s="37" t="s">
        <v>38</v>
      </c>
      <c r="B71" s="228">
        <v>1.7483563523140699</v>
      </c>
      <c r="C71" s="228">
        <v>1.5127772338516869</v>
      </c>
      <c r="D71" s="228">
        <v>1.322070333150418</v>
      </c>
      <c r="E71" s="228">
        <v>1.3258169340614669</v>
      </c>
      <c r="F71" s="228">
        <v>1.5347832680610869</v>
      </c>
      <c r="G71" s="228">
        <v>1.6831155287692969</v>
      </c>
      <c r="H71" s="228">
        <v>1.88322626122272</v>
      </c>
      <c r="I71" s="228">
        <v>1.889785242743657</v>
      </c>
      <c r="J71" s="228">
        <v>1.696837103741903</v>
      </c>
      <c r="K71" s="228">
        <v>1.9646357102835159</v>
      </c>
      <c r="L71" s="228">
        <v>1.521282255572125</v>
      </c>
      <c r="M71" s="228">
        <v>1.2361693715402859</v>
      </c>
      <c r="N71" s="228">
        <v>1.818932672693375</v>
      </c>
      <c r="O71" s="228">
        <v>1.4962669152454151</v>
      </c>
      <c r="P71" s="228">
        <v>1.450042103863707</v>
      </c>
      <c r="Q71" s="228">
        <v>0.84770398881769071</v>
      </c>
      <c r="R71" s="228">
        <v>1.051074451470962</v>
      </c>
      <c r="S71" s="228">
        <v>1.115713816175862</v>
      </c>
      <c r="T71" s="228">
        <v>1.5749941999720021</v>
      </c>
      <c r="U71" s="228">
        <v>1.977490810939257</v>
      </c>
      <c r="V71" s="228">
        <v>2.0943724384727469</v>
      </c>
      <c r="W71" s="228">
        <v>2.021827525604631</v>
      </c>
      <c r="DA71" s="69" t="s">
        <v>1189</v>
      </c>
    </row>
    <row r="72" spans="1:105" ht="12" customHeight="1" x14ac:dyDescent="0.25">
      <c r="A72" s="57" t="s">
        <v>1053</v>
      </c>
      <c r="B72" s="263">
        <f t="shared" ref="B72:W72" si="2">B73+B84</f>
        <v>19.603508747040433</v>
      </c>
      <c r="C72" s="263">
        <f t="shared" si="2"/>
        <v>28.350810224763222</v>
      </c>
      <c r="D72" s="263">
        <f t="shared" si="2"/>
        <v>25.487126324591781</v>
      </c>
      <c r="E72" s="263">
        <f t="shared" si="2"/>
        <v>25.342886045686267</v>
      </c>
      <c r="F72" s="263">
        <f t="shared" si="2"/>
        <v>26.428090029206082</v>
      </c>
      <c r="G72" s="263">
        <f t="shared" si="2"/>
        <v>24.618108926008112</v>
      </c>
      <c r="H72" s="263">
        <f t="shared" si="2"/>
        <v>24.812200371078337</v>
      </c>
      <c r="I72" s="263">
        <f t="shared" si="2"/>
        <v>29.967420744706043</v>
      </c>
      <c r="J72" s="263">
        <f t="shared" si="2"/>
        <v>26.339795523240259</v>
      </c>
      <c r="K72" s="263">
        <f t="shared" si="2"/>
        <v>51.056177256404375</v>
      </c>
      <c r="L72" s="263">
        <f t="shared" si="2"/>
        <v>45.990758725538953</v>
      </c>
      <c r="M72" s="263">
        <f t="shared" si="2"/>
        <v>43.518416785551544</v>
      </c>
      <c r="N72" s="263">
        <f t="shared" si="2"/>
        <v>54.086413777795784</v>
      </c>
      <c r="O72" s="263">
        <f t="shared" si="2"/>
        <v>42.344599535231218</v>
      </c>
      <c r="P72" s="263">
        <f t="shared" si="2"/>
        <v>24.38880033237988</v>
      </c>
      <c r="Q72" s="263">
        <f t="shared" si="2"/>
        <v>14.166090577236853</v>
      </c>
      <c r="R72" s="263">
        <f t="shared" si="2"/>
        <v>13.916195750187912</v>
      </c>
      <c r="S72" s="263">
        <f t="shared" si="2"/>
        <v>15.363516829858183</v>
      </c>
      <c r="T72" s="263">
        <f t="shared" si="2"/>
        <v>32.270626478604079</v>
      </c>
      <c r="U72" s="263">
        <f t="shared" si="2"/>
        <v>37.723706264858386</v>
      </c>
      <c r="V72" s="263">
        <f t="shared" si="2"/>
        <v>26.668148228469956</v>
      </c>
      <c r="W72" s="263">
        <f t="shared" si="2"/>
        <v>32.363472059659074</v>
      </c>
      <c r="DA72" s="70"/>
    </row>
    <row r="73" spans="1:105" ht="12" customHeight="1" x14ac:dyDescent="0.25">
      <c r="A73" s="60" t="s">
        <v>1054</v>
      </c>
      <c r="B73" s="264">
        <v>19.57937791999451</v>
      </c>
      <c r="C73" s="264">
        <v>28.326487754511671</v>
      </c>
      <c r="D73" s="264">
        <v>25.464655226529381</v>
      </c>
      <c r="E73" s="264">
        <v>25.320707280935022</v>
      </c>
      <c r="F73" s="264">
        <v>26.40382254575383</v>
      </c>
      <c r="G73" s="264">
        <v>24.593028652021889</v>
      </c>
      <c r="H73" s="264">
        <v>24.786630012957009</v>
      </c>
      <c r="I73" s="264">
        <v>29.93982414484244</v>
      </c>
      <c r="J73" s="264">
        <v>26.314992920831269</v>
      </c>
      <c r="K73" s="264">
        <v>51.01777294122509</v>
      </c>
      <c r="L73" s="264">
        <v>45.958319062953677</v>
      </c>
      <c r="M73" s="264">
        <v>43.488415062708533</v>
      </c>
      <c r="N73" s="264">
        <v>54.044856939677501</v>
      </c>
      <c r="O73" s="264">
        <v>42.311618404362157</v>
      </c>
      <c r="P73" s="264">
        <v>24.360847062032331</v>
      </c>
      <c r="Q73" s="264">
        <v>14.14939389742529</v>
      </c>
      <c r="R73" s="264">
        <v>13.89726578609587</v>
      </c>
      <c r="S73" s="264">
        <v>15.34258378308815</v>
      </c>
      <c r="T73" s="264">
        <v>32.237415323440153</v>
      </c>
      <c r="U73" s="264">
        <v>37.684329513946018</v>
      </c>
      <c r="V73" s="264">
        <v>26.634917216133111</v>
      </c>
      <c r="W73" s="264">
        <v>32.327175388442512</v>
      </c>
      <c r="DA73" s="72" t="s">
        <v>1190</v>
      </c>
    </row>
    <row r="74" spans="1:105" ht="12" customHeight="1" x14ac:dyDescent="0.25">
      <c r="A74" s="64" t="s">
        <v>30</v>
      </c>
      <c r="B74" s="231">
        <v>0.7787705009271314</v>
      </c>
      <c r="C74" s="231">
        <v>0.92459447275538531</v>
      </c>
      <c r="D74" s="231">
        <v>0.72781567010140935</v>
      </c>
      <c r="E74" s="231">
        <v>0.63467252661330398</v>
      </c>
      <c r="F74" s="231">
        <v>0.6886949920784633</v>
      </c>
      <c r="G74" s="231">
        <v>0.68147013970964987</v>
      </c>
      <c r="H74" s="231">
        <v>0.7956980327743276</v>
      </c>
      <c r="I74" s="231">
        <v>0.67604126692905842</v>
      </c>
      <c r="J74" s="231">
        <v>0.62818122959395239</v>
      </c>
      <c r="K74" s="231">
        <v>1.044872039974069</v>
      </c>
      <c r="L74" s="231">
        <v>0.88811938757947895</v>
      </c>
      <c r="M74" s="231">
        <v>0.8800280509529762</v>
      </c>
      <c r="N74" s="231">
        <v>1.3852520591521671</v>
      </c>
      <c r="O74" s="231">
        <v>1.0928005098447049</v>
      </c>
      <c r="P74" s="231">
        <v>6.1473936977419728E-2</v>
      </c>
      <c r="Q74" s="231">
        <v>0</v>
      </c>
      <c r="R74" s="231">
        <v>0</v>
      </c>
      <c r="S74" s="231">
        <v>7.6679834803268805E-5</v>
      </c>
      <c r="T74" s="231">
        <v>1.6855681153642491E-4</v>
      </c>
      <c r="U74" s="231">
        <v>1.249424427538348E-4</v>
      </c>
      <c r="V74" s="231">
        <v>0</v>
      </c>
      <c r="W74" s="231">
        <v>0</v>
      </c>
      <c r="DA74" s="73" t="s">
        <v>1191</v>
      </c>
    </row>
    <row r="75" spans="1:105" ht="12" customHeight="1" x14ac:dyDescent="0.25">
      <c r="A75" s="64" t="s">
        <v>32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1192</v>
      </c>
    </row>
    <row r="76" spans="1:105" ht="12" customHeight="1" x14ac:dyDescent="0.25">
      <c r="A76" s="64" t="s">
        <v>33</v>
      </c>
      <c r="B76" s="231">
        <v>7.6989292302148057E-2</v>
      </c>
      <c r="C76" s="231">
        <v>7.9482607474707298E-2</v>
      </c>
      <c r="D76" s="231">
        <v>6.8525488683342017E-2</v>
      </c>
      <c r="E76" s="231">
        <v>5.9964795648636132E-2</v>
      </c>
      <c r="F76" s="231">
        <v>0.12620115055473241</v>
      </c>
      <c r="G76" s="231">
        <v>5.8120596986931561E-2</v>
      </c>
      <c r="H76" s="231">
        <v>0.1627124549216987</v>
      </c>
      <c r="I76" s="231">
        <v>0.2504027657452475</v>
      </c>
      <c r="J76" s="231">
        <v>0.33380261131291661</v>
      </c>
      <c r="K76" s="231">
        <v>0</v>
      </c>
      <c r="L76" s="231">
        <v>9.4275317574240791E-2</v>
      </c>
      <c r="M76" s="231">
        <v>1.016301330099658</v>
      </c>
      <c r="N76" s="231">
        <v>0.56617933418148958</v>
      </c>
      <c r="O76" s="231">
        <v>0.22017898308828371</v>
      </c>
      <c r="P76" s="231">
        <v>0.24382243976991011</v>
      </c>
      <c r="Q76" s="231">
        <v>0.14457801546439769</v>
      </c>
      <c r="R76" s="231">
        <v>0.15332983416663989</v>
      </c>
      <c r="S76" s="231">
        <v>0.1825385173021388</v>
      </c>
      <c r="T76" s="231">
        <v>0.29238923286729868</v>
      </c>
      <c r="U76" s="231">
        <v>0.27883905398872011</v>
      </c>
      <c r="V76" s="231">
        <v>0.25449602189188641</v>
      </c>
      <c r="W76" s="231">
        <v>0.28471759662401641</v>
      </c>
      <c r="DA76" s="73" t="s">
        <v>1193</v>
      </c>
    </row>
    <row r="77" spans="1:105" ht="12" customHeight="1" x14ac:dyDescent="0.25">
      <c r="A77" s="64" t="s">
        <v>160</v>
      </c>
      <c r="B77" s="231">
        <v>0.59625776148846832</v>
      </c>
      <c r="C77" s="231">
        <v>0.64957975608146634</v>
      </c>
      <c r="D77" s="231">
        <v>1.482706970190192</v>
      </c>
      <c r="E77" s="231">
        <v>1.30554537220319</v>
      </c>
      <c r="F77" s="231">
        <v>1.3813878350088371</v>
      </c>
      <c r="G77" s="231">
        <v>1.1510193206629029</v>
      </c>
      <c r="H77" s="231">
        <v>0.13953831453329621</v>
      </c>
      <c r="I77" s="231">
        <v>0.1079817749068082</v>
      </c>
      <c r="J77" s="231">
        <v>4.8510779832083573E-2</v>
      </c>
      <c r="K77" s="231">
        <v>0.17883520171419981</v>
      </c>
      <c r="L77" s="231">
        <v>0.1629570393004901</v>
      </c>
      <c r="M77" s="231">
        <v>0.15996118080401581</v>
      </c>
      <c r="N77" s="231">
        <v>0.24693926625710891</v>
      </c>
      <c r="O77" s="231">
        <v>0.19230876857414381</v>
      </c>
      <c r="P77" s="231">
        <v>0.32399543900052241</v>
      </c>
      <c r="Q77" s="231">
        <v>0.12819980620841889</v>
      </c>
      <c r="R77" s="231">
        <v>0.13641081859444501</v>
      </c>
      <c r="S77" s="231">
        <v>0.1219482246345554</v>
      </c>
      <c r="T77" s="231">
        <v>0.15838844015101899</v>
      </c>
      <c r="U77" s="231">
        <v>0.20639363637350461</v>
      </c>
      <c r="V77" s="231">
        <v>0.20264131246467201</v>
      </c>
      <c r="W77" s="231">
        <v>0.1774689550204627</v>
      </c>
      <c r="DA77" s="73" t="s">
        <v>1194</v>
      </c>
    </row>
    <row r="78" spans="1:105" ht="12" customHeight="1" x14ac:dyDescent="0.25">
      <c r="A78" s="64" t="s">
        <v>70</v>
      </c>
      <c r="B78" s="231">
        <v>3.5311867359828422</v>
      </c>
      <c r="C78" s="231">
        <v>12.49046336067329</v>
      </c>
      <c r="D78" s="231">
        <v>7.3164573761211731</v>
      </c>
      <c r="E78" s="231">
        <v>5.545766813417786</v>
      </c>
      <c r="F78" s="231">
        <v>5.0964917842825708</v>
      </c>
      <c r="G78" s="231">
        <v>0.52156702234879171</v>
      </c>
      <c r="H78" s="231">
        <v>0.36504869369204729</v>
      </c>
      <c r="I78" s="231">
        <v>4.552497440444327</v>
      </c>
      <c r="J78" s="231">
        <v>1.533151032731265</v>
      </c>
      <c r="K78" s="231">
        <v>3.3620176256137371</v>
      </c>
      <c r="L78" s="231">
        <v>3.6083333378584901</v>
      </c>
      <c r="M78" s="231">
        <v>1.7681318184720241</v>
      </c>
      <c r="N78" s="231">
        <v>0.9751767166714459</v>
      </c>
      <c r="O78" s="231">
        <v>0.6741781776447936</v>
      </c>
      <c r="P78" s="231">
        <v>0.46661151353261349</v>
      </c>
      <c r="Q78" s="231">
        <v>0.22134321149754899</v>
      </c>
      <c r="R78" s="231">
        <v>0.64554550416800083</v>
      </c>
      <c r="S78" s="231">
        <v>0.19361665886157489</v>
      </c>
      <c r="T78" s="231">
        <v>0.93808279408522166</v>
      </c>
      <c r="U78" s="231">
        <v>0.20905509320919241</v>
      </c>
      <c r="V78" s="231">
        <v>0.1247411669995025</v>
      </c>
      <c r="W78" s="231">
        <v>8.4031617823002419E-2</v>
      </c>
      <c r="DA78" s="73" t="s">
        <v>1195</v>
      </c>
    </row>
    <row r="79" spans="1:105" ht="12" customHeight="1" x14ac:dyDescent="0.25">
      <c r="A79" s="64" t="s">
        <v>34</v>
      </c>
      <c r="B79" s="231">
        <v>0</v>
      </c>
      <c r="C79" s="231">
        <v>0</v>
      </c>
      <c r="D79" s="231">
        <v>0</v>
      </c>
      <c r="E79" s="231">
        <v>0</v>
      </c>
      <c r="F79" s="231">
        <v>0</v>
      </c>
      <c r="G79" s="231">
        <v>0</v>
      </c>
      <c r="H79" s="231">
        <v>0</v>
      </c>
      <c r="I79" s="231">
        <v>0</v>
      </c>
      <c r="J79" s="231">
        <v>0</v>
      </c>
      <c r="K79" s="231">
        <v>0</v>
      </c>
      <c r="L79" s="231">
        <v>0</v>
      </c>
      <c r="M79" s="231">
        <v>0</v>
      </c>
      <c r="N79" s="231">
        <v>0</v>
      </c>
      <c r="O79" s="231">
        <v>0</v>
      </c>
      <c r="P79" s="231">
        <v>0</v>
      </c>
      <c r="Q79" s="231">
        <v>0</v>
      </c>
      <c r="R79" s="231">
        <v>0</v>
      </c>
      <c r="S79" s="231">
        <v>1.0759363739653549E-4</v>
      </c>
      <c r="T79" s="231">
        <v>3.4557554139631437E-4</v>
      </c>
      <c r="U79" s="231">
        <v>1.9780158968435441E-4</v>
      </c>
      <c r="V79" s="231">
        <v>1.882075022020035E-4</v>
      </c>
      <c r="W79" s="231">
        <v>1.8723314793699881E-4</v>
      </c>
      <c r="DA79" s="73" t="s">
        <v>1196</v>
      </c>
    </row>
    <row r="80" spans="1:105" ht="12" customHeight="1" x14ac:dyDescent="0.25">
      <c r="A80" s="64" t="s">
        <v>162</v>
      </c>
      <c r="B80" s="231">
        <v>3.039099521027631</v>
      </c>
      <c r="C80" s="231">
        <v>3.524873352717266</v>
      </c>
      <c r="D80" s="231">
        <v>3.3867173459906148</v>
      </c>
      <c r="E80" s="231">
        <v>3.277035148587045</v>
      </c>
      <c r="F80" s="231">
        <v>3.0921786884462521</v>
      </c>
      <c r="G80" s="231">
        <v>3.1541734456983548</v>
      </c>
      <c r="H80" s="231">
        <v>2.7075461005290951</v>
      </c>
      <c r="I80" s="231">
        <v>3.707938338324976</v>
      </c>
      <c r="J80" s="231">
        <v>3.519955064240202</v>
      </c>
      <c r="K80" s="231">
        <v>10.71762847027178</v>
      </c>
      <c r="L80" s="231">
        <v>11.66547301418095</v>
      </c>
      <c r="M80" s="231">
        <v>13.67272763470304</v>
      </c>
      <c r="N80" s="231">
        <v>20.493859072987181</v>
      </c>
      <c r="O80" s="231">
        <v>15.28930820125472</v>
      </c>
      <c r="P80" s="231">
        <v>15.40078544147562</v>
      </c>
      <c r="Q80" s="231">
        <v>9.8244849463020127</v>
      </c>
      <c r="R80" s="231">
        <v>10.14406800453612</v>
      </c>
      <c r="S80" s="231">
        <v>12.40344140669945</v>
      </c>
      <c r="T80" s="231">
        <v>19.222409845323661</v>
      </c>
      <c r="U80" s="231">
        <v>20.779391262336951</v>
      </c>
      <c r="V80" s="231">
        <v>12.17918993054044</v>
      </c>
      <c r="W80" s="231">
        <v>16.642654917789649</v>
      </c>
      <c r="DA80" s="73" t="s">
        <v>1197</v>
      </c>
    </row>
    <row r="81" spans="1:105" ht="12" customHeight="1" x14ac:dyDescent="0.25">
      <c r="A81" s="64" t="s">
        <v>36</v>
      </c>
      <c r="B81" s="231">
        <v>0</v>
      </c>
      <c r="C81" s="231">
        <v>0</v>
      </c>
      <c r="D81" s="231">
        <v>0</v>
      </c>
      <c r="E81" s="231">
        <v>0</v>
      </c>
      <c r="F81" s="231">
        <v>0</v>
      </c>
      <c r="G81" s="231">
        <v>0</v>
      </c>
      <c r="H81" s="231">
        <v>0</v>
      </c>
      <c r="I81" s="231">
        <v>0</v>
      </c>
      <c r="J81" s="231">
        <v>0</v>
      </c>
      <c r="K81" s="231">
        <v>0</v>
      </c>
      <c r="L81" s="231">
        <v>0</v>
      </c>
      <c r="M81" s="231">
        <v>0</v>
      </c>
      <c r="N81" s="231">
        <v>0</v>
      </c>
      <c r="O81" s="231">
        <v>0</v>
      </c>
      <c r="P81" s="231">
        <v>0</v>
      </c>
      <c r="Q81" s="231">
        <v>0</v>
      </c>
      <c r="R81" s="231">
        <v>0</v>
      </c>
      <c r="S81" s="231">
        <v>0</v>
      </c>
      <c r="T81" s="231">
        <v>0</v>
      </c>
      <c r="U81" s="231">
        <v>0</v>
      </c>
      <c r="V81" s="231">
        <v>0</v>
      </c>
      <c r="W81" s="231">
        <v>0</v>
      </c>
      <c r="DA81" s="73" t="s">
        <v>1198</v>
      </c>
    </row>
    <row r="82" spans="1:105" ht="12" customHeight="1" x14ac:dyDescent="0.25">
      <c r="A82" s="64" t="s">
        <v>73</v>
      </c>
      <c r="B82" s="231">
        <v>3.7052668817736838</v>
      </c>
      <c r="C82" s="231">
        <v>3.5269629935550242</v>
      </c>
      <c r="D82" s="231">
        <v>3.2679704906695188</v>
      </c>
      <c r="E82" s="231">
        <v>3.063037752793019</v>
      </c>
      <c r="F82" s="231">
        <v>3.3620452203437101</v>
      </c>
      <c r="G82" s="231">
        <v>3.764766750975546</v>
      </c>
      <c r="H82" s="231">
        <v>3.890953887329994</v>
      </c>
      <c r="I82" s="231">
        <v>3.9476633492142521</v>
      </c>
      <c r="J82" s="231">
        <v>3.8748298151021712</v>
      </c>
      <c r="K82" s="231">
        <v>7.3153070940508851</v>
      </c>
      <c r="L82" s="231">
        <v>6.8681886456567423</v>
      </c>
      <c r="M82" s="231">
        <v>6.5030285468729296</v>
      </c>
      <c r="N82" s="231">
        <v>0.43108821795691332</v>
      </c>
      <c r="O82" s="231">
        <v>0.44589433409921658</v>
      </c>
      <c r="P82" s="231">
        <v>0.27992845063309379</v>
      </c>
      <c r="Q82" s="231">
        <v>0.1834352895274689</v>
      </c>
      <c r="R82" s="231">
        <v>0.1098647608954451</v>
      </c>
      <c r="S82" s="231">
        <v>0.118102227154366</v>
      </c>
      <c r="T82" s="231">
        <v>0.75003547923813563</v>
      </c>
      <c r="U82" s="231">
        <v>1.0979381963108401</v>
      </c>
      <c r="V82" s="231">
        <v>0.92834233520982001</v>
      </c>
      <c r="W82" s="231">
        <v>1.0084494039261249</v>
      </c>
      <c r="DA82" s="73" t="s">
        <v>1199</v>
      </c>
    </row>
    <row r="83" spans="1:105" ht="12" customHeight="1" x14ac:dyDescent="0.25">
      <c r="A83" s="64" t="s">
        <v>79</v>
      </c>
      <c r="B83" s="231">
        <v>7.851807226492606</v>
      </c>
      <c r="C83" s="231">
        <v>7.1305312112545289</v>
      </c>
      <c r="D83" s="231">
        <v>9.2144618847731259</v>
      </c>
      <c r="E83" s="231">
        <v>11.43468487167204</v>
      </c>
      <c r="F83" s="231">
        <v>12.65682287503927</v>
      </c>
      <c r="G83" s="231">
        <v>15.261911375639709</v>
      </c>
      <c r="H83" s="231">
        <v>16.725132529176559</v>
      </c>
      <c r="I83" s="231">
        <v>16.697299209277769</v>
      </c>
      <c r="J83" s="231">
        <v>16.376562388018669</v>
      </c>
      <c r="K83" s="231">
        <v>28.399112509600421</v>
      </c>
      <c r="L83" s="231">
        <v>22.670972320803291</v>
      </c>
      <c r="M83" s="231">
        <v>19.48823650080389</v>
      </c>
      <c r="N83" s="231">
        <v>29.946362272471202</v>
      </c>
      <c r="O83" s="231">
        <v>24.396949429856299</v>
      </c>
      <c r="P83" s="231">
        <v>7.5842298406431476</v>
      </c>
      <c r="Q83" s="231">
        <v>3.6473526284254421</v>
      </c>
      <c r="R83" s="231">
        <v>2.708046863735222</v>
      </c>
      <c r="S83" s="231">
        <v>2.3227524749638628</v>
      </c>
      <c r="T83" s="231">
        <v>10.875595399421879</v>
      </c>
      <c r="U83" s="231">
        <v>15.112389527694379</v>
      </c>
      <c r="V83" s="231">
        <v>12.945318241524591</v>
      </c>
      <c r="W83" s="231">
        <v>14.129665664111331</v>
      </c>
      <c r="DA83" s="73" t="s">
        <v>1200</v>
      </c>
    </row>
    <row r="84" spans="1:105" ht="12" customHeight="1" x14ac:dyDescent="0.25">
      <c r="A84" s="60" t="s">
        <v>1066</v>
      </c>
      <c r="B84" s="264">
        <v>2.413082704592159E-2</v>
      </c>
      <c r="C84" s="264">
        <v>2.4322470251549801E-2</v>
      </c>
      <c r="D84" s="264">
        <v>2.2471098062400229E-2</v>
      </c>
      <c r="E84" s="264">
        <v>2.2178764751247419E-2</v>
      </c>
      <c r="F84" s="264">
        <v>2.4267483452251479E-2</v>
      </c>
      <c r="G84" s="264">
        <v>2.5080273986223062E-2</v>
      </c>
      <c r="H84" s="264">
        <v>2.5570358121326481E-2</v>
      </c>
      <c r="I84" s="264">
        <v>2.7596599863601579E-2</v>
      </c>
      <c r="J84" s="264">
        <v>2.4802602408987798E-2</v>
      </c>
      <c r="K84" s="264">
        <v>3.8404315179281827E-2</v>
      </c>
      <c r="L84" s="264">
        <v>3.2439662585276252E-2</v>
      </c>
      <c r="M84" s="264">
        <v>3.000172284301323E-2</v>
      </c>
      <c r="N84" s="264">
        <v>4.155683811828477E-2</v>
      </c>
      <c r="O84" s="264">
        <v>3.2981130869059037E-2</v>
      </c>
      <c r="P84" s="264">
        <v>2.7953270347550279E-2</v>
      </c>
      <c r="Q84" s="264">
        <v>1.669667981156361E-2</v>
      </c>
      <c r="R84" s="264">
        <v>1.8929964092042222E-2</v>
      </c>
      <c r="S84" s="264">
        <v>2.093304677003328E-2</v>
      </c>
      <c r="T84" s="264">
        <v>3.3211155163923527E-2</v>
      </c>
      <c r="U84" s="264">
        <v>3.9376750912369071E-2</v>
      </c>
      <c r="V84" s="264">
        <v>3.3231012336844723E-2</v>
      </c>
      <c r="W84" s="264">
        <v>3.6296671216558461E-2</v>
      </c>
      <c r="DA84" s="72" t="s">
        <v>1201</v>
      </c>
    </row>
    <row r="85" spans="1:105" ht="12" customHeight="1" x14ac:dyDescent="0.25">
      <c r="A85" s="57" t="s">
        <v>1012</v>
      </c>
      <c r="B85" s="263">
        <v>6.1447195877398908</v>
      </c>
      <c r="C85" s="263">
        <v>8.8182841651126722</v>
      </c>
      <c r="D85" s="263">
        <v>7.5454846243803937</v>
      </c>
      <c r="E85" s="263">
        <v>7.1784291384920031</v>
      </c>
      <c r="F85" s="263">
        <v>7.4176148475393049</v>
      </c>
      <c r="G85" s="263">
        <v>6.6717855319069237</v>
      </c>
      <c r="H85" s="263">
        <v>6.6459943121921263</v>
      </c>
      <c r="I85" s="263">
        <v>8.0578354652255566</v>
      </c>
      <c r="J85" s="263">
        <v>6.8845539315128939</v>
      </c>
      <c r="K85" s="263">
        <v>13.597349256292061</v>
      </c>
      <c r="L85" s="263">
        <v>12.559733565512641</v>
      </c>
      <c r="M85" s="263">
        <v>12.2367681192513</v>
      </c>
      <c r="N85" s="263">
        <v>15.3211699924765</v>
      </c>
      <c r="O85" s="263">
        <v>11.85476837966816</v>
      </c>
      <c r="P85" s="263">
        <v>8.1323292222363346</v>
      </c>
      <c r="Q85" s="263">
        <v>4.81262799558057</v>
      </c>
      <c r="R85" s="263">
        <v>4.9697291883130141</v>
      </c>
      <c r="S85" s="263">
        <v>5.5303442893080561</v>
      </c>
      <c r="T85" s="263">
        <v>10.41422722855599</v>
      </c>
      <c r="U85" s="263">
        <v>11.986067646887729</v>
      </c>
      <c r="V85" s="263">
        <v>8.8349064786898897</v>
      </c>
      <c r="W85" s="263">
        <v>10.38587059417449</v>
      </c>
      <c r="DA85" s="70" t="s">
        <v>1202</v>
      </c>
    </row>
    <row r="86" spans="1:105" ht="12" customHeight="1" x14ac:dyDescent="0.25">
      <c r="A86" s="60" t="s">
        <v>1014</v>
      </c>
      <c r="B86" s="264">
        <v>4.6472692856112028</v>
      </c>
      <c r="C86" s="264">
        <v>8.3434850986414606</v>
      </c>
      <c r="D86" s="264">
        <v>6.9736272244608308</v>
      </c>
      <c r="E86" s="264">
        <v>6.5198939183915261</v>
      </c>
      <c r="F86" s="264">
        <v>6.554622329298228</v>
      </c>
      <c r="G86" s="264">
        <v>4.8199713356234186</v>
      </c>
      <c r="H86" s="264">
        <v>4.2125226137438334</v>
      </c>
      <c r="I86" s="264">
        <v>6.826938911539953</v>
      </c>
      <c r="J86" s="264">
        <v>5.3507376320932618</v>
      </c>
      <c r="K86" s="264">
        <v>12.341717173200109</v>
      </c>
      <c r="L86" s="264">
        <v>11.63808962192274</v>
      </c>
      <c r="M86" s="264">
        <v>11.49280957856242</v>
      </c>
      <c r="N86" s="264">
        <v>14.065483740226661</v>
      </c>
      <c r="O86" s="264">
        <v>10.781396990004261</v>
      </c>
      <c r="P86" s="264">
        <v>6.8547905420493631</v>
      </c>
      <c r="Q86" s="264">
        <v>4.0740325049007442</v>
      </c>
      <c r="R86" s="264">
        <v>3.9814767904108659</v>
      </c>
      <c r="S86" s="264">
        <v>4.4885807813989107</v>
      </c>
      <c r="T86" s="264">
        <v>9.1684687845017372</v>
      </c>
      <c r="U86" s="264">
        <v>10.26423423217982</v>
      </c>
      <c r="V86" s="264">
        <v>6.3331630876448664</v>
      </c>
      <c r="W86" s="264">
        <v>8.3894280525808096</v>
      </c>
      <c r="DA86" s="72" t="s">
        <v>1203</v>
      </c>
    </row>
    <row r="87" spans="1:105" ht="12" customHeight="1" x14ac:dyDescent="0.25">
      <c r="A87" s="59" t="s">
        <v>30</v>
      </c>
      <c r="B87" s="232">
        <v>0.45297085604530007</v>
      </c>
      <c r="C87" s="232">
        <v>0.43703718076510761</v>
      </c>
      <c r="D87" s="232">
        <v>0.39251996928539801</v>
      </c>
      <c r="E87" s="232">
        <v>0.38409730201794368</v>
      </c>
      <c r="F87" s="232">
        <v>0.43687240319936838</v>
      </c>
      <c r="G87" s="232">
        <v>0.59605128797884133</v>
      </c>
      <c r="H87" s="232">
        <v>0.8085554792337023</v>
      </c>
      <c r="I87" s="232">
        <v>0.49777764438051858</v>
      </c>
      <c r="J87" s="232">
        <v>0.55686186441419183</v>
      </c>
      <c r="K87" s="232">
        <v>0.8431756016372427</v>
      </c>
      <c r="L87" s="232">
        <v>0.63277603517059722</v>
      </c>
      <c r="M87" s="232">
        <v>0.58179182028297272</v>
      </c>
      <c r="N87" s="232">
        <v>0.82898910928119984</v>
      </c>
      <c r="O87" s="232">
        <v>0.67914243619884573</v>
      </c>
      <c r="P87" s="232">
        <v>2.5740286483517592E-2</v>
      </c>
      <c r="Q87" s="232">
        <v>0</v>
      </c>
      <c r="R87" s="232">
        <v>0</v>
      </c>
      <c r="S87" s="232">
        <v>2.688103029132877E-5</v>
      </c>
      <c r="T87" s="232">
        <v>7.5524669423872499E-5</v>
      </c>
      <c r="U87" s="232">
        <v>6.0179730908618793E-5</v>
      </c>
      <c r="V87" s="232">
        <v>0</v>
      </c>
      <c r="W87" s="232">
        <v>0</v>
      </c>
      <c r="DA87" s="71" t="s">
        <v>1204</v>
      </c>
    </row>
    <row r="88" spans="1:105" ht="12" customHeight="1" x14ac:dyDescent="0.25">
      <c r="A88" s="59" t="s">
        <v>33</v>
      </c>
      <c r="B88" s="297">
        <v>4.4338770781619873E-2</v>
      </c>
      <c r="C88" s="297">
        <v>3.7199041725126718E-2</v>
      </c>
      <c r="D88" s="297">
        <v>3.6591907458455787E-2</v>
      </c>
      <c r="E88" s="297">
        <v>3.5931923686221771E-2</v>
      </c>
      <c r="F88" s="297">
        <v>7.9265381498117876E-2</v>
      </c>
      <c r="G88" s="297">
        <v>5.0333765285337652E-2</v>
      </c>
      <c r="H88" s="297">
        <v>0.16370988028257111</v>
      </c>
      <c r="I88" s="297">
        <v>0.1825550519232714</v>
      </c>
      <c r="J88" s="297">
        <v>0.29298460775729401</v>
      </c>
      <c r="K88" s="297">
        <v>0</v>
      </c>
      <c r="L88" s="297">
        <v>6.6507286575720928E-2</v>
      </c>
      <c r="M88" s="297">
        <v>0.66525192917404208</v>
      </c>
      <c r="N88" s="297">
        <v>0.33547996365702931</v>
      </c>
      <c r="O88" s="297">
        <v>0.1354841197517207</v>
      </c>
      <c r="P88" s="297">
        <v>0.1010854327193304</v>
      </c>
      <c r="Q88" s="297">
        <v>5.6950538961537428E-2</v>
      </c>
      <c r="R88" s="297">
        <v>5.4952898808721659E-2</v>
      </c>
      <c r="S88" s="297">
        <v>6.3359510523039994E-2</v>
      </c>
      <c r="T88" s="297">
        <v>0.129716868148188</v>
      </c>
      <c r="U88" s="297">
        <v>0.13298002270122389</v>
      </c>
      <c r="V88" s="297">
        <v>0.12603588299730581</v>
      </c>
      <c r="W88" s="297">
        <v>0.13865814751951369</v>
      </c>
      <c r="DA88" s="122" t="s">
        <v>1205</v>
      </c>
    </row>
    <row r="89" spans="1:105" ht="12" customHeight="1" x14ac:dyDescent="0.25">
      <c r="A89" s="59" t="s">
        <v>160</v>
      </c>
      <c r="B89" s="297">
        <v>0.33698145686359021</v>
      </c>
      <c r="C89" s="297">
        <v>0.29833950515928193</v>
      </c>
      <c r="D89" s="297">
        <v>0.77697469323924684</v>
      </c>
      <c r="E89" s="297">
        <v>0.76770561527402148</v>
      </c>
      <c r="F89" s="297">
        <v>0.85144089162009917</v>
      </c>
      <c r="G89" s="297">
        <v>0.97820663364054095</v>
      </c>
      <c r="H89" s="297">
        <v>0.13777366236394351</v>
      </c>
      <c r="I89" s="297">
        <v>7.7254508365390009E-2</v>
      </c>
      <c r="J89" s="297">
        <v>4.1784188121570427E-2</v>
      </c>
      <c r="K89" s="297">
        <v>0.14067874591938601</v>
      </c>
      <c r="L89" s="297">
        <v>0.11281399734727771</v>
      </c>
      <c r="M89" s="297">
        <v>0.1027535622654293</v>
      </c>
      <c r="N89" s="297">
        <v>0.14358906390351039</v>
      </c>
      <c r="O89" s="297">
        <v>0.11612621108898299</v>
      </c>
      <c r="P89" s="297">
        <v>0.13181730714584691</v>
      </c>
      <c r="Q89" s="297">
        <v>4.955660940784494E-2</v>
      </c>
      <c r="R89" s="297">
        <v>4.7976812723645408E-2</v>
      </c>
      <c r="S89" s="297">
        <v>4.1538557797073383E-2</v>
      </c>
      <c r="T89" s="297">
        <v>6.8956815565139856E-2</v>
      </c>
      <c r="U89" s="297">
        <v>9.659346421356145E-2</v>
      </c>
      <c r="V89" s="297">
        <v>9.8482675074847384E-2</v>
      </c>
      <c r="W89" s="297">
        <v>8.4814892054923444E-2</v>
      </c>
      <c r="DA89" s="122" t="s">
        <v>1206</v>
      </c>
    </row>
    <row r="90" spans="1:105" ht="12" customHeight="1" x14ac:dyDescent="0.25">
      <c r="A90" s="59" t="s">
        <v>70</v>
      </c>
      <c r="B90" s="297">
        <v>2.0585207684382421</v>
      </c>
      <c r="C90" s="297">
        <v>5.9172435266993748</v>
      </c>
      <c r="D90" s="297">
        <v>3.9547132735999679</v>
      </c>
      <c r="E90" s="297">
        <v>3.363775184425005</v>
      </c>
      <c r="F90" s="297">
        <v>3.2402074443332181</v>
      </c>
      <c r="G90" s="297">
        <v>0.45721526765899828</v>
      </c>
      <c r="H90" s="297">
        <v>0.37178009939960949</v>
      </c>
      <c r="I90" s="297">
        <v>3.35958545126923</v>
      </c>
      <c r="J90" s="297">
        <v>1.362138480868575</v>
      </c>
      <c r="K90" s="297">
        <v>2.7191220993142569</v>
      </c>
      <c r="L90" s="297">
        <v>2.5766719127092048</v>
      </c>
      <c r="M90" s="297">
        <v>1.1715465120960411</v>
      </c>
      <c r="N90" s="297">
        <v>0.58489397079891381</v>
      </c>
      <c r="O90" s="297">
        <v>0.41992184742519489</v>
      </c>
      <c r="P90" s="297">
        <v>0.19581754422853401</v>
      </c>
      <c r="Q90" s="297">
        <v>8.825575475385998E-2</v>
      </c>
      <c r="R90" s="297">
        <v>0.23419199638871849</v>
      </c>
      <c r="S90" s="297">
        <v>6.8026991320412483E-2</v>
      </c>
      <c r="T90" s="297">
        <v>0.42126705468613901</v>
      </c>
      <c r="U90" s="297">
        <v>0.1009194330338848</v>
      </c>
      <c r="V90" s="297">
        <v>6.2532279458730702E-2</v>
      </c>
      <c r="W90" s="297">
        <v>4.1424288402447773E-2</v>
      </c>
      <c r="DA90" s="122" t="s">
        <v>1207</v>
      </c>
    </row>
    <row r="91" spans="1:105" ht="12" customHeight="1" x14ac:dyDescent="0.25">
      <c r="A91" s="59" t="s">
        <v>162</v>
      </c>
      <c r="B91" s="297">
        <v>1.754457433482451</v>
      </c>
      <c r="C91" s="297">
        <v>1.65366584429257</v>
      </c>
      <c r="D91" s="297">
        <v>1.812827380877762</v>
      </c>
      <c r="E91" s="297">
        <v>1.968383892988335</v>
      </c>
      <c r="F91" s="297">
        <v>1.9468362086474249</v>
      </c>
      <c r="G91" s="297">
        <v>2.7381643810597009</v>
      </c>
      <c r="H91" s="297">
        <v>2.730703492464007</v>
      </c>
      <c r="I91" s="297">
        <v>2.7097662556015432</v>
      </c>
      <c r="J91" s="297">
        <v>3.0969684909316308</v>
      </c>
      <c r="K91" s="297">
        <v>8.6387407263292193</v>
      </c>
      <c r="L91" s="297">
        <v>8.249320390119939</v>
      </c>
      <c r="M91" s="297">
        <v>8.9714657547439369</v>
      </c>
      <c r="N91" s="297">
        <v>12.17253163258601</v>
      </c>
      <c r="O91" s="297">
        <v>9.4307223755395135</v>
      </c>
      <c r="P91" s="297">
        <v>6.400329971472134</v>
      </c>
      <c r="Q91" s="297">
        <v>3.8792696017775019</v>
      </c>
      <c r="R91" s="297">
        <v>3.6443550824897808</v>
      </c>
      <c r="S91" s="297">
        <v>4.3156288407280936</v>
      </c>
      <c r="T91" s="297">
        <v>8.5484525214328464</v>
      </c>
      <c r="U91" s="297">
        <v>9.9336811325002383</v>
      </c>
      <c r="V91" s="297">
        <v>6.0461122501139828</v>
      </c>
      <c r="W91" s="297">
        <v>8.1245307246039253</v>
      </c>
      <c r="DA91" s="122" t="s">
        <v>1208</v>
      </c>
    </row>
    <row r="92" spans="1:105" ht="12" customHeight="1" x14ac:dyDescent="0.25">
      <c r="A92" s="60" t="s">
        <v>1021</v>
      </c>
      <c r="B92" s="264">
        <v>1.497450302128688</v>
      </c>
      <c r="C92" s="264">
        <v>0.47479906647121223</v>
      </c>
      <c r="D92" s="264">
        <v>0.57185739991956308</v>
      </c>
      <c r="E92" s="264">
        <v>0.65853522010047749</v>
      </c>
      <c r="F92" s="264">
        <v>0.86299251824107648</v>
      </c>
      <c r="G92" s="264">
        <v>1.8518141962835051</v>
      </c>
      <c r="H92" s="264">
        <v>2.4334716984482929</v>
      </c>
      <c r="I92" s="264">
        <v>1.230896553685604</v>
      </c>
      <c r="J92" s="264">
        <v>1.533816299419632</v>
      </c>
      <c r="K92" s="264">
        <v>1.2556320830919521</v>
      </c>
      <c r="L92" s="264">
        <v>0.92164394358990498</v>
      </c>
      <c r="M92" s="264">
        <v>0.74395854068887857</v>
      </c>
      <c r="N92" s="264">
        <v>1.255686252249834</v>
      </c>
      <c r="O92" s="264">
        <v>1.073371389663899</v>
      </c>
      <c r="P92" s="264">
        <v>1.277538680186971</v>
      </c>
      <c r="Q92" s="264">
        <v>0.73859549067982566</v>
      </c>
      <c r="R92" s="264">
        <v>0.98825239790214814</v>
      </c>
      <c r="S92" s="264">
        <v>1.0417635079091461</v>
      </c>
      <c r="T92" s="264">
        <v>1.245758444054248</v>
      </c>
      <c r="U92" s="264">
        <v>1.721833414707916</v>
      </c>
      <c r="V92" s="264">
        <v>2.5017433910450229</v>
      </c>
      <c r="W92" s="264">
        <v>1.99644254159368</v>
      </c>
      <c r="DA92" s="72" t="s">
        <v>1209</v>
      </c>
    </row>
    <row r="93" spans="1:105" ht="12" customHeight="1" x14ac:dyDescent="0.25">
      <c r="A93" s="57" t="s">
        <v>1023</v>
      </c>
      <c r="B93" s="263">
        <f t="shared" ref="B93:W93" si="3">B94+B95+B106</f>
        <v>2.7445652499131779</v>
      </c>
      <c r="C93" s="263">
        <f t="shared" si="3"/>
        <v>2.9587067617116238</v>
      </c>
      <c r="D93" s="263">
        <f t="shared" si="3"/>
        <v>2.6910240665361922</v>
      </c>
      <c r="E93" s="263">
        <f t="shared" si="3"/>
        <v>2.6458066546011039</v>
      </c>
      <c r="F93" s="263">
        <f t="shared" si="3"/>
        <v>2.8820100039306764</v>
      </c>
      <c r="G93" s="263">
        <f t="shared" si="3"/>
        <v>2.8829195301102448</v>
      </c>
      <c r="H93" s="263">
        <f t="shared" si="3"/>
        <v>2.9517091447153194</v>
      </c>
      <c r="I93" s="263">
        <f t="shared" si="3"/>
        <v>3.2416206017446418</v>
      </c>
      <c r="J93" s="263">
        <f t="shared" si="3"/>
        <v>2.8625253767839514</v>
      </c>
      <c r="K93" s="263">
        <f t="shared" si="3"/>
        <v>4.6048719513801899</v>
      </c>
      <c r="L93" s="263">
        <f t="shared" si="3"/>
        <v>3.9801363997894179</v>
      </c>
      <c r="M93" s="263">
        <f t="shared" si="3"/>
        <v>3.7112325640048067</v>
      </c>
      <c r="N93" s="263">
        <f t="shared" si="3"/>
        <v>4.8727219026376929</v>
      </c>
      <c r="O93" s="263">
        <f t="shared" si="3"/>
        <v>3.8400090127248068</v>
      </c>
      <c r="P93" s="263">
        <f t="shared" si="3"/>
        <v>2.9117688475498289</v>
      </c>
      <c r="Q93" s="263">
        <f t="shared" si="3"/>
        <v>1.7158943730975391</v>
      </c>
      <c r="R93" s="263">
        <f t="shared" si="3"/>
        <v>1.9046998813272069</v>
      </c>
      <c r="S93" s="263">
        <f t="shared" si="3"/>
        <v>2.0790664312065514</v>
      </c>
      <c r="T93" s="263">
        <f t="shared" si="3"/>
        <v>3.5303721667739758</v>
      </c>
      <c r="U93" s="263">
        <f t="shared" si="3"/>
        <v>4.1774167981097712</v>
      </c>
      <c r="V93" s="263">
        <f t="shared" si="3"/>
        <v>3.5187142199357111</v>
      </c>
      <c r="W93" s="263">
        <f t="shared" si="3"/>
        <v>3.8309995022676162</v>
      </c>
      <c r="DA93" s="70"/>
    </row>
    <row r="94" spans="1:105" ht="12" customHeight="1" x14ac:dyDescent="0.25">
      <c r="A94" s="60" t="s">
        <v>1024</v>
      </c>
      <c r="B94" s="264">
        <v>0.20368794632764639</v>
      </c>
      <c r="C94" s="264">
        <v>0.53275914819349057</v>
      </c>
      <c r="D94" s="264">
        <v>0.45076634303798491</v>
      </c>
      <c r="E94" s="264">
        <v>0.42178073264551252</v>
      </c>
      <c r="F94" s="264">
        <v>0.36681270590964182</v>
      </c>
      <c r="G94" s="264">
        <v>0.2569587738631009</v>
      </c>
      <c r="H94" s="264">
        <v>0.20536318410034821</v>
      </c>
      <c r="I94" s="264">
        <v>0.4034841394041162</v>
      </c>
      <c r="J94" s="264">
        <v>0.33113164018452101</v>
      </c>
      <c r="K94" s="264">
        <v>1.311735014320667</v>
      </c>
      <c r="L94" s="264">
        <v>1.3206248414215309</v>
      </c>
      <c r="M94" s="264">
        <v>1.445321126579763</v>
      </c>
      <c r="N94" s="264">
        <v>1.709377755198346</v>
      </c>
      <c r="O94" s="264">
        <v>1.2745230359657851</v>
      </c>
      <c r="P94" s="264">
        <v>0.7061664014258906</v>
      </c>
      <c r="Q94" s="264">
        <v>0.43141217322884901</v>
      </c>
      <c r="R94" s="264">
        <v>0.37534878165169783</v>
      </c>
      <c r="S94" s="264">
        <v>0.44708111139738088</v>
      </c>
      <c r="T94" s="264">
        <v>1.045341400782666</v>
      </c>
      <c r="U94" s="264">
        <v>1.104004875599067</v>
      </c>
      <c r="V94" s="264">
        <v>0.49004419247625852</v>
      </c>
      <c r="W94" s="264">
        <v>0.79591472532126839</v>
      </c>
      <c r="DA94" s="72" t="s">
        <v>1210</v>
      </c>
    </row>
    <row r="95" spans="1:105" ht="12" customHeight="1" x14ac:dyDescent="0.25">
      <c r="A95" s="60" t="s">
        <v>1026</v>
      </c>
      <c r="B95" s="264">
        <v>0.33571006740423448</v>
      </c>
      <c r="C95" s="264">
        <v>0.48568893006969449</v>
      </c>
      <c r="D95" s="264">
        <v>0.43661964938088133</v>
      </c>
      <c r="E95" s="264">
        <v>0.43415150280770348</v>
      </c>
      <c r="F95" s="264">
        <v>0.45272271074110582</v>
      </c>
      <c r="G95" s="264">
        <v>0.42167464871360189</v>
      </c>
      <c r="H95" s="264">
        <v>0.42499415795412332</v>
      </c>
      <c r="I95" s="264">
        <v>0.51335136503350154</v>
      </c>
      <c r="J95" s="264">
        <v>0.45119962867526558</v>
      </c>
      <c r="K95" s="264">
        <v>0.87475608586227316</v>
      </c>
      <c r="L95" s="264">
        <v>0.78800615900333115</v>
      </c>
      <c r="M95" s="264">
        <v>0.74565692595862099</v>
      </c>
      <c r="N95" s="264">
        <v>0.92665878559620873</v>
      </c>
      <c r="O95" s="264">
        <v>0.72547944702599887</v>
      </c>
      <c r="P95" s="264">
        <v>0.41769363881921617</v>
      </c>
      <c r="Q95" s="264">
        <v>0.24260699182801421</v>
      </c>
      <c r="R95" s="264">
        <v>0.23828397678663921</v>
      </c>
      <c r="S95" s="264">
        <v>0.26306555075561272</v>
      </c>
      <c r="T95" s="264">
        <v>0.55274610436517013</v>
      </c>
      <c r="U95" s="264">
        <v>0.64613946637655728</v>
      </c>
      <c r="V95" s="264">
        <v>0.45668508419785159</v>
      </c>
      <c r="W95" s="264">
        <v>0.55428513985420758</v>
      </c>
      <c r="DA95" s="72" t="s">
        <v>1211</v>
      </c>
    </row>
    <row r="96" spans="1:105" ht="12" customHeight="1" x14ac:dyDescent="0.25">
      <c r="A96" s="64" t="s">
        <v>30</v>
      </c>
      <c r="B96" s="231">
        <v>1.3352880690437691E-2</v>
      </c>
      <c r="C96" s="231">
        <v>1.5853193806189131E-2</v>
      </c>
      <c r="D96" s="231">
        <v>1.247920381668953E-2</v>
      </c>
      <c r="E96" s="231">
        <v>1.0882161709100301E-2</v>
      </c>
      <c r="F96" s="231">
        <v>1.180843656812589E-2</v>
      </c>
      <c r="G96" s="231">
        <v>1.168455849162974E-2</v>
      </c>
      <c r="H96" s="231">
        <v>1.364312192693818E-2</v>
      </c>
      <c r="I96" s="231">
        <v>1.159147446952502E-2</v>
      </c>
      <c r="J96" s="231">
        <v>1.077086124956517E-2</v>
      </c>
      <c r="K96" s="231">
        <v>1.7915485589063761E-2</v>
      </c>
      <c r="L96" s="231">
        <v>1.52277881700645E-2</v>
      </c>
      <c r="M96" s="231">
        <v>1.5089053263604589E-2</v>
      </c>
      <c r="N96" s="231">
        <v>2.3751677098735879E-2</v>
      </c>
      <c r="O96" s="231">
        <v>1.873727216045537E-2</v>
      </c>
      <c r="P96" s="231">
        <v>1.0540385711242781E-3</v>
      </c>
      <c r="Q96" s="231">
        <v>0</v>
      </c>
      <c r="R96" s="231">
        <v>0</v>
      </c>
      <c r="S96" s="231">
        <v>1.314760490120728E-6</v>
      </c>
      <c r="T96" s="231">
        <v>2.8900927697273798E-6</v>
      </c>
      <c r="U96" s="231">
        <v>2.1422762280769821E-6</v>
      </c>
      <c r="V96" s="231">
        <v>0</v>
      </c>
      <c r="W96" s="231">
        <v>0</v>
      </c>
      <c r="DA96" s="73" t="s">
        <v>1212</v>
      </c>
    </row>
    <row r="97" spans="1:105" ht="12" customHeight="1" x14ac:dyDescent="0.25">
      <c r="A97" s="64" t="s">
        <v>32</v>
      </c>
      <c r="B97" s="231">
        <v>0</v>
      </c>
      <c r="C97" s="231">
        <v>0</v>
      </c>
      <c r="D97" s="231">
        <v>0</v>
      </c>
      <c r="E97" s="231">
        <v>0</v>
      </c>
      <c r="F97" s="231">
        <v>0</v>
      </c>
      <c r="G97" s="231">
        <v>0</v>
      </c>
      <c r="H97" s="231">
        <v>0</v>
      </c>
      <c r="I97" s="231">
        <v>0</v>
      </c>
      <c r="J97" s="231">
        <v>0</v>
      </c>
      <c r="K97" s="231">
        <v>0</v>
      </c>
      <c r="L97" s="231">
        <v>0</v>
      </c>
      <c r="M97" s="231">
        <v>0</v>
      </c>
      <c r="N97" s="231">
        <v>0</v>
      </c>
      <c r="O97" s="231">
        <v>0</v>
      </c>
      <c r="P97" s="231">
        <v>0</v>
      </c>
      <c r="Q97" s="231">
        <v>0</v>
      </c>
      <c r="R97" s="231">
        <v>0</v>
      </c>
      <c r="S97" s="231">
        <v>0</v>
      </c>
      <c r="T97" s="231">
        <v>0</v>
      </c>
      <c r="U97" s="231">
        <v>0</v>
      </c>
      <c r="V97" s="231">
        <v>0</v>
      </c>
      <c r="W97" s="231">
        <v>0</v>
      </c>
      <c r="DA97" s="73" t="s">
        <v>1213</v>
      </c>
    </row>
    <row r="98" spans="1:105" ht="12" customHeight="1" x14ac:dyDescent="0.25">
      <c r="A98" s="64" t="s">
        <v>33</v>
      </c>
      <c r="B98" s="231">
        <v>1.3200664808540399E-3</v>
      </c>
      <c r="C98" s="231">
        <v>1.3628171243147331E-3</v>
      </c>
      <c r="D98" s="231">
        <v>1.174945216277807E-3</v>
      </c>
      <c r="E98" s="231">
        <v>1.0281626756142831E-3</v>
      </c>
      <c r="F98" s="231">
        <v>2.163858164051059E-3</v>
      </c>
      <c r="G98" s="231">
        <v>9.9654185193145364E-4</v>
      </c>
      <c r="H98" s="231">
        <v>2.789884818224462E-3</v>
      </c>
      <c r="I98" s="231">
        <v>4.2934320850254726E-3</v>
      </c>
      <c r="J98" s="231">
        <v>5.7234145845426422E-3</v>
      </c>
      <c r="K98" s="231">
        <v>0</v>
      </c>
      <c r="L98" s="231">
        <v>1.6164544832184781E-3</v>
      </c>
      <c r="M98" s="231">
        <v>1.742560920091096E-2</v>
      </c>
      <c r="N98" s="231">
        <v>9.7077702477385789E-3</v>
      </c>
      <c r="O98" s="231">
        <v>3.77521193756008E-3</v>
      </c>
      <c r="P98" s="231">
        <v>4.1806051256731867E-3</v>
      </c>
      <c r="Q98" s="231">
        <v>2.4789498172543079E-3</v>
      </c>
      <c r="R98" s="231">
        <v>2.6290094186596719E-3</v>
      </c>
      <c r="S98" s="231">
        <v>3.1298245632610591E-3</v>
      </c>
      <c r="T98" s="231">
        <v>5.0133364540613937E-3</v>
      </c>
      <c r="U98" s="231">
        <v>4.7810036657953458E-3</v>
      </c>
      <c r="V98" s="231">
        <v>4.3636154842379531E-3</v>
      </c>
      <c r="W98" s="231">
        <v>4.8817977743925659E-3</v>
      </c>
      <c r="DA98" s="73" t="s">
        <v>1214</v>
      </c>
    </row>
    <row r="99" spans="1:105" ht="12" customHeight="1" x14ac:dyDescent="0.25">
      <c r="A99" s="64" t="s">
        <v>160</v>
      </c>
      <c r="B99" s="231">
        <v>1.02234981171275E-2</v>
      </c>
      <c r="C99" s="231">
        <v>1.113776262910994E-2</v>
      </c>
      <c r="D99" s="231">
        <v>2.5422649224976859E-2</v>
      </c>
      <c r="E99" s="231">
        <v>2.2385017884252671E-2</v>
      </c>
      <c r="F99" s="231">
        <v>2.3685420706274229E-2</v>
      </c>
      <c r="G99" s="231">
        <v>1.9735497997038911E-2</v>
      </c>
      <c r="H99" s="231">
        <v>2.3925385764993318E-3</v>
      </c>
      <c r="I99" s="231">
        <v>1.851466838247925E-3</v>
      </c>
      <c r="J99" s="231">
        <v>8.3177091906632512E-4</v>
      </c>
      <c r="K99" s="231">
        <v>3.0663271257670641E-3</v>
      </c>
      <c r="L99" s="231">
        <v>2.794078487636513E-3</v>
      </c>
      <c r="M99" s="231">
        <v>2.742711183634589E-3</v>
      </c>
      <c r="N99" s="231">
        <v>4.2340465595318297E-3</v>
      </c>
      <c r="O99" s="231">
        <v>3.297346316326135E-3</v>
      </c>
      <c r="P99" s="231">
        <v>5.5552597794465766E-3</v>
      </c>
      <c r="Q99" s="231">
        <v>2.1981273235186722E-3</v>
      </c>
      <c r="R99" s="231">
        <v>2.338914203103587E-3</v>
      </c>
      <c r="S99" s="231">
        <v>2.0909370501544931E-3</v>
      </c>
      <c r="T99" s="231">
        <v>2.715744807441006E-3</v>
      </c>
      <c r="U99" s="231">
        <v>3.538846936908899E-3</v>
      </c>
      <c r="V99" s="231">
        <v>3.4745091976046099E-3</v>
      </c>
      <c r="W99" s="231">
        <v>3.0429013166571148E-3</v>
      </c>
      <c r="DA99" s="73" t="s">
        <v>1215</v>
      </c>
    </row>
    <row r="100" spans="1:105" ht="12" customHeight="1" x14ac:dyDescent="0.25">
      <c r="A100" s="64" t="s">
        <v>70</v>
      </c>
      <c r="B100" s="231">
        <v>6.0546098144576337E-2</v>
      </c>
      <c r="C100" s="231">
        <v>0.2141627948475151</v>
      </c>
      <c r="D100" s="231">
        <v>0.12544874555945729</v>
      </c>
      <c r="E100" s="231">
        <v>9.5088299452017216E-2</v>
      </c>
      <c r="F100" s="231">
        <v>8.7384982680139667E-2</v>
      </c>
      <c r="G100" s="231">
        <v>8.9428428698815308E-3</v>
      </c>
      <c r="H100" s="231">
        <v>6.2591631902684736E-3</v>
      </c>
      <c r="I100" s="231">
        <v>7.8057598603704648E-2</v>
      </c>
      <c r="J100" s="231">
        <v>2.6287568412144371E-2</v>
      </c>
      <c r="K100" s="231">
        <v>5.7645506834842708E-2</v>
      </c>
      <c r="L100" s="231">
        <v>6.1868861871877102E-2</v>
      </c>
      <c r="M100" s="231">
        <v>3.0316573610474622E-2</v>
      </c>
      <c r="N100" s="231">
        <v>1.6720482265705341E-2</v>
      </c>
      <c r="O100" s="231">
        <v>1.1559529745246421E-2</v>
      </c>
      <c r="P100" s="231">
        <v>8.0005699516968887E-3</v>
      </c>
      <c r="Q100" s="231">
        <v>3.7951739199757338E-3</v>
      </c>
      <c r="R100" s="231">
        <v>1.1068590922668131E-2</v>
      </c>
      <c r="S100" s="231">
        <v>3.3197715403728298E-3</v>
      </c>
      <c r="T100" s="231">
        <v>1.6084465978436501E-2</v>
      </c>
      <c r="U100" s="231">
        <v>3.5844805549611739E-3</v>
      </c>
      <c r="V100" s="231">
        <v>2.1388251328823419E-3</v>
      </c>
      <c r="W100" s="231">
        <v>1.440814932870702E-3</v>
      </c>
      <c r="DA100" s="73" t="s">
        <v>1216</v>
      </c>
    </row>
    <row r="101" spans="1:105" ht="12" customHeight="1" x14ac:dyDescent="0.25">
      <c r="A101" s="64" t="s">
        <v>34</v>
      </c>
      <c r="B101" s="231">
        <v>0</v>
      </c>
      <c r="C101" s="231">
        <v>0</v>
      </c>
      <c r="D101" s="231">
        <v>0</v>
      </c>
      <c r="E101" s="231">
        <v>0</v>
      </c>
      <c r="F101" s="231">
        <v>0</v>
      </c>
      <c r="G101" s="231">
        <v>0</v>
      </c>
      <c r="H101" s="231">
        <v>0</v>
      </c>
      <c r="I101" s="231">
        <v>0</v>
      </c>
      <c r="J101" s="231">
        <v>0</v>
      </c>
      <c r="K101" s="231">
        <v>0</v>
      </c>
      <c r="L101" s="231">
        <v>0</v>
      </c>
      <c r="M101" s="231">
        <v>0</v>
      </c>
      <c r="N101" s="231">
        <v>0</v>
      </c>
      <c r="O101" s="231">
        <v>0</v>
      </c>
      <c r="P101" s="231">
        <v>0</v>
      </c>
      <c r="Q101" s="231">
        <v>0</v>
      </c>
      <c r="R101" s="231">
        <v>0</v>
      </c>
      <c r="S101" s="231">
        <v>1.8448117917868881E-6</v>
      </c>
      <c r="T101" s="231">
        <v>5.9252744785593304E-6</v>
      </c>
      <c r="U101" s="231">
        <v>3.3915268031977369E-6</v>
      </c>
      <c r="V101" s="231">
        <v>3.227025572947055E-6</v>
      </c>
      <c r="W101" s="231">
        <v>3.21031919252389E-6</v>
      </c>
      <c r="DA101" s="73" t="s">
        <v>1217</v>
      </c>
    </row>
    <row r="102" spans="1:105" ht="12" customHeight="1" x14ac:dyDescent="0.25">
      <c r="A102" s="64" t="s">
        <v>162</v>
      </c>
      <c r="B102" s="231">
        <v>5.2108719144262211E-2</v>
      </c>
      <c r="C102" s="231">
        <v>6.0437848212923959E-2</v>
      </c>
      <c r="D102" s="231">
        <v>5.8069010831061092E-2</v>
      </c>
      <c r="E102" s="231">
        <v>5.6188388370334443E-2</v>
      </c>
      <c r="F102" s="231">
        <v>5.3018820116043808E-2</v>
      </c>
      <c r="G102" s="231">
        <v>5.4081788726224163E-2</v>
      </c>
      <c r="H102" s="231">
        <v>4.6423869421329873E-2</v>
      </c>
      <c r="I102" s="231">
        <v>6.3576699656971089E-2</v>
      </c>
      <c r="J102" s="231">
        <v>6.0353518722840303E-2</v>
      </c>
      <c r="K102" s="231">
        <v>0.1837655818724547</v>
      </c>
      <c r="L102" s="231">
        <v>0.20001742383723631</v>
      </c>
      <c r="M102" s="231">
        <v>0.23443402209211681</v>
      </c>
      <c r="N102" s="231">
        <v>0.35138985716903381</v>
      </c>
      <c r="O102" s="231">
        <v>0.26215208204167367</v>
      </c>
      <c r="P102" s="231">
        <v>0.26406348249481998</v>
      </c>
      <c r="Q102" s="231">
        <v>0.16845164933288451</v>
      </c>
      <c r="R102" s="231">
        <v>0.1739312539689164</v>
      </c>
      <c r="S102" s="231">
        <v>0.21267070729736001</v>
      </c>
      <c r="T102" s="231">
        <v>0.3295894553552412</v>
      </c>
      <c r="U102" s="231">
        <v>0.35628562203574099</v>
      </c>
      <c r="V102" s="231">
        <v>0.20882566796646471</v>
      </c>
      <c r="W102" s="231">
        <v>0.28535670678949432</v>
      </c>
      <c r="DA102" s="73" t="s">
        <v>1218</v>
      </c>
    </row>
    <row r="103" spans="1:105" ht="12" customHeight="1" x14ac:dyDescent="0.25">
      <c r="A103" s="64" t="s">
        <v>36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1219</v>
      </c>
    </row>
    <row r="104" spans="1:105" ht="12" customHeight="1" x14ac:dyDescent="0.25">
      <c r="A104" s="64" t="s">
        <v>73</v>
      </c>
      <c r="B104" s="231">
        <v>6.3530894582746258E-2</v>
      </c>
      <c r="C104" s="231">
        <v>6.0473677413900688E-2</v>
      </c>
      <c r="D104" s="231">
        <v>5.6032964794931618E-2</v>
      </c>
      <c r="E104" s="231">
        <v>5.2519166576879051E-2</v>
      </c>
      <c r="F104" s="231">
        <v>5.7645979976977117E-2</v>
      </c>
      <c r="G104" s="231">
        <v>6.4551085580740269E-2</v>
      </c>
      <c r="H104" s="231">
        <v>6.6714703455843336E-2</v>
      </c>
      <c r="I104" s="231">
        <v>6.7687049837297064E-2</v>
      </c>
      <c r="J104" s="231">
        <v>6.6438238422247692E-2</v>
      </c>
      <c r="K104" s="231">
        <v>0.12542902270243261</v>
      </c>
      <c r="L104" s="231">
        <v>0.1177626828901349</v>
      </c>
      <c r="M104" s="231">
        <v>0.11150160953647829</v>
      </c>
      <c r="N104" s="231">
        <v>7.39148379988608E-3</v>
      </c>
      <c r="O104" s="231">
        <v>7.6453510202052514E-3</v>
      </c>
      <c r="P104" s="231">
        <v>4.7996825749214208E-3</v>
      </c>
      <c r="Q104" s="231">
        <v>3.1452007138947518E-3</v>
      </c>
      <c r="R104" s="231">
        <v>1.883752713506556E-3</v>
      </c>
      <c r="S104" s="231">
        <v>2.0249931739707459E-3</v>
      </c>
      <c r="T104" s="231">
        <v>1.2860186994678139E-2</v>
      </c>
      <c r="U104" s="231">
        <v>1.8825363471471269E-2</v>
      </c>
      <c r="V104" s="231">
        <v>1.5917455048928358E-2</v>
      </c>
      <c r="W104" s="231">
        <v>1.729097925118829E-2</v>
      </c>
      <c r="DA104" s="73" t="s">
        <v>1220</v>
      </c>
    </row>
    <row r="105" spans="1:105" ht="12" customHeight="1" x14ac:dyDescent="0.25">
      <c r="A105" s="64" t="s">
        <v>79</v>
      </c>
      <c r="B105" s="231">
        <v>0.1346279102442304</v>
      </c>
      <c r="C105" s="231">
        <v>0.12226083603574101</v>
      </c>
      <c r="D105" s="231">
        <v>0.15799212993748701</v>
      </c>
      <c r="E105" s="231">
        <v>0.19606030613950559</v>
      </c>
      <c r="F105" s="231">
        <v>0.21701521252949399</v>
      </c>
      <c r="G105" s="231">
        <v>0.26168233319615591</v>
      </c>
      <c r="H105" s="231">
        <v>0.28677087656501971</v>
      </c>
      <c r="I105" s="231">
        <v>0.28629364354273029</v>
      </c>
      <c r="J105" s="231">
        <v>0.28079425636485922</v>
      </c>
      <c r="K105" s="231">
        <v>0.48693416173771231</v>
      </c>
      <c r="L105" s="231">
        <v>0.38871886926316329</v>
      </c>
      <c r="M105" s="231">
        <v>0.3341473470714012</v>
      </c>
      <c r="N105" s="231">
        <v>0.51346346845557733</v>
      </c>
      <c r="O105" s="231">
        <v>0.41831265380453192</v>
      </c>
      <c r="P105" s="231">
        <v>0.13004000032153379</v>
      </c>
      <c r="Q105" s="231">
        <v>6.2537890720486211E-2</v>
      </c>
      <c r="R105" s="231">
        <v>4.643245555978482E-2</v>
      </c>
      <c r="S105" s="231">
        <v>3.9826157558211617E-2</v>
      </c>
      <c r="T105" s="231">
        <v>0.18647409940806359</v>
      </c>
      <c r="U105" s="231">
        <v>0.25911861590864832</v>
      </c>
      <c r="V105" s="231">
        <v>0.22196178434216071</v>
      </c>
      <c r="W105" s="231">
        <v>0.242268729470412</v>
      </c>
      <c r="DA105" s="73" t="s">
        <v>1221</v>
      </c>
    </row>
    <row r="106" spans="1:105" ht="12" customHeight="1" x14ac:dyDescent="0.25">
      <c r="A106" s="60" t="s">
        <v>1038</v>
      </c>
      <c r="B106" s="264">
        <v>2.2051672361812971</v>
      </c>
      <c r="C106" s="264">
        <v>1.940258683448439</v>
      </c>
      <c r="D106" s="264">
        <v>1.8036380741173259</v>
      </c>
      <c r="E106" s="264">
        <v>1.7898744191478879</v>
      </c>
      <c r="F106" s="264">
        <v>2.0624745872799291</v>
      </c>
      <c r="G106" s="264">
        <v>2.2042861075335418</v>
      </c>
      <c r="H106" s="264">
        <v>2.321351802660848</v>
      </c>
      <c r="I106" s="264">
        <v>2.3247850973070241</v>
      </c>
      <c r="J106" s="264">
        <v>2.0801941079241648</v>
      </c>
      <c r="K106" s="264">
        <v>2.4183808511972491</v>
      </c>
      <c r="L106" s="264">
        <v>1.8715053993645561</v>
      </c>
      <c r="M106" s="264">
        <v>1.520254511466423</v>
      </c>
      <c r="N106" s="264">
        <v>2.2366853618431382</v>
      </c>
      <c r="O106" s="264">
        <v>1.840006529733023</v>
      </c>
      <c r="P106" s="264">
        <v>1.787908807304722</v>
      </c>
      <c r="Q106" s="264">
        <v>1.0418752080406759</v>
      </c>
      <c r="R106" s="264">
        <v>1.2910671228888699</v>
      </c>
      <c r="S106" s="264">
        <v>1.3689197690535579</v>
      </c>
      <c r="T106" s="264">
        <v>1.93228466162614</v>
      </c>
      <c r="U106" s="264">
        <v>2.4272724561341472</v>
      </c>
      <c r="V106" s="264">
        <v>2.5719849432616009</v>
      </c>
      <c r="W106" s="264">
        <v>2.4807996370921401</v>
      </c>
      <c r="DA106" s="72" t="s">
        <v>1222</v>
      </c>
    </row>
    <row r="107" spans="1:105" ht="12" customHeight="1" x14ac:dyDescent="0.25">
      <c r="A107" s="132" t="s">
        <v>1040</v>
      </c>
      <c r="B107" s="318">
        <v>1.6959667453896521</v>
      </c>
      <c r="C107" s="318">
        <v>1.709435844608953</v>
      </c>
      <c r="D107" s="318">
        <v>1.5793174006715911</v>
      </c>
      <c r="E107" s="318">
        <v>1.5587715829364051</v>
      </c>
      <c r="F107" s="318">
        <v>1.705571253359432</v>
      </c>
      <c r="G107" s="318">
        <v>1.7626959310159449</v>
      </c>
      <c r="H107" s="318">
        <v>1.7971401046033939</v>
      </c>
      <c r="I107" s="318">
        <v>1.939548759162947</v>
      </c>
      <c r="J107" s="318">
        <v>1.743180571669382</v>
      </c>
      <c r="K107" s="318">
        <v>2.655410577941173</v>
      </c>
      <c r="L107" s="318">
        <v>2.2407848856787358</v>
      </c>
      <c r="M107" s="318">
        <v>2.1060646468691262</v>
      </c>
      <c r="N107" s="318">
        <v>2.9207045145211432</v>
      </c>
      <c r="O107" s="318">
        <v>2.317985250684639</v>
      </c>
      <c r="P107" s="318">
        <v>1.96461633263185</v>
      </c>
      <c r="Q107" s="318">
        <v>1.1734787898045369</v>
      </c>
      <c r="R107" s="318">
        <v>1.3304388420018911</v>
      </c>
      <c r="S107" s="318">
        <v>1.4712198274059129</v>
      </c>
      <c r="T107" s="318">
        <v>2.3341518559145178</v>
      </c>
      <c r="U107" s="318">
        <v>2.767483267845829</v>
      </c>
      <c r="V107" s="318">
        <v>2.3355474609995701</v>
      </c>
      <c r="W107" s="318">
        <v>2.5510086013412869</v>
      </c>
      <c r="DA107" s="139" t="s">
        <v>1223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DA108" s="94"/>
    </row>
    <row r="109" spans="1:105" ht="12" customHeight="1" x14ac:dyDescent="0.25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DA109" s="173"/>
    </row>
    <row r="110" spans="1:105" ht="15" customHeight="1" x14ac:dyDescent="0.25">
      <c r="A110" s="34" t="s">
        <v>48</v>
      </c>
      <c r="B110" s="225">
        <v>23.94359338617377</v>
      </c>
      <c r="C110" s="225">
        <v>38.553164709093579</v>
      </c>
      <c r="D110" s="225">
        <v>41.174767277444957</v>
      </c>
      <c r="E110" s="225">
        <v>38.063462350487377</v>
      </c>
      <c r="F110" s="225">
        <v>38.625839553167978</v>
      </c>
      <c r="G110" s="225">
        <v>40.514463163471802</v>
      </c>
      <c r="H110" s="225">
        <v>37.649130054068223</v>
      </c>
      <c r="I110" s="225">
        <v>42.533938290886262</v>
      </c>
      <c r="J110" s="225">
        <v>43.041424400299469</v>
      </c>
      <c r="K110" s="225">
        <v>48.419582838935547</v>
      </c>
      <c r="L110" s="225">
        <v>21.08185644988653</v>
      </c>
      <c r="M110" s="225">
        <v>19.807390829783181</v>
      </c>
      <c r="N110" s="225">
        <v>16.590152172251269</v>
      </c>
      <c r="O110" s="225">
        <v>16.685780770303278</v>
      </c>
      <c r="P110" s="225">
        <v>13.716623365483089</v>
      </c>
      <c r="Q110" s="225">
        <v>14.81850595641153</v>
      </c>
      <c r="R110" s="225">
        <v>14.33438434631811</v>
      </c>
      <c r="S110" s="225">
        <v>13.478204265080491</v>
      </c>
      <c r="T110" s="225">
        <v>14.033544672692431</v>
      </c>
      <c r="U110" s="225">
        <v>15.83203139804457</v>
      </c>
      <c r="V110" s="225">
        <v>18.488204167476031</v>
      </c>
      <c r="W110" s="225">
        <v>18.646081003890469</v>
      </c>
      <c r="DA110" s="89" t="s">
        <v>1224</v>
      </c>
    </row>
    <row r="111" spans="1:105" ht="12" customHeight="1" x14ac:dyDescent="0.25">
      <c r="A111" s="55" t="s">
        <v>92</v>
      </c>
      <c r="B111" s="261">
        <v>9.178917238554625E-2</v>
      </c>
      <c r="C111" s="261">
        <v>0.1202169288898129</v>
      </c>
      <c r="D111" s="261">
        <v>0.13186393202661151</v>
      </c>
      <c r="E111" s="261">
        <v>0.12225507757646061</v>
      </c>
      <c r="F111" s="261">
        <v>0.12774907707158731</v>
      </c>
      <c r="G111" s="261">
        <v>0.14351859759070101</v>
      </c>
      <c r="H111" s="261">
        <v>0.1340407408014837</v>
      </c>
      <c r="I111" s="261">
        <v>0.141878211504368</v>
      </c>
      <c r="J111" s="261">
        <v>0.14646426177057861</v>
      </c>
      <c r="K111" s="261">
        <v>0.14470895363178291</v>
      </c>
      <c r="L111" s="261">
        <v>0.26799473818965958</v>
      </c>
      <c r="M111" s="261">
        <v>0.25156309826033629</v>
      </c>
      <c r="N111" s="261">
        <v>0.1942160053747897</v>
      </c>
      <c r="O111" s="261">
        <v>0.20292311135859459</v>
      </c>
      <c r="P111" s="261">
        <v>0.16693644817382139</v>
      </c>
      <c r="Q111" s="261">
        <v>0.1846217874509215</v>
      </c>
      <c r="R111" s="261">
        <v>0.17733282069092651</v>
      </c>
      <c r="S111" s="261">
        <v>0.16385363211554779</v>
      </c>
      <c r="T111" s="261">
        <v>0.16226998655951069</v>
      </c>
      <c r="U111" s="261">
        <v>0.18812316353110151</v>
      </c>
      <c r="V111" s="261">
        <v>0.2276866478939521</v>
      </c>
      <c r="W111" s="261">
        <v>0.2259596727239683</v>
      </c>
      <c r="DA111" s="67" t="s">
        <v>1225</v>
      </c>
    </row>
    <row r="112" spans="1:105" ht="12" customHeight="1" x14ac:dyDescent="0.25">
      <c r="A112" s="202" t="s">
        <v>93</v>
      </c>
      <c r="B112" s="226">
        <v>0.19740088405898901</v>
      </c>
      <c r="C112" s="226">
        <v>0.2585373353409004</v>
      </c>
      <c r="D112" s="226">
        <v>0.28358526480892859</v>
      </c>
      <c r="E112" s="226">
        <v>0.26292055769852218</v>
      </c>
      <c r="F112" s="226">
        <v>0.27473589854071068</v>
      </c>
      <c r="G112" s="226">
        <v>0.30864967301711721</v>
      </c>
      <c r="H112" s="226">
        <v>0.28826668817749579</v>
      </c>
      <c r="I112" s="226">
        <v>0.30512187496398657</v>
      </c>
      <c r="J112" s="226">
        <v>0.31498458919662398</v>
      </c>
      <c r="K112" s="226">
        <v>0.31599257939375508</v>
      </c>
      <c r="L112" s="226">
        <v>0.58244515784817485</v>
      </c>
      <c r="M112" s="226">
        <v>0.54100910491517096</v>
      </c>
      <c r="N112" s="226">
        <v>0.41767901554177073</v>
      </c>
      <c r="O112" s="226">
        <v>0.43640443134112972</v>
      </c>
      <c r="P112" s="226">
        <v>0.3590118702973405</v>
      </c>
      <c r="Q112" s="226">
        <v>0.39704578559966919</v>
      </c>
      <c r="R112" s="226">
        <v>0.3813702059544366</v>
      </c>
      <c r="S112" s="226">
        <v>0.3523819966479918</v>
      </c>
      <c r="T112" s="226">
        <v>0.34897622421674329</v>
      </c>
      <c r="U112" s="226">
        <v>0.40457581028218143</v>
      </c>
      <c r="V112" s="226">
        <v>0.48966064748799631</v>
      </c>
      <c r="W112" s="226">
        <v>0.48594663181008169</v>
      </c>
      <c r="DA112" s="174" t="s">
        <v>1226</v>
      </c>
    </row>
    <row r="113" spans="1:105" ht="12" customHeight="1" x14ac:dyDescent="0.25">
      <c r="A113" s="202" t="s">
        <v>94</v>
      </c>
      <c r="B113" s="226">
        <v>1.2697538288459</v>
      </c>
      <c r="C113" s="226">
        <v>1.663005578792776</v>
      </c>
      <c r="D113" s="226">
        <v>1.824122913693804</v>
      </c>
      <c r="E113" s="226">
        <v>1.6912000491357271</v>
      </c>
      <c r="F113" s="226">
        <v>1.767200591610526</v>
      </c>
      <c r="G113" s="226">
        <v>1.9853462458071161</v>
      </c>
      <c r="H113" s="226">
        <v>1.8542355207118679</v>
      </c>
      <c r="I113" s="226">
        <v>1.9626541737492269</v>
      </c>
      <c r="J113" s="226">
        <v>2.0260947161733531</v>
      </c>
      <c r="K113" s="226">
        <v>1.9983771528347021</v>
      </c>
      <c r="L113" s="226">
        <v>3.69537942209418</v>
      </c>
      <c r="M113" s="226">
        <v>3.4784583889888521</v>
      </c>
      <c r="N113" s="226">
        <v>2.6866623811789321</v>
      </c>
      <c r="O113" s="226">
        <v>2.8071110231458158</v>
      </c>
      <c r="P113" s="226">
        <v>2.3092941000960909</v>
      </c>
      <c r="Q113" s="226">
        <v>2.553941989143544</v>
      </c>
      <c r="R113" s="226">
        <v>2.453110995560126</v>
      </c>
      <c r="S113" s="226">
        <v>2.2666483566833642</v>
      </c>
      <c r="T113" s="226">
        <v>2.2447411975266531</v>
      </c>
      <c r="U113" s="226">
        <v>2.6023778293248201</v>
      </c>
      <c r="V113" s="226">
        <v>3.1496742527113</v>
      </c>
      <c r="W113" s="226">
        <v>3.1257843615899601</v>
      </c>
      <c r="DA113" s="174" t="s">
        <v>1227</v>
      </c>
    </row>
    <row r="114" spans="1:105" ht="12" customHeight="1" x14ac:dyDescent="0.25">
      <c r="A114" s="202" t="s">
        <v>95</v>
      </c>
      <c r="B114" s="226">
        <v>1.770836113802736</v>
      </c>
      <c r="C114" s="226">
        <v>2.3192765947855789</v>
      </c>
      <c r="D114" s="226">
        <v>2.5439755787309282</v>
      </c>
      <c r="E114" s="226">
        <v>2.3585974341156848</v>
      </c>
      <c r="F114" s="226">
        <v>2.4645900306533148</v>
      </c>
      <c r="G114" s="226">
        <v>2.7688223895126391</v>
      </c>
      <c r="H114" s="226">
        <v>2.585971508002356</v>
      </c>
      <c r="I114" s="226">
        <v>2.7371753570058339</v>
      </c>
      <c r="J114" s="226">
        <v>2.8256514072855881</v>
      </c>
      <c r="K114" s="226">
        <v>2.828407952914147</v>
      </c>
      <c r="L114" s="226">
        <v>5.224976193717894</v>
      </c>
      <c r="M114" s="226">
        <v>4.8532632741076744</v>
      </c>
      <c r="N114" s="226">
        <v>3.7468985421459209</v>
      </c>
      <c r="O114" s="226">
        <v>3.9148797682764389</v>
      </c>
      <c r="P114" s="226">
        <v>3.220609614982342</v>
      </c>
      <c r="Q114" s="226">
        <v>3.561802771678396</v>
      </c>
      <c r="R114" s="226">
        <v>3.4211808961842931</v>
      </c>
      <c r="S114" s="226">
        <v>3.1611346042994741</v>
      </c>
      <c r="T114" s="226">
        <v>3.1305822344587879</v>
      </c>
      <c r="U114" s="226">
        <v>3.629352821969122</v>
      </c>
      <c r="V114" s="226">
        <v>4.3926285447670974</v>
      </c>
      <c r="W114" s="226">
        <v>4.3593109984904794</v>
      </c>
      <c r="DA114" s="174" t="s">
        <v>1228</v>
      </c>
    </row>
    <row r="115" spans="1:105" ht="12" customHeight="1" x14ac:dyDescent="0.25">
      <c r="A115" s="56" t="s">
        <v>96</v>
      </c>
      <c r="B115" s="262">
        <v>1.779592194682811</v>
      </c>
      <c r="C115" s="262">
        <v>2.474348848286303</v>
      </c>
      <c r="D115" s="262">
        <v>2.6400129967219872</v>
      </c>
      <c r="E115" s="262">
        <v>2.4237286888754399</v>
      </c>
      <c r="F115" s="262">
        <v>2.5077152448709641</v>
      </c>
      <c r="G115" s="262">
        <v>2.713250091932208</v>
      </c>
      <c r="H115" s="262">
        <v>2.5922053920427328</v>
      </c>
      <c r="I115" s="262">
        <v>2.7980620393765792</v>
      </c>
      <c r="J115" s="262">
        <v>2.8348426456332878</v>
      </c>
      <c r="K115" s="262">
        <v>2.8982413627587191</v>
      </c>
      <c r="L115" s="262">
        <v>0.33336131518447459</v>
      </c>
      <c r="M115" s="262">
        <v>0.31598529395405311</v>
      </c>
      <c r="N115" s="262">
        <v>0.34933527063318531</v>
      </c>
      <c r="O115" s="262">
        <v>0.31776895963500829</v>
      </c>
      <c r="P115" s="262">
        <v>0.31315721460816731</v>
      </c>
      <c r="Q115" s="262">
        <v>0.3185802263271254</v>
      </c>
      <c r="R115" s="262">
        <v>0.33916638744827288</v>
      </c>
      <c r="S115" s="262">
        <v>0.33437401692945962</v>
      </c>
      <c r="T115" s="262">
        <v>0.34857367383667459</v>
      </c>
      <c r="U115" s="262">
        <v>0.3685879128208196</v>
      </c>
      <c r="V115" s="262">
        <v>0.43021209576940289</v>
      </c>
      <c r="W115" s="262">
        <v>0.42736352584737219</v>
      </c>
      <c r="DA115" s="68" t="s">
        <v>1229</v>
      </c>
    </row>
    <row r="116" spans="1:105" ht="12" customHeight="1" x14ac:dyDescent="0.25">
      <c r="A116" s="37" t="s">
        <v>160</v>
      </c>
      <c r="B116" s="228">
        <v>3.4202305829001467E-2</v>
      </c>
      <c r="C116" s="228">
        <v>0.1073708606550952</v>
      </c>
      <c r="D116" s="228">
        <v>0.2408951256191405</v>
      </c>
      <c r="E116" s="228">
        <v>0.19470693502889971</v>
      </c>
      <c r="F116" s="228">
        <v>0.18217138313304601</v>
      </c>
      <c r="G116" s="228">
        <v>0.1162721288471692</v>
      </c>
      <c r="H116" s="228">
        <v>1.277306173942527E-2</v>
      </c>
      <c r="I116" s="228">
        <v>1.393565726093975E-2</v>
      </c>
      <c r="J116" s="228">
        <v>6.238293223766336E-3</v>
      </c>
      <c r="K116" s="228">
        <v>1.8614235336643119E-2</v>
      </c>
      <c r="L116" s="228">
        <v>2.0844259742249412E-3</v>
      </c>
      <c r="M116" s="228">
        <v>1.9161341442493259E-3</v>
      </c>
      <c r="N116" s="228">
        <v>1.9649551374187422E-3</v>
      </c>
      <c r="O116" s="228">
        <v>1.772713083909492E-3</v>
      </c>
      <c r="P116" s="228">
        <v>2.082006207081584E-3</v>
      </c>
      <c r="Q116" s="228">
        <v>1.3587427189071979E-3</v>
      </c>
      <c r="R116" s="228">
        <v>1.16692126654706E-3</v>
      </c>
      <c r="S116" s="228">
        <v>9.152176155990011E-4</v>
      </c>
      <c r="T116" s="228">
        <v>1.110850296327027E-3</v>
      </c>
      <c r="U116" s="228">
        <v>1.2724261120494729E-3</v>
      </c>
      <c r="V116" s="228">
        <v>1.3231970138268519E-3</v>
      </c>
      <c r="W116" s="228">
        <v>1.25251539717626E-3</v>
      </c>
      <c r="DA116" s="69" t="s">
        <v>1230</v>
      </c>
    </row>
    <row r="117" spans="1:105" ht="12" customHeight="1" x14ac:dyDescent="0.25">
      <c r="A117" s="37" t="s">
        <v>162</v>
      </c>
      <c r="B117" s="228">
        <v>0.1824391228024442</v>
      </c>
      <c r="C117" s="228">
        <v>0.60974631264185275</v>
      </c>
      <c r="D117" s="228">
        <v>0.57584201353562436</v>
      </c>
      <c r="E117" s="228">
        <v>0.51147247009402064</v>
      </c>
      <c r="F117" s="228">
        <v>0.42675716736836627</v>
      </c>
      <c r="G117" s="228">
        <v>0.33344967176610812</v>
      </c>
      <c r="H117" s="228">
        <v>0.25937559542232619</v>
      </c>
      <c r="I117" s="228">
        <v>0.50079641445739997</v>
      </c>
      <c r="J117" s="228">
        <v>0.47371415294575869</v>
      </c>
      <c r="K117" s="228">
        <v>1.1710971093608771</v>
      </c>
      <c r="L117" s="228">
        <v>0.1561591429200386</v>
      </c>
      <c r="M117" s="228">
        <v>0.17140290712141881</v>
      </c>
      <c r="N117" s="228">
        <v>0.1706624374025586</v>
      </c>
      <c r="O117" s="228">
        <v>0.14749554773817619</v>
      </c>
      <c r="P117" s="228">
        <v>0.1035708895772911</v>
      </c>
      <c r="Q117" s="228">
        <v>0.1089711076283196</v>
      </c>
      <c r="R117" s="228">
        <v>9.0814794425449499E-2</v>
      </c>
      <c r="S117" s="228">
        <v>9.7418805571386685E-2</v>
      </c>
      <c r="T117" s="228">
        <v>0.14108849430749981</v>
      </c>
      <c r="U117" s="228">
        <v>0.13406666412776841</v>
      </c>
      <c r="V117" s="228">
        <v>8.3227459532825412E-2</v>
      </c>
      <c r="W117" s="228">
        <v>0.1229235239719324</v>
      </c>
      <c r="DA117" s="69" t="s">
        <v>1231</v>
      </c>
    </row>
    <row r="118" spans="1:105" ht="12" customHeight="1" x14ac:dyDescent="0.25">
      <c r="A118" s="37" t="s">
        <v>97</v>
      </c>
      <c r="B118" s="228">
        <v>0</v>
      </c>
      <c r="C118" s="228">
        <v>0</v>
      </c>
      <c r="D118" s="228">
        <v>0</v>
      </c>
      <c r="E118" s="228">
        <v>0</v>
      </c>
      <c r="F118" s="228">
        <v>0</v>
      </c>
      <c r="G118" s="228">
        <v>0</v>
      </c>
      <c r="H118" s="228">
        <v>0</v>
      </c>
      <c r="I118" s="228">
        <v>0</v>
      </c>
      <c r="J118" s="228">
        <v>0</v>
      </c>
      <c r="K118" s="228">
        <v>0</v>
      </c>
      <c r="L118" s="228">
        <v>0</v>
      </c>
      <c r="M118" s="228">
        <v>0</v>
      </c>
      <c r="N118" s="228">
        <v>0</v>
      </c>
      <c r="O118" s="228">
        <v>0</v>
      </c>
      <c r="P118" s="228">
        <v>0</v>
      </c>
      <c r="Q118" s="228">
        <v>0</v>
      </c>
      <c r="R118" s="228">
        <v>0</v>
      </c>
      <c r="S118" s="228">
        <v>0</v>
      </c>
      <c r="T118" s="228">
        <v>0</v>
      </c>
      <c r="U118" s="228">
        <v>0</v>
      </c>
      <c r="V118" s="228">
        <v>0</v>
      </c>
      <c r="W118" s="228">
        <v>0</v>
      </c>
      <c r="DA118" s="69" t="s">
        <v>1232</v>
      </c>
    </row>
    <row r="119" spans="1:105" ht="12" customHeight="1" x14ac:dyDescent="0.25">
      <c r="A119" s="37" t="s">
        <v>78</v>
      </c>
      <c r="B119" s="228">
        <v>0</v>
      </c>
      <c r="C119" s="228">
        <v>0</v>
      </c>
      <c r="D119" s="228">
        <v>0</v>
      </c>
      <c r="E119" s="228">
        <v>0</v>
      </c>
      <c r="F119" s="228">
        <v>0</v>
      </c>
      <c r="G119" s="228">
        <v>0</v>
      </c>
      <c r="H119" s="228">
        <v>0</v>
      </c>
      <c r="I119" s="228">
        <v>0</v>
      </c>
      <c r="J119" s="228">
        <v>0</v>
      </c>
      <c r="K119" s="228">
        <v>0</v>
      </c>
      <c r="L119" s="228">
        <v>0</v>
      </c>
      <c r="M119" s="228">
        <v>0</v>
      </c>
      <c r="N119" s="228">
        <v>0</v>
      </c>
      <c r="O119" s="228">
        <v>0</v>
      </c>
      <c r="P119" s="228">
        <v>0</v>
      </c>
      <c r="Q119" s="228">
        <v>0</v>
      </c>
      <c r="R119" s="228">
        <v>0</v>
      </c>
      <c r="S119" s="228">
        <v>0</v>
      </c>
      <c r="T119" s="228">
        <v>0</v>
      </c>
      <c r="U119" s="228">
        <v>0</v>
      </c>
      <c r="V119" s="228">
        <v>0</v>
      </c>
      <c r="W119" s="228">
        <v>0</v>
      </c>
      <c r="DA119" s="69" t="s">
        <v>1233</v>
      </c>
    </row>
    <row r="120" spans="1:105" ht="12" customHeight="1" x14ac:dyDescent="0.25">
      <c r="A120" s="37" t="s">
        <v>38</v>
      </c>
      <c r="B120" s="228">
        <v>1.5629507660513651</v>
      </c>
      <c r="C120" s="228">
        <v>1.7572316749893551</v>
      </c>
      <c r="D120" s="228">
        <v>1.8232758575672221</v>
      </c>
      <c r="E120" s="228">
        <v>1.7175492837525199</v>
      </c>
      <c r="F120" s="228">
        <v>1.8987866943695519</v>
      </c>
      <c r="G120" s="228">
        <v>2.2635282913189312</v>
      </c>
      <c r="H120" s="228">
        <v>2.320056734880982</v>
      </c>
      <c r="I120" s="228">
        <v>2.283329967658239</v>
      </c>
      <c r="J120" s="228">
        <v>2.354890199463763</v>
      </c>
      <c r="K120" s="228">
        <v>1.708530018061198</v>
      </c>
      <c r="L120" s="228">
        <v>0.17511774629021101</v>
      </c>
      <c r="M120" s="228">
        <v>0.14266625268838501</v>
      </c>
      <c r="N120" s="228">
        <v>0.17670787809320801</v>
      </c>
      <c r="O120" s="228">
        <v>0.16850069881292271</v>
      </c>
      <c r="P120" s="228">
        <v>0.20750431882379461</v>
      </c>
      <c r="Q120" s="228">
        <v>0.20825037597989859</v>
      </c>
      <c r="R120" s="228">
        <v>0.24718467175627629</v>
      </c>
      <c r="S120" s="228">
        <v>0.23603999374247389</v>
      </c>
      <c r="T120" s="228">
        <v>0.20637432923284779</v>
      </c>
      <c r="U120" s="228">
        <v>0.23324882258100171</v>
      </c>
      <c r="V120" s="228">
        <v>0.34566143922275072</v>
      </c>
      <c r="W120" s="228">
        <v>0.30318748647826349</v>
      </c>
      <c r="DA120" s="69" t="s">
        <v>1234</v>
      </c>
    </row>
    <row r="121" spans="1:105" ht="12" customHeight="1" x14ac:dyDescent="0.25">
      <c r="A121" s="57" t="s">
        <v>1053</v>
      </c>
      <c r="B121" s="263">
        <f t="shared" ref="B121:W121" si="4">B122+B133</f>
        <v>8.6453071552183474</v>
      </c>
      <c r="C121" s="263">
        <f t="shared" si="4"/>
        <v>16.244431410245564</v>
      </c>
      <c r="D121" s="263">
        <f t="shared" si="4"/>
        <v>17.337805229189652</v>
      </c>
      <c r="E121" s="263">
        <f t="shared" si="4"/>
        <v>16.193653662660143</v>
      </c>
      <c r="F121" s="263">
        <f t="shared" si="4"/>
        <v>16.127315099548358</v>
      </c>
      <c r="G121" s="263">
        <f t="shared" si="4"/>
        <v>16.330285294760643</v>
      </c>
      <c r="H121" s="263">
        <f t="shared" si="4"/>
        <v>15.077306912728204</v>
      </c>
      <c r="I121" s="263">
        <f t="shared" si="4"/>
        <v>17.859260529218179</v>
      </c>
      <c r="J121" s="263">
        <f t="shared" si="4"/>
        <v>18.030026373938568</v>
      </c>
      <c r="K121" s="263">
        <f t="shared" si="4"/>
        <v>22.085227882182949</v>
      </c>
      <c r="L121" s="263">
        <f t="shared" si="4"/>
        <v>2.6201412195274996</v>
      </c>
      <c r="M121" s="263">
        <f t="shared" si="4"/>
        <v>2.4833437923766239</v>
      </c>
      <c r="N121" s="263">
        <f t="shared" si="4"/>
        <v>2.5915481328103276</v>
      </c>
      <c r="O121" s="263">
        <f t="shared" si="4"/>
        <v>2.3519143426783908</v>
      </c>
      <c r="P121" s="263">
        <f t="shared" si="4"/>
        <v>1.7217284442284955</v>
      </c>
      <c r="Q121" s="263">
        <f t="shared" si="4"/>
        <v>1.7168469301963176</v>
      </c>
      <c r="R121" s="263">
        <f t="shared" si="4"/>
        <v>1.6146855982768584</v>
      </c>
      <c r="S121" s="263">
        <f t="shared" si="4"/>
        <v>1.6036463567478527</v>
      </c>
      <c r="T121" s="263">
        <f t="shared" si="4"/>
        <v>2.0858747388495287</v>
      </c>
      <c r="U121" s="263">
        <f t="shared" si="4"/>
        <v>2.1949169161404001</v>
      </c>
      <c r="V121" s="263">
        <f t="shared" si="4"/>
        <v>2.17126693954931</v>
      </c>
      <c r="W121" s="263">
        <f t="shared" si="4"/>
        <v>2.3940325261699567</v>
      </c>
      <c r="DA121" s="70"/>
    </row>
    <row r="122" spans="1:105" ht="12" customHeight="1" x14ac:dyDescent="0.25">
      <c r="A122" s="60" t="s">
        <v>1054</v>
      </c>
      <c r="B122" s="264">
        <v>8.6304108932940018</v>
      </c>
      <c r="C122" s="264">
        <v>16.224921670545971</v>
      </c>
      <c r="D122" s="264">
        <v>17.316405323091882</v>
      </c>
      <c r="E122" s="264">
        <v>16.173813156314679</v>
      </c>
      <c r="F122" s="264">
        <v>16.106582984167051</v>
      </c>
      <c r="G122" s="264">
        <v>16.306993978746309</v>
      </c>
      <c r="H122" s="264">
        <v>15.055553737145299</v>
      </c>
      <c r="I122" s="264">
        <v>17.836235427836399</v>
      </c>
      <c r="J122" s="264">
        <v>18.006257012594659</v>
      </c>
      <c r="K122" s="264">
        <v>22.062024605307371</v>
      </c>
      <c r="L122" s="264">
        <v>2.6175626049157641</v>
      </c>
      <c r="M122" s="264">
        <v>2.48095279433121</v>
      </c>
      <c r="N122" s="264">
        <v>2.588760269119966</v>
      </c>
      <c r="O122" s="264">
        <v>2.3493495756187648</v>
      </c>
      <c r="P122" s="264">
        <v>1.7189661565675869</v>
      </c>
      <c r="Q122" s="264">
        <v>1.714014485509461</v>
      </c>
      <c r="R122" s="264">
        <v>1.6116114302761</v>
      </c>
      <c r="S122" s="264">
        <v>1.6005882335418209</v>
      </c>
      <c r="T122" s="264">
        <v>2.0828696975243881</v>
      </c>
      <c r="U122" s="264">
        <v>2.191709652833667</v>
      </c>
      <c r="V122" s="264">
        <v>2.1674796340129578</v>
      </c>
      <c r="W122" s="264">
        <v>2.3902739468794469</v>
      </c>
      <c r="DA122" s="72" t="s">
        <v>1235</v>
      </c>
    </row>
    <row r="123" spans="1:105" ht="12" customHeight="1" x14ac:dyDescent="0.25">
      <c r="A123" s="64" t="s">
        <v>30</v>
      </c>
      <c r="B123" s="231">
        <v>0.34331440162199128</v>
      </c>
      <c r="C123" s="231">
        <v>0.52962993461470287</v>
      </c>
      <c r="D123" s="231">
        <v>0.49497858624768198</v>
      </c>
      <c r="E123" s="231">
        <v>0.40545488069214619</v>
      </c>
      <c r="F123" s="231">
        <v>0.42016825433190902</v>
      </c>
      <c r="G123" s="231">
        <v>0.45194545011646148</v>
      </c>
      <c r="H123" s="231">
        <v>0.48340548682358497</v>
      </c>
      <c r="I123" s="231">
        <v>0.40280663708004522</v>
      </c>
      <c r="J123" s="231">
        <v>0.42991505428866311</v>
      </c>
      <c r="K123" s="231">
        <v>0.45179121097305192</v>
      </c>
      <c r="L123" s="231">
        <v>5.0414898604015011E-2</v>
      </c>
      <c r="M123" s="231">
        <v>5.0084919290144837E-2</v>
      </c>
      <c r="N123" s="231">
        <v>6.6364416426393055E-2</v>
      </c>
      <c r="O123" s="231">
        <v>6.0687704361816738E-2</v>
      </c>
      <c r="P123" s="231">
        <v>4.3381517784580126E-3</v>
      </c>
      <c r="Q123" s="231">
        <v>0</v>
      </c>
      <c r="R123" s="231">
        <v>0</v>
      </c>
      <c r="S123" s="231">
        <v>7.9998370245122039E-6</v>
      </c>
      <c r="T123" s="231">
        <v>1.0891563075082199E-5</v>
      </c>
      <c r="U123" s="231">
        <v>7.2674519026116879E-6</v>
      </c>
      <c r="V123" s="231">
        <v>0</v>
      </c>
      <c r="W123" s="231">
        <v>0</v>
      </c>
      <c r="DA123" s="73" t="s">
        <v>1236</v>
      </c>
    </row>
    <row r="124" spans="1:105" ht="12" customHeight="1" x14ac:dyDescent="0.25">
      <c r="A124" s="64" t="s">
        <v>32</v>
      </c>
      <c r="B124" s="231">
        <v>0</v>
      </c>
      <c r="C124" s="231">
        <v>0</v>
      </c>
      <c r="D124" s="231">
        <v>0</v>
      </c>
      <c r="E124" s="231">
        <v>0</v>
      </c>
      <c r="F124" s="231">
        <v>0</v>
      </c>
      <c r="G124" s="231">
        <v>0</v>
      </c>
      <c r="H124" s="231">
        <v>0</v>
      </c>
      <c r="I124" s="231">
        <v>0</v>
      </c>
      <c r="J124" s="231">
        <v>0</v>
      </c>
      <c r="K124" s="231">
        <v>0</v>
      </c>
      <c r="L124" s="231">
        <v>0</v>
      </c>
      <c r="M124" s="231">
        <v>0</v>
      </c>
      <c r="N124" s="231">
        <v>0</v>
      </c>
      <c r="O124" s="231">
        <v>0</v>
      </c>
      <c r="P124" s="231">
        <v>0</v>
      </c>
      <c r="Q124" s="231">
        <v>0</v>
      </c>
      <c r="R124" s="231">
        <v>0</v>
      </c>
      <c r="S124" s="231">
        <v>0</v>
      </c>
      <c r="T124" s="231">
        <v>0</v>
      </c>
      <c r="U124" s="231">
        <v>0</v>
      </c>
      <c r="V124" s="231">
        <v>0</v>
      </c>
      <c r="W124" s="231">
        <v>0</v>
      </c>
      <c r="DA124" s="73" t="s">
        <v>1237</v>
      </c>
    </row>
    <row r="125" spans="1:105" ht="12" customHeight="1" x14ac:dyDescent="0.25">
      <c r="A125" s="64" t="s">
        <v>33</v>
      </c>
      <c r="B125" s="231">
        <v>3.3940079633917347E-2</v>
      </c>
      <c r="C125" s="231">
        <v>4.5529547753388418E-2</v>
      </c>
      <c r="D125" s="231">
        <v>4.6603351513008977E-2</v>
      </c>
      <c r="E125" s="231">
        <v>3.8307974657709153E-2</v>
      </c>
      <c r="F125" s="231">
        <v>7.6994486286636271E-2</v>
      </c>
      <c r="G125" s="231">
        <v>3.8545106873630303E-2</v>
      </c>
      <c r="H125" s="231">
        <v>9.8851687755765111E-2</v>
      </c>
      <c r="I125" s="231">
        <v>0.14919783882951879</v>
      </c>
      <c r="J125" s="231">
        <v>0.22844803538152661</v>
      </c>
      <c r="K125" s="231">
        <v>0</v>
      </c>
      <c r="L125" s="231">
        <v>5.3516234898557729E-3</v>
      </c>
      <c r="M125" s="231">
        <v>5.7840622281741437E-2</v>
      </c>
      <c r="N125" s="231">
        <v>2.71244217667038E-2</v>
      </c>
      <c r="O125" s="231">
        <v>1.222744399547001E-2</v>
      </c>
      <c r="P125" s="231">
        <v>1.7206295915362151E-2</v>
      </c>
      <c r="Q125" s="231">
        <v>1.7515035187867001E-2</v>
      </c>
      <c r="R125" s="231">
        <v>1.778205338743646E-2</v>
      </c>
      <c r="S125" s="231">
        <v>1.9043838485825221E-2</v>
      </c>
      <c r="T125" s="231">
        <v>1.8893189442901269E-2</v>
      </c>
      <c r="U125" s="231">
        <v>1.6219063504507719E-2</v>
      </c>
      <c r="V125" s="231">
        <v>2.071310494321283E-2</v>
      </c>
      <c r="W125" s="231">
        <v>2.105468092906549E-2</v>
      </c>
      <c r="DA125" s="73" t="s">
        <v>1238</v>
      </c>
    </row>
    <row r="126" spans="1:105" ht="12" customHeight="1" x14ac:dyDescent="0.25">
      <c r="A126" s="64" t="s">
        <v>160</v>
      </c>
      <c r="B126" s="231">
        <v>0.26285520105625498</v>
      </c>
      <c r="C126" s="231">
        <v>0.37209489552235459</v>
      </c>
      <c r="D126" s="231">
        <v>1.0083709791822251</v>
      </c>
      <c r="E126" s="231">
        <v>0.83403601216119172</v>
      </c>
      <c r="F126" s="231">
        <v>0.84277557099597922</v>
      </c>
      <c r="G126" s="231">
        <v>0.76334664522700491</v>
      </c>
      <c r="H126" s="231">
        <v>8.4772846091277762E-2</v>
      </c>
      <c r="I126" s="231">
        <v>6.4338935718712756E-2</v>
      </c>
      <c r="J126" s="231">
        <v>3.3199837184846023E-2</v>
      </c>
      <c r="K126" s="231">
        <v>7.7329929927496432E-2</v>
      </c>
      <c r="L126" s="231">
        <v>9.2504034120181652E-3</v>
      </c>
      <c r="M126" s="231">
        <v>9.1038493846300039E-3</v>
      </c>
      <c r="N126" s="231">
        <v>1.183032372313878E-2</v>
      </c>
      <c r="O126" s="231">
        <v>1.0679696420594799E-2</v>
      </c>
      <c r="P126" s="231">
        <v>2.286402106357165E-2</v>
      </c>
      <c r="Q126" s="231">
        <v>1.55308821303549E-2</v>
      </c>
      <c r="R126" s="231">
        <v>1.5819911839427821E-2</v>
      </c>
      <c r="S126" s="231">
        <v>1.272258769216153E-2</v>
      </c>
      <c r="T126" s="231">
        <v>1.0234517789842719E-2</v>
      </c>
      <c r="U126" s="231">
        <v>1.200517448105947E-2</v>
      </c>
      <c r="V126" s="231">
        <v>1.6492716623657949E-2</v>
      </c>
      <c r="W126" s="231">
        <v>1.3123713697628671E-2</v>
      </c>
      <c r="DA126" s="73" t="s">
        <v>1239</v>
      </c>
    </row>
    <row r="127" spans="1:105" ht="12" customHeight="1" x14ac:dyDescent="0.25">
      <c r="A127" s="64" t="s">
        <v>70</v>
      </c>
      <c r="B127" s="231">
        <v>1.556693865312313</v>
      </c>
      <c r="C127" s="231">
        <v>7.1548375941577946</v>
      </c>
      <c r="D127" s="231">
        <v>4.975833685841482</v>
      </c>
      <c r="E127" s="231">
        <v>3.542863646043378</v>
      </c>
      <c r="F127" s="231">
        <v>3.1093358901250081</v>
      </c>
      <c r="G127" s="231">
        <v>0.34589900414676872</v>
      </c>
      <c r="H127" s="231">
        <v>0.22177576696179491</v>
      </c>
      <c r="I127" s="231">
        <v>2.7125210752753088</v>
      </c>
      <c r="J127" s="231">
        <v>1.0492588419036819</v>
      </c>
      <c r="K127" s="231">
        <v>1.453699550067844</v>
      </c>
      <c r="L127" s="231">
        <v>0.2048302986081848</v>
      </c>
      <c r="M127" s="231">
        <v>0.10062945076195109</v>
      </c>
      <c r="N127" s="231">
        <v>4.6718597736007762E-2</v>
      </c>
      <c r="O127" s="231">
        <v>3.7439885471786429E-2</v>
      </c>
      <c r="P127" s="231">
        <v>3.2928289073530827E-2</v>
      </c>
      <c r="Q127" s="231">
        <v>2.6814824684944779E-2</v>
      </c>
      <c r="R127" s="231">
        <v>7.4865564692774597E-2</v>
      </c>
      <c r="S127" s="231">
        <v>2.0199596414064599E-2</v>
      </c>
      <c r="T127" s="231">
        <v>6.061569288299349E-2</v>
      </c>
      <c r="U127" s="231">
        <v>1.215998183969536E-2</v>
      </c>
      <c r="V127" s="231">
        <v>1.0152523656724029E-2</v>
      </c>
      <c r="W127" s="231">
        <v>6.2140834363423048E-3</v>
      </c>
      <c r="DA127" s="73" t="s">
        <v>1240</v>
      </c>
    </row>
    <row r="128" spans="1:105" ht="12" customHeight="1" x14ac:dyDescent="0.25">
      <c r="A128" s="64" t="s">
        <v>34</v>
      </c>
      <c r="B128" s="231">
        <v>0</v>
      </c>
      <c r="C128" s="231">
        <v>0</v>
      </c>
      <c r="D128" s="231">
        <v>0</v>
      </c>
      <c r="E128" s="231">
        <v>0</v>
      </c>
      <c r="F128" s="231">
        <v>0</v>
      </c>
      <c r="G128" s="231">
        <v>0</v>
      </c>
      <c r="H128" s="231">
        <v>0</v>
      </c>
      <c r="I128" s="231">
        <v>0</v>
      </c>
      <c r="J128" s="231">
        <v>0</v>
      </c>
      <c r="K128" s="231">
        <v>0</v>
      </c>
      <c r="L128" s="231">
        <v>0</v>
      </c>
      <c r="M128" s="231">
        <v>0</v>
      </c>
      <c r="N128" s="231">
        <v>0</v>
      </c>
      <c r="O128" s="231">
        <v>0</v>
      </c>
      <c r="P128" s="231">
        <v>0</v>
      </c>
      <c r="Q128" s="231">
        <v>0</v>
      </c>
      <c r="R128" s="231">
        <v>0</v>
      </c>
      <c r="S128" s="231">
        <v>1.122500545619398E-5</v>
      </c>
      <c r="T128" s="231">
        <v>2.232990629103277E-5</v>
      </c>
      <c r="U128" s="231">
        <v>1.150540607024475E-5</v>
      </c>
      <c r="V128" s="231">
        <v>1.5317967311356011E-5</v>
      </c>
      <c r="W128" s="231">
        <v>1.3845769407655571E-5</v>
      </c>
      <c r="DA128" s="73" t="s">
        <v>1241</v>
      </c>
    </row>
    <row r="129" spans="1:105" ht="12" customHeight="1" x14ac:dyDescent="0.25">
      <c r="A129" s="64" t="s">
        <v>162</v>
      </c>
      <c r="B129" s="231">
        <v>1.339761370376956</v>
      </c>
      <c r="C129" s="231">
        <v>2.0191321691133051</v>
      </c>
      <c r="D129" s="231">
        <v>2.3032652810365621</v>
      </c>
      <c r="E129" s="231">
        <v>2.0935046649717051</v>
      </c>
      <c r="F129" s="231">
        <v>1.886517742325577</v>
      </c>
      <c r="G129" s="231">
        <v>2.0918221571217979</v>
      </c>
      <c r="H129" s="231">
        <v>1.644898676273056</v>
      </c>
      <c r="I129" s="231">
        <v>2.209306214908306</v>
      </c>
      <c r="J129" s="231">
        <v>2.4089890006975292</v>
      </c>
      <c r="K129" s="231">
        <v>4.6346022471129356</v>
      </c>
      <c r="L129" s="231">
        <v>0.66220110426896284</v>
      </c>
      <c r="M129" s="231">
        <v>0.77815412738113532</v>
      </c>
      <c r="N129" s="231">
        <v>0.98181626132066524</v>
      </c>
      <c r="O129" s="231">
        <v>0.84907813242721097</v>
      </c>
      <c r="P129" s="231">
        <v>1.0868174064909559</v>
      </c>
      <c r="Q129" s="231">
        <v>1.1901961649177779</v>
      </c>
      <c r="R129" s="231">
        <v>1.1764335349531949</v>
      </c>
      <c r="S129" s="231">
        <v>1.294023520672114</v>
      </c>
      <c r="T129" s="231">
        <v>1.242086198576323</v>
      </c>
      <c r="U129" s="231">
        <v>1.208662350728279</v>
      </c>
      <c r="V129" s="231">
        <v>0.99124865402325435</v>
      </c>
      <c r="W129" s="231">
        <v>1.2307134973794109</v>
      </c>
      <c r="DA129" s="73" t="s">
        <v>1242</v>
      </c>
    </row>
    <row r="130" spans="1:105" ht="12" customHeight="1" x14ac:dyDescent="0.25">
      <c r="A130" s="64" t="s">
        <v>36</v>
      </c>
      <c r="B130" s="231">
        <v>0</v>
      </c>
      <c r="C130" s="231">
        <v>0</v>
      </c>
      <c r="D130" s="231">
        <v>0</v>
      </c>
      <c r="E130" s="231">
        <v>0</v>
      </c>
      <c r="F130" s="231">
        <v>0</v>
      </c>
      <c r="G130" s="231">
        <v>0</v>
      </c>
      <c r="H130" s="231">
        <v>0</v>
      </c>
      <c r="I130" s="231">
        <v>0</v>
      </c>
      <c r="J130" s="231">
        <v>0</v>
      </c>
      <c r="K130" s="231">
        <v>0</v>
      </c>
      <c r="L130" s="231">
        <v>0</v>
      </c>
      <c r="M130" s="231">
        <v>0</v>
      </c>
      <c r="N130" s="231">
        <v>0</v>
      </c>
      <c r="O130" s="231">
        <v>0</v>
      </c>
      <c r="P130" s="231">
        <v>0</v>
      </c>
      <c r="Q130" s="231">
        <v>0</v>
      </c>
      <c r="R130" s="231">
        <v>0</v>
      </c>
      <c r="S130" s="231">
        <v>0</v>
      </c>
      <c r="T130" s="231">
        <v>0</v>
      </c>
      <c r="U130" s="231">
        <v>0</v>
      </c>
      <c r="V130" s="231">
        <v>0</v>
      </c>
      <c r="W130" s="231">
        <v>0</v>
      </c>
      <c r="DA130" s="73" t="s">
        <v>1243</v>
      </c>
    </row>
    <row r="131" spans="1:105" ht="12" customHeight="1" x14ac:dyDescent="0.25">
      <c r="A131" s="64" t="s">
        <v>73</v>
      </c>
      <c r="B131" s="231">
        <v>1.6334356281491209</v>
      </c>
      <c r="C131" s="231">
        <v>2.020329165605153</v>
      </c>
      <c r="D131" s="231">
        <v>2.2225069888167699</v>
      </c>
      <c r="E131" s="231">
        <v>1.9567943380837689</v>
      </c>
      <c r="F131" s="231">
        <v>2.0511615264596168</v>
      </c>
      <c r="G131" s="231">
        <v>2.496762667514774</v>
      </c>
      <c r="H131" s="231">
        <v>2.3638470633825621</v>
      </c>
      <c r="I131" s="231">
        <v>2.3521419117570002</v>
      </c>
      <c r="J131" s="231">
        <v>2.651858399837514</v>
      </c>
      <c r="K131" s="231">
        <v>3.1632391826825619</v>
      </c>
      <c r="L131" s="231">
        <v>0.38987892732275781</v>
      </c>
      <c r="M131" s="231">
        <v>0.37010599782465609</v>
      </c>
      <c r="N131" s="231">
        <v>2.0652499899920129E-2</v>
      </c>
      <c r="O131" s="231">
        <v>2.47623452593995E-2</v>
      </c>
      <c r="P131" s="231">
        <v>1.9754259539307019E-2</v>
      </c>
      <c r="Q131" s="231">
        <v>2.222243499781168E-2</v>
      </c>
      <c r="R131" s="231">
        <v>1.274129757107504E-2</v>
      </c>
      <c r="S131" s="231">
        <v>1.2321343308717869E-2</v>
      </c>
      <c r="T131" s="231">
        <v>4.8464720329064501E-2</v>
      </c>
      <c r="U131" s="231">
        <v>6.3863110548031621E-2</v>
      </c>
      <c r="V131" s="231">
        <v>7.5556592474349024E-2</v>
      </c>
      <c r="W131" s="231">
        <v>7.4574176954751117E-2</v>
      </c>
      <c r="DA131" s="73" t="s">
        <v>1244</v>
      </c>
    </row>
    <row r="132" spans="1:105" ht="12" customHeight="1" x14ac:dyDescent="0.25">
      <c r="A132" s="64" t="s">
        <v>79</v>
      </c>
      <c r="B132" s="231">
        <v>3.46041034714345</v>
      </c>
      <c r="C132" s="231">
        <v>4.0833683637792753</v>
      </c>
      <c r="D132" s="231">
        <v>6.2648464504541526</v>
      </c>
      <c r="E132" s="231">
        <v>7.302851639704782</v>
      </c>
      <c r="F132" s="231">
        <v>7.7196295136423281</v>
      </c>
      <c r="G132" s="231">
        <v>10.118672947745869</v>
      </c>
      <c r="H132" s="231">
        <v>10.15800220985725</v>
      </c>
      <c r="I132" s="231">
        <v>9.9459228142675045</v>
      </c>
      <c r="J132" s="231">
        <v>11.204587843300899</v>
      </c>
      <c r="K132" s="231">
        <v>12.281362484543481</v>
      </c>
      <c r="L132" s="231">
        <v>1.295635349209969</v>
      </c>
      <c r="M132" s="231">
        <v>1.1150338274069509</v>
      </c>
      <c r="N132" s="231">
        <v>1.4342537482471369</v>
      </c>
      <c r="O132" s="231">
        <v>1.3544743676824871</v>
      </c>
      <c r="P132" s="231">
        <v>0.53505773270640178</v>
      </c>
      <c r="Q132" s="231">
        <v>0.44173514359070498</v>
      </c>
      <c r="R132" s="231">
        <v>0.31396906783219147</v>
      </c>
      <c r="S132" s="231">
        <v>0.24225812212645759</v>
      </c>
      <c r="T132" s="231">
        <v>0.70254215703389633</v>
      </c>
      <c r="U132" s="231">
        <v>0.87878119887412154</v>
      </c>
      <c r="V132" s="231">
        <v>1.0533007243244481</v>
      </c>
      <c r="W132" s="231">
        <v>1.04457994871284</v>
      </c>
      <c r="DA132" s="73" t="s">
        <v>1245</v>
      </c>
    </row>
    <row r="133" spans="1:105" ht="12" customHeight="1" x14ac:dyDescent="0.25">
      <c r="A133" s="60" t="s">
        <v>1066</v>
      </c>
      <c r="B133" s="264">
        <v>1.489626192434588E-2</v>
      </c>
      <c r="C133" s="264">
        <v>1.950973969959343E-2</v>
      </c>
      <c r="D133" s="264">
        <v>2.1399906097768189E-2</v>
      </c>
      <c r="E133" s="264">
        <v>1.984050634546251E-2</v>
      </c>
      <c r="F133" s="264">
        <v>2.0732115381306891E-2</v>
      </c>
      <c r="G133" s="264">
        <v>2.329131601433335E-2</v>
      </c>
      <c r="H133" s="264">
        <v>2.175317558290428E-2</v>
      </c>
      <c r="I133" s="264">
        <v>2.302510138177918E-2</v>
      </c>
      <c r="J133" s="264">
        <v>2.3769361343910039E-2</v>
      </c>
      <c r="K133" s="264">
        <v>2.320327687557831E-2</v>
      </c>
      <c r="L133" s="264">
        <v>2.578614611735342E-3</v>
      </c>
      <c r="M133" s="264">
        <v>2.3909980454141951E-3</v>
      </c>
      <c r="N133" s="264">
        <v>2.7878636903614189E-3</v>
      </c>
      <c r="O133" s="264">
        <v>2.564767059626038E-3</v>
      </c>
      <c r="P133" s="264">
        <v>2.762287660908603E-3</v>
      </c>
      <c r="Q133" s="264">
        <v>2.8324446868566132E-3</v>
      </c>
      <c r="R133" s="264">
        <v>3.074168000758356E-3</v>
      </c>
      <c r="S133" s="264">
        <v>3.0581232060317488E-3</v>
      </c>
      <c r="T133" s="264">
        <v>3.005041325140618E-3</v>
      </c>
      <c r="U133" s="264">
        <v>3.207263306732891E-3</v>
      </c>
      <c r="V133" s="264">
        <v>3.7873055363521041E-3</v>
      </c>
      <c r="W133" s="264">
        <v>3.758579290509754E-3</v>
      </c>
      <c r="DA133" s="72" t="s">
        <v>1246</v>
      </c>
    </row>
    <row r="134" spans="1:105" ht="12" customHeight="1" x14ac:dyDescent="0.25">
      <c r="A134" s="57" t="s">
        <v>1012</v>
      </c>
      <c r="B134" s="263">
        <v>2.8727658489019952</v>
      </c>
      <c r="C134" s="263">
        <v>5.3569914256804481</v>
      </c>
      <c r="D134" s="263">
        <v>5.4421157992696498</v>
      </c>
      <c r="E134" s="263">
        <v>4.8633763905046834</v>
      </c>
      <c r="F134" s="263">
        <v>4.799281474101349</v>
      </c>
      <c r="G134" s="263">
        <v>4.6924202032088891</v>
      </c>
      <c r="H134" s="263">
        <v>4.281923337280908</v>
      </c>
      <c r="I134" s="263">
        <v>5.0916370397798518</v>
      </c>
      <c r="J134" s="263">
        <v>4.996767420393879</v>
      </c>
      <c r="K134" s="263">
        <v>6.1841163400259989</v>
      </c>
      <c r="L134" s="263">
        <v>0.75610760282927725</v>
      </c>
      <c r="M134" s="263">
        <v>0.73857197478459236</v>
      </c>
      <c r="N134" s="263">
        <v>0.77842009307854398</v>
      </c>
      <c r="O134" s="263">
        <v>0.69818180219464387</v>
      </c>
      <c r="P134" s="263">
        <v>0.60861730696828964</v>
      </c>
      <c r="Q134" s="263">
        <v>0.61831058188862587</v>
      </c>
      <c r="R134" s="263">
        <v>0.6112285036036984</v>
      </c>
      <c r="S134" s="263">
        <v>0.61188213161066374</v>
      </c>
      <c r="T134" s="263">
        <v>0.71365215880389188</v>
      </c>
      <c r="U134" s="263">
        <v>0.73937460360122986</v>
      </c>
      <c r="V134" s="263">
        <v>0.76257365105726704</v>
      </c>
      <c r="W134" s="263">
        <v>0.81450338489825791</v>
      </c>
      <c r="DA134" s="70" t="s">
        <v>1247</v>
      </c>
    </row>
    <row r="135" spans="1:105" ht="12" customHeight="1" x14ac:dyDescent="0.25">
      <c r="A135" s="60" t="s">
        <v>1014</v>
      </c>
      <c r="B135" s="264">
        <v>2.1726811620488502</v>
      </c>
      <c r="C135" s="264">
        <v>5.0685572495546589</v>
      </c>
      <c r="D135" s="264">
        <v>5.029668574743356</v>
      </c>
      <c r="E135" s="264">
        <v>4.4172196367131056</v>
      </c>
      <c r="F135" s="264">
        <v>4.2409154642435523</v>
      </c>
      <c r="G135" s="264">
        <v>3.3899966906913739</v>
      </c>
      <c r="H135" s="264">
        <v>2.7140707682405019</v>
      </c>
      <c r="I135" s="264">
        <v>4.3138501872274393</v>
      </c>
      <c r="J135" s="264">
        <v>3.8835328680828169</v>
      </c>
      <c r="K135" s="264">
        <v>5.6130509995871876</v>
      </c>
      <c r="L135" s="264">
        <v>0.70062378311168583</v>
      </c>
      <c r="M135" s="264">
        <v>0.69366902956247867</v>
      </c>
      <c r="N135" s="264">
        <v>0.71462265399042313</v>
      </c>
      <c r="O135" s="264">
        <v>0.63496602713614481</v>
      </c>
      <c r="P135" s="264">
        <v>0.51300728801367068</v>
      </c>
      <c r="Q135" s="264">
        <v>0.52341826774302225</v>
      </c>
      <c r="R135" s="264">
        <v>0.48968304076982871</v>
      </c>
      <c r="S135" s="264">
        <v>0.49662050547899211</v>
      </c>
      <c r="T135" s="264">
        <v>0.628284499405244</v>
      </c>
      <c r="U135" s="264">
        <v>0.63316129528592247</v>
      </c>
      <c r="V135" s="264">
        <v>0.54663887050025883</v>
      </c>
      <c r="W135" s="264">
        <v>0.65793401566357579</v>
      </c>
      <c r="DA135" s="72" t="s">
        <v>1248</v>
      </c>
    </row>
    <row r="136" spans="1:105" ht="12" customHeight="1" x14ac:dyDescent="0.25">
      <c r="A136" s="59" t="s">
        <v>30</v>
      </c>
      <c r="B136" s="232">
        <v>0.21177194292009471</v>
      </c>
      <c r="C136" s="232">
        <v>0.26549432817379881</v>
      </c>
      <c r="D136" s="232">
        <v>0.28310164723877002</v>
      </c>
      <c r="E136" s="232">
        <v>0.26022542178121061</v>
      </c>
      <c r="F136" s="232">
        <v>0.28266143151344769</v>
      </c>
      <c r="G136" s="232">
        <v>0.41921657890300629</v>
      </c>
      <c r="H136" s="232">
        <v>0.52094124872568082</v>
      </c>
      <c r="I136" s="232">
        <v>0.31453894816295619</v>
      </c>
      <c r="J136" s="232">
        <v>0.40416695830185251</v>
      </c>
      <c r="K136" s="232">
        <v>0.3834788617482377</v>
      </c>
      <c r="L136" s="232">
        <v>3.80937038660124E-2</v>
      </c>
      <c r="M136" s="232">
        <v>3.5115083446249737E-2</v>
      </c>
      <c r="N136" s="232">
        <v>4.2118309497554539E-2</v>
      </c>
      <c r="O136" s="232">
        <v>3.9997819853266857E-2</v>
      </c>
      <c r="P136" s="232">
        <v>1.926383378252203E-3</v>
      </c>
      <c r="Q136" s="232">
        <v>0</v>
      </c>
      <c r="R136" s="232">
        <v>0</v>
      </c>
      <c r="S136" s="232">
        <v>2.9741407142315561E-6</v>
      </c>
      <c r="T136" s="232">
        <v>5.175452983156226E-6</v>
      </c>
      <c r="U136" s="232">
        <v>3.712257096842117E-6</v>
      </c>
      <c r="V136" s="232">
        <v>0</v>
      </c>
      <c r="W136" s="232">
        <v>0</v>
      </c>
      <c r="DA136" s="71" t="s">
        <v>1249</v>
      </c>
    </row>
    <row r="137" spans="1:105" ht="12" customHeight="1" x14ac:dyDescent="0.25">
      <c r="A137" s="59" t="s">
        <v>33</v>
      </c>
      <c r="B137" s="297">
        <v>2.072916504406043E-2</v>
      </c>
      <c r="C137" s="297">
        <v>2.2597927650530279E-2</v>
      </c>
      <c r="D137" s="297">
        <v>2.639159810380336E-2</v>
      </c>
      <c r="E137" s="297">
        <v>2.4343831491481071E-2</v>
      </c>
      <c r="F137" s="297">
        <v>5.1285606597340563E-2</v>
      </c>
      <c r="G137" s="297">
        <v>3.5400894707864783E-2</v>
      </c>
      <c r="H137" s="297">
        <v>0.1054760392496015</v>
      </c>
      <c r="I137" s="297">
        <v>0.1153540635301919</v>
      </c>
      <c r="J137" s="297">
        <v>0.2126464484528795</v>
      </c>
      <c r="K137" s="297">
        <v>0</v>
      </c>
      <c r="L137" s="297">
        <v>4.0038003004720258E-3</v>
      </c>
      <c r="M137" s="297">
        <v>4.0152467242256962E-2</v>
      </c>
      <c r="N137" s="297">
        <v>1.704467378562648E-2</v>
      </c>
      <c r="O137" s="297">
        <v>7.979282586342628E-3</v>
      </c>
      <c r="P137" s="297">
        <v>7.5651565688144712E-3</v>
      </c>
      <c r="Q137" s="297">
        <v>7.3168175301550906E-3</v>
      </c>
      <c r="R137" s="297">
        <v>6.7586737294516811E-3</v>
      </c>
      <c r="S137" s="297">
        <v>7.0101516883131747E-3</v>
      </c>
      <c r="T137" s="297">
        <v>8.8890631014270707E-3</v>
      </c>
      <c r="U137" s="297">
        <v>8.2030282548196699E-3</v>
      </c>
      <c r="V137" s="297">
        <v>1.0878626015261929E-2</v>
      </c>
      <c r="W137" s="297">
        <v>1.087415151905642E-2</v>
      </c>
      <c r="DA137" s="122" t="s">
        <v>1250</v>
      </c>
    </row>
    <row r="138" spans="1:105" ht="12" customHeight="1" x14ac:dyDescent="0.25">
      <c r="A138" s="59" t="s">
        <v>160</v>
      </c>
      <c r="B138" s="297">
        <v>0.1575448329525857</v>
      </c>
      <c r="C138" s="297">
        <v>0.1812373179583967</v>
      </c>
      <c r="D138" s="297">
        <v>0.56038630574470383</v>
      </c>
      <c r="E138" s="297">
        <v>0.52011955431322787</v>
      </c>
      <c r="F138" s="297">
        <v>0.55089197557894976</v>
      </c>
      <c r="G138" s="297">
        <v>0.68799522236678901</v>
      </c>
      <c r="H138" s="297">
        <v>8.8765688387151848E-2</v>
      </c>
      <c r="I138" s="297">
        <v>4.8816076970143417E-2</v>
      </c>
      <c r="J138" s="297">
        <v>3.032670990313396E-2</v>
      </c>
      <c r="K138" s="297">
        <v>6.3981127125337864E-2</v>
      </c>
      <c r="L138" s="297">
        <v>6.7915072127055064E-3</v>
      </c>
      <c r="M138" s="297">
        <v>6.2018746011159196E-3</v>
      </c>
      <c r="N138" s="297">
        <v>7.2953052895906659E-3</v>
      </c>
      <c r="O138" s="297">
        <v>6.839206363508165E-3</v>
      </c>
      <c r="P138" s="297">
        <v>9.8651065758077507E-3</v>
      </c>
      <c r="Q138" s="297">
        <v>6.3668698323514471E-3</v>
      </c>
      <c r="R138" s="297">
        <v>5.9006827812086507E-3</v>
      </c>
      <c r="S138" s="297">
        <v>4.5958623838383292E-3</v>
      </c>
      <c r="T138" s="297">
        <v>4.7253799261615867E-3</v>
      </c>
      <c r="U138" s="297">
        <v>5.9584808310268423E-3</v>
      </c>
      <c r="V138" s="297">
        <v>8.500406119618522E-3</v>
      </c>
      <c r="W138" s="297">
        <v>6.6515383609019848E-3</v>
      </c>
      <c r="DA138" s="122" t="s">
        <v>1251</v>
      </c>
    </row>
    <row r="139" spans="1:105" ht="12" customHeight="1" x14ac:dyDescent="0.25">
      <c r="A139" s="59" t="s">
        <v>70</v>
      </c>
      <c r="B139" s="297">
        <v>0.9623951228993336</v>
      </c>
      <c r="C139" s="297">
        <v>3.594647466862015</v>
      </c>
      <c r="D139" s="297">
        <v>2.852302888312769</v>
      </c>
      <c r="E139" s="297">
        <v>2.2789533056997979</v>
      </c>
      <c r="F139" s="297">
        <v>2.0964512015600829</v>
      </c>
      <c r="G139" s="297">
        <v>0.3215700128426392</v>
      </c>
      <c r="H139" s="297">
        <v>0.23953283875602929</v>
      </c>
      <c r="I139" s="297">
        <v>2.1228765213449399</v>
      </c>
      <c r="J139" s="297">
        <v>0.98863183453531478</v>
      </c>
      <c r="K139" s="297">
        <v>1.236665109349451</v>
      </c>
      <c r="L139" s="297">
        <v>0.15511803757889389</v>
      </c>
      <c r="M139" s="297">
        <v>7.0710780212423871E-2</v>
      </c>
      <c r="N139" s="297">
        <v>2.9716609071888288E-2</v>
      </c>
      <c r="O139" s="297">
        <v>2.4731127831991759E-2</v>
      </c>
      <c r="P139" s="297">
        <v>1.4654835431360119E-2</v>
      </c>
      <c r="Q139" s="297">
        <v>1.1338808469507741E-2</v>
      </c>
      <c r="R139" s="297">
        <v>2.8803344827171559E-2</v>
      </c>
      <c r="S139" s="297">
        <v>7.5265658481096284E-3</v>
      </c>
      <c r="T139" s="297">
        <v>2.886802221727653E-2</v>
      </c>
      <c r="U139" s="297">
        <v>6.2253332780467267E-3</v>
      </c>
      <c r="V139" s="297">
        <v>5.3973937099160776E-3</v>
      </c>
      <c r="W139" s="297">
        <v>3.2486658499019331E-3</v>
      </c>
      <c r="DA139" s="122" t="s">
        <v>1252</v>
      </c>
    </row>
    <row r="140" spans="1:105" ht="12" customHeight="1" x14ac:dyDescent="0.25">
      <c r="A140" s="59" t="s">
        <v>162</v>
      </c>
      <c r="B140" s="297">
        <v>0.82024009823277533</v>
      </c>
      <c r="C140" s="297">
        <v>1.0045802089099181</v>
      </c>
      <c r="D140" s="297">
        <v>1.3074861353433089</v>
      </c>
      <c r="E140" s="297">
        <v>1.3335775234273879</v>
      </c>
      <c r="F140" s="297">
        <v>1.259625248993731</v>
      </c>
      <c r="G140" s="297">
        <v>1.9258139818710751</v>
      </c>
      <c r="H140" s="297">
        <v>1.7593549531220389</v>
      </c>
      <c r="I140" s="297">
        <v>1.7122645772192071</v>
      </c>
      <c r="J140" s="297">
        <v>2.2477609168896362</v>
      </c>
      <c r="K140" s="297">
        <v>3.928925901364162</v>
      </c>
      <c r="L140" s="297">
        <v>0.49661673415360202</v>
      </c>
      <c r="M140" s="297">
        <v>0.54148882406043219</v>
      </c>
      <c r="N140" s="297">
        <v>0.6184477563457631</v>
      </c>
      <c r="O140" s="297">
        <v>0.55541859050103537</v>
      </c>
      <c r="P140" s="297">
        <v>0.47899580605943609</v>
      </c>
      <c r="Q140" s="297">
        <v>0.49839577191100798</v>
      </c>
      <c r="R140" s="297">
        <v>0.44822033943199679</v>
      </c>
      <c r="S140" s="297">
        <v>0.47748495141801672</v>
      </c>
      <c r="T140" s="297">
        <v>0.58579685870739562</v>
      </c>
      <c r="U140" s="297">
        <v>0.61277074066493242</v>
      </c>
      <c r="V140" s="297">
        <v>0.52186244465546228</v>
      </c>
      <c r="W140" s="297">
        <v>0.63715965993371548</v>
      </c>
      <c r="DA140" s="122" t="s">
        <v>1253</v>
      </c>
    </row>
    <row r="141" spans="1:105" ht="12" customHeight="1" x14ac:dyDescent="0.25">
      <c r="A141" s="60" t="s">
        <v>1021</v>
      </c>
      <c r="B141" s="264">
        <v>0.70008468685314562</v>
      </c>
      <c r="C141" s="264">
        <v>0.28843417612578892</v>
      </c>
      <c r="D141" s="264">
        <v>0.41244722452629368</v>
      </c>
      <c r="E141" s="264">
        <v>0.44615675379157821</v>
      </c>
      <c r="F141" s="264">
        <v>0.5583660098577965</v>
      </c>
      <c r="G141" s="264">
        <v>1.302423512517515</v>
      </c>
      <c r="H141" s="264">
        <v>1.567852569040405</v>
      </c>
      <c r="I141" s="264">
        <v>0.7777868525524122</v>
      </c>
      <c r="J141" s="264">
        <v>1.1132345523110621</v>
      </c>
      <c r="K141" s="264">
        <v>0.57106534043881008</v>
      </c>
      <c r="L141" s="264">
        <v>5.5483819717591372E-2</v>
      </c>
      <c r="M141" s="264">
        <v>4.4902945222113723E-2</v>
      </c>
      <c r="N141" s="264">
        <v>6.3797439088120814E-2</v>
      </c>
      <c r="O141" s="264">
        <v>6.3215775058499096E-2</v>
      </c>
      <c r="P141" s="264">
        <v>9.5610018954618917E-2</v>
      </c>
      <c r="Q141" s="264">
        <v>9.4892314145603632E-2</v>
      </c>
      <c r="R141" s="264">
        <v>0.1215454628338697</v>
      </c>
      <c r="S141" s="264">
        <v>0.11526162613167169</v>
      </c>
      <c r="T141" s="264">
        <v>8.5367659398647835E-2</v>
      </c>
      <c r="U141" s="264">
        <v>0.1062133083153074</v>
      </c>
      <c r="V141" s="264">
        <v>0.21593478055700821</v>
      </c>
      <c r="W141" s="264">
        <v>0.15656936923468209</v>
      </c>
      <c r="DA141" s="72" t="s">
        <v>1254</v>
      </c>
    </row>
    <row r="142" spans="1:105" ht="12" customHeight="1" x14ac:dyDescent="0.25">
      <c r="A142" s="57" t="s">
        <v>1023</v>
      </c>
      <c r="B142" s="263">
        <f t="shared" ref="B142:W142" si="5">B143+B144+B155</f>
        <v>5.0296698762998773</v>
      </c>
      <c r="C142" s="263">
        <f t="shared" si="5"/>
        <v>7.1217397548760992</v>
      </c>
      <c r="D142" s="263">
        <f t="shared" si="5"/>
        <v>7.6865406102489562</v>
      </c>
      <c r="E142" s="263">
        <f t="shared" si="5"/>
        <v>7.1023431512750035</v>
      </c>
      <c r="F142" s="263">
        <f t="shared" si="5"/>
        <v>7.3750086704891853</v>
      </c>
      <c r="G142" s="263">
        <f t="shared" si="5"/>
        <v>7.997106722428768</v>
      </c>
      <c r="H142" s="263">
        <f t="shared" si="5"/>
        <v>7.4962104571729959</v>
      </c>
      <c r="I142" s="263">
        <f t="shared" si="5"/>
        <v>8.1039473166952281</v>
      </c>
      <c r="J142" s="263">
        <f t="shared" si="5"/>
        <v>8.2181522241629335</v>
      </c>
      <c r="K142" s="263">
        <f t="shared" si="5"/>
        <v>8.36924972320233</v>
      </c>
      <c r="L142" s="263">
        <f t="shared" si="5"/>
        <v>0.95839782936367646</v>
      </c>
      <c r="M142" s="263">
        <f t="shared" si="5"/>
        <v>0.89643272824008202</v>
      </c>
      <c r="N142" s="263">
        <f t="shared" si="5"/>
        <v>0.98745081974330451</v>
      </c>
      <c r="O142" s="263">
        <f t="shared" si="5"/>
        <v>0.90176045863161525</v>
      </c>
      <c r="P142" s="263">
        <f t="shared" si="5"/>
        <v>0.85886320451806808</v>
      </c>
      <c r="Q142" s="263">
        <f t="shared" si="5"/>
        <v>0.86840698902243529</v>
      </c>
      <c r="R142" s="263">
        <f t="shared" si="5"/>
        <v>0.91892900179708925</v>
      </c>
      <c r="S142" s="263">
        <f t="shared" si="5"/>
        <v>0.90267129324109563</v>
      </c>
      <c r="T142" s="263">
        <f t="shared" si="5"/>
        <v>0.95671136544780278</v>
      </c>
      <c r="U142" s="263">
        <f t="shared" si="5"/>
        <v>1.0185537845921135</v>
      </c>
      <c r="V142" s="263">
        <f t="shared" si="5"/>
        <v>1.1928021147165557</v>
      </c>
      <c r="W142" s="263">
        <f t="shared" si="5"/>
        <v>1.1844997689914449</v>
      </c>
      <c r="DA142" s="70"/>
    </row>
    <row r="143" spans="1:105" ht="12" customHeight="1" x14ac:dyDescent="0.25">
      <c r="A143" s="60" t="s">
        <v>1024</v>
      </c>
      <c r="B143" s="264">
        <v>0.36146373975102508</v>
      </c>
      <c r="C143" s="264">
        <v>1.22848264370981</v>
      </c>
      <c r="D143" s="264">
        <v>1.2340517414817871</v>
      </c>
      <c r="E143" s="264">
        <v>1.08466705400347</v>
      </c>
      <c r="F143" s="264">
        <v>0.90086053285432866</v>
      </c>
      <c r="G143" s="264">
        <v>0.68599273698643115</v>
      </c>
      <c r="H143" s="264">
        <v>0.50223012493359043</v>
      </c>
      <c r="I143" s="264">
        <v>0.96775797127263385</v>
      </c>
      <c r="J143" s="264">
        <v>0.91225290854026053</v>
      </c>
      <c r="K143" s="264">
        <v>2.2644918260813598</v>
      </c>
      <c r="L143" s="264">
        <v>0.30177543748579888</v>
      </c>
      <c r="M143" s="264">
        <v>0.33112478727302169</v>
      </c>
      <c r="N143" s="264">
        <v>0.32965631684494379</v>
      </c>
      <c r="O143" s="264">
        <v>0.28492095334220491</v>
      </c>
      <c r="P143" s="264">
        <v>0.20060310189885169</v>
      </c>
      <c r="Q143" s="264">
        <v>0.21038657772092209</v>
      </c>
      <c r="R143" s="264">
        <v>0.17522946420533689</v>
      </c>
      <c r="S143" s="264">
        <v>0.18776004100950161</v>
      </c>
      <c r="T143" s="264">
        <v>0.27190608894874019</v>
      </c>
      <c r="U143" s="264">
        <v>0.25849970013697521</v>
      </c>
      <c r="V143" s="264">
        <v>0.16055222656248469</v>
      </c>
      <c r="W143" s="264">
        <v>0.2369287557480905</v>
      </c>
      <c r="DA143" s="72" t="s">
        <v>1255</v>
      </c>
    </row>
    <row r="144" spans="1:105" ht="12" customHeight="1" x14ac:dyDescent="0.25">
      <c r="A144" s="60" t="s">
        <v>1026</v>
      </c>
      <c r="B144" s="264">
        <v>0.7549259923995697</v>
      </c>
      <c r="C144" s="264">
        <v>1.4192389267653081</v>
      </c>
      <c r="D144" s="264">
        <v>1.514714030995441</v>
      </c>
      <c r="E144" s="264">
        <v>1.414768323186502</v>
      </c>
      <c r="F144" s="264">
        <v>1.408887513448094</v>
      </c>
      <c r="G144" s="264">
        <v>1.4264180193349101</v>
      </c>
      <c r="H144" s="264">
        <v>1.3169510683403181</v>
      </c>
      <c r="I144" s="264">
        <v>1.560185012916864</v>
      </c>
      <c r="J144" s="264">
        <v>1.575057272788374</v>
      </c>
      <c r="K144" s="264">
        <v>1.929826519899162</v>
      </c>
      <c r="L144" s="264">
        <v>0.22896546544724489</v>
      </c>
      <c r="M144" s="264">
        <v>0.21701582618879489</v>
      </c>
      <c r="N144" s="264">
        <v>0.22644604520145301</v>
      </c>
      <c r="O144" s="264">
        <v>0.20550412741595109</v>
      </c>
      <c r="P144" s="264">
        <v>0.1503627402788425</v>
      </c>
      <c r="Q144" s="264">
        <v>0.14992960386925441</v>
      </c>
      <c r="R144" s="264">
        <v>0.1409721244337315</v>
      </c>
      <c r="S144" s="264">
        <v>0.14000789482323789</v>
      </c>
      <c r="T144" s="264">
        <v>0.18219439293028139</v>
      </c>
      <c r="U144" s="264">
        <v>0.1917149258794632</v>
      </c>
      <c r="V144" s="264">
        <v>0.18959545888881299</v>
      </c>
      <c r="W144" s="264">
        <v>0.20908389574555691</v>
      </c>
      <c r="DA144" s="72" t="s">
        <v>1256</v>
      </c>
    </row>
    <row r="145" spans="1:105" ht="12" customHeight="1" x14ac:dyDescent="0.25">
      <c r="A145" s="64" t="s">
        <v>30</v>
      </c>
      <c r="B145" s="231">
        <v>3.0030663493777771E-2</v>
      </c>
      <c r="C145" s="231">
        <v>4.6328200237163747E-2</v>
      </c>
      <c r="D145" s="231">
        <v>4.3297150629284402E-2</v>
      </c>
      <c r="E145" s="231">
        <v>3.5466263653519008E-2</v>
      </c>
      <c r="F145" s="231">
        <v>3.6753283279105368E-2</v>
      </c>
      <c r="G145" s="231">
        <v>3.9532922784099138E-2</v>
      </c>
      <c r="H145" s="231">
        <v>4.2284819504393903E-2</v>
      </c>
      <c r="I145" s="231">
        <v>3.5234614435225728E-2</v>
      </c>
      <c r="J145" s="231">
        <v>3.7605862921146489E-2</v>
      </c>
      <c r="K145" s="231">
        <v>3.951943105817262E-2</v>
      </c>
      <c r="L145" s="231">
        <v>4.4099310949299846E-3</v>
      </c>
      <c r="M145" s="231">
        <v>4.381066888570085E-3</v>
      </c>
      <c r="N145" s="231">
        <v>5.8050796827810239E-3</v>
      </c>
      <c r="O145" s="231">
        <v>5.3085219241873049E-3</v>
      </c>
      <c r="P145" s="231">
        <v>3.7947017552514208E-4</v>
      </c>
      <c r="Q145" s="231">
        <v>0</v>
      </c>
      <c r="R145" s="231">
        <v>0</v>
      </c>
      <c r="S145" s="231">
        <v>6.9976794609597724E-7</v>
      </c>
      <c r="T145" s="231">
        <v>9.5271524900718702E-7</v>
      </c>
      <c r="U145" s="231">
        <v>6.3570418693023016E-7</v>
      </c>
      <c r="V145" s="231">
        <v>0</v>
      </c>
      <c r="W145" s="231">
        <v>0</v>
      </c>
      <c r="DA145" s="73" t="s">
        <v>1257</v>
      </c>
    </row>
    <row r="146" spans="1:105" ht="12" customHeight="1" x14ac:dyDescent="0.25">
      <c r="A146" s="64" t="s">
        <v>32</v>
      </c>
      <c r="B146" s="231">
        <v>0</v>
      </c>
      <c r="C146" s="231">
        <v>0</v>
      </c>
      <c r="D146" s="231">
        <v>0</v>
      </c>
      <c r="E146" s="231">
        <v>0</v>
      </c>
      <c r="F146" s="231">
        <v>0</v>
      </c>
      <c r="G146" s="231">
        <v>0</v>
      </c>
      <c r="H146" s="231">
        <v>0</v>
      </c>
      <c r="I146" s="231">
        <v>0</v>
      </c>
      <c r="J146" s="231">
        <v>0</v>
      </c>
      <c r="K146" s="231">
        <v>0</v>
      </c>
      <c r="L146" s="231">
        <v>0</v>
      </c>
      <c r="M146" s="231">
        <v>0</v>
      </c>
      <c r="N146" s="231">
        <v>0</v>
      </c>
      <c r="O146" s="231">
        <v>0</v>
      </c>
      <c r="P146" s="231">
        <v>0</v>
      </c>
      <c r="Q146" s="231">
        <v>0</v>
      </c>
      <c r="R146" s="231">
        <v>0</v>
      </c>
      <c r="S146" s="231">
        <v>0</v>
      </c>
      <c r="T146" s="231">
        <v>0</v>
      </c>
      <c r="U146" s="231">
        <v>0</v>
      </c>
      <c r="V146" s="231">
        <v>0</v>
      </c>
      <c r="W146" s="231">
        <v>0</v>
      </c>
      <c r="DA146" s="73" t="s">
        <v>1258</v>
      </c>
    </row>
    <row r="147" spans="1:105" ht="12" customHeight="1" x14ac:dyDescent="0.25">
      <c r="A147" s="64" t="s">
        <v>33</v>
      </c>
      <c r="B147" s="231">
        <v>2.9688329578449689E-3</v>
      </c>
      <c r="C147" s="231">
        <v>3.9825958979470642E-3</v>
      </c>
      <c r="D147" s="231">
        <v>4.0765244928768632E-3</v>
      </c>
      <c r="E147" s="231">
        <v>3.350904857584451E-3</v>
      </c>
      <c r="F147" s="231">
        <v>6.7349213945767407E-3</v>
      </c>
      <c r="G147" s="231">
        <v>3.3716474706126779E-3</v>
      </c>
      <c r="H147" s="231">
        <v>8.6468314663185886E-3</v>
      </c>
      <c r="I147" s="231">
        <v>1.305074902398492E-2</v>
      </c>
      <c r="J147" s="231">
        <v>1.9982983655637609E-2</v>
      </c>
      <c r="K147" s="231">
        <v>0</v>
      </c>
      <c r="L147" s="231">
        <v>4.6812135876026889E-4</v>
      </c>
      <c r="M147" s="231">
        <v>5.0594797532735264E-3</v>
      </c>
      <c r="N147" s="231">
        <v>2.3726484490332119E-3</v>
      </c>
      <c r="O147" s="231">
        <v>1.069568460519402E-3</v>
      </c>
      <c r="P147" s="231">
        <v>1.505082455519992E-3</v>
      </c>
      <c r="Q147" s="231">
        <v>1.5320887365152061E-3</v>
      </c>
      <c r="R147" s="231">
        <v>1.555445559474278E-3</v>
      </c>
      <c r="S147" s="231">
        <v>1.6658174038016759E-3</v>
      </c>
      <c r="T147" s="231">
        <v>1.6526397139280931E-3</v>
      </c>
      <c r="U147" s="231">
        <v>1.418726496724055E-3</v>
      </c>
      <c r="V147" s="231">
        <v>1.8118327734640671E-3</v>
      </c>
      <c r="W147" s="231">
        <v>1.84171137290596E-3</v>
      </c>
      <c r="DA147" s="73" t="s">
        <v>1259</v>
      </c>
    </row>
    <row r="148" spans="1:105" ht="12" customHeight="1" x14ac:dyDescent="0.25">
      <c r="A148" s="64" t="s">
        <v>160</v>
      </c>
      <c r="B148" s="231">
        <v>2.2992673925753691E-2</v>
      </c>
      <c r="C148" s="231">
        <v>3.2548173168359298E-2</v>
      </c>
      <c r="D148" s="231">
        <v>8.8205008032418167E-2</v>
      </c>
      <c r="E148" s="231">
        <v>7.2955444643661882E-2</v>
      </c>
      <c r="F148" s="231">
        <v>7.3719918109416901E-2</v>
      </c>
      <c r="G148" s="231">
        <v>6.6772049537137543E-2</v>
      </c>
      <c r="H148" s="231">
        <v>7.4153161135955756E-3</v>
      </c>
      <c r="I148" s="231">
        <v>5.6279052640613031E-3</v>
      </c>
      <c r="J148" s="231">
        <v>2.904081896465527E-3</v>
      </c>
      <c r="K148" s="231">
        <v>6.7642635807833324E-3</v>
      </c>
      <c r="L148" s="231">
        <v>8.0915845864770936E-4</v>
      </c>
      <c r="M148" s="231">
        <v>7.9633897114774225E-4</v>
      </c>
      <c r="N148" s="231">
        <v>1.0348312481898499E-3</v>
      </c>
      <c r="O148" s="231">
        <v>9.3418268475586516E-4</v>
      </c>
      <c r="P148" s="231">
        <v>1.9999793758456322E-3</v>
      </c>
      <c r="Q148" s="231">
        <v>1.3585293620503279E-3</v>
      </c>
      <c r="R148" s="231">
        <v>1.38381159283315E-3</v>
      </c>
      <c r="S148" s="231">
        <v>1.1128800538174331E-3</v>
      </c>
      <c r="T148" s="231">
        <v>8.9524167444119589E-4</v>
      </c>
      <c r="U148" s="231">
        <v>1.0501259292400489E-3</v>
      </c>
      <c r="V148" s="231">
        <v>1.4426636945124309E-3</v>
      </c>
      <c r="W148" s="231">
        <v>1.1479676587413019E-3</v>
      </c>
      <c r="DA148" s="73" t="s">
        <v>1260</v>
      </c>
    </row>
    <row r="149" spans="1:105" ht="12" customHeight="1" x14ac:dyDescent="0.25">
      <c r="A149" s="64" t="s">
        <v>70</v>
      </c>
      <c r="B149" s="231">
        <v>0.1361683326162795</v>
      </c>
      <c r="C149" s="231">
        <v>0.62585350083670921</v>
      </c>
      <c r="D149" s="231">
        <v>0.43524998169181878</v>
      </c>
      <c r="E149" s="231">
        <v>0.30990411545803348</v>
      </c>
      <c r="F149" s="231">
        <v>0.27198223949917988</v>
      </c>
      <c r="G149" s="231">
        <v>3.0256745849542781E-2</v>
      </c>
      <c r="H149" s="231">
        <v>1.9399341819738909E-2</v>
      </c>
      <c r="I149" s="231">
        <v>0.23727174638325779</v>
      </c>
      <c r="J149" s="231">
        <v>9.1781582858777605E-2</v>
      </c>
      <c r="K149" s="231">
        <v>0.12715913402668971</v>
      </c>
      <c r="L149" s="231">
        <v>1.791707467490752E-2</v>
      </c>
      <c r="M149" s="231">
        <v>8.8023373302096239E-3</v>
      </c>
      <c r="N149" s="231">
        <v>4.0866053998398488E-3</v>
      </c>
      <c r="O149" s="231">
        <v>3.2749706873257379E-3</v>
      </c>
      <c r="P149" s="231">
        <v>2.8803288295544118E-3</v>
      </c>
      <c r="Q149" s="231">
        <v>2.3455671330818999E-3</v>
      </c>
      <c r="R149" s="231">
        <v>6.5486987144682263E-3</v>
      </c>
      <c r="S149" s="231">
        <v>1.7669147573040149E-3</v>
      </c>
      <c r="T149" s="231">
        <v>5.302222880284653E-3</v>
      </c>
      <c r="U149" s="231">
        <v>1.0636673585293281E-3</v>
      </c>
      <c r="V149" s="231">
        <v>8.8806942006294093E-4</v>
      </c>
      <c r="W149" s="231">
        <v>5.4356312382294273E-4</v>
      </c>
      <c r="DA149" s="73" t="s">
        <v>1261</v>
      </c>
    </row>
    <row r="150" spans="1:105" ht="12" customHeight="1" x14ac:dyDescent="0.25">
      <c r="A150" s="64" t="s">
        <v>34</v>
      </c>
      <c r="B150" s="231">
        <v>0</v>
      </c>
      <c r="C150" s="231">
        <v>0</v>
      </c>
      <c r="D150" s="231">
        <v>0</v>
      </c>
      <c r="E150" s="231">
        <v>0</v>
      </c>
      <c r="F150" s="231">
        <v>0</v>
      </c>
      <c r="G150" s="231">
        <v>0</v>
      </c>
      <c r="H150" s="231">
        <v>0</v>
      </c>
      <c r="I150" s="231">
        <v>0</v>
      </c>
      <c r="J150" s="231">
        <v>0</v>
      </c>
      <c r="K150" s="231">
        <v>0</v>
      </c>
      <c r="L150" s="231">
        <v>0</v>
      </c>
      <c r="M150" s="231">
        <v>0</v>
      </c>
      <c r="N150" s="231">
        <v>0</v>
      </c>
      <c r="O150" s="231">
        <v>0</v>
      </c>
      <c r="P150" s="231">
        <v>0</v>
      </c>
      <c r="Q150" s="231">
        <v>0</v>
      </c>
      <c r="R150" s="231">
        <v>0</v>
      </c>
      <c r="S150" s="231">
        <v>9.818823794695938E-7</v>
      </c>
      <c r="T150" s="231">
        <v>1.9532588743886862E-6</v>
      </c>
      <c r="U150" s="231">
        <v>1.006409799362916E-6</v>
      </c>
      <c r="V150" s="231">
        <v>1.339905111940267E-6</v>
      </c>
      <c r="W150" s="231">
        <v>1.211127875583746E-6</v>
      </c>
      <c r="DA150" s="73" t="s">
        <v>1262</v>
      </c>
    </row>
    <row r="151" spans="1:105" ht="12" customHeight="1" x14ac:dyDescent="0.25">
      <c r="A151" s="64" t="s">
        <v>162</v>
      </c>
      <c r="B151" s="231">
        <v>0.1171926452419923</v>
      </c>
      <c r="C151" s="231">
        <v>0.17661909443247531</v>
      </c>
      <c r="D151" s="231">
        <v>0.20147300627332551</v>
      </c>
      <c r="E151" s="231">
        <v>0.1831246630476106</v>
      </c>
      <c r="F151" s="231">
        <v>0.1650189424829295</v>
      </c>
      <c r="G151" s="231">
        <v>0.18297748941659639</v>
      </c>
      <c r="H151" s="231">
        <v>0.14388385222157371</v>
      </c>
      <c r="I151" s="231">
        <v>0.19325414599902191</v>
      </c>
      <c r="J151" s="231">
        <v>0.21072095344201089</v>
      </c>
      <c r="K151" s="231">
        <v>0.40540152074307728</v>
      </c>
      <c r="L151" s="231">
        <v>5.7924568365195613E-2</v>
      </c>
      <c r="M151" s="231">
        <v>6.8067301095650456E-2</v>
      </c>
      <c r="N151" s="231">
        <v>8.5882193165039644E-2</v>
      </c>
      <c r="O151" s="231">
        <v>7.4271220649001518E-2</v>
      </c>
      <c r="P151" s="231">
        <v>9.506693473769938E-2</v>
      </c>
      <c r="Q151" s="231">
        <v>0.1041097616393763</v>
      </c>
      <c r="R151" s="231">
        <v>0.1029059062016109</v>
      </c>
      <c r="S151" s="231">
        <v>0.1131918285942613</v>
      </c>
      <c r="T151" s="231">
        <v>0.10864872689139719</v>
      </c>
      <c r="U151" s="231">
        <v>0.1057250501605357</v>
      </c>
      <c r="V151" s="231">
        <v>8.6707270731999728E-2</v>
      </c>
      <c r="W151" s="231">
        <v>0.1076539251555941</v>
      </c>
      <c r="DA151" s="73" t="s">
        <v>1263</v>
      </c>
    </row>
    <row r="152" spans="1:105" ht="12" customHeight="1" x14ac:dyDescent="0.25">
      <c r="A152" s="64" t="s">
        <v>36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1264</v>
      </c>
    </row>
    <row r="153" spans="1:105" ht="12" customHeight="1" x14ac:dyDescent="0.25">
      <c r="A153" s="64" t="s">
        <v>73</v>
      </c>
      <c r="B153" s="231">
        <v>0.14288114758932849</v>
      </c>
      <c r="C153" s="231">
        <v>0.17672379903758381</v>
      </c>
      <c r="D153" s="231">
        <v>0.1944088543282666</v>
      </c>
      <c r="E153" s="231">
        <v>0.1711662313491456</v>
      </c>
      <c r="F153" s="231">
        <v>0.17942079120908799</v>
      </c>
      <c r="G153" s="231">
        <v>0.21839875967253991</v>
      </c>
      <c r="H153" s="231">
        <v>0.20677226290482911</v>
      </c>
      <c r="I153" s="231">
        <v>0.20574838080739841</v>
      </c>
      <c r="J153" s="231">
        <v>0.23196541380851621</v>
      </c>
      <c r="K153" s="231">
        <v>0.27669731009439741</v>
      </c>
      <c r="L153" s="231">
        <v>3.4103791785106342E-2</v>
      </c>
      <c r="M153" s="231">
        <v>3.2374198767049743E-2</v>
      </c>
      <c r="N153" s="231">
        <v>1.8065314821330001E-3</v>
      </c>
      <c r="O153" s="231">
        <v>2.166031061582285E-3</v>
      </c>
      <c r="P153" s="231">
        <v>1.727959904947018E-3</v>
      </c>
      <c r="Q153" s="231">
        <v>1.9438580621107409E-3</v>
      </c>
      <c r="R153" s="231">
        <v>1.1145166588506219E-3</v>
      </c>
      <c r="S153" s="231">
        <v>1.077782094043428E-3</v>
      </c>
      <c r="T153" s="231">
        <v>4.2393435889843444E-3</v>
      </c>
      <c r="U153" s="231">
        <v>5.5862835158471723E-3</v>
      </c>
      <c r="V153" s="231">
        <v>6.6091448322986197E-3</v>
      </c>
      <c r="W153" s="231">
        <v>6.5232102203489767E-3</v>
      </c>
      <c r="DA153" s="73" t="s">
        <v>1265</v>
      </c>
    </row>
    <row r="154" spans="1:105" ht="12" customHeight="1" x14ac:dyDescent="0.25">
      <c r="A154" s="64" t="s">
        <v>79</v>
      </c>
      <c r="B154" s="231">
        <v>0.30269169657459277</v>
      </c>
      <c r="C154" s="231">
        <v>0.35718356315506927</v>
      </c>
      <c r="D154" s="231">
        <v>0.54800350554745092</v>
      </c>
      <c r="E154" s="231">
        <v>0.63880070017694657</v>
      </c>
      <c r="F154" s="231">
        <v>0.67525741747379786</v>
      </c>
      <c r="G154" s="231">
        <v>0.88510840460438123</v>
      </c>
      <c r="H154" s="231">
        <v>0.88854864430986846</v>
      </c>
      <c r="I154" s="231">
        <v>0.86999747100391422</v>
      </c>
      <c r="J154" s="231">
        <v>0.98009639420581984</v>
      </c>
      <c r="K154" s="231">
        <v>1.074284860396042</v>
      </c>
      <c r="L154" s="231">
        <v>0.1133328197096975</v>
      </c>
      <c r="M154" s="231">
        <v>9.7535103382893715E-2</v>
      </c>
      <c r="N154" s="231">
        <v>0.12545815577443639</v>
      </c>
      <c r="O154" s="231">
        <v>0.118479631948579</v>
      </c>
      <c r="P154" s="231">
        <v>4.6802984799750903E-2</v>
      </c>
      <c r="Q154" s="231">
        <v>3.8639798936119907E-2</v>
      </c>
      <c r="R154" s="231">
        <v>2.7463745706494291E-2</v>
      </c>
      <c r="S154" s="231">
        <v>2.1190990269684469E-2</v>
      </c>
      <c r="T154" s="231">
        <v>6.1453312207122593E-2</v>
      </c>
      <c r="U154" s="231">
        <v>7.6869430304600611E-2</v>
      </c>
      <c r="V154" s="231">
        <v>9.213513753136332E-2</v>
      </c>
      <c r="W154" s="231">
        <v>9.1372307086268034E-2</v>
      </c>
      <c r="DA154" s="73" t="s">
        <v>1266</v>
      </c>
    </row>
    <row r="155" spans="1:105" ht="12" customHeight="1" x14ac:dyDescent="0.25">
      <c r="A155" s="60" t="s">
        <v>1038</v>
      </c>
      <c r="B155" s="264">
        <v>3.913280144149283</v>
      </c>
      <c r="C155" s="264">
        <v>4.4740181844009808</v>
      </c>
      <c r="D155" s="264">
        <v>4.9377748377717277</v>
      </c>
      <c r="E155" s="264">
        <v>4.6029077740850317</v>
      </c>
      <c r="F155" s="264">
        <v>5.065260624186763</v>
      </c>
      <c r="G155" s="264">
        <v>5.8846959661074267</v>
      </c>
      <c r="H155" s="264">
        <v>5.6770292638990876</v>
      </c>
      <c r="I155" s="264">
        <v>5.5760043325057298</v>
      </c>
      <c r="J155" s="264">
        <v>5.7308420428342988</v>
      </c>
      <c r="K155" s="264">
        <v>4.1749313772218084</v>
      </c>
      <c r="L155" s="264">
        <v>0.42765692643063269</v>
      </c>
      <c r="M155" s="264">
        <v>0.34829211477826549</v>
      </c>
      <c r="N155" s="264">
        <v>0.43134845769690772</v>
      </c>
      <c r="O155" s="264">
        <v>0.41133537787345931</v>
      </c>
      <c r="P155" s="264">
        <v>0.50789736234037386</v>
      </c>
      <c r="Q155" s="264">
        <v>0.50809080743225876</v>
      </c>
      <c r="R155" s="264">
        <v>0.60272741315802081</v>
      </c>
      <c r="S155" s="264">
        <v>0.57490335740835607</v>
      </c>
      <c r="T155" s="264">
        <v>0.50261088356878125</v>
      </c>
      <c r="U155" s="264">
        <v>0.56833915857567519</v>
      </c>
      <c r="V155" s="264">
        <v>0.84265442926525813</v>
      </c>
      <c r="W155" s="264">
        <v>0.7384871174977975</v>
      </c>
      <c r="DA155" s="72" t="s">
        <v>1267</v>
      </c>
    </row>
    <row r="156" spans="1:105" ht="12" customHeight="1" x14ac:dyDescent="0.25">
      <c r="A156" s="132" t="s">
        <v>1040</v>
      </c>
      <c r="B156" s="318">
        <v>2.2864783119775649</v>
      </c>
      <c r="C156" s="318">
        <v>2.994616832196102</v>
      </c>
      <c r="D156" s="318">
        <v>3.284744952754449</v>
      </c>
      <c r="E156" s="318">
        <v>3.0453873386457202</v>
      </c>
      <c r="F156" s="318">
        <v>3.1822434662819781</v>
      </c>
      <c r="G156" s="318">
        <v>3.5750639452137221</v>
      </c>
      <c r="H156" s="318">
        <v>3.338969497150182</v>
      </c>
      <c r="I156" s="318">
        <v>3.5342017485930151</v>
      </c>
      <c r="J156" s="318">
        <v>3.6484407617446428</v>
      </c>
      <c r="K156" s="318">
        <v>3.5952608919911668</v>
      </c>
      <c r="L156" s="318">
        <v>6.6430529711316968</v>
      </c>
      <c r="M156" s="318">
        <v>6.2487631741557976</v>
      </c>
      <c r="N156" s="318">
        <v>4.8379419117444957</v>
      </c>
      <c r="O156" s="318">
        <v>5.0548368730416398</v>
      </c>
      <c r="P156" s="318">
        <v>4.158405161610478</v>
      </c>
      <c r="Q156" s="318">
        <v>4.5989488951044928</v>
      </c>
      <c r="R156" s="318">
        <v>4.4173799368024103</v>
      </c>
      <c r="S156" s="318">
        <v>4.0816118768050398</v>
      </c>
      <c r="T156" s="318">
        <v>4.0421630929928343</v>
      </c>
      <c r="U156" s="318">
        <v>4.6861685557827846</v>
      </c>
      <c r="V156" s="318">
        <v>5.6716992735231502</v>
      </c>
      <c r="W156" s="318">
        <v>5.6286801333689516</v>
      </c>
      <c r="DA156" s="139" t="s">
        <v>1268</v>
      </c>
    </row>
    <row r="157" spans="1:105" ht="12" customHeight="1" x14ac:dyDescent="0.25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DA157" s="173"/>
    </row>
    <row r="158" spans="1:105" ht="15" customHeight="1" x14ac:dyDescent="0.25">
      <c r="A158" s="32" t="s">
        <v>342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DA158" s="88"/>
    </row>
    <row r="159" spans="1:105" ht="12" customHeight="1" x14ac:dyDescent="0.25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DA159" s="173"/>
    </row>
    <row r="160" spans="1:105" ht="12" customHeight="1" x14ac:dyDescent="0.25">
      <c r="A160" s="35" t="s">
        <v>46</v>
      </c>
      <c r="B160" s="234">
        <f t="shared" ref="B160:W160" si="6">SUM(B$161:B$167,B$169:B$170,B$172:B$175)</f>
        <v>1</v>
      </c>
      <c r="C160" s="234">
        <f t="shared" si="6"/>
        <v>1</v>
      </c>
      <c r="D160" s="234">
        <f t="shared" si="6"/>
        <v>0.99999999999999989</v>
      </c>
      <c r="E160" s="234">
        <f t="shared" si="6"/>
        <v>1</v>
      </c>
      <c r="F160" s="234">
        <f t="shared" si="6"/>
        <v>0.99999999999999989</v>
      </c>
      <c r="G160" s="234">
        <f t="shared" si="6"/>
        <v>1</v>
      </c>
      <c r="H160" s="234">
        <f t="shared" si="6"/>
        <v>1.0000000000000002</v>
      </c>
      <c r="I160" s="234">
        <f t="shared" si="6"/>
        <v>1</v>
      </c>
      <c r="J160" s="234">
        <f t="shared" si="6"/>
        <v>1</v>
      </c>
      <c r="K160" s="234">
        <f t="shared" si="6"/>
        <v>1</v>
      </c>
      <c r="L160" s="234">
        <f t="shared" si="6"/>
        <v>1</v>
      </c>
      <c r="M160" s="234">
        <f t="shared" si="6"/>
        <v>0.99999999999999978</v>
      </c>
      <c r="N160" s="234">
        <f t="shared" si="6"/>
        <v>0.99999999999999978</v>
      </c>
      <c r="O160" s="234">
        <f t="shared" si="6"/>
        <v>1.0000000000000002</v>
      </c>
      <c r="P160" s="234">
        <f t="shared" si="6"/>
        <v>0.99999999999999989</v>
      </c>
      <c r="Q160" s="234">
        <f t="shared" si="6"/>
        <v>0.99999999999999989</v>
      </c>
      <c r="R160" s="234">
        <f t="shared" si="6"/>
        <v>0.99999999999999978</v>
      </c>
      <c r="S160" s="234">
        <f t="shared" si="6"/>
        <v>1.0000000000000002</v>
      </c>
      <c r="T160" s="234">
        <f t="shared" si="6"/>
        <v>0.99999999999999978</v>
      </c>
      <c r="U160" s="234">
        <f t="shared" si="6"/>
        <v>1</v>
      </c>
      <c r="V160" s="234">
        <f t="shared" si="6"/>
        <v>1</v>
      </c>
      <c r="W160" s="234">
        <f t="shared" si="6"/>
        <v>1</v>
      </c>
      <c r="DA160" s="95"/>
    </row>
    <row r="161" spans="1:105" ht="12" customHeight="1" x14ac:dyDescent="0.25">
      <c r="A161" s="55" t="s">
        <v>92</v>
      </c>
      <c r="B161" s="268">
        <f t="shared" ref="B161:W161" si="7">IF(B$6=0,0,B$6/B$5)</f>
        <v>6.6120791543974346E-4</v>
      </c>
      <c r="C161" s="268">
        <f t="shared" si="7"/>
        <v>8.5305633172137675E-4</v>
      </c>
      <c r="D161" s="268">
        <f t="shared" si="7"/>
        <v>8.1419640851483144E-4</v>
      </c>
      <c r="E161" s="268">
        <f t="shared" si="7"/>
        <v>8.0363275416911093E-4</v>
      </c>
      <c r="F161" s="268">
        <f t="shared" si="7"/>
        <v>7.3482838809505423E-4</v>
      </c>
      <c r="G161" s="268">
        <f t="shared" si="7"/>
        <v>6.9228008393611249E-4</v>
      </c>
      <c r="H161" s="268">
        <f t="shared" si="7"/>
        <v>8.3832704694135069E-4</v>
      </c>
      <c r="I161" s="268">
        <f t="shared" si="7"/>
        <v>7.6107265830239362E-4</v>
      </c>
      <c r="J161" s="268">
        <f t="shared" si="7"/>
        <v>8.2435897265527704E-4</v>
      </c>
      <c r="K161" s="268">
        <f t="shared" si="7"/>
        <v>8.2718773813822335E-4</v>
      </c>
      <c r="L161" s="268">
        <f t="shared" si="7"/>
        <v>8.4591439650755923E-4</v>
      </c>
      <c r="M161" s="268">
        <f t="shared" si="7"/>
        <v>8.1804915026817112E-4</v>
      </c>
      <c r="N161" s="268">
        <f t="shared" si="7"/>
        <v>8.8745303512569149E-4</v>
      </c>
      <c r="O161" s="268">
        <f t="shared" si="7"/>
        <v>9.1248115800774061E-4</v>
      </c>
      <c r="P161" s="268">
        <f t="shared" si="7"/>
        <v>8.1253948336144628E-4</v>
      </c>
      <c r="Q161" s="268">
        <f t="shared" si="7"/>
        <v>1.0845223512069863E-3</v>
      </c>
      <c r="R161" s="268">
        <f t="shared" si="7"/>
        <v>1.4075767108345969E-3</v>
      </c>
      <c r="S161" s="268">
        <f t="shared" si="7"/>
        <v>1.444661780059861E-3</v>
      </c>
      <c r="T161" s="268">
        <f t="shared" si="7"/>
        <v>2.0507501088961608E-3</v>
      </c>
      <c r="U161" s="268">
        <f t="shared" si="7"/>
        <v>1.2308263600808932E-3</v>
      </c>
      <c r="V161" s="268">
        <f t="shared" si="7"/>
        <v>1.2019014113736272E-3</v>
      </c>
      <c r="W161" s="268">
        <f t="shared" si="7"/>
        <v>1.2716109620092592E-3</v>
      </c>
      <c r="DA161" s="76"/>
    </row>
    <row r="162" spans="1:105" ht="12" customHeight="1" x14ac:dyDescent="0.25">
      <c r="A162" s="202" t="s">
        <v>93</v>
      </c>
      <c r="B162" s="269">
        <f t="shared" ref="B162:W162" si="8">IF(B$7=0,0,B$7/B$5)</f>
        <v>1.370797957851153E-3</v>
      </c>
      <c r="C162" s="269">
        <f t="shared" si="8"/>
        <v>1.7685327869645336E-3</v>
      </c>
      <c r="D162" s="269">
        <f t="shared" si="8"/>
        <v>1.6879694692396427E-3</v>
      </c>
      <c r="E162" s="269">
        <f t="shared" si="8"/>
        <v>1.6660691932955355E-3</v>
      </c>
      <c r="F162" s="269">
        <f t="shared" si="8"/>
        <v>1.5234258850362356E-3</v>
      </c>
      <c r="G162" s="269">
        <f t="shared" si="8"/>
        <v>1.4352159179605731E-3</v>
      </c>
      <c r="H162" s="269">
        <f t="shared" si="8"/>
        <v>1.7379964412469555E-3</v>
      </c>
      <c r="I162" s="269">
        <f t="shared" si="8"/>
        <v>1.5778347799775322E-3</v>
      </c>
      <c r="J162" s="269">
        <f t="shared" si="8"/>
        <v>1.7090382160664097E-3</v>
      </c>
      <c r="K162" s="269">
        <f t="shared" si="8"/>
        <v>1.7149027344073372E-3</v>
      </c>
      <c r="L162" s="269">
        <f t="shared" si="8"/>
        <v>1.7537263244621995E-3</v>
      </c>
      <c r="M162" s="269">
        <f t="shared" si="8"/>
        <v>1.6959568668558586E-3</v>
      </c>
      <c r="N162" s="269">
        <f t="shared" si="8"/>
        <v>1.8398430808712371E-3</v>
      </c>
      <c r="O162" s="269">
        <f t="shared" si="8"/>
        <v>1.8917306928226813E-3</v>
      </c>
      <c r="P162" s="269">
        <f t="shared" si="8"/>
        <v>1.7180094513323922E-3</v>
      </c>
      <c r="Q162" s="269">
        <f t="shared" si="8"/>
        <v>2.2581180710536815E-3</v>
      </c>
      <c r="R162" s="269">
        <f t="shared" si="8"/>
        <v>2.9181490960338446E-3</v>
      </c>
      <c r="S162" s="269">
        <f t="shared" si="8"/>
        <v>2.9950328355864042E-3</v>
      </c>
      <c r="T162" s="269">
        <f t="shared" si="8"/>
        <v>4.2515583913847934E-3</v>
      </c>
      <c r="U162" s="269">
        <f t="shared" si="8"/>
        <v>2.6002808615580813E-3</v>
      </c>
      <c r="V162" s="269">
        <f t="shared" si="8"/>
        <v>2.5804355313938836E-3</v>
      </c>
      <c r="W162" s="269">
        <f t="shared" si="8"/>
        <v>2.7682296140933821E-3</v>
      </c>
      <c r="DA162" s="77"/>
    </row>
    <row r="163" spans="1:105" ht="12" customHeight="1" x14ac:dyDescent="0.25">
      <c r="A163" s="202" t="s">
        <v>94</v>
      </c>
      <c r="B163" s="269">
        <f t="shared" ref="B163:W163" si="9">IF(B$8=0,0,B$8/B$5)</f>
        <v>8.1998570599251253E-3</v>
      </c>
      <c r="C163" s="269">
        <f t="shared" si="9"/>
        <v>1.0579032435701111E-2</v>
      </c>
      <c r="D163" s="269">
        <f t="shared" si="9"/>
        <v>1.009711773351334E-2</v>
      </c>
      <c r="E163" s="269">
        <f t="shared" si="9"/>
        <v>9.9661143779232117E-3</v>
      </c>
      <c r="F163" s="269">
        <f t="shared" si="9"/>
        <v>9.1128487806249516E-3</v>
      </c>
      <c r="G163" s="269">
        <f t="shared" si="9"/>
        <v>8.5851932518590714E-3</v>
      </c>
      <c r="H163" s="269">
        <f t="shared" si="9"/>
        <v>1.0396369725574874E-2</v>
      </c>
      <c r="I163" s="269">
        <f t="shared" si="9"/>
        <v>9.4383126163068258E-3</v>
      </c>
      <c r="J163" s="269">
        <f t="shared" si="9"/>
        <v>1.0223147037410216E-2</v>
      </c>
      <c r="K163" s="269">
        <f t="shared" si="9"/>
        <v>1.0258227489526074E-2</v>
      </c>
      <c r="L163" s="269">
        <f t="shared" si="9"/>
        <v>1.0490462945655614E-2</v>
      </c>
      <c r="M163" s="269">
        <f t="shared" si="9"/>
        <v>1.0144896852499209E-2</v>
      </c>
      <c r="N163" s="269">
        <f t="shared" si="9"/>
        <v>1.1005597279620803E-2</v>
      </c>
      <c r="O163" s="269">
        <f t="shared" si="9"/>
        <v>1.1315979271909197E-2</v>
      </c>
      <c r="P163" s="269">
        <f t="shared" si="9"/>
        <v>1.0053232279792577E-2</v>
      </c>
      <c r="Q163" s="269">
        <f t="shared" si="9"/>
        <v>1.3391559644471208E-2</v>
      </c>
      <c r="R163" s="269">
        <f t="shared" si="9"/>
        <v>1.7455822231116476E-2</v>
      </c>
      <c r="S163" s="269">
        <f t="shared" si="9"/>
        <v>1.7915726384717476E-2</v>
      </c>
      <c r="T163" s="269">
        <f t="shared" si="9"/>
        <v>2.5432027303228591E-2</v>
      </c>
      <c r="U163" s="269">
        <f t="shared" si="9"/>
        <v>1.5230025020771344E-2</v>
      </c>
      <c r="V163" s="269">
        <f t="shared" si="9"/>
        <v>1.4843346524253931E-2</v>
      </c>
      <c r="W163" s="269">
        <f t="shared" si="9"/>
        <v>1.5677668725365659E-2</v>
      </c>
      <c r="DA163" s="77"/>
    </row>
    <row r="164" spans="1:105" ht="12" customHeight="1" x14ac:dyDescent="0.25">
      <c r="A164" s="202" t="s">
        <v>95</v>
      </c>
      <c r="B164" s="269">
        <f t="shared" ref="B164:W164" si="10">IF(B$9=0,0,B$9/B$5)</f>
        <v>9.4704391725266845E-3</v>
      </c>
      <c r="C164" s="269">
        <f t="shared" si="10"/>
        <v>1.2218271910633651E-2</v>
      </c>
      <c r="D164" s="269">
        <f t="shared" si="10"/>
        <v>1.1661683687197319E-2</v>
      </c>
      <c r="E164" s="269">
        <f t="shared" si="10"/>
        <v>1.1510381133817867E-2</v>
      </c>
      <c r="F164" s="269">
        <f t="shared" si="10"/>
        <v>1.0524900548221345E-2</v>
      </c>
      <c r="G164" s="269">
        <f t="shared" si="10"/>
        <v>9.9154838775763199E-3</v>
      </c>
      <c r="H164" s="269">
        <f t="shared" si="10"/>
        <v>1.2007305295886927E-2</v>
      </c>
      <c r="I164" s="269">
        <f t="shared" si="10"/>
        <v>1.090079557128782E-2</v>
      </c>
      <c r="J164" s="269">
        <f t="shared" si="10"/>
        <v>1.180724145092279E-2</v>
      </c>
      <c r="K164" s="269">
        <f t="shared" si="10"/>
        <v>1.1847757680105814E-2</v>
      </c>
      <c r="L164" s="269">
        <f t="shared" si="10"/>
        <v>1.2115978424065817E-2</v>
      </c>
      <c r="M164" s="269">
        <f t="shared" si="10"/>
        <v>1.1716866263767344E-2</v>
      </c>
      <c r="N164" s="269">
        <f t="shared" si="10"/>
        <v>1.2710933718998963E-2</v>
      </c>
      <c r="O164" s="269">
        <f t="shared" si="10"/>
        <v>1.3069409940807851E-2</v>
      </c>
      <c r="P164" s="269">
        <f t="shared" si="10"/>
        <v>1.188470912587403E-2</v>
      </c>
      <c r="Q164" s="269">
        <f t="shared" si="10"/>
        <v>1.5600672377584108E-2</v>
      </c>
      <c r="R164" s="269">
        <f t="shared" si="10"/>
        <v>2.0160632244940281E-2</v>
      </c>
      <c r="S164" s="269">
        <f t="shared" si="10"/>
        <v>2.0691799347005636E-2</v>
      </c>
      <c r="T164" s="269">
        <f t="shared" si="10"/>
        <v>2.9372764165167466E-2</v>
      </c>
      <c r="U164" s="269">
        <f t="shared" si="10"/>
        <v>1.79870443750955E-2</v>
      </c>
      <c r="V164" s="269">
        <f t="shared" si="10"/>
        <v>1.7868501823418145E-2</v>
      </c>
      <c r="W164" s="269">
        <f t="shared" si="10"/>
        <v>1.9156357804537411E-2</v>
      </c>
      <c r="DA164" s="77"/>
    </row>
    <row r="165" spans="1:105" ht="12" customHeight="1" x14ac:dyDescent="0.25">
      <c r="A165" s="56" t="s">
        <v>96</v>
      </c>
      <c r="B165" s="270">
        <f t="shared" ref="B165:W165" si="11">IF(B$10=0,0,B$10/B$5)</f>
        <v>3.0369007766098033E-3</v>
      </c>
      <c r="C165" s="270">
        <f t="shared" si="11"/>
        <v>4.1594559679475618E-3</v>
      </c>
      <c r="D165" s="270">
        <f t="shared" si="11"/>
        <v>3.8616485502890245E-3</v>
      </c>
      <c r="E165" s="270">
        <f t="shared" si="11"/>
        <v>3.7743159090228352E-3</v>
      </c>
      <c r="F165" s="270">
        <f t="shared" si="11"/>
        <v>3.4171960455130859E-3</v>
      </c>
      <c r="G165" s="270">
        <f t="shared" si="11"/>
        <v>3.1004662098649874E-3</v>
      </c>
      <c r="H165" s="270">
        <f t="shared" si="11"/>
        <v>3.8406929550543699E-3</v>
      </c>
      <c r="I165" s="270">
        <f t="shared" si="11"/>
        <v>3.5557504605751829E-3</v>
      </c>
      <c r="J165" s="270">
        <f t="shared" si="11"/>
        <v>3.7798727568466336E-3</v>
      </c>
      <c r="K165" s="270">
        <f t="shared" si="11"/>
        <v>3.9204459957416556E-3</v>
      </c>
      <c r="L165" s="270">
        <f t="shared" si="11"/>
        <v>4.2044050031965017E-3</v>
      </c>
      <c r="M165" s="270">
        <f t="shared" si="11"/>
        <v>4.156391175524219E-3</v>
      </c>
      <c r="N165" s="270">
        <f t="shared" si="11"/>
        <v>4.2752906626236896E-3</v>
      </c>
      <c r="O165" s="270">
        <f t="shared" si="11"/>
        <v>4.3464713040938241E-3</v>
      </c>
      <c r="P165" s="270">
        <f t="shared" si="11"/>
        <v>3.6319354191206928E-3</v>
      </c>
      <c r="Q165" s="270">
        <f t="shared" si="11"/>
        <v>4.7099683289501763E-3</v>
      </c>
      <c r="R165" s="270">
        <f t="shared" si="11"/>
        <v>5.9704442443493429E-3</v>
      </c>
      <c r="S165" s="270">
        <f t="shared" si="11"/>
        <v>6.0728575471915361E-3</v>
      </c>
      <c r="T165" s="270">
        <f t="shared" si="11"/>
        <v>9.1454745323831348E-3</v>
      </c>
      <c r="U165" s="270">
        <f t="shared" si="11"/>
        <v>5.6532947138975501E-3</v>
      </c>
      <c r="V165" s="270">
        <f t="shared" si="11"/>
        <v>5.4931830937756179E-3</v>
      </c>
      <c r="W165" s="270">
        <f t="shared" si="11"/>
        <v>5.84660789702486E-3</v>
      </c>
      <c r="DA165" s="78"/>
    </row>
    <row r="166" spans="1:105" ht="12" customHeight="1" x14ac:dyDescent="0.25">
      <c r="A166" s="134" t="s">
        <v>999</v>
      </c>
      <c r="B166" s="319">
        <f t="shared" ref="B166:W166" si="12">IF(B$16=0,0,B$16/B$5)</f>
        <v>0.92474889730606202</v>
      </c>
      <c r="C166" s="319">
        <f t="shared" si="12"/>
        <v>0.87883332026723238</v>
      </c>
      <c r="D166" s="319">
        <f t="shared" si="12"/>
        <v>0.88770029774612735</v>
      </c>
      <c r="E166" s="319">
        <f t="shared" si="12"/>
        <v>0.89016564918927177</v>
      </c>
      <c r="F166" s="319">
        <f t="shared" si="12"/>
        <v>0.90285758231996138</v>
      </c>
      <c r="G166" s="319">
        <f t="shared" si="12"/>
        <v>0.91438613381711986</v>
      </c>
      <c r="H166" s="319">
        <f t="shared" si="12"/>
        <v>0.89723964075230311</v>
      </c>
      <c r="I166" s="319">
        <f t="shared" si="12"/>
        <v>0.90024491349700164</v>
      </c>
      <c r="J166" s="319">
        <f t="shared" si="12"/>
        <v>0.89350630035464496</v>
      </c>
      <c r="K166" s="319">
        <f t="shared" si="12"/>
        <v>0.87169358891536075</v>
      </c>
      <c r="L166" s="319">
        <f t="shared" si="12"/>
        <v>0.86139853443899239</v>
      </c>
      <c r="M166" s="319">
        <f t="shared" si="12"/>
        <v>0.86361566996387784</v>
      </c>
      <c r="N166" s="319">
        <f t="shared" si="12"/>
        <v>0.86027162522604017</v>
      </c>
      <c r="O166" s="319">
        <f t="shared" si="12"/>
        <v>0.8597014860170904</v>
      </c>
      <c r="P166" s="319">
        <f t="shared" si="12"/>
        <v>0.89744249874539384</v>
      </c>
      <c r="Q166" s="319">
        <f t="shared" si="12"/>
        <v>0.86979889480385375</v>
      </c>
      <c r="R166" s="319">
        <f t="shared" si="12"/>
        <v>0.84529912438475541</v>
      </c>
      <c r="S166" s="319">
        <f t="shared" si="12"/>
        <v>0.84129009044313907</v>
      </c>
      <c r="T166" s="319">
        <f t="shared" si="12"/>
        <v>0.73081524965173794</v>
      </c>
      <c r="U166" s="319">
        <f t="shared" si="12"/>
        <v>0.83764656647300906</v>
      </c>
      <c r="V166" s="319">
        <f t="shared" si="12"/>
        <v>0.8537276534016417</v>
      </c>
      <c r="W166" s="319">
        <f t="shared" si="12"/>
        <v>0.837072332227351</v>
      </c>
      <c r="DA166" s="140"/>
    </row>
    <row r="167" spans="1:105" ht="12" customHeight="1" x14ac:dyDescent="0.25">
      <c r="A167" s="203" t="s">
        <v>1000</v>
      </c>
      <c r="B167" s="271">
        <f t="shared" ref="B167:W167" si="13">IF(B$25=0,0,B$25/B$5)</f>
        <v>3.1464593185691579E-2</v>
      </c>
      <c r="C167" s="271">
        <f t="shared" si="13"/>
        <v>5.8401307694202619E-2</v>
      </c>
      <c r="D167" s="271">
        <f t="shared" si="13"/>
        <v>5.4145617597832589E-2</v>
      </c>
      <c r="E167" s="271">
        <f t="shared" si="13"/>
        <v>5.3766707153024659E-2</v>
      </c>
      <c r="F167" s="271">
        <f t="shared" si="13"/>
        <v>4.6833705716444025E-2</v>
      </c>
      <c r="G167" s="271">
        <f t="shared" si="13"/>
        <v>3.9677163641273716E-2</v>
      </c>
      <c r="H167" s="271">
        <f t="shared" si="13"/>
        <v>4.7457795861181956E-2</v>
      </c>
      <c r="I167" s="271">
        <f t="shared" si="13"/>
        <v>4.8308412496461915E-2</v>
      </c>
      <c r="J167" s="271">
        <f t="shared" si="13"/>
        <v>5.1119855460652674E-2</v>
      </c>
      <c r="K167" s="271">
        <f t="shared" si="13"/>
        <v>6.4821650667478831E-2</v>
      </c>
      <c r="L167" s="271">
        <f t="shared" si="13"/>
        <v>7.0957110824089703E-2</v>
      </c>
      <c r="M167" s="271">
        <f t="shared" si="13"/>
        <v>6.9743632750996529E-2</v>
      </c>
      <c r="N167" s="271">
        <f t="shared" si="13"/>
        <v>6.7528086517680677E-2</v>
      </c>
      <c r="O167" s="271">
        <f t="shared" si="13"/>
        <v>6.8468933229884607E-2</v>
      </c>
      <c r="P167" s="271">
        <f t="shared" si="13"/>
        <v>4.2039857359145734E-2</v>
      </c>
      <c r="Q167" s="271">
        <f t="shared" si="13"/>
        <v>5.410380365803124E-2</v>
      </c>
      <c r="R167" s="271">
        <f t="shared" si="13"/>
        <v>6.0798470487568437E-2</v>
      </c>
      <c r="S167" s="271">
        <f t="shared" si="13"/>
        <v>6.2339659188028695E-2</v>
      </c>
      <c r="T167" s="271">
        <f t="shared" si="13"/>
        <v>0.11686221517608053</v>
      </c>
      <c r="U167" s="271">
        <f t="shared" si="13"/>
        <v>6.9675535635302432E-2</v>
      </c>
      <c r="V167" s="271">
        <f t="shared" si="13"/>
        <v>5.7153790117744366E-2</v>
      </c>
      <c r="W167" s="271">
        <f t="shared" si="13"/>
        <v>6.7754352638846244E-2</v>
      </c>
      <c r="DA167" s="79"/>
    </row>
    <row r="168" spans="1:105" ht="12" customHeight="1" x14ac:dyDescent="0.25">
      <c r="A168" s="203" t="s">
        <v>1012</v>
      </c>
      <c r="B168" s="271">
        <f t="shared" ref="B168:W168" si="14">IF(B$36=0,0,B$36/B$5)</f>
        <v>1.0836369430046953E-2</v>
      </c>
      <c r="C168" s="271">
        <f t="shared" si="14"/>
        <v>1.9905359072294466E-2</v>
      </c>
      <c r="D168" s="271">
        <f t="shared" si="14"/>
        <v>1.7595755654354693E-2</v>
      </c>
      <c r="E168" s="271">
        <f t="shared" si="14"/>
        <v>1.6740390677725925E-2</v>
      </c>
      <c r="F168" s="271">
        <f t="shared" si="14"/>
        <v>1.4455774318818304E-2</v>
      </c>
      <c r="G168" s="271">
        <f t="shared" si="14"/>
        <v>1.1852433707896614E-2</v>
      </c>
      <c r="H168" s="271">
        <f t="shared" si="14"/>
        <v>1.4023374409704862E-2</v>
      </c>
      <c r="I168" s="271">
        <f t="shared" si="14"/>
        <v>1.4302265484519986E-2</v>
      </c>
      <c r="J168" s="271">
        <f t="shared" si="14"/>
        <v>1.4726882469931955E-2</v>
      </c>
      <c r="K168" s="271">
        <f t="shared" si="14"/>
        <v>1.8490644099682433E-2</v>
      </c>
      <c r="L168" s="271">
        <f t="shared" si="14"/>
        <v>2.1078825625239432E-2</v>
      </c>
      <c r="M168" s="271">
        <f t="shared" si="14"/>
        <v>2.1474142475911413E-2</v>
      </c>
      <c r="N168" s="271">
        <f t="shared" si="14"/>
        <v>2.1057689146996315E-2</v>
      </c>
      <c r="O168" s="271">
        <f t="shared" si="14"/>
        <v>2.1108984076785239E-2</v>
      </c>
      <c r="P168" s="271">
        <f t="shared" si="14"/>
        <v>1.5602473613744363E-2</v>
      </c>
      <c r="Q168" s="271">
        <f t="shared" si="14"/>
        <v>2.0205951782414657E-2</v>
      </c>
      <c r="R168" s="271">
        <f t="shared" si="14"/>
        <v>2.3783233664896885E-2</v>
      </c>
      <c r="S168" s="271">
        <f t="shared" si="14"/>
        <v>2.4564153639893983E-2</v>
      </c>
      <c r="T168" s="271">
        <f t="shared" si="14"/>
        <v>4.1387739563081762E-2</v>
      </c>
      <c r="U168" s="271">
        <f t="shared" si="14"/>
        <v>2.5066778826442527E-2</v>
      </c>
      <c r="V168" s="271">
        <f t="shared" si="14"/>
        <v>2.1522698202912405E-2</v>
      </c>
      <c r="W168" s="271">
        <f t="shared" si="14"/>
        <v>2.4630479766886149E-2</v>
      </c>
      <c r="DA168" s="79"/>
    </row>
    <row r="169" spans="1:105" ht="12" customHeight="1" x14ac:dyDescent="0.25">
      <c r="A169" s="62" t="s">
        <v>1014</v>
      </c>
      <c r="B169" s="320">
        <f t="shared" ref="B169:W169" si="15">IF(B$37=0,0,B$37/B$5)</f>
        <v>8.1955776989843538E-3</v>
      </c>
      <c r="C169" s="320">
        <f t="shared" si="15"/>
        <v>1.883360341911532E-2</v>
      </c>
      <c r="D169" s="320">
        <f t="shared" si="15"/>
        <v>1.6262208032296489E-2</v>
      </c>
      <c r="E169" s="320">
        <f t="shared" si="15"/>
        <v>1.5204659580178293E-2</v>
      </c>
      <c r="F169" s="320">
        <f t="shared" si="15"/>
        <v>1.277393651260487E-2</v>
      </c>
      <c r="G169" s="320">
        <f t="shared" si="15"/>
        <v>8.5626839256492237E-3</v>
      </c>
      <c r="H169" s="320">
        <f t="shared" si="15"/>
        <v>8.888629608591006E-3</v>
      </c>
      <c r="I169" s="320">
        <f t="shared" si="15"/>
        <v>1.2117484053977409E-2</v>
      </c>
      <c r="J169" s="320">
        <f t="shared" si="15"/>
        <v>1.1445866358107397E-2</v>
      </c>
      <c r="K169" s="320">
        <f t="shared" si="15"/>
        <v>1.678314615056177E-2</v>
      </c>
      <c r="L169" s="320">
        <f t="shared" si="15"/>
        <v>1.9532043452340948E-2</v>
      </c>
      <c r="M169" s="320">
        <f t="shared" si="15"/>
        <v>2.0168579475678509E-2</v>
      </c>
      <c r="N169" s="320">
        <f t="shared" si="15"/>
        <v>1.9331851578519615E-2</v>
      </c>
      <c r="O169" s="320">
        <f t="shared" si="15"/>
        <v>1.9197704256949034E-2</v>
      </c>
      <c r="P169" s="320">
        <f t="shared" si="15"/>
        <v>1.3151421399373532E-2</v>
      </c>
      <c r="Q169" s="320">
        <f t="shared" si="15"/>
        <v>1.7104938181303132E-2</v>
      </c>
      <c r="R169" s="320">
        <f t="shared" si="15"/>
        <v>1.9053833569118252E-2</v>
      </c>
      <c r="S169" s="320">
        <f t="shared" si="15"/>
        <v>1.993694825700508E-2</v>
      </c>
      <c r="T169" s="320">
        <f t="shared" si="15"/>
        <v>3.6436904046486619E-2</v>
      </c>
      <c r="U169" s="320">
        <f t="shared" si="15"/>
        <v>2.1465863275655642E-2</v>
      </c>
      <c r="V169" s="320">
        <f t="shared" si="15"/>
        <v>1.5428206074844387E-2</v>
      </c>
      <c r="W169" s="320">
        <f t="shared" si="15"/>
        <v>1.9895841762243998E-2</v>
      </c>
      <c r="DA169" s="141"/>
    </row>
    <row r="170" spans="1:105" ht="12" customHeight="1" x14ac:dyDescent="0.25">
      <c r="A170" s="62" t="s">
        <v>1021</v>
      </c>
      <c r="B170" s="320">
        <f t="shared" ref="B170:W170" si="16">IF(B$43=0,0,B$43/B$5)</f>
        <v>2.6407917310625993E-3</v>
      </c>
      <c r="C170" s="320">
        <f t="shared" si="16"/>
        <v>1.071755653179149E-3</v>
      </c>
      <c r="D170" s="320">
        <f t="shared" si="16"/>
        <v>1.3335476220582055E-3</v>
      </c>
      <c r="E170" s="320">
        <f t="shared" si="16"/>
        <v>1.535731097547631E-3</v>
      </c>
      <c r="F170" s="320">
        <f t="shared" si="16"/>
        <v>1.6818378062134318E-3</v>
      </c>
      <c r="G170" s="320">
        <f t="shared" si="16"/>
        <v>3.2897497822473899E-3</v>
      </c>
      <c r="H170" s="320">
        <f t="shared" si="16"/>
        <v>5.1347448011138594E-3</v>
      </c>
      <c r="I170" s="320">
        <f t="shared" si="16"/>
        <v>2.1847814305425775E-3</v>
      </c>
      <c r="J170" s="320">
        <f t="shared" si="16"/>
        <v>3.2810161118245525E-3</v>
      </c>
      <c r="K170" s="320">
        <f t="shared" si="16"/>
        <v>1.70749794912067E-3</v>
      </c>
      <c r="L170" s="320">
        <f t="shared" si="16"/>
        <v>1.546782172898479E-3</v>
      </c>
      <c r="M170" s="320">
        <f t="shared" si="16"/>
        <v>1.3055630002329068E-3</v>
      </c>
      <c r="N170" s="320">
        <f t="shared" si="16"/>
        <v>1.7258375684766991E-3</v>
      </c>
      <c r="O170" s="320">
        <f t="shared" si="16"/>
        <v>1.9112798198362034E-3</v>
      </c>
      <c r="P170" s="320">
        <f t="shared" si="16"/>
        <v>2.4510522143708353E-3</v>
      </c>
      <c r="Q170" s="320">
        <f t="shared" si="16"/>
        <v>3.101013601111527E-3</v>
      </c>
      <c r="R170" s="320">
        <f t="shared" si="16"/>
        <v>4.7294000957786341E-3</v>
      </c>
      <c r="S170" s="320">
        <f t="shared" si="16"/>
        <v>4.6272053828889078E-3</v>
      </c>
      <c r="T170" s="320">
        <f t="shared" si="16"/>
        <v>4.9508355165951423E-3</v>
      </c>
      <c r="U170" s="320">
        <f t="shared" si="16"/>
        <v>3.600915550786885E-3</v>
      </c>
      <c r="V170" s="320">
        <f t="shared" si="16"/>
        <v>6.0944921280680223E-3</v>
      </c>
      <c r="W170" s="320">
        <f t="shared" si="16"/>
        <v>4.7346380046421506E-3</v>
      </c>
      <c r="DA170" s="141"/>
    </row>
    <row r="171" spans="1:105" ht="12" customHeight="1" x14ac:dyDescent="0.25">
      <c r="A171" s="203" t="s">
        <v>1023</v>
      </c>
      <c r="B171" s="271">
        <f t="shared" ref="B171:W171" si="17">IF(B$44=0,0,B$44/B$5)</f>
        <v>3.7947973191177131E-3</v>
      </c>
      <c r="C171" s="271">
        <f t="shared" si="17"/>
        <v>5.3258626470019908E-3</v>
      </c>
      <c r="D171" s="271">
        <f t="shared" si="17"/>
        <v>4.9986834111397796E-3</v>
      </c>
      <c r="E171" s="271">
        <f t="shared" si="17"/>
        <v>4.9169170570331818E-3</v>
      </c>
      <c r="F171" s="271">
        <f t="shared" si="17"/>
        <v>4.4631978178102149E-3</v>
      </c>
      <c r="G171" s="271">
        <f t="shared" si="17"/>
        <v>4.0508880026201288E-3</v>
      </c>
      <c r="H171" s="271">
        <f t="shared" si="17"/>
        <v>4.9211023666623508E-3</v>
      </c>
      <c r="I171" s="271">
        <f t="shared" si="17"/>
        <v>4.5732762986597682E-3</v>
      </c>
      <c r="J171" s="271">
        <f t="shared" si="17"/>
        <v>4.8646025218746641E-3</v>
      </c>
      <c r="K171" s="271">
        <f t="shared" si="17"/>
        <v>5.0732445146779524E-3</v>
      </c>
      <c r="L171" s="271">
        <f t="shared" si="17"/>
        <v>5.4077544992019531E-3</v>
      </c>
      <c r="M171" s="271">
        <f t="shared" si="17"/>
        <v>5.2694406010593501E-3</v>
      </c>
      <c r="N171" s="271">
        <f t="shared" si="17"/>
        <v>5.38895971674645E-3</v>
      </c>
      <c r="O171" s="271">
        <f t="shared" si="17"/>
        <v>5.4989005790997266E-3</v>
      </c>
      <c r="P171" s="271">
        <f t="shared" si="17"/>
        <v>4.4057193554911597E-3</v>
      </c>
      <c r="Q171" s="271">
        <f t="shared" si="17"/>
        <v>5.6904636759750925E-3</v>
      </c>
      <c r="R171" s="271">
        <f t="shared" si="17"/>
        <v>7.1583200382712301E-3</v>
      </c>
      <c r="S171" s="271">
        <f t="shared" si="17"/>
        <v>7.2570862541416186E-3</v>
      </c>
      <c r="T171" s="271">
        <f t="shared" si="17"/>
        <v>1.1151928379613336E-2</v>
      </c>
      <c r="U171" s="271">
        <f t="shared" si="17"/>
        <v>6.8949194312567241E-3</v>
      </c>
      <c r="V171" s="271">
        <f t="shared" si="17"/>
        <v>6.7013288698165524E-3</v>
      </c>
      <c r="W171" s="271">
        <f t="shared" si="17"/>
        <v>7.1445041232236443E-3</v>
      </c>
      <c r="DA171" s="79"/>
    </row>
    <row r="172" spans="1:105" ht="12" customHeight="1" x14ac:dyDescent="0.25">
      <c r="A172" s="62" t="s">
        <v>1135</v>
      </c>
      <c r="B172" s="320">
        <f t="shared" ref="B172:W172" si="18">IF(B$45=0,0,B$45/B$5)</f>
        <v>2.6796218558948438E-4</v>
      </c>
      <c r="C172" s="320">
        <f t="shared" si="18"/>
        <v>8.9710502789158676E-4</v>
      </c>
      <c r="D172" s="320">
        <f t="shared" si="18"/>
        <v>7.8414921817363144E-4</v>
      </c>
      <c r="E172" s="320">
        <f t="shared" si="18"/>
        <v>7.3375209899241003E-4</v>
      </c>
      <c r="F172" s="320">
        <f t="shared" si="18"/>
        <v>5.3327091692034203E-4</v>
      </c>
      <c r="G172" s="320">
        <f t="shared" si="18"/>
        <v>3.4052998342780095E-4</v>
      </c>
      <c r="H172" s="320">
        <f t="shared" si="18"/>
        <v>3.2325228370637111E-4</v>
      </c>
      <c r="I172" s="320">
        <f t="shared" si="18"/>
        <v>5.3424363430340733E-4</v>
      </c>
      <c r="J172" s="320">
        <f t="shared" si="18"/>
        <v>5.2839918981900842E-4</v>
      </c>
      <c r="K172" s="320">
        <f t="shared" si="18"/>
        <v>1.330669940550506E-3</v>
      </c>
      <c r="L172" s="320">
        <f t="shared" si="18"/>
        <v>1.6533770119773012E-3</v>
      </c>
      <c r="M172" s="320">
        <f t="shared" si="18"/>
        <v>1.8920817595836584E-3</v>
      </c>
      <c r="N172" s="320">
        <f t="shared" si="18"/>
        <v>1.7526018889398626E-3</v>
      </c>
      <c r="O172" s="320">
        <f t="shared" si="18"/>
        <v>1.6929666263061926E-3</v>
      </c>
      <c r="P172" s="320">
        <f t="shared" si="18"/>
        <v>1.0106761181811706E-3</v>
      </c>
      <c r="Q172" s="320">
        <f t="shared" si="18"/>
        <v>1.3511882595584929E-3</v>
      </c>
      <c r="R172" s="320">
        <f t="shared" si="18"/>
        <v>1.339984077490413E-3</v>
      </c>
      <c r="S172" s="320">
        <f t="shared" si="18"/>
        <v>1.481366114816126E-3</v>
      </c>
      <c r="T172" s="320">
        <f t="shared" si="18"/>
        <v>3.0990548117897435E-3</v>
      </c>
      <c r="U172" s="320">
        <f t="shared" si="18"/>
        <v>1.7223414136489311E-3</v>
      </c>
      <c r="V172" s="320">
        <f t="shared" si="18"/>
        <v>8.9054619885110321E-4</v>
      </c>
      <c r="W172" s="320">
        <f t="shared" si="18"/>
        <v>1.4080658067778429E-3</v>
      </c>
      <c r="DA172" s="141"/>
    </row>
    <row r="173" spans="1:105" ht="12" customHeight="1" x14ac:dyDescent="0.25">
      <c r="A173" s="62" t="s">
        <v>1026</v>
      </c>
      <c r="B173" s="320">
        <f t="shared" ref="B173:W173" si="19">IF(B$46=0,0,B$46/B$5)</f>
        <v>6.2582187844362691E-4</v>
      </c>
      <c r="C173" s="320">
        <f t="shared" si="19"/>
        <v>1.1615855278678941E-3</v>
      </c>
      <c r="D173" s="320">
        <f t="shared" si="19"/>
        <v>1.0769410529030835E-3</v>
      </c>
      <c r="E173" s="320">
        <f t="shared" si="19"/>
        <v>1.0694046310929508E-3</v>
      </c>
      <c r="F173" s="320">
        <f t="shared" si="19"/>
        <v>9.3150918916915936E-4</v>
      </c>
      <c r="G173" s="320">
        <f t="shared" si="19"/>
        <v>7.89167587032043E-4</v>
      </c>
      <c r="H173" s="320">
        <f t="shared" si="19"/>
        <v>9.4392216601564387E-4</v>
      </c>
      <c r="I173" s="320">
        <f t="shared" si="19"/>
        <v>9.6084069082811056E-4</v>
      </c>
      <c r="J173" s="320">
        <f t="shared" si="19"/>
        <v>1.0167594979330794E-3</v>
      </c>
      <c r="K173" s="320">
        <f t="shared" si="19"/>
        <v>1.2892843376403733E-3</v>
      </c>
      <c r="L173" s="320">
        <f t="shared" si="19"/>
        <v>1.411316908589752E-3</v>
      </c>
      <c r="M173" s="320">
        <f t="shared" si="19"/>
        <v>1.3871811721868842E-3</v>
      </c>
      <c r="N173" s="320">
        <f t="shared" si="19"/>
        <v>1.343114582883484E-3</v>
      </c>
      <c r="O173" s="320">
        <f t="shared" si="19"/>
        <v>1.361827758461001E-3</v>
      </c>
      <c r="P173" s="320">
        <f t="shared" si="19"/>
        <v>8.3616089827491709E-4</v>
      </c>
      <c r="Q173" s="320">
        <f t="shared" si="19"/>
        <v>1.0761093854412744E-3</v>
      </c>
      <c r="R173" s="320">
        <f t="shared" si="19"/>
        <v>1.2092644192943874E-3</v>
      </c>
      <c r="S173" s="320">
        <f t="shared" si="19"/>
        <v>1.239918227588236E-3</v>
      </c>
      <c r="T173" s="320">
        <f t="shared" si="19"/>
        <v>2.3243564786922435E-3</v>
      </c>
      <c r="U173" s="320">
        <f t="shared" si="19"/>
        <v>1.3858267397742745E-3</v>
      </c>
      <c r="V173" s="320">
        <f t="shared" si="19"/>
        <v>1.1367727553498132E-3</v>
      </c>
      <c r="W173" s="320">
        <f t="shared" si="19"/>
        <v>1.3476149521760509E-3</v>
      </c>
      <c r="DA173" s="141"/>
    </row>
    <row r="174" spans="1:105" ht="12" customHeight="1" x14ac:dyDescent="0.25">
      <c r="A174" s="62" t="s">
        <v>1038</v>
      </c>
      <c r="B174" s="320">
        <f t="shared" ref="B174:W174" si="20">IF(B$57=0,0,B$57/B$5)</f>
        <v>2.9010132550846015E-3</v>
      </c>
      <c r="C174" s="320">
        <f t="shared" si="20"/>
        <v>3.2671720912425106E-3</v>
      </c>
      <c r="D174" s="320">
        <f t="shared" si="20"/>
        <v>3.1375931400630642E-3</v>
      </c>
      <c r="E174" s="320">
        <f t="shared" si="20"/>
        <v>3.1137603269478214E-3</v>
      </c>
      <c r="F174" s="320">
        <f t="shared" si="20"/>
        <v>2.9984177117207134E-3</v>
      </c>
      <c r="G174" s="320">
        <f t="shared" si="20"/>
        <v>2.9211904321602851E-3</v>
      </c>
      <c r="H174" s="320">
        <f t="shared" si="20"/>
        <v>3.6539279169403357E-3</v>
      </c>
      <c r="I174" s="320">
        <f t="shared" si="20"/>
        <v>3.0781919735282503E-3</v>
      </c>
      <c r="J174" s="320">
        <f t="shared" si="20"/>
        <v>3.3194438341225762E-3</v>
      </c>
      <c r="K174" s="320">
        <f t="shared" si="20"/>
        <v>2.4532902364870733E-3</v>
      </c>
      <c r="L174" s="320">
        <f t="shared" si="20"/>
        <v>2.3430605786349001E-3</v>
      </c>
      <c r="M174" s="320">
        <f t="shared" si="20"/>
        <v>1.9901776692888081E-3</v>
      </c>
      <c r="N174" s="320">
        <f t="shared" si="20"/>
        <v>2.293243244923103E-3</v>
      </c>
      <c r="O174" s="320">
        <f t="shared" si="20"/>
        <v>2.4441061943325328E-3</v>
      </c>
      <c r="P174" s="320">
        <f t="shared" si="20"/>
        <v>2.5588823390350723E-3</v>
      </c>
      <c r="Q174" s="320">
        <f t="shared" si="20"/>
        <v>3.2631660309753257E-3</v>
      </c>
      <c r="R174" s="320">
        <f t="shared" si="20"/>
        <v>4.6090715414864297E-3</v>
      </c>
      <c r="S174" s="320">
        <f t="shared" si="20"/>
        <v>4.5358019117372568E-3</v>
      </c>
      <c r="T174" s="320">
        <f t="shared" si="20"/>
        <v>5.7285170891313479E-3</v>
      </c>
      <c r="U174" s="320">
        <f t="shared" si="20"/>
        <v>3.7867512778335184E-3</v>
      </c>
      <c r="V174" s="320">
        <f t="shared" si="20"/>
        <v>4.6740099156156361E-3</v>
      </c>
      <c r="W174" s="320">
        <f t="shared" si="20"/>
        <v>4.3888233642697507E-3</v>
      </c>
      <c r="DA174" s="141"/>
    </row>
    <row r="175" spans="1:105" ht="12" customHeight="1" x14ac:dyDescent="0.25">
      <c r="A175" s="41" t="s">
        <v>1040</v>
      </c>
      <c r="B175" s="321">
        <f t="shared" ref="B175:W175" si="21">IF(B$58=0,0,B$58/B$5)</f>
        <v>6.4161398767291558E-3</v>
      </c>
      <c r="C175" s="321">
        <f t="shared" si="21"/>
        <v>7.9558008863003828E-3</v>
      </c>
      <c r="D175" s="321">
        <f t="shared" si="21"/>
        <v>7.4370297417913588E-3</v>
      </c>
      <c r="E175" s="321">
        <f t="shared" si="21"/>
        <v>6.6898225547159474E-3</v>
      </c>
      <c r="F175" s="321">
        <f t="shared" si="21"/>
        <v>6.0765401794752203E-3</v>
      </c>
      <c r="G175" s="321">
        <f t="shared" si="21"/>
        <v>6.3047414898925371E-3</v>
      </c>
      <c r="H175" s="321">
        <f t="shared" si="21"/>
        <v>7.5373951454433827E-3</v>
      </c>
      <c r="I175" s="321">
        <f t="shared" si="21"/>
        <v>6.3373661369070296E-3</v>
      </c>
      <c r="J175" s="321">
        <f t="shared" si="21"/>
        <v>7.4387007589944232E-3</v>
      </c>
      <c r="K175" s="321">
        <f t="shared" si="21"/>
        <v>1.1352350164880884E-2</v>
      </c>
      <c r="L175" s="321">
        <f t="shared" si="21"/>
        <v>1.1747287518588782E-2</v>
      </c>
      <c r="M175" s="321">
        <f t="shared" si="21"/>
        <v>1.1364953899239985E-2</v>
      </c>
      <c r="N175" s="321">
        <f t="shared" si="21"/>
        <v>1.5034521615295881E-2</v>
      </c>
      <c r="O175" s="321">
        <f t="shared" si="21"/>
        <v>1.3685623729498839E-2</v>
      </c>
      <c r="P175" s="321">
        <f t="shared" si="21"/>
        <v>1.2409025166743691E-2</v>
      </c>
      <c r="Q175" s="321">
        <f t="shared" si="21"/>
        <v>1.3156045306459066E-2</v>
      </c>
      <c r="R175" s="321">
        <f t="shared" si="21"/>
        <v>1.5048226897233405E-2</v>
      </c>
      <c r="S175" s="321">
        <f t="shared" si="21"/>
        <v>1.5428932580235854E-2</v>
      </c>
      <c r="T175" s="321">
        <f t="shared" si="21"/>
        <v>2.9530292728426062E-2</v>
      </c>
      <c r="U175" s="321">
        <f t="shared" si="21"/>
        <v>1.8014728302585836E-2</v>
      </c>
      <c r="V175" s="321">
        <f t="shared" si="21"/>
        <v>1.8907161023669784E-2</v>
      </c>
      <c r="W175" s="321">
        <f t="shared" si="21"/>
        <v>1.8677856240662458E-2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DA176" s="94"/>
    </row>
    <row r="177" spans="1:105" ht="12" customHeight="1" x14ac:dyDescent="0.25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DA177" s="173"/>
    </row>
    <row r="178" spans="1:105" ht="12" customHeight="1" x14ac:dyDescent="0.25">
      <c r="A178" s="35" t="s">
        <v>47</v>
      </c>
      <c r="B178" s="234">
        <f t="shared" ref="B178:W178" si="22">SUM(B$179:B$183,B$185:B$186,B$188:B$189,B$191:B$194)</f>
        <v>0.99999999999999967</v>
      </c>
      <c r="C178" s="234">
        <f t="shared" si="22"/>
        <v>0.99999999999999967</v>
      </c>
      <c r="D178" s="234">
        <f t="shared" si="22"/>
        <v>1.0000000000000002</v>
      </c>
      <c r="E178" s="234">
        <f t="shared" si="22"/>
        <v>1.0000000000000002</v>
      </c>
      <c r="F178" s="234">
        <f t="shared" si="22"/>
        <v>0.99999999999999967</v>
      </c>
      <c r="G178" s="234">
        <f t="shared" si="22"/>
        <v>1.0000000000000002</v>
      </c>
      <c r="H178" s="234">
        <f t="shared" si="22"/>
        <v>0.99999999999999956</v>
      </c>
      <c r="I178" s="234">
        <f t="shared" si="22"/>
        <v>1.0000000000000002</v>
      </c>
      <c r="J178" s="234">
        <f t="shared" si="22"/>
        <v>1.0000000000000002</v>
      </c>
      <c r="K178" s="234">
        <f t="shared" si="22"/>
        <v>0.99999999999999989</v>
      </c>
      <c r="L178" s="234">
        <f t="shared" si="22"/>
        <v>1</v>
      </c>
      <c r="M178" s="234">
        <f t="shared" si="22"/>
        <v>0.99999999999999989</v>
      </c>
      <c r="N178" s="234">
        <f t="shared" si="22"/>
        <v>1.0000000000000002</v>
      </c>
      <c r="O178" s="234">
        <f t="shared" si="22"/>
        <v>0.99999999999999978</v>
      </c>
      <c r="P178" s="234">
        <f t="shared" si="22"/>
        <v>0.99999999999999989</v>
      </c>
      <c r="Q178" s="234">
        <f t="shared" si="22"/>
        <v>1.0000000000000002</v>
      </c>
      <c r="R178" s="234">
        <f t="shared" si="22"/>
        <v>1.0000000000000002</v>
      </c>
      <c r="S178" s="234">
        <f t="shared" si="22"/>
        <v>1</v>
      </c>
      <c r="T178" s="234">
        <f t="shared" si="22"/>
        <v>1</v>
      </c>
      <c r="U178" s="234">
        <f t="shared" si="22"/>
        <v>1</v>
      </c>
      <c r="V178" s="234">
        <f t="shared" si="22"/>
        <v>0.99999999999999989</v>
      </c>
      <c r="W178" s="234">
        <f t="shared" si="22"/>
        <v>0.99999999999999978</v>
      </c>
      <c r="DA178" s="95"/>
    </row>
    <row r="179" spans="1:105" ht="12" customHeight="1" x14ac:dyDescent="0.25">
      <c r="A179" s="55" t="s">
        <v>92</v>
      </c>
      <c r="B179" s="268">
        <f t="shared" ref="B179:W179" si="23">IF(B$62=0,0,B$62/B$61)</f>
        <v>9.5625929030914141E-3</v>
      </c>
      <c r="C179" s="268">
        <f t="shared" si="23"/>
        <v>7.639806963248022E-3</v>
      </c>
      <c r="D179" s="268">
        <f t="shared" si="23"/>
        <v>7.8476574358370636E-3</v>
      </c>
      <c r="E179" s="268">
        <f t="shared" si="23"/>
        <v>7.8646845704950473E-3</v>
      </c>
      <c r="F179" s="268">
        <f t="shared" si="23"/>
        <v>8.1235664243748066E-3</v>
      </c>
      <c r="G179" s="268">
        <f t="shared" si="23"/>
        <v>8.7297930855555934E-3</v>
      </c>
      <c r="H179" s="268">
        <f t="shared" si="23"/>
        <v>8.793699150095511E-3</v>
      </c>
      <c r="I179" s="268">
        <f t="shared" si="23"/>
        <v>8.188938151992637E-3</v>
      </c>
      <c r="J179" s="268">
        <f t="shared" si="23"/>
        <v>8.3481524134048513E-3</v>
      </c>
      <c r="K179" s="268">
        <f t="shared" si="23"/>
        <v>7.074233279410984E-3</v>
      </c>
      <c r="L179" s="268">
        <f t="shared" si="23"/>
        <v>6.728990446372771E-3</v>
      </c>
      <c r="M179" s="268">
        <f t="shared" si="23"/>
        <v>6.6830376314923456E-3</v>
      </c>
      <c r="N179" s="268">
        <f t="shared" si="23"/>
        <v>7.2215770378162786E-3</v>
      </c>
      <c r="O179" s="268">
        <f t="shared" si="23"/>
        <v>7.3054362587711835E-3</v>
      </c>
      <c r="P179" s="268">
        <f t="shared" si="23"/>
        <v>9.1609205197027924E-3</v>
      </c>
      <c r="Q179" s="268">
        <f t="shared" si="23"/>
        <v>9.2968297011003665E-3</v>
      </c>
      <c r="R179" s="268">
        <f t="shared" si="23"/>
        <v>1.0035527345982913E-2</v>
      </c>
      <c r="S179" s="268">
        <f t="shared" si="23"/>
        <v>1.0044067706607544E-2</v>
      </c>
      <c r="T179" s="268">
        <f t="shared" si="23"/>
        <v>8.6101412889305097E-3</v>
      </c>
      <c r="U179" s="268">
        <f t="shared" si="23"/>
        <v>8.7091906997245529E-3</v>
      </c>
      <c r="V179" s="268">
        <f t="shared" si="23"/>
        <v>9.6165010304161882E-3</v>
      </c>
      <c r="W179" s="268">
        <f t="shared" si="23"/>
        <v>9.0870892463574739E-3</v>
      </c>
      <c r="DA179" s="76"/>
    </row>
    <row r="180" spans="1:105" ht="12" customHeight="1" x14ac:dyDescent="0.25">
      <c r="A180" s="202" t="s">
        <v>93</v>
      </c>
      <c r="B180" s="269">
        <f t="shared" ref="B180:W180" si="24">IF(B$63=0,0,B$63/B$61)</f>
        <v>2.0186627403626214E-2</v>
      </c>
      <c r="C180" s="269">
        <f t="shared" si="24"/>
        <v>1.6127627534249588E-2</v>
      </c>
      <c r="D180" s="269">
        <f t="shared" si="24"/>
        <v>1.6566399746801512E-2</v>
      </c>
      <c r="E180" s="269">
        <f t="shared" si="24"/>
        <v>1.6602344016998446E-2</v>
      </c>
      <c r="F180" s="269">
        <f t="shared" si="24"/>
        <v>1.7148843442289393E-2</v>
      </c>
      <c r="G180" s="269">
        <f t="shared" si="24"/>
        <v>1.842858753005085E-2</v>
      </c>
      <c r="H180" s="269">
        <f t="shared" si="24"/>
        <v>1.8563493190761591E-2</v>
      </c>
      <c r="I180" s="269">
        <f t="shared" si="24"/>
        <v>1.7286843116805051E-2</v>
      </c>
      <c r="J180" s="269">
        <f t="shared" si="24"/>
        <v>1.7622944319171729E-2</v>
      </c>
      <c r="K180" s="269">
        <f t="shared" si="24"/>
        <v>1.5193006422917226E-2</v>
      </c>
      <c r="L180" s="269">
        <f t="shared" si="24"/>
        <v>1.4452444083289589E-2</v>
      </c>
      <c r="M180" s="269">
        <f t="shared" si="24"/>
        <v>1.4123956271738956E-2</v>
      </c>
      <c r="N180" s="269">
        <f t="shared" si="24"/>
        <v>1.5244744433473907E-2</v>
      </c>
      <c r="O180" s="269">
        <f t="shared" si="24"/>
        <v>1.5421771194408981E-2</v>
      </c>
      <c r="P180" s="269">
        <f t="shared" si="24"/>
        <v>1.9338697263342683E-2</v>
      </c>
      <c r="Q180" s="269">
        <f t="shared" si="24"/>
        <v>1.9625601456944572E-2</v>
      </c>
      <c r="R180" s="269">
        <f t="shared" si="24"/>
        <v>2.1184991705206584E-2</v>
      </c>
      <c r="S180" s="269">
        <f t="shared" si="24"/>
        <v>2.1203020400934722E-2</v>
      </c>
      <c r="T180" s="269">
        <f t="shared" si="24"/>
        <v>1.8176002665137875E-2</v>
      </c>
      <c r="U180" s="269">
        <f t="shared" si="24"/>
        <v>1.8385095906951168E-2</v>
      </c>
      <c r="V180" s="269">
        <f t="shared" si="24"/>
        <v>2.030042742537351E-2</v>
      </c>
      <c r="W180" s="269">
        <f t="shared" si="24"/>
        <v>1.9182839493294197E-2</v>
      </c>
      <c r="DA180" s="77"/>
    </row>
    <row r="181" spans="1:105" ht="12" customHeight="1" x14ac:dyDescent="0.25">
      <c r="A181" s="202" t="s">
        <v>94</v>
      </c>
      <c r="B181" s="269">
        <f t="shared" ref="B181:W181" si="25">IF(B$64=0,0,B$64/B$61)</f>
        <v>0.12017333652928175</v>
      </c>
      <c r="C181" s="269">
        <f t="shared" si="25"/>
        <v>9.6009639071464481E-2</v>
      </c>
      <c r="D181" s="269">
        <f t="shared" si="25"/>
        <v>9.8621700992676087E-2</v>
      </c>
      <c r="E181" s="269">
        <f t="shared" si="25"/>
        <v>9.8835681406160142E-2</v>
      </c>
      <c r="F181" s="269">
        <f t="shared" si="25"/>
        <v>0.10208905593155262</v>
      </c>
      <c r="G181" s="269">
        <f t="shared" si="25"/>
        <v>0.10970752105972408</v>
      </c>
      <c r="H181" s="269">
        <f t="shared" si="25"/>
        <v>0.11051063012000155</v>
      </c>
      <c r="I181" s="269">
        <f t="shared" si="25"/>
        <v>0.10291058401521475</v>
      </c>
      <c r="J181" s="269">
        <f t="shared" si="25"/>
        <v>0.10491143349305519</v>
      </c>
      <c r="K181" s="269">
        <f t="shared" si="25"/>
        <v>8.8741101344852039E-2</v>
      </c>
      <c r="L181" s="269">
        <f t="shared" si="25"/>
        <v>8.4277746411395751E-2</v>
      </c>
      <c r="M181" s="269">
        <f t="shared" si="25"/>
        <v>8.3587743688327276E-2</v>
      </c>
      <c r="N181" s="269">
        <f t="shared" si="25"/>
        <v>9.0753733472965462E-2</v>
      </c>
      <c r="O181" s="269">
        <f t="shared" si="25"/>
        <v>9.1807594332987991E-2</v>
      </c>
      <c r="P181" s="269">
        <f t="shared" si="25"/>
        <v>0.11512550996250673</v>
      </c>
      <c r="Q181" s="269">
        <f t="shared" si="25"/>
        <v>0.11683348393557309</v>
      </c>
      <c r="R181" s="269">
        <f t="shared" si="25"/>
        <v>0.12611671512312686</v>
      </c>
      <c r="S181" s="269">
        <f t="shared" si="25"/>
        <v>0.12622404204186383</v>
      </c>
      <c r="T181" s="269">
        <f t="shared" si="25"/>
        <v>0.10820385403469453</v>
      </c>
      <c r="U181" s="269">
        <f t="shared" si="25"/>
        <v>0.1094486103781892</v>
      </c>
      <c r="V181" s="269">
        <f t="shared" si="25"/>
        <v>0.12085080127052038</v>
      </c>
      <c r="W181" s="269">
        <f t="shared" si="25"/>
        <v>0.11419767056287644</v>
      </c>
      <c r="DA181" s="77"/>
    </row>
    <row r="182" spans="1:105" ht="12" customHeight="1" x14ac:dyDescent="0.25">
      <c r="A182" s="202" t="s">
        <v>95</v>
      </c>
      <c r="B182" s="269">
        <f t="shared" ref="B182:W182" si="26">IF(B$65=0,0,B$65/B$61)</f>
        <v>0.14222138956091065</v>
      </c>
      <c r="C182" s="269">
        <f t="shared" si="26"/>
        <v>0.11362440849479163</v>
      </c>
      <c r="D182" s="269">
        <f t="shared" si="26"/>
        <v>0.11671570217759075</v>
      </c>
      <c r="E182" s="269">
        <f t="shared" si="26"/>
        <v>0.11696894131218943</v>
      </c>
      <c r="F182" s="269">
        <f t="shared" si="26"/>
        <v>0.12081920842739638</v>
      </c>
      <c r="G182" s="269">
        <f t="shared" si="26"/>
        <v>0.12983542390532715</v>
      </c>
      <c r="H182" s="269">
        <f t="shared" si="26"/>
        <v>0.13078587838899522</v>
      </c>
      <c r="I182" s="269">
        <f t="shared" si="26"/>
        <v>0.12179146124982906</v>
      </c>
      <c r="J182" s="269">
        <f t="shared" si="26"/>
        <v>0.12415940410020797</v>
      </c>
      <c r="K182" s="269">
        <f t="shared" si="26"/>
        <v>0.10694582960985552</v>
      </c>
      <c r="L182" s="269">
        <f t="shared" si="26"/>
        <v>0.10182219342432493</v>
      </c>
      <c r="M182" s="269">
        <f t="shared" si="26"/>
        <v>9.9507889401248648E-2</v>
      </c>
      <c r="N182" s="269">
        <f t="shared" si="26"/>
        <v>0.10740420841374154</v>
      </c>
      <c r="O182" s="269">
        <f t="shared" si="26"/>
        <v>0.10865141981890826</v>
      </c>
      <c r="P182" s="269">
        <f t="shared" si="26"/>
        <v>0.13624744451350582</v>
      </c>
      <c r="Q182" s="269">
        <f t="shared" si="26"/>
        <v>0.13826877835343102</v>
      </c>
      <c r="R182" s="269">
        <f t="shared" si="26"/>
        <v>0.14925519245525951</v>
      </c>
      <c r="S182" s="269">
        <f t="shared" si="26"/>
        <v>0.14938221051068604</v>
      </c>
      <c r="T182" s="269">
        <f t="shared" si="26"/>
        <v>0.12805588095584339</v>
      </c>
      <c r="U182" s="269">
        <f t="shared" si="26"/>
        <v>0.12952901120211419</v>
      </c>
      <c r="V182" s="269">
        <f t="shared" si="26"/>
        <v>0.14302314791813167</v>
      </c>
      <c r="W182" s="269">
        <f t="shared" si="26"/>
        <v>0.13514937556979606</v>
      </c>
      <c r="DA182" s="77"/>
    </row>
    <row r="183" spans="1:105" ht="12" customHeight="1" x14ac:dyDescent="0.25">
      <c r="A183" s="56" t="s">
        <v>96</v>
      </c>
      <c r="B183" s="270">
        <f t="shared" ref="B183:W183" si="27">IF(B$66=0,0,B$66/B$61)</f>
        <v>4.3789641093387247E-2</v>
      </c>
      <c r="C183" s="270">
        <f t="shared" si="27"/>
        <v>3.7140210870463666E-2</v>
      </c>
      <c r="D183" s="270">
        <f t="shared" si="27"/>
        <v>3.7109641617710611E-2</v>
      </c>
      <c r="E183" s="270">
        <f t="shared" si="27"/>
        <v>3.6826893591208679E-2</v>
      </c>
      <c r="F183" s="270">
        <f t="shared" si="27"/>
        <v>3.766464381918759E-2</v>
      </c>
      <c r="G183" s="270">
        <f t="shared" si="27"/>
        <v>3.8980937033075924E-2</v>
      </c>
      <c r="H183" s="270">
        <f t="shared" si="27"/>
        <v>4.0167136648259757E-2</v>
      </c>
      <c r="I183" s="270">
        <f t="shared" si="27"/>
        <v>3.814484947460127E-2</v>
      </c>
      <c r="J183" s="270">
        <f t="shared" si="27"/>
        <v>3.8164039783562483E-2</v>
      </c>
      <c r="K183" s="270">
        <f t="shared" si="27"/>
        <v>3.4636971973880597E-2</v>
      </c>
      <c r="L183" s="270">
        <f t="shared" si="27"/>
        <v>3.3926142792920611E-2</v>
      </c>
      <c r="M183" s="270">
        <f t="shared" si="27"/>
        <v>3.3892877383929848E-2</v>
      </c>
      <c r="N183" s="270">
        <f t="shared" si="27"/>
        <v>3.4686100276854107E-2</v>
      </c>
      <c r="O183" s="270">
        <f t="shared" si="27"/>
        <v>3.4694627308794988E-2</v>
      </c>
      <c r="P183" s="270">
        <f t="shared" si="27"/>
        <v>3.9809356665013514E-2</v>
      </c>
      <c r="Q183" s="270">
        <f t="shared" si="27"/>
        <v>4.0081575163838909E-2</v>
      </c>
      <c r="R183" s="270">
        <f t="shared" si="27"/>
        <v>4.2440249913958589E-2</v>
      </c>
      <c r="S183" s="270">
        <f t="shared" si="27"/>
        <v>4.2095890566550602E-2</v>
      </c>
      <c r="T183" s="270">
        <f t="shared" si="27"/>
        <v>3.8283086002729678E-2</v>
      </c>
      <c r="U183" s="270">
        <f t="shared" si="27"/>
        <v>3.8365141083474365E-2</v>
      </c>
      <c r="V183" s="270">
        <f t="shared" si="27"/>
        <v>4.1871824254137262E-2</v>
      </c>
      <c r="W183" s="270">
        <f t="shared" si="27"/>
        <v>3.9605094742689397E-2</v>
      </c>
      <c r="DA183" s="78"/>
    </row>
    <row r="184" spans="1:105" ht="12" customHeight="1" x14ac:dyDescent="0.25">
      <c r="A184" s="203" t="s">
        <v>1053</v>
      </c>
      <c r="B184" s="271">
        <f t="shared" ref="B184:W184" si="28">IF(B$72=0,0,B$72/B$61)</f>
        <v>0.43122114270049106</v>
      </c>
      <c r="C184" s="271">
        <f t="shared" si="28"/>
        <v>0.49431404928530986</v>
      </c>
      <c r="D184" s="271">
        <f t="shared" si="28"/>
        <v>0.49408240502450884</v>
      </c>
      <c r="E184" s="271">
        <f t="shared" si="28"/>
        <v>0.49884175691971233</v>
      </c>
      <c r="F184" s="271">
        <f t="shared" si="28"/>
        <v>0.49107807653160707</v>
      </c>
      <c r="G184" s="271">
        <f t="shared" si="28"/>
        <v>0.47565179196685381</v>
      </c>
      <c r="H184" s="271">
        <f t="shared" si="28"/>
        <v>0.47365578654364704</v>
      </c>
      <c r="I184" s="271">
        <f t="shared" si="28"/>
        <v>0.4936102332176156</v>
      </c>
      <c r="J184" s="271">
        <f t="shared" si="28"/>
        <v>0.49211691393473789</v>
      </c>
      <c r="K184" s="271">
        <f t="shared" si="28"/>
        <v>0.5306329843069022</v>
      </c>
      <c r="L184" s="271">
        <f t="shared" si="28"/>
        <v>0.53877845293430138</v>
      </c>
      <c r="M184" s="271">
        <f t="shared" si="28"/>
        <v>0.53871359049709255</v>
      </c>
      <c r="N184" s="271">
        <f t="shared" si="28"/>
        <v>0.52172363691478219</v>
      </c>
      <c r="O184" s="271">
        <f t="shared" si="28"/>
        <v>0.52064465917732328</v>
      </c>
      <c r="P184" s="271">
        <f t="shared" si="28"/>
        <v>0.44366963194326575</v>
      </c>
      <c r="Q184" s="271">
        <f t="shared" si="28"/>
        <v>0.43784212793497923</v>
      </c>
      <c r="R184" s="271">
        <f t="shared" si="28"/>
        <v>0.40951867589565255</v>
      </c>
      <c r="S184" s="271">
        <f t="shared" si="28"/>
        <v>0.40919526823972724</v>
      </c>
      <c r="T184" s="271">
        <f t="shared" si="28"/>
        <v>0.46440455177538587</v>
      </c>
      <c r="U184" s="271">
        <f t="shared" si="28"/>
        <v>0.46314294302296871</v>
      </c>
      <c r="V184" s="271">
        <f t="shared" si="28"/>
        <v>0.42837995998622713</v>
      </c>
      <c r="W184" s="271">
        <f t="shared" si="28"/>
        <v>0.44975487407333425</v>
      </c>
      <c r="DA184" s="79"/>
    </row>
    <row r="185" spans="1:105" ht="12" customHeight="1" x14ac:dyDescent="0.25">
      <c r="A185" s="62" t="s">
        <v>1054</v>
      </c>
      <c r="B185" s="320">
        <f t="shared" ref="B185:W185" si="29">IF(B$73=0,0,B$73/B$61)</f>
        <v>0.43069033349958097</v>
      </c>
      <c r="C185" s="320">
        <f t="shared" si="29"/>
        <v>0.49388997185459982</v>
      </c>
      <c r="D185" s="320">
        <f t="shared" si="29"/>
        <v>0.49364679003862089</v>
      </c>
      <c r="E185" s="320">
        <f t="shared" si="29"/>
        <v>0.49840519677597511</v>
      </c>
      <c r="F185" s="320">
        <f t="shared" si="29"/>
        <v>0.49062714613584923</v>
      </c>
      <c r="G185" s="320">
        <f t="shared" si="29"/>
        <v>0.47516721058408301</v>
      </c>
      <c r="H185" s="320">
        <f t="shared" si="29"/>
        <v>0.47316765780427583</v>
      </c>
      <c r="I185" s="320">
        <f t="shared" si="29"/>
        <v>0.4931556741078833</v>
      </c>
      <c r="J185" s="320">
        <f t="shared" si="29"/>
        <v>0.49165351701336496</v>
      </c>
      <c r="K185" s="320">
        <f t="shared" si="29"/>
        <v>0.53023384364520509</v>
      </c>
      <c r="L185" s="320">
        <f t="shared" si="29"/>
        <v>0.53839842460457299</v>
      </c>
      <c r="M185" s="320">
        <f t="shared" si="29"/>
        <v>0.53834219978420195</v>
      </c>
      <c r="N185" s="320">
        <f t="shared" si="29"/>
        <v>0.52132277497538981</v>
      </c>
      <c r="O185" s="320">
        <f t="shared" si="29"/>
        <v>0.52023914230317458</v>
      </c>
      <c r="P185" s="320">
        <f t="shared" si="29"/>
        <v>0.44316111914240269</v>
      </c>
      <c r="Q185" s="320">
        <f t="shared" si="29"/>
        <v>0.43732607096228909</v>
      </c>
      <c r="R185" s="320">
        <f t="shared" si="29"/>
        <v>0.40896161461476188</v>
      </c>
      <c r="S185" s="320">
        <f t="shared" si="29"/>
        <v>0.40863773289264504</v>
      </c>
      <c r="T185" s="320">
        <f t="shared" si="29"/>
        <v>0.46392661213457748</v>
      </c>
      <c r="U185" s="320">
        <f t="shared" si="29"/>
        <v>0.46265950525637722</v>
      </c>
      <c r="V185" s="320">
        <f t="shared" si="29"/>
        <v>0.42784615840340995</v>
      </c>
      <c r="W185" s="320">
        <f t="shared" si="29"/>
        <v>0.44925045956668946</v>
      </c>
      <c r="DA185" s="141"/>
    </row>
    <row r="186" spans="1:105" ht="12" customHeight="1" x14ac:dyDescent="0.25">
      <c r="A186" s="62" t="s">
        <v>1066</v>
      </c>
      <c r="B186" s="320">
        <f t="shared" ref="B186:W186" si="30">IF(B$84=0,0,B$84/B$61)</f>
        <v>5.3080920091007637E-4</v>
      </c>
      <c r="C186" s="320">
        <f t="shared" si="30"/>
        <v>4.240774307100242E-4</v>
      </c>
      <c r="D186" s="320">
        <f t="shared" si="30"/>
        <v>4.3561498588798293E-4</v>
      </c>
      <c r="E186" s="320">
        <f t="shared" si="30"/>
        <v>4.3656014373723837E-4</v>
      </c>
      <c r="F186" s="320">
        <f t="shared" si="30"/>
        <v>4.5093039575786029E-4</v>
      </c>
      <c r="G186" s="320">
        <f t="shared" si="30"/>
        <v>4.8458138277077898E-4</v>
      </c>
      <c r="H186" s="320">
        <f t="shared" si="30"/>
        <v>4.8812873937118136E-4</v>
      </c>
      <c r="I186" s="320">
        <f t="shared" si="30"/>
        <v>4.5455910973225849E-4</v>
      </c>
      <c r="J186" s="320">
        <f t="shared" si="30"/>
        <v>4.6339692137290536E-4</v>
      </c>
      <c r="K186" s="320">
        <f t="shared" si="30"/>
        <v>3.9914066169709038E-4</v>
      </c>
      <c r="L186" s="320">
        <f t="shared" si="30"/>
        <v>3.8002832972834497E-4</v>
      </c>
      <c r="M186" s="320">
        <f t="shared" si="30"/>
        <v>3.7139071289064721E-4</v>
      </c>
      <c r="N186" s="320">
        <f t="shared" si="30"/>
        <v>4.0086193939246179E-4</v>
      </c>
      <c r="O186" s="320">
        <f t="shared" si="30"/>
        <v>4.0551687414866412E-4</v>
      </c>
      <c r="P186" s="320">
        <f t="shared" si="30"/>
        <v>5.0851280086305244E-4</v>
      </c>
      <c r="Q186" s="320">
        <f t="shared" si="30"/>
        <v>5.1605697269020007E-4</v>
      </c>
      <c r="R186" s="320">
        <f t="shared" si="30"/>
        <v>5.5706128089069891E-4</v>
      </c>
      <c r="S186" s="320">
        <f t="shared" si="30"/>
        <v>5.5753534708222099E-4</v>
      </c>
      <c r="T186" s="320">
        <f t="shared" si="30"/>
        <v>4.7793964080835731E-4</v>
      </c>
      <c r="U186" s="320">
        <f t="shared" si="30"/>
        <v>4.8343776659150178E-4</v>
      </c>
      <c r="V186" s="320">
        <f t="shared" si="30"/>
        <v>5.3380158281713969E-4</v>
      </c>
      <c r="W186" s="320">
        <f t="shared" si="30"/>
        <v>5.0441450664476186E-4</v>
      </c>
      <c r="DA186" s="141"/>
    </row>
    <row r="187" spans="1:105" ht="12" customHeight="1" x14ac:dyDescent="0.25">
      <c r="A187" s="203" t="s">
        <v>1012</v>
      </c>
      <c r="B187" s="271">
        <f t="shared" ref="B187:W187" si="31">IF(B$85=0,0,B$85/B$61)</f>
        <v>0.1351662621416852</v>
      </c>
      <c r="C187" s="271">
        <f t="shared" si="31"/>
        <v>0.15375228146382819</v>
      </c>
      <c r="D187" s="271">
        <f t="shared" si="31"/>
        <v>0.14627350070031991</v>
      </c>
      <c r="E187" s="271">
        <f t="shared" si="31"/>
        <v>0.1412980430450434</v>
      </c>
      <c r="F187" s="271">
        <f t="shared" si="31"/>
        <v>0.13783167938948174</v>
      </c>
      <c r="G187" s="271">
        <f t="shared" si="31"/>
        <v>0.1289070071713522</v>
      </c>
      <c r="H187" s="271">
        <f t="shared" si="31"/>
        <v>0.126869589001677</v>
      </c>
      <c r="I187" s="271">
        <f t="shared" si="31"/>
        <v>0.13272513764541455</v>
      </c>
      <c r="J187" s="271">
        <f t="shared" si="31"/>
        <v>0.12862686924065414</v>
      </c>
      <c r="K187" s="271">
        <f t="shared" si="31"/>
        <v>0.14131888445730501</v>
      </c>
      <c r="L187" s="271">
        <f t="shared" si="31"/>
        <v>0.14713638146474431</v>
      </c>
      <c r="M187" s="271">
        <f t="shared" si="31"/>
        <v>0.15147870204209396</v>
      </c>
      <c r="N187" s="271">
        <f t="shared" si="31"/>
        <v>0.14778973076499335</v>
      </c>
      <c r="O187" s="271">
        <f t="shared" si="31"/>
        <v>0.14575936271455722</v>
      </c>
      <c r="P187" s="271">
        <f t="shared" si="31"/>
        <v>0.14793952403147911</v>
      </c>
      <c r="Q187" s="271">
        <f t="shared" si="31"/>
        <v>0.14874755113668503</v>
      </c>
      <c r="R187" s="271">
        <f t="shared" si="31"/>
        <v>0.1462466433565682</v>
      </c>
      <c r="S187" s="271">
        <f t="shared" si="31"/>
        <v>0.14729639964486849</v>
      </c>
      <c r="T187" s="271">
        <f t="shared" si="31"/>
        <v>0.14987048768238762</v>
      </c>
      <c r="U187" s="271">
        <f t="shared" si="31"/>
        <v>0.14715581248238235</v>
      </c>
      <c r="V187" s="271">
        <f t="shared" si="31"/>
        <v>0.14191824836877229</v>
      </c>
      <c r="W187" s="271">
        <f t="shared" si="31"/>
        <v>0.14433234829112768</v>
      </c>
      <c r="DA187" s="79"/>
    </row>
    <row r="188" spans="1:105" ht="12" customHeight="1" x14ac:dyDescent="0.25">
      <c r="A188" s="62" t="s">
        <v>1014</v>
      </c>
      <c r="B188" s="320">
        <f t="shared" ref="B188:W188" si="32">IF(B$86=0,0,B$86/B$61)</f>
        <v>0.10222663695756527</v>
      </c>
      <c r="C188" s="320">
        <f t="shared" si="32"/>
        <v>0.14547386376487759</v>
      </c>
      <c r="D188" s="320">
        <f t="shared" si="32"/>
        <v>0.1351877205348761</v>
      </c>
      <c r="E188" s="320">
        <f t="shared" si="32"/>
        <v>0.12833563357059652</v>
      </c>
      <c r="F188" s="320">
        <f t="shared" si="32"/>
        <v>0.12179583626004439</v>
      </c>
      <c r="G188" s="320">
        <f t="shared" si="32"/>
        <v>9.3127705702694047E-2</v>
      </c>
      <c r="H188" s="320">
        <f t="shared" si="32"/>
        <v>8.0415508584699549E-2</v>
      </c>
      <c r="I188" s="320">
        <f t="shared" si="32"/>
        <v>0.11245034856337972</v>
      </c>
      <c r="J188" s="320">
        <f t="shared" si="32"/>
        <v>9.9969967058281636E-2</v>
      </c>
      <c r="K188" s="320">
        <f t="shared" si="32"/>
        <v>0.12826894936137109</v>
      </c>
      <c r="L188" s="320">
        <f t="shared" si="32"/>
        <v>0.13633938850694186</v>
      </c>
      <c r="M188" s="320">
        <f t="shared" si="32"/>
        <v>0.14226925449692163</v>
      </c>
      <c r="N188" s="320">
        <f t="shared" si="32"/>
        <v>0.13567723979749965</v>
      </c>
      <c r="O188" s="320">
        <f t="shared" si="32"/>
        <v>0.13256181007558882</v>
      </c>
      <c r="P188" s="320">
        <f t="shared" si="32"/>
        <v>0.12469913876007574</v>
      </c>
      <c r="Q188" s="320">
        <f t="shared" si="32"/>
        <v>0.12591921896139316</v>
      </c>
      <c r="R188" s="320">
        <f t="shared" si="32"/>
        <v>0.11716485831239573</v>
      </c>
      <c r="S188" s="320">
        <f t="shared" si="32"/>
        <v>0.11954984247426155</v>
      </c>
      <c r="T188" s="320">
        <f t="shared" si="32"/>
        <v>0.13194285642877696</v>
      </c>
      <c r="U188" s="320">
        <f t="shared" si="32"/>
        <v>0.12601645280536194</v>
      </c>
      <c r="V188" s="320">
        <f t="shared" si="32"/>
        <v>0.10173185355161844</v>
      </c>
      <c r="W188" s="320">
        <f t="shared" si="32"/>
        <v>0.11658780462060002</v>
      </c>
      <c r="DA188" s="141"/>
    </row>
    <row r="189" spans="1:105" ht="12" customHeight="1" x14ac:dyDescent="0.25">
      <c r="A189" s="62" t="s">
        <v>1021</v>
      </c>
      <c r="B189" s="320">
        <f t="shared" ref="B189:W189" si="33">IF(B$92=0,0,B$92/B$61)</f>
        <v>3.2939625184119935E-2</v>
      </c>
      <c r="C189" s="320">
        <f t="shared" si="33"/>
        <v>8.2784176989506141E-3</v>
      </c>
      <c r="D189" s="320">
        <f t="shared" si="33"/>
        <v>1.1085780165443799E-2</v>
      </c>
      <c r="E189" s="320">
        <f t="shared" si="33"/>
        <v>1.2962409474446894E-2</v>
      </c>
      <c r="F189" s="320">
        <f t="shared" si="33"/>
        <v>1.6035843129437333E-2</v>
      </c>
      <c r="G189" s="320">
        <f t="shared" si="33"/>
        <v>3.5779301468658146E-2</v>
      </c>
      <c r="H189" s="320">
        <f t="shared" si="33"/>
        <v>4.6454080416977454E-2</v>
      </c>
      <c r="I189" s="320">
        <f t="shared" si="33"/>
        <v>2.0274789082034835E-2</v>
      </c>
      <c r="J189" s="320">
        <f t="shared" si="33"/>
        <v>2.8656902182372501E-2</v>
      </c>
      <c r="K189" s="320">
        <f t="shared" si="33"/>
        <v>1.3049935095933921E-2</v>
      </c>
      <c r="L189" s="320">
        <f t="shared" si="33"/>
        <v>1.079699295780249E-2</v>
      </c>
      <c r="M189" s="320">
        <f t="shared" si="33"/>
        <v>9.2094475451723092E-3</v>
      </c>
      <c r="N189" s="320">
        <f t="shared" si="33"/>
        <v>1.211249096749366E-2</v>
      </c>
      <c r="O189" s="320">
        <f t="shared" si="33"/>
        <v>1.3197552638968393E-2</v>
      </c>
      <c r="P189" s="320">
        <f t="shared" si="33"/>
        <v>2.3240385271403367E-2</v>
      </c>
      <c r="Q189" s="320">
        <f t="shared" si="33"/>
        <v>2.2828332175291868E-2</v>
      </c>
      <c r="R189" s="320">
        <f t="shared" si="33"/>
        <v>2.9081785044172467E-2</v>
      </c>
      <c r="S189" s="320">
        <f t="shared" si="33"/>
        <v>2.7746557170606961E-2</v>
      </c>
      <c r="T189" s="320">
        <f t="shared" si="33"/>
        <v>1.7927631253610566E-2</v>
      </c>
      <c r="U189" s="320">
        <f t="shared" si="33"/>
        <v>2.1139359677020474E-2</v>
      </c>
      <c r="V189" s="320">
        <f t="shared" si="33"/>
        <v>4.0186394817153824E-2</v>
      </c>
      <c r="W189" s="320">
        <f t="shared" si="33"/>
        <v>2.7744543670527661E-2</v>
      </c>
      <c r="DA189" s="141"/>
    </row>
    <row r="190" spans="1:105" ht="12" customHeight="1" x14ac:dyDescent="0.25">
      <c r="A190" s="203" t="s">
        <v>1023</v>
      </c>
      <c r="B190" s="271">
        <f t="shared" ref="B190:W190" si="34">IF(B$93=0,0,B$93/B$61)</f>
        <v>6.0372588323623244E-2</v>
      </c>
      <c r="C190" s="271">
        <f t="shared" si="34"/>
        <v>5.158689675655341E-2</v>
      </c>
      <c r="D190" s="271">
        <f t="shared" si="34"/>
        <v>5.2167028398574525E-2</v>
      </c>
      <c r="E190" s="271">
        <f t="shared" si="34"/>
        <v>5.2079263493185979E-2</v>
      </c>
      <c r="F190" s="271">
        <f t="shared" si="34"/>
        <v>5.3552561978980145E-2</v>
      </c>
      <c r="G190" s="271">
        <f t="shared" si="34"/>
        <v>5.5701510002845386E-2</v>
      </c>
      <c r="H190" s="271">
        <f t="shared" si="34"/>
        <v>5.6347042812771274E-2</v>
      </c>
      <c r="I190" s="271">
        <f t="shared" si="34"/>
        <v>5.3394555202515001E-2</v>
      </c>
      <c r="J190" s="271">
        <f t="shared" si="34"/>
        <v>5.3481704261517986E-2</v>
      </c>
      <c r="K190" s="271">
        <f t="shared" si="34"/>
        <v>4.7858987437323489E-2</v>
      </c>
      <c r="L190" s="271">
        <f t="shared" si="34"/>
        <v>4.6627013586432467E-2</v>
      </c>
      <c r="M190" s="271">
        <f t="shared" si="34"/>
        <v>4.5941271934978586E-2</v>
      </c>
      <c r="N190" s="271">
        <f t="shared" si="34"/>
        <v>4.7002824094839787E-2</v>
      </c>
      <c r="O190" s="271">
        <f t="shared" si="34"/>
        <v>4.7214525715481889E-2</v>
      </c>
      <c r="P190" s="271">
        <f t="shared" si="34"/>
        <v>5.2969535003374167E-2</v>
      </c>
      <c r="Q190" s="271">
        <f t="shared" si="34"/>
        <v>5.3034451497572292E-2</v>
      </c>
      <c r="R190" s="271">
        <f t="shared" si="34"/>
        <v>5.6050531868178974E-2</v>
      </c>
      <c r="S190" s="271">
        <f t="shared" si="34"/>
        <v>5.5374310154846902E-2</v>
      </c>
      <c r="T190" s="271">
        <f t="shared" si="34"/>
        <v>5.0805363347934805E-2</v>
      </c>
      <c r="U190" s="271">
        <f t="shared" si="34"/>
        <v>5.1287142798915789E-2</v>
      </c>
      <c r="V190" s="271">
        <f t="shared" si="34"/>
        <v>5.6522359326390693E-2</v>
      </c>
      <c r="W190" s="271">
        <f t="shared" si="34"/>
        <v>5.3239364909338741E-2</v>
      </c>
      <c r="DA190" s="79"/>
    </row>
    <row r="191" spans="1:105" ht="12" customHeight="1" x14ac:dyDescent="0.25">
      <c r="A191" s="62" t="s">
        <v>1135</v>
      </c>
      <c r="B191" s="320">
        <f t="shared" ref="B191:W191" si="35">IF(B$94=0,0,B$94/B$61)</f>
        <v>4.4805524410513739E-3</v>
      </c>
      <c r="C191" s="320">
        <f t="shared" si="35"/>
        <v>9.2889878542974248E-3</v>
      </c>
      <c r="D191" s="320">
        <f t="shared" si="35"/>
        <v>8.7383613215515198E-3</v>
      </c>
      <c r="E191" s="320">
        <f t="shared" si="35"/>
        <v>8.3022052550950267E-3</v>
      </c>
      <c r="F191" s="320">
        <f t="shared" si="35"/>
        <v>6.8159930538450762E-3</v>
      </c>
      <c r="G191" s="320">
        <f t="shared" si="35"/>
        <v>4.9647558883154329E-3</v>
      </c>
      <c r="H191" s="320">
        <f t="shared" si="35"/>
        <v>3.9203077130370119E-3</v>
      </c>
      <c r="I191" s="320">
        <f t="shared" si="35"/>
        <v>6.646014078006978E-3</v>
      </c>
      <c r="J191" s="320">
        <f t="shared" si="35"/>
        <v>6.186664612865914E-3</v>
      </c>
      <c r="K191" s="320">
        <f t="shared" si="35"/>
        <v>1.3633019600611043E-2</v>
      </c>
      <c r="L191" s="320">
        <f t="shared" si="35"/>
        <v>1.5471025673089965E-2</v>
      </c>
      <c r="M191" s="320">
        <f t="shared" si="35"/>
        <v>1.7891600637907235E-2</v>
      </c>
      <c r="N191" s="320">
        <f t="shared" si="35"/>
        <v>1.648885028626966E-2</v>
      </c>
      <c r="O191" s="320">
        <f t="shared" si="35"/>
        <v>1.5670796723958914E-2</v>
      </c>
      <c r="P191" s="320">
        <f t="shared" si="35"/>
        <v>1.2846248406706801E-2</v>
      </c>
      <c r="Q191" s="320">
        <f t="shared" si="35"/>
        <v>1.3333983918407E-2</v>
      </c>
      <c r="R191" s="320">
        <f t="shared" si="35"/>
        <v>1.1045571564267061E-2</v>
      </c>
      <c r="S191" s="320">
        <f t="shared" si="35"/>
        <v>1.1907656126468758E-2</v>
      </c>
      <c r="T191" s="320">
        <f t="shared" si="35"/>
        <v>1.5043442215309837E-2</v>
      </c>
      <c r="U191" s="320">
        <f t="shared" si="35"/>
        <v>1.3554131283038126E-2</v>
      </c>
      <c r="V191" s="320">
        <f t="shared" si="35"/>
        <v>7.8717543402715192E-3</v>
      </c>
      <c r="W191" s="320">
        <f t="shared" si="35"/>
        <v>1.106081963023316E-2</v>
      </c>
      <c r="DA191" s="141"/>
    </row>
    <row r="192" spans="1:105" ht="12" customHeight="1" x14ac:dyDescent="0.25">
      <c r="A192" s="62" t="s">
        <v>1026</v>
      </c>
      <c r="B192" s="320">
        <f t="shared" ref="B192:W192" si="36">IF(B$95=0,0,B$95/B$61)</f>
        <v>7.3846616312484509E-3</v>
      </c>
      <c r="C192" s="320">
        <f t="shared" si="36"/>
        <v>8.4682892591936669E-3</v>
      </c>
      <c r="D192" s="320">
        <f t="shared" si="36"/>
        <v>8.4641196382707097E-3</v>
      </c>
      <c r="E192" s="320">
        <f t="shared" si="36"/>
        <v>8.5457077792760756E-3</v>
      </c>
      <c r="F192" s="320">
        <f t="shared" si="36"/>
        <v>8.4123445071976732E-3</v>
      </c>
      <c r="G192" s="320">
        <f t="shared" si="36"/>
        <v>8.1472668307078326E-3</v>
      </c>
      <c r="H192" s="320">
        <f t="shared" si="36"/>
        <v>8.112982289021662E-3</v>
      </c>
      <c r="I192" s="320">
        <f t="shared" si="36"/>
        <v>8.4556989130114609E-3</v>
      </c>
      <c r="J192" s="320">
        <f t="shared" si="36"/>
        <v>8.4299427699147216E-3</v>
      </c>
      <c r="K192" s="320">
        <f t="shared" si="36"/>
        <v>9.0914450968515807E-3</v>
      </c>
      <c r="L192" s="320">
        <f t="shared" si="36"/>
        <v>9.2314358583250461E-3</v>
      </c>
      <c r="M192" s="320">
        <f t="shared" si="36"/>
        <v>9.2304718216578013E-3</v>
      </c>
      <c r="N192" s="320">
        <f t="shared" si="36"/>
        <v>8.9386549787992282E-3</v>
      </c>
      <c r="O192" s="320">
        <f t="shared" si="36"/>
        <v>8.9200748993443438E-3</v>
      </c>
      <c r="P192" s="320">
        <f t="shared" si="36"/>
        <v>7.5984870298817821E-3</v>
      </c>
      <c r="Q192" s="320">
        <f t="shared" si="36"/>
        <v>7.4984386817750501E-3</v>
      </c>
      <c r="R192" s="320">
        <f t="shared" si="36"/>
        <v>7.0120987382271656E-3</v>
      </c>
      <c r="S192" s="320">
        <f t="shared" si="36"/>
        <v>7.006545428249333E-3</v>
      </c>
      <c r="T192" s="320">
        <f t="shared" si="36"/>
        <v>7.9545343507195967E-3</v>
      </c>
      <c r="U192" s="320">
        <f t="shared" si="36"/>
        <v>7.9328084032851513E-3</v>
      </c>
      <c r="V192" s="320">
        <f t="shared" si="36"/>
        <v>7.3358951067374759E-3</v>
      </c>
      <c r="W192" s="320">
        <f t="shared" si="36"/>
        <v>7.702895499478609E-3</v>
      </c>
      <c r="DA192" s="141"/>
    </row>
    <row r="193" spans="1:105" ht="12" customHeight="1" x14ac:dyDescent="0.25">
      <c r="A193" s="62" t="s">
        <v>1038</v>
      </c>
      <c r="B193" s="320">
        <f t="shared" ref="B193:W193" si="37">IF(B$106=0,0,B$106/B$61)</f>
        <v>4.8507374251323426E-2</v>
      </c>
      <c r="C193" s="320">
        <f t="shared" si="37"/>
        <v>3.3829619643062324E-2</v>
      </c>
      <c r="D193" s="320">
        <f t="shared" si="37"/>
        <v>3.4964547438752297E-2</v>
      </c>
      <c r="E193" s="320">
        <f t="shared" si="37"/>
        <v>3.5231350458814877E-2</v>
      </c>
      <c r="F193" s="320">
        <f t="shared" si="37"/>
        <v>3.8324224417937404E-2</v>
      </c>
      <c r="G193" s="320">
        <f t="shared" si="37"/>
        <v>4.2589487283822114E-2</v>
      </c>
      <c r="H193" s="320">
        <f t="shared" si="37"/>
        <v>4.4313752810712599E-2</v>
      </c>
      <c r="I193" s="320">
        <f t="shared" si="37"/>
        <v>3.8292842211496564E-2</v>
      </c>
      <c r="J193" s="320">
        <f t="shared" si="37"/>
        <v>3.8865096878737355E-2</v>
      </c>
      <c r="K193" s="320">
        <f t="shared" si="37"/>
        <v>2.5134522739860859E-2</v>
      </c>
      <c r="L193" s="320">
        <f t="shared" si="37"/>
        <v>2.1924552055017463E-2</v>
      </c>
      <c r="M193" s="320">
        <f t="shared" si="37"/>
        <v>1.8819199475413557E-2</v>
      </c>
      <c r="N193" s="320">
        <f t="shared" si="37"/>
        <v>2.1575318829770901E-2</v>
      </c>
      <c r="O193" s="320">
        <f t="shared" si="37"/>
        <v>2.2623654092178633E-2</v>
      </c>
      <c r="P193" s="320">
        <f t="shared" si="37"/>
        <v>3.2524799566785584E-2</v>
      </c>
      <c r="Q193" s="320">
        <f t="shared" si="37"/>
        <v>3.2202028897390239E-2</v>
      </c>
      <c r="R193" s="320">
        <f t="shared" si="37"/>
        <v>3.7992861565684752E-2</v>
      </c>
      <c r="S193" s="320">
        <f t="shared" si="37"/>
        <v>3.646010860012882E-2</v>
      </c>
      <c r="T193" s="320">
        <f t="shared" si="37"/>
        <v>2.7807386781905377E-2</v>
      </c>
      <c r="U193" s="320">
        <f t="shared" si="37"/>
        <v>2.9800203112592516E-2</v>
      </c>
      <c r="V193" s="320">
        <f t="shared" si="37"/>
        <v>4.1314709879381697E-2</v>
      </c>
      <c r="W193" s="320">
        <f t="shared" si="37"/>
        <v>3.4475649779626964E-2</v>
      </c>
      <c r="DA193" s="141"/>
    </row>
    <row r="194" spans="1:105" ht="12" customHeight="1" x14ac:dyDescent="0.25">
      <c r="A194" s="41" t="s">
        <v>1040</v>
      </c>
      <c r="B194" s="321">
        <f t="shared" ref="B194:W194" si="38">IF(B$107=0,0,B$107/B$61)</f>
        <v>3.7306419343902886E-2</v>
      </c>
      <c r="C194" s="321">
        <f t="shared" si="38"/>
        <v>2.9805079560090861E-2</v>
      </c>
      <c r="D194" s="321">
        <f t="shared" si="38"/>
        <v>3.0615963905980821E-2</v>
      </c>
      <c r="E194" s="321">
        <f t="shared" si="38"/>
        <v>3.0682391645006548E-2</v>
      </c>
      <c r="F194" s="321">
        <f t="shared" si="38"/>
        <v>3.1692364055130068E-2</v>
      </c>
      <c r="G194" s="321">
        <f t="shared" si="38"/>
        <v>3.4057428245215314E-2</v>
      </c>
      <c r="H194" s="321">
        <f t="shared" si="38"/>
        <v>3.4306744143790681E-2</v>
      </c>
      <c r="I194" s="321">
        <f t="shared" si="38"/>
        <v>3.1947397926012276E-2</v>
      </c>
      <c r="J194" s="321">
        <f t="shared" si="38"/>
        <v>3.2568538453687963E-2</v>
      </c>
      <c r="K194" s="321">
        <f t="shared" si="38"/>
        <v>2.7598001167552993E-2</v>
      </c>
      <c r="L194" s="321">
        <f t="shared" si="38"/>
        <v>2.6250634856218209E-2</v>
      </c>
      <c r="M194" s="321">
        <f t="shared" si="38"/>
        <v>2.6070931149097847E-2</v>
      </c>
      <c r="N194" s="321">
        <f t="shared" si="38"/>
        <v>2.8173444590533444E-2</v>
      </c>
      <c r="O194" s="321">
        <f t="shared" si="38"/>
        <v>2.850060347876605E-2</v>
      </c>
      <c r="P194" s="321">
        <f t="shared" si="38"/>
        <v>3.5739380097809262E-2</v>
      </c>
      <c r="Q194" s="321">
        <f t="shared" si="38"/>
        <v>3.6269600819875666E-2</v>
      </c>
      <c r="R194" s="321">
        <f t="shared" si="38"/>
        <v>3.915147233606589E-2</v>
      </c>
      <c r="S194" s="321">
        <f t="shared" si="38"/>
        <v>3.9184790733914593E-2</v>
      </c>
      <c r="T194" s="321">
        <f t="shared" si="38"/>
        <v>3.3590632246955889E-2</v>
      </c>
      <c r="U194" s="321">
        <f t="shared" si="38"/>
        <v>3.3977052425279555E-2</v>
      </c>
      <c r="V194" s="321">
        <f t="shared" si="38"/>
        <v>3.7516730420030835E-2</v>
      </c>
      <c r="W194" s="321">
        <f t="shared" si="38"/>
        <v>3.5451343111185619E-2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DA195" s="94"/>
    </row>
    <row r="196" spans="1:105" ht="12" customHeight="1" x14ac:dyDescent="0.25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DA196" s="173"/>
    </row>
    <row r="197" spans="1:105" ht="12" customHeight="1" x14ac:dyDescent="0.25">
      <c r="A197" s="35" t="s">
        <v>48</v>
      </c>
      <c r="B197" s="234">
        <f t="shared" ref="B197:W197" si="39">SUM(B$198:B$202,B$204:B$205,B$207:B$208,B$210:B$213)</f>
        <v>0.99999999999999989</v>
      </c>
      <c r="C197" s="234">
        <f t="shared" si="39"/>
        <v>1.0000000000000002</v>
      </c>
      <c r="D197" s="234">
        <f t="shared" si="39"/>
        <v>1.0000000000000002</v>
      </c>
      <c r="E197" s="234">
        <f t="shared" si="39"/>
        <v>1.0000000000000002</v>
      </c>
      <c r="F197" s="234">
        <f t="shared" si="39"/>
        <v>0.99999999999999989</v>
      </c>
      <c r="G197" s="234">
        <f t="shared" si="39"/>
        <v>0.99999999999999989</v>
      </c>
      <c r="H197" s="234">
        <f t="shared" si="39"/>
        <v>1</v>
      </c>
      <c r="I197" s="234">
        <f t="shared" si="39"/>
        <v>1.0000000000000002</v>
      </c>
      <c r="J197" s="234">
        <f t="shared" si="39"/>
        <v>0.99999999999999967</v>
      </c>
      <c r="K197" s="234">
        <f t="shared" si="39"/>
        <v>1</v>
      </c>
      <c r="L197" s="234">
        <f t="shared" si="39"/>
        <v>1.0000000000000002</v>
      </c>
      <c r="M197" s="234">
        <f t="shared" si="39"/>
        <v>1</v>
      </c>
      <c r="N197" s="234">
        <f t="shared" si="39"/>
        <v>1</v>
      </c>
      <c r="O197" s="234">
        <f t="shared" si="39"/>
        <v>1</v>
      </c>
      <c r="P197" s="234">
        <f t="shared" si="39"/>
        <v>1.0000000000000002</v>
      </c>
      <c r="Q197" s="234">
        <f t="shared" si="39"/>
        <v>1</v>
      </c>
      <c r="R197" s="234">
        <f t="shared" si="39"/>
        <v>0.99999999999999989</v>
      </c>
      <c r="S197" s="234">
        <f t="shared" si="39"/>
        <v>0.99999999999999978</v>
      </c>
      <c r="T197" s="234">
        <f t="shared" si="39"/>
        <v>0.99999999999999978</v>
      </c>
      <c r="U197" s="234">
        <f t="shared" si="39"/>
        <v>1</v>
      </c>
      <c r="V197" s="234">
        <f t="shared" si="39"/>
        <v>1.0000000000000002</v>
      </c>
      <c r="W197" s="234">
        <f t="shared" si="39"/>
        <v>1.0000000000000004</v>
      </c>
      <c r="DA197" s="95"/>
    </row>
    <row r="198" spans="1:105" ht="12" customHeight="1" x14ac:dyDescent="0.25">
      <c r="A198" s="55" t="s">
        <v>92</v>
      </c>
      <c r="B198" s="268">
        <f t="shared" ref="B198:W198" si="40">IF(B$111=0,0,B$111/B$110)</f>
        <v>3.8335587689419214E-3</v>
      </c>
      <c r="C198" s="268">
        <f t="shared" si="40"/>
        <v>3.1182116901925096E-3</v>
      </c>
      <c r="D198" s="268">
        <f t="shared" si="40"/>
        <v>3.2025422545337613E-3</v>
      </c>
      <c r="E198" s="268">
        <f t="shared" si="40"/>
        <v>3.2118748539147336E-3</v>
      </c>
      <c r="F198" s="268">
        <f t="shared" si="40"/>
        <v>3.3073475825876179E-3</v>
      </c>
      <c r="G198" s="268">
        <f t="shared" si="40"/>
        <v>3.5424040301760347E-3</v>
      </c>
      <c r="H198" s="268">
        <f t="shared" si="40"/>
        <v>3.560261302425493E-3</v>
      </c>
      <c r="I198" s="268">
        <f t="shared" si="40"/>
        <v>3.3356471844688835E-3</v>
      </c>
      <c r="J198" s="268">
        <f t="shared" si="40"/>
        <v>3.4028674424994069E-3</v>
      </c>
      <c r="K198" s="268">
        <f t="shared" si="40"/>
        <v>2.988645195749567E-3</v>
      </c>
      <c r="L198" s="268">
        <f t="shared" si="40"/>
        <v>1.2712103358957366E-2</v>
      </c>
      <c r="M198" s="268">
        <f t="shared" si="40"/>
        <v>1.2700466226075371E-2</v>
      </c>
      <c r="N198" s="268">
        <f t="shared" si="40"/>
        <v>1.1706704276024417E-2</v>
      </c>
      <c r="O198" s="268">
        <f t="shared" si="40"/>
        <v>1.2161439380754029E-2</v>
      </c>
      <c r="P198" s="268">
        <f t="shared" si="40"/>
        <v>1.2170374860179155E-2</v>
      </c>
      <c r="Q198" s="268">
        <f t="shared" si="40"/>
        <v>1.2458866500710965E-2</v>
      </c>
      <c r="R198" s="268">
        <f t="shared" si="40"/>
        <v>1.2371150124523885E-2</v>
      </c>
      <c r="S198" s="268">
        <f t="shared" si="40"/>
        <v>1.2156933438088777E-2</v>
      </c>
      <c r="T198" s="268">
        <f t="shared" si="40"/>
        <v>1.1563007803386149E-2</v>
      </c>
      <c r="U198" s="268">
        <f t="shared" si="40"/>
        <v>1.1882440023100054E-2</v>
      </c>
      <c r="V198" s="268">
        <f t="shared" si="40"/>
        <v>1.2315238723644806E-2</v>
      </c>
      <c r="W198" s="268">
        <f t="shared" si="40"/>
        <v>1.211834662076295E-2</v>
      </c>
      <c r="DA198" s="76"/>
    </row>
    <row r="199" spans="1:105" ht="12" customHeight="1" x14ac:dyDescent="0.25">
      <c r="A199" s="202" t="s">
        <v>93</v>
      </c>
      <c r="B199" s="269">
        <f t="shared" ref="B199:W199" si="41">IF(B$112=0,0,B$112/B$110)</f>
        <v>8.2444134794311275E-3</v>
      </c>
      <c r="C199" s="269">
        <f t="shared" si="41"/>
        <v>6.7059951444120719E-3</v>
      </c>
      <c r="D199" s="269">
        <f t="shared" si="41"/>
        <v>6.8873556199617724E-3</v>
      </c>
      <c r="E199" s="269">
        <f t="shared" si="41"/>
        <v>6.907426215659429E-3</v>
      </c>
      <c r="F199" s="269">
        <f t="shared" si="41"/>
        <v>7.1127489193481526E-3</v>
      </c>
      <c r="G199" s="269">
        <f t="shared" si="41"/>
        <v>7.6182589849888094E-3</v>
      </c>
      <c r="H199" s="269">
        <f t="shared" si="41"/>
        <v>7.6566626576368068E-3</v>
      </c>
      <c r="I199" s="269">
        <f t="shared" si="41"/>
        <v>7.1736097625684702E-3</v>
      </c>
      <c r="J199" s="269">
        <f t="shared" si="41"/>
        <v>7.3181729830119752E-3</v>
      </c>
      <c r="K199" s="269">
        <f t="shared" si="41"/>
        <v>6.5261318017729095E-3</v>
      </c>
      <c r="L199" s="269">
        <f t="shared" si="41"/>
        <v>2.7627792610802535E-2</v>
      </c>
      <c r="M199" s="269">
        <f t="shared" si="41"/>
        <v>2.7313496742927299E-2</v>
      </c>
      <c r="N199" s="269">
        <f t="shared" si="41"/>
        <v>2.5176322146121224E-2</v>
      </c>
      <c r="O199" s="269">
        <f t="shared" si="41"/>
        <v>2.61542709537348E-2</v>
      </c>
      <c r="P199" s="269">
        <f t="shared" si="41"/>
        <v>2.61734875071928E-2</v>
      </c>
      <c r="Q199" s="269">
        <f t="shared" si="41"/>
        <v>2.6793914768977044E-2</v>
      </c>
      <c r="R199" s="269">
        <f t="shared" si="41"/>
        <v>2.6605272800041411E-2</v>
      </c>
      <c r="S199" s="269">
        <f t="shared" si="41"/>
        <v>2.6144580518114548E-2</v>
      </c>
      <c r="T199" s="269">
        <f t="shared" si="41"/>
        <v>2.486728993679042E-2</v>
      </c>
      <c r="U199" s="269">
        <f t="shared" si="41"/>
        <v>2.5554257701393326E-2</v>
      </c>
      <c r="V199" s="269">
        <f t="shared" si="41"/>
        <v>2.6485030295662498E-2</v>
      </c>
      <c r="W199" s="269">
        <f t="shared" si="41"/>
        <v>2.6061596091355062E-2</v>
      </c>
      <c r="DA199" s="77"/>
    </row>
    <row r="200" spans="1:105" ht="12" customHeight="1" x14ac:dyDescent="0.25">
      <c r="A200" s="202" t="s">
        <v>94</v>
      </c>
      <c r="B200" s="269">
        <f t="shared" ref="B200:W200" si="42">IF(B$113=0,0,B$113/B$110)</f>
        <v>5.3031047110043202E-2</v>
      </c>
      <c r="C200" s="269">
        <f t="shared" si="42"/>
        <v>4.313538438001488E-2</v>
      </c>
      <c r="D200" s="269">
        <f t="shared" si="42"/>
        <v>4.4301960504171123E-2</v>
      </c>
      <c r="E200" s="269">
        <f t="shared" si="42"/>
        <v>4.4431061829404817E-2</v>
      </c>
      <c r="F200" s="269">
        <f t="shared" si="42"/>
        <v>4.5751771665130975E-2</v>
      </c>
      <c r="G200" s="269">
        <f t="shared" si="42"/>
        <v>4.9003395103532355E-2</v>
      </c>
      <c r="H200" s="269">
        <f t="shared" si="42"/>
        <v>4.9250421405461035E-2</v>
      </c>
      <c r="I200" s="269">
        <f t="shared" si="42"/>
        <v>4.6143250604418269E-2</v>
      </c>
      <c r="J200" s="269">
        <f t="shared" si="42"/>
        <v>4.7073133484849448E-2</v>
      </c>
      <c r="K200" s="269">
        <f t="shared" si="42"/>
        <v>4.1272085294129193E-2</v>
      </c>
      <c r="L200" s="269">
        <f t="shared" si="42"/>
        <v>0.17528719213502045</v>
      </c>
      <c r="M200" s="269">
        <f t="shared" si="42"/>
        <v>0.17561416437335622</v>
      </c>
      <c r="N200" s="269">
        <f t="shared" si="42"/>
        <v>0.16194320300886994</v>
      </c>
      <c r="O200" s="269">
        <f t="shared" si="42"/>
        <v>0.16823372317954732</v>
      </c>
      <c r="P200" s="269">
        <f t="shared" si="42"/>
        <v>0.16835733099643649</v>
      </c>
      <c r="Q200" s="269">
        <f t="shared" si="42"/>
        <v>0.17234814337261367</v>
      </c>
      <c r="R200" s="269">
        <f t="shared" si="42"/>
        <v>0.17113473005139737</v>
      </c>
      <c r="S200" s="269">
        <f t="shared" si="42"/>
        <v>0.16817139079542121</v>
      </c>
      <c r="T200" s="269">
        <f t="shared" si="42"/>
        <v>0.15995539615124083</v>
      </c>
      <c r="U200" s="269">
        <f t="shared" si="42"/>
        <v>0.16437422108992547</v>
      </c>
      <c r="V200" s="269">
        <f t="shared" si="42"/>
        <v>0.17036128680643442</v>
      </c>
      <c r="W200" s="269">
        <f t="shared" si="42"/>
        <v>0.16763760497113422</v>
      </c>
      <c r="DA200" s="77"/>
    </row>
    <row r="201" spans="1:105" ht="12" customHeight="1" x14ac:dyDescent="0.25">
      <c r="A201" s="202" t="s">
        <v>95</v>
      </c>
      <c r="B201" s="269">
        <f t="shared" ref="B201:W201" si="43">IF(B$114=0,0,B$114/B$110)</f>
        <v>7.3958661310432439E-2</v>
      </c>
      <c r="C201" s="269">
        <f t="shared" si="43"/>
        <v>6.015787840728231E-2</v>
      </c>
      <c r="D201" s="269">
        <f t="shared" si="43"/>
        <v>6.1784819853116388E-2</v>
      </c>
      <c r="E201" s="269">
        <f t="shared" si="43"/>
        <v>6.1964868366355653E-2</v>
      </c>
      <c r="F201" s="269">
        <f t="shared" si="43"/>
        <v>6.3806769229205695E-2</v>
      </c>
      <c r="G201" s="269">
        <f t="shared" si="43"/>
        <v>6.8341579113135917E-2</v>
      </c>
      <c r="H201" s="269">
        <f t="shared" si="43"/>
        <v>6.8686089274536261E-2</v>
      </c>
      <c r="I201" s="269">
        <f t="shared" si="43"/>
        <v>6.4352737296191731E-2</v>
      </c>
      <c r="J201" s="269">
        <f t="shared" si="43"/>
        <v>6.5649579368147679E-2</v>
      </c>
      <c r="K201" s="269">
        <f t="shared" si="43"/>
        <v>5.8414546079891973E-2</v>
      </c>
      <c r="L201" s="269">
        <f t="shared" si="43"/>
        <v>0.24784231911160826</v>
      </c>
      <c r="M201" s="269">
        <f t="shared" si="43"/>
        <v>0.24502284605855884</v>
      </c>
      <c r="N201" s="269">
        <f t="shared" si="43"/>
        <v>0.22585076394977213</v>
      </c>
      <c r="O201" s="269">
        <f t="shared" si="43"/>
        <v>0.23462370878346872</v>
      </c>
      <c r="P201" s="269">
        <f t="shared" si="43"/>
        <v>0.23479609588805783</v>
      </c>
      <c r="Q201" s="269">
        <f t="shared" si="43"/>
        <v>0.24036180045109806</v>
      </c>
      <c r="R201" s="269">
        <f t="shared" si="43"/>
        <v>0.23866953846978772</v>
      </c>
      <c r="S201" s="269">
        <f t="shared" si="43"/>
        <v>0.2345367782034127</v>
      </c>
      <c r="T201" s="269">
        <f t="shared" si="43"/>
        <v>0.22307850991848979</v>
      </c>
      <c r="U201" s="269">
        <f t="shared" si="43"/>
        <v>0.22924113341623278</v>
      </c>
      <c r="V201" s="269">
        <f t="shared" si="43"/>
        <v>0.23759087172428003</v>
      </c>
      <c r="W201" s="269">
        <f t="shared" si="43"/>
        <v>0.23379234476032351</v>
      </c>
      <c r="DA201" s="77"/>
    </row>
    <row r="202" spans="1:105" ht="12" customHeight="1" x14ac:dyDescent="0.25">
      <c r="A202" s="56" t="s">
        <v>96</v>
      </c>
      <c r="B202" s="270">
        <f t="shared" ref="B202:W202" si="44">IF(B$115=0,0,B$115/B$110)</f>
        <v>7.4324357500592908E-2</v>
      </c>
      <c r="C202" s="270">
        <f t="shared" si="44"/>
        <v>6.4180174752364122E-2</v>
      </c>
      <c r="D202" s="270">
        <f t="shared" si="44"/>
        <v>6.4117253630918622E-2</v>
      </c>
      <c r="E202" s="270">
        <f t="shared" si="44"/>
        <v>6.3675991074007107E-2</v>
      </c>
      <c r="F202" s="270">
        <f t="shared" si="44"/>
        <v>6.4923255361715199E-2</v>
      </c>
      <c r="G202" s="270">
        <f t="shared" si="44"/>
        <v>6.6969913459904815E-2</v>
      </c>
      <c r="H202" s="270">
        <f t="shared" si="44"/>
        <v>6.8851667709719871E-2</v>
      </c>
      <c r="I202" s="270">
        <f t="shared" si="44"/>
        <v>6.5784222007396836E-2</v>
      </c>
      <c r="J202" s="270">
        <f t="shared" si="44"/>
        <v>6.5863123377802618E-2</v>
      </c>
      <c r="K202" s="270">
        <f t="shared" si="44"/>
        <v>5.9856801583762546E-2</v>
      </c>
      <c r="L202" s="270">
        <f t="shared" si="44"/>
        <v>1.5812711559672385E-2</v>
      </c>
      <c r="M202" s="270">
        <f t="shared" si="44"/>
        <v>1.5952898424103645E-2</v>
      </c>
      <c r="N202" s="270">
        <f t="shared" si="44"/>
        <v>2.1056785194380818E-2</v>
      </c>
      <c r="O202" s="270">
        <f t="shared" si="44"/>
        <v>1.9044296698453658E-2</v>
      </c>
      <c r="P202" s="270">
        <f t="shared" si="44"/>
        <v>2.2830488689818899E-2</v>
      </c>
      <c r="Q202" s="270">
        <f t="shared" si="44"/>
        <v>2.1498808804627512E-2</v>
      </c>
      <c r="R202" s="270">
        <f t="shared" si="44"/>
        <v>2.3661036236648014E-2</v>
      </c>
      <c r="S202" s="270">
        <f t="shared" si="44"/>
        <v>2.4808498992388787E-2</v>
      </c>
      <c r="T202" s="270">
        <f t="shared" si="44"/>
        <v>2.4838605068536714E-2</v>
      </c>
      <c r="U202" s="270">
        <f t="shared" si="44"/>
        <v>2.3281150949861322E-2</v>
      </c>
      <c r="V202" s="270">
        <f t="shared" si="44"/>
        <v>2.3269544833684867E-2</v>
      </c>
      <c r="W202" s="270">
        <f t="shared" si="44"/>
        <v>2.2919750576982027E-2</v>
      </c>
      <c r="DA202" s="78"/>
    </row>
    <row r="203" spans="1:105" ht="12" customHeight="1" x14ac:dyDescent="0.25">
      <c r="A203" s="203" t="s">
        <v>1053</v>
      </c>
      <c r="B203" s="271">
        <f t="shared" ref="B203:W203" si="45">IF(B$121=0,0,B$121/B$110)</f>
        <v>0.36106974487006538</v>
      </c>
      <c r="C203" s="271">
        <f t="shared" si="45"/>
        <v>0.4213514385347974</v>
      </c>
      <c r="D203" s="271">
        <f t="shared" si="45"/>
        <v>0.42107840251685147</v>
      </c>
      <c r="E203" s="271">
        <f t="shared" si="45"/>
        <v>0.42543827236601334</v>
      </c>
      <c r="F203" s="271">
        <f t="shared" si="45"/>
        <v>0.41752659064793435</v>
      </c>
      <c r="G203" s="271">
        <f t="shared" si="45"/>
        <v>0.40307297739253206</v>
      </c>
      <c r="H203" s="271">
        <f t="shared" si="45"/>
        <v>0.40046893224559399</v>
      </c>
      <c r="I203" s="271">
        <f t="shared" si="45"/>
        <v>0.41988259838720082</v>
      </c>
      <c r="J203" s="271">
        <f t="shared" si="45"/>
        <v>0.41889938879004945</v>
      </c>
      <c r="K203" s="271">
        <f t="shared" si="45"/>
        <v>0.45612181244204353</v>
      </c>
      <c r="L203" s="271">
        <f t="shared" si="45"/>
        <v>0.12428417894580636</v>
      </c>
      <c r="M203" s="271">
        <f t="shared" si="45"/>
        <v>0.12537460454622673</v>
      </c>
      <c r="N203" s="271">
        <f t="shared" si="45"/>
        <v>0.15621002784681853</v>
      </c>
      <c r="O203" s="271">
        <f t="shared" si="45"/>
        <v>0.14095320890612678</v>
      </c>
      <c r="P203" s="271">
        <f t="shared" si="45"/>
        <v>0.12552130348356019</v>
      </c>
      <c r="Q203" s="271">
        <f t="shared" si="45"/>
        <v>0.11585830145403347</v>
      </c>
      <c r="R203" s="271">
        <f t="shared" si="45"/>
        <v>0.11264422379546436</v>
      </c>
      <c r="S203" s="271">
        <f t="shared" si="45"/>
        <v>0.11898071324698653</v>
      </c>
      <c r="T203" s="271">
        <f t="shared" si="45"/>
        <v>0.14863491637350804</v>
      </c>
      <c r="U203" s="271">
        <f t="shared" si="45"/>
        <v>0.13863773137864649</v>
      </c>
      <c r="V203" s="271">
        <f t="shared" si="45"/>
        <v>0.11744066215846678</v>
      </c>
      <c r="W203" s="271">
        <f t="shared" si="45"/>
        <v>0.12839333507509951</v>
      </c>
      <c r="DA203" s="79"/>
    </row>
    <row r="204" spans="1:105" ht="12" customHeight="1" x14ac:dyDescent="0.25">
      <c r="A204" s="62" t="s">
        <v>1054</v>
      </c>
      <c r="B204" s="320">
        <f t="shared" ref="B204:W204" si="46">IF(B$122=0,0,B$122/B$110)</f>
        <v>0.36044760508995416</v>
      </c>
      <c r="C204" s="320">
        <f t="shared" si="46"/>
        <v>0.42084539085111683</v>
      </c>
      <c r="D204" s="320">
        <f t="shared" si="46"/>
        <v>0.4205586690122618</v>
      </c>
      <c r="E204" s="320">
        <f t="shared" si="46"/>
        <v>0.42491702429449602</v>
      </c>
      <c r="F204" s="320">
        <f t="shared" si="46"/>
        <v>0.41698984851828386</v>
      </c>
      <c r="G204" s="320">
        <f t="shared" si="46"/>
        <v>0.40249808847149771</v>
      </c>
      <c r="H204" s="320">
        <f t="shared" si="46"/>
        <v>0.3998911453073124</v>
      </c>
      <c r="I204" s="320">
        <f t="shared" si="46"/>
        <v>0.41934126357770557</v>
      </c>
      <c r="J204" s="320">
        <f t="shared" si="46"/>
        <v>0.41834714495344111</v>
      </c>
      <c r="K204" s="320">
        <f t="shared" si="46"/>
        <v>0.45564259978643762</v>
      </c>
      <c r="L204" s="320">
        <f t="shared" si="46"/>
        <v>0.12416186454631953</v>
      </c>
      <c r="M204" s="320">
        <f t="shared" si="46"/>
        <v>0.12525389212802074</v>
      </c>
      <c r="N204" s="320">
        <f t="shared" si="46"/>
        <v>0.15604198456057161</v>
      </c>
      <c r="O204" s="320">
        <f t="shared" si="46"/>
        <v>0.14079949916398568</v>
      </c>
      <c r="P204" s="320">
        <f t="shared" si="46"/>
        <v>0.12531992100134814</v>
      </c>
      <c r="Q204" s="320">
        <f t="shared" si="46"/>
        <v>0.11566715906119115</v>
      </c>
      <c r="R204" s="320">
        <f t="shared" si="46"/>
        <v>0.11242976268388213</v>
      </c>
      <c r="S204" s="320">
        <f t="shared" si="46"/>
        <v>0.11875381928204234</v>
      </c>
      <c r="T204" s="320">
        <f t="shared" si="46"/>
        <v>0.14842078363689531</v>
      </c>
      <c r="U204" s="320">
        <f t="shared" si="46"/>
        <v>0.13843515072262724</v>
      </c>
      <c r="V204" s="320">
        <f t="shared" si="46"/>
        <v>0.11723581232545732</v>
      </c>
      <c r="W204" s="320">
        <f t="shared" si="46"/>
        <v>0.12819176031578544</v>
      </c>
      <c r="DA204" s="141"/>
    </row>
    <row r="205" spans="1:105" ht="12" customHeight="1" x14ac:dyDescent="0.25">
      <c r="A205" s="62" t="s">
        <v>1066</v>
      </c>
      <c r="B205" s="320">
        <f t="shared" ref="B205:W205" si="47">IF(B$133=0,0,B$133/B$110)</f>
        <v>6.2213978011118947E-4</v>
      </c>
      <c r="C205" s="320">
        <f t="shared" si="47"/>
        <v>5.0604768368059925E-4</v>
      </c>
      <c r="D205" s="320">
        <f t="shared" si="47"/>
        <v>5.1973350458961313E-4</v>
      </c>
      <c r="E205" s="320">
        <f t="shared" si="47"/>
        <v>5.2124807151728979E-4</v>
      </c>
      <c r="F205" s="320">
        <f t="shared" si="47"/>
        <v>5.3674212965052577E-4</v>
      </c>
      <c r="G205" s="320">
        <f t="shared" si="47"/>
        <v>5.7488892103432841E-4</v>
      </c>
      <c r="H205" s="320">
        <f t="shared" si="47"/>
        <v>5.777869382815583E-4</v>
      </c>
      <c r="I205" s="320">
        <f t="shared" si="47"/>
        <v>5.4133480949523937E-4</v>
      </c>
      <c r="J205" s="320">
        <f t="shared" si="47"/>
        <v>5.5224383660835953E-4</v>
      </c>
      <c r="K205" s="320">
        <f t="shared" si="47"/>
        <v>4.7921265560594428E-4</v>
      </c>
      <c r="L205" s="320">
        <f t="shared" si="47"/>
        <v>1.2231439948682607E-4</v>
      </c>
      <c r="M205" s="320">
        <f t="shared" si="47"/>
        <v>1.2071241820598578E-4</v>
      </c>
      <c r="N205" s="320">
        <f t="shared" si="47"/>
        <v>1.680432862469102E-4</v>
      </c>
      <c r="O205" s="320">
        <f t="shared" si="47"/>
        <v>1.5370974214108779E-4</v>
      </c>
      <c r="P205" s="320">
        <f t="shared" si="47"/>
        <v>2.0138248221203653E-4</v>
      </c>
      <c r="Q205" s="320">
        <f t="shared" si="47"/>
        <v>1.9114239284231607E-4</v>
      </c>
      <c r="R205" s="320">
        <f t="shared" si="47"/>
        <v>2.1446111158223395E-4</v>
      </c>
      <c r="S205" s="320">
        <f t="shared" si="47"/>
        <v>2.2689396494418582E-4</v>
      </c>
      <c r="T205" s="320">
        <f t="shared" si="47"/>
        <v>2.1413273661272924E-4</v>
      </c>
      <c r="U205" s="320">
        <f t="shared" si="47"/>
        <v>2.0258065601922842E-4</v>
      </c>
      <c r="V205" s="320">
        <f t="shared" si="47"/>
        <v>2.0484983300945116E-4</v>
      </c>
      <c r="W205" s="320">
        <f t="shared" si="47"/>
        <v>2.0157475931406358E-4</v>
      </c>
      <c r="DA205" s="141"/>
    </row>
    <row r="206" spans="1:105" ht="12" customHeight="1" x14ac:dyDescent="0.25">
      <c r="A206" s="203" t="s">
        <v>1012</v>
      </c>
      <c r="B206" s="271">
        <f t="shared" ref="B206:W206" si="48">IF(B$134=0,0,B$134/B$110)</f>
        <v>0.11998056442776354</v>
      </c>
      <c r="C206" s="271">
        <f t="shared" si="48"/>
        <v>0.13895075711947685</v>
      </c>
      <c r="D206" s="271">
        <f t="shared" si="48"/>
        <v>0.13217113681783396</v>
      </c>
      <c r="E206" s="271">
        <f t="shared" si="48"/>
        <v>0.12777020507810979</v>
      </c>
      <c r="F206" s="271">
        <f t="shared" si="48"/>
        <v>0.12425054133762449</v>
      </c>
      <c r="G206" s="271">
        <f t="shared" si="48"/>
        <v>0.11582086585413814</v>
      </c>
      <c r="H206" s="271">
        <f t="shared" si="48"/>
        <v>0.113732331427887</v>
      </c>
      <c r="I206" s="271">
        <f t="shared" si="48"/>
        <v>0.11970763217265577</v>
      </c>
      <c r="J206" s="271">
        <f t="shared" si="48"/>
        <v>0.11609205527034354</v>
      </c>
      <c r="K206" s="271">
        <f t="shared" si="48"/>
        <v>0.12771932299782593</v>
      </c>
      <c r="L206" s="271">
        <f t="shared" si="48"/>
        <v>3.5865323560409071E-2</v>
      </c>
      <c r="M206" s="271">
        <f t="shared" si="48"/>
        <v>3.7287696351911537E-2</v>
      </c>
      <c r="N206" s="271">
        <f t="shared" si="48"/>
        <v>4.6920611998998503E-2</v>
      </c>
      <c r="O206" s="271">
        <f t="shared" si="48"/>
        <v>4.1842920736273929E-2</v>
      </c>
      <c r="P206" s="271">
        <f t="shared" si="48"/>
        <v>4.4370782134313898E-2</v>
      </c>
      <c r="Q206" s="271">
        <f t="shared" si="48"/>
        <v>4.1725568266286733E-2</v>
      </c>
      <c r="R206" s="271">
        <f t="shared" si="48"/>
        <v>4.2640722394240591E-2</v>
      </c>
      <c r="S206" s="271">
        <f t="shared" si="48"/>
        <v>4.5397897195840552E-2</v>
      </c>
      <c r="T206" s="271">
        <f t="shared" si="48"/>
        <v>5.0853307232674588E-2</v>
      </c>
      <c r="U206" s="271">
        <f t="shared" si="48"/>
        <v>4.670118350653036E-2</v>
      </c>
      <c r="V206" s="271">
        <f t="shared" si="48"/>
        <v>4.1246496639125545E-2</v>
      </c>
      <c r="W206" s="271">
        <f t="shared" si="48"/>
        <v>4.3682282873720939E-2</v>
      </c>
      <c r="DA206" s="79"/>
    </row>
    <row r="207" spans="1:105" ht="12" customHeight="1" x14ac:dyDescent="0.25">
      <c r="A207" s="62" t="s">
        <v>1014</v>
      </c>
      <c r="B207" s="320">
        <f t="shared" ref="B207:W207" si="49">IF(B$135=0,0,B$135/B$110)</f>
        <v>9.0741649634906732E-2</v>
      </c>
      <c r="C207" s="320">
        <f t="shared" si="49"/>
        <v>0.13146929150434006</v>
      </c>
      <c r="D207" s="320">
        <f t="shared" si="49"/>
        <v>0.12215414700105781</v>
      </c>
      <c r="E207" s="320">
        <f t="shared" si="49"/>
        <v>0.11604881332232632</v>
      </c>
      <c r="F207" s="320">
        <f t="shared" si="49"/>
        <v>0.10979477762304651</v>
      </c>
      <c r="G207" s="320">
        <f t="shared" si="49"/>
        <v>8.3673740832084495E-2</v>
      </c>
      <c r="H207" s="320">
        <f t="shared" si="49"/>
        <v>7.2088538681844783E-2</v>
      </c>
      <c r="I207" s="320">
        <f t="shared" si="49"/>
        <v>0.10142136751422727</v>
      </c>
      <c r="J207" s="320">
        <f t="shared" si="49"/>
        <v>9.022779617990051E-2</v>
      </c>
      <c r="K207" s="320">
        <f t="shared" si="49"/>
        <v>0.11592522426842504</v>
      </c>
      <c r="L207" s="320">
        <f t="shared" si="49"/>
        <v>3.3233495578396124E-2</v>
      </c>
      <c r="M207" s="320">
        <f t="shared" si="49"/>
        <v>3.5020717040603368E-2</v>
      </c>
      <c r="N207" s="320">
        <f t="shared" si="49"/>
        <v>4.3075111461949263E-2</v>
      </c>
      <c r="O207" s="320">
        <f t="shared" si="49"/>
        <v>3.8054319176135484E-2</v>
      </c>
      <c r="P207" s="320">
        <f t="shared" si="49"/>
        <v>3.7400406378775203E-2</v>
      </c>
      <c r="Q207" s="320">
        <f t="shared" si="49"/>
        <v>3.5321932540476837E-2</v>
      </c>
      <c r="R207" s="320">
        <f t="shared" si="49"/>
        <v>3.4161428139437837E-2</v>
      </c>
      <c r="S207" s="320">
        <f t="shared" si="49"/>
        <v>3.6846192245775879E-2</v>
      </c>
      <c r="T207" s="320">
        <f t="shared" si="49"/>
        <v>4.4770192710314245E-2</v>
      </c>
      <c r="U207" s="320">
        <f t="shared" si="49"/>
        <v>3.9992422915743134E-2</v>
      </c>
      <c r="V207" s="320">
        <f t="shared" si="49"/>
        <v>2.9566899280671712E-2</v>
      </c>
      <c r="W207" s="320">
        <f t="shared" si="49"/>
        <v>3.5285377958311943E-2</v>
      </c>
      <c r="DA207" s="141"/>
    </row>
    <row r="208" spans="1:105" ht="12" customHeight="1" x14ac:dyDescent="0.25">
      <c r="A208" s="62" t="s">
        <v>1021</v>
      </c>
      <c r="B208" s="320">
        <f t="shared" ref="B208:W208" si="50">IF(B$141=0,0,B$141/B$110)</f>
        <v>2.9238914792856847E-2</v>
      </c>
      <c r="C208" s="320">
        <f t="shared" si="50"/>
        <v>7.4814656151367936E-3</v>
      </c>
      <c r="D208" s="320">
        <f t="shared" si="50"/>
        <v>1.0016989816776142E-2</v>
      </c>
      <c r="E208" s="320">
        <f t="shared" si="50"/>
        <v>1.1721391755783496E-2</v>
      </c>
      <c r="F208" s="320">
        <f t="shared" si="50"/>
        <v>1.4455763714577978E-2</v>
      </c>
      <c r="G208" s="320">
        <f t="shared" si="50"/>
        <v>3.2147125022053642E-2</v>
      </c>
      <c r="H208" s="320">
        <f t="shared" si="50"/>
        <v>4.1643792746042185E-2</v>
      </c>
      <c r="I208" s="320">
        <f t="shared" si="50"/>
        <v>1.8286264658428499E-2</v>
      </c>
      <c r="J208" s="320">
        <f t="shared" si="50"/>
        <v>2.5864259090443032E-2</v>
      </c>
      <c r="K208" s="320">
        <f t="shared" si="50"/>
        <v>1.1794098729400874E-2</v>
      </c>
      <c r="L208" s="320">
        <f t="shared" si="50"/>
        <v>2.6318279820129412E-3</v>
      </c>
      <c r="M208" s="320">
        <f t="shared" si="50"/>
        <v>2.2669793113081742E-3</v>
      </c>
      <c r="N208" s="320">
        <f t="shared" si="50"/>
        <v>3.8455005370492366E-3</v>
      </c>
      <c r="O208" s="320">
        <f t="shared" si="50"/>
        <v>3.7886015601384469E-3</v>
      </c>
      <c r="P208" s="320">
        <f t="shared" si="50"/>
        <v>6.9703757555386959E-3</v>
      </c>
      <c r="Q208" s="320">
        <f t="shared" si="50"/>
        <v>6.403635725809897E-3</v>
      </c>
      <c r="R208" s="320">
        <f t="shared" si="50"/>
        <v>8.4792942548027554E-3</v>
      </c>
      <c r="S208" s="320">
        <f t="shared" si="50"/>
        <v>8.5517049500646782E-3</v>
      </c>
      <c r="T208" s="320">
        <f t="shared" si="50"/>
        <v>6.0831145223603344E-3</v>
      </c>
      <c r="U208" s="320">
        <f t="shared" si="50"/>
        <v>6.7087605907872258E-3</v>
      </c>
      <c r="V208" s="320">
        <f t="shared" si="50"/>
        <v>1.1679597358453834E-2</v>
      </c>
      <c r="W208" s="320">
        <f t="shared" si="50"/>
        <v>8.3969049154089918E-3</v>
      </c>
      <c r="DA208" s="141"/>
    </row>
    <row r="209" spans="1:105" ht="12" customHeight="1" x14ac:dyDescent="0.25">
      <c r="A209" s="203" t="s">
        <v>1023</v>
      </c>
      <c r="B209" s="271">
        <f t="shared" ref="B209:W209" si="51">IF(B$142=0,0,B$142/B$110)</f>
        <v>0.2100632847868299</v>
      </c>
      <c r="C209" s="271">
        <f t="shared" si="51"/>
        <v>0.18472516610799233</v>
      </c>
      <c r="D209" s="271">
        <f t="shared" si="51"/>
        <v>0.18668085136839499</v>
      </c>
      <c r="E209" s="271">
        <f t="shared" si="51"/>
        <v>0.1865921467121622</v>
      </c>
      <c r="F209" s="271">
        <f t="shared" si="51"/>
        <v>0.19093458565056118</v>
      </c>
      <c r="G209" s="271">
        <f t="shared" si="51"/>
        <v>0.19738893466664592</v>
      </c>
      <c r="H209" s="271">
        <f t="shared" si="51"/>
        <v>0.19910713597917473</v>
      </c>
      <c r="I209" s="271">
        <f t="shared" si="51"/>
        <v>0.19052896680464831</v>
      </c>
      <c r="J209" s="271">
        <f t="shared" si="51"/>
        <v>0.19093587953157409</v>
      </c>
      <c r="K209" s="271">
        <f t="shared" si="51"/>
        <v>0.17284844751847761</v>
      </c>
      <c r="L209" s="271">
        <f t="shared" si="51"/>
        <v>4.5460789074333867E-2</v>
      </c>
      <c r="M209" s="271">
        <f t="shared" si="51"/>
        <v>4.5257486760556576E-2</v>
      </c>
      <c r="N209" s="271">
        <f t="shared" si="51"/>
        <v>5.9520299120276746E-2</v>
      </c>
      <c r="O209" s="271">
        <f t="shared" si="51"/>
        <v>5.4043647764840254E-2</v>
      </c>
      <c r="P209" s="271">
        <f t="shared" si="51"/>
        <v>6.2614769074970489E-2</v>
      </c>
      <c r="Q209" s="271">
        <f t="shared" si="51"/>
        <v>5.8602870733179498E-2</v>
      </c>
      <c r="R209" s="271">
        <f t="shared" si="51"/>
        <v>6.4106624993149619E-2</v>
      </c>
      <c r="S209" s="271">
        <f t="shared" si="51"/>
        <v>6.6972667537006272E-2</v>
      </c>
      <c r="T209" s="271">
        <f t="shared" si="51"/>
        <v>6.8173179888716684E-2</v>
      </c>
      <c r="U209" s="271">
        <f t="shared" si="51"/>
        <v>6.4335002817005285E-2</v>
      </c>
      <c r="V209" s="271">
        <f t="shared" si="51"/>
        <v>6.451692678810321E-2</v>
      </c>
      <c r="W209" s="271">
        <f t="shared" si="51"/>
        <v>6.3525400793029985E-2</v>
      </c>
      <c r="DA209" s="79"/>
    </row>
    <row r="210" spans="1:105" ht="12" customHeight="1" x14ac:dyDescent="0.25">
      <c r="A210" s="62" t="s">
        <v>1135</v>
      </c>
      <c r="B210" s="320">
        <f t="shared" ref="B210:W210" si="52">IF(B$143=0,0,B$143/B$110)</f>
        <v>1.5096470021068448E-2</v>
      </c>
      <c r="C210" s="320">
        <f t="shared" si="52"/>
        <v>3.1864638168602702E-2</v>
      </c>
      <c r="D210" s="320">
        <f t="shared" si="52"/>
        <v>2.9971067794177571E-2</v>
      </c>
      <c r="E210" s="320">
        <f t="shared" si="52"/>
        <v>2.8496279293141642E-2</v>
      </c>
      <c r="F210" s="320">
        <f t="shared" si="52"/>
        <v>2.3322743098290605E-2</v>
      </c>
      <c r="G210" s="320">
        <f t="shared" si="52"/>
        <v>1.6932045581315471E-2</v>
      </c>
      <c r="H210" s="320">
        <f t="shared" si="52"/>
        <v>1.3339753779498587E-2</v>
      </c>
      <c r="I210" s="320">
        <f t="shared" si="52"/>
        <v>2.2752606745564286E-2</v>
      </c>
      <c r="J210" s="320">
        <f t="shared" si="52"/>
        <v>2.1194765769273968E-2</v>
      </c>
      <c r="K210" s="320">
        <f t="shared" si="52"/>
        <v>4.6768098635092292E-2</v>
      </c>
      <c r="L210" s="320">
        <f t="shared" si="52"/>
        <v>1.4314462210818399E-2</v>
      </c>
      <c r="M210" s="320">
        <f t="shared" si="52"/>
        <v>1.6717233992027323E-2</v>
      </c>
      <c r="N210" s="320">
        <f t="shared" si="52"/>
        <v>1.9870602356277828E-2</v>
      </c>
      <c r="O210" s="320">
        <f t="shared" si="52"/>
        <v>1.7075674028349721E-2</v>
      </c>
      <c r="P210" s="320">
        <f t="shared" si="52"/>
        <v>1.4624816658861917E-2</v>
      </c>
      <c r="Q210" s="320">
        <f t="shared" si="52"/>
        <v>1.4197556645708541E-2</v>
      </c>
      <c r="R210" s="320">
        <f t="shared" si="52"/>
        <v>1.2224415082768855E-2</v>
      </c>
      <c r="S210" s="320">
        <f t="shared" si="52"/>
        <v>1.3930642192146679E-2</v>
      </c>
      <c r="T210" s="320">
        <f t="shared" si="52"/>
        <v>1.937543901348291E-2</v>
      </c>
      <c r="U210" s="320">
        <f t="shared" si="52"/>
        <v>1.6327639431595795E-2</v>
      </c>
      <c r="V210" s="320">
        <f t="shared" si="52"/>
        <v>8.6840357834712788E-3</v>
      </c>
      <c r="W210" s="320">
        <f t="shared" si="52"/>
        <v>1.2706624823664327E-2</v>
      </c>
      <c r="DA210" s="141"/>
    </row>
    <row r="211" spans="1:105" ht="12" customHeight="1" x14ac:dyDescent="0.25">
      <c r="A211" s="62" t="s">
        <v>1026</v>
      </c>
      <c r="B211" s="320">
        <f t="shared" ref="B211:W211" si="53">IF(B$144=0,0,B$144/B$110)</f>
        <v>3.1529352350073807E-2</v>
      </c>
      <c r="C211" s="320">
        <f t="shared" si="53"/>
        <v>3.6812514289664797E-2</v>
      </c>
      <c r="D211" s="320">
        <f t="shared" si="53"/>
        <v>3.678743393469483E-2</v>
      </c>
      <c r="E211" s="320">
        <f t="shared" si="53"/>
        <v>3.7168671366765112E-2</v>
      </c>
      <c r="F211" s="320">
        <f t="shared" si="53"/>
        <v>3.6475259301711187E-2</v>
      </c>
      <c r="G211" s="320">
        <f t="shared" si="53"/>
        <v>3.5207624832136027E-2</v>
      </c>
      <c r="H211" s="320">
        <f t="shared" si="53"/>
        <v>3.4979588278641068E-2</v>
      </c>
      <c r="I211" s="320">
        <f t="shared" si="53"/>
        <v>3.6680944102727597E-2</v>
      </c>
      <c r="J211" s="320">
        <f t="shared" si="53"/>
        <v>3.6593985787733721E-2</v>
      </c>
      <c r="K211" s="320">
        <f t="shared" si="53"/>
        <v>3.9856322726253113E-2</v>
      </c>
      <c r="L211" s="320">
        <f t="shared" si="53"/>
        <v>1.0860782872301421E-2</v>
      </c>
      <c r="M211" s="320">
        <f t="shared" si="53"/>
        <v>1.0956305555524319E-2</v>
      </c>
      <c r="N211" s="320">
        <f t="shared" si="53"/>
        <v>1.3649425445307683E-2</v>
      </c>
      <c r="O211" s="320">
        <f t="shared" si="53"/>
        <v>1.2316122945933676E-2</v>
      </c>
      <c r="P211" s="320">
        <f t="shared" si="53"/>
        <v>1.0962081284321015E-2</v>
      </c>
      <c r="Q211" s="320">
        <f t="shared" si="53"/>
        <v>1.0117727408570788E-2</v>
      </c>
      <c r="R211" s="320">
        <f t="shared" si="53"/>
        <v>9.8345433628575195E-3</v>
      </c>
      <c r="S211" s="320">
        <f t="shared" si="53"/>
        <v>1.0387726144347893E-2</v>
      </c>
      <c r="T211" s="320">
        <f t="shared" si="53"/>
        <v>1.2982777849762327E-2</v>
      </c>
      <c r="U211" s="320">
        <f t="shared" si="53"/>
        <v>1.2109306826105847E-2</v>
      </c>
      <c r="V211" s="320">
        <f t="shared" si="53"/>
        <v>1.0254941863003892E-2</v>
      </c>
      <c r="W211" s="320">
        <f t="shared" si="53"/>
        <v>1.1213289039231996E-2</v>
      </c>
      <c r="DA211" s="141"/>
    </row>
    <row r="212" spans="1:105" ht="12" customHeight="1" x14ac:dyDescent="0.25">
      <c r="A212" s="62" t="s">
        <v>1038</v>
      </c>
      <c r="B212" s="320">
        <f t="shared" ref="B212:W212" si="54">IF(B$155=0,0,B$155/B$110)</f>
        <v>0.16343746241568766</v>
      </c>
      <c r="C212" s="320">
        <f t="shared" si="54"/>
        <v>0.11604801364972482</v>
      </c>
      <c r="D212" s="320">
        <f t="shared" si="54"/>
        <v>0.11992234963952259</v>
      </c>
      <c r="E212" s="320">
        <f t="shared" si="54"/>
        <v>0.12092719605225546</v>
      </c>
      <c r="F212" s="320">
        <f t="shared" si="54"/>
        <v>0.13113658325055941</v>
      </c>
      <c r="G212" s="320">
        <f t="shared" si="54"/>
        <v>0.14524926425319443</v>
      </c>
      <c r="H212" s="320">
        <f t="shared" si="54"/>
        <v>0.15078779392103508</v>
      </c>
      <c r="I212" s="320">
        <f t="shared" si="54"/>
        <v>0.1310954159563564</v>
      </c>
      <c r="J212" s="320">
        <f t="shared" si="54"/>
        <v>0.1331471279745664</v>
      </c>
      <c r="K212" s="320">
        <f t="shared" si="54"/>
        <v>8.6224026157132205E-2</v>
      </c>
      <c r="L212" s="320">
        <f t="shared" si="54"/>
        <v>2.0285543991214041E-2</v>
      </c>
      <c r="M212" s="320">
        <f t="shared" si="54"/>
        <v>1.7583947213004936E-2</v>
      </c>
      <c r="N212" s="320">
        <f t="shared" si="54"/>
        <v>2.6000271318691232E-2</v>
      </c>
      <c r="O212" s="320">
        <f t="shared" si="54"/>
        <v>2.4651850790556859E-2</v>
      </c>
      <c r="P212" s="320">
        <f t="shared" si="54"/>
        <v>3.702787113178755E-2</v>
      </c>
      <c r="Q212" s="320">
        <f t="shared" si="54"/>
        <v>3.4287586678900167E-2</v>
      </c>
      <c r="R212" s="320">
        <f t="shared" si="54"/>
        <v>4.2047666547523239E-2</v>
      </c>
      <c r="S212" s="320">
        <f t="shared" si="54"/>
        <v>4.265429920051169E-2</v>
      </c>
      <c r="T212" s="320">
        <f t="shared" si="54"/>
        <v>3.581496302547145E-2</v>
      </c>
      <c r="U212" s="320">
        <f t="shared" si="54"/>
        <v>3.589805655930365E-2</v>
      </c>
      <c r="V212" s="320">
        <f t="shared" si="54"/>
        <v>4.5577949141628042E-2</v>
      </c>
      <c r="W212" s="320">
        <f t="shared" si="54"/>
        <v>3.960548693013366E-2</v>
      </c>
      <c r="DA212" s="141"/>
    </row>
    <row r="213" spans="1:105" ht="12" customHeight="1" x14ac:dyDescent="0.25">
      <c r="A213" s="41" t="s">
        <v>1040</v>
      </c>
      <c r="B213" s="321">
        <f t="shared" ref="B213:W213" si="55">IF(B$156=0,0,B$156/B$110)</f>
        <v>9.5494367745899492E-2</v>
      </c>
      <c r="C213" s="321">
        <f t="shared" si="55"/>
        <v>7.767499386346767E-2</v>
      </c>
      <c r="D213" s="321">
        <f t="shared" si="55"/>
        <v>7.9775677434218137E-2</v>
      </c>
      <c r="E213" s="321">
        <f t="shared" si="55"/>
        <v>8.0008153504373097E-2</v>
      </c>
      <c r="F213" s="321">
        <f t="shared" si="55"/>
        <v>8.2386389605892202E-2</v>
      </c>
      <c r="G213" s="321">
        <f t="shared" si="55"/>
        <v>8.8241671394945972E-2</v>
      </c>
      <c r="H213" s="321">
        <f t="shared" si="55"/>
        <v>8.8686497997564895E-2</v>
      </c>
      <c r="I213" s="321">
        <f t="shared" si="55"/>
        <v>8.3091335780451053E-2</v>
      </c>
      <c r="J213" s="321">
        <f t="shared" si="55"/>
        <v>8.4765799751721466E-2</v>
      </c>
      <c r="K213" s="321">
        <f t="shared" si="55"/>
        <v>7.4252207086346819E-2</v>
      </c>
      <c r="L213" s="321">
        <f t="shared" si="55"/>
        <v>0.31510758964338986</v>
      </c>
      <c r="M213" s="321">
        <f t="shared" si="55"/>
        <v>0.31547634051628387</v>
      </c>
      <c r="N213" s="321">
        <f t="shared" si="55"/>
        <v>0.29161528245873775</v>
      </c>
      <c r="O213" s="321">
        <f t="shared" si="55"/>
        <v>0.30294278359680044</v>
      </c>
      <c r="P213" s="321">
        <f t="shared" si="55"/>
        <v>0.30316536736547056</v>
      </c>
      <c r="Q213" s="321">
        <f t="shared" si="55"/>
        <v>0.31035172564847291</v>
      </c>
      <c r="R213" s="321">
        <f t="shared" si="55"/>
        <v>0.30816670113474709</v>
      </c>
      <c r="S213" s="321">
        <f t="shared" si="55"/>
        <v>0.30283054007274052</v>
      </c>
      <c r="T213" s="321">
        <f t="shared" si="55"/>
        <v>0.28803578762665655</v>
      </c>
      <c r="U213" s="321">
        <f t="shared" si="55"/>
        <v>0.29599287911730504</v>
      </c>
      <c r="V213" s="321">
        <f t="shared" si="55"/>
        <v>0.30677394203059788</v>
      </c>
      <c r="W213" s="321">
        <f t="shared" si="55"/>
        <v>0.30186933823759204</v>
      </c>
      <c r="DA213" s="82"/>
    </row>
    <row r="214" spans="1:105" ht="12" customHeight="1" x14ac:dyDescent="0.25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DA214" s="173"/>
    </row>
    <row r="215" spans="1:105" ht="15" customHeight="1" x14ac:dyDescent="0.25">
      <c r="A215" s="32" t="s">
        <v>343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DA215" s="88"/>
    </row>
    <row r="216" spans="1:105" ht="12" customHeight="1" x14ac:dyDescent="0.25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DA216" s="173"/>
    </row>
    <row r="217" spans="1:105" ht="12" customHeight="1" x14ac:dyDescent="0.25">
      <c r="A217" s="35" t="s">
        <v>1269</v>
      </c>
      <c r="B217" s="324">
        <f>IF(B$5=0,0,(B$5-B$16)/(CHI_fec!B$5-CHI_fec!B$16))</f>
        <v>0.50250295263020095</v>
      </c>
      <c r="C217" s="324">
        <f>IF(C$5=0,0,(C$5-C$16)/(CHI_fec!C$5-CHI_fec!C$16))</f>
        <v>0.48920914140866473</v>
      </c>
      <c r="D217" s="324">
        <f>IF(D$5=0,0,(D$5-D$16)/(CHI_fec!D$5-CHI_fec!D$16))</f>
        <v>0.49803283400254761</v>
      </c>
      <c r="E217" s="324">
        <f>IF(E$5=0,0,(E$5-E$16)/(CHI_fec!E$5-CHI_fec!E$16))</f>
        <v>0.5037653260718824</v>
      </c>
      <c r="F217" s="324">
        <f>IF(F$5=0,0,(F$5-F$16)/(CHI_fec!F$5-CHI_fec!F$16))</f>
        <v>0.51181882995098105</v>
      </c>
      <c r="G217" s="324">
        <f>IF(G$5=0,0,(G$5-G$16)/(CHI_fec!G$5-CHI_fec!G$16))</f>
        <v>0.52642948512963306</v>
      </c>
      <c r="H217" s="324">
        <f>IF(H$5=0,0,(H$5-H$16)/(CHI_fec!H$5-CHI_fec!H$16))</f>
        <v>0.53009506678829288</v>
      </c>
      <c r="I217" s="324">
        <f>IF(I$5=0,0,(I$5-I$16)/(CHI_fec!I$5-CHI_fec!I$16))</f>
        <v>0.51781173253612534</v>
      </c>
      <c r="J217" s="324">
        <f>IF(J$5=0,0,(J$5-J$16)/(CHI_fec!J$5-CHI_fec!J$16))</f>
        <v>0.52622996476399475</v>
      </c>
      <c r="K217" s="324">
        <f>IF(K$5=0,0,(K$5-K$16)/(CHI_fec!K$5-CHI_fec!K$16))</f>
        <v>0.52853366704389948</v>
      </c>
      <c r="L217" s="324">
        <f>IF(L$5=0,0,(L$5-L$16)/(CHI_fec!L$5-CHI_fec!L$16))</f>
        <v>0.53646126370002489</v>
      </c>
      <c r="M217" s="324">
        <f>IF(M$5=0,0,(M$5-M$16)/(CHI_fec!M$5-CHI_fec!M$16))</f>
        <v>0.53734308887893112</v>
      </c>
      <c r="N217" s="324">
        <f>IF(N$5=0,0,(N$5-N$16)/(CHI_fec!N$5-CHI_fec!N$16))</f>
        <v>0.54654735121224807</v>
      </c>
      <c r="O217" s="324">
        <f>IF(O$5=0,0,(O$5-O$16)/(CHI_fec!O$5-CHI_fec!O$16))</f>
        <v>0.54630916323253353</v>
      </c>
      <c r="P217" s="324">
        <f>IF(P$5=0,0,(P$5-P$16)/(CHI_fec!P$5-CHI_fec!P$16))</f>
        <v>0.55609525956550898</v>
      </c>
      <c r="Q217" s="324">
        <f>IF(Q$5=0,0,(Q$5-Q$16)/(CHI_fec!Q$5-CHI_fec!Q$16))</f>
        <v>0.558173745844873</v>
      </c>
      <c r="R217" s="324">
        <f>IF(R$5=0,0,(R$5-R$16)/(CHI_fec!R$5-CHI_fec!R$16))</f>
        <v>0.55413068562844858</v>
      </c>
      <c r="S217" s="324">
        <f>IF(S$5=0,0,(S$5-S$16)/(CHI_fec!S$5-CHI_fec!S$16))</f>
        <v>0.55462039977886946</v>
      </c>
      <c r="T217" s="324">
        <f>IF(T$5=0,0,(T$5-T$16)/(CHI_fec!T$5-CHI_fec!T$16))</f>
        <v>0.56346433686729058</v>
      </c>
      <c r="U217" s="324">
        <f>IF(U$5=0,0,(U$5-U$16)/(CHI_fec!U$5-CHI_fec!U$16))</f>
        <v>0.58530109061341529</v>
      </c>
      <c r="V217" s="324">
        <f>IF(V$5=0,0,(V$5-V$16)/(CHI_fec!V$5-CHI_fec!V$16))</f>
        <v>0.59968895283181201</v>
      </c>
      <c r="W217" s="324">
        <f>IF(W$5=0,0,(W$5-W$16)/(CHI_fec!W$5-CHI_fec!W$16))</f>
        <v>0.61071870071209322</v>
      </c>
      <c r="DA217" s="95"/>
    </row>
    <row r="218" spans="1:105" ht="12" customHeight="1" x14ac:dyDescent="0.25">
      <c r="A218" s="55" t="s">
        <v>92</v>
      </c>
      <c r="B218" s="307">
        <f>IF(B$6=0,0,B$6/CHI_fec!B$6)</f>
        <v>0.42978923480193248</v>
      </c>
      <c r="C218" s="307">
        <f>IF(C$6=0,0,C$6/CHI_fec!C$6)</f>
        <v>0.42978923480193248</v>
      </c>
      <c r="D218" s="307">
        <f>IF(D$6=0,0,D$6/CHI_fec!D$6)</f>
        <v>0.42978923480193232</v>
      </c>
      <c r="E218" s="307">
        <f>IF(E$6=0,0,E$6/CHI_fec!E$6)</f>
        <v>0.42978923480193232</v>
      </c>
      <c r="F218" s="307">
        <f>IF(F$6=0,0,F$6/CHI_fec!F$6)</f>
        <v>0.43521293301748337</v>
      </c>
      <c r="G218" s="307">
        <f>IF(G$6=0,0,G$6/CHI_fec!G$6)</f>
        <v>0.43521293301748348</v>
      </c>
      <c r="H218" s="307">
        <f>IF(H$6=0,0,H$6/CHI_fec!H$6)</f>
        <v>0.43521293301748343</v>
      </c>
      <c r="I218" s="307">
        <f>IF(I$6=0,0,I$6/CHI_fec!I$6)</f>
        <v>0.43521293301748343</v>
      </c>
      <c r="J218" s="307">
        <f>IF(J$6=0,0,J$6/CHI_fec!J$6)</f>
        <v>0.43521293301748348</v>
      </c>
      <c r="K218" s="307">
        <f>IF(K$6=0,0,K$6/CHI_fec!K$6)</f>
        <v>0.43521293301748348</v>
      </c>
      <c r="L218" s="307">
        <f>IF(L$6=0,0,L$6/CHI_fec!L$6)</f>
        <v>0.44342684611009159</v>
      </c>
      <c r="M218" s="307">
        <f>IF(M$6=0,0,M$6/CHI_fec!M$6)</f>
        <v>0.44342684611009148</v>
      </c>
      <c r="N218" s="307">
        <f>IF(N$6=0,0,N$6/CHI_fec!N$6)</f>
        <v>0.4434268461100917</v>
      </c>
      <c r="O218" s="307">
        <f>IF(O$6=0,0,O$6/CHI_fec!O$6)</f>
        <v>0.44342684611009142</v>
      </c>
      <c r="P218" s="307">
        <f>IF(P$6=0,0,P$6/CHI_fec!P$6)</f>
        <v>0.45408416149908237</v>
      </c>
      <c r="Q218" s="307">
        <f>IF(Q$6=0,0,Q$6/CHI_fec!Q$6)</f>
        <v>0.46367574534917411</v>
      </c>
      <c r="R218" s="307">
        <f>IF(R$6=0,0,R$6/CHI_fec!R$6)</f>
        <v>0.46567949284944415</v>
      </c>
      <c r="S218" s="307">
        <f>IF(S$6=0,0,S$6/CHI_fec!S$6)</f>
        <v>0.4656794928494441</v>
      </c>
      <c r="T218" s="307">
        <f>IF(T$6=0,0,T$6/CHI_fec!T$6)</f>
        <v>0.46567949284944393</v>
      </c>
      <c r="U218" s="307">
        <f>IF(U$6=0,0,U$6/CHI_fec!U$6)</f>
        <v>0.47411154356449953</v>
      </c>
      <c r="V218" s="307">
        <f>IF(V$6=0,0,V$6/CHI_fec!V$6)</f>
        <v>0.48170038920804964</v>
      </c>
      <c r="W218" s="307">
        <f>IF(W$6=0,0,W$6/CHI_fec!W$6)</f>
        <v>0.48853035028724484</v>
      </c>
      <c r="DA218" s="76"/>
    </row>
    <row r="219" spans="1:105" ht="12" customHeight="1" x14ac:dyDescent="0.25">
      <c r="A219" s="202" t="s">
        <v>93</v>
      </c>
      <c r="B219" s="308">
        <f>IF(B$7=0,0,B$7/CHI_fec!B$7)</f>
        <v>0.11261292148820742</v>
      </c>
      <c r="C219" s="308">
        <f>IF(C$7=0,0,C$7/CHI_fec!C$7)</f>
        <v>0.11261292148820738</v>
      </c>
      <c r="D219" s="308">
        <f>IF(D$7=0,0,D$7/CHI_fec!D$7)</f>
        <v>0.11261292148820744</v>
      </c>
      <c r="E219" s="308">
        <f>IF(E$7=0,0,E$7/CHI_fec!E$7)</f>
        <v>0.11261292148820742</v>
      </c>
      <c r="F219" s="308">
        <f>IF(F$7=0,0,F$7/CHI_fec!F$7)</f>
        <v>0.11403403316776139</v>
      </c>
      <c r="G219" s="308">
        <f>IF(G$7=0,0,G$7/CHI_fec!G$7)</f>
        <v>0.11403403316776139</v>
      </c>
      <c r="H219" s="308">
        <f>IF(H$7=0,0,H$7/CHI_fec!H$7)</f>
        <v>0.11403403316776139</v>
      </c>
      <c r="I219" s="308">
        <f>IF(I$7=0,0,I$7/CHI_fec!I$7)</f>
        <v>0.11403403316776139</v>
      </c>
      <c r="J219" s="308">
        <f>IF(J$7=0,0,J$7/CHI_fec!J$7)</f>
        <v>0.11403403316776138</v>
      </c>
      <c r="K219" s="308">
        <f>IF(K$7=0,0,K$7/CHI_fec!K$7)</f>
        <v>0.11403403316776139</v>
      </c>
      <c r="L219" s="308">
        <f>IF(L$7=0,0,L$7/CHI_fec!L$7)</f>
        <v>0.11618623400321301</v>
      </c>
      <c r="M219" s="308">
        <f>IF(M$7=0,0,M$7/CHI_fec!M$7)</f>
        <v>0.11618623400321303</v>
      </c>
      <c r="N219" s="308">
        <f>IF(N$7=0,0,N$7/CHI_fec!N$7)</f>
        <v>0.116186234003213</v>
      </c>
      <c r="O219" s="308">
        <f>IF(O$7=0,0,O$7/CHI_fec!O$7)</f>
        <v>0.11618623400321304</v>
      </c>
      <c r="P219" s="308">
        <f>IF(P$7=0,0,P$7/CHI_fec!P$7)</f>
        <v>0.12134299675814908</v>
      </c>
      <c r="Q219" s="308">
        <f>IF(Q$7=0,0,Q$7/CHI_fec!Q$7)</f>
        <v>0.12201684900528113</v>
      </c>
      <c r="R219" s="308">
        <f>IF(R$7=0,0,R$7/CHI_fec!R$7)</f>
        <v>0.12201684900528115</v>
      </c>
      <c r="S219" s="308">
        <f>IF(S$7=0,0,S$7/CHI_fec!S$7)</f>
        <v>0.12201684900528112</v>
      </c>
      <c r="T219" s="308">
        <f>IF(T$7=0,0,T$7/CHI_fec!T$7)</f>
        <v>0.12201684900528111</v>
      </c>
      <c r="U219" s="308">
        <f>IF(U$7=0,0,U$7/CHI_fec!U$7)</f>
        <v>0.12659055026001045</v>
      </c>
      <c r="V219" s="308">
        <f>IF(V$7=0,0,V$7/CHI_fec!V$7)</f>
        <v>0.13070688138926684</v>
      </c>
      <c r="W219" s="308">
        <f>IF(W$7=0,0,W$7/CHI_fec!W$7)</f>
        <v>0.13441157940559756</v>
      </c>
      <c r="DA219" s="77"/>
    </row>
    <row r="220" spans="1:105" ht="12" customHeight="1" x14ac:dyDescent="0.25">
      <c r="A220" s="202" t="s">
        <v>94</v>
      </c>
      <c r="B220" s="308">
        <f>IF(B$8=0,0,B$8/CHI_fec!B$8)</f>
        <v>0.61037528471673075</v>
      </c>
      <c r="C220" s="308">
        <f>IF(C$8=0,0,C$8/CHI_fec!C$8)</f>
        <v>0.61037528471673075</v>
      </c>
      <c r="D220" s="308">
        <f>IF(D$8=0,0,D$8/CHI_fec!D$8)</f>
        <v>0.61037528471673064</v>
      </c>
      <c r="E220" s="308">
        <f>IF(E$8=0,0,E$8/CHI_fec!E$8)</f>
        <v>0.61037528471673064</v>
      </c>
      <c r="F220" s="308">
        <f>IF(F$8=0,0,F$8/CHI_fec!F$8)</f>
        <v>0.6180778772306178</v>
      </c>
      <c r="G220" s="308">
        <f>IF(G$8=0,0,G$8/CHI_fec!G$8)</f>
        <v>0.61807787723061758</v>
      </c>
      <c r="H220" s="308">
        <f>IF(H$8=0,0,H$8/CHI_fec!H$8)</f>
        <v>0.61807787723061747</v>
      </c>
      <c r="I220" s="308">
        <f>IF(I$8=0,0,I$8/CHI_fec!I$8)</f>
        <v>0.61807787723061769</v>
      </c>
      <c r="J220" s="308">
        <f>IF(J$8=0,0,J$8/CHI_fec!J$8)</f>
        <v>0.61807787723061769</v>
      </c>
      <c r="K220" s="308">
        <f>IF(K$8=0,0,K$8/CHI_fec!K$8)</f>
        <v>0.61807787723061769</v>
      </c>
      <c r="L220" s="308">
        <f>IF(L$8=0,0,L$8/CHI_fec!L$8)</f>
        <v>0.62974305899081184</v>
      </c>
      <c r="M220" s="308">
        <f>IF(M$8=0,0,M$8/CHI_fec!M$8)</f>
        <v>0.62974305899081151</v>
      </c>
      <c r="N220" s="308">
        <f>IF(N$8=0,0,N$8/CHI_fec!N$8)</f>
        <v>0.62974305899081162</v>
      </c>
      <c r="O220" s="308">
        <f>IF(O$8=0,0,O$8/CHI_fec!O$8)</f>
        <v>0.62974305899081129</v>
      </c>
      <c r="P220" s="308">
        <f>IF(P$8=0,0,P$8/CHI_fec!P$8)</f>
        <v>0.6433847550074635</v>
      </c>
      <c r="Q220" s="308">
        <f>IF(Q$8=0,0,Q$8/CHI_fec!Q$8)</f>
        <v>0.65566228142244998</v>
      </c>
      <c r="R220" s="308">
        <f>IF(R$8=0,0,R$8/CHI_fec!R$8)</f>
        <v>0.6613456783432774</v>
      </c>
      <c r="S220" s="308">
        <f>IF(S$8=0,0,S$8/CHI_fec!S$8)</f>
        <v>0.66134567834327751</v>
      </c>
      <c r="T220" s="308">
        <f>IF(T$8=0,0,T$8/CHI_fec!T$8)</f>
        <v>0.66134567834327762</v>
      </c>
      <c r="U220" s="308">
        <f>IF(U$8=0,0,U$8/CHI_fec!U$8)</f>
        <v>0.67182711242468263</v>
      </c>
      <c r="V220" s="308">
        <f>IF(V$8=0,0,V$8/CHI_fec!V$8)</f>
        <v>0.68126040309794733</v>
      </c>
      <c r="W220" s="308">
        <f>IF(W$8=0,0,W$8/CHI_fec!W$8)</f>
        <v>0.68975036470388584</v>
      </c>
      <c r="DA220" s="77"/>
    </row>
    <row r="221" spans="1:105" ht="12" customHeight="1" x14ac:dyDescent="0.25">
      <c r="A221" s="202" t="s">
        <v>95</v>
      </c>
      <c r="B221" s="308">
        <f>IF(B$9=0,0,B$9/CHI_fec!B$9)</f>
        <v>0.43327627590944484</v>
      </c>
      <c r="C221" s="308">
        <f>IF(C$9=0,0,C$9/CHI_fec!C$9)</f>
        <v>0.43327627590944484</v>
      </c>
      <c r="D221" s="308">
        <f>IF(D$9=0,0,D$9/CHI_fec!D$9)</f>
        <v>0.43327627590944473</v>
      </c>
      <c r="E221" s="308">
        <f>IF(E$9=0,0,E$9/CHI_fec!E$9)</f>
        <v>0.43327627590944473</v>
      </c>
      <c r="F221" s="308">
        <f>IF(F$9=0,0,F$9/CHI_fec!F$9)</f>
        <v>0.43874397862092296</v>
      </c>
      <c r="G221" s="308">
        <f>IF(G$9=0,0,G$9/CHI_fec!G$9)</f>
        <v>0.4387439786209229</v>
      </c>
      <c r="H221" s="308">
        <f>IF(H$9=0,0,H$9/CHI_fec!H$9)</f>
        <v>0.43874397862092279</v>
      </c>
      <c r="I221" s="308">
        <f>IF(I$9=0,0,I$9/CHI_fec!I$9)</f>
        <v>0.43874397862092285</v>
      </c>
      <c r="J221" s="308">
        <f>IF(J$9=0,0,J$9/CHI_fec!J$9)</f>
        <v>0.4387439786209229</v>
      </c>
      <c r="K221" s="308">
        <f>IF(K$9=0,0,K$9/CHI_fec!K$9)</f>
        <v>0.43874397862092257</v>
      </c>
      <c r="L221" s="308">
        <f>IF(L$9=0,0,L$9/CHI_fec!L$9)</f>
        <v>0.44702453426827232</v>
      </c>
      <c r="M221" s="308">
        <f>IF(M$9=0,0,M$9/CHI_fec!M$9)</f>
        <v>0.44702453426827243</v>
      </c>
      <c r="N221" s="308">
        <f>IF(N$9=0,0,N$9/CHI_fec!N$9)</f>
        <v>0.44702453426827221</v>
      </c>
      <c r="O221" s="308">
        <f>IF(O$9=0,0,O$9/CHI_fec!O$9)</f>
        <v>0.44702453426827232</v>
      </c>
      <c r="P221" s="308">
        <f>IF(P$9=0,0,P$9/CHI_fec!P$9)</f>
        <v>0.46747429876667351</v>
      </c>
      <c r="Q221" s="308">
        <f>IF(Q$9=0,0,Q$9/CHI_fec!Q$9)</f>
        <v>0.46945772506887107</v>
      </c>
      <c r="R221" s="308">
        <f>IF(R$9=0,0,R$9/CHI_fec!R$9)</f>
        <v>0.46945772506887107</v>
      </c>
      <c r="S221" s="308">
        <f>IF(S$9=0,0,S$9/CHI_fec!S$9)</f>
        <v>0.46945772506887107</v>
      </c>
      <c r="T221" s="308">
        <f>IF(T$9=0,0,T$9/CHI_fec!T$9)</f>
        <v>0.46945772506887107</v>
      </c>
      <c r="U221" s="308">
        <f>IF(U$9=0,0,U$9/CHI_fec!U$9)</f>
        <v>0.48766417048721244</v>
      </c>
      <c r="V221" s="308">
        <f>IF(V$9=0,0,V$9/CHI_fec!V$9)</f>
        <v>0.50404997136371965</v>
      </c>
      <c r="W221" s="308">
        <f>IF(W$9=0,0,W$9/CHI_fec!W$9)</f>
        <v>0.51799733859776131</v>
      </c>
      <c r="DA221" s="77"/>
    </row>
    <row r="222" spans="1:105" ht="12" customHeight="1" x14ac:dyDescent="0.25">
      <c r="A222" s="56" t="s">
        <v>96</v>
      </c>
      <c r="B222" s="309">
        <f>IF(B$10=0,0,B$10/CHI_fec!B$10)</f>
        <v>0.73623531414047028</v>
      </c>
      <c r="C222" s="309">
        <f>IF(C$10=0,0,C$10/CHI_fec!C$10)</f>
        <v>0.70572112808156318</v>
      </c>
      <c r="D222" s="309">
        <f>IF(D$10=0,0,D$10/CHI_fec!D$10)</f>
        <v>0.69837359858344905</v>
      </c>
      <c r="E222" s="309">
        <f>IF(E$10=0,0,E$10/CHI_fec!E$10)</f>
        <v>0.70219121261779793</v>
      </c>
      <c r="F222" s="309">
        <f>IF(F$10=0,0,F$10/CHI_fec!F$10)</f>
        <v>0.71968729676117171</v>
      </c>
      <c r="G222" s="309">
        <f>IF(G$10=0,0,G$10/CHI_fec!G$10)</f>
        <v>0.73551804727955239</v>
      </c>
      <c r="H222" s="309">
        <f>IF(H$10=0,0,H$10/CHI_fec!H$10)</f>
        <v>0.74993397446079102</v>
      </c>
      <c r="I222" s="309">
        <f>IF(I$10=0,0,I$10/CHI_fec!I$10)</f>
        <v>0.7359987470044107</v>
      </c>
      <c r="J222" s="309">
        <f>IF(J$10=0,0,J$10/CHI_fec!J$10)</f>
        <v>0.73881319681522295</v>
      </c>
      <c r="K222" s="309">
        <f>IF(K$10=0,0,K$10/CHI_fec!K$10)</f>
        <v>0.69864199559780904</v>
      </c>
      <c r="L222" s="309">
        <f>IF(L$10=0,0,L$10/CHI_fec!L$10)</f>
        <v>0.70178367372172079</v>
      </c>
      <c r="M222" s="309">
        <f>IF(M$10=0,0,M$10/CHI_fec!M$10)</f>
        <v>0.6905793421410874</v>
      </c>
      <c r="N222" s="309">
        <f>IF(N$10=0,0,N$10/CHI_fec!N$10)</f>
        <v>0.69884234957925162</v>
      </c>
      <c r="O222" s="309">
        <f>IF(O$10=0,0,O$10/CHI_fec!O$10)</f>
        <v>0.70260739661311111</v>
      </c>
      <c r="P222" s="309">
        <f>IF(P$10=0,0,P$10/CHI_fec!P$10)</f>
        <v>0.75993368565731934</v>
      </c>
      <c r="Q222" s="309">
        <f>IF(Q$10=0,0,Q$10/CHI_fec!Q$10)</f>
        <v>0.75862221462688118</v>
      </c>
      <c r="R222" s="309">
        <f>IF(R$10=0,0,R$10/CHI_fec!R$10)</f>
        <v>0.7718387738995921</v>
      </c>
      <c r="S222" s="309">
        <f>IF(S$10=0,0,S$10/CHI_fec!S$10)</f>
        <v>0.767857003285909</v>
      </c>
      <c r="T222" s="309">
        <f>IF(T$10=0,0,T$10/CHI_fec!T$10)</f>
        <v>0.74827484786957188</v>
      </c>
      <c r="U222" s="309">
        <f>IF(U$10=0,0,U$10/CHI_fec!U$10)</f>
        <v>0.79921524457358872</v>
      </c>
      <c r="V222" s="309">
        <f>IF(V$10=0,0,V$10/CHI_fec!V$10)</f>
        <v>0.85021945117454811</v>
      </c>
      <c r="W222" s="309">
        <f>IF(W$10=0,0,W$10/CHI_fec!W$10)</f>
        <v>0.84791341702970235</v>
      </c>
      <c r="DA222" s="78"/>
    </row>
    <row r="223" spans="1:105" ht="12" customHeight="1" x14ac:dyDescent="0.25">
      <c r="A223" s="134" t="s">
        <v>999</v>
      </c>
      <c r="B223" s="325">
        <f>IF(B$16=0,0,B$16/CHI_fec!B$16)</f>
        <v>1</v>
      </c>
      <c r="C223" s="325">
        <f>IF(C$16=0,0,C$16/CHI_fec!C$16)</f>
        <v>1</v>
      </c>
      <c r="D223" s="325">
        <f>IF(D$16=0,0,D$16/CHI_fec!D$16)</f>
        <v>1</v>
      </c>
      <c r="E223" s="325">
        <f>IF(E$16=0,0,E$16/CHI_fec!E$16)</f>
        <v>1</v>
      </c>
      <c r="F223" s="325">
        <f>IF(F$16=0,0,F$16/CHI_fec!F$16)</f>
        <v>1</v>
      </c>
      <c r="G223" s="325">
        <f>IF(G$16=0,0,G$16/CHI_fec!G$16)</f>
        <v>1</v>
      </c>
      <c r="H223" s="325">
        <f>IF(H$16=0,0,H$16/CHI_fec!H$16)</f>
        <v>1</v>
      </c>
      <c r="I223" s="325">
        <f>IF(I$16=0,0,I$16/CHI_fec!I$16)</f>
        <v>1</v>
      </c>
      <c r="J223" s="325">
        <f>IF(J$16=0,0,J$16/CHI_fec!J$16)</f>
        <v>1</v>
      </c>
      <c r="K223" s="325">
        <f>IF(K$16=0,0,K$16/CHI_fec!K$16)</f>
        <v>1</v>
      </c>
      <c r="L223" s="325">
        <f>IF(L$16=0,0,L$16/CHI_fec!L$16)</f>
        <v>1</v>
      </c>
      <c r="M223" s="325">
        <f>IF(M$16=0,0,M$16/CHI_fec!M$16)</f>
        <v>1</v>
      </c>
      <c r="N223" s="325">
        <f>IF(N$16=0,0,N$16/CHI_fec!N$16)</f>
        <v>1</v>
      </c>
      <c r="O223" s="325">
        <f>IF(O$16=0,0,O$16/CHI_fec!O$16)</f>
        <v>1</v>
      </c>
      <c r="P223" s="325">
        <f>IF(P$16=0,0,P$16/CHI_fec!P$16)</f>
        <v>1</v>
      </c>
      <c r="Q223" s="325">
        <f>IF(Q$16=0,0,Q$16/CHI_fec!Q$16)</f>
        <v>1</v>
      </c>
      <c r="R223" s="325">
        <f>IF(R$16=0,0,R$16/CHI_fec!R$16)</f>
        <v>1</v>
      </c>
      <c r="S223" s="325">
        <f>IF(S$16=0,0,S$16/CHI_fec!S$16)</f>
        <v>1</v>
      </c>
      <c r="T223" s="325">
        <f>IF(T$16=0,0,T$16/CHI_fec!T$16)</f>
        <v>1</v>
      </c>
      <c r="U223" s="325">
        <f>IF(U$16=0,0,U$16/CHI_fec!U$16)</f>
        <v>1</v>
      </c>
      <c r="V223" s="325">
        <f>IF(V$16=0,0,V$16/CHI_fec!V$16)</f>
        <v>1</v>
      </c>
      <c r="W223" s="325">
        <f>IF(W$16=0,0,W$16/CHI_fec!W$16)</f>
        <v>1</v>
      </c>
      <c r="DA223" s="140"/>
    </row>
    <row r="224" spans="1:105" ht="12" customHeight="1" x14ac:dyDescent="0.25">
      <c r="A224" s="203" t="s">
        <v>1000</v>
      </c>
      <c r="B224" s="310">
        <f>IF(B$25=0,0,B$25/CHI_fec!B$25)</f>
        <v>0.59007900464513463</v>
      </c>
      <c r="C224" s="310">
        <f>IF(C$25=0,0,C$25/CHI_fec!C$25)</f>
        <v>0.56870012445576024</v>
      </c>
      <c r="D224" s="310">
        <f>IF(D$25=0,0,D$25/CHI_fec!D$25)</f>
        <v>0.58528797294221235</v>
      </c>
      <c r="E224" s="310">
        <f>IF(E$25=0,0,E$25/CHI_fec!E$25)</f>
        <v>0.59628697857931734</v>
      </c>
      <c r="F224" s="310">
        <f>IF(F$25=0,0,F$25/CHI_fec!F$25)</f>
        <v>0.60648070352994943</v>
      </c>
      <c r="G224" s="310">
        <f>IF(G$25=0,0,G$25/CHI_fec!G$25)</f>
        <v>0.62662214498925883</v>
      </c>
      <c r="H224" s="310">
        <f>IF(H$25=0,0,H$25/CHI_fec!H$25)</f>
        <v>0.62974975037226399</v>
      </c>
      <c r="I224" s="310">
        <f>IF(I$25=0,0,I$25/CHI_fec!I$25)</f>
        <v>0.61501159891286461</v>
      </c>
      <c r="J224" s="310">
        <f>IF(J$25=0,0,J$25/CHI_fec!J$25)</f>
        <v>0.6253400909427943</v>
      </c>
      <c r="K224" s="310">
        <f>IF(K$25=0,0,K$25/CHI_fec!K$25)</f>
        <v>0.62385698623803709</v>
      </c>
      <c r="L224" s="310">
        <f>IF(L$25=0,0,L$25/CHI_fec!L$25)</f>
        <v>0.63123249124081404</v>
      </c>
      <c r="M224" s="310">
        <f>IF(M$25=0,0,M$25/CHI_fec!M$25)</f>
        <v>0.63277781738302286</v>
      </c>
      <c r="N224" s="310">
        <f>IF(N$25=0,0,N$25/CHI_fec!N$25)</f>
        <v>0.65599265640244753</v>
      </c>
      <c r="O224" s="310">
        <f>IF(O$25=0,0,O$25/CHI_fec!O$25)</f>
        <v>0.6568927515532007</v>
      </c>
      <c r="P224" s="310">
        <f>IF(P$25=0,0,P$25/CHI_fec!P$25)</f>
        <v>0.67171084375812751</v>
      </c>
      <c r="Q224" s="310">
        <f>IF(Q$25=0,0,Q$25/CHI_fec!Q$25)</f>
        <v>0.67817632415843265</v>
      </c>
      <c r="R224" s="310">
        <f>IF(R$25=0,0,R$25/CHI_fec!R$25)</f>
        <v>0.67453299438677494</v>
      </c>
      <c r="S224" s="310">
        <f>IF(S$25=0,0,S$25/CHI_fec!S$25)</f>
        <v>0.67687747096857021</v>
      </c>
      <c r="T224" s="310">
        <f>IF(T$25=0,0,T$25/CHI_fec!T$25)</f>
        <v>0.68051625865759646</v>
      </c>
      <c r="U224" s="310">
        <f>IF(U$25=0,0,U$25/CHI_fec!U$25)</f>
        <v>0.70356105215122311</v>
      </c>
      <c r="V224" s="310">
        <f>IF(V$25=0,0,V$25/CHI_fec!V$25)</f>
        <v>0.72074596548376935</v>
      </c>
      <c r="W224" s="310">
        <f>IF(W$25=0,0,W$25/CHI_fec!W$25)</f>
        <v>0.73526433116544732</v>
      </c>
      <c r="DA224" s="79"/>
    </row>
    <row r="225" spans="1:105" ht="12" customHeight="1" x14ac:dyDescent="0.25">
      <c r="A225" s="203" t="s">
        <v>1012</v>
      </c>
      <c r="B225" s="310">
        <f>IF(B$36=0,0,B$36/CHI_fec!B$36)</f>
        <v>0.39366865736123585</v>
      </c>
      <c r="C225" s="310">
        <f>IF(C$36=0,0,C$36/CHI_fec!C$36)</f>
        <v>0.36372050614496371</v>
      </c>
      <c r="D225" s="310">
        <f>IF(D$36=0,0,D$36/CHI_fec!D$36)</f>
        <v>0.37098857691313086</v>
      </c>
      <c r="E225" s="310">
        <f>IF(E$36=0,0,E$36/CHI_fec!E$36)</f>
        <v>0.37492693821917672</v>
      </c>
      <c r="F225" s="310">
        <f>IF(F$36=0,0,F$36/CHI_fec!F$36)</f>
        <v>0.38249207056988804</v>
      </c>
      <c r="G225" s="310">
        <f>IF(G$36=0,0,G$36/CHI_fec!G$36)</f>
        <v>0.41433600424647632</v>
      </c>
      <c r="H225" s="310">
        <f>IF(H$36=0,0,H$36/CHI_fec!H$36)</f>
        <v>0.42403259921514347</v>
      </c>
      <c r="I225" s="310">
        <f>IF(I$36=0,0,I$36/CHI_fec!I$36)</f>
        <v>0.3890424989989924</v>
      </c>
      <c r="J225" s="310">
        <f>IF(J$36=0,0,J$36/CHI_fec!J$36)</f>
        <v>0.40633961492549425</v>
      </c>
      <c r="K225" s="310">
        <f>IF(K$36=0,0,K$36/CHI_fec!K$36)</f>
        <v>0.39812932326225092</v>
      </c>
      <c r="L225" s="310">
        <f>IF(L$36=0,0,L$36/CHI_fec!L$36)</f>
        <v>0.40475521466682901</v>
      </c>
      <c r="M225" s="310">
        <f>IF(M$36=0,0,M$36/CHI_fec!M$36)</f>
        <v>0.41038665106219407</v>
      </c>
      <c r="N225" s="310">
        <f>IF(N$36=0,0,N$36/CHI_fec!N$36)</f>
        <v>0.41577126759208066</v>
      </c>
      <c r="O225" s="310">
        <f>IF(O$36=0,0,O$36/CHI_fec!O$36)</f>
        <v>0.41652160743962197</v>
      </c>
      <c r="P225" s="310">
        <f>IF(P$36=0,0,P$36/CHI_fec!P$36)</f>
        <v>0.44867983679796214</v>
      </c>
      <c r="Q225" s="310">
        <f>IF(Q$36=0,0,Q$36/CHI_fec!Q$36)</f>
        <v>0.44931137391974429</v>
      </c>
      <c r="R225" s="310">
        <f>IF(R$36=0,0,R$36/CHI_fec!R$36)</f>
        <v>0.45128104878641523</v>
      </c>
      <c r="S225" s="310">
        <f>IF(S$36=0,0,S$36/CHI_fec!S$36)</f>
        <v>0.45303341556968552</v>
      </c>
      <c r="T225" s="310">
        <f>IF(T$36=0,0,T$36/CHI_fec!T$36)</f>
        <v>0.44480370487052223</v>
      </c>
      <c r="U225" s="310">
        <f>IF(U$36=0,0,U$36/CHI_fec!U$36)</f>
        <v>0.47549645497684739</v>
      </c>
      <c r="V225" s="310">
        <f>IF(V$36=0,0,V$36/CHI_fec!V$36)</f>
        <v>0.50019705274392512</v>
      </c>
      <c r="W225" s="310">
        <f>IF(W$36=0,0,W$36/CHI_fec!W$36)</f>
        <v>0.50089753304991036</v>
      </c>
      <c r="DA225" s="79"/>
    </row>
    <row r="226" spans="1:105" ht="12" customHeight="1" x14ac:dyDescent="0.25">
      <c r="A226" s="203" t="s">
        <v>1023</v>
      </c>
      <c r="B226" s="310">
        <f>IF(B$44=0,0,B$44/CHI_fec!B$44)</f>
        <v>0.71477952660104027</v>
      </c>
      <c r="C226" s="310">
        <f>IF(C$44=0,0,C$44/CHI_fec!C$44)</f>
        <v>0.65219370704546609</v>
      </c>
      <c r="D226" s="310">
        <f>IF(D$44=0,0,D$44/CHI_fec!D$44)</f>
        <v>0.66262091515795007</v>
      </c>
      <c r="E226" s="310">
        <f>IF(E$44=0,0,E$44/CHI_fec!E$44)</f>
        <v>0.6678953122506408</v>
      </c>
      <c r="F226" s="310">
        <f>IF(F$44=0,0,F$44/CHI_fec!F$44)</f>
        <v>0.69033093189746819</v>
      </c>
      <c r="G226" s="310">
        <f>IF(G$44=0,0,G$44/CHI_fec!G$44)</f>
        <v>0.7146869878271036</v>
      </c>
      <c r="H226" s="310">
        <f>IF(H$44=0,0,H$44/CHI_fec!H$44)</f>
        <v>0.72340234914048496</v>
      </c>
      <c r="I226" s="310">
        <f>IF(I$44=0,0,I$44/CHI_fec!I$44)</f>
        <v>0.69349434158491829</v>
      </c>
      <c r="J226" s="310">
        <f>IF(J$44=0,0,J$44/CHI_fec!J$44)</f>
        <v>0.70007313659913117</v>
      </c>
      <c r="K226" s="310">
        <f>IF(K$44=0,0,K$44/CHI_fec!K$44)</f>
        <v>0.63642461644099746</v>
      </c>
      <c r="L226" s="310">
        <f>IF(L$44=0,0,L$44/CHI_fec!L$44)</f>
        <v>0.63278676290797842</v>
      </c>
      <c r="M226" s="310">
        <f>IF(M$44=0,0,M$44/CHI_fec!M$44)</f>
        <v>0.61863544877335863</v>
      </c>
      <c r="N226" s="310">
        <f>IF(N$44=0,0,N$44/CHI_fec!N$44)</f>
        <v>0.63904194079031285</v>
      </c>
      <c r="O226" s="310">
        <f>IF(O$44=0,0,O$44/CHI_fec!O$44)</f>
        <v>0.64456333365539442</v>
      </c>
      <c r="P226" s="310">
        <f>IF(P$44=0,0,P$44/CHI_fec!P$44)</f>
        <v>0.71663097608702686</v>
      </c>
      <c r="Q226" s="310">
        <f>IF(Q$44=0,0,Q$44/CHI_fec!Q$44)</f>
        <v>0.71600726228528344</v>
      </c>
      <c r="R226" s="310">
        <f>IF(R$44=0,0,R$44/CHI_fec!R$44)</f>
        <v>0.73999860192134281</v>
      </c>
      <c r="S226" s="310">
        <f>IF(S$44=0,0,S$44/CHI_fec!S$44)</f>
        <v>0.73396747365500192</v>
      </c>
      <c r="T226" s="310">
        <f>IF(T$44=0,0,T$44/CHI_fec!T$44)</f>
        <v>0.69666516930070632</v>
      </c>
      <c r="U226" s="310">
        <f>IF(U$44=0,0,U$44/CHI_fec!U$44)</f>
        <v>0.74488487570998929</v>
      </c>
      <c r="V226" s="310">
        <f>IF(V$44=0,0,V$44/CHI_fec!V$44)</f>
        <v>0.81913464850536111</v>
      </c>
      <c r="W226" s="310">
        <f>IF(W$44=0,0,W$44/CHI_fec!W$44)</f>
        <v>0.80139607857852346</v>
      </c>
      <c r="DA226" s="79"/>
    </row>
    <row r="227" spans="1:105" ht="12" customHeight="1" x14ac:dyDescent="0.25">
      <c r="A227" s="41" t="s">
        <v>1040</v>
      </c>
      <c r="B227" s="311">
        <f>IF(B$58=0,0,B$58/CHI_fec!B$58)</f>
        <v>0.61302594798045418</v>
      </c>
      <c r="C227" s="311">
        <f>IF(C$58=0,0,C$58/CHI_fec!C$58)</f>
        <v>0.61302594798045429</v>
      </c>
      <c r="D227" s="311">
        <f>IF(D$58=0,0,D$58/CHI_fec!D$58)</f>
        <v>0.61302594798045418</v>
      </c>
      <c r="E227" s="311">
        <f>IF(E$58=0,0,E$58/CHI_fec!E$58)</f>
        <v>0.6130259479804544</v>
      </c>
      <c r="F227" s="311">
        <f>IF(F$58=0,0,F$58/CHI_fec!F$58)</f>
        <v>0.62076199037267543</v>
      </c>
      <c r="G227" s="311">
        <f>IF(G$58=0,0,G$58/CHI_fec!G$58)</f>
        <v>0.62076199037267543</v>
      </c>
      <c r="H227" s="311">
        <f>IF(H$58=0,0,H$58/CHI_fec!H$58)</f>
        <v>0.62076199037267588</v>
      </c>
      <c r="I227" s="311">
        <f>IF(I$58=0,0,I$58/CHI_fec!I$58)</f>
        <v>0.62076199037267565</v>
      </c>
      <c r="J227" s="311">
        <f>IF(J$58=0,0,J$58/CHI_fec!J$58)</f>
        <v>0.62076199037267576</v>
      </c>
      <c r="K227" s="311">
        <f>IF(K$58=0,0,K$58/CHI_fec!K$58)</f>
        <v>0.62076199037267554</v>
      </c>
      <c r="L227" s="311">
        <f>IF(L$58=0,0,L$58/CHI_fec!L$58)</f>
        <v>0.63247783025997706</v>
      </c>
      <c r="M227" s="311">
        <f>IF(M$58=0,0,M$58/CHI_fec!M$58)</f>
        <v>0.63247783025997684</v>
      </c>
      <c r="N227" s="311">
        <f>IF(N$58=0,0,N$58/CHI_fec!N$58)</f>
        <v>0.63247783025997706</v>
      </c>
      <c r="O227" s="311">
        <f>IF(O$58=0,0,O$58/CHI_fec!O$58)</f>
        <v>0.63247783025997684</v>
      </c>
      <c r="P227" s="311">
        <f>IF(P$58=0,0,P$58/CHI_fec!P$58)</f>
        <v>0.64831754723397883</v>
      </c>
      <c r="Q227" s="311">
        <f>IF(Q$58=0,0,Q$58/CHI_fec!Q$58)</f>
        <v>0.66257329251058117</v>
      </c>
      <c r="R227" s="311">
        <f>IF(R$58=0,0,R$58/CHI_fec!R$58)</f>
        <v>0.66421768960929806</v>
      </c>
      <c r="S227" s="311">
        <f>IF(S$58=0,0,S$58/CHI_fec!S$58)</f>
        <v>0.66421768960929772</v>
      </c>
      <c r="T227" s="311">
        <f>IF(T$58=0,0,T$58/CHI_fec!T$58)</f>
        <v>0.66421768960929795</v>
      </c>
      <c r="U227" s="311">
        <f>IF(U$58=0,0,U$58/CHI_fec!U$58)</f>
        <v>0.67688342064836804</v>
      </c>
      <c r="V227" s="311">
        <f>IF(V$58=0,0,V$58/CHI_fec!V$58)</f>
        <v>0.68828257858353115</v>
      </c>
      <c r="W227" s="311">
        <f>IF(W$58=0,0,W$58/CHI_fec!W$58)</f>
        <v>0.69854182072517823</v>
      </c>
      <c r="DA227" s="82"/>
    </row>
    <row r="228" spans="1:105" ht="12" customHeight="1" x14ac:dyDescent="0.25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DA228" s="173"/>
    </row>
    <row r="229" spans="1:105" ht="12" customHeight="1" x14ac:dyDescent="0.25">
      <c r="A229" s="35" t="s">
        <v>47</v>
      </c>
      <c r="B229" s="324">
        <f>IF(B$61=0,0,B$61/CHI_fec!B$61)</f>
        <v>0.53646484092464053</v>
      </c>
      <c r="C229" s="324">
        <f>IF(C$61=0,0,C$61/CHI_fec!C$61)</f>
        <v>0.52491979862511828</v>
      </c>
      <c r="D229" s="324">
        <f>IF(D$61=0,0,D$61/CHI_fec!D$61)</f>
        <v>0.53449165482941929</v>
      </c>
      <c r="E229" s="324">
        <f>IF(E$61=0,0,E$61/CHI_fec!E$61)</f>
        <v>0.5414470538688112</v>
      </c>
      <c r="F229" s="324">
        <f>IF(F$61=0,0,F$61/CHI_fec!F$61)</f>
        <v>0.54305797707919556</v>
      </c>
      <c r="G229" s="324">
        <f>IF(G$61=0,0,G$61/CHI_fec!G$61)</f>
        <v>0.56528451921920342</v>
      </c>
      <c r="H229" s="324">
        <f>IF(H$61=0,0,H$61/CHI_fec!H$61)</f>
        <v>0.5693034393620291</v>
      </c>
      <c r="I229" s="324">
        <f>IF(I$61=0,0,I$61/CHI_fec!I$61)</f>
        <v>0.557528074355919</v>
      </c>
      <c r="J229" s="324">
        <f>IF(J$61=0,0,J$61/CHI_fec!J$61)</f>
        <v>0.56575357331747611</v>
      </c>
      <c r="K229" s="324">
        <f>IF(K$61=0,0,K$61/CHI_fec!K$61)</f>
        <v>0.58669265994816922</v>
      </c>
      <c r="L229" s="324">
        <f>IF(L$61=0,0,L$61/CHI_fec!L$61)</f>
        <v>0.5926344525952959</v>
      </c>
      <c r="M229" s="324">
        <f>IF(M$61=0,0,M$61/CHI_fec!M$61)</f>
        <v>0.59689080976832753</v>
      </c>
      <c r="N229" s="324">
        <f>IF(N$61=0,0,N$61/CHI_fec!N$61)</f>
        <v>0.60667390226504836</v>
      </c>
      <c r="O229" s="324">
        <f>IF(O$61=0,0,O$61/CHI_fec!O$61)</f>
        <v>0.60740963796507175</v>
      </c>
      <c r="P229" s="324">
        <f>IF(P$61=0,0,P$61/CHI_fec!P$61)</f>
        <v>0.59074701825791887</v>
      </c>
      <c r="Q229" s="324">
        <f>IF(Q$61=0,0,Q$61/CHI_fec!Q$61)</f>
        <v>0.58879893176860376</v>
      </c>
      <c r="R229" s="324">
        <f>IF(R$61=0,0,R$61/CHI_fec!R$61)</f>
        <v>0.58295952379432137</v>
      </c>
      <c r="S229" s="324">
        <f>IF(S$61=0,0,S$61/CHI_fec!S$61)</f>
        <v>0.58323177945760429</v>
      </c>
      <c r="T229" s="324">
        <f>IF(T$61=0,0,T$61/CHI_fec!T$61)</f>
        <v>0.59289850843916059</v>
      </c>
      <c r="U229" s="324">
        <f>IF(U$61=0,0,U$61/CHI_fec!U$61)</f>
        <v>0.59609239300018579</v>
      </c>
      <c r="V229" s="324">
        <f>IF(V$61=0,0,V$61/CHI_fec!V$61)</f>
        <v>0.59587031920130928</v>
      </c>
      <c r="W229" s="324">
        <f>IF(W$61=0,0,W$61/CHI_fec!W$61)</f>
        <v>0.59621083394102092</v>
      </c>
      <c r="DA229" s="95"/>
    </row>
    <row r="230" spans="1:105" ht="12" customHeight="1" x14ac:dyDescent="0.25">
      <c r="A230" s="55" t="s">
        <v>92</v>
      </c>
      <c r="B230" s="307">
        <f>IF(B$62=0,0,B$62/CHI_fec!B$62)</f>
        <v>0.44836251972489044</v>
      </c>
      <c r="C230" s="307">
        <f>IF(C$62=0,0,C$62/CHI_fec!C$62)</f>
        <v>0.44836251972489055</v>
      </c>
      <c r="D230" s="307">
        <f>IF(D$62=0,0,D$62/CHI_fec!D$62)</f>
        <v>0.44836251972489044</v>
      </c>
      <c r="E230" s="307">
        <f>IF(E$62=0,0,E$62/CHI_fec!E$62)</f>
        <v>0.44836251972489044</v>
      </c>
      <c r="F230" s="307">
        <f>IF(F$62=0,0,F$62/CHI_fec!F$62)</f>
        <v>0.44836251972489038</v>
      </c>
      <c r="G230" s="307">
        <f>IF(G$62=0,0,G$62/CHI_fec!G$62)</f>
        <v>0.45498590566509639</v>
      </c>
      <c r="H230" s="307">
        <f>IF(H$62=0,0,H$62/CHI_fec!H$62)</f>
        <v>0.45498590566509645</v>
      </c>
      <c r="I230" s="307">
        <f>IF(I$62=0,0,I$62/CHI_fec!I$62)</f>
        <v>0.45498590566509667</v>
      </c>
      <c r="J230" s="307">
        <f>IF(J$62=0,0,J$62/CHI_fec!J$62)</f>
        <v>0.4549859056650965</v>
      </c>
      <c r="K230" s="307">
        <f>IF(K$62=0,0,K$62/CHI_fec!K$62)</f>
        <v>0.46448731509858687</v>
      </c>
      <c r="L230" s="307">
        <f>IF(L$62=0,0,L$62/CHI_fec!L$62)</f>
        <v>0.47303858358872825</v>
      </c>
      <c r="M230" s="307">
        <f>IF(M$62=0,0,M$62/CHI_fec!M$62)</f>
        <v>0.4807347252298555</v>
      </c>
      <c r="N230" s="307">
        <f>IF(N$62=0,0,N$62/CHI_fec!N$62)</f>
        <v>0.48128225790429968</v>
      </c>
      <c r="O230" s="307">
        <f>IF(O$62=0,0,O$62/CHI_fec!O$62)</f>
        <v>0.4812822579042999</v>
      </c>
      <c r="P230" s="307">
        <f>IF(P$62=0,0,P$62/CHI_fec!P$62)</f>
        <v>0.48128225790429979</v>
      </c>
      <c r="Q230" s="307">
        <f>IF(Q$62=0,0,Q$62/CHI_fec!Q$62)</f>
        <v>0.48128225790429985</v>
      </c>
      <c r="R230" s="307">
        <f>IF(R$62=0,0,R$62/CHI_fec!R$62)</f>
        <v>0.48128225790429979</v>
      </c>
      <c r="S230" s="307">
        <f>IF(S$62=0,0,S$62/CHI_fec!S$62)</f>
        <v>0.48128225790429979</v>
      </c>
      <c r="T230" s="307">
        <f>IF(T$62=0,0,T$62/CHI_fec!T$62)</f>
        <v>0.48128225790429979</v>
      </c>
      <c r="U230" s="307">
        <f>IF(U$62=0,0,U$62/CHI_fec!U$62)</f>
        <v>0.48128225790429974</v>
      </c>
      <c r="V230" s="307">
        <f>IF(V$62=0,0,V$62/CHI_fec!V$62)</f>
        <v>0.48128225790429957</v>
      </c>
      <c r="W230" s="307">
        <f>IF(W$62=0,0,W$62/CHI_fec!W$62)</f>
        <v>0.48128225790429979</v>
      </c>
      <c r="DA230" s="76"/>
    </row>
    <row r="231" spans="1:105" ht="12" customHeight="1" x14ac:dyDescent="0.25">
      <c r="A231" s="202" t="s">
        <v>93</v>
      </c>
      <c r="B231" s="308">
        <f>IF(B$63=0,0,B$63/CHI_fec!B$63)</f>
        <v>0.11926468622064437</v>
      </c>
      <c r="C231" s="308">
        <f>IF(C$63=0,0,C$63/CHI_fec!C$63)</f>
        <v>0.11926468622064437</v>
      </c>
      <c r="D231" s="308">
        <f>IF(D$63=0,0,D$63/CHI_fec!D$63)</f>
        <v>0.11926468622064437</v>
      </c>
      <c r="E231" s="308">
        <f>IF(E$63=0,0,E$63/CHI_fec!E$63)</f>
        <v>0.11926468622064437</v>
      </c>
      <c r="F231" s="308">
        <f>IF(F$63=0,0,F$63/CHI_fec!F$63)</f>
        <v>0.11926468622064437</v>
      </c>
      <c r="G231" s="308">
        <f>IF(G$63=0,0,G$63/CHI_fec!G$63)</f>
        <v>0.12102651066208429</v>
      </c>
      <c r="H231" s="308">
        <f>IF(H$63=0,0,H$63/CHI_fec!H$63)</f>
        <v>0.12102651066208431</v>
      </c>
      <c r="I231" s="308">
        <f>IF(I$63=0,0,I$63/CHI_fec!I$63)</f>
        <v>0.12102651066208428</v>
      </c>
      <c r="J231" s="308">
        <f>IF(J$63=0,0,J$63/CHI_fec!J$63)</f>
        <v>0.12102651066208435</v>
      </c>
      <c r="K231" s="308">
        <f>IF(K$63=0,0,K$63/CHI_fec!K$63)</f>
        <v>0.12569924575113331</v>
      </c>
      <c r="L231" s="308">
        <f>IF(L$63=0,0,L$63/CHI_fec!L$63)</f>
        <v>0.12802135537051459</v>
      </c>
      <c r="M231" s="308">
        <f>IF(M$63=0,0,M$63/CHI_fec!M$63)</f>
        <v>0.12802135537051462</v>
      </c>
      <c r="N231" s="308">
        <f>IF(N$63=0,0,N$63/CHI_fec!N$63)</f>
        <v>0.12802135537051457</v>
      </c>
      <c r="O231" s="308">
        <f>IF(O$63=0,0,O$63/CHI_fec!O$63)</f>
        <v>0.12802135537051462</v>
      </c>
      <c r="P231" s="308">
        <f>IF(P$63=0,0,P$63/CHI_fec!P$63)</f>
        <v>0.12802135537051457</v>
      </c>
      <c r="Q231" s="308">
        <f>IF(Q$63=0,0,Q$63/CHI_fec!Q$63)</f>
        <v>0.12802135537051459</v>
      </c>
      <c r="R231" s="308">
        <f>IF(R$63=0,0,R$63/CHI_fec!R$63)</f>
        <v>0.12802135537051459</v>
      </c>
      <c r="S231" s="308">
        <f>IF(S$63=0,0,S$63/CHI_fec!S$63)</f>
        <v>0.12802135537051457</v>
      </c>
      <c r="T231" s="308">
        <f>IF(T$63=0,0,T$63/CHI_fec!T$63)</f>
        <v>0.12802135537051454</v>
      </c>
      <c r="U231" s="308">
        <f>IF(U$63=0,0,U$63/CHI_fec!U$63)</f>
        <v>0.12802135537051459</v>
      </c>
      <c r="V231" s="308">
        <f>IF(V$63=0,0,V$63/CHI_fec!V$63)</f>
        <v>0.12802135537051457</v>
      </c>
      <c r="W231" s="308">
        <f>IF(W$63=0,0,W$63/CHI_fec!W$63)</f>
        <v>0.12802135537051462</v>
      </c>
      <c r="DA231" s="77"/>
    </row>
    <row r="232" spans="1:105" ht="12" customHeight="1" x14ac:dyDescent="0.25">
      <c r="A232" s="202" t="s">
        <v>94</v>
      </c>
      <c r="B232" s="308">
        <f>IF(B$64=0,0,B$64/CHI_fec!B$64)</f>
        <v>0.63427542089010214</v>
      </c>
      <c r="C232" s="308">
        <f>IF(C$64=0,0,C$64/CHI_fec!C$64)</f>
        <v>0.63427542089010214</v>
      </c>
      <c r="D232" s="308">
        <f>IF(D$64=0,0,D$64/CHI_fec!D$64)</f>
        <v>0.63427542089010225</v>
      </c>
      <c r="E232" s="308">
        <f>IF(E$64=0,0,E$64/CHI_fec!E$64)</f>
        <v>0.63427542089010214</v>
      </c>
      <c r="F232" s="308">
        <f>IF(F$64=0,0,F$64/CHI_fec!F$64)</f>
        <v>0.63427542089010236</v>
      </c>
      <c r="G232" s="308">
        <f>IF(G$64=0,0,G$64/CHI_fec!G$64)</f>
        <v>0.64364518468641463</v>
      </c>
      <c r="H232" s="308">
        <f>IF(H$64=0,0,H$64/CHI_fec!H$64)</f>
        <v>0.64364518468641474</v>
      </c>
      <c r="I232" s="308">
        <f>IF(I$64=0,0,I$64/CHI_fec!I$64)</f>
        <v>0.64364518468641474</v>
      </c>
      <c r="J232" s="308">
        <f>IF(J$64=0,0,J$64/CHI_fec!J$64)</f>
        <v>0.64364518468641485</v>
      </c>
      <c r="K232" s="308">
        <f>IF(K$64=0,0,K$64/CHI_fec!K$64)</f>
        <v>0.65589666813350622</v>
      </c>
      <c r="L232" s="308">
        <f>IF(L$64=0,0,L$64/CHI_fec!L$64)</f>
        <v>0.66692300323588882</v>
      </c>
      <c r="M232" s="308">
        <f>IF(M$64=0,0,M$64/CHI_fec!M$64)</f>
        <v>0.67684670482803289</v>
      </c>
      <c r="N232" s="308">
        <f>IF(N$64=0,0,N$64/CHI_fec!N$64)</f>
        <v>0.68084528315724424</v>
      </c>
      <c r="O232" s="308">
        <f>IF(O$64=0,0,O$64/CHI_fec!O$64)</f>
        <v>0.68084528315724413</v>
      </c>
      <c r="P232" s="308">
        <f>IF(P$64=0,0,P$64/CHI_fec!P$64)</f>
        <v>0.68084528315724391</v>
      </c>
      <c r="Q232" s="308">
        <f>IF(Q$64=0,0,Q$64/CHI_fec!Q$64)</f>
        <v>0.68084528315724402</v>
      </c>
      <c r="R232" s="308">
        <f>IF(R$64=0,0,R$64/CHI_fec!R$64)</f>
        <v>0.68084528315724402</v>
      </c>
      <c r="S232" s="308">
        <f>IF(S$64=0,0,S$64/CHI_fec!S$64)</f>
        <v>0.68084528315724402</v>
      </c>
      <c r="T232" s="308">
        <f>IF(T$64=0,0,T$64/CHI_fec!T$64)</f>
        <v>0.68084528315724402</v>
      </c>
      <c r="U232" s="308">
        <f>IF(U$64=0,0,U$64/CHI_fec!U$64)</f>
        <v>0.6808452831572438</v>
      </c>
      <c r="V232" s="308">
        <f>IF(V$64=0,0,V$64/CHI_fec!V$64)</f>
        <v>0.68084528315724369</v>
      </c>
      <c r="W232" s="308">
        <f>IF(W$64=0,0,W$64/CHI_fec!W$64)</f>
        <v>0.68084528315724357</v>
      </c>
      <c r="DA232" s="77"/>
    </row>
    <row r="233" spans="1:105" ht="12" customHeight="1" x14ac:dyDescent="0.25">
      <c r="A233" s="202" t="s">
        <v>95</v>
      </c>
      <c r="B233" s="308">
        <f>IF(B$65=0,0,B$65/CHI_fec!B$65)</f>
        <v>0.46626381393980521</v>
      </c>
      <c r="C233" s="308">
        <f>IF(C$65=0,0,C$65/CHI_fec!C$65)</f>
        <v>0.46626381393980515</v>
      </c>
      <c r="D233" s="308">
        <f>IF(D$65=0,0,D$65/CHI_fec!D$65)</f>
        <v>0.46626381393980504</v>
      </c>
      <c r="E233" s="308">
        <f>IF(E$65=0,0,E$65/CHI_fec!E$65)</f>
        <v>0.46626381393980526</v>
      </c>
      <c r="F233" s="308">
        <f>IF(F$65=0,0,F$65/CHI_fec!F$65)</f>
        <v>0.46626381393980509</v>
      </c>
      <c r="G233" s="308">
        <f>IF(G$65=0,0,G$65/CHI_fec!G$65)</f>
        <v>0.4731516447771611</v>
      </c>
      <c r="H233" s="308">
        <f>IF(H$65=0,0,H$65/CHI_fec!H$65)</f>
        <v>0.4731516447771611</v>
      </c>
      <c r="I233" s="308">
        <f>IF(I$65=0,0,I$65/CHI_fec!I$65)</f>
        <v>0.47315164477716132</v>
      </c>
      <c r="J233" s="308">
        <f>IF(J$65=0,0,J$65/CHI_fec!J$65)</f>
        <v>0.4731516447771611</v>
      </c>
      <c r="K233" s="308">
        <f>IF(K$65=0,0,K$65/CHI_fec!K$65)</f>
        <v>0.49098869822467373</v>
      </c>
      <c r="L233" s="308">
        <f>IF(L$65=0,0,L$65/CHI_fec!L$65)</f>
        <v>0.50049790354847568</v>
      </c>
      <c r="M233" s="308">
        <f>IF(M$65=0,0,M$65/CHI_fec!M$65)</f>
        <v>0.50049790354847568</v>
      </c>
      <c r="N233" s="308">
        <f>IF(N$65=0,0,N$65/CHI_fec!N$65)</f>
        <v>0.50049790354847556</v>
      </c>
      <c r="O233" s="308">
        <f>IF(O$65=0,0,O$65/CHI_fec!O$65)</f>
        <v>0.50049790354847545</v>
      </c>
      <c r="P233" s="308">
        <f>IF(P$65=0,0,P$65/CHI_fec!P$65)</f>
        <v>0.50049790354847579</v>
      </c>
      <c r="Q233" s="308">
        <f>IF(Q$65=0,0,Q$65/CHI_fec!Q$65)</f>
        <v>0.50049790354847556</v>
      </c>
      <c r="R233" s="308">
        <f>IF(R$65=0,0,R$65/CHI_fec!R$65)</f>
        <v>0.5004979035484759</v>
      </c>
      <c r="S233" s="308">
        <f>IF(S$65=0,0,S$65/CHI_fec!S$65)</f>
        <v>0.50049790354847579</v>
      </c>
      <c r="T233" s="308">
        <f>IF(T$65=0,0,T$65/CHI_fec!T$65)</f>
        <v>0.50049790354847568</v>
      </c>
      <c r="U233" s="308">
        <f>IF(U$65=0,0,U$65/CHI_fec!U$65)</f>
        <v>0.50049790354847556</v>
      </c>
      <c r="V233" s="308">
        <f>IF(V$65=0,0,V$65/CHI_fec!V$65)</f>
        <v>0.50049790354847568</v>
      </c>
      <c r="W233" s="308">
        <f>IF(W$65=0,0,W$65/CHI_fec!W$65)</f>
        <v>0.50049790354847545</v>
      </c>
      <c r="DA233" s="77"/>
    </row>
    <row r="234" spans="1:105" ht="12" customHeight="1" x14ac:dyDescent="0.25">
      <c r="A234" s="56" t="s">
        <v>96</v>
      </c>
      <c r="B234" s="309">
        <f>IF(B$66=0,0,B$66/CHI_fec!B$66)</f>
        <v>0.76576157880709561</v>
      </c>
      <c r="C234" s="309">
        <f>IF(C$66=0,0,C$66/CHI_fec!C$66)</f>
        <v>0.73402364007515397</v>
      </c>
      <c r="D234" s="309">
        <f>IF(D$66=0,0,D$66/CHI_fec!D$66)</f>
        <v>0.72638144242347424</v>
      </c>
      <c r="E234" s="309">
        <f>IF(E$66=0,0,E$66/CHI_fec!E$66)</f>
        <v>0.73035215952176002</v>
      </c>
      <c r="F234" s="309">
        <f>IF(F$66=0,0,F$66/CHI_fec!F$66)</f>
        <v>0.73922135595812255</v>
      </c>
      <c r="G234" s="309">
        <f>IF(G$66=0,0,G$66/CHI_fec!G$66)</f>
        <v>0.76664206300681803</v>
      </c>
      <c r="H234" s="309">
        <f>IF(H$66=0,0,H$66/CHI_fec!H$66)</f>
        <v>0.78166801130986585</v>
      </c>
      <c r="I234" s="309">
        <f>IF(I$66=0,0,I$66/CHI_fec!I$66)</f>
        <v>0.76714310391276963</v>
      </c>
      <c r="J234" s="309">
        <f>IF(J$66=0,0,J$66/CHI_fec!J$66)</f>
        <v>0.77007664934672682</v>
      </c>
      <c r="K234" s="309">
        <f>IF(K$66=0,0,K$66/CHI_fec!K$66)</f>
        <v>0.77029292084925383</v>
      </c>
      <c r="L234" s="309">
        <f>IF(L$66=0,0,L$66/CHI_fec!L$66)</f>
        <v>0.75942394993071183</v>
      </c>
      <c r="M234" s="309">
        <f>IF(M$66=0,0,M$66/CHI_fec!M$66)</f>
        <v>0.74729936216398041</v>
      </c>
      <c r="N234" s="309">
        <f>IF(N$66=0,0,N$66/CHI_fec!N$66)</f>
        <v>0.7562410431719172</v>
      </c>
      <c r="O234" s="309">
        <f>IF(O$66=0,0,O$66/CHI_fec!O$66)</f>
        <v>0.7603153284498364</v>
      </c>
      <c r="P234" s="309">
        <f>IF(P$66=0,0,P$66/CHI_fec!P$66)</f>
        <v>0.78305378694813366</v>
      </c>
      <c r="Q234" s="309">
        <f>IF(Q$66=0,0,Q$66/CHI_fec!Q$66)</f>
        <v>0.7817024159321625</v>
      </c>
      <c r="R234" s="309">
        <f>IF(R$66=0,0,R$66/CHI_fec!R$66)</f>
        <v>0.79532107369697669</v>
      </c>
      <c r="S234" s="309">
        <f>IF(S$66=0,0,S$66/CHI_fec!S$66)</f>
        <v>0.79121816232898479</v>
      </c>
      <c r="T234" s="309">
        <f>IF(T$66=0,0,T$66/CHI_fec!T$66)</f>
        <v>0.7710402425383831</v>
      </c>
      <c r="U234" s="309">
        <f>IF(U$66=0,0,U$66/CHI_fec!U$66)</f>
        <v>0.77810327554370529</v>
      </c>
      <c r="V234" s="309">
        <f>IF(V$66=0,0,V$66/CHI_fec!V$66)</f>
        <v>0.80928867247709324</v>
      </c>
      <c r="W234" s="309">
        <f>IF(W$66=0,0,W$66/CHI_fec!W$66)</f>
        <v>0.79183805037120625</v>
      </c>
      <c r="DA234" s="78"/>
    </row>
    <row r="235" spans="1:105" ht="12" customHeight="1" x14ac:dyDescent="0.25">
      <c r="A235" s="203" t="s">
        <v>1053</v>
      </c>
      <c r="B235" s="310">
        <f>IF(B$72=0,0,B$72/CHI_fec!B$72)</f>
        <v>0.64194654186700706</v>
      </c>
      <c r="C235" s="310">
        <f>IF(C$72=0,0,C$72/CHI_fec!C$72)</f>
        <v>0.61730596684431727</v>
      </c>
      <c r="D235" s="310">
        <f>IF(D$72=0,0,D$72/CHI_fec!D$72)</f>
        <v>0.6363747721386025</v>
      </c>
      <c r="E235" s="310">
        <f>IF(E$72=0,0,E$72/CHI_fec!E$72)</f>
        <v>0.6492229787232412</v>
      </c>
      <c r="F235" s="310">
        <f>IF(F$72=0,0,F$72/CHI_fec!F$72)</f>
        <v>0.65236695785215038</v>
      </c>
      <c r="G235" s="310">
        <f>IF(G$72=0,0,G$72/CHI_fec!G$72)</f>
        <v>0.68545433349270568</v>
      </c>
      <c r="H235" s="310">
        <f>IF(H$72=0,0,H$72/CHI_fec!H$72)</f>
        <v>0.68944978707860172</v>
      </c>
      <c r="I235" s="310">
        <f>IF(I$72=0,0,I$72/CHI_fec!I$72)</f>
        <v>0.67212112494383847</v>
      </c>
      <c r="J235" s="310">
        <f>IF(J$72=0,0,J$72/CHI_fec!J$72)</f>
        <v>0.6840799592449609</v>
      </c>
      <c r="K235" s="310">
        <f>IF(K$72=0,0,K$72/CHI_fec!K$72)</f>
        <v>0.70168896588401619</v>
      </c>
      <c r="L235" s="310">
        <f>IF(L$72=0,0,L$72/CHI_fec!L$72)</f>
        <v>0.7077342215898067</v>
      </c>
      <c r="M235" s="310">
        <f>IF(M$72=0,0,M$72/CHI_fec!M$72)</f>
        <v>0.71419005857193973</v>
      </c>
      <c r="N235" s="310">
        <f>IF(N$72=0,0,N$72/CHI_fec!N$72)</f>
        <v>0.74423760516253068</v>
      </c>
      <c r="O235" s="310">
        <f>IF(O$72=0,0,O$72/CHI_fec!O$72)</f>
        <v>0.74551641928989798</v>
      </c>
      <c r="P235" s="310">
        <f>IF(P$72=0,0,P$72/CHI_fec!P$72)</f>
        <v>0.73338090719482152</v>
      </c>
      <c r="Q235" s="310">
        <f>IF(Q$72=0,0,Q$72/CHI_fec!Q$72)</f>
        <v>0.73128497557398564</v>
      </c>
      <c r="R235" s="310">
        <f>IF(R$72=0,0,R$72/CHI_fec!R$72)</f>
        <v>0.72461714694603341</v>
      </c>
      <c r="S235" s="310">
        <f>IF(S$72=0,0,S$72/CHI_fec!S$72)</f>
        <v>0.7266449206727017</v>
      </c>
      <c r="T235" s="310">
        <f>IF(T$72=0,0,T$72/CHI_fec!T$72)</f>
        <v>0.73268229609757973</v>
      </c>
      <c r="U235" s="310">
        <f>IF(U$72=0,0,U$72/CHI_fec!U$72)</f>
        <v>0.73841909292895047</v>
      </c>
      <c r="V235" s="310">
        <f>IF(V$72=0,0,V$72/CHI_fec!V$72)</f>
        <v>0.74227121815045327</v>
      </c>
      <c r="W235" s="310">
        <f>IF(W$72=0,0,W$72/CHI_fec!W$72)</f>
        <v>0.7404689262256301</v>
      </c>
      <c r="DA235" s="79"/>
    </row>
    <row r="236" spans="1:105" ht="12" customHeight="1" x14ac:dyDescent="0.25">
      <c r="A236" s="203" t="s">
        <v>1012</v>
      </c>
      <c r="B236" s="310">
        <f>IF(B$85=0,0,B$85/CHI_fec!B$85)</f>
        <v>0.42800718972914098</v>
      </c>
      <c r="C236" s="310">
        <f>IF(C$85=0,0,C$85/CHI_fec!C$85)</f>
        <v>0.39544675140118418</v>
      </c>
      <c r="D236" s="310">
        <f>IF(D$85=0,0,D$85/CHI_fec!D$85)</f>
        <v>0.40334879411163849</v>
      </c>
      <c r="E236" s="310">
        <f>IF(E$85=0,0,E$85/CHI_fec!E$85)</f>
        <v>0.40763068682323417</v>
      </c>
      <c r="F236" s="310">
        <f>IF(F$85=0,0,F$85/CHI_fec!F$85)</f>
        <v>0.4106732378102913</v>
      </c>
      <c r="G236" s="310">
        <f>IF(G$85=0,0,G$85/CHI_fec!G$85)</f>
        <v>0.45143505689399399</v>
      </c>
      <c r="H236" s="310">
        <f>IF(H$85=0,0,H$85/CHI_fec!H$85)</f>
        <v>0.46199987109429286</v>
      </c>
      <c r="I236" s="310">
        <f>IF(I$85=0,0,I$85/CHI_fec!I$85)</f>
        <v>0.42387680739739919</v>
      </c>
      <c r="J236" s="310">
        <f>IF(J$85=0,0,J$85/CHI_fec!J$85)</f>
        <v>0.44272268232102147</v>
      </c>
      <c r="K236" s="310">
        <f>IF(K$85=0,0,K$85/CHI_fec!K$85)</f>
        <v>0.45884783045372007</v>
      </c>
      <c r="L236" s="310">
        <f>IF(L$85=0,0,L$85/CHI_fec!L$85)</f>
        <v>0.45784321170491876</v>
      </c>
      <c r="M236" s="310">
        <f>IF(M$85=0,0,M$85/CHI_fec!M$85)</f>
        <v>0.46421327151474306</v>
      </c>
      <c r="N236" s="310">
        <f>IF(N$85=0,0,N$85/CHI_fec!N$85)</f>
        <v>0.47030413838071305</v>
      </c>
      <c r="O236" s="310">
        <f>IF(O$85=0,0,O$85/CHI_fec!O$85)</f>
        <v>0.47115289336451543</v>
      </c>
      <c r="P236" s="310">
        <f>IF(P$85=0,0,P$85/CHI_fec!P$85)</f>
        <v>0.48327658008807056</v>
      </c>
      <c r="Q236" s="310">
        <f>IF(Q$85=0,0,Q$85/CHI_fec!Q$85)</f>
        <v>0.48395681368758253</v>
      </c>
      <c r="R236" s="310">
        <f>IF(R$85=0,0,R$85/CHI_fec!R$85)</f>
        <v>0.48607836597360343</v>
      </c>
      <c r="S236" s="310">
        <f>IF(S$85=0,0,S$85/CHI_fec!S$85)</f>
        <v>0.48796585401434645</v>
      </c>
      <c r="T236" s="310">
        <f>IF(T$85=0,0,T$85/CHI_fec!T$85)</f>
        <v>0.47910156791183417</v>
      </c>
      <c r="U236" s="310">
        <f>IF(U$85=0,0,U$85/CHI_fec!U$85)</f>
        <v>0.48390940814883127</v>
      </c>
      <c r="V236" s="310">
        <f>IF(V$85=0,0,V$85/CHI_fec!V$85)</f>
        <v>0.497687635850599</v>
      </c>
      <c r="W236" s="310">
        <f>IF(W$85=0,0,W$85/CHI_fec!W$85)</f>
        <v>0.4889641859176781</v>
      </c>
      <c r="DA236" s="79"/>
    </row>
    <row r="237" spans="1:105" ht="12" customHeight="1" x14ac:dyDescent="0.25">
      <c r="A237" s="203" t="s">
        <v>1023</v>
      </c>
      <c r="B237" s="310">
        <f>IF(B$93=0,0,B$93/CHI_fec!B$93)</f>
        <v>0.79023907270674698</v>
      </c>
      <c r="C237" s="310">
        <f>IF(C$93=0,0,C$93/CHI_fec!C$93)</f>
        <v>0.72308780130634243</v>
      </c>
      <c r="D237" s="310">
        <f>IF(D$93=0,0,D$93/CHI_fec!D$93)</f>
        <v>0.73365960849305778</v>
      </c>
      <c r="E237" s="310">
        <f>IF(E$93=0,0,E$93/CHI_fec!E$93)</f>
        <v>0.7391037422934067</v>
      </c>
      <c r="F237" s="310">
        <f>IF(F$93=0,0,F$93/CHI_fec!F$93)</f>
        <v>0.75473408919499096</v>
      </c>
      <c r="G237" s="310">
        <f>IF(G$93=0,0,G$93/CHI_fec!G$93)</f>
        <v>0.79179567332629741</v>
      </c>
      <c r="H237" s="310">
        <f>IF(H$93=0,0,H$93/CHI_fec!H$93)</f>
        <v>0.80170892137843275</v>
      </c>
      <c r="I237" s="310">
        <f>IF(I$93=0,0,I$93/CHI_fec!I$93)</f>
        <v>0.76900773955606738</v>
      </c>
      <c r="J237" s="310">
        <f>IF(J$93=0,0,J$93/CHI_fec!J$93)</f>
        <v>0.77579417461403932</v>
      </c>
      <c r="K237" s="310">
        <f>IF(K$93=0,0,K$93/CHI_fec!K$93)</f>
        <v>0.73891492778912016</v>
      </c>
      <c r="L237" s="310">
        <f>IF(L$93=0,0,L$93/CHI_fec!L$93)</f>
        <v>0.72229110685844489</v>
      </c>
      <c r="M237" s="310">
        <f>IF(M$93=0,0,M$93/CHI_fec!M$93)</f>
        <v>0.70535681864155064</v>
      </c>
      <c r="N237" s="310">
        <f>IF(N$93=0,0,N$93/CHI_fec!N$93)</f>
        <v>0.72840614175721952</v>
      </c>
      <c r="O237" s="310">
        <f>IF(O$93=0,0,O$93/CHI_fec!O$93)</f>
        <v>0.7351761992153496</v>
      </c>
      <c r="P237" s="310">
        <f>IF(P$93=0,0,P$93/CHI_fec!P$93)</f>
        <v>0.78114553344405813</v>
      </c>
      <c r="Q237" s="310">
        <f>IF(Q$93=0,0,Q$93/CHI_fec!Q$93)</f>
        <v>0.77839009441992557</v>
      </c>
      <c r="R237" s="310">
        <f>IF(R$93=0,0,R$93/CHI_fec!R$93)</f>
        <v>0.80465360682952103</v>
      </c>
      <c r="S237" s="310">
        <f>IF(S$93=0,0,S$93/CHI_fec!S$93)</f>
        <v>0.7975297756705394</v>
      </c>
      <c r="T237" s="310">
        <f>IF(T$93=0,0,T$93/CHI_fec!T$93)</f>
        <v>0.7566654538583566</v>
      </c>
      <c r="U237" s="310">
        <f>IF(U$93=0,0,U$93/CHI_fec!U$93)</f>
        <v>0.76968698385057555</v>
      </c>
      <c r="V237" s="310">
        <f>IF(V$93=0,0,V$93/CHI_fec!V$93)</f>
        <v>0.828916086100289</v>
      </c>
      <c r="W237" s="310">
        <f>IF(W$93=0,0,W$93/CHI_fec!W$93)</f>
        <v>0.79493177280738325</v>
      </c>
      <c r="DA237" s="79"/>
    </row>
    <row r="238" spans="1:105" ht="12" customHeight="1" x14ac:dyDescent="0.25">
      <c r="A238" s="41" t="s">
        <v>1040</v>
      </c>
      <c r="B238" s="311">
        <f>IF(B$107=0,0,B$107/CHI_fec!B$107)</f>
        <v>0.64484590934802211</v>
      </c>
      <c r="C238" s="311">
        <f>IF(C$107=0,0,C$107/CHI_fec!C$107)</f>
        <v>0.64484590934802188</v>
      </c>
      <c r="D238" s="311">
        <f>IF(D$107=0,0,D$107/CHI_fec!D$107)</f>
        <v>0.64484590934802188</v>
      </c>
      <c r="E238" s="311">
        <f>IF(E$107=0,0,E$107/CHI_fec!E$107)</f>
        <v>0.64484590934802177</v>
      </c>
      <c r="F238" s="311">
        <f>IF(F$107=0,0,F$107/CHI_fec!F$107)</f>
        <v>0.644845909348022</v>
      </c>
      <c r="G238" s="311">
        <f>IF(G$107=0,0,G$107/CHI_fec!G$107)</f>
        <v>0.65437182452085085</v>
      </c>
      <c r="H238" s="311">
        <f>IF(H$107=0,0,H$107/CHI_fec!H$107)</f>
        <v>0.65437182452085085</v>
      </c>
      <c r="I238" s="311">
        <f>IF(I$107=0,0,I$107/CHI_fec!I$107)</f>
        <v>0.65437182452085085</v>
      </c>
      <c r="J238" s="311">
        <f>IF(J$107=0,0,J$107/CHI_fec!J$107)</f>
        <v>0.65437182452085096</v>
      </c>
      <c r="K238" s="311">
        <f>IF(K$107=0,0,K$107/CHI_fec!K$107)</f>
        <v>0.66802214206876587</v>
      </c>
      <c r="L238" s="311">
        <f>IF(L$107=0,0,L$107/CHI_fec!L$107)</f>
        <v>0.68030742786188891</v>
      </c>
      <c r="M238" s="311">
        <f>IF(M$107=0,0,M$107/CHI_fec!M$107)</f>
        <v>0.69136418507570041</v>
      </c>
      <c r="N238" s="311">
        <f>IF(N$107=0,0,N$107/CHI_fec!N$107)</f>
        <v>0.69219187955718531</v>
      </c>
      <c r="O238" s="311">
        <f>IF(O$107=0,0,O$107/CHI_fec!O$107)</f>
        <v>0.69219187955718509</v>
      </c>
      <c r="P238" s="311">
        <f>IF(P$107=0,0,P$107/CHI_fec!P$107)</f>
        <v>0.69219187955718531</v>
      </c>
      <c r="Q238" s="311">
        <f>IF(Q$107=0,0,Q$107/CHI_fec!Q$107)</f>
        <v>0.6921918795571852</v>
      </c>
      <c r="R238" s="311">
        <f>IF(R$107=0,0,R$107/CHI_fec!R$107)</f>
        <v>0.69219187955718531</v>
      </c>
      <c r="S238" s="311">
        <f>IF(S$107=0,0,S$107/CHI_fec!S$107)</f>
        <v>0.69219187955718486</v>
      </c>
      <c r="T238" s="311">
        <f>IF(T$107=0,0,T$107/CHI_fec!T$107)</f>
        <v>0.69219187955718509</v>
      </c>
      <c r="U238" s="311">
        <f>IF(U$107=0,0,U$107/CHI_fec!U$107)</f>
        <v>0.69219187955718509</v>
      </c>
      <c r="V238" s="311">
        <f>IF(V$107=0,0,V$107/CHI_fec!V$107)</f>
        <v>0.69219187955718531</v>
      </c>
      <c r="W238" s="311">
        <f>IF(W$107=0,0,W$107/CHI_fec!W$107)</f>
        <v>0.6921918795571852</v>
      </c>
      <c r="DA238" s="82"/>
    </row>
    <row r="239" spans="1:105" ht="12" customHeight="1" x14ac:dyDescent="0.25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DA239" s="173"/>
    </row>
    <row r="240" spans="1:105" ht="12" customHeight="1" x14ac:dyDescent="0.25">
      <c r="A240" s="35" t="s">
        <v>48</v>
      </c>
      <c r="B240" s="324">
        <f>IF(B$110=0,0,B$110/CHI_fec!B$110)</f>
        <v>0.60525042264037809</v>
      </c>
      <c r="C240" s="324">
        <f>IF(C$110=0,0,C$110/CHI_fec!C$110)</f>
        <v>0.57649931996667492</v>
      </c>
      <c r="D240" s="324">
        <f>IF(D$110=0,0,D$110/CHI_fec!D$110)</f>
        <v>0.58978976378086823</v>
      </c>
      <c r="E240" s="324">
        <f>IF(E$110=0,0,E$110/CHI_fec!E$110)</f>
        <v>0.59782111753951817</v>
      </c>
      <c r="F240" s="324">
        <f>IF(F$110=0,0,F$110/CHI_fec!F$110)</f>
        <v>0.6080886815244223</v>
      </c>
      <c r="G240" s="324">
        <f>IF(G$110=0,0,G$110/CHI_fec!G$110)</f>
        <v>0.62951171099027869</v>
      </c>
      <c r="H240" s="324">
        <f>IF(H$110=0,0,H$110/CHI_fec!H$110)</f>
        <v>0.63580668272964425</v>
      </c>
      <c r="I240" s="324">
        <f>IF(I$110=0,0,I$110/CHI_fec!I$110)</f>
        <v>0.6206582745407816</v>
      </c>
      <c r="J240" s="324">
        <f>IF(J$110=0,0,J$110/CHI_fec!J$110)</f>
        <v>0.63627510655735409</v>
      </c>
      <c r="K240" s="324">
        <f>IF(K$110=0,0,K$110/CHI_fec!K$110)</f>
        <v>0.64246405980241927</v>
      </c>
      <c r="L240" s="324">
        <f>IF(L$110=0,0,L$110/CHI_fec!L$110)</f>
        <v>0.56853794901375165</v>
      </c>
      <c r="M240" s="324">
        <f>IF(M$110=0,0,M$110/CHI_fec!M$110)</f>
        <v>0.57259948854613141</v>
      </c>
      <c r="N240" s="324">
        <f>IF(N$110=0,0,N$110/CHI_fec!N$110)</f>
        <v>0.58369453037631625</v>
      </c>
      <c r="O240" s="324">
        <f>IF(O$110=0,0,O$110/CHI_fec!O$110)</f>
        <v>0.58085995617448871</v>
      </c>
      <c r="P240" s="324">
        <f>IF(P$110=0,0,P$110/CHI_fec!P$110)</f>
        <v>0.5817337794429156</v>
      </c>
      <c r="Q240" s="324">
        <f>IF(Q$110=0,0,Q$110/CHI_fec!Q$110)</f>
        <v>0.57918335267273879</v>
      </c>
      <c r="R240" s="324">
        <f>IF(R$110=0,0,R$110/CHI_fec!R$110)</f>
        <v>0.58069860068857959</v>
      </c>
      <c r="S240" s="324">
        <f>IF(S$110=0,0,S$110/CHI_fec!S$110)</f>
        <v>0.58223839885512785</v>
      </c>
      <c r="T240" s="324">
        <f>IF(T$110=0,0,T$110/CHI_fec!T$110)</f>
        <v>0.58492428905553695</v>
      </c>
      <c r="U240" s="324">
        <f>IF(U$110=0,0,U$110/CHI_fec!U$110)</f>
        <v>0.58411657611326229</v>
      </c>
      <c r="V240" s="324">
        <f>IF(V$110=0,0,V$110/CHI_fec!V$110)</f>
        <v>0.58450814172308851</v>
      </c>
      <c r="W240" s="324">
        <f>IF(W$110=0,0,W$110/CHI_fec!W$110)</f>
        <v>0.58395881446018727</v>
      </c>
      <c r="DA240" s="95"/>
    </row>
    <row r="241" spans="1:105" ht="12" customHeight="1" x14ac:dyDescent="0.25">
      <c r="A241" s="55" t="s">
        <v>92</v>
      </c>
      <c r="B241" s="307">
        <f>IF(B$111=0,0,B$111/CHI_fec!B$111)</f>
        <v>0.44986455161913741</v>
      </c>
      <c r="C241" s="307">
        <f>IF(C$111=0,0,C$111/CHI_fec!C$111)</f>
        <v>0.45044207678479642</v>
      </c>
      <c r="D241" s="307">
        <f>IF(D$111=0,0,D$111/CHI_fec!D$111)</f>
        <v>0.45155723581129148</v>
      </c>
      <c r="E241" s="307">
        <f>IF(E$111=0,0,E$111/CHI_fec!E$111)</f>
        <v>0.45155723581129137</v>
      </c>
      <c r="F241" s="307">
        <f>IF(F$111=0,0,F$111/CHI_fec!F$111)</f>
        <v>0.45565335164412368</v>
      </c>
      <c r="G241" s="307">
        <f>IF(G$111=0,0,G$111/CHI_fec!G$111)</f>
        <v>0.45565335164412346</v>
      </c>
      <c r="H241" s="307">
        <f>IF(H$111=0,0,H$111/CHI_fec!H$111)</f>
        <v>0.45565335164412341</v>
      </c>
      <c r="I241" s="307">
        <f>IF(I$111=0,0,I$111/CHI_fec!I$111)</f>
        <v>0.45910638032891193</v>
      </c>
      <c r="J241" s="307">
        <f>IF(J$111=0,0,J$111/CHI_fec!J$111)</f>
        <v>0.46288300827892603</v>
      </c>
      <c r="K241" s="307">
        <f>IF(K$111=0,0,K$111/CHI_fec!K$111)</f>
        <v>0.47159470745103343</v>
      </c>
      <c r="L241" s="307">
        <f>IF(L$111=0,0,L$111/CHI_fec!L$111)</f>
        <v>0.47943523670593019</v>
      </c>
      <c r="M241" s="307">
        <f>IF(M$111=0,0,M$111/CHI_fec!M$111)</f>
        <v>0.4845081453070027</v>
      </c>
      <c r="N241" s="307">
        <f>IF(N$111=0,0,N$111/CHI_fec!N$111)</f>
        <v>0.4845081453070027</v>
      </c>
      <c r="O241" s="307">
        <f>IF(O$111=0,0,O$111/CHI_fec!O$111)</f>
        <v>0.48450814530700287</v>
      </c>
      <c r="P241" s="307">
        <f>IF(P$111=0,0,P$111/CHI_fec!P$111)</f>
        <v>0.4845081453070027</v>
      </c>
      <c r="Q241" s="307">
        <f>IF(Q$111=0,0,Q$111/CHI_fec!Q$111)</f>
        <v>0.4845081453070027</v>
      </c>
      <c r="R241" s="307">
        <f>IF(R$111=0,0,R$111/CHI_fec!R$111)</f>
        <v>0.4845081453070027</v>
      </c>
      <c r="S241" s="307">
        <f>IF(S$111=0,0,S$111/CHI_fec!S$111)</f>
        <v>0.4845081453070027</v>
      </c>
      <c r="T241" s="307">
        <f>IF(T$111=0,0,T$111/CHI_fec!T$111)</f>
        <v>0.48450814530700287</v>
      </c>
      <c r="U241" s="307">
        <f>IF(U$111=0,0,U$111/CHI_fec!U$111)</f>
        <v>0.48450814530700276</v>
      </c>
      <c r="V241" s="307">
        <f>IF(V$111=0,0,V$111/CHI_fec!V$111)</f>
        <v>0.48450814530700287</v>
      </c>
      <c r="W241" s="307">
        <f>IF(W$111=0,0,W$111/CHI_fec!W$111)</f>
        <v>0.4845081453070027</v>
      </c>
      <c r="DA241" s="76"/>
    </row>
    <row r="242" spans="1:105" ht="12" customHeight="1" x14ac:dyDescent="0.25">
      <c r="A242" s="202" t="s">
        <v>93</v>
      </c>
      <c r="B242" s="308">
        <f>IF(B$112=0,0,B$112/CHI_fec!B$112)</f>
        <v>0.121235489752019</v>
      </c>
      <c r="C242" s="308">
        <f>IF(C$112=0,0,C$112/CHI_fec!C$112)</f>
        <v>0.121391128923967</v>
      </c>
      <c r="D242" s="308">
        <f>IF(D$112=0,0,D$112/CHI_fec!D$112)</f>
        <v>0.12169165682784801</v>
      </c>
      <c r="E242" s="308">
        <f>IF(E$112=0,0,E$112/CHI_fec!E$112)</f>
        <v>0.12169165682784809</v>
      </c>
      <c r="F242" s="308">
        <f>IF(F$112=0,0,F$112/CHI_fec!F$112)</f>
        <v>0.12279553266622445</v>
      </c>
      <c r="G242" s="308">
        <f>IF(G$112=0,0,G$112/CHI_fec!G$112)</f>
        <v>0.12279553266622444</v>
      </c>
      <c r="H242" s="308">
        <f>IF(H$112=0,0,H$112/CHI_fec!H$112)</f>
        <v>0.12279553266622437</v>
      </c>
      <c r="I242" s="308">
        <f>IF(I$112=0,0,I$112/CHI_fec!I$112)</f>
        <v>0.12372610081661853</v>
      </c>
      <c r="J242" s="308">
        <f>IF(J$112=0,0,J$112/CHI_fec!J$112)</f>
        <v>0.12474387680604289</v>
      </c>
      <c r="K242" s="308">
        <f>IF(K$112=0,0,K$112/CHI_fec!K$112)</f>
        <v>0.129044875280696</v>
      </c>
      <c r="L242" s="308">
        <f>IF(L$112=0,0,L$112/CHI_fec!L$112)</f>
        <v>0.13057170669198823</v>
      </c>
      <c r="M242" s="308">
        <f>IF(M$112=0,0,M$112/CHI_fec!M$112)</f>
        <v>0.13057170669198823</v>
      </c>
      <c r="N242" s="308">
        <f>IF(N$112=0,0,N$112/CHI_fec!N$112)</f>
        <v>0.13057170669198828</v>
      </c>
      <c r="O242" s="308">
        <f>IF(O$112=0,0,O$112/CHI_fec!O$112)</f>
        <v>0.13057170669198823</v>
      </c>
      <c r="P242" s="308">
        <f>IF(P$112=0,0,P$112/CHI_fec!P$112)</f>
        <v>0.13057170669198828</v>
      </c>
      <c r="Q242" s="308">
        <f>IF(Q$112=0,0,Q$112/CHI_fec!Q$112)</f>
        <v>0.13057170669198823</v>
      </c>
      <c r="R242" s="308">
        <f>IF(R$112=0,0,R$112/CHI_fec!R$112)</f>
        <v>0.13057170669198828</v>
      </c>
      <c r="S242" s="308">
        <f>IF(S$112=0,0,S$112/CHI_fec!S$112)</f>
        <v>0.13057170669198823</v>
      </c>
      <c r="T242" s="308">
        <f>IF(T$112=0,0,T$112/CHI_fec!T$112)</f>
        <v>0.13057170669198825</v>
      </c>
      <c r="U242" s="308">
        <f>IF(U$112=0,0,U$112/CHI_fec!U$112)</f>
        <v>0.13057170669198825</v>
      </c>
      <c r="V242" s="308">
        <f>IF(V$112=0,0,V$112/CHI_fec!V$112)</f>
        <v>0.13057170669198825</v>
      </c>
      <c r="W242" s="308">
        <f>IF(W$112=0,0,W$112/CHI_fec!W$112)</f>
        <v>0.1305717066919882</v>
      </c>
      <c r="DA242" s="77"/>
    </row>
    <row r="243" spans="1:105" ht="12" customHeight="1" x14ac:dyDescent="0.25">
      <c r="A243" s="202" t="s">
        <v>94</v>
      </c>
      <c r="B243" s="308">
        <f>IF(B$113=0,0,B$113/CHI_fec!B$113)</f>
        <v>0.63602959015242211</v>
      </c>
      <c r="C243" s="308">
        <f>IF(C$113=0,0,C$113/CHI_fec!C$113)</f>
        <v>0.63684610946494558</v>
      </c>
      <c r="D243" s="308">
        <f>IF(D$113=0,0,D$113/CHI_fec!D$113)</f>
        <v>0.63842274878009886</v>
      </c>
      <c r="E243" s="308">
        <f>IF(E$113=0,0,E$113/CHI_fec!E$113)</f>
        <v>0.63842274878009864</v>
      </c>
      <c r="F243" s="308">
        <f>IF(F$113=0,0,F$113/CHI_fec!F$113)</f>
        <v>0.64421393829480056</v>
      </c>
      <c r="G243" s="308">
        <f>IF(G$113=0,0,G$113/CHI_fec!G$113)</f>
        <v>0.64421393829480056</v>
      </c>
      <c r="H243" s="308">
        <f>IF(H$113=0,0,H$113/CHI_fec!H$113)</f>
        <v>0.64421393829480056</v>
      </c>
      <c r="I243" s="308">
        <f>IF(I$113=0,0,I$113/CHI_fec!I$113)</f>
        <v>0.64909591535048539</v>
      </c>
      <c r="J243" s="308">
        <f>IF(J$113=0,0,J$113/CHI_fec!J$113)</f>
        <v>0.65443540502256614</v>
      </c>
      <c r="K243" s="308">
        <f>IF(K$113=0,0,K$113/CHI_fec!K$113)</f>
        <v>0.66560786643604242</v>
      </c>
      <c r="L243" s="308">
        <f>IF(L$113=0,0,L$113/CHI_fec!L$113)</f>
        <v>0.67566308170817135</v>
      </c>
      <c r="M243" s="308">
        <f>IF(M$113=0,0,M$113/CHI_fec!M$113)</f>
        <v>0.6847127754530874</v>
      </c>
      <c r="N243" s="308">
        <f>IF(N$113=0,0,N$113/CHI_fec!N$113)</f>
        <v>0.68500955671212227</v>
      </c>
      <c r="O243" s="308">
        <f>IF(O$113=0,0,O$113/CHI_fec!O$113)</f>
        <v>0.68500955671212249</v>
      </c>
      <c r="P243" s="308">
        <f>IF(P$113=0,0,P$113/CHI_fec!P$113)</f>
        <v>0.68500955671212238</v>
      </c>
      <c r="Q243" s="308">
        <f>IF(Q$113=0,0,Q$113/CHI_fec!Q$113)</f>
        <v>0.68500955671212249</v>
      </c>
      <c r="R243" s="308">
        <f>IF(R$113=0,0,R$113/CHI_fec!R$113)</f>
        <v>0.68500955671212238</v>
      </c>
      <c r="S243" s="308">
        <f>IF(S$113=0,0,S$113/CHI_fec!S$113)</f>
        <v>0.68500955671212249</v>
      </c>
      <c r="T243" s="308">
        <f>IF(T$113=0,0,T$113/CHI_fec!T$113)</f>
        <v>0.68500955671212238</v>
      </c>
      <c r="U243" s="308">
        <f>IF(U$113=0,0,U$113/CHI_fec!U$113)</f>
        <v>0.68500955671212238</v>
      </c>
      <c r="V243" s="308">
        <f>IF(V$113=0,0,V$113/CHI_fec!V$113)</f>
        <v>0.68500955671212227</v>
      </c>
      <c r="W243" s="308">
        <f>IF(W$113=0,0,W$113/CHI_fec!W$113)</f>
        <v>0.68500955671212249</v>
      </c>
      <c r="DA243" s="77"/>
    </row>
    <row r="244" spans="1:105" ht="12" customHeight="1" x14ac:dyDescent="0.25">
      <c r="A244" s="202" t="s">
        <v>95</v>
      </c>
      <c r="B244" s="308">
        <f>IF(B$114=0,0,B$114/CHI_fec!B$114)</f>
        <v>0.47902543539768</v>
      </c>
      <c r="C244" s="308">
        <f>IF(C$114=0,0,C$114/CHI_fec!C$114)</f>
        <v>0.47964039659641683</v>
      </c>
      <c r="D244" s="308">
        <f>IF(D$114=0,0,D$114/CHI_fec!D$114)</f>
        <v>0.48082784187584993</v>
      </c>
      <c r="E244" s="308">
        <f>IF(E$114=0,0,E$114/CHI_fec!E$114)</f>
        <v>0.48082784187584998</v>
      </c>
      <c r="F244" s="308">
        <f>IF(F$114=0,0,F$114/CHI_fec!F$114)</f>
        <v>0.48518947397866741</v>
      </c>
      <c r="G244" s="308">
        <f>IF(G$114=0,0,G$114/CHI_fec!G$114)</f>
        <v>0.48518947397866757</v>
      </c>
      <c r="H244" s="308">
        <f>IF(H$114=0,0,H$114/CHI_fec!H$114)</f>
        <v>0.48518947397866741</v>
      </c>
      <c r="I244" s="308">
        <f>IF(I$114=0,0,I$114/CHI_fec!I$114)</f>
        <v>0.48886633307596267</v>
      </c>
      <c r="J244" s="308">
        <f>IF(J$114=0,0,J$114/CHI_fec!J$114)</f>
        <v>0.49288776762015912</v>
      </c>
      <c r="K244" s="308">
        <f>IF(K$114=0,0,K$114/CHI_fec!K$114)</f>
        <v>0.50875120878337166</v>
      </c>
      <c r="L244" s="308">
        <f>IF(L$114=0,0,L$114/CHI_fec!L$114)</f>
        <v>0.51591467792710621</v>
      </c>
      <c r="M244" s="308">
        <f>IF(M$114=0,0,M$114/CHI_fec!M$114)</f>
        <v>0.51591467792710644</v>
      </c>
      <c r="N244" s="308">
        <f>IF(N$114=0,0,N$114/CHI_fec!N$114)</f>
        <v>0.51591467792710632</v>
      </c>
      <c r="O244" s="308">
        <f>IF(O$114=0,0,O$114/CHI_fec!O$114)</f>
        <v>0.51591467792710632</v>
      </c>
      <c r="P244" s="308">
        <f>IF(P$114=0,0,P$114/CHI_fec!P$114)</f>
        <v>0.51591467792710655</v>
      </c>
      <c r="Q244" s="308">
        <f>IF(Q$114=0,0,Q$114/CHI_fec!Q$114)</f>
        <v>0.51591467792710632</v>
      </c>
      <c r="R244" s="308">
        <f>IF(R$114=0,0,R$114/CHI_fec!R$114)</f>
        <v>0.51591467792710632</v>
      </c>
      <c r="S244" s="308">
        <f>IF(S$114=0,0,S$114/CHI_fec!S$114)</f>
        <v>0.51591467792710632</v>
      </c>
      <c r="T244" s="308">
        <f>IF(T$114=0,0,T$114/CHI_fec!T$114)</f>
        <v>0.51591467792710632</v>
      </c>
      <c r="U244" s="308">
        <f>IF(U$114=0,0,U$114/CHI_fec!U$114)</f>
        <v>0.51591467792710632</v>
      </c>
      <c r="V244" s="308">
        <f>IF(V$114=0,0,V$114/CHI_fec!V$114)</f>
        <v>0.51591467792710644</v>
      </c>
      <c r="W244" s="308">
        <f>IF(W$114=0,0,W$114/CHI_fec!W$114)</f>
        <v>0.51591467792710644</v>
      </c>
      <c r="DA244" s="77"/>
    </row>
    <row r="245" spans="1:105" ht="12" customHeight="1" x14ac:dyDescent="0.25">
      <c r="A245" s="56" t="s">
        <v>96</v>
      </c>
      <c r="B245" s="309">
        <f>IF(B$115=0,0,B$115/CHI_fec!B$115)</f>
        <v>0.76790376006330496</v>
      </c>
      <c r="C245" s="309">
        <f>IF(C$115=0,0,C$115/CHI_fec!C$115)</f>
        <v>0.73702199376054456</v>
      </c>
      <c r="D245" s="309">
        <f>IF(D$115=0,0,D$115/CHI_fec!D$115)</f>
        <v>0.73115422670736552</v>
      </c>
      <c r="E245" s="309">
        <f>IF(E$115=0,0,E$115/CHI_fec!E$115)</f>
        <v>0.73515103392174641</v>
      </c>
      <c r="F245" s="309">
        <f>IF(F$115=0,0,F$115/CHI_fec!F$115)</f>
        <v>0.75082810886068152</v>
      </c>
      <c r="G245" s="309">
        <f>IF(G$115=0,0,G$115/CHI_fec!G$115)</f>
        <v>0.76734385469509159</v>
      </c>
      <c r="H245" s="309">
        <f>IF(H$115=0,0,H$115/CHI_fec!H$115)</f>
        <v>0.78238355789907155</v>
      </c>
      <c r="I245" s="309">
        <f>IF(I$115=0,0,I$115/CHI_fec!I$115)</f>
        <v>0.77366423394920181</v>
      </c>
      <c r="J245" s="309">
        <f>IF(J$115=0,0,J$115/CHI_fec!J$115)</f>
        <v>0.78301124647649201</v>
      </c>
      <c r="K245" s="309">
        <f>IF(K$115=0,0,K$115/CHI_fec!K$115)</f>
        <v>0.77502888200155229</v>
      </c>
      <c r="L245" s="309">
        <f>IF(L$115=0,0,L$115/CHI_fec!L$115)</f>
        <v>0.76409308582388802</v>
      </c>
      <c r="M245" s="309">
        <f>IF(M$115=0,0,M$115/CHI_fec!M$115)</f>
        <v>0.75189395293919359</v>
      </c>
      <c r="N245" s="309">
        <f>IF(N$115=0,0,N$115/CHI_fec!N$115)</f>
        <v>0.76089060972678968</v>
      </c>
      <c r="O245" s="309">
        <f>IF(O$115=0,0,O$115/CHI_fec!O$115)</f>
        <v>0.76498994476990523</v>
      </c>
      <c r="P245" s="309">
        <f>IF(P$115=0,0,P$115/CHI_fec!P$115)</f>
        <v>0.78786820522301293</v>
      </c>
      <c r="Q245" s="309">
        <f>IF(Q$115=0,0,Q$115/CHI_fec!Q$115)</f>
        <v>0.78650852562668117</v>
      </c>
      <c r="R245" s="309">
        <f>IF(R$115=0,0,R$115/CHI_fec!R$115)</f>
        <v>0.80021091444026204</v>
      </c>
      <c r="S245" s="309">
        <f>IF(S$115=0,0,S$115/CHI_fec!S$115)</f>
        <v>0.79608277730642962</v>
      </c>
      <c r="T245" s="309">
        <f>IF(T$115=0,0,T$115/CHI_fec!T$115)</f>
        <v>0.77578079841872849</v>
      </c>
      <c r="U245" s="309">
        <f>IF(U$115=0,0,U$115/CHI_fec!U$115)</f>
        <v>0.78288725678734494</v>
      </c>
      <c r="V245" s="309">
        <f>IF(V$115=0,0,V$115/CHI_fec!V$115)</f>
        <v>0.8142643896492322</v>
      </c>
      <c r="W245" s="309">
        <f>IF(W$115=0,0,W$115/CHI_fec!W$115)</f>
        <v>0.79670647658150495</v>
      </c>
      <c r="DA245" s="78"/>
    </row>
    <row r="246" spans="1:105" ht="12" customHeight="1" x14ac:dyDescent="0.25">
      <c r="A246" s="203" t="s">
        <v>1053</v>
      </c>
      <c r="B246" s="310">
        <f>IF(B$121=0,0,B$121/CHI_fec!B$121)</f>
        <v>0.66193700372410491</v>
      </c>
      <c r="C246" s="310">
        <f>IF(C$121=0,0,C$121/CHI_fec!C$121)</f>
        <v>0.63739583066940475</v>
      </c>
      <c r="D246" s="310">
        <f>IF(D$121=0,0,D$121/CHI_fec!D$121)</f>
        <v>0.65868278500258715</v>
      </c>
      <c r="E246" s="310">
        <f>IF(E$121=0,0,E$121/CHI_fec!E$121)</f>
        <v>0.6719589839080401</v>
      </c>
      <c r="F246" s="310">
        <f>IF(F$121=0,0,F$121/CHI_fec!F$121)</f>
        <v>0.68132944708885657</v>
      </c>
      <c r="G246" s="310">
        <f>IF(G$121=0,0,G$121/CHI_fec!G$121)</f>
        <v>0.70541976772800297</v>
      </c>
      <c r="H246" s="310">
        <f>IF(H$121=0,0,H$121/CHI_fec!H$121)</f>
        <v>0.70951790464937792</v>
      </c>
      <c r="I246" s="310">
        <f>IF(I$121=0,0,I$121/CHI_fec!I$121)</f>
        <v>0.69696381449359091</v>
      </c>
      <c r="J246" s="310">
        <f>IF(J$121=0,0,J$121/CHI_fec!J$121)</f>
        <v>0.71518006596219386</v>
      </c>
      <c r="K246" s="310">
        <f>IF(K$121=0,0,K$121/CHI_fec!K$121)</f>
        <v>0.73211902528756989</v>
      </c>
      <c r="L246" s="310">
        <f>IF(L$121=0,0,L$121/CHI_fec!L$121)</f>
        <v>0.73474918433867553</v>
      </c>
      <c r="M246" s="310">
        <f>IF(M$121=0,0,M$121/CHI_fec!M$121)</f>
        <v>0.7407495449543825</v>
      </c>
      <c r="N246" s="310">
        <f>IF(N$121=0,0,N$121/CHI_fec!N$121)</f>
        <v>0.76994159585270261</v>
      </c>
      <c r="O246" s="310">
        <f>IF(O$121=0,0,O$121/CHI_fec!O$121)</f>
        <v>0.77125836796265057</v>
      </c>
      <c r="P246" s="310">
        <f>IF(P$121=0,0,P$121/CHI_fec!P$121)</f>
        <v>0.75874310484605612</v>
      </c>
      <c r="Q246" s="310">
        <f>IF(Q$121=0,0,Q$121/CHI_fec!Q$121)</f>
        <v>0.75658548468445563</v>
      </c>
      <c r="R246" s="310">
        <f>IF(R$121=0,0,R$121/CHI_fec!R$121)</f>
        <v>0.74969384128814442</v>
      </c>
      <c r="S246" s="310">
        <f>IF(S$121=0,0,S$121/CHI_fec!S$121)</f>
        <v>0.75179964582006253</v>
      </c>
      <c r="T246" s="310">
        <f>IF(T$121=0,0,T$121/CHI_fec!T$121)</f>
        <v>0.75802239692530393</v>
      </c>
      <c r="U246" s="310">
        <f>IF(U$121=0,0,U$121/CHI_fec!U$121)</f>
        <v>0.76393973625022216</v>
      </c>
      <c r="V246" s="310">
        <f>IF(V$121=0,0,V$121/CHI_fec!V$121)</f>
        <v>0.76789049064562709</v>
      </c>
      <c r="W246" s="310">
        <f>IF(W$121=0,0,W$121/CHI_fec!W$121)</f>
        <v>0.76604621281615715</v>
      </c>
      <c r="DA246" s="79"/>
    </row>
    <row r="247" spans="1:105" ht="12" customHeight="1" x14ac:dyDescent="0.25">
      <c r="A247" s="203" t="s">
        <v>1012</v>
      </c>
      <c r="B247" s="310">
        <f>IF(B$134=0,0,B$134/CHI_fec!B$134)</f>
        <v>0.41693651254455449</v>
      </c>
      <c r="C247" s="310">
        <f>IF(C$134=0,0,C$134/CHI_fec!C$134)</f>
        <v>0.38571280443003703</v>
      </c>
      <c r="D247" s="310">
        <f>IF(D$134=0,0,D$134/CHI_fec!D$134)</f>
        <v>0.39439432821688103</v>
      </c>
      <c r="E247" s="310">
        <f>IF(E$134=0,0,E$134/CHI_fec!E$134)</f>
        <v>0.39858116160808038</v>
      </c>
      <c r="F247" s="310">
        <f>IF(F$134=0,0,F$134/CHI_fec!F$134)</f>
        <v>0.40519871873045382</v>
      </c>
      <c r="G247" s="310">
        <f>IF(G$134=0,0,G$134/CHI_fec!G$134)</f>
        <v>0.43893306806184368</v>
      </c>
      <c r="H247" s="310">
        <f>IF(H$134=0,0,H$134/CHI_fec!H$134)</f>
        <v>0.44920530155284932</v>
      </c>
      <c r="I247" s="310">
        <f>IF(I$134=0,0,I$134/CHI_fec!I$134)</f>
        <v>0.41526127454012829</v>
      </c>
      <c r="J247" s="310">
        <f>IF(J$134=0,0,J$134/CHI_fec!J$134)</f>
        <v>0.4372919287704703</v>
      </c>
      <c r="K247" s="310">
        <f>IF(K$134=0,0,K$134/CHI_fec!K$134)</f>
        <v>0.44847300466642293</v>
      </c>
      <c r="L247" s="310">
        <f>IF(L$134=0,0,L$134/CHI_fec!L$134)</f>
        <v>0.44749110095256323</v>
      </c>
      <c r="M247" s="310">
        <f>IF(M$134=0,0,M$134/CHI_fec!M$134)</f>
        <v>0.45371712987372398</v>
      </c>
      <c r="N247" s="310">
        <f>IF(N$134=0,0,N$134/CHI_fec!N$134)</f>
        <v>0.45967027857163451</v>
      </c>
      <c r="O247" s="310">
        <f>IF(O$134=0,0,O$134/CHI_fec!O$134)</f>
        <v>0.46049984269409111</v>
      </c>
      <c r="P247" s="310">
        <f>IF(P$134=0,0,P$134/CHI_fec!P$134)</f>
        <v>0.47234940555934607</v>
      </c>
      <c r="Q247" s="310">
        <f>IF(Q$134=0,0,Q$134/CHI_fec!Q$134)</f>
        <v>0.47301425866750302</v>
      </c>
      <c r="R247" s="310">
        <f>IF(R$134=0,0,R$134/CHI_fec!R$134)</f>
        <v>0.47508784137863375</v>
      </c>
      <c r="S247" s="310">
        <f>IF(S$134=0,0,S$134/CHI_fec!S$134)</f>
        <v>0.47693265217803765</v>
      </c>
      <c r="T247" s="310">
        <f>IF(T$134=0,0,T$134/CHI_fec!T$134)</f>
        <v>0.46826879292281182</v>
      </c>
      <c r="U247" s="310">
        <f>IF(U$134=0,0,U$134/CHI_fec!U$134)</f>
        <v>0.47296792499653284</v>
      </c>
      <c r="V247" s="310">
        <f>IF(V$134=0,0,V$134/CHI_fec!V$134)</f>
        <v>0.4864346186720373</v>
      </c>
      <c r="W247" s="310">
        <f>IF(W$134=0,0,W$134/CHI_fec!W$134)</f>
        <v>0.47790841119579008</v>
      </c>
      <c r="DA247" s="79"/>
    </row>
    <row r="248" spans="1:105" ht="12" customHeight="1" x14ac:dyDescent="0.25">
      <c r="A248" s="203" t="s">
        <v>1023</v>
      </c>
      <c r="B248" s="310">
        <f>IF(B$142=0,0,B$142/CHI_fec!B$142)</f>
        <v>0.79696354413628612</v>
      </c>
      <c r="C248" s="310">
        <f>IF(C$142=0,0,C$142/CHI_fec!C$142)</f>
        <v>0.72816491183941778</v>
      </c>
      <c r="D248" s="310">
        <f>IF(D$142=0,0,D$142/CHI_fec!D$142)</f>
        <v>0.74152540386397348</v>
      </c>
      <c r="E248" s="310">
        <f>IF(E$142=0,0,E$142/CHI_fec!E$142)</f>
        <v>0.74743639380300331</v>
      </c>
      <c r="F248" s="310">
        <f>IF(F$142=0,0,F$142/CHI_fec!F$142)</f>
        <v>0.77004565143382664</v>
      </c>
      <c r="G248" s="310">
        <f>IF(G$142=0,0,G$142/CHI_fec!G$142)</f>
        <v>0.79717980182762516</v>
      </c>
      <c r="H248" s="310">
        <f>IF(H$142=0,0,H$142/CHI_fec!H$142)</f>
        <v>0.80708609913438023</v>
      </c>
      <c r="I248" s="310">
        <f>IF(I$142=0,0,I$142/CHI_fec!I$142)</f>
        <v>0.77943601381368577</v>
      </c>
      <c r="J248" s="310">
        <f>IF(J$142=0,0,J$142/CHI_fec!J$142)</f>
        <v>0.79325526128864321</v>
      </c>
      <c r="K248" s="310">
        <f>IF(K$142=0,0,K$142/CHI_fec!K$142)</f>
        <v>0.75013717870394148</v>
      </c>
      <c r="L248" s="310">
        <f>IF(L$142=0,0,L$142/CHI_fec!L$142)</f>
        <v>0.73345916948503953</v>
      </c>
      <c r="M248" s="310">
        <f>IF(M$142=0,0,M$142/CHI_fec!M$142)</f>
        <v>0.71747554177216455</v>
      </c>
      <c r="N248" s="310">
        <f>IF(N$142=0,0,N$142/CHI_fec!N$142)</f>
        <v>0.74138434397841657</v>
      </c>
      <c r="O248" s="310">
        <f>IF(O$142=0,0,O$142/CHI_fec!O$142)</f>
        <v>0.74799385732879908</v>
      </c>
      <c r="P248" s="310">
        <f>IF(P$142=0,0,P$142/CHI_fec!P$142)</f>
        <v>0.79417764619717135</v>
      </c>
      <c r="Q248" s="310">
        <f>IF(Q$142=0,0,Q$142/CHI_fec!Q$142)</f>
        <v>0.79155185914831439</v>
      </c>
      <c r="R248" s="310">
        <f>IF(R$142=0,0,R$142/CHI_fec!R$142)</f>
        <v>0.81792241200043769</v>
      </c>
      <c r="S248" s="310">
        <f>IF(S$142=0,0,S$142/CHI_fec!S$142)</f>
        <v>0.81099473623334195</v>
      </c>
      <c r="T248" s="310">
        <f>IF(T$142=0,0,T$142/CHI_fec!T$142)</f>
        <v>0.76964899443285428</v>
      </c>
      <c r="U248" s="310">
        <f>IF(U$142=0,0,U$142/CHI_fec!U$142)</f>
        <v>0.78263101441905247</v>
      </c>
      <c r="V248" s="310">
        <f>IF(V$142=0,0,V$142/CHI_fec!V$142)</f>
        <v>0.84193483403706859</v>
      </c>
      <c r="W248" s="310">
        <f>IF(W$142=0,0,W$142/CHI_fec!W$142)</f>
        <v>0.80777807236803723</v>
      </c>
      <c r="DA248" s="79"/>
    </row>
    <row r="249" spans="1:105" ht="12" customHeight="1" x14ac:dyDescent="0.25">
      <c r="A249" s="41" t="s">
        <v>1040</v>
      </c>
      <c r="B249" s="311">
        <f>IF(B$156=0,0,B$156/CHI_fec!B$156)</f>
        <v>0.66176811592849771</v>
      </c>
      <c r="C249" s="311">
        <f>IF(C$156=0,0,C$156/CHI_fec!C$156)</f>
        <v>0.66261767773416524</v>
      </c>
      <c r="D249" s="311">
        <f>IF(D$156=0,0,D$156/CHI_fec!D$156)</f>
        <v>0.66425811969668092</v>
      </c>
      <c r="E249" s="311">
        <f>IF(E$156=0,0,E$156/CHI_fec!E$156)</f>
        <v>0.6642581196966808</v>
      </c>
      <c r="F249" s="311">
        <f>IF(F$156=0,0,F$156/CHI_fec!F$156)</f>
        <v>0.67028366415792329</v>
      </c>
      <c r="G249" s="311">
        <f>IF(G$156=0,0,G$156/CHI_fec!G$156)</f>
        <v>0.67028366415792329</v>
      </c>
      <c r="H249" s="311">
        <f>IF(H$156=0,0,H$156/CHI_fec!H$156)</f>
        <v>0.67028366415792329</v>
      </c>
      <c r="I249" s="311">
        <f>IF(I$156=0,0,I$156/CHI_fec!I$156)</f>
        <v>0.67536320260734117</v>
      </c>
      <c r="J249" s="311">
        <f>IF(J$156=0,0,J$156/CHI_fec!J$156)</f>
        <v>0.68091876806376239</v>
      </c>
      <c r="K249" s="311">
        <f>IF(K$156=0,0,K$156/CHI_fec!K$156)</f>
        <v>0.69191439125738619</v>
      </c>
      <c r="L249" s="311">
        <f>IF(L$156=0,0,L$156/CHI_fec!L$156)</f>
        <v>0.7018104521316475</v>
      </c>
      <c r="M249" s="311">
        <f>IF(M$156=0,0,M$156/CHI_fec!M$156)</f>
        <v>0.71071690691848277</v>
      </c>
      <c r="N249" s="311">
        <f>IF(N$156=0,0,N$156/CHI_fec!N$156)</f>
        <v>0.71273017915685455</v>
      </c>
      <c r="O249" s="311">
        <f>IF(O$156=0,0,O$156/CHI_fec!O$156)</f>
        <v>0.71273017915685466</v>
      </c>
      <c r="P249" s="311">
        <f>IF(P$156=0,0,P$156/CHI_fec!P$156)</f>
        <v>0.71273017915685488</v>
      </c>
      <c r="Q249" s="311">
        <f>IF(Q$156=0,0,Q$156/CHI_fec!Q$156)</f>
        <v>0.71273017915685433</v>
      </c>
      <c r="R249" s="311">
        <f>IF(R$156=0,0,R$156/CHI_fec!R$156)</f>
        <v>0.71273017915685466</v>
      </c>
      <c r="S249" s="311">
        <f>IF(S$156=0,0,S$156/CHI_fec!S$156)</f>
        <v>0.71273017915685455</v>
      </c>
      <c r="T249" s="311">
        <f>IF(T$156=0,0,T$156/CHI_fec!T$156)</f>
        <v>0.71273017915685455</v>
      </c>
      <c r="U249" s="311">
        <f>IF(U$156=0,0,U$156/CHI_fec!U$156)</f>
        <v>0.71273017915685455</v>
      </c>
      <c r="V249" s="311">
        <f>IF(V$156=0,0,V$156/CHI_fec!V$156)</f>
        <v>0.71273017915685455</v>
      </c>
      <c r="W249" s="311">
        <f>IF(W$156=0,0,W$156/CHI_fec!W$156)</f>
        <v>0.71273017915685455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5:W5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CO2 emissions"</f>
        <v>PT: Chemical industry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46</v>
      </c>
      <c r="B5" s="225">
        <f t="shared" ref="B5:W5" si="0">SUM(B6:B10)+B16+B25+B36+B44+B58+B59</f>
        <v>1858.0155805905615</v>
      </c>
      <c r="C5" s="225">
        <f t="shared" si="0"/>
        <v>1876.864958109489</v>
      </c>
      <c r="D5" s="225">
        <f t="shared" si="0"/>
        <v>1780.9601416785297</v>
      </c>
      <c r="E5" s="225">
        <f t="shared" si="0"/>
        <v>2048.9091522775548</v>
      </c>
      <c r="F5" s="225">
        <f t="shared" si="0"/>
        <v>2106.7110513145803</v>
      </c>
      <c r="G5" s="225">
        <f t="shared" si="0"/>
        <v>1748.7070457681525</v>
      </c>
      <c r="H5" s="225">
        <f t="shared" si="0"/>
        <v>1359.5302843386009</v>
      </c>
      <c r="I5" s="225">
        <f t="shared" si="0"/>
        <v>1904.4617286193597</v>
      </c>
      <c r="J5" s="225">
        <f t="shared" si="0"/>
        <v>1512.0756526887551</v>
      </c>
      <c r="K5" s="225">
        <f t="shared" si="0"/>
        <v>714.93926456187864</v>
      </c>
      <c r="L5" s="225">
        <f t="shared" si="0"/>
        <v>1064.817664156014</v>
      </c>
      <c r="M5" s="225">
        <f t="shared" si="0"/>
        <v>1056.980560428922</v>
      </c>
      <c r="N5" s="225">
        <f t="shared" si="0"/>
        <v>703.93325550206305</v>
      </c>
      <c r="O5" s="225">
        <f t="shared" si="0"/>
        <v>868.80405904625206</v>
      </c>
      <c r="P5" s="225">
        <f t="shared" si="0"/>
        <v>858.86704347547368</v>
      </c>
      <c r="Q5" s="225">
        <f t="shared" si="0"/>
        <v>947.10480034862667</v>
      </c>
      <c r="R5" s="225">
        <f t="shared" si="0"/>
        <v>957.54843628856611</v>
      </c>
      <c r="S5" s="225">
        <f t="shared" si="0"/>
        <v>982.96290028267731</v>
      </c>
      <c r="T5" s="225">
        <f t="shared" si="0"/>
        <v>722.95661779370334</v>
      </c>
      <c r="U5" s="225">
        <f t="shared" si="0"/>
        <v>932.83056422122104</v>
      </c>
      <c r="V5" s="225">
        <f t="shared" si="0"/>
        <v>808.07907278626431</v>
      </c>
      <c r="W5" s="225">
        <f t="shared" si="0"/>
        <v>890.54913809747893</v>
      </c>
      <c r="DA5" s="89"/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1270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1271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1272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1273</v>
      </c>
    </row>
    <row r="10" spans="1:105" ht="12" customHeight="1" x14ac:dyDescent="0.25">
      <c r="A10" s="56" t="s">
        <v>96</v>
      </c>
      <c r="B10" s="262">
        <v>2.9587256792536971</v>
      </c>
      <c r="C10" s="262">
        <v>7.8971784460666914</v>
      </c>
      <c r="D10" s="262">
        <v>8.8926892031167348</v>
      </c>
      <c r="E10" s="262">
        <v>9.1501983211512226</v>
      </c>
      <c r="F10" s="262">
        <v>7.5952484066158714</v>
      </c>
      <c r="G10" s="262">
        <v>4.4066966246562096</v>
      </c>
      <c r="H10" s="262">
        <v>2.618099973670736</v>
      </c>
      <c r="I10" s="262">
        <v>5.1352751950171953</v>
      </c>
      <c r="J10" s="262">
        <v>4.1268829982211104</v>
      </c>
      <c r="K10" s="262">
        <v>7.3422826407923933</v>
      </c>
      <c r="L10" s="262">
        <v>11.573979502250721</v>
      </c>
      <c r="M10" s="262">
        <v>13.692324106943749</v>
      </c>
      <c r="N10" s="262">
        <v>9.3899125179216298</v>
      </c>
      <c r="O10" s="262">
        <v>9.9072819904867959</v>
      </c>
      <c r="P10" s="262">
        <v>6.1150352717615526</v>
      </c>
      <c r="Q10" s="262">
        <v>7.3607237101963658</v>
      </c>
      <c r="R10" s="262">
        <v>6.2413436919953478</v>
      </c>
      <c r="S10" s="262">
        <v>6.9275040220815436</v>
      </c>
      <c r="T10" s="262">
        <v>8.7850917266952848</v>
      </c>
      <c r="U10" s="262">
        <v>7.6578249399310874</v>
      </c>
      <c r="V10" s="262">
        <v>3.6493854414410158</v>
      </c>
      <c r="W10" s="262">
        <v>5.9506113585166416</v>
      </c>
      <c r="DA10" s="68" t="s">
        <v>1274</v>
      </c>
    </row>
    <row r="11" spans="1:105" ht="12" customHeight="1" x14ac:dyDescent="0.25">
      <c r="A11" s="37" t="s">
        <v>160</v>
      </c>
      <c r="B11" s="228">
        <v>0.63764406534604823</v>
      </c>
      <c r="C11" s="228">
        <v>1.6198138419583621</v>
      </c>
      <c r="D11" s="228">
        <v>3.379623555375268</v>
      </c>
      <c r="E11" s="228">
        <v>3.2765538641167749</v>
      </c>
      <c r="F11" s="228">
        <v>2.9227803251443611</v>
      </c>
      <c r="G11" s="228">
        <v>1.490228952386297</v>
      </c>
      <c r="H11" s="228">
        <v>0.17621451882198891</v>
      </c>
      <c r="I11" s="228">
        <v>0.20119756658848839</v>
      </c>
      <c r="J11" s="228">
        <v>7.8130597009331809E-2</v>
      </c>
      <c r="K11" s="228">
        <v>0.1671222992147085</v>
      </c>
      <c r="L11" s="228">
        <v>0.22204421675228961</v>
      </c>
      <c r="M11" s="228">
        <v>0.22068792527702319</v>
      </c>
      <c r="N11" s="228">
        <v>0.15579749666967671</v>
      </c>
      <c r="O11" s="228">
        <v>0.17146769916198579</v>
      </c>
      <c r="P11" s="228">
        <v>0.1749787817872083</v>
      </c>
      <c r="Q11" s="228">
        <v>0.13207884231005901</v>
      </c>
      <c r="R11" s="228">
        <v>0.1153485393202961</v>
      </c>
      <c r="S11" s="228">
        <v>8.9387254655183865E-2</v>
      </c>
      <c r="T11" s="228">
        <v>9.4662683553029814E-2</v>
      </c>
      <c r="U11" s="228">
        <v>9.912325239409106E-2</v>
      </c>
      <c r="V11" s="228">
        <v>7.8243474008834996E-2</v>
      </c>
      <c r="W11" s="228">
        <v>8.0897377465825052E-2</v>
      </c>
      <c r="DA11" s="69" t="s">
        <v>1275</v>
      </c>
    </row>
    <row r="12" spans="1:105" ht="12" customHeight="1" x14ac:dyDescent="0.25">
      <c r="A12" s="37" t="s">
        <v>162</v>
      </c>
      <c r="B12" s="228">
        <v>2.3210816139076491</v>
      </c>
      <c r="C12" s="228">
        <v>6.27736460410833</v>
      </c>
      <c r="D12" s="228">
        <v>5.5130656477414659</v>
      </c>
      <c r="E12" s="228">
        <v>5.8736444570344473</v>
      </c>
      <c r="F12" s="228">
        <v>4.6724680814715098</v>
      </c>
      <c r="G12" s="228">
        <v>2.916467672269913</v>
      </c>
      <c r="H12" s="228">
        <v>2.4418854548487481</v>
      </c>
      <c r="I12" s="228">
        <v>4.9340776284287067</v>
      </c>
      <c r="J12" s="228">
        <v>4.0487524012117788</v>
      </c>
      <c r="K12" s="228">
        <v>7.1751603415776852</v>
      </c>
      <c r="L12" s="228">
        <v>11.351935285498429</v>
      </c>
      <c r="M12" s="228">
        <v>13.47163618166673</v>
      </c>
      <c r="N12" s="228">
        <v>9.234115021251954</v>
      </c>
      <c r="O12" s="228">
        <v>9.7358142913248109</v>
      </c>
      <c r="P12" s="228">
        <v>5.940056489974344</v>
      </c>
      <c r="Q12" s="228">
        <v>7.2286448678863069</v>
      </c>
      <c r="R12" s="228">
        <v>6.1259951526750518</v>
      </c>
      <c r="S12" s="228">
        <v>6.838116767426361</v>
      </c>
      <c r="T12" s="228">
        <v>8.6904290431422542</v>
      </c>
      <c r="U12" s="228">
        <v>7.5587016875369963</v>
      </c>
      <c r="V12" s="228">
        <v>3.5711419674321809</v>
      </c>
      <c r="W12" s="228">
        <v>5.8697139810508174</v>
      </c>
      <c r="DA12" s="69" t="s">
        <v>1276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1277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1278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1279</v>
      </c>
    </row>
    <row r="16" spans="1:105" ht="12" customHeight="1" x14ac:dyDescent="0.25">
      <c r="A16" s="134" t="s">
        <v>999</v>
      </c>
      <c r="B16" s="316">
        <v>0</v>
      </c>
      <c r="C16" s="316">
        <v>0</v>
      </c>
      <c r="D16" s="316">
        <v>0</v>
      </c>
      <c r="E16" s="316">
        <v>0</v>
      </c>
      <c r="F16" s="316">
        <v>0</v>
      </c>
      <c r="G16" s="316">
        <v>0</v>
      </c>
      <c r="H16" s="316">
        <v>0</v>
      </c>
      <c r="I16" s="316">
        <v>0</v>
      </c>
      <c r="J16" s="316">
        <v>0</v>
      </c>
      <c r="K16" s="316">
        <v>0</v>
      </c>
      <c r="L16" s="316">
        <v>0</v>
      </c>
      <c r="M16" s="316">
        <v>0</v>
      </c>
      <c r="N16" s="316">
        <v>0</v>
      </c>
      <c r="O16" s="316">
        <v>0</v>
      </c>
      <c r="P16" s="316">
        <v>0</v>
      </c>
      <c r="Q16" s="316">
        <v>0</v>
      </c>
      <c r="R16" s="316">
        <v>0</v>
      </c>
      <c r="S16" s="316">
        <v>0</v>
      </c>
      <c r="T16" s="316">
        <v>0</v>
      </c>
      <c r="U16" s="316">
        <v>0</v>
      </c>
      <c r="V16" s="316">
        <v>0</v>
      </c>
      <c r="W16" s="316">
        <v>0</v>
      </c>
      <c r="DA16" s="136"/>
    </row>
    <row r="17" spans="1:105" ht="12" customHeight="1" x14ac:dyDescent="0.25">
      <c r="A17" s="135" t="s">
        <v>30</v>
      </c>
      <c r="B17" s="317">
        <v>0</v>
      </c>
      <c r="C17" s="317">
        <v>0</v>
      </c>
      <c r="D17" s="317">
        <v>0</v>
      </c>
      <c r="E17" s="317">
        <v>0</v>
      </c>
      <c r="F17" s="317">
        <v>0</v>
      </c>
      <c r="G17" s="317">
        <v>0</v>
      </c>
      <c r="H17" s="317">
        <v>0</v>
      </c>
      <c r="I17" s="317">
        <v>0</v>
      </c>
      <c r="J17" s="317">
        <v>0</v>
      </c>
      <c r="K17" s="317">
        <v>0</v>
      </c>
      <c r="L17" s="317">
        <v>0</v>
      </c>
      <c r="M17" s="317">
        <v>0</v>
      </c>
      <c r="N17" s="317">
        <v>0</v>
      </c>
      <c r="O17" s="317">
        <v>0</v>
      </c>
      <c r="P17" s="317">
        <v>0</v>
      </c>
      <c r="Q17" s="317">
        <v>0</v>
      </c>
      <c r="R17" s="317">
        <v>0</v>
      </c>
      <c r="S17" s="317">
        <v>0</v>
      </c>
      <c r="T17" s="317">
        <v>0</v>
      </c>
      <c r="U17" s="317">
        <v>0</v>
      </c>
      <c r="V17" s="317">
        <v>0</v>
      </c>
      <c r="W17" s="317">
        <v>0</v>
      </c>
      <c r="DA17" s="137"/>
    </row>
    <row r="18" spans="1:105" ht="12" customHeight="1" x14ac:dyDescent="0.25">
      <c r="A18" s="135" t="s">
        <v>32</v>
      </c>
      <c r="B18" s="317">
        <v>0</v>
      </c>
      <c r="C18" s="317">
        <v>0</v>
      </c>
      <c r="D18" s="317">
        <v>0</v>
      </c>
      <c r="E18" s="317">
        <v>0</v>
      </c>
      <c r="F18" s="317">
        <v>0</v>
      </c>
      <c r="G18" s="317">
        <v>0</v>
      </c>
      <c r="H18" s="317">
        <v>0</v>
      </c>
      <c r="I18" s="317">
        <v>0</v>
      </c>
      <c r="J18" s="317">
        <v>0</v>
      </c>
      <c r="K18" s="317">
        <v>0</v>
      </c>
      <c r="L18" s="317">
        <v>0</v>
      </c>
      <c r="M18" s="317">
        <v>0</v>
      </c>
      <c r="N18" s="317">
        <v>0</v>
      </c>
      <c r="O18" s="317">
        <v>0</v>
      </c>
      <c r="P18" s="317">
        <v>0</v>
      </c>
      <c r="Q18" s="317">
        <v>0</v>
      </c>
      <c r="R18" s="317">
        <v>0</v>
      </c>
      <c r="S18" s="317">
        <v>0</v>
      </c>
      <c r="T18" s="317">
        <v>0</v>
      </c>
      <c r="U18" s="317">
        <v>0</v>
      </c>
      <c r="V18" s="317">
        <v>0</v>
      </c>
      <c r="W18" s="317">
        <v>0</v>
      </c>
      <c r="DA18" s="137"/>
    </row>
    <row r="19" spans="1:105" ht="12" customHeight="1" x14ac:dyDescent="0.25">
      <c r="A19" s="135" t="s">
        <v>33</v>
      </c>
      <c r="B19" s="317">
        <v>0</v>
      </c>
      <c r="C19" s="317">
        <v>0</v>
      </c>
      <c r="D19" s="317">
        <v>0</v>
      </c>
      <c r="E19" s="317">
        <v>0</v>
      </c>
      <c r="F19" s="317">
        <v>0</v>
      </c>
      <c r="G19" s="317">
        <v>0</v>
      </c>
      <c r="H19" s="317">
        <v>0</v>
      </c>
      <c r="I19" s="317">
        <v>0</v>
      </c>
      <c r="J19" s="317">
        <v>0</v>
      </c>
      <c r="K19" s="317">
        <v>0</v>
      </c>
      <c r="L19" s="317">
        <v>0</v>
      </c>
      <c r="M19" s="317">
        <v>0</v>
      </c>
      <c r="N19" s="317">
        <v>0</v>
      </c>
      <c r="O19" s="317">
        <v>0</v>
      </c>
      <c r="P19" s="317">
        <v>0</v>
      </c>
      <c r="Q19" s="317">
        <v>0</v>
      </c>
      <c r="R19" s="317">
        <v>0</v>
      </c>
      <c r="S19" s="317">
        <v>0</v>
      </c>
      <c r="T19" s="317">
        <v>0</v>
      </c>
      <c r="U19" s="317">
        <v>0</v>
      </c>
      <c r="V19" s="317">
        <v>0</v>
      </c>
      <c r="W19" s="317">
        <v>0</v>
      </c>
      <c r="DA19" s="137"/>
    </row>
    <row r="20" spans="1:105" ht="12" customHeight="1" x14ac:dyDescent="0.25">
      <c r="A20" s="135" t="s">
        <v>83</v>
      </c>
      <c r="B20" s="317">
        <v>0</v>
      </c>
      <c r="C20" s="317">
        <v>0</v>
      </c>
      <c r="D20" s="317">
        <v>0</v>
      </c>
      <c r="E20" s="317">
        <v>0</v>
      </c>
      <c r="F20" s="317">
        <v>0</v>
      </c>
      <c r="G20" s="317">
        <v>0</v>
      </c>
      <c r="H20" s="317">
        <v>0</v>
      </c>
      <c r="I20" s="317">
        <v>0</v>
      </c>
      <c r="J20" s="317">
        <v>0</v>
      </c>
      <c r="K20" s="317">
        <v>0</v>
      </c>
      <c r="L20" s="317">
        <v>0</v>
      </c>
      <c r="M20" s="317">
        <v>0</v>
      </c>
      <c r="N20" s="317">
        <v>0</v>
      </c>
      <c r="O20" s="317">
        <v>0</v>
      </c>
      <c r="P20" s="317">
        <v>0</v>
      </c>
      <c r="Q20" s="317">
        <v>0</v>
      </c>
      <c r="R20" s="317">
        <v>0</v>
      </c>
      <c r="S20" s="317">
        <v>0</v>
      </c>
      <c r="T20" s="317">
        <v>0</v>
      </c>
      <c r="U20" s="317">
        <v>0</v>
      </c>
      <c r="V20" s="317">
        <v>0</v>
      </c>
      <c r="W20" s="317">
        <v>0</v>
      </c>
      <c r="DA20" s="137"/>
    </row>
    <row r="21" spans="1:105" ht="12" customHeight="1" x14ac:dyDescent="0.25">
      <c r="A21" s="135" t="s">
        <v>70</v>
      </c>
      <c r="B21" s="317">
        <v>0</v>
      </c>
      <c r="C21" s="317">
        <v>0</v>
      </c>
      <c r="D21" s="317">
        <v>0</v>
      </c>
      <c r="E21" s="317">
        <v>0</v>
      </c>
      <c r="F21" s="317">
        <v>0</v>
      </c>
      <c r="G21" s="317">
        <v>0</v>
      </c>
      <c r="H21" s="317">
        <v>0</v>
      </c>
      <c r="I21" s="317">
        <v>0</v>
      </c>
      <c r="J21" s="317">
        <v>0</v>
      </c>
      <c r="K21" s="317">
        <v>0</v>
      </c>
      <c r="L21" s="317">
        <v>0</v>
      </c>
      <c r="M21" s="317">
        <v>0</v>
      </c>
      <c r="N21" s="317">
        <v>0</v>
      </c>
      <c r="O21" s="317">
        <v>0</v>
      </c>
      <c r="P21" s="317">
        <v>0</v>
      </c>
      <c r="Q21" s="317">
        <v>0</v>
      </c>
      <c r="R21" s="317">
        <v>0</v>
      </c>
      <c r="S21" s="317">
        <v>0</v>
      </c>
      <c r="T21" s="317">
        <v>0</v>
      </c>
      <c r="U21" s="317">
        <v>0</v>
      </c>
      <c r="V21" s="317">
        <v>0</v>
      </c>
      <c r="W21" s="317">
        <v>0</v>
      </c>
      <c r="DA21" s="137"/>
    </row>
    <row r="22" spans="1:105" ht="12" customHeight="1" x14ac:dyDescent="0.25">
      <c r="A22" s="135" t="s">
        <v>34</v>
      </c>
      <c r="B22" s="317">
        <v>0</v>
      </c>
      <c r="C22" s="317">
        <v>0</v>
      </c>
      <c r="D22" s="317">
        <v>0</v>
      </c>
      <c r="E22" s="317">
        <v>0</v>
      </c>
      <c r="F22" s="317">
        <v>0</v>
      </c>
      <c r="G22" s="317">
        <v>0</v>
      </c>
      <c r="H22" s="317">
        <v>0</v>
      </c>
      <c r="I22" s="317">
        <v>0</v>
      </c>
      <c r="J22" s="317">
        <v>0</v>
      </c>
      <c r="K22" s="317">
        <v>0</v>
      </c>
      <c r="L22" s="317">
        <v>0</v>
      </c>
      <c r="M22" s="317">
        <v>0</v>
      </c>
      <c r="N22" s="317">
        <v>0</v>
      </c>
      <c r="O22" s="317">
        <v>0</v>
      </c>
      <c r="P22" s="317">
        <v>0</v>
      </c>
      <c r="Q22" s="317">
        <v>0</v>
      </c>
      <c r="R22" s="317">
        <v>0</v>
      </c>
      <c r="S22" s="317">
        <v>0</v>
      </c>
      <c r="T22" s="317">
        <v>0</v>
      </c>
      <c r="U22" s="317">
        <v>0</v>
      </c>
      <c r="V22" s="317">
        <v>0</v>
      </c>
      <c r="W22" s="317">
        <v>0</v>
      </c>
      <c r="DA22" s="137"/>
    </row>
    <row r="23" spans="1:105" ht="12" customHeight="1" x14ac:dyDescent="0.25">
      <c r="A23" s="135" t="s">
        <v>84</v>
      </c>
      <c r="B23" s="317">
        <v>0</v>
      </c>
      <c r="C23" s="317">
        <v>0</v>
      </c>
      <c r="D23" s="317">
        <v>0</v>
      </c>
      <c r="E23" s="317">
        <v>0</v>
      </c>
      <c r="F23" s="317">
        <v>0</v>
      </c>
      <c r="G23" s="317">
        <v>0</v>
      </c>
      <c r="H23" s="317">
        <v>0</v>
      </c>
      <c r="I23" s="317">
        <v>0</v>
      </c>
      <c r="J23" s="317">
        <v>0</v>
      </c>
      <c r="K23" s="317">
        <v>0</v>
      </c>
      <c r="L23" s="317">
        <v>0</v>
      </c>
      <c r="M23" s="317">
        <v>0</v>
      </c>
      <c r="N23" s="317">
        <v>0</v>
      </c>
      <c r="O23" s="317">
        <v>0</v>
      </c>
      <c r="P23" s="317">
        <v>0</v>
      </c>
      <c r="Q23" s="317">
        <v>0</v>
      </c>
      <c r="R23" s="317">
        <v>0</v>
      </c>
      <c r="S23" s="317">
        <v>0</v>
      </c>
      <c r="T23" s="317">
        <v>0</v>
      </c>
      <c r="U23" s="317">
        <v>0</v>
      </c>
      <c r="V23" s="317">
        <v>0</v>
      </c>
      <c r="W23" s="317">
        <v>0</v>
      </c>
      <c r="DA23" s="137"/>
    </row>
    <row r="24" spans="1:105" ht="12" customHeight="1" x14ac:dyDescent="0.25">
      <c r="A24" s="135" t="s">
        <v>72</v>
      </c>
      <c r="B24" s="317">
        <v>0</v>
      </c>
      <c r="C24" s="317">
        <v>0</v>
      </c>
      <c r="D24" s="317">
        <v>0</v>
      </c>
      <c r="E24" s="317">
        <v>0</v>
      </c>
      <c r="F24" s="317">
        <v>0</v>
      </c>
      <c r="G24" s="317">
        <v>0</v>
      </c>
      <c r="H24" s="317">
        <v>0</v>
      </c>
      <c r="I24" s="317">
        <v>0</v>
      </c>
      <c r="J24" s="317">
        <v>0</v>
      </c>
      <c r="K24" s="317">
        <v>0</v>
      </c>
      <c r="L24" s="317">
        <v>0</v>
      </c>
      <c r="M24" s="317">
        <v>0</v>
      </c>
      <c r="N24" s="317">
        <v>0</v>
      </c>
      <c r="O24" s="317">
        <v>0</v>
      </c>
      <c r="P24" s="317">
        <v>0</v>
      </c>
      <c r="Q24" s="317">
        <v>0</v>
      </c>
      <c r="R24" s="317">
        <v>0</v>
      </c>
      <c r="S24" s="317">
        <v>0</v>
      </c>
      <c r="T24" s="317">
        <v>0</v>
      </c>
      <c r="U24" s="317">
        <v>0</v>
      </c>
      <c r="V24" s="317">
        <v>0</v>
      </c>
      <c r="W24" s="317">
        <v>0</v>
      </c>
      <c r="DA24" s="137"/>
    </row>
    <row r="25" spans="1:105" ht="12" customHeight="1" x14ac:dyDescent="0.25">
      <c r="A25" s="57" t="s">
        <v>1000</v>
      </c>
      <c r="B25" s="296">
        <v>135.71149611894819</v>
      </c>
      <c r="C25" s="296">
        <v>334.1580959029888</v>
      </c>
      <c r="D25" s="296">
        <v>261.70034754404162</v>
      </c>
      <c r="E25" s="296">
        <v>240.15188543089701</v>
      </c>
      <c r="F25" s="296">
        <v>210.2546816190841</v>
      </c>
      <c r="G25" s="296">
        <v>87.822559381606084</v>
      </c>
      <c r="H25" s="296">
        <v>65.007333081143486</v>
      </c>
      <c r="I25" s="296">
        <v>160.69284121623551</v>
      </c>
      <c r="J25" s="296">
        <v>96.434126693622247</v>
      </c>
      <c r="K25" s="296">
        <v>104.8149187216393</v>
      </c>
      <c r="L25" s="296">
        <v>173.77150314686881</v>
      </c>
      <c r="M25" s="296">
        <v>190.00877101331051</v>
      </c>
      <c r="N25" s="296">
        <v>146.71152830494239</v>
      </c>
      <c r="O25" s="296">
        <v>155.50670397894581</v>
      </c>
      <c r="P25" s="296">
        <v>148.82050011384189</v>
      </c>
      <c r="Q25" s="296">
        <v>182.07800063482429</v>
      </c>
      <c r="R25" s="296">
        <v>191.08023855427041</v>
      </c>
      <c r="S25" s="296">
        <v>202.56641510409699</v>
      </c>
      <c r="T25" s="296">
        <v>179.24103575393249</v>
      </c>
      <c r="U25" s="296">
        <v>153.96101131175359</v>
      </c>
      <c r="V25" s="296">
        <v>96.588479888620427</v>
      </c>
      <c r="W25" s="296">
        <v>132.29196492413189</v>
      </c>
      <c r="DA25" s="70" t="s">
        <v>1280</v>
      </c>
    </row>
    <row r="26" spans="1:105" ht="12" customHeight="1" x14ac:dyDescent="0.25">
      <c r="A26" s="46" t="s">
        <v>30</v>
      </c>
      <c r="B26" s="231">
        <v>21.273165873943391</v>
      </c>
      <c r="C26" s="231">
        <v>26.556348758137371</v>
      </c>
      <c r="D26" s="231">
        <v>23.080429989050739</v>
      </c>
      <c r="E26" s="231">
        <v>21.29877959401939</v>
      </c>
      <c r="F26" s="231">
        <v>21.25100185227144</v>
      </c>
      <c r="G26" s="231">
        <v>18.015743603293469</v>
      </c>
      <c r="H26" s="231">
        <v>20.600704989918981</v>
      </c>
      <c r="I26" s="231">
        <v>18.051267764541819</v>
      </c>
      <c r="J26" s="231">
        <v>16.716006365970081</v>
      </c>
      <c r="K26" s="231">
        <v>12.575325986595891</v>
      </c>
      <c r="L26" s="231">
        <v>16.641831397325529</v>
      </c>
      <c r="M26" s="231">
        <v>17.873591729955042</v>
      </c>
      <c r="N26" s="231">
        <v>16.137050622601389</v>
      </c>
      <c r="O26" s="231">
        <v>18.000939454161969</v>
      </c>
      <c r="P26" s="231">
        <v>1.112562751565124</v>
      </c>
      <c r="Q26" s="231">
        <v>0</v>
      </c>
      <c r="R26" s="231">
        <v>0</v>
      </c>
      <c r="S26" s="231">
        <v>2.4164586866762101E-3</v>
      </c>
      <c r="T26" s="231">
        <v>2.886983841715257E-3</v>
      </c>
      <c r="U26" s="231">
        <v>1.7632467486999961E-3</v>
      </c>
      <c r="V26" s="231">
        <v>0</v>
      </c>
      <c r="W26" s="231">
        <v>0</v>
      </c>
      <c r="DA26" s="73" t="s">
        <v>1281</v>
      </c>
    </row>
    <row r="27" spans="1:105" ht="12" customHeight="1" x14ac:dyDescent="0.25">
      <c r="A27" s="46" t="s">
        <v>32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1282</v>
      </c>
    </row>
    <row r="28" spans="1:105" ht="12" customHeight="1" x14ac:dyDescent="0.25">
      <c r="A28" s="46" t="s">
        <v>33</v>
      </c>
      <c r="B28" s="231">
        <v>1.0573500459582561</v>
      </c>
      <c r="C28" s="231">
        <v>1.147770355361063</v>
      </c>
      <c r="D28" s="231">
        <v>1.092547838105528</v>
      </c>
      <c r="E28" s="231">
        <v>1.0772291040052451</v>
      </c>
      <c r="F28" s="231">
        <v>2.0642326391726158</v>
      </c>
      <c r="G28" s="231">
        <v>0.82552384511539956</v>
      </c>
      <c r="H28" s="231">
        <v>2.27883961839126</v>
      </c>
      <c r="I28" s="231">
        <v>3.5994885389096272</v>
      </c>
      <c r="J28" s="231">
        <v>4.7810774777852192</v>
      </c>
      <c r="K28" s="231">
        <v>0</v>
      </c>
      <c r="L28" s="231">
        <v>0.95262403964589637</v>
      </c>
      <c r="M28" s="231">
        <v>11.13188251775629</v>
      </c>
      <c r="N28" s="231">
        <v>3.5937786164020569</v>
      </c>
      <c r="O28" s="231">
        <v>1.976344038649797</v>
      </c>
      <c r="P28" s="231">
        <v>2.416427401863444</v>
      </c>
      <c r="Q28" s="231">
        <v>2.8450508531571179</v>
      </c>
      <c r="R28" s="231">
        <v>2.9372130560287881</v>
      </c>
      <c r="S28" s="231">
        <v>3.273268997061495</v>
      </c>
      <c r="T28" s="231">
        <v>2.8496294737191921</v>
      </c>
      <c r="U28" s="231">
        <v>2.2391628094189961</v>
      </c>
      <c r="V28" s="231">
        <v>2.176302086016523</v>
      </c>
      <c r="W28" s="231">
        <v>2.4618642244951991</v>
      </c>
      <c r="DA28" s="73" t="s">
        <v>1283</v>
      </c>
    </row>
    <row r="29" spans="1:105" ht="12" customHeight="1" x14ac:dyDescent="0.25">
      <c r="A29" s="46" t="s">
        <v>160</v>
      </c>
      <c r="B29" s="231">
        <v>9.8720892395499291</v>
      </c>
      <c r="C29" s="231">
        <v>11.308420409174399</v>
      </c>
      <c r="D29" s="231">
        <v>28.499039030161111</v>
      </c>
      <c r="E29" s="231">
        <v>28.274195487106589</v>
      </c>
      <c r="F29" s="231">
        <v>27.239398912959501</v>
      </c>
      <c r="G29" s="231">
        <v>19.709188162648271</v>
      </c>
      <c r="H29" s="231">
        <v>2.3559876135308171</v>
      </c>
      <c r="I29" s="231">
        <v>1.871279680013415</v>
      </c>
      <c r="J29" s="231">
        <v>0.83764668512841067</v>
      </c>
      <c r="K29" s="231">
        <v>1.405120128579644</v>
      </c>
      <c r="L29" s="231">
        <v>1.985103817835947</v>
      </c>
      <c r="M29" s="231">
        <v>2.1122595773965931</v>
      </c>
      <c r="N29" s="231">
        <v>1.889618040333654</v>
      </c>
      <c r="O29" s="231">
        <v>2.0810012435324192</v>
      </c>
      <c r="P29" s="231">
        <v>3.871021131388515</v>
      </c>
      <c r="Q29" s="231">
        <v>3.041317138632869</v>
      </c>
      <c r="R29" s="231">
        <v>3.1502437995094459</v>
      </c>
      <c r="S29" s="231">
        <v>2.5032039951659919</v>
      </c>
      <c r="T29" s="231">
        <v>1.7569533233010439</v>
      </c>
      <c r="U29" s="231">
        <v>1.884000478987921</v>
      </c>
      <c r="V29" s="231">
        <v>1.9646508101759721</v>
      </c>
      <c r="W29" s="231">
        <v>1.707566707534989</v>
      </c>
      <c r="DA29" s="73" t="s">
        <v>1284</v>
      </c>
    </row>
    <row r="30" spans="1:105" ht="12" customHeight="1" x14ac:dyDescent="0.25">
      <c r="A30" s="46" t="s">
        <v>70</v>
      </c>
      <c r="B30" s="231">
        <v>67.573600301158066</v>
      </c>
      <c r="C30" s="231">
        <v>251.3213364816244</v>
      </c>
      <c r="D30" s="231">
        <v>162.5388118108923</v>
      </c>
      <c r="E30" s="231">
        <v>138.81654726439041</v>
      </c>
      <c r="F30" s="231">
        <v>116.1541063988218</v>
      </c>
      <c r="G30" s="231">
        <v>10.32232652549065</v>
      </c>
      <c r="H30" s="231">
        <v>7.1237992999279491</v>
      </c>
      <c r="I30" s="231">
        <v>91.184138041101491</v>
      </c>
      <c r="J30" s="231">
        <v>30.597708635104809</v>
      </c>
      <c r="K30" s="231">
        <v>30.4321343971279</v>
      </c>
      <c r="L30" s="231">
        <v>50.804022160513753</v>
      </c>
      <c r="M30" s="231">
        <v>26.985388388958199</v>
      </c>
      <c r="N30" s="231">
        <v>8.6247902791577893</v>
      </c>
      <c r="O30" s="231">
        <v>8.4319746166768272</v>
      </c>
      <c r="P30" s="231">
        <v>6.4435238911740349</v>
      </c>
      <c r="Q30" s="231">
        <v>6.0690664751341519</v>
      </c>
      <c r="R30" s="231">
        <v>17.23072527214574</v>
      </c>
      <c r="S30" s="231">
        <v>4.8376875255650837</v>
      </c>
      <c r="T30" s="231">
        <v>12.739022414700131</v>
      </c>
      <c r="U30" s="231">
        <v>2.3391643555805821</v>
      </c>
      <c r="V30" s="231">
        <v>1.486332232873699</v>
      </c>
      <c r="W30" s="231">
        <v>1.01241932489605</v>
      </c>
      <c r="DA30" s="73" t="s">
        <v>1285</v>
      </c>
    </row>
    <row r="31" spans="1:105" ht="12" customHeight="1" x14ac:dyDescent="0.25">
      <c r="A31" s="46" t="s">
        <v>34</v>
      </c>
      <c r="B31" s="231">
        <v>0</v>
      </c>
      <c r="C31" s="231">
        <v>0</v>
      </c>
      <c r="D31" s="231">
        <v>0</v>
      </c>
      <c r="E31" s="231">
        <v>0</v>
      </c>
      <c r="F31" s="231">
        <v>0</v>
      </c>
      <c r="G31" s="231">
        <v>0</v>
      </c>
      <c r="H31" s="231">
        <v>0</v>
      </c>
      <c r="I31" s="231">
        <v>0</v>
      </c>
      <c r="J31" s="231">
        <v>0</v>
      </c>
      <c r="K31" s="231">
        <v>0</v>
      </c>
      <c r="L31" s="231">
        <v>0</v>
      </c>
      <c r="M31" s="231">
        <v>0</v>
      </c>
      <c r="N31" s="231">
        <v>0</v>
      </c>
      <c r="O31" s="231">
        <v>0</v>
      </c>
      <c r="P31" s="231">
        <v>0</v>
      </c>
      <c r="Q31" s="231">
        <v>0</v>
      </c>
      <c r="R31" s="231">
        <v>0</v>
      </c>
      <c r="S31" s="231">
        <v>2.4574432100855381E-3</v>
      </c>
      <c r="T31" s="231">
        <v>4.2898265947379386E-3</v>
      </c>
      <c r="U31" s="231">
        <v>2.0231662482069449E-3</v>
      </c>
      <c r="V31" s="231">
        <v>2.0499573862533958E-3</v>
      </c>
      <c r="W31" s="231">
        <v>2.0620645178934301E-3</v>
      </c>
      <c r="DA31" s="73" t="s">
        <v>1286</v>
      </c>
    </row>
    <row r="32" spans="1:105" ht="12" customHeight="1" x14ac:dyDescent="0.25">
      <c r="A32" s="46" t="s">
        <v>162</v>
      </c>
      <c r="B32" s="231">
        <v>35.93529065833858</v>
      </c>
      <c r="C32" s="231">
        <v>43.82421989869151</v>
      </c>
      <c r="D32" s="231">
        <v>46.489518875831877</v>
      </c>
      <c r="E32" s="231">
        <v>50.685133981375408</v>
      </c>
      <c r="F32" s="231">
        <v>43.545941815858733</v>
      </c>
      <c r="G32" s="231">
        <v>38.572066413690408</v>
      </c>
      <c r="H32" s="231">
        <v>32.648001559374478</v>
      </c>
      <c r="I32" s="231">
        <v>45.890411908270522</v>
      </c>
      <c r="J32" s="231">
        <v>43.407117795038388</v>
      </c>
      <c r="K32" s="231">
        <v>60.326852066488819</v>
      </c>
      <c r="L32" s="231">
        <v>101.48775953128791</v>
      </c>
      <c r="M32" s="231">
        <v>128.9404144436472</v>
      </c>
      <c r="N32" s="231">
        <v>111.9976296388709</v>
      </c>
      <c r="O32" s="231">
        <v>118.1577740067985</v>
      </c>
      <c r="P32" s="231">
        <v>131.41069996872699</v>
      </c>
      <c r="Q32" s="231">
        <v>166.4505922468918</v>
      </c>
      <c r="R32" s="231">
        <v>167.30492088809541</v>
      </c>
      <c r="S32" s="231">
        <v>191.4948756135733</v>
      </c>
      <c r="T32" s="231">
        <v>161.2956406386601</v>
      </c>
      <c r="U32" s="231">
        <v>143.66556035943199</v>
      </c>
      <c r="V32" s="231">
        <v>89.669420337558378</v>
      </c>
      <c r="W32" s="231">
        <v>123.8968244802398</v>
      </c>
      <c r="DA32" s="73" t="s">
        <v>1287</v>
      </c>
    </row>
    <row r="33" spans="1:105" ht="12" customHeight="1" x14ac:dyDescent="0.25">
      <c r="A33" s="46" t="s">
        <v>36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1288</v>
      </c>
    </row>
    <row r="34" spans="1:105" ht="12" customHeight="1" x14ac:dyDescent="0.25">
      <c r="A34" s="46" t="s">
        <v>73</v>
      </c>
      <c r="B34" s="231">
        <v>0</v>
      </c>
      <c r="C34" s="231">
        <v>0</v>
      </c>
      <c r="D34" s="231">
        <v>0</v>
      </c>
      <c r="E34" s="231">
        <v>0</v>
      </c>
      <c r="F34" s="231">
        <v>0</v>
      </c>
      <c r="G34" s="231">
        <v>0.37771083136787548</v>
      </c>
      <c r="H34" s="231">
        <v>0</v>
      </c>
      <c r="I34" s="231">
        <v>9.6255283398687594E-2</v>
      </c>
      <c r="J34" s="231">
        <v>9.4569734595338725E-2</v>
      </c>
      <c r="K34" s="231">
        <v>7.548614284700654E-2</v>
      </c>
      <c r="L34" s="231">
        <v>1.900162200259736</v>
      </c>
      <c r="M34" s="231">
        <v>2.9652343555971381</v>
      </c>
      <c r="N34" s="231">
        <v>4.4686611075765814</v>
      </c>
      <c r="O34" s="231">
        <v>6.8586706191263191</v>
      </c>
      <c r="P34" s="231">
        <v>3.56626496912379</v>
      </c>
      <c r="Q34" s="231">
        <v>3.6719739210083802</v>
      </c>
      <c r="R34" s="231">
        <v>0.45713553849105643</v>
      </c>
      <c r="S34" s="231">
        <v>0.45250507083439923</v>
      </c>
      <c r="T34" s="231">
        <v>0.59261309311556809</v>
      </c>
      <c r="U34" s="231">
        <v>3.829336895337081</v>
      </c>
      <c r="V34" s="231">
        <v>1.2897244646095949</v>
      </c>
      <c r="W34" s="231">
        <v>3.211228122447976</v>
      </c>
      <c r="DA34" s="73" t="s">
        <v>1289</v>
      </c>
    </row>
    <row r="35" spans="1:105" ht="12" customHeight="1" x14ac:dyDescent="0.25">
      <c r="A35" s="46" t="s">
        <v>79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1290</v>
      </c>
    </row>
    <row r="36" spans="1:105" ht="12" customHeight="1" x14ac:dyDescent="0.25">
      <c r="A36" s="57" t="s">
        <v>1012</v>
      </c>
      <c r="B36" s="263">
        <v>131.53660849935869</v>
      </c>
      <c r="C36" s="263">
        <v>263.20147224722928</v>
      </c>
      <c r="D36" s="263">
        <v>235.1873113488023</v>
      </c>
      <c r="E36" s="263">
        <v>242.18474932241631</v>
      </c>
      <c r="F36" s="263">
        <v>222.2504223631224</v>
      </c>
      <c r="G36" s="263">
        <v>127.4501242913548</v>
      </c>
      <c r="H36" s="263">
        <v>110.0761225925917</v>
      </c>
      <c r="I36" s="263">
        <v>197.0460454232169</v>
      </c>
      <c r="J36" s="263">
        <v>142.3103216201682</v>
      </c>
      <c r="K36" s="263">
        <v>139.4921679345677</v>
      </c>
      <c r="L36" s="263">
        <v>204.05694063745801</v>
      </c>
      <c r="M36" s="263">
        <v>206.05494179980451</v>
      </c>
      <c r="N36" s="263">
        <v>141.8468683712415</v>
      </c>
      <c r="O36" s="263">
        <v>153.93890059959551</v>
      </c>
      <c r="P36" s="263">
        <v>101.3492142699358</v>
      </c>
      <c r="Q36" s="263">
        <v>118.2719564040665</v>
      </c>
      <c r="R36" s="263">
        <v>114.9783722248072</v>
      </c>
      <c r="S36" s="263">
        <v>118.0660132593497</v>
      </c>
      <c r="T36" s="263">
        <v>133.38301084051039</v>
      </c>
      <c r="U36" s="263">
        <v>120.49692334473831</v>
      </c>
      <c r="V36" s="263">
        <v>79.426930138486711</v>
      </c>
      <c r="W36" s="263">
        <v>105.7942984130201</v>
      </c>
      <c r="DA36" s="70" t="s">
        <v>1291</v>
      </c>
    </row>
    <row r="37" spans="1:105" ht="12" customHeight="1" x14ac:dyDescent="0.25">
      <c r="A37" s="60" t="s">
        <v>1014</v>
      </c>
      <c r="B37" s="264">
        <v>131.53660849935869</v>
      </c>
      <c r="C37" s="264">
        <v>263.20147224722928</v>
      </c>
      <c r="D37" s="264">
        <v>235.1873113488023</v>
      </c>
      <c r="E37" s="264">
        <v>242.18474932241631</v>
      </c>
      <c r="F37" s="264">
        <v>222.2504223631224</v>
      </c>
      <c r="G37" s="264">
        <v>127.4501242913548</v>
      </c>
      <c r="H37" s="264">
        <v>110.0761225925917</v>
      </c>
      <c r="I37" s="264">
        <v>197.0460454232169</v>
      </c>
      <c r="J37" s="264">
        <v>142.3103216201682</v>
      </c>
      <c r="K37" s="264">
        <v>139.4921679345677</v>
      </c>
      <c r="L37" s="264">
        <v>204.05694063745801</v>
      </c>
      <c r="M37" s="264">
        <v>206.05494179980451</v>
      </c>
      <c r="N37" s="264">
        <v>141.8468683712415</v>
      </c>
      <c r="O37" s="264">
        <v>153.93890059959551</v>
      </c>
      <c r="P37" s="264">
        <v>101.3492142699358</v>
      </c>
      <c r="Q37" s="264">
        <v>118.2719564040665</v>
      </c>
      <c r="R37" s="264">
        <v>114.9783722248072</v>
      </c>
      <c r="S37" s="264">
        <v>118.0660132593497</v>
      </c>
      <c r="T37" s="264">
        <v>133.38301084051039</v>
      </c>
      <c r="U37" s="264">
        <v>120.49692334473831</v>
      </c>
      <c r="V37" s="264">
        <v>79.426930138486711</v>
      </c>
      <c r="W37" s="264">
        <v>105.7942984130201</v>
      </c>
      <c r="DA37" s="72" t="s">
        <v>1292</v>
      </c>
    </row>
    <row r="38" spans="1:105" ht="12" customHeight="1" x14ac:dyDescent="0.25">
      <c r="A38" s="59" t="s">
        <v>30</v>
      </c>
      <c r="B38" s="232">
        <v>20.618740277170382</v>
      </c>
      <c r="C38" s="232">
        <v>20.917254965092461</v>
      </c>
      <c r="D38" s="232">
        <v>20.742136282358569</v>
      </c>
      <c r="E38" s="232">
        <v>21.47907182821287</v>
      </c>
      <c r="F38" s="232">
        <v>22.463443386547301</v>
      </c>
      <c r="G38" s="232">
        <v>26.257793334981741</v>
      </c>
      <c r="H38" s="232">
        <v>34.882921979488287</v>
      </c>
      <c r="I38" s="232">
        <v>22.148235015195809</v>
      </c>
      <c r="J38" s="232">
        <v>24.69245569769134</v>
      </c>
      <c r="K38" s="232">
        <v>16.747842156148469</v>
      </c>
      <c r="L38" s="232">
        <v>19.758274898184169</v>
      </c>
      <c r="M38" s="232">
        <v>19.690292268206399</v>
      </c>
      <c r="N38" s="232">
        <v>16.092125676770578</v>
      </c>
      <c r="O38" s="232">
        <v>18.641651468243431</v>
      </c>
      <c r="P38" s="232">
        <v>0.77627589023329946</v>
      </c>
      <c r="Q38" s="232">
        <v>0</v>
      </c>
      <c r="R38" s="232">
        <v>0</v>
      </c>
      <c r="S38" s="232">
        <v>1.411605525989011E-3</v>
      </c>
      <c r="T38" s="232">
        <v>2.1555401285595281E-3</v>
      </c>
      <c r="U38" s="232">
        <v>1.4152154923874471E-3</v>
      </c>
      <c r="V38" s="232">
        <v>0</v>
      </c>
      <c r="W38" s="232">
        <v>0</v>
      </c>
      <c r="DA38" s="71" t="s">
        <v>1293</v>
      </c>
    </row>
    <row r="39" spans="1:105" ht="12" customHeight="1" x14ac:dyDescent="0.25">
      <c r="A39" s="59" t="s">
        <v>33</v>
      </c>
      <c r="B39" s="297">
        <v>1.024822826506085</v>
      </c>
      <c r="C39" s="297">
        <v>0.90404766796510627</v>
      </c>
      <c r="D39" s="297">
        <v>0.98186109027135648</v>
      </c>
      <c r="E39" s="297">
        <v>1.0863477505005521</v>
      </c>
      <c r="F39" s="297">
        <v>2.1820040932216518</v>
      </c>
      <c r="G39" s="297">
        <v>1.2031939949554431</v>
      </c>
      <c r="H39" s="297">
        <v>3.8587312740515021</v>
      </c>
      <c r="I39" s="297">
        <v>4.4164387307396229</v>
      </c>
      <c r="J39" s="297">
        <v>7.0624849753453711</v>
      </c>
      <c r="K39" s="297">
        <v>0</v>
      </c>
      <c r="L39" s="297">
        <v>1.1310178069083909</v>
      </c>
      <c r="M39" s="297">
        <v>12.26334491587439</v>
      </c>
      <c r="N39" s="297">
        <v>3.583773671047076</v>
      </c>
      <c r="O39" s="297">
        <v>2.046688554431634</v>
      </c>
      <c r="P39" s="297">
        <v>1.686030140706076</v>
      </c>
      <c r="Q39" s="297">
        <v>1.8860894817848251</v>
      </c>
      <c r="R39" s="297">
        <v>1.7716424227533749</v>
      </c>
      <c r="S39" s="297">
        <v>1.912122325855282</v>
      </c>
      <c r="T39" s="297">
        <v>2.127649830723755</v>
      </c>
      <c r="U39" s="297">
        <v>1.7971948056639959</v>
      </c>
      <c r="V39" s="297">
        <v>1.8138821578340549</v>
      </c>
      <c r="W39" s="297">
        <v>2.0177709365929131</v>
      </c>
      <c r="DA39" s="122" t="s">
        <v>1294</v>
      </c>
    </row>
    <row r="40" spans="1:105" ht="12" customHeight="1" x14ac:dyDescent="0.25">
      <c r="A40" s="59" t="s">
        <v>160</v>
      </c>
      <c r="B40" s="297">
        <v>9.5683945318476713</v>
      </c>
      <c r="C40" s="297">
        <v>8.90713987474183</v>
      </c>
      <c r="D40" s="297">
        <v>25.611782439074471</v>
      </c>
      <c r="E40" s="297">
        <v>28.513533983093691</v>
      </c>
      <c r="F40" s="297">
        <v>28.79349875448067</v>
      </c>
      <c r="G40" s="297">
        <v>28.72597440166048</v>
      </c>
      <c r="H40" s="297">
        <v>3.9893650313255371</v>
      </c>
      <c r="I40" s="297">
        <v>2.2959906568728168</v>
      </c>
      <c r="J40" s="297">
        <v>1.2373501905908699</v>
      </c>
      <c r="K40" s="297">
        <v>1.8713415579812871</v>
      </c>
      <c r="L40" s="297">
        <v>2.3568455897552769</v>
      </c>
      <c r="M40" s="297">
        <v>2.3269530295666931</v>
      </c>
      <c r="N40" s="297">
        <v>1.8843574143315269</v>
      </c>
      <c r="O40" s="297">
        <v>2.155070849812962</v>
      </c>
      <c r="P40" s="297">
        <v>2.7009536052264989</v>
      </c>
      <c r="Q40" s="297">
        <v>2.016201664579031</v>
      </c>
      <c r="R40" s="297">
        <v>1.9001364391225191</v>
      </c>
      <c r="S40" s="297">
        <v>1.462278917383186</v>
      </c>
      <c r="T40" s="297">
        <v>1.311813158653262</v>
      </c>
      <c r="U40" s="297">
        <v>1.51213474092316</v>
      </c>
      <c r="V40" s="297">
        <v>1.637477202200025</v>
      </c>
      <c r="W40" s="297">
        <v>1.39954041351092</v>
      </c>
      <c r="DA40" s="122" t="s">
        <v>1295</v>
      </c>
    </row>
    <row r="41" spans="1:105" ht="12" customHeight="1" x14ac:dyDescent="0.25">
      <c r="A41" s="59" t="s">
        <v>70</v>
      </c>
      <c r="B41" s="297">
        <v>65.494836192175498</v>
      </c>
      <c r="C41" s="297">
        <v>197.95464057321129</v>
      </c>
      <c r="D41" s="297">
        <v>146.07189672608089</v>
      </c>
      <c r="E41" s="297">
        <v>139.9916167250062</v>
      </c>
      <c r="F41" s="297">
        <v>122.7810910442341</v>
      </c>
      <c r="G41" s="297">
        <v>15.04470326681294</v>
      </c>
      <c r="H41" s="297">
        <v>12.062642288141291</v>
      </c>
      <c r="I41" s="297">
        <v>111.8795502529421</v>
      </c>
      <c r="J41" s="297">
        <v>45.198150107269768</v>
      </c>
      <c r="K41" s="297">
        <v>40.529572267236453</v>
      </c>
      <c r="L41" s="297">
        <v>60.317870780867928</v>
      </c>
      <c r="M41" s="297">
        <v>29.728226557795889</v>
      </c>
      <c r="N41" s="297">
        <v>8.6007791853615956</v>
      </c>
      <c r="O41" s="297">
        <v>8.7320960327335637</v>
      </c>
      <c r="P41" s="297">
        <v>4.4958832549661079</v>
      </c>
      <c r="Q41" s="297">
        <v>4.0234087310956363</v>
      </c>
      <c r="R41" s="297">
        <v>10.393077820583841</v>
      </c>
      <c r="S41" s="297">
        <v>2.8259975979514058</v>
      </c>
      <c r="T41" s="297">
        <v>9.5114747844209582</v>
      </c>
      <c r="U41" s="297">
        <v>1.87745795516075</v>
      </c>
      <c r="V41" s="297">
        <v>1.238813092698007</v>
      </c>
      <c r="W41" s="297">
        <v>0.82978998967302764</v>
      </c>
      <c r="DA41" s="122" t="s">
        <v>1296</v>
      </c>
    </row>
    <row r="42" spans="1:105" ht="12" customHeight="1" x14ac:dyDescent="0.25">
      <c r="A42" s="59" t="s">
        <v>162</v>
      </c>
      <c r="B42" s="297">
        <v>34.829814671659037</v>
      </c>
      <c r="C42" s="297">
        <v>34.518389166218498</v>
      </c>
      <c r="D42" s="297">
        <v>41.779634811017011</v>
      </c>
      <c r="E42" s="297">
        <v>51.114179035602973</v>
      </c>
      <c r="F42" s="297">
        <v>46.030385084638738</v>
      </c>
      <c r="G42" s="297">
        <v>56.218459292944161</v>
      </c>
      <c r="H42" s="297">
        <v>55.282462019585047</v>
      </c>
      <c r="I42" s="297">
        <v>56.30583076746651</v>
      </c>
      <c r="J42" s="297">
        <v>64.119880649270897</v>
      </c>
      <c r="K42" s="297">
        <v>80.34341195320151</v>
      </c>
      <c r="L42" s="297">
        <v>120.4929315617422</v>
      </c>
      <c r="M42" s="297">
        <v>142.0461250283611</v>
      </c>
      <c r="N42" s="297">
        <v>111.6858324237307</v>
      </c>
      <c r="O42" s="297">
        <v>122.3633936943739</v>
      </c>
      <c r="P42" s="297">
        <v>91.690071378803822</v>
      </c>
      <c r="Q42" s="297">
        <v>110.34625652660699</v>
      </c>
      <c r="R42" s="297">
        <v>100.9135155423475</v>
      </c>
      <c r="S42" s="297">
        <v>111.86420281263391</v>
      </c>
      <c r="T42" s="297">
        <v>120.42991752658391</v>
      </c>
      <c r="U42" s="297">
        <v>115.308720627498</v>
      </c>
      <c r="V42" s="297">
        <v>74.736757685754625</v>
      </c>
      <c r="W42" s="297">
        <v>101.5471970732432</v>
      </c>
      <c r="DA42" s="122" t="s">
        <v>1297</v>
      </c>
    </row>
    <row r="43" spans="1:105" ht="12" customHeight="1" x14ac:dyDescent="0.25">
      <c r="A43" s="60" t="s">
        <v>1021</v>
      </c>
      <c r="B43" s="264">
        <v>0</v>
      </c>
      <c r="C43" s="264">
        <v>0</v>
      </c>
      <c r="D43" s="264">
        <v>0</v>
      </c>
      <c r="E43" s="264">
        <v>0</v>
      </c>
      <c r="F43" s="264">
        <v>0</v>
      </c>
      <c r="G43" s="264">
        <v>0</v>
      </c>
      <c r="H43" s="264">
        <v>0</v>
      </c>
      <c r="I43" s="264">
        <v>0</v>
      </c>
      <c r="J43" s="264">
        <v>0</v>
      </c>
      <c r="K43" s="264">
        <v>0</v>
      </c>
      <c r="L43" s="264">
        <v>0</v>
      </c>
      <c r="M43" s="264">
        <v>0</v>
      </c>
      <c r="N43" s="264">
        <v>0</v>
      </c>
      <c r="O43" s="264">
        <v>0</v>
      </c>
      <c r="P43" s="264">
        <v>0</v>
      </c>
      <c r="Q43" s="264">
        <v>0</v>
      </c>
      <c r="R43" s="264">
        <v>0</v>
      </c>
      <c r="S43" s="264">
        <v>0</v>
      </c>
      <c r="T43" s="264">
        <v>0</v>
      </c>
      <c r="U43" s="264">
        <v>0</v>
      </c>
      <c r="V43" s="264">
        <v>0</v>
      </c>
      <c r="W43" s="264">
        <v>0</v>
      </c>
      <c r="DA43" s="72" t="s">
        <v>1298</v>
      </c>
    </row>
    <row r="44" spans="1:105" ht="12" customHeight="1" x14ac:dyDescent="0.25">
      <c r="A44" s="57" t="s">
        <v>1023</v>
      </c>
      <c r="B44" s="263">
        <f t="shared" ref="B44:W44" si="1">B45+B46+B57</f>
        <v>5.6866007158060032</v>
      </c>
      <c r="C44" s="263">
        <f t="shared" si="1"/>
        <v>14.66328647332417</v>
      </c>
      <c r="D44" s="263">
        <f t="shared" si="1"/>
        <v>12.437727829572093</v>
      </c>
      <c r="E44" s="263">
        <f t="shared" si="1"/>
        <v>12.219917046969023</v>
      </c>
      <c r="F44" s="263">
        <f t="shared" si="1"/>
        <v>10.178093779592103</v>
      </c>
      <c r="G44" s="263">
        <f t="shared" si="1"/>
        <v>5.1904631831984851</v>
      </c>
      <c r="H44" s="263">
        <f t="shared" si="1"/>
        <v>3.9854091688468261</v>
      </c>
      <c r="I44" s="263">
        <f t="shared" si="1"/>
        <v>8.7761537259890048</v>
      </c>
      <c r="J44" s="263">
        <f t="shared" si="1"/>
        <v>6.3031321045985873</v>
      </c>
      <c r="K44" s="263">
        <f t="shared" si="1"/>
        <v>9.5481701154006693</v>
      </c>
      <c r="L44" s="263">
        <f t="shared" si="1"/>
        <v>15.29807542725327</v>
      </c>
      <c r="M44" s="263">
        <f t="shared" si="1"/>
        <v>17.745477854184696</v>
      </c>
      <c r="N44" s="263">
        <f t="shared" si="1"/>
        <v>12.573943299123965</v>
      </c>
      <c r="O44" s="263">
        <f t="shared" si="1"/>
        <v>13.278159798170034</v>
      </c>
      <c r="P44" s="263">
        <f t="shared" si="1"/>
        <v>9.463823807494828</v>
      </c>
      <c r="Q44" s="263">
        <f t="shared" si="1"/>
        <v>11.518745168287955</v>
      </c>
      <c r="R44" s="263">
        <f t="shared" si="1"/>
        <v>10.676715763643097</v>
      </c>
      <c r="S44" s="263">
        <f t="shared" si="1"/>
        <v>11.642513704484125</v>
      </c>
      <c r="T44" s="263">
        <f t="shared" si="1"/>
        <v>12.842592527331275</v>
      </c>
      <c r="U44" s="263">
        <f t="shared" si="1"/>
        <v>11.125289707913177</v>
      </c>
      <c r="V44" s="263">
        <f t="shared" si="1"/>
        <v>5.8535021948637915</v>
      </c>
      <c r="W44" s="263">
        <f t="shared" si="1"/>
        <v>8.9553401077747488</v>
      </c>
      <c r="DA44" s="70"/>
    </row>
    <row r="45" spans="1:105" ht="12" customHeight="1" x14ac:dyDescent="0.25">
      <c r="A45" s="60" t="s">
        <v>1024</v>
      </c>
      <c r="B45" s="264">
        <v>2.297114765294852</v>
      </c>
      <c r="C45" s="264">
        <v>6.3174631370312939</v>
      </c>
      <c r="D45" s="264">
        <v>5.901585523197757</v>
      </c>
      <c r="E45" s="264">
        <v>6.2219620841606913</v>
      </c>
      <c r="F45" s="264">
        <v>4.9268416030450739</v>
      </c>
      <c r="G45" s="264">
        <v>2.997035657346284</v>
      </c>
      <c r="H45" s="264">
        <v>2.3618072746815</v>
      </c>
      <c r="I45" s="264">
        <v>4.7627418690247181</v>
      </c>
      <c r="J45" s="264">
        <v>3.894624889473957</v>
      </c>
      <c r="K45" s="264">
        <v>6.9303469790351304</v>
      </c>
      <c r="L45" s="264">
        <v>10.958015186525589</v>
      </c>
      <c r="M45" s="264">
        <v>12.999880920679329</v>
      </c>
      <c r="N45" s="264">
        <v>8.9097241416565023</v>
      </c>
      <c r="O45" s="264">
        <v>9.3942752090195896</v>
      </c>
      <c r="P45" s="264">
        <v>5.7469316597449236</v>
      </c>
      <c r="Q45" s="264">
        <v>6.9712245624582314</v>
      </c>
      <c r="R45" s="264">
        <v>5.9043582071958882</v>
      </c>
      <c r="S45" s="264">
        <v>6.5832811584147803</v>
      </c>
      <c r="T45" s="264">
        <v>8.3659270287022593</v>
      </c>
      <c r="U45" s="264">
        <v>7.2800098333895944</v>
      </c>
      <c r="V45" s="264">
        <v>3.4411399048131259</v>
      </c>
      <c r="W45" s="264">
        <v>5.6512592502264347</v>
      </c>
      <c r="DA45" s="72" t="s">
        <v>1299</v>
      </c>
    </row>
    <row r="46" spans="1:105" ht="12" customHeight="1" x14ac:dyDescent="0.25">
      <c r="A46" s="60" t="s">
        <v>1026</v>
      </c>
      <c r="B46" s="264">
        <v>3.3894859505111512</v>
      </c>
      <c r="C46" s="264">
        <v>8.3458233362928755</v>
      </c>
      <c r="D46" s="264">
        <v>6.5361423063743356</v>
      </c>
      <c r="E46" s="264">
        <v>5.9979549628083308</v>
      </c>
      <c r="F46" s="264">
        <v>5.2512521765470304</v>
      </c>
      <c r="G46" s="264">
        <v>2.1934275258522011</v>
      </c>
      <c r="H46" s="264">
        <v>1.6236018941653261</v>
      </c>
      <c r="I46" s="264">
        <v>4.0134118569642867</v>
      </c>
      <c r="J46" s="264">
        <v>2.4085072151246298</v>
      </c>
      <c r="K46" s="264">
        <v>2.617823136365538</v>
      </c>
      <c r="L46" s="264">
        <v>4.3400602407276798</v>
      </c>
      <c r="M46" s="264">
        <v>4.7455969335053672</v>
      </c>
      <c r="N46" s="264">
        <v>3.6642191574674632</v>
      </c>
      <c r="O46" s="264">
        <v>3.8838845891504441</v>
      </c>
      <c r="P46" s="264">
        <v>3.716892147749904</v>
      </c>
      <c r="Q46" s="264">
        <v>4.5475206058297237</v>
      </c>
      <c r="R46" s="264">
        <v>4.7723575564472087</v>
      </c>
      <c r="S46" s="264">
        <v>5.059232546069345</v>
      </c>
      <c r="T46" s="264">
        <v>4.476665498629016</v>
      </c>
      <c r="U46" s="264">
        <v>3.845279874523583</v>
      </c>
      <c r="V46" s="264">
        <v>2.4123622900506652</v>
      </c>
      <c r="W46" s="264">
        <v>3.304080857548314</v>
      </c>
      <c r="DA46" s="72" t="s">
        <v>1300</v>
      </c>
    </row>
    <row r="47" spans="1:105" ht="12" customHeight="1" x14ac:dyDescent="0.25">
      <c r="A47" s="64" t="s">
        <v>30</v>
      </c>
      <c r="B47" s="231">
        <v>0.53131163471535114</v>
      </c>
      <c r="C47" s="231">
        <v>0.6632626828731365</v>
      </c>
      <c r="D47" s="231">
        <v>0.5764492722936021</v>
      </c>
      <c r="E47" s="231">
        <v>0.53195135461249121</v>
      </c>
      <c r="F47" s="231">
        <v>0.53075807335752734</v>
      </c>
      <c r="G47" s="231">
        <v>0.44995532123419357</v>
      </c>
      <c r="H47" s="231">
        <v>0.51451647156519831</v>
      </c>
      <c r="I47" s="231">
        <v>0.45084256106942072</v>
      </c>
      <c r="J47" s="231">
        <v>0.41749350899831261</v>
      </c>
      <c r="K47" s="231">
        <v>0.31407722981187708</v>
      </c>
      <c r="L47" s="231">
        <v>0.41564093923605772</v>
      </c>
      <c r="M47" s="231">
        <v>0.4464049825281996</v>
      </c>
      <c r="N47" s="231">
        <v>0.40303369966575631</v>
      </c>
      <c r="O47" s="231">
        <v>0.44958557764632168</v>
      </c>
      <c r="P47" s="231">
        <v>2.7787003484117521E-2</v>
      </c>
      <c r="Q47" s="231">
        <v>0</v>
      </c>
      <c r="R47" s="231">
        <v>0</v>
      </c>
      <c r="S47" s="231">
        <v>6.0352681996083767E-5</v>
      </c>
      <c r="T47" s="231">
        <v>7.2104364410439418E-5</v>
      </c>
      <c r="U47" s="231">
        <v>4.4038274228182033E-5</v>
      </c>
      <c r="V47" s="231">
        <v>0</v>
      </c>
      <c r="W47" s="231">
        <v>0</v>
      </c>
      <c r="DA47" s="73" t="s">
        <v>1301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1302</v>
      </c>
    </row>
    <row r="49" spans="1:105" ht="12" customHeight="1" x14ac:dyDescent="0.25">
      <c r="A49" s="64" t="s">
        <v>33</v>
      </c>
      <c r="B49" s="231">
        <v>2.640802900298617E-2</v>
      </c>
      <c r="C49" s="231">
        <v>2.8666337083924739E-2</v>
      </c>
      <c r="D49" s="231">
        <v>2.728711755026459E-2</v>
      </c>
      <c r="E49" s="231">
        <v>2.6904521856477411E-2</v>
      </c>
      <c r="F49" s="231">
        <v>5.1555599408687439E-2</v>
      </c>
      <c r="G49" s="231">
        <v>2.0618013616017571E-2</v>
      </c>
      <c r="H49" s="231">
        <v>5.6915553146915182E-2</v>
      </c>
      <c r="I49" s="231">
        <v>8.9899648744323671E-2</v>
      </c>
      <c r="J49" s="231">
        <v>0.11941062771170551</v>
      </c>
      <c r="K49" s="231">
        <v>0</v>
      </c>
      <c r="L49" s="231">
        <v>2.3792426513881169E-2</v>
      </c>
      <c r="M49" s="231">
        <v>0.27802625772841622</v>
      </c>
      <c r="N49" s="231">
        <v>8.9757039586872867E-2</v>
      </c>
      <c r="O49" s="231">
        <v>4.9360522460887242E-2</v>
      </c>
      <c r="P49" s="231">
        <v>6.0351900636830033E-2</v>
      </c>
      <c r="Q49" s="231">
        <v>7.1057059799957606E-2</v>
      </c>
      <c r="R49" s="231">
        <v>7.3358872842589462E-2</v>
      </c>
      <c r="S49" s="231">
        <v>8.1752096138262273E-2</v>
      </c>
      <c r="T49" s="231">
        <v>7.1171413929944263E-2</v>
      </c>
      <c r="U49" s="231">
        <v>5.5924598140017802E-2</v>
      </c>
      <c r="V49" s="231">
        <v>5.4354609267263043E-2</v>
      </c>
      <c r="W49" s="231">
        <v>6.1486715861409233E-2</v>
      </c>
      <c r="DA49" s="73" t="s">
        <v>1303</v>
      </c>
    </row>
    <row r="50" spans="1:105" ht="12" customHeight="1" x14ac:dyDescent="0.25">
      <c r="A50" s="64" t="s">
        <v>160</v>
      </c>
      <c r="B50" s="231">
        <v>0.24656207275409209</v>
      </c>
      <c r="C50" s="231">
        <v>0.28243541037801961</v>
      </c>
      <c r="D50" s="231">
        <v>0.71178267986327948</v>
      </c>
      <c r="E50" s="231">
        <v>0.7061670610539601</v>
      </c>
      <c r="F50" s="231">
        <v>0.68032232018812788</v>
      </c>
      <c r="G50" s="231">
        <v>0.49225023880603841</v>
      </c>
      <c r="H50" s="231">
        <v>5.884237624675364E-2</v>
      </c>
      <c r="I50" s="231">
        <v>4.6736469394775909E-2</v>
      </c>
      <c r="J50" s="231">
        <v>2.092078970411243E-2</v>
      </c>
      <c r="K50" s="231">
        <v>3.5093820868548807E-2</v>
      </c>
      <c r="L50" s="231">
        <v>4.9579303841463973E-2</v>
      </c>
      <c r="M50" s="231">
        <v>5.2755104513351241E-2</v>
      </c>
      <c r="N50" s="231">
        <v>4.7194482285639487E-2</v>
      </c>
      <c r="O50" s="231">
        <v>5.1974406587980609E-2</v>
      </c>
      <c r="P50" s="231">
        <v>9.6681357985126629E-2</v>
      </c>
      <c r="Q50" s="231">
        <v>7.5958942368520535E-2</v>
      </c>
      <c r="R50" s="231">
        <v>7.8679459032441529E-2</v>
      </c>
      <c r="S50" s="231">
        <v>6.2519204455914065E-2</v>
      </c>
      <c r="T50" s="231">
        <v>4.3881091693316727E-2</v>
      </c>
      <c r="U50" s="231">
        <v>4.7054179910365312E-2</v>
      </c>
      <c r="V50" s="231">
        <v>4.9068476210115633E-2</v>
      </c>
      <c r="W50" s="231">
        <v>4.2647627726965523E-2</v>
      </c>
      <c r="DA50" s="73" t="s">
        <v>1304</v>
      </c>
    </row>
    <row r="51" spans="1:105" ht="12" customHeight="1" x14ac:dyDescent="0.25">
      <c r="A51" s="64" t="s">
        <v>70</v>
      </c>
      <c r="B51" s="231">
        <v>1.687696145103897</v>
      </c>
      <c r="C51" s="231">
        <v>6.2769195199316279</v>
      </c>
      <c r="D51" s="231">
        <v>4.0595162149190589</v>
      </c>
      <c r="E51" s="231">
        <v>3.4670366925932381</v>
      </c>
      <c r="F51" s="231">
        <v>2.901026979968683</v>
      </c>
      <c r="G51" s="231">
        <v>0.25780705198381609</v>
      </c>
      <c r="H51" s="231">
        <v>0.17792168189055621</v>
      </c>
      <c r="I51" s="231">
        <v>2.27738521524287</v>
      </c>
      <c r="J51" s="231">
        <v>0.76419836566845789</v>
      </c>
      <c r="K51" s="231">
        <v>0.7600630376421762</v>
      </c>
      <c r="L51" s="231">
        <v>1.2688646449788561</v>
      </c>
      <c r="M51" s="231">
        <v>0.67397823640004739</v>
      </c>
      <c r="N51" s="231">
        <v>0.21540994177595571</v>
      </c>
      <c r="O51" s="231">
        <v>0.21059424083898501</v>
      </c>
      <c r="P51" s="231">
        <v>0.1609313457260455</v>
      </c>
      <c r="Q51" s="231">
        <v>0.15157901974756349</v>
      </c>
      <c r="R51" s="231">
        <v>0.43034896009005869</v>
      </c>
      <c r="S51" s="231">
        <v>0.12082450175403001</v>
      </c>
      <c r="T51" s="231">
        <v>0.31816565827280763</v>
      </c>
      <c r="U51" s="231">
        <v>5.8422204057257107E-2</v>
      </c>
      <c r="V51" s="231">
        <v>3.7122147829699421E-2</v>
      </c>
      <c r="W51" s="231">
        <v>2.5285854005716962E-2</v>
      </c>
      <c r="DA51" s="73" t="s">
        <v>1305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6.1376298051149235E-5</v>
      </c>
      <c r="T52" s="231">
        <v>1.071413062917608E-4</v>
      </c>
      <c r="U52" s="231">
        <v>5.0529938656304773E-5</v>
      </c>
      <c r="V52" s="231">
        <v>5.1199065359668648E-5</v>
      </c>
      <c r="W52" s="231">
        <v>5.1501449120576538E-5</v>
      </c>
      <c r="DA52" s="73" t="s">
        <v>1306</v>
      </c>
    </row>
    <row r="53" spans="1:105" ht="12" customHeight="1" x14ac:dyDescent="0.25">
      <c r="A53" s="64" t="s">
        <v>162</v>
      </c>
      <c r="B53" s="231">
        <v>0.89750806893482526</v>
      </c>
      <c r="C53" s="231">
        <v>1.0945393860261661</v>
      </c>
      <c r="D53" s="231">
        <v>1.161107021748131</v>
      </c>
      <c r="E53" s="231">
        <v>1.265895332692164</v>
      </c>
      <c r="F53" s="231">
        <v>1.087589203624006</v>
      </c>
      <c r="G53" s="231">
        <v>0.96336331799626118</v>
      </c>
      <c r="H53" s="231">
        <v>0.81540581131590262</v>
      </c>
      <c r="I53" s="231">
        <v>1.1461439220294261</v>
      </c>
      <c r="J53" s="231">
        <v>1.0841219802743229</v>
      </c>
      <c r="K53" s="231">
        <v>1.5067037308225439</v>
      </c>
      <c r="L53" s="231">
        <v>2.5347250963813228</v>
      </c>
      <c r="M53" s="231">
        <v>3.220373628677482</v>
      </c>
      <c r="N53" s="231">
        <v>2.797216175546251</v>
      </c>
      <c r="O53" s="231">
        <v>2.951069926962492</v>
      </c>
      <c r="P53" s="231">
        <v>3.2820706721885951</v>
      </c>
      <c r="Q53" s="231">
        <v>4.1572155639681903</v>
      </c>
      <c r="R53" s="231">
        <v>4.1785529967523711</v>
      </c>
      <c r="S53" s="231">
        <v>4.7827133960574102</v>
      </c>
      <c r="T53" s="231">
        <v>4.0284671782282544</v>
      </c>
      <c r="U53" s="231">
        <v>3.588144058067146</v>
      </c>
      <c r="V53" s="231">
        <v>2.2395541211795509</v>
      </c>
      <c r="W53" s="231">
        <v>3.0944065749643261</v>
      </c>
      <c r="DA53" s="73" t="s">
        <v>1307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1308</v>
      </c>
    </row>
    <row r="55" spans="1:105" ht="12" customHeight="1" x14ac:dyDescent="0.25">
      <c r="A55" s="64" t="s">
        <v>73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9.4335822158735389E-3</v>
      </c>
      <c r="H55" s="231">
        <v>0</v>
      </c>
      <c r="I55" s="231">
        <v>2.4040404834706451E-3</v>
      </c>
      <c r="J55" s="231">
        <v>2.3619427677189571E-3</v>
      </c>
      <c r="K55" s="231">
        <v>1.8853172203919361E-3</v>
      </c>
      <c r="L55" s="231">
        <v>4.7457829776098769E-2</v>
      </c>
      <c r="M55" s="231">
        <v>7.4058723657871486E-2</v>
      </c>
      <c r="N55" s="231">
        <v>0.11160781860698719</v>
      </c>
      <c r="O55" s="231">
        <v>0.17129991465377739</v>
      </c>
      <c r="P55" s="231">
        <v>8.9069867729189789E-2</v>
      </c>
      <c r="Q55" s="231">
        <v>9.1710019945491619E-2</v>
      </c>
      <c r="R55" s="231">
        <v>1.1417267729748709E-2</v>
      </c>
      <c r="S55" s="231">
        <v>1.1301618683681311E-2</v>
      </c>
      <c r="T55" s="231">
        <v>1.4800910833991781E-2</v>
      </c>
      <c r="U55" s="231">
        <v>9.5640266135912255E-2</v>
      </c>
      <c r="V55" s="231">
        <v>3.221173649867666E-2</v>
      </c>
      <c r="W55" s="231">
        <v>8.0202583540776584E-2</v>
      </c>
      <c r="DA55" s="73" t="s">
        <v>1309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0</v>
      </c>
      <c r="N56" s="231">
        <v>0</v>
      </c>
      <c r="O56" s="231">
        <v>0</v>
      </c>
      <c r="P56" s="231">
        <v>0</v>
      </c>
      <c r="Q56" s="231">
        <v>0</v>
      </c>
      <c r="R56" s="231">
        <v>0</v>
      </c>
      <c r="S56" s="231">
        <v>0</v>
      </c>
      <c r="T56" s="231">
        <v>0</v>
      </c>
      <c r="U56" s="231">
        <v>0</v>
      </c>
      <c r="V56" s="231">
        <v>0</v>
      </c>
      <c r="W56" s="231">
        <v>0</v>
      </c>
      <c r="DA56" s="73" t="s">
        <v>1310</v>
      </c>
    </row>
    <row r="57" spans="1:105" ht="12" customHeight="1" x14ac:dyDescent="0.25">
      <c r="A57" s="60" t="s">
        <v>1038</v>
      </c>
      <c r="B57" s="264">
        <v>0</v>
      </c>
      <c r="C57" s="264">
        <v>0</v>
      </c>
      <c r="D57" s="264">
        <v>0</v>
      </c>
      <c r="E57" s="264">
        <v>0</v>
      </c>
      <c r="F57" s="264">
        <v>0</v>
      </c>
      <c r="G57" s="264">
        <v>0</v>
      </c>
      <c r="H57" s="264">
        <v>0</v>
      </c>
      <c r="I57" s="264">
        <v>0</v>
      </c>
      <c r="J57" s="264">
        <v>0</v>
      </c>
      <c r="K57" s="264">
        <v>0</v>
      </c>
      <c r="L57" s="264">
        <v>0</v>
      </c>
      <c r="M57" s="264">
        <v>0</v>
      </c>
      <c r="N57" s="264">
        <v>0</v>
      </c>
      <c r="O57" s="264">
        <v>0</v>
      </c>
      <c r="P57" s="264">
        <v>0</v>
      </c>
      <c r="Q57" s="264">
        <v>0</v>
      </c>
      <c r="R57" s="264">
        <v>0</v>
      </c>
      <c r="S57" s="264">
        <v>0</v>
      </c>
      <c r="T57" s="264">
        <v>0</v>
      </c>
      <c r="U57" s="264">
        <v>0</v>
      </c>
      <c r="V57" s="264">
        <v>0</v>
      </c>
      <c r="W57" s="264">
        <v>0</v>
      </c>
      <c r="DA57" s="72" t="s">
        <v>1311</v>
      </c>
    </row>
    <row r="58" spans="1:105" ht="12" customHeight="1" x14ac:dyDescent="0.25">
      <c r="A58" s="133" t="s">
        <v>1040</v>
      </c>
      <c r="B58" s="326">
        <v>0</v>
      </c>
      <c r="C58" s="326">
        <v>0</v>
      </c>
      <c r="D58" s="326">
        <v>0</v>
      </c>
      <c r="E58" s="326">
        <v>0</v>
      </c>
      <c r="F58" s="326">
        <v>0</v>
      </c>
      <c r="G58" s="326">
        <v>0</v>
      </c>
      <c r="H58" s="326">
        <v>0</v>
      </c>
      <c r="I58" s="326">
        <v>0</v>
      </c>
      <c r="J58" s="326">
        <v>0</v>
      </c>
      <c r="K58" s="326">
        <v>0</v>
      </c>
      <c r="L58" s="326">
        <v>0</v>
      </c>
      <c r="M58" s="326">
        <v>0</v>
      </c>
      <c r="N58" s="326">
        <v>0</v>
      </c>
      <c r="O58" s="326">
        <v>0</v>
      </c>
      <c r="P58" s="326">
        <v>0</v>
      </c>
      <c r="Q58" s="326">
        <v>0</v>
      </c>
      <c r="R58" s="326">
        <v>0</v>
      </c>
      <c r="S58" s="326">
        <v>0</v>
      </c>
      <c r="T58" s="326">
        <v>0</v>
      </c>
      <c r="U58" s="326">
        <v>0</v>
      </c>
      <c r="V58" s="326">
        <v>0</v>
      </c>
      <c r="W58" s="326">
        <v>0</v>
      </c>
      <c r="DA58" s="138" t="s">
        <v>1312</v>
      </c>
    </row>
    <row r="59" spans="1:105" ht="12" customHeight="1" x14ac:dyDescent="0.25">
      <c r="A59" s="100" t="s">
        <v>106</v>
      </c>
      <c r="B59" s="281">
        <v>1582.1221495771949</v>
      </c>
      <c r="C59" s="281">
        <v>1256.94492503988</v>
      </c>
      <c r="D59" s="281">
        <v>1262.742065752997</v>
      </c>
      <c r="E59" s="281">
        <v>1545.202402156121</v>
      </c>
      <c r="F59" s="281">
        <v>1656.432605146166</v>
      </c>
      <c r="G59" s="281">
        <v>1523.837202287337</v>
      </c>
      <c r="H59" s="281">
        <v>1177.8433195223481</v>
      </c>
      <c r="I59" s="281">
        <v>1532.8114130589011</v>
      </c>
      <c r="J59" s="281">
        <v>1262.9011892721451</v>
      </c>
      <c r="K59" s="281">
        <v>453.7417251494785</v>
      </c>
      <c r="L59" s="281">
        <v>660.11716544218325</v>
      </c>
      <c r="M59" s="281">
        <v>629.47904565467854</v>
      </c>
      <c r="N59" s="281">
        <v>393.41100300883352</v>
      </c>
      <c r="O59" s="281">
        <v>536.17301267905395</v>
      </c>
      <c r="P59" s="281">
        <v>593.11847001243962</v>
      </c>
      <c r="Q59" s="281">
        <v>627.87537443125154</v>
      </c>
      <c r="R59" s="281">
        <v>634.57176605385007</v>
      </c>
      <c r="S59" s="281">
        <v>643.76045419266495</v>
      </c>
      <c r="T59" s="281">
        <v>388.70488694523391</v>
      </c>
      <c r="U59" s="281">
        <v>639.58951491688492</v>
      </c>
      <c r="V59" s="281">
        <v>622.56077512285231</v>
      </c>
      <c r="W59" s="281">
        <v>637.55692329403553</v>
      </c>
      <c r="DA59" s="105" t="s">
        <v>1313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4" t="s">
        <v>47</v>
      </c>
      <c r="B61" s="225">
        <f t="shared" ref="B61:W61" si="2">SUM(B62:B66)+B72+B85+B93+B107+B108</f>
        <v>78.183281567535417</v>
      </c>
      <c r="C61" s="225">
        <f t="shared" si="2"/>
        <v>167.9626481690087</v>
      </c>
      <c r="D61" s="225">
        <f t="shared" si="2"/>
        <v>126.93987246451469</v>
      </c>
      <c r="E61" s="225">
        <f t="shared" si="2"/>
        <v>109.28333659754718</v>
      </c>
      <c r="F61" s="225">
        <f t="shared" si="2"/>
        <v>107.11981090970319</v>
      </c>
      <c r="G61" s="225">
        <f t="shared" si="2"/>
        <v>60.367710391036944</v>
      </c>
      <c r="H61" s="225">
        <f t="shared" si="2"/>
        <v>49.260968300743585</v>
      </c>
      <c r="I61" s="225">
        <f t="shared" si="2"/>
        <v>98.830441554629573</v>
      </c>
      <c r="J61" s="225">
        <f t="shared" si="2"/>
        <v>66.324495842767249</v>
      </c>
      <c r="K61" s="225">
        <f t="shared" si="2"/>
        <v>147.380781057663</v>
      </c>
      <c r="L61" s="225">
        <f t="shared" si="2"/>
        <v>145.81054575045212</v>
      </c>
      <c r="M61" s="225">
        <f t="shared" si="2"/>
        <v>142.53998334058261</v>
      </c>
      <c r="N61" s="225">
        <f t="shared" si="2"/>
        <v>178.95235628891152</v>
      </c>
      <c r="O61" s="225">
        <f t="shared" si="2"/>
        <v>135.46286387454472</v>
      </c>
      <c r="P61" s="225">
        <f t="shared" si="2"/>
        <v>98.492093137089626</v>
      </c>
      <c r="Q61" s="225">
        <f t="shared" si="2"/>
        <v>59.646324650447681</v>
      </c>
      <c r="R61" s="225">
        <f t="shared" si="2"/>
        <v>61.991554310863087</v>
      </c>
      <c r="S61" s="225">
        <f t="shared" si="2"/>
        <v>69.626214936649447</v>
      </c>
      <c r="T61" s="225">
        <f t="shared" si="2"/>
        <v>125.92640812792928</v>
      </c>
      <c r="U61" s="225">
        <f t="shared" si="2"/>
        <v>133.9312887291039</v>
      </c>
      <c r="V61" s="225">
        <f t="shared" si="2"/>
        <v>79.271052083565223</v>
      </c>
      <c r="W61" s="225">
        <f t="shared" si="2"/>
        <v>107.14839185325687</v>
      </c>
      <c r="DA61" s="89"/>
    </row>
    <row r="62" spans="1:105" ht="12" customHeight="1" x14ac:dyDescent="0.25">
      <c r="A62" s="55" t="s">
        <v>92</v>
      </c>
      <c r="B62" s="261">
        <v>0</v>
      </c>
      <c r="C62" s="261">
        <v>0</v>
      </c>
      <c r="D62" s="261">
        <v>0</v>
      </c>
      <c r="E62" s="261">
        <v>0</v>
      </c>
      <c r="F62" s="261">
        <v>0</v>
      </c>
      <c r="G62" s="261">
        <v>0</v>
      </c>
      <c r="H62" s="261">
        <v>0</v>
      </c>
      <c r="I62" s="261">
        <v>0</v>
      </c>
      <c r="J62" s="261">
        <v>0</v>
      </c>
      <c r="K62" s="261">
        <v>0</v>
      </c>
      <c r="L62" s="261">
        <v>0</v>
      </c>
      <c r="M62" s="261">
        <v>0</v>
      </c>
      <c r="N62" s="261">
        <v>0</v>
      </c>
      <c r="O62" s="261">
        <v>0</v>
      </c>
      <c r="P62" s="261">
        <v>0</v>
      </c>
      <c r="Q62" s="261">
        <v>0</v>
      </c>
      <c r="R62" s="261">
        <v>0</v>
      </c>
      <c r="S62" s="261">
        <v>0</v>
      </c>
      <c r="T62" s="261">
        <v>0</v>
      </c>
      <c r="U62" s="261">
        <v>0</v>
      </c>
      <c r="V62" s="261">
        <v>0</v>
      </c>
      <c r="W62" s="261">
        <v>0</v>
      </c>
      <c r="DA62" s="67" t="s">
        <v>1314</v>
      </c>
    </row>
    <row r="63" spans="1:105" ht="12" customHeight="1" x14ac:dyDescent="0.25">
      <c r="A63" s="202" t="s">
        <v>93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0</v>
      </c>
      <c r="V63" s="226">
        <v>0</v>
      </c>
      <c r="W63" s="226">
        <v>0</v>
      </c>
      <c r="DA63" s="174" t="s">
        <v>1315</v>
      </c>
    </row>
    <row r="64" spans="1:105" ht="12" customHeight="1" x14ac:dyDescent="0.25">
      <c r="A64" s="202" t="s">
        <v>94</v>
      </c>
      <c r="B64" s="226">
        <v>0</v>
      </c>
      <c r="C64" s="226">
        <v>0</v>
      </c>
      <c r="D64" s="226">
        <v>0</v>
      </c>
      <c r="E64" s="226">
        <v>0</v>
      </c>
      <c r="F64" s="226">
        <v>0</v>
      </c>
      <c r="G64" s="226">
        <v>0</v>
      </c>
      <c r="H64" s="226">
        <v>0</v>
      </c>
      <c r="I64" s="226">
        <v>0</v>
      </c>
      <c r="J64" s="226">
        <v>0</v>
      </c>
      <c r="K64" s="226">
        <v>0</v>
      </c>
      <c r="L64" s="226">
        <v>0</v>
      </c>
      <c r="M64" s="226">
        <v>0</v>
      </c>
      <c r="N64" s="226">
        <v>0</v>
      </c>
      <c r="O64" s="226">
        <v>0</v>
      </c>
      <c r="P64" s="226">
        <v>0</v>
      </c>
      <c r="Q64" s="226">
        <v>0</v>
      </c>
      <c r="R64" s="226">
        <v>0</v>
      </c>
      <c r="S64" s="226">
        <v>0</v>
      </c>
      <c r="T64" s="226">
        <v>0</v>
      </c>
      <c r="U64" s="226">
        <v>0</v>
      </c>
      <c r="V64" s="226">
        <v>0</v>
      </c>
      <c r="W64" s="226">
        <v>0</v>
      </c>
      <c r="DA64" s="174" t="s">
        <v>1316</v>
      </c>
    </row>
    <row r="65" spans="1:105" ht="12" customHeight="1" x14ac:dyDescent="0.25">
      <c r="A65" s="202" t="s">
        <v>95</v>
      </c>
      <c r="B65" s="226">
        <v>0</v>
      </c>
      <c r="C65" s="226">
        <v>0</v>
      </c>
      <c r="D65" s="226">
        <v>0</v>
      </c>
      <c r="E65" s="226">
        <v>0</v>
      </c>
      <c r="F65" s="226">
        <v>0</v>
      </c>
      <c r="G65" s="226">
        <v>0</v>
      </c>
      <c r="H65" s="226">
        <v>0</v>
      </c>
      <c r="I65" s="226">
        <v>0</v>
      </c>
      <c r="J65" s="226">
        <v>0</v>
      </c>
      <c r="K65" s="226">
        <v>0</v>
      </c>
      <c r="L65" s="226">
        <v>0</v>
      </c>
      <c r="M65" s="226">
        <v>0</v>
      </c>
      <c r="N65" s="226">
        <v>0</v>
      </c>
      <c r="O65" s="226">
        <v>0</v>
      </c>
      <c r="P65" s="226">
        <v>0</v>
      </c>
      <c r="Q65" s="226">
        <v>0</v>
      </c>
      <c r="R65" s="226">
        <v>0</v>
      </c>
      <c r="S65" s="226">
        <v>0</v>
      </c>
      <c r="T65" s="226">
        <v>0</v>
      </c>
      <c r="U65" s="226">
        <v>0</v>
      </c>
      <c r="V65" s="226">
        <v>0</v>
      </c>
      <c r="W65" s="226">
        <v>0</v>
      </c>
      <c r="DA65" s="174" t="s">
        <v>1317</v>
      </c>
    </row>
    <row r="66" spans="1:105" ht="12" customHeight="1" x14ac:dyDescent="0.25">
      <c r="A66" s="56" t="s">
        <v>96</v>
      </c>
      <c r="B66" s="262">
        <v>0.96287878786573544</v>
      </c>
      <c r="C66" s="262">
        <v>2.444243298581001</v>
      </c>
      <c r="D66" s="262">
        <v>2.49287310842413</v>
      </c>
      <c r="E66" s="262">
        <v>2.2765341310632592</v>
      </c>
      <c r="F66" s="262">
        <v>2.0754010642232692</v>
      </c>
      <c r="G66" s="262">
        <v>1.3664707317263149</v>
      </c>
      <c r="H66" s="262">
        <v>0.82334148724185119</v>
      </c>
      <c r="I66" s="262">
        <v>1.5734349230983791</v>
      </c>
      <c r="J66" s="262">
        <v>1.269032783327174</v>
      </c>
      <c r="K66" s="262">
        <v>4.7515572086283404</v>
      </c>
      <c r="L66" s="262">
        <v>4.7691831894949512</v>
      </c>
      <c r="M66" s="262">
        <v>5.2049418115944466</v>
      </c>
      <c r="N66" s="262">
        <v>6.1595511727736341</v>
      </c>
      <c r="O66" s="262">
        <v>4.5957105337684032</v>
      </c>
      <c r="P66" s="262">
        <v>2.5691160098796448</v>
      </c>
      <c r="Q66" s="262">
        <v>1.5574623990624921</v>
      </c>
      <c r="R66" s="262">
        <v>1.3566072786459089</v>
      </c>
      <c r="S66" s="262">
        <v>1.6085495239684919</v>
      </c>
      <c r="T66" s="262">
        <v>3.753220766096288</v>
      </c>
      <c r="U66" s="262">
        <v>3.970618765674518</v>
      </c>
      <c r="V66" s="262">
        <v>1.776913894604558</v>
      </c>
      <c r="W66" s="262">
        <v>2.8654750214117688</v>
      </c>
      <c r="DA66" s="68" t="s">
        <v>1318</v>
      </c>
    </row>
    <row r="67" spans="1:105" ht="12" customHeight="1" x14ac:dyDescent="0.25">
      <c r="A67" s="37" t="s">
        <v>160</v>
      </c>
      <c r="B67" s="228">
        <v>0.20751296716532711</v>
      </c>
      <c r="C67" s="228">
        <v>0.5013460383597409</v>
      </c>
      <c r="D67" s="228">
        <v>0.94740437738889471</v>
      </c>
      <c r="E67" s="228">
        <v>0.81519399275605808</v>
      </c>
      <c r="F67" s="228">
        <v>0.79864950723819372</v>
      </c>
      <c r="G67" s="228">
        <v>0.46210447880920541</v>
      </c>
      <c r="H67" s="228">
        <v>5.5416036614173207E-2</v>
      </c>
      <c r="I67" s="228">
        <v>6.16464095283367E-2</v>
      </c>
      <c r="J67" s="228">
        <v>2.402546644247117E-2</v>
      </c>
      <c r="K67" s="228">
        <v>0.10815317312144369</v>
      </c>
      <c r="L67" s="228">
        <v>9.1495716374273992E-2</v>
      </c>
      <c r="M67" s="228">
        <v>8.3891368668806823E-2</v>
      </c>
      <c r="N67" s="228">
        <v>0.10219931777802239</v>
      </c>
      <c r="O67" s="228">
        <v>7.9539061469779571E-2</v>
      </c>
      <c r="P67" s="228">
        <v>7.3514014179881404E-2</v>
      </c>
      <c r="Q67" s="228">
        <v>2.7946685503854249E-2</v>
      </c>
      <c r="R67" s="228">
        <v>2.5071951769581251E-2</v>
      </c>
      <c r="S67" s="228">
        <v>2.0755502337657661E-2</v>
      </c>
      <c r="T67" s="228">
        <v>4.0442372229991919E-2</v>
      </c>
      <c r="U67" s="228">
        <v>5.1395879268325423E-2</v>
      </c>
      <c r="V67" s="228">
        <v>3.8097350460610871E-2</v>
      </c>
      <c r="W67" s="228">
        <v>3.8955562791757603E-2</v>
      </c>
      <c r="DA67" s="69" t="s">
        <v>1319</v>
      </c>
    </row>
    <row r="68" spans="1:105" ht="12" customHeight="1" x14ac:dyDescent="0.25">
      <c r="A68" s="37" t="s">
        <v>162</v>
      </c>
      <c r="B68" s="228">
        <v>0.75536582070040836</v>
      </c>
      <c r="C68" s="228">
        <v>1.94289726022126</v>
      </c>
      <c r="D68" s="228">
        <v>1.545468731035236</v>
      </c>
      <c r="E68" s="228">
        <v>1.4613401383072011</v>
      </c>
      <c r="F68" s="228">
        <v>1.276751556985076</v>
      </c>
      <c r="G68" s="228">
        <v>0.90436625291710937</v>
      </c>
      <c r="H68" s="228">
        <v>0.76792545062767792</v>
      </c>
      <c r="I68" s="228">
        <v>1.511788513570042</v>
      </c>
      <c r="J68" s="228">
        <v>1.2450073168847029</v>
      </c>
      <c r="K68" s="228">
        <v>4.6434040355068964</v>
      </c>
      <c r="L68" s="228">
        <v>4.6776874731206766</v>
      </c>
      <c r="M68" s="228">
        <v>5.1210504429256396</v>
      </c>
      <c r="N68" s="228">
        <v>6.0573518549956118</v>
      </c>
      <c r="O68" s="228">
        <v>4.5161714722986233</v>
      </c>
      <c r="P68" s="228">
        <v>2.4956019956997628</v>
      </c>
      <c r="Q68" s="228">
        <v>1.5295157135586379</v>
      </c>
      <c r="R68" s="228">
        <v>1.331535326876327</v>
      </c>
      <c r="S68" s="228">
        <v>1.5877940216308339</v>
      </c>
      <c r="T68" s="228">
        <v>3.712778393866297</v>
      </c>
      <c r="U68" s="228">
        <v>3.9192228864061929</v>
      </c>
      <c r="V68" s="228">
        <v>1.7388165441439469</v>
      </c>
      <c r="W68" s="228">
        <v>2.826519458620012</v>
      </c>
      <c r="DA68" s="69" t="s">
        <v>1320</v>
      </c>
    </row>
    <row r="69" spans="1:105" ht="12" customHeight="1" x14ac:dyDescent="0.25">
      <c r="A69" s="37" t="s">
        <v>97</v>
      </c>
      <c r="B69" s="228">
        <v>0</v>
      </c>
      <c r="C69" s="228">
        <v>0</v>
      </c>
      <c r="D69" s="228">
        <v>0</v>
      </c>
      <c r="E69" s="228">
        <v>0</v>
      </c>
      <c r="F69" s="228">
        <v>0</v>
      </c>
      <c r="G69" s="228">
        <v>0</v>
      </c>
      <c r="H69" s="228">
        <v>0</v>
      </c>
      <c r="I69" s="228">
        <v>0</v>
      </c>
      <c r="J69" s="228">
        <v>0</v>
      </c>
      <c r="K69" s="228">
        <v>0</v>
      </c>
      <c r="L69" s="228">
        <v>0</v>
      </c>
      <c r="M69" s="228">
        <v>0</v>
      </c>
      <c r="N69" s="228">
        <v>0</v>
      </c>
      <c r="O69" s="228">
        <v>0</v>
      </c>
      <c r="P69" s="228">
        <v>0</v>
      </c>
      <c r="Q69" s="228">
        <v>0</v>
      </c>
      <c r="R69" s="228">
        <v>0</v>
      </c>
      <c r="S69" s="228">
        <v>0</v>
      </c>
      <c r="T69" s="228">
        <v>0</v>
      </c>
      <c r="U69" s="228">
        <v>0</v>
      </c>
      <c r="V69" s="228">
        <v>0</v>
      </c>
      <c r="W69" s="228">
        <v>0</v>
      </c>
      <c r="DA69" s="69" t="s">
        <v>1321</v>
      </c>
    </row>
    <row r="70" spans="1:105" ht="12" customHeight="1" x14ac:dyDescent="0.25">
      <c r="A70" s="37" t="s">
        <v>78</v>
      </c>
      <c r="B70" s="228">
        <v>0</v>
      </c>
      <c r="C70" s="228">
        <v>0</v>
      </c>
      <c r="D70" s="228">
        <v>0</v>
      </c>
      <c r="E70" s="228">
        <v>0</v>
      </c>
      <c r="F70" s="228">
        <v>0</v>
      </c>
      <c r="G70" s="228">
        <v>0</v>
      </c>
      <c r="H70" s="228">
        <v>0</v>
      </c>
      <c r="I70" s="228">
        <v>0</v>
      </c>
      <c r="J70" s="228">
        <v>0</v>
      </c>
      <c r="K70" s="228">
        <v>0</v>
      </c>
      <c r="L70" s="228">
        <v>0</v>
      </c>
      <c r="M70" s="228">
        <v>0</v>
      </c>
      <c r="N70" s="228">
        <v>0</v>
      </c>
      <c r="O70" s="228">
        <v>0</v>
      </c>
      <c r="P70" s="228">
        <v>0</v>
      </c>
      <c r="Q70" s="228">
        <v>0</v>
      </c>
      <c r="R70" s="228">
        <v>0</v>
      </c>
      <c r="S70" s="228">
        <v>0</v>
      </c>
      <c r="T70" s="228">
        <v>0</v>
      </c>
      <c r="U70" s="228">
        <v>0</v>
      </c>
      <c r="V70" s="228">
        <v>0</v>
      </c>
      <c r="W70" s="228">
        <v>0</v>
      </c>
      <c r="DA70" s="69" t="s">
        <v>1322</v>
      </c>
    </row>
    <row r="71" spans="1:105" ht="12" customHeight="1" x14ac:dyDescent="0.25">
      <c r="A71" s="37" t="s">
        <v>38</v>
      </c>
      <c r="B71" s="228">
        <v>0</v>
      </c>
      <c r="C71" s="228">
        <v>0</v>
      </c>
      <c r="D71" s="228">
        <v>0</v>
      </c>
      <c r="E71" s="228">
        <v>0</v>
      </c>
      <c r="F71" s="228">
        <v>0</v>
      </c>
      <c r="G71" s="228">
        <v>0</v>
      </c>
      <c r="H71" s="228">
        <v>0</v>
      </c>
      <c r="I71" s="228">
        <v>0</v>
      </c>
      <c r="J71" s="228">
        <v>0</v>
      </c>
      <c r="K71" s="228">
        <v>0</v>
      </c>
      <c r="L71" s="228">
        <v>0</v>
      </c>
      <c r="M71" s="228">
        <v>0</v>
      </c>
      <c r="N71" s="228">
        <v>0</v>
      </c>
      <c r="O71" s="228">
        <v>0</v>
      </c>
      <c r="P71" s="228">
        <v>0</v>
      </c>
      <c r="Q71" s="228">
        <v>0</v>
      </c>
      <c r="R71" s="228">
        <v>0</v>
      </c>
      <c r="S71" s="228">
        <v>0</v>
      </c>
      <c r="T71" s="228">
        <v>0</v>
      </c>
      <c r="U71" s="228">
        <v>0</v>
      </c>
      <c r="V71" s="228">
        <v>0</v>
      </c>
      <c r="W71" s="228">
        <v>0</v>
      </c>
      <c r="DA71" s="69" t="s">
        <v>1323</v>
      </c>
    </row>
    <row r="72" spans="1:105" ht="12" customHeight="1" x14ac:dyDescent="0.25">
      <c r="A72" s="57" t="s">
        <v>1053</v>
      </c>
      <c r="B72" s="263">
        <f t="shared" ref="B72:W72" si="3">B73+B84</f>
        <v>40.079643467173867</v>
      </c>
      <c r="C72" s="263">
        <f t="shared" si="3"/>
        <v>93.856588012404814</v>
      </c>
      <c r="D72" s="263">
        <f t="shared" si="3"/>
        <v>66.575072946695158</v>
      </c>
      <c r="E72" s="263">
        <f t="shared" si="3"/>
        <v>54.221303307177926</v>
      </c>
      <c r="F72" s="263">
        <f t="shared" si="3"/>
        <v>52.136997914383372</v>
      </c>
      <c r="G72" s="263">
        <f t="shared" si="3"/>
        <v>24.713460604521021</v>
      </c>
      <c r="H72" s="263">
        <f t="shared" si="3"/>
        <v>18.552242642052651</v>
      </c>
      <c r="I72" s="263">
        <f t="shared" si="3"/>
        <v>44.680897262221009</v>
      </c>
      <c r="J72" s="263">
        <f t="shared" si="3"/>
        <v>26.910497704564669</v>
      </c>
      <c r="K72" s="263">
        <f t="shared" si="3"/>
        <v>61.555697784783781</v>
      </c>
      <c r="L72" s="263">
        <f t="shared" si="3"/>
        <v>64.980065742838974</v>
      </c>
      <c r="M72" s="263">
        <f t="shared" si="3"/>
        <v>65.546974426503624</v>
      </c>
      <c r="N72" s="263">
        <f t="shared" si="3"/>
        <v>87.335750310121114</v>
      </c>
      <c r="O72" s="263">
        <f t="shared" si="3"/>
        <v>65.461740967078555</v>
      </c>
      <c r="P72" s="263">
        <f t="shared" si="3"/>
        <v>56.739800144842157</v>
      </c>
      <c r="Q72" s="263">
        <f t="shared" si="3"/>
        <v>34.961883622175769</v>
      </c>
      <c r="R72" s="263">
        <f t="shared" si="3"/>
        <v>37.690518511777697</v>
      </c>
      <c r="S72" s="263">
        <f t="shared" si="3"/>
        <v>42.6840269207324</v>
      </c>
      <c r="T72" s="263">
        <f t="shared" si="3"/>
        <v>69.492117926539493</v>
      </c>
      <c r="U72" s="263">
        <f t="shared" si="3"/>
        <v>72.444230692644652</v>
      </c>
      <c r="V72" s="263">
        <f t="shared" si="3"/>
        <v>42.678807120728443</v>
      </c>
      <c r="W72" s="263">
        <f t="shared" si="3"/>
        <v>57.810776153569122</v>
      </c>
      <c r="DA72" s="70"/>
    </row>
    <row r="73" spans="1:105" ht="12" customHeight="1" x14ac:dyDescent="0.25">
      <c r="A73" s="60" t="s">
        <v>1054</v>
      </c>
      <c r="B73" s="264">
        <v>40.079643467173867</v>
      </c>
      <c r="C73" s="264">
        <v>93.856588012404814</v>
      </c>
      <c r="D73" s="264">
        <v>66.575072946695158</v>
      </c>
      <c r="E73" s="264">
        <v>54.221303307177926</v>
      </c>
      <c r="F73" s="264">
        <v>52.136997914383372</v>
      </c>
      <c r="G73" s="264">
        <v>24.713460604521021</v>
      </c>
      <c r="H73" s="264">
        <v>18.552242642052651</v>
      </c>
      <c r="I73" s="264">
        <v>44.680897262221009</v>
      </c>
      <c r="J73" s="264">
        <v>26.910497704564669</v>
      </c>
      <c r="K73" s="264">
        <v>61.555697784783781</v>
      </c>
      <c r="L73" s="264">
        <v>64.980065742838974</v>
      </c>
      <c r="M73" s="264">
        <v>65.546974426503624</v>
      </c>
      <c r="N73" s="264">
        <v>87.335750310121114</v>
      </c>
      <c r="O73" s="264">
        <v>65.461740967078555</v>
      </c>
      <c r="P73" s="264">
        <v>56.739800144842157</v>
      </c>
      <c r="Q73" s="264">
        <v>34.961883622175769</v>
      </c>
      <c r="R73" s="264">
        <v>37.690518511777697</v>
      </c>
      <c r="S73" s="264">
        <v>42.6840269207324</v>
      </c>
      <c r="T73" s="264">
        <v>69.492117926539493</v>
      </c>
      <c r="U73" s="264">
        <v>72.444230692644652</v>
      </c>
      <c r="V73" s="264">
        <v>42.678807120728443</v>
      </c>
      <c r="W73" s="264">
        <v>57.810776153569122</v>
      </c>
      <c r="DA73" s="72" t="s">
        <v>1324</v>
      </c>
    </row>
    <row r="74" spans="1:105" ht="12" customHeight="1" x14ac:dyDescent="0.25">
      <c r="A74" s="64" t="s">
        <v>30</v>
      </c>
      <c r="B74" s="231">
        <v>6.2825989546117533</v>
      </c>
      <c r="C74" s="231">
        <v>7.4590091189346648</v>
      </c>
      <c r="D74" s="231">
        <v>5.8715294976960326</v>
      </c>
      <c r="E74" s="231">
        <v>4.8088216603752718</v>
      </c>
      <c r="F74" s="231">
        <v>5.2696255356526018</v>
      </c>
      <c r="G74" s="231">
        <v>5.0696697173960494</v>
      </c>
      <c r="H74" s="231">
        <v>5.8791717711794949</v>
      </c>
      <c r="I74" s="231">
        <v>5.0191833956996827</v>
      </c>
      <c r="J74" s="231">
        <v>4.6646977202384594</v>
      </c>
      <c r="K74" s="231">
        <v>7.3852365237413844</v>
      </c>
      <c r="L74" s="231">
        <v>6.2230416305110969</v>
      </c>
      <c r="M74" s="231">
        <v>6.1658198923409699</v>
      </c>
      <c r="N74" s="231">
        <v>9.6062077752196728</v>
      </c>
      <c r="O74" s="231">
        <v>7.5776336682690948</v>
      </c>
      <c r="P74" s="231">
        <v>0.42417938472261169</v>
      </c>
      <c r="Q74" s="231">
        <v>0</v>
      </c>
      <c r="R74" s="231">
        <v>0</v>
      </c>
      <c r="S74" s="231">
        <v>5.0918701198281169E-4</v>
      </c>
      <c r="T74" s="231">
        <v>1.1192895685779871E-3</v>
      </c>
      <c r="U74" s="231">
        <v>8.2967144176667687E-4</v>
      </c>
      <c r="V74" s="231">
        <v>0</v>
      </c>
      <c r="W74" s="231">
        <v>0</v>
      </c>
      <c r="DA74" s="73" t="s">
        <v>1325</v>
      </c>
    </row>
    <row r="75" spans="1:105" ht="12" customHeight="1" x14ac:dyDescent="0.25">
      <c r="A75" s="64" t="s">
        <v>32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1326</v>
      </c>
    </row>
    <row r="76" spans="1:105" ht="12" customHeight="1" x14ac:dyDescent="0.25">
      <c r="A76" s="64" t="s">
        <v>33</v>
      </c>
      <c r="B76" s="231">
        <v>0.3122669344449876</v>
      </c>
      <c r="C76" s="231">
        <v>0.32237976783076128</v>
      </c>
      <c r="D76" s="231">
        <v>0.2779379267251022</v>
      </c>
      <c r="E76" s="231">
        <v>0.24321593759210711</v>
      </c>
      <c r="F76" s="231">
        <v>0.51186918633433254</v>
      </c>
      <c r="G76" s="231">
        <v>0.23230421850612931</v>
      </c>
      <c r="H76" s="231">
        <v>0.65035102255226473</v>
      </c>
      <c r="I76" s="231">
        <v>1.000843450064743</v>
      </c>
      <c r="J76" s="231">
        <v>1.334187169030423</v>
      </c>
      <c r="K76" s="231">
        <v>0</v>
      </c>
      <c r="L76" s="231">
        <v>0.35622395849382182</v>
      </c>
      <c r="M76" s="231">
        <v>3.8401449302521939</v>
      </c>
      <c r="N76" s="231">
        <v>2.139336666574478</v>
      </c>
      <c r="O76" s="231">
        <v>0.83195719676136337</v>
      </c>
      <c r="P76" s="231">
        <v>0.92129516929031974</v>
      </c>
      <c r="Q76" s="231">
        <v>0.54629519480909039</v>
      </c>
      <c r="R76" s="231">
        <v>0.57936437540005359</v>
      </c>
      <c r="S76" s="231">
        <v>0.68973083182408468</v>
      </c>
      <c r="T76" s="231">
        <v>1.1048072033375991</v>
      </c>
      <c r="U76" s="231">
        <v>1.053607181076996</v>
      </c>
      <c r="V76" s="231">
        <v>0.9616258281799609</v>
      </c>
      <c r="W76" s="231">
        <v>1.075819545687392</v>
      </c>
      <c r="DA76" s="73" t="s">
        <v>1327</v>
      </c>
    </row>
    <row r="77" spans="1:105" ht="12" customHeight="1" x14ac:dyDescent="0.25">
      <c r="A77" s="64" t="s">
        <v>160</v>
      </c>
      <c r="B77" s="231">
        <v>2.9155217377493838</v>
      </c>
      <c r="C77" s="231">
        <v>3.1762503091443381</v>
      </c>
      <c r="D77" s="231">
        <v>7.2499926734884736</v>
      </c>
      <c r="E77" s="231">
        <v>6.3837255598560896</v>
      </c>
      <c r="F77" s="231">
        <v>6.7545724707664307</v>
      </c>
      <c r="G77" s="231">
        <v>5.5462087262594224</v>
      </c>
      <c r="H77" s="231">
        <v>0.67236805136023636</v>
      </c>
      <c r="I77" s="231">
        <v>0.52031225845992224</v>
      </c>
      <c r="J77" s="231">
        <v>0.23375012529537531</v>
      </c>
      <c r="K77" s="231">
        <v>0.82519884612865113</v>
      </c>
      <c r="L77" s="231">
        <v>0.74230914881549059</v>
      </c>
      <c r="M77" s="231">
        <v>0.72866228102729547</v>
      </c>
      <c r="N77" s="231">
        <v>1.124868722034305</v>
      </c>
      <c r="O77" s="231">
        <v>0.87601345067882908</v>
      </c>
      <c r="P77" s="231">
        <v>1.475878425239993</v>
      </c>
      <c r="Q77" s="231">
        <v>0.58398145568539495</v>
      </c>
      <c r="R77" s="231">
        <v>0.62138462428337848</v>
      </c>
      <c r="S77" s="231">
        <v>0.52746565447605187</v>
      </c>
      <c r="T77" s="231">
        <v>0.68117441422217895</v>
      </c>
      <c r="U77" s="231">
        <v>0.88649044431442048</v>
      </c>
      <c r="V77" s="231">
        <v>0.86810511029651094</v>
      </c>
      <c r="W77" s="231">
        <v>0.74619616356295504</v>
      </c>
      <c r="DA77" s="73" t="s">
        <v>1328</v>
      </c>
    </row>
    <row r="78" spans="1:105" ht="12" customHeight="1" x14ac:dyDescent="0.25">
      <c r="A78" s="64" t="s">
        <v>70</v>
      </c>
      <c r="B78" s="231">
        <v>19.956495104069429</v>
      </c>
      <c r="C78" s="231">
        <v>70.589829862242198</v>
      </c>
      <c r="D78" s="231">
        <v>41.348944907909377</v>
      </c>
      <c r="E78" s="231">
        <v>31.341890569680871</v>
      </c>
      <c r="F78" s="231">
        <v>28.80281359933705</v>
      </c>
      <c r="G78" s="231">
        <v>2.9047252975884561</v>
      </c>
      <c r="H78" s="231">
        <v>2.033039149299976</v>
      </c>
      <c r="I78" s="231">
        <v>25.353893010555591</v>
      </c>
      <c r="J78" s="231">
        <v>8.5384665804660909</v>
      </c>
      <c r="K78" s="231">
        <v>17.872181658323299</v>
      </c>
      <c r="L78" s="231">
        <v>18.997641386578049</v>
      </c>
      <c r="M78" s="231">
        <v>9.3090995388649862</v>
      </c>
      <c r="N78" s="231">
        <v>5.1342422712142728</v>
      </c>
      <c r="O78" s="231">
        <v>3.549504452699427</v>
      </c>
      <c r="P78" s="231">
        <v>2.456679405955883</v>
      </c>
      <c r="Q78" s="231">
        <v>1.1653576767049909</v>
      </c>
      <c r="R78" s="231">
        <v>3.3987552807911792</v>
      </c>
      <c r="S78" s="231">
        <v>1.0193791723529151</v>
      </c>
      <c r="T78" s="231">
        <v>4.9389451706052698</v>
      </c>
      <c r="U78" s="231">
        <v>1.100661529564495</v>
      </c>
      <c r="V78" s="231">
        <v>0.65675416734259873</v>
      </c>
      <c r="W78" s="231">
        <v>0.4424210268452719</v>
      </c>
      <c r="DA78" s="73" t="s">
        <v>1329</v>
      </c>
    </row>
    <row r="79" spans="1:105" ht="12" customHeight="1" x14ac:dyDescent="0.25">
      <c r="A79" s="64" t="s">
        <v>34</v>
      </c>
      <c r="B79" s="231">
        <v>0</v>
      </c>
      <c r="C79" s="231">
        <v>0</v>
      </c>
      <c r="D79" s="231">
        <v>0</v>
      </c>
      <c r="E79" s="231">
        <v>0</v>
      </c>
      <c r="F79" s="231">
        <v>0</v>
      </c>
      <c r="G79" s="231">
        <v>0</v>
      </c>
      <c r="H79" s="231">
        <v>0</v>
      </c>
      <c r="I79" s="231">
        <v>0</v>
      </c>
      <c r="J79" s="231">
        <v>0</v>
      </c>
      <c r="K79" s="231">
        <v>0</v>
      </c>
      <c r="L79" s="231">
        <v>0</v>
      </c>
      <c r="M79" s="231">
        <v>0</v>
      </c>
      <c r="N79" s="231">
        <v>0</v>
      </c>
      <c r="O79" s="231">
        <v>0</v>
      </c>
      <c r="P79" s="231">
        <v>0</v>
      </c>
      <c r="Q79" s="231">
        <v>0</v>
      </c>
      <c r="R79" s="231">
        <v>0</v>
      </c>
      <c r="S79" s="231">
        <v>5.1782311535482481E-4</v>
      </c>
      <c r="T79" s="231">
        <v>1.663174586957795E-3</v>
      </c>
      <c r="U79" s="231">
        <v>9.5197297787227029E-4</v>
      </c>
      <c r="V79" s="231">
        <v>9.0579886953919106E-4</v>
      </c>
      <c r="W79" s="231">
        <v>9.0110952941488138E-4</v>
      </c>
      <c r="DA79" s="73" t="s">
        <v>1330</v>
      </c>
    </row>
    <row r="80" spans="1:105" ht="12" customHeight="1" x14ac:dyDescent="0.25">
      <c r="A80" s="64" t="s">
        <v>162</v>
      </c>
      <c r="B80" s="231">
        <v>10.612760736298309</v>
      </c>
      <c r="C80" s="231">
        <v>12.309118954252851</v>
      </c>
      <c r="D80" s="231">
        <v>11.82666794087617</v>
      </c>
      <c r="E80" s="231">
        <v>11.4436495796736</v>
      </c>
      <c r="F80" s="231">
        <v>10.798117122292959</v>
      </c>
      <c r="G80" s="231">
        <v>10.8542639893658</v>
      </c>
      <c r="H80" s="231">
        <v>9.3173126476606782</v>
      </c>
      <c r="I80" s="231">
        <v>12.75990121448717</v>
      </c>
      <c r="J80" s="231">
        <v>12.11300588116802</v>
      </c>
      <c r="K80" s="231">
        <v>35.428749260151761</v>
      </c>
      <c r="L80" s="231">
        <v>37.950303513590519</v>
      </c>
      <c r="M80" s="231">
        <v>44.480336370832418</v>
      </c>
      <c r="N80" s="231">
        <v>66.670950336875038</v>
      </c>
      <c r="O80" s="231">
        <v>49.739422143027817</v>
      </c>
      <c r="P80" s="231">
        <v>50.102081685088208</v>
      </c>
      <c r="Q80" s="231">
        <v>31.961171666474439</v>
      </c>
      <c r="R80" s="231">
        <v>33.000844386392643</v>
      </c>
      <c r="S80" s="231">
        <v>40.351074099186867</v>
      </c>
      <c r="T80" s="231">
        <v>62.534651360117387</v>
      </c>
      <c r="U80" s="231">
        <v>67.599848225160514</v>
      </c>
      <c r="V80" s="231">
        <v>39.621535607840677</v>
      </c>
      <c r="W80" s="231">
        <v>54.142151341336927</v>
      </c>
      <c r="DA80" s="73" t="s">
        <v>1331</v>
      </c>
    </row>
    <row r="81" spans="1:105" ht="12" customHeight="1" x14ac:dyDescent="0.25">
      <c r="A81" s="64" t="s">
        <v>36</v>
      </c>
      <c r="B81" s="231">
        <v>0</v>
      </c>
      <c r="C81" s="231">
        <v>0</v>
      </c>
      <c r="D81" s="231">
        <v>0</v>
      </c>
      <c r="E81" s="231">
        <v>0</v>
      </c>
      <c r="F81" s="231">
        <v>0</v>
      </c>
      <c r="G81" s="231">
        <v>0</v>
      </c>
      <c r="H81" s="231">
        <v>0</v>
      </c>
      <c r="I81" s="231">
        <v>0</v>
      </c>
      <c r="J81" s="231">
        <v>0</v>
      </c>
      <c r="K81" s="231">
        <v>0</v>
      </c>
      <c r="L81" s="231">
        <v>0</v>
      </c>
      <c r="M81" s="231">
        <v>0</v>
      </c>
      <c r="N81" s="231">
        <v>0</v>
      </c>
      <c r="O81" s="231">
        <v>0</v>
      </c>
      <c r="P81" s="231">
        <v>0</v>
      </c>
      <c r="Q81" s="231">
        <v>0</v>
      </c>
      <c r="R81" s="231">
        <v>0</v>
      </c>
      <c r="S81" s="231">
        <v>0</v>
      </c>
      <c r="T81" s="231">
        <v>0</v>
      </c>
      <c r="U81" s="231">
        <v>0</v>
      </c>
      <c r="V81" s="231">
        <v>0</v>
      </c>
      <c r="W81" s="231">
        <v>0</v>
      </c>
      <c r="DA81" s="73" t="s">
        <v>1332</v>
      </c>
    </row>
    <row r="82" spans="1:105" ht="12" customHeight="1" x14ac:dyDescent="0.25">
      <c r="A82" s="64" t="s">
        <v>73</v>
      </c>
      <c r="B82" s="231">
        <v>0</v>
      </c>
      <c r="C82" s="231">
        <v>0</v>
      </c>
      <c r="D82" s="231">
        <v>0</v>
      </c>
      <c r="E82" s="231">
        <v>0</v>
      </c>
      <c r="F82" s="231">
        <v>0</v>
      </c>
      <c r="G82" s="231">
        <v>0.10628865540516159</v>
      </c>
      <c r="H82" s="231">
        <v>0</v>
      </c>
      <c r="I82" s="231">
        <v>2.6763932953898142E-2</v>
      </c>
      <c r="J82" s="231">
        <v>2.6390228366297459E-2</v>
      </c>
      <c r="K82" s="231">
        <v>4.4331496438684462E-2</v>
      </c>
      <c r="L82" s="231">
        <v>0.71054610484998904</v>
      </c>
      <c r="M82" s="231">
        <v>1.0229114131857631</v>
      </c>
      <c r="N82" s="231">
        <v>2.6601445382033422</v>
      </c>
      <c r="O82" s="231">
        <v>2.8872100556420199</v>
      </c>
      <c r="P82" s="231">
        <v>1.3596860745451489</v>
      </c>
      <c r="Q82" s="231">
        <v>0.70507762850184519</v>
      </c>
      <c r="R82" s="231">
        <v>9.016984491044093E-2</v>
      </c>
      <c r="S82" s="231">
        <v>9.5350152765144996E-2</v>
      </c>
      <c r="T82" s="231">
        <v>0.22975731410152189</v>
      </c>
      <c r="U82" s="231">
        <v>1.801841668108588</v>
      </c>
      <c r="V82" s="231">
        <v>0.56988060819914232</v>
      </c>
      <c r="W82" s="231">
        <v>1.403286966607161</v>
      </c>
      <c r="DA82" s="73" t="s">
        <v>1333</v>
      </c>
    </row>
    <row r="83" spans="1:105" ht="12" customHeight="1" x14ac:dyDescent="0.25">
      <c r="A83" s="64" t="s">
        <v>79</v>
      </c>
      <c r="B83" s="231">
        <v>0</v>
      </c>
      <c r="C83" s="231">
        <v>0</v>
      </c>
      <c r="D83" s="231">
        <v>0</v>
      </c>
      <c r="E83" s="231">
        <v>0</v>
      </c>
      <c r="F83" s="231">
        <v>0</v>
      </c>
      <c r="G83" s="231">
        <v>0</v>
      </c>
      <c r="H83" s="231">
        <v>0</v>
      </c>
      <c r="I83" s="231">
        <v>0</v>
      </c>
      <c r="J83" s="231">
        <v>0</v>
      </c>
      <c r="K83" s="231">
        <v>0</v>
      </c>
      <c r="L83" s="231">
        <v>0</v>
      </c>
      <c r="M83" s="231">
        <v>0</v>
      </c>
      <c r="N83" s="231">
        <v>0</v>
      </c>
      <c r="O83" s="231">
        <v>0</v>
      </c>
      <c r="P83" s="231">
        <v>0</v>
      </c>
      <c r="Q83" s="231">
        <v>0</v>
      </c>
      <c r="R83" s="231">
        <v>0</v>
      </c>
      <c r="S83" s="231">
        <v>0</v>
      </c>
      <c r="T83" s="231">
        <v>0</v>
      </c>
      <c r="U83" s="231">
        <v>0</v>
      </c>
      <c r="V83" s="231">
        <v>0</v>
      </c>
      <c r="W83" s="231">
        <v>0</v>
      </c>
      <c r="DA83" s="73" t="s">
        <v>1334</v>
      </c>
    </row>
    <row r="84" spans="1:105" ht="12" customHeight="1" x14ac:dyDescent="0.25">
      <c r="A84" s="60" t="s">
        <v>1066</v>
      </c>
      <c r="B84" s="264">
        <v>0</v>
      </c>
      <c r="C84" s="264">
        <v>0</v>
      </c>
      <c r="D84" s="264">
        <v>0</v>
      </c>
      <c r="E84" s="264">
        <v>0</v>
      </c>
      <c r="F84" s="264">
        <v>0</v>
      </c>
      <c r="G84" s="264">
        <v>0</v>
      </c>
      <c r="H84" s="264">
        <v>0</v>
      </c>
      <c r="I84" s="264">
        <v>0</v>
      </c>
      <c r="J84" s="264">
        <v>0</v>
      </c>
      <c r="K84" s="264">
        <v>0</v>
      </c>
      <c r="L84" s="264">
        <v>0</v>
      </c>
      <c r="M84" s="264">
        <v>0</v>
      </c>
      <c r="N84" s="264">
        <v>0</v>
      </c>
      <c r="O84" s="264">
        <v>0</v>
      </c>
      <c r="P84" s="264">
        <v>0</v>
      </c>
      <c r="Q84" s="264">
        <v>0</v>
      </c>
      <c r="R84" s="264">
        <v>0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1335</v>
      </c>
    </row>
    <row r="85" spans="1:105" ht="12" customHeight="1" x14ac:dyDescent="0.25">
      <c r="A85" s="57" t="s">
        <v>1012</v>
      </c>
      <c r="B85" s="263">
        <v>35.425336063338086</v>
      </c>
      <c r="C85" s="263">
        <v>67.41572610762509</v>
      </c>
      <c r="D85" s="263">
        <v>54.560880026279712</v>
      </c>
      <c r="E85" s="263">
        <v>49.864431386538968</v>
      </c>
      <c r="F85" s="263">
        <v>50.257753099043271</v>
      </c>
      <c r="G85" s="263">
        <v>32.706032585548527</v>
      </c>
      <c r="H85" s="263">
        <v>28.647538854104209</v>
      </c>
      <c r="I85" s="263">
        <v>49.963540683203057</v>
      </c>
      <c r="J85" s="263">
        <v>36.214917983970253</v>
      </c>
      <c r="K85" s="263">
        <v>74.705935492950346</v>
      </c>
      <c r="L85" s="263">
        <v>69.584592352883163</v>
      </c>
      <c r="M85" s="263">
        <v>64.821960719668994</v>
      </c>
      <c r="N85" s="263">
        <v>77.003008656638443</v>
      </c>
      <c r="O85" s="263">
        <v>59.094483762334747</v>
      </c>
      <c r="P85" s="263">
        <v>35.237537888192527</v>
      </c>
      <c r="Q85" s="263">
        <v>20.709959779598091</v>
      </c>
      <c r="R85" s="263">
        <v>20.682004149671169</v>
      </c>
      <c r="S85" s="263">
        <v>22.68730811271671</v>
      </c>
      <c r="T85" s="263">
        <v>47.15836584261509</v>
      </c>
      <c r="U85" s="263">
        <v>51.704594395206627</v>
      </c>
      <c r="V85" s="263">
        <v>32.004779994787711</v>
      </c>
      <c r="W85" s="263">
        <v>42.159720555001847</v>
      </c>
      <c r="DA85" s="70" t="s">
        <v>1336</v>
      </c>
    </row>
    <row r="86" spans="1:105" ht="12" customHeight="1" x14ac:dyDescent="0.25">
      <c r="A86" s="60" t="s">
        <v>1014</v>
      </c>
      <c r="B86" s="264">
        <v>35.425336063338086</v>
      </c>
      <c r="C86" s="264">
        <v>67.41572610762509</v>
      </c>
      <c r="D86" s="264">
        <v>54.560880026279712</v>
      </c>
      <c r="E86" s="264">
        <v>49.864431386538968</v>
      </c>
      <c r="F86" s="264">
        <v>50.257753099043271</v>
      </c>
      <c r="G86" s="264">
        <v>32.706032585548527</v>
      </c>
      <c r="H86" s="264">
        <v>28.647538854104209</v>
      </c>
      <c r="I86" s="264">
        <v>49.963540683203057</v>
      </c>
      <c r="J86" s="264">
        <v>36.214917983970253</v>
      </c>
      <c r="K86" s="264">
        <v>74.705935492950346</v>
      </c>
      <c r="L86" s="264">
        <v>69.584592352883163</v>
      </c>
      <c r="M86" s="264">
        <v>64.821960719668994</v>
      </c>
      <c r="N86" s="264">
        <v>77.003008656638443</v>
      </c>
      <c r="O86" s="264">
        <v>59.094483762334747</v>
      </c>
      <c r="P86" s="264">
        <v>35.237537888192527</v>
      </c>
      <c r="Q86" s="264">
        <v>20.709959779598091</v>
      </c>
      <c r="R86" s="264">
        <v>20.682004149671169</v>
      </c>
      <c r="S86" s="264">
        <v>22.68730811271671</v>
      </c>
      <c r="T86" s="264">
        <v>47.15836584261509</v>
      </c>
      <c r="U86" s="264">
        <v>51.704594395206627</v>
      </c>
      <c r="V86" s="264">
        <v>32.004779994787711</v>
      </c>
      <c r="W86" s="264">
        <v>42.159720555001847</v>
      </c>
      <c r="DA86" s="72" t="s">
        <v>1337</v>
      </c>
    </row>
    <row r="87" spans="1:105" ht="12" customHeight="1" x14ac:dyDescent="0.25">
      <c r="A87" s="59" t="s">
        <v>30</v>
      </c>
      <c r="B87" s="232">
        <v>5.553022932965515</v>
      </c>
      <c r="C87" s="232">
        <v>5.3576901360394231</v>
      </c>
      <c r="D87" s="232">
        <v>4.8119484112477924</v>
      </c>
      <c r="E87" s="232">
        <v>4.4224159713649183</v>
      </c>
      <c r="F87" s="232">
        <v>5.0796852463608957</v>
      </c>
      <c r="G87" s="232">
        <v>6.7382299484878994</v>
      </c>
      <c r="H87" s="232">
        <v>9.0783526819042599</v>
      </c>
      <c r="I87" s="232">
        <v>5.6159677747711498</v>
      </c>
      <c r="J87" s="232">
        <v>6.2836992266903806</v>
      </c>
      <c r="K87" s="232">
        <v>8.9694155183696882</v>
      </c>
      <c r="L87" s="232">
        <v>6.7376855699755076</v>
      </c>
      <c r="M87" s="232">
        <v>6.1942865374641007</v>
      </c>
      <c r="N87" s="232">
        <v>8.7357733520700496</v>
      </c>
      <c r="O87" s="232">
        <v>7.1562078571588161</v>
      </c>
      <c r="P87" s="232">
        <v>0.26989899518047439</v>
      </c>
      <c r="Q87" s="232">
        <v>0</v>
      </c>
      <c r="R87" s="232">
        <v>0</v>
      </c>
      <c r="S87" s="232">
        <v>2.7125104522143339E-4</v>
      </c>
      <c r="T87" s="232">
        <v>7.6210417901418834E-4</v>
      </c>
      <c r="U87" s="232">
        <v>6.0726150497933677E-4</v>
      </c>
      <c r="V87" s="232">
        <v>0</v>
      </c>
      <c r="W87" s="232">
        <v>0</v>
      </c>
      <c r="DA87" s="71" t="s">
        <v>1338</v>
      </c>
    </row>
    <row r="88" spans="1:105" ht="12" customHeight="1" x14ac:dyDescent="0.25">
      <c r="A88" s="59" t="s">
        <v>33</v>
      </c>
      <c r="B88" s="297">
        <v>0.27600447851394222</v>
      </c>
      <c r="C88" s="297">
        <v>0.23156036876011199</v>
      </c>
      <c r="D88" s="297">
        <v>0.2277810177833835</v>
      </c>
      <c r="E88" s="297">
        <v>0.22367268384286251</v>
      </c>
      <c r="F88" s="297">
        <v>0.49341918819422531</v>
      </c>
      <c r="G88" s="297">
        <v>0.30876158202709858</v>
      </c>
      <c r="H88" s="297">
        <v>1.0042428048639971</v>
      </c>
      <c r="I88" s="297">
        <v>1.1198444288706519</v>
      </c>
      <c r="J88" s="297">
        <v>1.797250622676601</v>
      </c>
      <c r="K88" s="297">
        <v>0</v>
      </c>
      <c r="L88" s="297">
        <v>0.38568358807946068</v>
      </c>
      <c r="M88" s="297">
        <v>3.857874290638907</v>
      </c>
      <c r="N88" s="297">
        <v>1.945487822070384</v>
      </c>
      <c r="O88" s="297">
        <v>0.78568836775708661</v>
      </c>
      <c r="P88" s="297">
        <v>0.58620633017959889</v>
      </c>
      <c r="Q88" s="297">
        <v>0.33026288307127177</v>
      </c>
      <c r="R88" s="297">
        <v>0.3186783325430767</v>
      </c>
      <c r="S88" s="297">
        <v>0.36742926400496478</v>
      </c>
      <c r="T88" s="297">
        <v>0.75224339644142435</v>
      </c>
      <c r="U88" s="297">
        <v>0.7711668140287562</v>
      </c>
      <c r="V88" s="297">
        <v>0.73089693000510281</v>
      </c>
      <c r="W88" s="297">
        <v>0.80409492861944398</v>
      </c>
      <c r="DA88" s="122" t="s">
        <v>1339</v>
      </c>
    </row>
    <row r="89" spans="1:105" ht="12" customHeight="1" x14ac:dyDescent="0.25">
      <c r="A89" s="59" t="s">
        <v>160</v>
      </c>
      <c r="B89" s="297">
        <v>2.576952498201007</v>
      </c>
      <c r="C89" s="297">
        <v>2.281451152499101</v>
      </c>
      <c r="D89" s="297">
        <v>5.9416529782300112</v>
      </c>
      <c r="E89" s="297">
        <v>5.8707708180042744</v>
      </c>
      <c r="F89" s="297">
        <v>6.5111082169102472</v>
      </c>
      <c r="G89" s="297">
        <v>7.3716103460565234</v>
      </c>
      <c r="H89" s="297">
        <v>1.0382405107153969</v>
      </c>
      <c r="I89" s="297">
        <v>0.58217774605185135</v>
      </c>
      <c r="J89" s="297">
        <v>0.31487902746295088</v>
      </c>
      <c r="K89" s="297">
        <v>1.00220911170729</v>
      </c>
      <c r="L89" s="297">
        <v>0.80369792416512664</v>
      </c>
      <c r="M89" s="297">
        <v>0.73202640306309819</v>
      </c>
      <c r="N89" s="297">
        <v>1.022942500980796</v>
      </c>
      <c r="O89" s="297">
        <v>0.82729445802789936</v>
      </c>
      <c r="P89" s="297">
        <v>0.93907935728961667</v>
      </c>
      <c r="Q89" s="297">
        <v>0.35304612057262652</v>
      </c>
      <c r="R89" s="297">
        <v>0.34179149485640758</v>
      </c>
      <c r="S89" s="297">
        <v>0.28098833381057697</v>
      </c>
      <c r="T89" s="297">
        <v>0.46379943339934182</v>
      </c>
      <c r="U89" s="297">
        <v>0.6488490434452816</v>
      </c>
      <c r="V89" s="297">
        <v>0.65981522276533533</v>
      </c>
      <c r="W89" s="297">
        <v>0.55772601760351981</v>
      </c>
      <c r="DA89" s="122" t="s">
        <v>1340</v>
      </c>
    </row>
    <row r="90" spans="1:105" ht="12" customHeight="1" x14ac:dyDescent="0.25">
      <c r="A90" s="59" t="s">
        <v>70</v>
      </c>
      <c r="B90" s="297">
        <v>17.639017829263921</v>
      </c>
      <c r="C90" s="297">
        <v>50.703575921040361</v>
      </c>
      <c r="D90" s="297">
        <v>33.887079990735252</v>
      </c>
      <c r="E90" s="297">
        <v>28.82345971992472</v>
      </c>
      <c r="F90" s="297">
        <v>27.764634565464661</v>
      </c>
      <c r="G90" s="297">
        <v>3.860745982165116</v>
      </c>
      <c r="H90" s="297">
        <v>3.1393276352190971</v>
      </c>
      <c r="I90" s="297">
        <v>28.368488434646402</v>
      </c>
      <c r="J90" s="297">
        <v>11.50195769728326</v>
      </c>
      <c r="K90" s="297">
        <v>21.70587536336307</v>
      </c>
      <c r="L90" s="297">
        <v>20.568741434468571</v>
      </c>
      <c r="M90" s="297">
        <v>9.3520782242005609</v>
      </c>
      <c r="N90" s="297">
        <v>4.6690200613446109</v>
      </c>
      <c r="O90" s="297">
        <v>3.3521007699003742</v>
      </c>
      <c r="P90" s="297">
        <v>1.563148344848623</v>
      </c>
      <c r="Q90" s="297">
        <v>0.70451724594123244</v>
      </c>
      <c r="R90" s="297">
        <v>1.8694792286056889</v>
      </c>
      <c r="S90" s="297">
        <v>0.54303754705161611</v>
      </c>
      <c r="T90" s="297">
        <v>3.3628391259128931</v>
      </c>
      <c r="U90" s="297">
        <v>0.80560730822908178</v>
      </c>
      <c r="V90" s="297">
        <v>0.49917503316989809</v>
      </c>
      <c r="W90" s="297">
        <v>0.33067674353656162</v>
      </c>
      <c r="DA90" s="122" t="s">
        <v>1341</v>
      </c>
    </row>
    <row r="91" spans="1:105" ht="12" customHeight="1" x14ac:dyDescent="0.25">
      <c r="A91" s="59" t="s">
        <v>162</v>
      </c>
      <c r="B91" s="297">
        <v>9.3803383243937066</v>
      </c>
      <c r="C91" s="297">
        <v>8.8414485292860974</v>
      </c>
      <c r="D91" s="297">
        <v>9.692417628283275</v>
      </c>
      <c r="E91" s="297">
        <v>10.524112193402191</v>
      </c>
      <c r="F91" s="297">
        <v>10.408905882113251</v>
      </c>
      <c r="G91" s="297">
        <v>14.426684726811899</v>
      </c>
      <c r="H91" s="297">
        <v>14.387375221401459</v>
      </c>
      <c r="I91" s="297">
        <v>14.27706229886302</v>
      </c>
      <c r="J91" s="297">
        <v>16.317131409857058</v>
      </c>
      <c r="K91" s="297">
        <v>43.028435499510309</v>
      </c>
      <c r="L91" s="297">
        <v>41.088783836194487</v>
      </c>
      <c r="M91" s="297">
        <v>44.685695264302318</v>
      </c>
      <c r="N91" s="297">
        <v>60.629784920172597</v>
      </c>
      <c r="O91" s="297">
        <v>46.973192309490578</v>
      </c>
      <c r="P91" s="297">
        <v>31.879204860694209</v>
      </c>
      <c r="Q91" s="297">
        <v>19.322133530012959</v>
      </c>
      <c r="R91" s="297">
        <v>18.152055093665989</v>
      </c>
      <c r="S91" s="297">
        <v>21.495581716804331</v>
      </c>
      <c r="T91" s="297">
        <v>42.578721782682408</v>
      </c>
      <c r="U91" s="297">
        <v>49.478363967998533</v>
      </c>
      <c r="V91" s="297">
        <v>30.114892808847369</v>
      </c>
      <c r="W91" s="297">
        <v>40.467222865242327</v>
      </c>
      <c r="DA91" s="122" t="s">
        <v>1342</v>
      </c>
    </row>
    <row r="92" spans="1:105" ht="12" customHeight="1" x14ac:dyDescent="0.25">
      <c r="A92" s="60" t="s">
        <v>1021</v>
      </c>
      <c r="B92" s="264">
        <v>0</v>
      </c>
      <c r="C92" s="264">
        <v>0</v>
      </c>
      <c r="D92" s="264">
        <v>0</v>
      </c>
      <c r="E92" s="264">
        <v>0</v>
      </c>
      <c r="F92" s="264">
        <v>0</v>
      </c>
      <c r="G92" s="264">
        <v>0</v>
      </c>
      <c r="H92" s="264">
        <v>0</v>
      </c>
      <c r="I92" s="264">
        <v>0</v>
      </c>
      <c r="J92" s="264">
        <v>0</v>
      </c>
      <c r="K92" s="264">
        <v>0</v>
      </c>
      <c r="L92" s="264">
        <v>0</v>
      </c>
      <c r="M92" s="264">
        <v>0</v>
      </c>
      <c r="N92" s="264">
        <v>0</v>
      </c>
      <c r="O92" s="264">
        <v>0</v>
      </c>
      <c r="P92" s="264">
        <v>0</v>
      </c>
      <c r="Q92" s="264">
        <v>0</v>
      </c>
      <c r="R92" s="264">
        <v>0</v>
      </c>
      <c r="S92" s="264">
        <v>0</v>
      </c>
      <c r="T92" s="264">
        <v>0</v>
      </c>
      <c r="U92" s="264">
        <v>0</v>
      </c>
      <c r="V92" s="264">
        <v>0</v>
      </c>
      <c r="W92" s="264">
        <v>0</v>
      </c>
      <c r="DA92" s="72" t="s">
        <v>1343</v>
      </c>
    </row>
    <row r="93" spans="1:105" ht="12" customHeight="1" x14ac:dyDescent="0.25">
      <c r="A93" s="57" t="s">
        <v>1023</v>
      </c>
      <c r="B93" s="263">
        <f t="shared" ref="B93:W93" si="4">B94+B95+B106</f>
        <v>1.7154232491577179</v>
      </c>
      <c r="C93" s="263">
        <f t="shared" si="4"/>
        <v>4.2460907503978111</v>
      </c>
      <c r="D93" s="263">
        <f t="shared" si="4"/>
        <v>3.3110463831156753</v>
      </c>
      <c r="E93" s="263">
        <f t="shared" si="4"/>
        <v>2.9210677727670209</v>
      </c>
      <c r="F93" s="263">
        <f t="shared" si="4"/>
        <v>2.6496588320532828</v>
      </c>
      <c r="G93" s="263">
        <f t="shared" si="4"/>
        <v>1.5817464692410739</v>
      </c>
      <c r="H93" s="263">
        <f t="shared" si="4"/>
        <v>1.2378453173448742</v>
      </c>
      <c r="I93" s="263">
        <f t="shared" si="4"/>
        <v>2.6125686861071293</v>
      </c>
      <c r="J93" s="263">
        <f t="shared" si="4"/>
        <v>1.9300473709051571</v>
      </c>
      <c r="K93" s="263">
        <f t="shared" si="4"/>
        <v>6.3675905713005365</v>
      </c>
      <c r="L93" s="263">
        <f t="shared" si="4"/>
        <v>6.4767044652350414</v>
      </c>
      <c r="M93" s="263">
        <f t="shared" si="4"/>
        <v>6.966106382815517</v>
      </c>
      <c r="N93" s="263">
        <f t="shared" si="4"/>
        <v>8.454046149378307</v>
      </c>
      <c r="O93" s="263">
        <f t="shared" si="4"/>
        <v>6.3109286113630061</v>
      </c>
      <c r="P93" s="263">
        <f t="shared" si="4"/>
        <v>3.9456390941753003</v>
      </c>
      <c r="Q93" s="263">
        <f t="shared" si="4"/>
        <v>2.4170188496113258</v>
      </c>
      <c r="R93" s="263">
        <f t="shared" si="4"/>
        <v>2.2624243707683105</v>
      </c>
      <c r="S93" s="263">
        <f t="shared" si="4"/>
        <v>2.6463303792318413</v>
      </c>
      <c r="T93" s="263">
        <f t="shared" si="4"/>
        <v>5.5227035926783934</v>
      </c>
      <c r="U93" s="263">
        <f t="shared" si="4"/>
        <v>5.8118448755780818</v>
      </c>
      <c r="V93" s="263">
        <f t="shared" si="4"/>
        <v>2.8105510734445098</v>
      </c>
      <c r="W93" s="263">
        <f t="shared" si="4"/>
        <v>4.3124201232741308</v>
      </c>
      <c r="DA93" s="70"/>
    </row>
    <row r="94" spans="1:105" ht="12" customHeight="1" x14ac:dyDescent="0.25">
      <c r="A94" s="60" t="s">
        <v>1024</v>
      </c>
      <c r="B94" s="264">
        <v>0.8363171829000452</v>
      </c>
      <c r="C94" s="264">
        <v>2.187442300904249</v>
      </c>
      <c r="D94" s="264">
        <v>1.8507901176895281</v>
      </c>
      <c r="E94" s="264">
        <v>1.7317788336880819</v>
      </c>
      <c r="F94" s="264">
        <v>1.5060870041118219</v>
      </c>
      <c r="G94" s="264">
        <v>1.039681938316583</v>
      </c>
      <c r="H94" s="264">
        <v>0.83092081307201271</v>
      </c>
      <c r="I94" s="264">
        <v>1.632538814802887</v>
      </c>
      <c r="J94" s="264">
        <v>1.3397930739209101</v>
      </c>
      <c r="K94" s="264">
        <v>5.0174291762859324</v>
      </c>
      <c r="L94" s="264">
        <v>5.0514330546463144</v>
      </c>
      <c r="M94" s="264">
        <v>5.5284004089495022</v>
      </c>
      <c r="N94" s="264">
        <v>6.5384256184303382</v>
      </c>
      <c r="O94" s="264">
        <v>4.8750921464233894</v>
      </c>
      <c r="P94" s="264">
        <v>2.701109497837153</v>
      </c>
      <c r="Q94" s="264">
        <v>1.6501656213578779</v>
      </c>
      <c r="R94" s="264">
        <v>1.4357213215947731</v>
      </c>
      <c r="S94" s="264">
        <v>1.710099820468151</v>
      </c>
      <c r="T94" s="264">
        <v>3.9984649233312148</v>
      </c>
      <c r="U94" s="264">
        <v>4.2228546262153452</v>
      </c>
      <c r="V94" s="264">
        <v>1.874435005665549</v>
      </c>
      <c r="W94" s="264">
        <v>3.0443997614340561</v>
      </c>
      <c r="DA94" s="72" t="s">
        <v>1344</v>
      </c>
    </row>
    <row r="95" spans="1:105" ht="12" customHeight="1" x14ac:dyDescent="0.25">
      <c r="A95" s="60" t="s">
        <v>1026</v>
      </c>
      <c r="B95" s="264">
        <v>0.87910606625767262</v>
      </c>
      <c r="C95" s="264">
        <v>2.0586484494935622</v>
      </c>
      <c r="D95" s="264">
        <v>1.4602562654261471</v>
      </c>
      <c r="E95" s="264">
        <v>1.189288939078939</v>
      </c>
      <c r="F95" s="264">
        <v>1.1435718279414611</v>
      </c>
      <c r="G95" s="264">
        <v>0.54206453092449092</v>
      </c>
      <c r="H95" s="264">
        <v>0.40692450427286148</v>
      </c>
      <c r="I95" s="264">
        <v>0.98002987130424235</v>
      </c>
      <c r="J95" s="264">
        <v>0.59025429698424703</v>
      </c>
      <c r="K95" s="264">
        <v>1.3501613950146041</v>
      </c>
      <c r="L95" s="264">
        <v>1.425271410588727</v>
      </c>
      <c r="M95" s="264">
        <v>1.437705973866015</v>
      </c>
      <c r="N95" s="264">
        <v>1.9156205309479679</v>
      </c>
      <c r="O95" s="264">
        <v>1.4358364649396169</v>
      </c>
      <c r="P95" s="264">
        <v>1.2445295963381471</v>
      </c>
      <c r="Q95" s="264">
        <v>0.76685322825344793</v>
      </c>
      <c r="R95" s="264">
        <v>0.82670304917353732</v>
      </c>
      <c r="S95" s="264">
        <v>0.9362305587636901</v>
      </c>
      <c r="T95" s="264">
        <v>1.524238669347179</v>
      </c>
      <c r="U95" s="264">
        <v>1.588990249362737</v>
      </c>
      <c r="V95" s="264">
        <v>0.93611606777896084</v>
      </c>
      <c r="W95" s="264">
        <v>1.2680203618400749</v>
      </c>
      <c r="DA95" s="72" t="s">
        <v>1345</v>
      </c>
    </row>
    <row r="96" spans="1:105" ht="12" customHeight="1" x14ac:dyDescent="0.25">
      <c r="A96" s="64" t="s">
        <v>30</v>
      </c>
      <c r="B96" s="231">
        <v>0.13780239480889661</v>
      </c>
      <c r="C96" s="231">
        <v>0.16360575088691359</v>
      </c>
      <c r="D96" s="231">
        <v>0.12878600589007219</v>
      </c>
      <c r="E96" s="231">
        <v>0.1054765942878106</v>
      </c>
      <c r="F96" s="231">
        <v>0.1155838569046332</v>
      </c>
      <c r="G96" s="231">
        <v>0.1111980301455498</v>
      </c>
      <c r="H96" s="231">
        <v>0.12895363135771931</v>
      </c>
      <c r="I96" s="231">
        <v>0.1100906642154446</v>
      </c>
      <c r="J96" s="231">
        <v>0.1023153827822491</v>
      </c>
      <c r="K96" s="231">
        <v>0.1619876243182205</v>
      </c>
      <c r="L96" s="231">
        <v>0.13649606570070871</v>
      </c>
      <c r="M96" s="231">
        <v>0.135240965285747</v>
      </c>
      <c r="N96" s="231">
        <v>0.2107023615577763</v>
      </c>
      <c r="O96" s="231">
        <v>0.16620765928493589</v>
      </c>
      <c r="P96" s="231">
        <v>9.3039418026886287E-3</v>
      </c>
      <c r="Q96" s="231">
        <v>0</v>
      </c>
      <c r="R96" s="231">
        <v>0</v>
      </c>
      <c r="S96" s="231">
        <v>1.116849733107847E-5</v>
      </c>
      <c r="T96" s="231">
        <v>2.4550474118906248E-5</v>
      </c>
      <c r="U96" s="231">
        <v>1.8197996148723349E-5</v>
      </c>
      <c r="V96" s="231">
        <v>0</v>
      </c>
      <c r="W96" s="231">
        <v>0</v>
      </c>
      <c r="DA96" s="73" t="s">
        <v>1346</v>
      </c>
    </row>
    <row r="97" spans="1:105" ht="12" customHeight="1" x14ac:dyDescent="0.25">
      <c r="A97" s="64" t="s">
        <v>32</v>
      </c>
      <c r="B97" s="231">
        <v>0</v>
      </c>
      <c r="C97" s="231">
        <v>0</v>
      </c>
      <c r="D97" s="231">
        <v>0</v>
      </c>
      <c r="E97" s="231">
        <v>0</v>
      </c>
      <c r="F97" s="231">
        <v>0</v>
      </c>
      <c r="G97" s="231">
        <v>0</v>
      </c>
      <c r="H97" s="231">
        <v>0</v>
      </c>
      <c r="I97" s="231">
        <v>0</v>
      </c>
      <c r="J97" s="231">
        <v>0</v>
      </c>
      <c r="K97" s="231">
        <v>0</v>
      </c>
      <c r="L97" s="231">
        <v>0</v>
      </c>
      <c r="M97" s="231">
        <v>0</v>
      </c>
      <c r="N97" s="231">
        <v>0</v>
      </c>
      <c r="O97" s="231">
        <v>0</v>
      </c>
      <c r="P97" s="231">
        <v>0</v>
      </c>
      <c r="Q97" s="231">
        <v>0</v>
      </c>
      <c r="R97" s="231">
        <v>0</v>
      </c>
      <c r="S97" s="231">
        <v>0</v>
      </c>
      <c r="T97" s="231">
        <v>0</v>
      </c>
      <c r="U97" s="231">
        <v>0</v>
      </c>
      <c r="V97" s="231">
        <v>0</v>
      </c>
      <c r="W97" s="231">
        <v>0</v>
      </c>
      <c r="DA97" s="73" t="s">
        <v>1347</v>
      </c>
    </row>
    <row r="98" spans="1:105" ht="12" customHeight="1" x14ac:dyDescent="0.25">
      <c r="A98" s="64" t="s">
        <v>33</v>
      </c>
      <c r="B98" s="231">
        <v>6.8492564457842599E-3</v>
      </c>
      <c r="C98" s="231">
        <v>7.0710711229474438E-3</v>
      </c>
      <c r="D98" s="231">
        <v>6.0962847044094947E-3</v>
      </c>
      <c r="E98" s="231">
        <v>5.3346933168925579E-3</v>
      </c>
      <c r="F98" s="231">
        <v>1.122732808752255E-2</v>
      </c>
      <c r="G98" s="231">
        <v>5.0953558973958202E-3</v>
      </c>
      <c r="H98" s="231">
        <v>1.426478580306819E-2</v>
      </c>
      <c r="I98" s="231">
        <v>2.1952479418804922E-2</v>
      </c>
      <c r="J98" s="231">
        <v>2.926403361792429E-2</v>
      </c>
      <c r="K98" s="231">
        <v>0</v>
      </c>
      <c r="L98" s="231">
        <v>7.8134088970807387E-3</v>
      </c>
      <c r="M98" s="231">
        <v>8.4229659035222837E-2</v>
      </c>
      <c r="N98" s="231">
        <v>4.692416595206067E-2</v>
      </c>
      <c r="O98" s="231">
        <v>1.8248131851239101E-2</v>
      </c>
      <c r="P98" s="231">
        <v>2.0207669082694051E-2</v>
      </c>
      <c r="Q98" s="231">
        <v>1.198242744143733E-2</v>
      </c>
      <c r="R98" s="231">
        <v>1.270776616076741E-2</v>
      </c>
      <c r="S98" s="231">
        <v>1.512854172063968E-2</v>
      </c>
      <c r="T98" s="231">
        <v>2.4232818220918731E-2</v>
      </c>
      <c r="U98" s="231">
        <v>2.3109797997480652E-2</v>
      </c>
      <c r="V98" s="231">
        <v>2.109228091600765E-2</v>
      </c>
      <c r="W98" s="231">
        <v>2.359700354088623E-2</v>
      </c>
      <c r="DA98" s="73" t="s">
        <v>1348</v>
      </c>
    </row>
    <row r="99" spans="1:105" ht="12" customHeight="1" x14ac:dyDescent="0.25">
      <c r="A99" s="64" t="s">
        <v>160</v>
      </c>
      <c r="B99" s="231">
        <v>6.3948993160600182E-2</v>
      </c>
      <c r="C99" s="231">
        <v>6.9667808223107572E-2</v>
      </c>
      <c r="D99" s="231">
        <v>0.15902118851948999</v>
      </c>
      <c r="E99" s="231">
        <v>0.140020503665158</v>
      </c>
      <c r="F99" s="231">
        <v>0.14815465209642381</v>
      </c>
      <c r="G99" s="231">
        <v>0.12165042685519931</v>
      </c>
      <c r="H99" s="231">
        <v>1.474770685504587E-2</v>
      </c>
      <c r="I99" s="231">
        <v>1.141251825593151E-2</v>
      </c>
      <c r="J99" s="231">
        <v>5.1270703868400783E-3</v>
      </c>
      <c r="K99" s="231">
        <v>1.8099894329017149E-2</v>
      </c>
      <c r="L99" s="231">
        <v>1.6281793432038279E-2</v>
      </c>
      <c r="M99" s="231">
        <v>1.5982463317791011E-2</v>
      </c>
      <c r="N99" s="231">
        <v>2.4672847154785391E-2</v>
      </c>
      <c r="O99" s="231">
        <v>1.9214460808410421E-2</v>
      </c>
      <c r="P99" s="231">
        <v>3.2371886684819023E-2</v>
      </c>
      <c r="Q99" s="231">
        <v>1.2809037103722941E-2</v>
      </c>
      <c r="R99" s="231">
        <v>1.3629437425863439E-2</v>
      </c>
      <c r="S99" s="231">
        <v>1.156942069537744E-2</v>
      </c>
      <c r="T99" s="231">
        <v>1.4940865434910499E-2</v>
      </c>
      <c r="U99" s="231">
        <v>1.9444262968919539E-2</v>
      </c>
      <c r="V99" s="231">
        <v>1.904099943493737E-2</v>
      </c>
      <c r="W99" s="231">
        <v>1.6367051132669459E-2</v>
      </c>
      <c r="DA99" s="73" t="s">
        <v>1349</v>
      </c>
    </row>
    <row r="100" spans="1:105" ht="12" customHeight="1" x14ac:dyDescent="0.25">
      <c r="A100" s="64" t="s">
        <v>70</v>
      </c>
      <c r="B100" s="231">
        <v>0.43772534856997453</v>
      </c>
      <c r="C100" s="231">
        <v>1.548315860115357</v>
      </c>
      <c r="D100" s="231">
        <v>0.90694689766062919</v>
      </c>
      <c r="E100" s="231">
        <v>0.68745237592637265</v>
      </c>
      <c r="F100" s="231">
        <v>0.63176031446498382</v>
      </c>
      <c r="G100" s="231">
        <v>6.3712184266647973E-2</v>
      </c>
      <c r="H100" s="231">
        <v>4.4592638418870928E-2</v>
      </c>
      <c r="I100" s="231">
        <v>0.55611176199914114</v>
      </c>
      <c r="J100" s="231">
        <v>0.1872825483982638</v>
      </c>
      <c r="K100" s="231">
        <v>0.39200806079922418</v>
      </c>
      <c r="L100" s="231">
        <v>0.41669387107215761</v>
      </c>
      <c r="M100" s="231">
        <v>0.20418559568064371</v>
      </c>
      <c r="N100" s="231">
        <v>0.1126143631980592</v>
      </c>
      <c r="O100" s="231">
        <v>7.7854756845139012E-2</v>
      </c>
      <c r="P100" s="231">
        <v>5.3884754997756919E-2</v>
      </c>
      <c r="Q100" s="231">
        <v>2.5560931044468289E-2</v>
      </c>
      <c r="R100" s="231">
        <v>7.4548227643690373E-2</v>
      </c>
      <c r="S100" s="231">
        <v>2.2359041565979339E-2</v>
      </c>
      <c r="T100" s="231">
        <v>0.1083307206549681</v>
      </c>
      <c r="U100" s="231">
        <v>2.4141887098598588E-2</v>
      </c>
      <c r="V100" s="231">
        <v>1.440523224773077E-2</v>
      </c>
      <c r="W100" s="231">
        <v>9.7040536016288047E-3</v>
      </c>
      <c r="DA100" s="73" t="s">
        <v>1350</v>
      </c>
    </row>
    <row r="101" spans="1:105" ht="12" customHeight="1" x14ac:dyDescent="0.25">
      <c r="A101" s="64" t="s">
        <v>34</v>
      </c>
      <c r="B101" s="231">
        <v>0</v>
      </c>
      <c r="C101" s="231">
        <v>0</v>
      </c>
      <c r="D101" s="231">
        <v>0</v>
      </c>
      <c r="E101" s="231">
        <v>0</v>
      </c>
      <c r="F101" s="231">
        <v>0</v>
      </c>
      <c r="G101" s="231">
        <v>0</v>
      </c>
      <c r="H101" s="231">
        <v>0</v>
      </c>
      <c r="I101" s="231">
        <v>0</v>
      </c>
      <c r="J101" s="231">
        <v>0</v>
      </c>
      <c r="K101" s="231">
        <v>0</v>
      </c>
      <c r="L101" s="231">
        <v>0</v>
      </c>
      <c r="M101" s="231">
        <v>0</v>
      </c>
      <c r="N101" s="231">
        <v>0</v>
      </c>
      <c r="O101" s="231">
        <v>0</v>
      </c>
      <c r="P101" s="231">
        <v>0</v>
      </c>
      <c r="Q101" s="231">
        <v>0</v>
      </c>
      <c r="R101" s="231">
        <v>0</v>
      </c>
      <c r="S101" s="231">
        <v>1.1357921442831939E-5</v>
      </c>
      <c r="T101" s="231">
        <v>3.6480036800669042E-5</v>
      </c>
      <c r="U101" s="231">
        <v>2.0880555498112692E-5</v>
      </c>
      <c r="V101" s="231">
        <v>1.9867773566235121E-5</v>
      </c>
      <c r="W101" s="231">
        <v>1.9764917677474459E-5</v>
      </c>
      <c r="DA101" s="73" t="s">
        <v>1351</v>
      </c>
    </row>
    <row r="102" spans="1:105" ht="12" customHeight="1" x14ac:dyDescent="0.25">
      <c r="A102" s="64" t="s">
        <v>162</v>
      </c>
      <c r="B102" s="231">
        <v>0.23278007327241709</v>
      </c>
      <c r="C102" s="231">
        <v>0.26998795914523649</v>
      </c>
      <c r="D102" s="231">
        <v>0.2594058886515464</v>
      </c>
      <c r="E102" s="231">
        <v>0.25100477188270509</v>
      </c>
      <c r="F102" s="231">
        <v>0.2368456763878978</v>
      </c>
      <c r="G102" s="231">
        <v>0.2380772006025661</v>
      </c>
      <c r="H102" s="231">
        <v>0.20436574183815731</v>
      </c>
      <c r="I102" s="231">
        <v>0.27987540786612902</v>
      </c>
      <c r="J102" s="231">
        <v>0.26568641907883073</v>
      </c>
      <c r="K102" s="231">
        <v>0.77709344944723469</v>
      </c>
      <c r="L102" s="231">
        <v>0.83240116800045438</v>
      </c>
      <c r="M102" s="231">
        <v>0.97563077288366462</v>
      </c>
      <c r="N102" s="231">
        <v>1.4623592381083541</v>
      </c>
      <c r="O102" s="231">
        <v>1.0909834508358269</v>
      </c>
      <c r="P102" s="231">
        <v>1.098938017689014</v>
      </c>
      <c r="Q102" s="231">
        <v>0.70103567462402272</v>
      </c>
      <c r="R102" s="231">
        <v>0.72383983444024647</v>
      </c>
      <c r="S102" s="231">
        <v>0.88505962009520178</v>
      </c>
      <c r="T102" s="231">
        <v>1.371633742376307</v>
      </c>
      <c r="U102" s="231">
        <v>1.4827336650713721</v>
      </c>
      <c r="V102" s="231">
        <v>0.86905793799849873</v>
      </c>
      <c r="W102" s="231">
        <v>1.1875528215063349</v>
      </c>
      <c r="DA102" s="73" t="s">
        <v>1352</v>
      </c>
    </row>
    <row r="103" spans="1:105" ht="12" customHeight="1" x14ac:dyDescent="0.25">
      <c r="A103" s="64" t="s">
        <v>36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1353</v>
      </c>
    </row>
    <row r="104" spans="1:105" ht="12" customHeight="1" x14ac:dyDescent="0.25">
      <c r="A104" s="64" t="s">
        <v>73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2.3313331571319391E-3</v>
      </c>
      <c r="H104" s="231">
        <v>0</v>
      </c>
      <c r="I104" s="231">
        <v>5.8703954879128913E-4</v>
      </c>
      <c r="J104" s="231">
        <v>5.788427201389297E-4</v>
      </c>
      <c r="K104" s="231">
        <v>9.7236612090741148E-4</v>
      </c>
      <c r="L104" s="231">
        <v>1.5585103486286859E-2</v>
      </c>
      <c r="M104" s="231">
        <v>2.2436517662945708E-2</v>
      </c>
      <c r="N104" s="231">
        <v>5.8347554976932288E-2</v>
      </c>
      <c r="O104" s="231">
        <v>6.3328005314065877E-2</v>
      </c>
      <c r="P104" s="231">
        <v>2.982332608117404E-2</v>
      </c>
      <c r="Q104" s="231">
        <v>1.5465158039796621E-2</v>
      </c>
      <c r="R104" s="231">
        <v>1.9777835029696602E-3</v>
      </c>
      <c r="S104" s="231">
        <v>2.0914082677179402E-3</v>
      </c>
      <c r="T104" s="231">
        <v>5.0394921491540819E-3</v>
      </c>
      <c r="U104" s="231">
        <v>3.9521557674719432E-2</v>
      </c>
      <c r="V104" s="231">
        <v>1.249974940822007E-2</v>
      </c>
      <c r="W104" s="231">
        <v>3.0779667140878139E-2</v>
      </c>
      <c r="DA104" s="73" t="s">
        <v>1354</v>
      </c>
    </row>
    <row r="105" spans="1:105" ht="12" customHeight="1" x14ac:dyDescent="0.25">
      <c r="A105" s="64" t="s">
        <v>79</v>
      </c>
      <c r="B105" s="231">
        <v>0</v>
      </c>
      <c r="C105" s="231">
        <v>0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0</v>
      </c>
      <c r="J105" s="231">
        <v>0</v>
      </c>
      <c r="K105" s="231">
        <v>0</v>
      </c>
      <c r="L105" s="231">
        <v>0</v>
      </c>
      <c r="M105" s="231">
        <v>0</v>
      </c>
      <c r="N105" s="231">
        <v>0</v>
      </c>
      <c r="O105" s="231">
        <v>0</v>
      </c>
      <c r="P105" s="231">
        <v>0</v>
      </c>
      <c r="Q105" s="231">
        <v>0</v>
      </c>
      <c r="R105" s="231">
        <v>0</v>
      </c>
      <c r="S105" s="231">
        <v>0</v>
      </c>
      <c r="T105" s="231">
        <v>0</v>
      </c>
      <c r="U105" s="231">
        <v>0</v>
      </c>
      <c r="V105" s="231">
        <v>0</v>
      </c>
      <c r="W105" s="231">
        <v>0</v>
      </c>
      <c r="DA105" s="73" t="s">
        <v>1355</v>
      </c>
    </row>
    <row r="106" spans="1:105" ht="12" customHeight="1" x14ac:dyDescent="0.25">
      <c r="A106" s="60" t="s">
        <v>1038</v>
      </c>
      <c r="B106" s="264">
        <v>0</v>
      </c>
      <c r="C106" s="264">
        <v>0</v>
      </c>
      <c r="D106" s="264">
        <v>0</v>
      </c>
      <c r="E106" s="264">
        <v>0</v>
      </c>
      <c r="F106" s="264">
        <v>0</v>
      </c>
      <c r="G106" s="264">
        <v>0</v>
      </c>
      <c r="H106" s="264">
        <v>0</v>
      </c>
      <c r="I106" s="264">
        <v>0</v>
      </c>
      <c r="J106" s="264">
        <v>0</v>
      </c>
      <c r="K106" s="264">
        <v>0</v>
      </c>
      <c r="L106" s="264">
        <v>0</v>
      </c>
      <c r="M106" s="264">
        <v>0</v>
      </c>
      <c r="N106" s="264">
        <v>0</v>
      </c>
      <c r="O106" s="264">
        <v>0</v>
      </c>
      <c r="P106" s="264">
        <v>0</v>
      </c>
      <c r="Q106" s="264">
        <v>0</v>
      </c>
      <c r="R106" s="264">
        <v>0</v>
      </c>
      <c r="S106" s="264">
        <v>0</v>
      </c>
      <c r="T106" s="264">
        <v>0</v>
      </c>
      <c r="U106" s="264">
        <v>0</v>
      </c>
      <c r="V106" s="264">
        <v>0</v>
      </c>
      <c r="W106" s="264">
        <v>0</v>
      </c>
      <c r="DA106" s="72" t="s">
        <v>1356</v>
      </c>
    </row>
    <row r="107" spans="1:105" ht="12" customHeight="1" x14ac:dyDescent="0.25">
      <c r="A107" s="132" t="s">
        <v>1040</v>
      </c>
      <c r="B107" s="318">
        <v>0</v>
      </c>
      <c r="C107" s="318">
        <v>0</v>
      </c>
      <c r="D107" s="318">
        <v>0</v>
      </c>
      <c r="E107" s="318">
        <v>0</v>
      </c>
      <c r="F107" s="318">
        <v>0</v>
      </c>
      <c r="G107" s="318">
        <v>0</v>
      </c>
      <c r="H107" s="318">
        <v>0</v>
      </c>
      <c r="I107" s="318">
        <v>0</v>
      </c>
      <c r="J107" s="318">
        <v>0</v>
      </c>
      <c r="K107" s="318">
        <v>0</v>
      </c>
      <c r="L107" s="318">
        <v>0</v>
      </c>
      <c r="M107" s="318">
        <v>0</v>
      </c>
      <c r="N107" s="318">
        <v>0</v>
      </c>
      <c r="O107" s="318">
        <v>0</v>
      </c>
      <c r="P107" s="318">
        <v>0</v>
      </c>
      <c r="Q107" s="318">
        <v>0</v>
      </c>
      <c r="R107" s="318">
        <v>0</v>
      </c>
      <c r="S107" s="318">
        <v>0</v>
      </c>
      <c r="T107" s="318">
        <v>0</v>
      </c>
      <c r="U107" s="318">
        <v>0</v>
      </c>
      <c r="V107" s="318">
        <v>0</v>
      </c>
      <c r="W107" s="318">
        <v>0</v>
      </c>
      <c r="DA107" s="139" t="s">
        <v>1357</v>
      </c>
    </row>
    <row r="108" spans="1:105" ht="12" customHeight="1" x14ac:dyDescent="0.25">
      <c r="A108" s="100" t="s">
        <v>106</v>
      </c>
      <c r="B108" s="281">
        <v>0</v>
      </c>
      <c r="C108" s="281">
        <v>0</v>
      </c>
      <c r="D108" s="281">
        <v>0</v>
      </c>
      <c r="E108" s="281">
        <v>0</v>
      </c>
      <c r="F108" s="281">
        <v>0</v>
      </c>
      <c r="G108" s="281">
        <v>0</v>
      </c>
      <c r="H108" s="281">
        <v>0</v>
      </c>
      <c r="I108" s="281">
        <v>0</v>
      </c>
      <c r="J108" s="281">
        <v>0</v>
      </c>
      <c r="K108" s="281">
        <v>0</v>
      </c>
      <c r="L108" s="281">
        <v>0</v>
      </c>
      <c r="M108" s="281">
        <v>0</v>
      </c>
      <c r="N108" s="281">
        <v>0</v>
      </c>
      <c r="O108" s="281">
        <v>0</v>
      </c>
      <c r="P108" s="281">
        <v>0</v>
      </c>
      <c r="Q108" s="281">
        <v>0</v>
      </c>
      <c r="R108" s="281">
        <v>0</v>
      </c>
      <c r="S108" s="281">
        <v>0</v>
      </c>
      <c r="T108" s="281">
        <v>0</v>
      </c>
      <c r="U108" s="281">
        <v>0</v>
      </c>
      <c r="V108" s="281">
        <v>0</v>
      </c>
      <c r="W108" s="281">
        <v>0</v>
      </c>
      <c r="DA108" s="105" t="s">
        <v>1358</v>
      </c>
    </row>
    <row r="109" spans="1:105" ht="12" customHeight="1" x14ac:dyDescent="0.25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DA109" s="173"/>
    </row>
    <row r="110" spans="1:105" ht="15" customHeight="1" x14ac:dyDescent="0.25">
      <c r="A110" s="34" t="s">
        <v>48</v>
      </c>
      <c r="B110" s="225">
        <v>38.363902859943977</v>
      </c>
      <c r="C110" s="225">
        <v>107.63866267973749</v>
      </c>
      <c r="D110" s="225">
        <v>97.231095288570103</v>
      </c>
      <c r="E110" s="225">
        <v>79.023658480129782</v>
      </c>
      <c r="F110" s="225">
        <v>72.915089200815018</v>
      </c>
      <c r="G110" s="225">
        <v>45.913989047437383</v>
      </c>
      <c r="H110" s="225">
        <v>34.159013002551447</v>
      </c>
      <c r="I110" s="225">
        <v>66.456505443731686</v>
      </c>
      <c r="J110" s="225">
        <v>51.479726779775028</v>
      </c>
      <c r="K110" s="225">
        <v>75.654839009015106</v>
      </c>
      <c r="L110" s="225">
        <v>9.9173020544343391</v>
      </c>
      <c r="M110" s="225">
        <v>9.8395771642170775</v>
      </c>
      <c r="N110" s="225">
        <v>10.319320536652141</v>
      </c>
      <c r="O110" s="225">
        <v>9.0410869971125756</v>
      </c>
      <c r="P110" s="225">
        <v>8.1128349185424131</v>
      </c>
      <c r="Q110" s="225">
        <v>8.4369616334525457</v>
      </c>
      <c r="R110" s="225">
        <v>8.2692690162401306</v>
      </c>
      <c r="S110" s="225">
        <v>8.39082221508224</v>
      </c>
      <c r="T110" s="225">
        <v>9.6318672221480899</v>
      </c>
      <c r="U110" s="225">
        <v>9.2183951251158334</v>
      </c>
      <c r="V110" s="225">
        <v>7.448127653979439</v>
      </c>
      <c r="W110" s="225">
        <v>9.2853575819454921</v>
      </c>
      <c r="DA110" s="89" t="s">
        <v>1359</v>
      </c>
    </row>
    <row r="111" spans="1:105" ht="12" customHeight="1" x14ac:dyDescent="0.25">
      <c r="A111" s="55" t="s">
        <v>92</v>
      </c>
      <c r="B111" s="261">
        <v>0</v>
      </c>
      <c r="C111" s="261">
        <v>0</v>
      </c>
      <c r="D111" s="261">
        <v>0</v>
      </c>
      <c r="E111" s="261">
        <v>0</v>
      </c>
      <c r="F111" s="261">
        <v>0</v>
      </c>
      <c r="G111" s="261">
        <v>0</v>
      </c>
      <c r="H111" s="261">
        <v>0</v>
      </c>
      <c r="I111" s="261">
        <v>0</v>
      </c>
      <c r="J111" s="261">
        <v>0</v>
      </c>
      <c r="K111" s="261">
        <v>0</v>
      </c>
      <c r="L111" s="261">
        <v>0</v>
      </c>
      <c r="M111" s="261">
        <v>0</v>
      </c>
      <c r="N111" s="261">
        <v>0</v>
      </c>
      <c r="O111" s="261">
        <v>0</v>
      </c>
      <c r="P111" s="261">
        <v>0</v>
      </c>
      <c r="Q111" s="261">
        <v>0</v>
      </c>
      <c r="R111" s="261">
        <v>0</v>
      </c>
      <c r="S111" s="261">
        <v>0</v>
      </c>
      <c r="T111" s="261">
        <v>0</v>
      </c>
      <c r="U111" s="261">
        <v>0</v>
      </c>
      <c r="V111" s="261">
        <v>0</v>
      </c>
      <c r="W111" s="261">
        <v>0</v>
      </c>
      <c r="DA111" s="67" t="s">
        <v>1360</v>
      </c>
    </row>
    <row r="112" spans="1:105" ht="12" customHeight="1" x14ac:dyDescent="0.25">
      <c r="A112" s="202" t="s">
        <v>93</v>
      </c>
      <c r="B112" s="226">
        <v>0</v>
      </c>
      <c r="C112" s="226">
        <v>0</v>
      </c>
      <c r="D112" s="226">
        <v>0</v>
      </c>
      <c r="E112" s="226">
        <v>0</v>
      </c>
      <c r="F112" s="226">
        <v>0</v>
      </c>
      <c r="G112" s="226">
        <v>0</v>
      </c>
      <c r="H112" s="226">
        <v>0</v>
      </c>
      <c r="I112" s="226">
        <v>0</v>
      </c>
      <c r="J112" s="226">
        <v>0</v>
      </c>
      <c r="K112" s="226">
        <v>0</v>
      </c>
      <c r="L112" s="226">
        <v>0</v>
      </c>
      <c r="M112" s="226">
        <v>0</v>
      </c>
      <c r="N112" s="226">
        <v>0</v>
      </c>
      <c r="O112" s="226">
        <v>0</v>
      </c>
      <c r="P112" s="226">
        <v>0</v>
      </c>
      <c r="Q112" s="226">
        <v>0</v>
      </c>
      <c r="R112" s="226">
        <v>0</v>
      </c>
      <c r="S112" s="226">
        <v>0</v>
      </c>
      <c r="T112" s="226">
        <v>0</v>
      </c>
      <c r="U112" s="226">
        <v>0</v>
      </c>
      <c r="V112" s="226">
        <v>0</v>
      </c>
      <c r="W112" s="226">
        <v>0</v>
      </c>
      <c r="DA112" s="174" t="s">
        <v>1361</v>
      </c>
    </row>
    <row r="113" spans="1:105" ht="12" customHeight="1" x14ac:dyDescent="0.25">
      <c r="A113" s="202" t="s">
        <v>94</v>
      </c>
      <c r="B113" s="226">
        <v>0</v>
      </c>
      <c r="C113" s="226">
        <v>0</v>
      </c>
      <c r="D113" s="226">
        <v>0</v>
      </c>
      <c r="E113" s="226">
        <v>0</v>
      </c>
      <c r="F113" s="226">
        <v>0</v>
      </c>
      <c r="G113" s="226">
        <v>0</v>
      </c>
      <c r="H113" s="226">
        <v>0</v>
      </c>
      <c r="I113" s="226">
        <v>0</v>
      </c>
      <c r="J113" s="226">
        <v>0</v>
      </c>
      <c r="K113" s="226">
        <v>0</v>
      </c>
      <c r="L113" s="226">
        <v>0</v>
      </c>
      <c r="M113" s="226">
        <v>0</v>
      </c>
      <c r="N113" s="226">
        <v>0</v>
      </c>
      <c r="O113" s="226">
        <v>0</v>
      </c>
      <c r="P113" s="226">
        <v>0</v>
      </c>
      <c r="Q113" s="226">
        <v>0</v>
      </c>
      <c r="R113" s="226">
        <v>0</v>
      </c>
      <c r="S113" s="226">
        <v>0</v>
      </c>
      <c r="T113" s="226">
        <v>0</v>
      </c>
      <c r="U113" s="226">
        <v>0</v>
      </c>
      <c r="V113" s="226">
        <v>0</v>
      </c>
      <c r="W113" s="226">
        <v>0</v>
      </c>
      <c r="DA113" s="174" t="s">
        <v>1362</v>
      </c>
    </row>
    <row r="114" spans="1:105" ht="12" customHeight="1" x14ac:dyDescent="0.25">
      <c r="A114" s="202" t="s">
        <v>95</v>
      </c>
      <c r="B114" s="226">
        <v>0</v>
      </c>
      <c r="C114" s="226">
        <v>0</v>
      </c>
      <c r="D114" s="226">
        <v>0</v>
      </c>
      <c r="E114" s="226">
        <v>0</v>
      </c>
      <c r="F114" s="226">
        <v>0</v>
      </c>
      <c r="G114" s="226">
        <v>0</v>
      </c>
      <c r="H114" s="226">
        <v>0</v>
      </c>
      <c r="I114" s="226">
        <v>0</v>
      </c>
      <c r="J114" s="226">
        <v>0</v>
      </c>
      <c r="K114" s="226">
        <v>0</v>
      </c>
      <c r="L114" s="226">
        <v>0</v>
      </c>
      <c r="M114" s="226">
        <v>0</v>
      </c>
      <c r="N114" s="226">
        <v>0</v>
      </c>
      <c r="O114" s="226">
        <v>0</v>
      </c>
      <c r="P114" s="226">
        <v>0</v>
      </c>
      <c r="Q114" s="226">
        <v>0</v>
      </c>
      <c r="R114" s="226">
        <v>0</v>
      </c>
      <c r="S114" s="226">
        <v>0</v>
      </c>
      <c r="T114" s="226">
        <v>0</v>
      </c>
      <c r="U114" s="226">
        <v>0</v>
      </c>
      <c r="V114" s="226">
        <v>0</v>
      </c>
      <c r="W114" s="226">
        <v>0</v>
      </c>
      <c r="DA114" s="174" t="s">
        <v>1363</v>
      </c>
    </row>
    <row r="115" spans="1:105" ht="12" customHeight="1" x14ac:dyDescent="0.25">
      <c r="A115" s="56" t="s">
        <v>96</v>
      </c>
      <c r="B115" s="262">
        <v>0.85836843619336822</v>
      </c>
      <c r="C115" s="262">
        <v>2.8276657741017841</v>
      </c>
      <c r="D115" s="262">
        <v>3.415495673986003</v>
      </c>
      <c r="E115" s="262">
        <v>2.9299186157585071</v>
      </c>
      <c r="F115" s="262">
        <v>2.5279305652086328</v>
      </c>
      <c r="G115" s="262">
        <v>1.8360096459512181</v>
      </c>
      <c r="H115" s="262">
        <v>1.013394930915966</v>
      </c>
      <c r="I115" s="262">
        <v>1.885076042019328</v>
      </c>
      <c r="J115" s="262">
        <v>1.7320854218666979</v>
      </c>
      <c r="K115" s="262">
        <v>4.1069041004770312</v>
      </c>
      <c r="L115" s="262">
        <v>0.54563520501088925</v>
      </c>
      <c r="M115" s="262">
        <v>0.59703140080196482</v>
      </c>
      <c r="N115" s="262">
        <v>0.59473894072304045</v>
      </c>
      <c r="O115" s="262">
        <v>0.51437910571779955</v>
      </c>
      <c r="P115" s="262">
        <v>0.36539976399116808</v>
      </c>
      <c r="Q115" s="262">
        <v>0.38027445931181891</v>
      </c>
      <c r="R115" s="262">
        <v>0.31708830077537381</v>
      </c>
      <c r="S115" s="262">
        <v>0.33822463701998029</v>
      </c>
      <c r="T115" s="262">
        <v>0.48878609881840751</v>
      </c>
      <c r="U115" s="262">
        <v>0.46548018298557181</v>
      </c>
      <c r="V115" s="262">
        <v>0.29147507500612502</v>
      </c>
      <c r="W115" s="262">
        <v>0.42707270359125887</v>
      </c>
      <c r="DA115" s="68" t="s">
        <v>1364</v>
      </c>
    </row>
    <row r="116" spans="1:105" ht="12" customHeight="1" x14ac:dyDescent="0.25">
      <c r="A116" s="37" t="s">
        <v>160</v>
      </c>
      <c r="B116" s="228">
        <v>0.18498962004383171</v>
      </c>
      <c r="C116" s="228">
        <v>0.57999096672347061</v>
      </c>
      <c r="D116" s="228">
        <v>1.29804262461346</v>
      </c>
      <c r="E116" s="228">
        <v>1.049161540009484</v>
      </c>
      <c r="F116" s="228">
        <v>0.97279052952198408</v>
      </c>
      <c r="G116" s="228">
        <v>0.620890196059384</v>
      </c>
      <c r="H116" s="228">
        <v>6.8207823201505438E-2</v>
      </c>
      <c r="I116" s="228">
        <v>7.3856355907967672E-2</v>
      </c>
      <c r="J116" s="228">
        <v>3.2792029272440938E-2</v>
      </c>
      <c r="K116" s="228">
        <v>9.3479819492751498E-2</v>
      </c>
      <c r="L116" s="228">
        <v>1.0467889778581129E-2</v>
      </c>
      <c r="M116" s="228">
        <v>9.6227360774642102E-3</v>
      </c>
      <c r="N116" s="228">
        <v>9.8679128223799571E-3</v>
      </c>
      <c r="O116" s="228">
        <v>8.9024822185461185E-3</v>
      </c>
      <c r="P116" s="228">
        <v>1.0455737821131111E-2</v>
      </c>
      <c r="Q116" s="228">
        <v>6.8235424020077458E-3</v>
      </c>
      <c r="R116" s="228">
        <v>5.8602240374782018E-3</v>
      </c>
      <c r="S116" s="228">
        <v>4.3641940392375048E-3</v>
      </c>
      <c r="T116" s="228">
        <v>5.2668549443788586E-3</v>
      </c>
      <c r="U116" s="228">
        <v>6.0251977584305722E-3</v>
      </c>
      <c r="V116" s="228">
        <v>6.2492775349209644E-3</v>
      </c>
      <c r="W116" s="228">
        <v>5.8059684335333246E-3</v>
      </c>
      <c r="DA116" s="69" t="s">
        <v>1365</v>
      </c>
    </row>
    <row r="117" spans="1:105" ht="12" customHeight="1" x14ac:dyDescent="0.25">
      <c r="A117" s="37" t="s">
        <v>162</v>
      </c>
      <c r="B117" s="228">
        <v>0.67337881614953654</v>
      </c>
      <c r="C117" s="228">
        <v>2.247674807378313</v>
      </c>
      <c r="D117" s="228">
        <v>2.1174530493725432</v>
      </c>
      <c r="E117" s="228">
        <v>1.880757075749024</v>
      </c>
      <c r="F117" s="228">
        <v>1.5551400356866489</v>
      </c>
      <c r="G117" s="228">
        <v>1.2151194498918341</v>
      </c>
      <c r="H117" s="228">
        <v>0.94518710771446057</v>
      </c>
      <c r="I117" s="228">
        <v>1.811219686111361</v>
      </c>
      <c r="J117" s="228">
        <v>1.699293392594257</v>
      </c>
      <c r="K117" s="228">
        <v>4.0134242809842799</v>
      </c>
      <c r="L117" s="228">
        <v>0.53516731523230809</v>
      </c>
      <c r="M117" s="228">
        <v>0.5874086647245006</v>
      </c>
      <c r="N117" s="228">
        <v>0.58487102790066048</v>
      </c>
      <c r="O117" s="228">
        <v>0.50547662349925337</v>
      </c>
      <c r="P117" s="228">
        <v>0.35494402617003701</v>
      </c>
      <c r="Q117" s="228">
        <v>0.37345091690981108</v>
      </c>
      <c r="R117" s="228">
        <v>0.3112280767378956</v>
      </c>
      <c r="S117" s="228">
        <v>0.33386044298074291</v>
      </c>
      <c r="T117" s="228">
        <v>0.48351924387402873</v>
      </c>
      <c r="U117" s="228">
        <v>0.45945498522714118</v>
      </c>
      <c r="V117" s="228">
        <v>0.28522579747120408</v>
      </c>
      <c r="W117" s="228">
        <v>0.42126673515772561</v>
      </c>
      <c r="DA117" s="69" t="s">
        <v>1366</v>
      </c>
    </row>
    <row r="118" spans="1:105" ht="12" customHeight="1" x14ac:dyDescent="0.25">
      <c r="A118" s="37" t="s">
        <v>97</v>
      </c>
      <c r="B118" s="228">
        <v>0</v>
      </c>
      <c r="C118" s="228">
        <v>0</v>
      </c>
      <c r="D118" s="228">
        <v>0</v>
      </c>
      <c r="E118" s="228">
        <v>0</v>
      </c>
      <c r="F118" s="228">
        <v>0</v>
      </c>
      <c r="G118" s="228">
        <v>0</v>
      </c>
      <c r="H118" s="228">
        <v>0</v>
      </c>
      <c r="I118" s="228">
        <v>0</v>
      </c>
      <c r="J118" s="228">
        <v>0</v>
      </c>
      <c r="K118" s="228">
        <v>0</v>
      </c>
      <c r="L118" s="228">
        <v>0</v>
      </c>
      <c r="M118" s="228">
        <v>0</v>
      </c>
      <c r="N118" s="228">
        <v>0</v>
      </c>
      <c r="O118" s="228">
        <v>0</v>
      </c>
      <c r="P118" s="228">
        <v>0</v>
      </c>
      <c r="Q118" s="228">
        <v>0</v>
      </c>
      <c r="R118" s="228">
        <v>0</v>
      </c>
      <c r="S118" s="228">
        <v>0</v>
      </c>
      <c r="T118" s="228">
        <v>0</v>
      </c>
      <c r="U118" s="228">
        <v>0</v>
      </c>
      <c r="V118" s="228">
        <v>0</v>
      </c>
      <c r="W118" s="228">
        <v>0</v>
      </c>
      <c r="DA118" s="69" t="s">
        <v>1367</v>
      </c>
    </row>
    <row r="119" spans="1:105" ht="12" customHeight="1" x14ac:dyDescent="0.25">
      <c r="A119" s="37" t="s">
        <v>78</v>
      </c>
      <c r="B119" s="228">
        <v>0</v>
      </c>
      <c r="C119" s="228">
        <v>0</v>
      </c>
      <c r="D119" s="228">
        <v>0</v>
      </c>
      <c r="E119" s="228">
        <v>0</v>
      </c>
      <c r="F119" s="228">
        <v>0</v>
      </c>
      <c r="G119" s="228">
        <v>0</v>
      </c>
      <c r="H119" s="228">
        <v>0</v>
      </c>
      <c r="I119" s="228">
        <v>0</v>
      </c>
      <c r="J119" s="228">
        <v>0</v>
      </c>
      <c r="K119" s="228">
        <v>0</v>
      </c>
      <c r="L119" s="228">
        <v>0</v>
      </c>
      <c r="M119" s="228">
        <v>0</v>
      </c>
      <c r="N119" s="228">
        <v>0</v>
      </c>
      <c r="O119" s="228">
        <v>0</v>
      </c>
      <c r="P119" s="228">
        <v>0</v>
      </c>
      <c r="Q119" s="228">
        <v>0</v>
      </c>
      <c r="R119" s="228">
        <v>0</v>
      </c>
      <c r="S119" s="228">
        <v>0</v>
      </c>
      <c r="T119" s="228">
        <v>0</v>
      </c>
      <c r="U119" s="228">
        <v>0</v>
      </c>
      <c r="V119" s="228">
        <v>0</v>
      </c>
      <c r="W119" s="228">
        <v>0</v>
      </c>
      <c r="DA119" s="69" t="s">
        <v>1368</v>
      </c>
    </row>
    <row r="120" spans="1:105" ht="12" customHeight="1" x14ac:dyDescent="0.25">
      <c r="A120" s="37" t="s">
        <v>38</v>
      </c>
      <c r="B120" s="228">
        <v>0</v>
      </c>
      <c r="C120" s="228">
        <v>0</v>
      </c>
      <c r="D120" s="228">
        <v>0</v>
      </c>
      <c r="E120" s="228">
        <v>0</v>
      </c>
      <c r="F120" s="228">
        <v>0</v>
      </c>
      <c r="G120" s="228">
        <v>0</v>
      </c>
      <c r="H120" s="228">
        <v>0</v>
      </c>
      <c r="I120" s="228">
        <v>0</v>
      </c>
      <c r="J120" s="228">
        <v>0</v>
      </c>
      <c r="K120" s="228">
        <v>0</v>
      </c>
      <c r="L120" s="228">
        <v>0</v>
      </c>
      <c r="M120" s="228">
        <v>0</v>
      </c>
      <c r="N120" s="228">
        <v>0</v>
      </c>
      <c r="O120" s="228">
        <v>0</v>
      </c>
      <c r="P120" s="228">
        <v>0</v>
      </c>
      <c r="Q120" s="228">
        <v>0</v>
      </c>
      <c r="R120" s="228">
        <v>0</v>
      </c>
      <c r="S120" s="228">
        <v>0</v>
      </c>
      <c r="T120" s="228">
        <v>0</v>
      </c>
      <c r="U120" s="228">
        <v>0</v>
      </c>
      <c r="V120" s="228">
        <v>0</v>
      </c>
      <c r="W120" s="228">
        <v>0</v>
      </c>
      <c r="DA120" s="69" t="s">
        <v>1369</v>
      </c>
    </row>
    <row r="121" spans="1:105" ht="12" customHeight="1" x14ac:dyDescent="0.25">
      <c r="A121" s="57" t="s">
        <v>1053</v>
      </c>
      <c r="B121" s="263">
        <f t="shared" ref="B121:W121" si="5">B122+B133</f>
        <v>17.132072816661651</v>
      </c>
      <c r="C121" s="263">
        <f t="shared" si="5"/>
        <v>52.063378407123267</v>
      </c>
      <c r="D121" s="263">
        <f t="shared" si="5"/>
        <v>43.737017032892091</v>
      </c>
      <c r="E121" s="263">
        <f t="shared" si="5"/>
        <v>33.460720298418742</v>
      </c>
      <c r="F121" s="263">
        <f t="shared" si="5"/>
        <v>30.45040466041435</v>
      </c>
      <c r="G121" s="263">
        <f t="shared" si="5"/>
        <v>15.92179874441797</v>
      </c>
      <c r="H121" s="263">
        <f t="shared" si="5"/>
        <v>10.94911672627981</v>
      </c>
      <c r="I121" s="263">
        <f t="shared" si="5"/>
        <v>25.66763863461285</v>
      </c>
      <c r="J121" s="263">
        <f t="shared" si="5"/>
        <v>17.611734791118369</v>
      </c>
      <c r="K121" s="263">
        <f t="shared" si="5"/>
        <v>25.511194862231381</v>
      </c>
      <c r="L121" s="263">
        <f t="shared" si="5"/>
        <v>3.5646957440492399</v>
      </c>
      <c r="M121" s="263">
        <f t="shared" si="5"/>
        <v>3.6051047376040382</v>
      </c>
      <c r="N121" s="263">
        <f t="shared" si="5"/>
        <v>4.0434614318459872</v>
      </c>
      <c r="O121" s="263">
        <f t="shared" si="5"/>
        <v>3.5131941099253869</v>
      </c>
      <c r="P121" s="263">
        <f t="shared" si="5"/>
        <v>3.869512827505019</v>
      </c>
      <c r="Q121" s="263">
        <f t="shared" si="5"/>
        <v>4.0931565166096551</v>
      </c>
      <c r="R121" s="263">
        <f t="shared" si="5"/>
        <v>4.2241772171911256</v>
      </c>
      <c r="S121" s="263">
        <f t="shared" si="5"/>
        <v>4.3034833792222758</v>
      </c>
      <c r="T121" s="263">
        <f t="shared" si="5"/>
        <v>4.3394453702293472</v>
      </c>
      <c r="U121" s="263">
        <f t="shared" si="5"/>
        <v>4.0722154981212952</v>
      </c>
      <c r="V121" s="263">
        <f t="shared" si="5"/>
        <v>3.356844731069577</v>
      </c>
      <c r="W121" s="263">
        <f t="shared" si="5"/>
        <v>4.1314065089790031</v>
      </c>
      <c r="DA121" s="70"/>
    </row>
    <row r="122" spans="1:105" ht="12" customHeight="1" x14ac:dyDescent="0.25">
      <c r="A122" s="60" t="s">
        <v>1054</v>
      </c>
      <c r="B122" s="264">
        <v>17.132072816661651</v>
      </c>
      <c r="C122" s="264">
        <v>52.063378407123267</v>
      </c>
      <c r="D122" s="264">
        <v>43.737017032892091</v>
      </c>
      <c r="E122" s="264">
        <v>33.460720298418742</v>
      </c>
      <c r="F122" s="264">
        <v>30.45040466041435</v>
      </c>
      <c r="G122" s="264">
        <v>15.92179874441797</v>
      </c>
      <c r="H122" s="264">
        <v>10.94911672627981</v>
      </c>
      <c r="I122" s="264">
        <v>25.66763863461285</v>
      </c>
      <c r="J122" s="264">
        <v>17.611734791118369</v>
      </c>
      <c r="K122" s="264">
        <v>25.511194862231381</v>
      </c>
      <c r="L122" s="264">
        <v>3.5646957440492399</v>
      </c>
      <c r="M122" s="264">
        <v>3.6051047376040382</v>
      </c>
      <c r="N122" s="264">
        <v>4.0434614318459872</v>
      </c>
      <c r="O122" s="264">
        <v>3.5131941099253869</v>
      </c>
      <c r="P122" s="264">
        <v>3.869512827505019</v>
      </c>
      <c r="Q122" s="264">
        <v>4.0931565166096551</v>
      </c>
      <c r="R122" s="264">
        <v>4.2241772171911256</v>
      </c>
      <c r="S122" s="264">
        <v>4.3034833792222758</v>
      </c>
      <c r="T122" s="264">
        <v>4.3394453702293472</v>
      </c>
      <c r="U122" s="264">
        <v>4.0722154981212952</v>
      </c>
      <c r="V122" s="264">
        <v>3.356844731069577</v>
      </c>
      <c r="W122" s="264">
        <v>4.1314065089790031</v>
      </c>
      <c r="DA122" s="72" t="s">
        <v>1370</v>
      </c>
    </row>
    <row r="123" spans="1:105" ht="12" customHeight="1" x14ac:dyDescent="0.25">
      <c r="A123" s="64" t="s">
        <v>30</v>
      </c>
      <c r="B123" s="231">
        <v>2.685501502937409</v>
      </c>
      <c r="C123" s="231">
        <v>4.1376020855345006</v>
      </c>
      <c r="D123" s="231">
        <v>3.8573474167347142</v>
      </c>
      <c r="E123" s="231">
        <v>2.9675907204077361</v>
      </c>
      <c r="F123" s="231">
        <v>3.0777036727925351</v>
      </c>
      <c r="G123" s="231">
        <v>3.2661658451137279</v>
      </c>
      <c r="H123" s="231">
        <v>3.4697550705045819</v>
      </c>
      <c r="I123" s="231">
        <v>2.883348221178148</v>
      </c>
      <c r="J123" s="231">
        <v>3.052839082780658</v>
      </c>
      <c r="K123" s="231">
        <v>3.0607436003659072</v>
      </c>
      <c r="L123" s="231">
        <v>0.34138546586141039</v>
      </c>
      <c r="M123" s="231">
        <v>0.33912208304924729</v>
      </c>
      <c r="N123" s="231">
        <v>0.44474720269161611</v>
      </c>
      <c r="O123" s="231">
        <v>0.40667567921732561</v>
      </c>
      <c r="P123" s="231">
        <v>2.8927975885662999E-2</v>
      </c>
      <c r="Q123" s="231">
        <v>0</v>
      </c>
      <c r="R123" s="231">
        <v>0</v>
      </c>
      <c r="S123" s="231">
        <v>5.1337186321554417E-5</v>
      </c>
      <c r="T123" s="231">
        <v>6.989419924495916E-5</v>
      </c>
      <c r="U123" s="231">
        <v>4.6637266642323992E-5</v>
      </c>
      <c r="V123" s="231">
        <v>0</v>
      </c>
      <c r="W123" s="231">
        <v>0</v>
      </c>
      <c r="DA123" s="73" t="s">
        <v>1371</v>
      </c>
    </row>
    <row r="124" spans="1:105" ht="12" customHeight="1" x14ac:dyDescent="0.25">
      <c r="A124" s="64" t="s">
        <v>32</v>
      </c>
      <c r="B124" s="231">
        <v>0</v>
      </c>
      <c r="C124" s="231">
        <v>0</v>
      </c>
      <c r="D124" s="231">
        <v>0</v>
      </c>
      <c r="E124" s="231">
        <v>0</v>
      </c>
      <c r="F124" s="231">
        <v>0</v>
      </c>
      <c r="G124" s="231">
        <v>0</v>
      </c>
      <c r="H124" s="231">
        <v>0</v>
      </c>
      <c r="I124" s="231">
        <v>0</v>
      </c>
      <c r="J124" s="231">
        <v>0</v>
      </c>
      <c r="K124" s="231">
        <v>0</v>
      </c>
      <c r="L124" s="231">
        <v>0</v>
      </c>
      <c r="M124" s="231">
        <v>0</v>
      </c>
      <c r="N124" s="231">
        <v>0</v>
      </c>
      <c r="O124" s="231">
        <v>0</v>
      </c>
      <c r="P124" s="231">
        <v>0</v>
      </c>
      <c r="Q124" s="231">
        <v>0</v>
      </c>
      <c r="R124" s="231">
        <v>0</v>
      </c>
      <c r="S124" s="231">
        <v>0</v>
      </c>
      <c r="T124" s="231">
        <v>0</v>
      </c>
      <c r="U124" s="231">
        <v>0</v>
      </c>
      <c r="V124" s="231">
        <v>0</v>
      </c>
      <c r="W124" s="231">
        <v>0</v>
      </c>
      <c r="DA124" s="73" t="s">
        <v>1372</v>
      </c>
    </row>
    <row r="125" spans="1:105" ht="12" customHeight="1" x14ac:dyDescent="0.25">
      <c r="A125" s="64" t="s">
        <v>33</v>
      </c>
      <c r="B125" s="231">
        <v>0.13347872875987099</v>
      </c>
      <c r="C125" s="231">
        <v>0.17882793524472829</v>
      </c>
      <c r="D125" s="231">
        <v>0.18259350380277661</v>
      </c>
      <c r="E125" s="231">
        <v>0.1500919373660613</v>
      </c>
      <c r="F125" s="231">
        <v>0.29895514664409711</v>
      </c>
      <c r="G125" s="231">
        <v>0.1496634192079622</v>
      </c>
      <c r="H125" s="231">
        <v>0.38382255969633688</v>
      </c>
      <c r="I125" s="231">
        <v>0.57495013708692988</v>
      </c>
      <c r="J125" s="231">
        <v>0.87316670396219043</v>
      </c>
      <c r="K125" s="231">
        <v>0</v>
      </c>
      <c r="L125" s="231">
        <v>1.9541839705067392E-2</v>
      </c>
      <c r="M125" s="231">
        <v>0.21120920991801739</v>
      </c>
      <c r="N125" s="231">
        <v>9.9046785197486276E-2</v>
      </c>
      <c r="O125" s="231">
        <v>4.4649394901397153E-2</v>
      </c>
      <c r="P125" s="231">
        <v>6.2830032294559773E-2</v>
      </c>
      <c r="Q125" s="231">
        <v>6.3957416047431298E-2</v>
      </c>
      <c r="R125" s="231">
        <v>6.4932452289090115E-2</v>
      </c>
      <c r="S125" s="231">
        <v>6.953995171084415E-2</v>
      </c>
      <c r="T125" s="231">
        <v>6.8989845849674714E-2</v>
      </c>
      <c r="U125" s="231">
        <v>5.9225081841461961E-2</v>
      </c>
      <c r="V125" s="231">
        <v>7.5635398746149982E-2</v>
      </c>
      <c r="W125" s="231">
        <v>7.6882688129509227E-2</v>
      </c>
      <c r="DA125" s="73" t="s">
        <v>1373</v>
      </c>
    </row>
    <row r="126" spans="1:105" ht="12" customHeight="1" x14ac:dyDescent="0.25">
      <c r="A126" s="64" t="s">
        <v>160</v>
      </c>
      <c r="B126" s="231">
        <v>1.246241892111432</v>
      </c>
      <c r="C126" s="231">
        <v>1.7619042548070021</v>
      </c>
      <c r="D126" s="231">
        <v>4.7629396261059442</v>
      </c>
      <c r="E126" s="231">
        <v>3.93948581814952</v>
      </c>
      <c r="F126" s="231">
        <v>3.9449809783963512</v>
      </c>
      <c r="G126" s="231">
        <v>3.5731790277029378</v>
      </c>
      <c r="H126" s="231">
        <v>0.39681651536172458</v>
      </c>
      <c r="I126" s="231">
        <v>0.29890149584352149</v>
      </c>
      <c r="J126" s="231">
        <v>0.1529791555432489</v>
      </c>
      <c r="K126" s="231">
        <v>0.34199609981320711</v>
      </c>
      <c r="L126" s="231">
        <v>4.0721815733819937E-2</v>
      </c>
      <c r="M126" s="231">
        <v>4.0076660508416871E-2</v>
      </c>
      <c r="N126" s="231">
        <v>5.2079054422556448E-2</v>
      </c>
      <c r="O126" s="231">
        <v>4.7013801491897982E-2</v>
      </c>
      <c r="P126" s="231">
        <v>0.1006512268940941</v>
      </c>
      <c r="Q126" s="231">
        <v>6.8369528562863824E-2</v>
      </c>
      <c r="R126" s="231">
        <v>6.9641885456961636E-2</v>
      </c>
      <c r="S126" s="231">
        <v>5.3180073224200361E-2</v>
      </c>
      <c r="T126" s="231">
        <v>4.2536034967877077E-2</v>
      </c>
      <c r="U126" s="231">
        <v>4.9831161042892293E-2</v>
      </c>
      <c r="V126" s="231">
        <v>6.8279651239317021E-2</v>
      </c>
      <c r="W126" s="231">
        <v>5.3326384667970343E-2</v>
      </c>
      <c r="DA126" s="73" t="s">
        <v>1374</v>
      </c>
    </row>
    <row r="127" spans="1:105" ht="12" customHeight="1" x14ac:dyDescent="0.25">
      <c r="A127" s="64" t="s">
        <v>70</v>
      </c>
      <c r="B127" s="231">
        <v>8.5304183798014517</v>
      </c>
      <c r="C127" s="231">
        <v>39.15702777653317</v>
      </c>
      <c r="D127" s="231">
        <v>27.164514099403981</v>
      </c>
      <c r="E127" s="231">
        <v>19.341516525976012</v>
      </c>
      <c r="F127" s="231">
        <v>16.822167837483779</v>
      </c>
      <c r="G127" s="231">
        <v>1.871387109078622</v>
      </c>
      <c r="H127" s="231">
        <v>1.199854022193791</v>
      </c>
      <c r="I127" s="231">
        <v>14.564939462973269</v>
      </c>
      <c r="J127" s="231">
        <v>5.5880500832390254</v>
      </c>
      <c r="K127" s="231">
        <v>7.4069619110286364</v>
      </c>
      <c r="L127" s="231">
        <v>1.042178253030954</v>
      </c>
      <c r="M127" s="231">
        <v>0.51200347756737619</v>
      </c>
      <c r="N127" s="231">
        <v>0.2377046115902256</v>
      </c>
      <c r="O127" s="231">
        <v>0.1904944468655197</v>
      </c>
      <c r="P127" s="231">
        <v>0.1675394070854484</v>
      </c>
      <c r="Q127" s="231">
        <v>0.13643404972495801</v>
      </c>
      <c r="R127" s="231">
        <v>0.38091661220950851</v>
      </c>
      <c r="S127" s="231">
        <v>0.102775713582341</v>
      </c>
      <c r="T127" s="231">
        <v>0.30841314661118568</v>
      </c>
      <c r="U127" s="231">
        <v>6.187008814952466E-2</v>
      </c>
      <c r="V127" s="231">
        <v>5.1656124315181233E-2</v>
      </c>
      <c r="W127" s="231">
        <v>3.1617307907478853E-2</v>
      </c>
      <c r="DA127" s="73" t="s">
        <v>1375</v>
      </c>
    </row>
    <row r="128" spans="1:105" ht="12" customHeight="1" x14ac:dyDescent="0.25">
      <c r="A128" s="64" t="s">
        <v>34</v>
      </c>
      <c r="B128" s="231">
        <v>0</v>
      </c>
      <c r="C128" s="231">
        <v>0</v>
      </c>
      <c r="D128" s="231">
        <v>0</v>
      </c>
      <c r="E128" s="231">
        <v>0</v>
      </c>
      <c r="F128" s="231">
        <v>0</v>
      </c>
      <c r="G128" s="231">
        <v>0</v>
      </c>
      <c r="H128" s="231">
        <v>0</v>
      </c>
      <c r="I128" s="231">
        <v>0</v>
      </c>
      <c r="J128" s="231">
        <v>0</v>
      </c>
      <c r="K128" s="231">
        <v>0</v>
      </c>
      <c r="L128" s="231">
        <v>0</v>
      </c>
      <c r="M128" s="231">
        <v>0</v>
      </c>
      <c r="N128" s="231">
        <v>0</v>
      </c>
      <c r="O128" s="231">
        <v>0</v>
      </c>
      <c r="P128" s="231">
        <v>0</v>
      </c>
      <c r="Q128" s="231">
        <v>0</v>
      </c>
      <c r="R128" s="231">
        <v>0</v>
      </c>
      <c r="S128" s="231">
        <v>5.2207894406143593E-5</v>
      </c>
      <c r="T128" s="231">
        <v>1.0385717800235289E-4</v>
      </c>
      <c r="U128" s="231">
        <v>5.3512047504947003E-5</v>
      </c>
      <c r="V128" s="231">
        <v>7.1244403669019812E-5</v>
      </c>
      <c r="W128" s="231">
        <v>6.4397159540605906E-5</v>
      </c>
      <c r="DA128" s="73" t="s">
        <v>1376</v>
      </c>
    </row>
    <row r="129" spans="1:105" ht="12" customHeight="1" x14ac:dyDescent="0.25">
      <c r="A129" s="64" t="s">
        <v>162</v>
      </c>
      <c r="B129" s="231">
        <v>4.536432313051483</v>
      </c>
      <c r="C129" s="231">
        <v>6.8280163550038662</v>
      </c>
      <c r="D129" s="231">
        <v>7.7696223868446728</v>
      </c>
      <c r="E129" s="231">
        <v>7.0620352965194177</v>
      </c>
      <c r="F129" s="231">
        <v>6.3065970250975907</v>
      </c>
      <c r="G129" s="231">
        <v>6.9929262244175714</v>
      </c>
      <c r="H129" s="231">
        <v>5.4988685585233759</v>
      </c>
      <c r="I129" s="231">
        <v>7.3301243586202354</v>
      </c>
      <c r="J129" s="231">
        <v>7.9274285241555473</v>
      </c>
      <c r="K129" s="231">
        <v>14.683120468569999</v>
      </c>
      <c r="L129" s="231">
        <v>2.0818890204828939</v>
      </c>
      <c r="M129" s="231">
        <v>2.4464328488649478</v>
      </c>
      <c r="N129" s="231">
        <v>3.086724684386577</v>
      </c>
      <c r="O129" s="231">
        <v>2.6694102894675309</v>
      </c>
      <c r="P129" s="231">
        <v>3.4168369869166102</v>
      </c>
      <c r="Q129" s="231">
        <v>3.7418486800903188</v>
      </c>
      <c r="R129" s="231">
        <v>3.6985804523094772</v>
      </c>
      <c r="S129" s="231">
        <v>4.0682707149936723</v>
      </c>
      <c r="T129" s="231">
        <v>3.9049853626627118</v>
      </c>
      <c r="U129" s="231">
        <v>3.799904381358771</v>
      </c>
      <c r="V129" s="231">
        <v>3.11637911213943</v>
      </c>
      <c r="W129" s="231">
        <v>3.8692308137765048</v>
      </c>
      <c r="DA129" s="73" t="s">
        <v>1377</v>
      </c>
    </row>
    <row r="130" spans="1:105" ht="12" customHeight="1" x14ac:dyDescent="0.25">
      <c r="A130" s="64" t="s">
        <v>36</v>
      </c>
      <c r="B130" s="231">
        <v>0</v>
      </c>
      <c r="C130" s="231">
        <v>0</v>
      </c>
      <c r="D130" s="231">
        <v>0</v>
      </c>
      <c r="E130" s="231">
        <v>0</v>
      </c>
      <c r="F130" s="231">
        <v>0</v>
      </c>
      <c r="G130" s="231">
        <v>0</v>
      </c>
      <c r="H130" s="231">
        <v>0</v>
      </c>
      <c r="I130" s="231">
        <v>0</v>
      </c>
      <c r="J130" s="231">
        <v>0</v>
      </c>
      <c r="K130" s="231">
        <v>0</v>
      </c>
      <c r="L130" s="231">
        <v>0</v>
      </c>
      <c r="M130" s="231">
        <v>0</v>
      </c>
      <c r="N130" s="231">
        <v>0</v>
      </c>
      <c r="O130" s="231">
        <v>0</v>
      </c>
      <c r="P130" s="231">
        <v>0</v>
      </c>
      <c r="Q130" s="231">
        <v>0</v>
      </c>
      <c r="R130" s="231">
        <v>0</v>
      </c>
      <c r="S130" s="231">
        <v>0</v>
      </c>
      <c r="T130" s="231">
        <v>0</v>
      </c>
      <c r="U130" s="231">
        <v>0</v>
      </c>
      <c r="V130" s="231">
        <v>0</v>
      </c>
      <c r="W130" s="231">
        <v>0</v>
      </c>
      <c r="DA130" s="73" t="s">
        <v>1378</v>
      </c>
    </row>
    <row r="131" spans="1:105" ht="12" customHeight="1" x14ac:dyDescent="0.25">
      <c r="A131" s="64" t="s">
        <v>73</v>
      </c>
      <c r="B131" s="231">
        <v>0</v>
      </c>
      <c r="C131" s="231">
        <v>0</v>
      </c>
      <c r="D131" s="231">
        <v>0</v>
      </c>
      <c r="E131" s="231">
        <v>0</v>
      </c>
      <c r="F131" s="231">
        <v>0</v>
      </c>
      <c r="G131" s="231">
        <v>6.8477118897148304E-2</v>
      </c>
      <c r="H131" s="231">
        <v>0</v>
      </c>
      <c r="I131" s="231">
        <v>1.537495891074046E-2</v>
      </c>
      <c r="J131" s="231">
        <v>1.7271241437702669E-2</v>
      </c>
      <c r="K131" s="231">
        <v>1.8372782453636001E-2</v>
      </c>
      <c r="L131" s="231">
        <v>3.8979349235094517E-2</v>
      </c>
      <c r="M131" s="231">
        <v>5.6260457696032613E-2</v>
      </c>
      <c r="N131" s="231">
        <v>0.1231590935575264</v>
      </c>
      <c r="O131" s="231">
        <v>0.15495049798171559</v>
      </c>
      <c r="P131" s="231">
        <v>9.2727198428644284E-2</v>
      </c>
      <c r="Q131" s="231">
        <v>8.2546842184082717E-2</v>
      </c>
      <c r="R131" s="231">
        <v>1.0105814926088599E-2</v>
      </c>
      <c r="S131" s="231">
        <v>9.6133806304905568E-3</v>
      </c>
      <c r="T131" s="231">
        <v>1.434722876065072E-2</v>
      </c>
      <c r="U131" s="231">
        <v>0.10128463641449791</v>
      </c>
      <c r="V131" s="231">
        <v>4.4823200225830653E-2</v>
      </c>
      <c r="W131" s="231">
        <v>0.1002849173379987</v>
      </c>
      <c r="DA131" s="73" t="s">
        <v>1379</v>
      </c>
    </row>
    <row r="132" spans="1:105" ht="12" customHeight="1" x14ac:dyDescent="0.25">
      <c r="A132" s="64" t="s">
        <v>79</v>
      </c>
      <c r="B132" s="231">
        <v>0</v>
      </c>
      <c r="C132" s="231">
        <v>0</v>
      </c>
      <c r="D132" s="231">
        <v>0</v>
      </c>
      <c r="E132" s="231">
        <v>0</v>
      </c>
      <c r="F132" s="231">
        <v>0</v>
      </c>
      <c r="G132" s="231">
        <v>0</v>
      </c>
      <c r="H132" s="231">
        <v>0</v>
      </c>
      <c r="I132" s="231">
        <v>0</v>
      </c>
      <c r="J132" s="231">
        <v>0</v>
      </c>
      <c r="K132" s="231">
        <v>0</v>
      </c>
      <c r="L132" s="231">
        <v>0</v>
      </c>
      <c r="M132" s="231">
        <v>0</v>
      </c>
      <c r="N132" s="231">
        <v>0</v>
      </c>
      <c r="O132" s="231">
        <v>0</v>
      </c>
      <c r="P132" s="231">
        <v>0</v>
      </c>
      <c r="Q132" s="231">
        <v>0</v>
      </c>
      <c r="R132" s="231">
        <v>0</v>
      </c>
      <c r="S132" s="231">
        <v>0</v>
      </c>
      <c r="T132" s="231">
        <v>0</v>
      </c>
      <c r="U132" s="231">
        <v>0</v>
      </c>
      <c r="V132" s="231">
        <v>0</v>
      </c>
      <c r="W132" s="231">
        <v>0</v>
      </c>
      <c r="DA132" s="73" t="s">
        <v>1380</v>
      </c>
    </row>
    <row r="133" spans="1:105" ht="12" customHeight="1" x14ac:dyDescent="0.25">
      <c r="A133" s="60" t="s">
        <v>1066</v>
      </c>
      <c r="B133" s="264">
        <v>0</v>
      </c>
      <c r="C133" s="264">
        <v>0</v>
      </c>
      <c r="D133" s="264">
        <v>0</v>
      </c>
      <c r="E133" s="264">
        <v>0</v>
      </c>
      <c r="F133" s="264">
        <v>0</v>
      </c>
      <c r="G133" s="264">
        <v>0</v>
      </c>
      <c r="H133" s="264">
        <v>0</v>
      </c>
      <c r="I133" s="264">
        <v>0</v>
      </c>
      <c r="J133" s="264">
        <v>0</v>
      </c>
      <c r="K133" s="264">
        <v>0</v>
      </c>
      <c r="L133" s="264">
        <v>0</v>
      </c>
      <c r="M133" s="264">
        <v>0</v>
      </c>
      <c r="N133" s="264">
        <v>0</v>
      </c>
      <c r="O133" s="264">
        <v>0</v>
      </c>
      <c r="P133" s="264">
        <v>0</v>
      </c>
      <c r="Q133" s="264">
        <v>0</v>
      </c>
      <c r="R133" s="264">
        <v>0</v>
      </c>
      <c r="S133" s="264">
        <v>0</v>
      </c>
      <c r="T133" s="264">
        <v>0</v>
      </c>
      <c r="U133" s="264">
        <v>0</v>
      </c>
      <c r="V133" s="264">
        <v>0</v>
      </c>
      <c r="W133" s="264">
        <v>0</v>
      </c>
      <c r="DA133" s="72" t="s">
        <v>1381</v>
      </c>
    </row>
    <row r="134" spans="1:105" ht="12" customHeight="1" x14ac:dyDescent="0.25">
      <c r="A134" s="57" t="s">
        <v>1012</v>
      </c>
      <c r="B134" s="263">
        <v>17.001736240558589</v>
      </c>
      <c r="C134" s="263">
        <v>41.987695013656769</v>
      </c>
      <c r="D134" s="263">
        <v>40.245016412775378</v>
      </c>
      <c r="E134" s="263">
        <v>34.550110264744632</v>
      </c>
      <c r="F134" s="263">
        <v>32.956672002667283</v>
      </c>
      <c r="G134" s="263">
        <v>23.658089206899859</v>
      </c>
      <c r="H134" s="263">
        <v>18.98292887590225</v>
      </c>
      <c r="I134" s="263">
        <v>32.226301893441573</v>
      </c>
      <c r="J134" s="263">
        <v>26.610997021461021</v>
      </c>
      <c r="K134" s="263">
        <v>34.762490503695673</v>
      </c>
      <c r="L134" s="263">
        <v>4.285965215492582</v>
      </c>
      <c r="M134" s="263">
        <v>4.0029543135365238</v>
      </c>
      <c r="N134" s="263">
        <v>4.0027842014834576</v>
      </c>
      <c r="O134" s="263">
        <v>3.5608589513093678</v>
      </c>
      <c r="P134" s="263">
        <v>2.6981573821067411</v>
      </c>
      <c r="Q134" s="263">
        <v>2.722300217458077</v>
      </c>
      <c r="R134" s="263">
        <v>2.602530765406418</v>
      </c>
      <c r="S134" s="263">
        <v>2.5682124528498171</v>
      </c>
      <c r="T134" s="263">
        <v>3.3063639577638129</v>
      </c>
      <c r="U134" s="263">
        <v>3.263242259932523</v>
      </c>
      <c r="V134" s="263">
        <v>2.8263572849809551</v>
      </c>
      <c r="W134" s="263">
        <v>3.3828293216784719</v>
      </c>
      <c r="DA134" s="70" t="s">
        <v>1382</v>
      </c>
    </row>
    <row r="135" spans="1:105" ht="12" customHeight="1" x14ac:dyDescent="0.25">
      <c r="A135" s="60" t="s">
        <v>1014</v>
      </c>
      <c r="B135" s="264">
        <v>17.001736240558589</v>
      </c>
      <c r="C135" s="264">
        <v>41.987695013656769</v>
      </c>
      <c r="D135" s="264">
        <v>40.245016412775378</v>
      </c>
      <c r="E135" s="264">
        <v>34.550110264744632</v>
      </c>
      <c r="F135" s="264">
        <v>32.956672002667283</v>
      </c>
      <c r="G135" s="264">
        <v>23.658089206899859</v>
      </c>
      <c r="H135" s="264">
        <v>18.98292887590225</v>
      </c>
      <c r="I135" s="264">
        <v>32.226301893441573</v>
      </c>
      <c r="J135" s="264">
        <v>26.610997021461021</v>
      </c>
      <c r="K135" s="264">
        <v>34.762490503695673</v>
      </c>
      <c r="L135" s="264">
        <v>4.285965215492582</v>
      </c>
      <c r="M135" s="264">
        <v>4.0029543135365238</v>
      </c>
      <c r="N135" s="264">
        <v>4.0027842014834576</v>
      </c>
      <c r="O135" s="264">
        <v>3.5608589513093678</v>
      </c>
      <c r="P135" s="264">
        <v>2.6981573821067411</v>
      </c>
      <c r="Q135" s="264">
        <v>2.722300217458077</v>
      </c>
      <c r="R135" s="264">
        <v>2.602530765406418</v>
      </c>
      <c r="S135" s="264">
        <v>2.5682124528498171</v>
      </c>
      <c r="T135" s="264">
        <v>3.3063639577638129</v>
      </c>
      <c r="U135" s="264">
        <v>3.263242259932523</v>
      </c>
      <c r="V135" s="264">
        <v>2.8263572849809551</v>
      </c>
      <c r="W135" s="264">
        <v>3.3828293216784719</v>
      </c>
      <c r="DA135" s="72" t="s">
        <v>1383</v>
      </c>
    </row>
    <row r="136" spans="1:105" ht="12" customHeight="1" x14ac:dyDescent="0.25">
      <c r="A136" s="59" t="s">
        <v>30</v>
      </c>
      <c r="B136" s="232">
        <v>2.6650708711768392</v>
      </c>
      <c r="C136" s="232">
        <v>3.336863257254997</v>
      </c>
      <c r="D136" s="232">
        <v>3.5493735199069238</v>
      </c>
      <c r="E136" s="232">
        <v>3.0642073959049112</v>
      </c>
      <c r="F136" s="232">
        <v>3.3310188024360978</v>
      </c>
      <c r="G136" s="232">
        <v>4.8741358280297611</v>
      </c>
      <c r="H136" s="232">
        <v>6.0156554511926386</v>
      </c>
      <c r="I136" s="232">
        <v>3.622278774859875</v>
      </c>
      <c r="J136" s="232">
        <v>4.6173099571626519</v>
      </c>
      <c r="K136" s="232">
        <v>4.1736874014575447</v>
      </c>
      <c r="L136" s="232">
        <v>0.41499827777096743</v>
      </c>
      <c r="M136" s="232">
        <v>0.38251613711060473</v>
      </c>
      <c r="N136" s="232">
        <v>0.45410453658152777</v>
      </c>
      <c r="O136" s="232">
        <v>0.43121193693946952</v>
      </c>
      <c r="P136" s="232">
        <v>2.066631240184932E-2</v>
      </c>
      <c r="Q136" s="232">
        <v>0</v>
      </c>
      <c r="R136" s="232">
        <v>0</v>
      </c>
      <c r="S136" s="232">
        <v>3.0705728009914883E-5</v>
      </c>
      <c r="T136" s="232">
        <v>5.3432593444038701E-5</v>
      </c>
      <c r="U136" s="232">
        <v>3.8326215088972971E-5</v>
      </c>
      <c r="V136" s="232">
        <v>0</v>
      </c>
      <c r="W136" s="232">
        <v>0</v>
      </c>
      <c r="DA136" s="71" t="s">
        <v>1384</v>
      </c>
    </row>
    <row r="137" spans="1:105" ht="12" customHeight="1" x14ac:dyDescent="0.25">
      <c r="A137" s="59" t="s">
        <v>33</v>
      </c>
      <c r="B137" s="297">
        <v>0.13246325557835209</v>
      </c>
      <c r="C137" s="297">
        <v>0.144219853469023</v>
      </c>
      <c r="D137" s="297">
        <v>0.16801508323904529</v>
      </c>
      <c r="E137" s="297">
        <v>0.15497852226724551</v>
      </c>
      <c r="F137" s="297">
        <v>0.32356110932959731</v>
      </c>
      <c r="G137" s="297">
        <v>0.22334439471231621</v>
      </c>
      <c r="H137" s="297">
        <v>0.66544877854799345</v>
      </c>
      <c r="I137" s="297">
        <v>0.7222955808375412</v>
      </c>
      <c r="J137" s="297">
        <v>1.3206334193007261</v>
      </c>
      <c r="K137" s="297">
        <v>0</v>
      </c>
      <c r="L137" s="297">
        <v>2.3755638810269569E-2</v>
      </c>
      <c r="M137" s="297">
        <v>0.23823553563242991</v>
      </c>
      <c r="N137" s="297">
        <v>0.10113069676389121</v>
      </c>
      <c r="O137" s="297">
        <v>4.7343259119062883E-2</v>
      </c>
      <c r="P137" s="297">
        <v>4.4886136546497417E-2</v>
      </c>
      <c r="Q137" s="297">
        <v>4.3412673321024803E-2</v>
      </c>
      <c r="R137" s="297">
        <v>4.0101053974740689E-2</v>
      </c>
      <c r="S137" s="297">
        <v>4.1593141269592321E-2</v>
      </c>
      <c r="T137" s="297">
        <v>5.2741234964766071E-2</v>
      </c>
      <c r="U137" s="297">
        <v>4.8670803173914062E-2</v>
      </c>
      <c r="V137" s="297">
        <v>6.4545854182611759E-2</v>
      </c>
      <c r="W137" s="297">
        <v>6.4519305776662636E-2</v>
      </c>
      <c r="DA137" s="122" t="s">
        <v>1385</v>
      </c>
    </row>
    <row r="138" spans="1:105" ht="12" customHeight="1" x14ac:dyDescent="0.25">
      <c r="A138" s="59" t="s">
        <v>160</v>
      </c>
      <c r="B138" s="297">
        <v>1.236760791782695</v>
      </c>
      <c r="C138" s="297">
        <v>1.4209277376432989</v>
      </c>
      <c r="D138" s="297">
        <v>4.3826624774510119</v>
      </c>
      <c r="E138" s="297">
        <v>4.067744752341623</v>
      </c>
      <c r="F138" s="297">
        <v>4.2696786992387006</v>
      </c>
      <c r="G138" s="297">
        <v>5.3322950348484222</v>
      </c>
      <c r="H138" s="297">
        <v>0.68797692783885311</v>
      </c>
      <c r="I138" s="297">
        <v>0.37550252731023148</v>
      </c>
      <c r="J138" s="297">
        <v>0.2313755029252316</v>
      </c>
      <c r="K138" s="297">
        <v>0.46635229849614251</v>
      </c>
      <c r="L138" s="297">
        <v>4.9502644626653533E-2</v>
      </c>
      <c r="M138" s="297">
        <v>4.5204869078804673E-2</v>
      </c>
      <c r="N138" s="297">
        <v>5.3174780484358447E-2</v>
      </c>
      <c r="O138" s="297">
        <v>4.985031916151373E-2</v>
      </c>
      <c r="P138" s="297">
        <v>7.1905815562217784E-2</v>
      </c>
      <c r="Q138" s="297">
        <v>4.6407503492807013E-2</v>
      </c>
      <c r="R138" s="297">
        <v>4.3009510794058757E-2</v>
      </c>
      <c r="S138" s="297">
        <v>3.1807993015855081E-2</v>
      </c>
      <c r="T138" s="297">
        <v>3.2517872551832777E-2</v>
      </c>
      <c r="U138" s="297">
        <v>4.0950937603404333E-2</v>
      </c>
      <c r="V138" s="297">
        <v>5.8268594938251407E-2</v>
      </c>
      <c r="W138" s="297">
        <v>4.4751053872635622E-2</v>
      </c>
      <c r="DA138" s="122" t="s">
        <v>1386</v>
      </c>
    </row>
    <row r="139" spans="1:105" ht="12" customHeight="1" x14ac:dyDescent="0.25">
      <c r="A139" s="59" t="s">
        <v>70</v>
      </c>
      <c r="B139" s="297">
        <v>8.4655210649086143</v>
      </c>
      <c r="C139" s="297">
        <v>31.579075162310541</v>
      </c>
      <c r="D139" s="297">
        <v>24.995676201543908</v>
      </c>
      <c r="E139" s="297">
        <v>19.971223652690799</v>
      </c>
      <c r="F139" s="297">
        <v>18.20674220840478</v>
      </c>
      <c r="G139" s="297">
        <v>2.7926919173804361</v>
      </c>
      <c r="H139" s="297">
        <v>2.0802357061462109</v>
      </c>
      <c r="I139" s="297">
        <v>18.297571790440848</v>
      </c>
      <c r="J139" s="297">
        <v>8.4517259478222364</v>
      </c>
      <c r="K139" s="297">
        <v>10.10027223692974</v>
      </c>
      <c r="L139" s="297">
        <v>1.2669027342651471</v>
      </c>
      <c r="M139" s="297">
        <v>0.57751943095321101</v>
      </c>
      <c r="N139" s="297">
        <v>0.24270583791466371</v>
      </c>
      <c r="O139" s="297">
        <v>0.20198768602829709</v>
      </c>
      <c r="P139" s="297">
        <v>0.11969111631362001</v>
      </c>
      <c r="Q139" s="297">
        <v>9.2607975690911851E-2</v>
      </c>
      <c r="R139" s="297">
        <v>0.23524689254121051</v>
      </c>
      <c r="S139" s="297">
        <v>6.1472069924472759E-2</v>
      </c>
      <c r="T139" s="297">
        <v>0.23577513518563831</v>
      </c>
      <c r="U139" s="297">
        <v>5.0844452874527157E-2</v>
      </c>
      <c r="V139" s="297">
        <v>4.4082383684878372E-2</v>
      </c>
      <c r="W139" s="297">
        <v>2.653297909252671E-2</v>
      </c>
      <c r="DA139" s="122" t="s">
        <v>1387</v>
      </c>
    </row>
    <row r="140" spans="1:105" ht="12" customHeight="1" x14ac:dyDescent="0.25">
      <c r="A140" s="59" t="s">
        <v>162</v>
      </c>
      <c r="B140" s="297">
        <v>4.5019202571120873</v>
      </c>
      <c r="C140" s="297">
        <v>5.5066090029789114</v>
      </c>
      <c r="D140" s="297">
        <v>7.1492891306344868</v>
      </c>
      <c r="E140" s="297">
        <v>7.2919559415400501</v>
      </c>
      <c r="F140" s="297">
        <v>6.8256711832581054</v>
      </c>
      <c r="G140" s="297">
        <v>10.43562203192892</v>
      </c>
      <c r="H140" s="297">
        <v>9.5336120121765475</v>
      </c>
      <c r="I140" s="297">
        <v>9.2086532199930673</v>
      </c>
      <c r="J140" s="297">
        <v>11.98995219425017</v>
      </c>
      <c r="K140" s="297">
        <v>20.022178566812251</v>
      </c>
      <c r="L140" s="297">
        <v>2.530805920019545</v>
      </c>
      <c r="M140" s="297">
        <v>2.7594783407614738</v>
      </c>
      <c r="N140" s="297">
        <v>3.1516683497390159</v>
      </c>
      <c r="O140" s="297">
        <v>2.8304657500610251</v>
      </c>
      <c r="P140" s="297">
        <v>2.4410080012825559</v>
      </c>
      <c r="Q140" s="297">
        <v>2.5398720649533328</v>
      </c>
      <c r="R140" s="297">
        <v>2.284173308096408</v>
      </c>
      <c r="S140" s="297">
        <v>2.4333085429118868</v>
      </c>
      <c r="T140" s="297">
        <v>2.9852762824681318</v>
      </c>
      <c r="U140" s="297">
        <v>3.1227377400655891</v>
      </c>
      <c r="V140" s="297">
        <v>2.659460452175213</v>
      </c>
      <c r="W140" s="297">
        <v>3.247025982936647</v>
      </c>
      <c r="DA140" s="122" t="s">
        <v>1388</v>
      </c>
    </row>
    <row r="141" spans="1:105" ht="12" customHeight="1" x14ac:dyDescent="0.25">
      <c r="A141" s="60" t="s">
        <v>1021</v>
      </c>
      <c r="B141" s="264">
        <v>0</v>
      </c>
      <c r="C141" s="264">
        <v>0</v>
      </c>
      <c r="D141" s="264">
        <v>0</v>
      </c>
      <c r="E141" s="264">
        <v>0</v>
      </c>
      <c r="F141" s="264">
        <v>0</v>
      </c>
      <c r="G141" s="264">
        <v>0</v>
      </c>
      <c r="H141" s="264">
        <v>0</v>
      </c>
      <c r="I141" s="264">
        <v>0</v>
      </c>
      <c r="J141" s="264">
        <v>0</v>
      </c>
      <c r="K141" s="264">
        <v>0</v>
      </c>
      <c r="L141" s="264">
        <v>0</v>
      </c>
      <c r="M141" s="264">
        <v>0</v>
      </c>
      <c r="N141" s="264">
        <v>0</v>
      </c>
      <c r="O141" s="264">
        <v>0</v>
      </c>
      <c r="P141" s="264">
        <v>0</v>
      </c>
      <c r="Q141" s="264">
        <v>0</v>
      </c>
      <c r="R141" s="264">
        <v>0</v>
      </c>
      <c r="S141" s="264">
        <v>0</v>
      </c>
      <c r="T141" s="264">
        <v>0</v>
      </c>
      <c r="U141" s="264">
        <v>0</v>
      </c>
      <c r="V141" s="264">
        <v>0</v>
      </c>
      <c r="W141" s="264">
        <v>0</v>
      </c>
      <c r="DA141" s="72" t="s">
        <v>1389</v>
      </c>
    </row>
    <row r="142" spans="1:105" ht="12" customHeight="1" x14ac:dyDescent="0.25">
      <c r="A142" s="57" t="s">
        <v>1023</v>
      </c>
      <c r="B142" s="263">
        <f t="shared" ref="B142:W142" si="6">B143+B144+B155</f>
        <v>3.3717253665303852</v>
      </c>
      <c r="C142" s="263">
        <f t="shared" si="6"/>
        <v>10.759923484855662</v>
      </c>
      <c r="D142" s="263">
        <f t="shared" si="6"/>
        <v>9.8335661689166436</v>
      </c>
      <c r="E142" s="263">
        <f t="shared" si="6"/>
        <v>8.0829093012078879</v>
      </c>
      <c r="F142" s="263">
        <f t="shared" si="6"/>
        <v>6.9800819725247587</v>
      </c>
      <c r="G142" s="263">
        <f t="shared" si="6"/>
        <v>4.4980914501683333</v>
      </c>
      <c r="H142" s="263">
        <f t="shared" si="6"/>
        <v>3.2135724694534282</v>
      </c>
      <c r="I142" s="263">
        <f t="shared" si="6"/>
        <v>6.6774888736579303</v>
      </c>
      <c r="J142" s="263">
        <f t="shared" si="6"/>
        <v>5.5249095453289421</v>
      </c>
      <c r="K142" s="263">
        <f t="shared" si="6"/>
        <v>11.27424954261102</v>
      </c>
      <c r="L142" s="263">
        <f t="shared" si="6"/>
        <v>1.5210058898816268</v>
      </c>
      <c r="M142" s="263">
        <f t="shared" si="6"/>
        <v>1.6344867122745512</v>
      </c>
      <c r="N142" s="263">
        <f t="shared" si="6"/>
        <v>1.6783359625996566</v>
      </c>
      <c r="O142" s="263">
        <f t="shared" si="6"/>
        <v>1.4526548301600213</v>
      </c>
      <c r="P142" s="263">
        <f t="shared" si="6"/>
        <v>1.1797649449394858</v>
      </c>
      <c r="Q142" s="263">
        <f t="shared" si="6"/>
        <v>1.2412304400729941</v>
      </c>
      <c r="R142" s="263">
        <f t="shared" si="6"/>
        <v>1.1254727328672141</v>
      </c>
      <c r="S142" s="263">
        <f t="shared" si="6"/>
        <v>1.1809017459901674</v>
      </c>
      <c r="T142" s="263">
        <f t="shared" si="6"/>
        <v>1.4972717953365222</v>
      </c>
      <c r="U142" s="263">
        <f t="shared" si="6"/>
        <v>1.4174571840764458</v>
      </c>
      <c r="V142" s="263">
        <f t="shared" si="6"/>
        <v>0.97345056292278032</v>
      </c>
      <c r="W142" s="263">
        <f t="shared" si="6"/>
        <v>1.3440490476967575</v>
      </c>
      <c r="DA142" s="70"/>
    </row>
    <row r="143" spans="1:105" ht="12" customHeight="1" x14ac:dyDescent="0.25">
      <c r="A143" s="60" t="s">
        <v>1024</v>
      </c>
      <c r="B143" s="264">
        <v>1.44496685284469</v>
      </c>
      <c r="C143" s="264">
        <v>4.9046158013857619</v>
      </c>
      <c r="D143" s="264">
        <v>4.9146826903579743</v>
      </c>
      <c r="E143" s="264">
        <v>4.31974950151724</v>
      </c>
      <c r="F143" s="264">
        <v>3.5554773112856148</v>
      </c>
      <c r="G143" s="264">
        <v>2.7074464060868939</v>
      </c>
      <c r="H143" s="264">
        <v>1.9821800923920241</v>
      </c>
      <c r="I143" s="264">
        <v>3.7907779779774731</v>
      </c>
      <c r="J143" s="264">
        <v>3.54420584924378</v>
      </c>
      <c r="K143" s="264">
        <v>8.4051330952833592</v>
      </c>
      <c r="L143" s="264">
        <v>1.120102394604259</v>
      </c>
      <c r="M143" s="264">
        <v>1.2290386196682801</v>
      </c>
      <c r="N143" s="264">
        <v>1.2235880857991239</v>
      </c>
      <c r="O143" s="264">
        <v>1.0575434659971299</v>
      </c>
      <c r="P143" s="264">
        <v>0.74458019736122416</v>
      </c>
      <c r="Q143" s="264">
        <v>0.78089360572591138</v>
      </c>
      <c r="R143" s="264">
        <v>0.65040065585475482</v>
      </c>
      <c r="S143" s="264">
        <v>0.69691050172243885</v>
      </c>
      <c r="T143" s="264">
        <v>1.009236085866978</v>
      </c>
      <c r="U143" s="264">
        <v>0.95947548130564608</v>
      </c>
      <c r="V143" s="264">
        <v>0.59592303114512868</v>
      </c>
      <c r="W143" s="264">
        <v>0.87941042808208114</v>
      </c>
      <c r="DA143" s="72" t="s">
        <v>1390</v>
      </c>
    </row>
    <row r="144" spans="1:105" ht="12" customHeight="1" x14ac:dyDescent="0.25">
      <c r="A144" s="60" t="s">
        <v>1026</v>
      </c>
      <c r="B144" s="264">
        <v>1.9267585136856951</v>
      </c>
      <c r="C144" s="264">
        <v>5.8553076834698992</v>
      </c>
      <c r="D144" s="264">
        <v>4.9188834785586693</v>
      </c>
      <c r="E144" s="264">
        <v>3.7631597996906478</v>
      </c>
      <c r="F144" s="264">
        <v>3.4246046612391439</v>
      </c>
      <c r="G144" s="264">
        <v>1.790645044081439</v>
      </c>
      <c r="H144" s="264">
        <v>1.2313923770614039</v>
      </c>
      <c r="I144" s="264">
        <v>2.8867108956804568</v>
      </c>
      <c r="J144" s="264">
        <v>1.9807036960851621</v>
      </c>
      <c r="K144" s="264">
        <v>2.8691164473276611</v>
      </c>
      <c r="L144" s="264">
        <v>0.40090349527736779</v>
      </c>
      <c r="M144" s="264">
        <v>0.40544809260627102</v>
      </c>
      <c r="N144" s="264">
        <v>0.45474787680053252</v>
      </c>
      <c r="O144" s="264">
        <v>0.39511136416289139</v>
      </c>
      <c r="P144" s="264">
        <v>0.43518474757826159</v>
      </c>
      <c r="Q144" s="264">
        <v>0.46033683434708272</v>
      </c>
      <c r="R144" s="264">
        <v>0.47507207701245929</v>
      </c>
      <c r="S144" s="264">
        <v>0.48399124426772849</v>
      </c>
      <c r="T144" s="264">
        <v>0.48803570946954428</v>
      </c>
      <c r="U144" s="264">
        <v>0.4579817027707998</v>
      </c>
      <c r="V144" s="264">
        <v>0.37752753177765158</v>
      </c>
      <c r="W144" s="264">
        <v>0.46463861961467628</v>
      </c>
      <c r="DA144" s="72" t="s">
        <v>1391</v>
      </c>
    </row>
    <row r="145" spans="1:105" ht="12" customHeight="1" x14ac:dyDescent="0.25">
      <c r="A145" s="64" t="s">
        <v>30</v>
      </c>
      <c r="B145" s="231">
        <v>0.30202491780610152</v>
      </c>
      <c r="C145" s="231">
        <v>0.46533540511186899</v>
      </c>
      <c r="D145" s="231">
        <v>0.43381656469548929</v>
      </c>
      <c r="E145" s="231">
        <v>0.33375008073275542</v>
      </c>
      <c r="F145" s="231">
        <v>0.34613393356509592</v>
      </c>
      <c r="G145" s="231">
        <v>0.36732933116312672</v>
      </c>
      <c r="H145" s="231">
        <v>0.39022599273550829</v>
      </c>
      <c r="I145" s="231">
        <v>0.32427574833049572</v>
      </c>
      <c r="J145" s="231">
        <v>0.34333753753016322</v>
      </c>
      <c r="K145" s="231">
        <v>0.34422651907471652</v>
      </c>
      <c r="L145" s="231">
        <v>3.839391530937946E-2</v>
      </c>
      <c r="M145" s="231">
        <v>3.8139363968760373E-2</v>
      </c>
      <c r="N145" s="231">
        <v>5.0018492706298663E-2</v>
      </c>
      <c r="O145" s="231">
        <v>4.5736778942408171E-2</v>
      </c>
      <c r="P145" s="231">
        <v>3.253384714031153E-3</v>
      </c>
      <c r="Q145" s="231">
        <v>0</v>
      </c>
      <c r="R145" s="231">
        <v>0</v>
      </c>
      <c r="S145" s="231">
        <v>5.7736364929248616E-6</v>
      </c>
      <c r="T145" s="231">
        <v>7.8606508910876127E-6</v>
      </c>
      <c r="U145" s="231">
        <v>5.2450600414642293E-6</v>
      </c>
      <c r="V145" s="231">
        <v>0</v>
      </c>
      <c r="W145" s="231">
        <v>0</v>
      </c>
      <c r="DA145" s="73" t="s">
        <v>1392</v>
      </c>
    </row>
    <row r="146" spans="1:105" ht="12" customHeight="1" x14ac:dyDescent="0.25">
      <c r="A146" s="64" t="s">
        <v>32</v>
      </c>
      <c r="B146" s="231">
        <v>0</v>
      </c>
      <c r="C146" s="231">
        <v>0</v>
      </c>
      <c r="D146" s="231">
        <v>0</v>
      </c>
      <c r="E146" s="231">
        <v>0</v>
      </c>
      <c r="F146" s="231">
        <v>0</v>
      </c>
      <c r="G146" s="231">
        <v>0</v>
      </c>
      <c r="H146" s="231">
        <v>0</v>
      </c>
      <c r="I146" s="231">
        <v>0</v>
      </c>
      <c r="J146" s="231">
        <v>0</v>
      </c>
      <c r="K146" s="231">
        <v>0</v>
      </c>
      <c r="L146" s="231">
        <v>0</v>
      </c>
      <c r="M146" s="231">
        <v>0</v>
      </c>
      <c r="N146" s="231">
        <v>0</v>
      </c>
      <c r="O146" s="231">
        <v>0</v>
      </c>
      <c r="P146" s="231">
        <v>0</v>
      </c>
      <c r="Q146" s="231">
        <v>0</v>
      </c>
      <c r="R146" s="231">
        <v>0</v>
      </c>
      <c r="S146" s="231">
        <v>0</v>
      </c>
      <c r="T146" s="231">
        <v>0</v>
      </c>
      <c r="U146" s="231">
        <v>0</v>
      </c>
      <c r="V146" s="231">
        <v>0</v>
      </c>
      <c r="W146" s="231">
        <v>0</v>
      </c>
      <c r="DA146" s="73" t="s">
        <v>1393</v>
      </c>
    </row>
    <row r="147" spans="1:105" ht="12" customHeight="1" x14ac:dyDescent="0.25">
      <c r="A147" s="64" t="s">
        <v>33</v>
      </c>
      <c r="B147" s="231">
        <v>1.5011684796477499E-2</v>
      </c>
      <c r="C147" s="231">
        <v>2.0111883156515499E-2</v>
      </c>
      <c r="D147" s="231">
        <v>2.0535377812166879E-2</v>
      </c>
      <c r="E147" s="231">
        <v>1.6880089248417659E-2</v>
      </c>
      <c r="F147" s="231">
        <v>3.3621989596406082E-2</v>
      </c>
      <c r="G147" s="231">
        <v>1.683189595515874E-2</v>
      </c>
      <c r="H147" s="231">
        <v>4.3166602929700697E-2</v>
      </c>
      <c r="I147" s="231">
        <v>6.4661765300205107E-2</v>
      </c>
      <c r="J147" s="231">
        <v>9.820069052530768E-2</v>
      </c>
      <c r="K147" s="231">
        <v>0</v>
      </c>
      <c r="L147" s="231">
        <v>2.197772938964E-3</v>
      </c>
      <c r="M147" s="231">
        <v>2.375364310748166E-2</v>
      </c>
      <c r="N147" s="231">
        <v>1.113929637555917E-2</v>
      </c>
      <c r="O147" s="231">
        <v>5.0214940525769424E-3</v>
      </c>
      <c r="P147" s="231">
        <v>7.0661793779533749E-3</v>
      </c>
      <c r="Q147" s="231">
        <v>7.1929705880586468E-3</v>
      </c>
      <c r="R147" s="231">
        <v>7.3026280358101598E-3</v>
      </c>
      <c r="S147" s="231">
        <v>7.8208104433138657E-3</v>
      </c>
      <c r="T147" s="231">
        <v>7.7589427894240327E-3</v>
      </c>
      <c r="U147" s="231">
        <v>6.660748636953596E-3</v>
      </c>
      <c r="V147" s="231">
        <v>8.5063348743432375E-3</v>
      </c>
      <c r="W147" s="231">
        <v>8.6466112707918909E-3</v>
      </c>
      <c r="DA147" s="73" t="s">
        <v>1394</v>
      </c>
    </row>
    <row r="148" spans="1:105" ht="12" customHeight="1" x14ac:dyDescent="0.25">
      <c r="A148" s="64" t="s">
        <v>160</v>
      </c>
      <c r="B148" s="231">
        <v>0.14015859034886879</v>
      </c>
      <c r="C148" s="231">
        <v>0.19815255629469969</v>
      </c>
      <c r="D148" s="231">
        <v>0.53566398958131578</v>
      </c>
      <c r="E148" s="231">
        <v>0.44305425974384299</v>
      </c>
      <c r="F148" s="231">
        <v>0.44367227292315609</v>
      </c>
      <c r="G148" s="231">
        <v>0.40185756774592962</v>
      </c>
      <c r="H148" s="231">
        <v>4.4627968111407817E-2</v>
      </c>
      <c r="I148" s="231">
        <v>3.3615955759293589E-2</v>
      </c>
      <c r="J148" s="231">
        <v>1.7204800231338181E-2</v>
      </c>
      <c r="K148" s="231">
        <v>3.8462590254785087E-2</v>
      </c>
      <c r="L148" s="231">
        <v>4.5797788742510453E-3</v>
      </c>
      <c r="M148" s="231">
        <v>4.5072214939213722E-3</v>
      </c>
      <c r="N148" s="231">
        <v>5.8570706864946769E-3</v>
      </c>
      <c r="O148" s="231">
        <v>5.2874070320986883E-3</v>
      </c>
      <c r="P148" s="231">
        <v>1.131973990575739E-2</v>
      </c>
      <c r="Q148" s="231">
        <v>7.6891788077774643E-3</v>
      </c>
      <c r="R148" s="231">
        <v>7.8322744217399175E-3</v>
      </c>
      <c r="S148" s="231">
        <v>5.9808967624457596E-3</v>
      </c>
      <c r="T148" s="231">
        <v>4.7838150345172071E-3</v>
      </c>
      <c r="U148" s="231">
        <v>5.6042613648512717E-3</v>
      </c>
      <c r="V148" s="231">
        <v>7.6790707548766704E-3</v>
      </c>
      <c r="W148" s="231">
        <v>5.997351678494172E-3</v>
      </c>
      <c r="DA148" s="73" t="s">
        <v>1395</v>
      </c>
    </row>
    <row r="149" spans="1:105" ht="12" customHeight="1" x14ac:dyDescent="0.25">
      <c r="A149" s="64" t="s">
        <v>70</v>
      </c>
      <c r="B149" s="231">
        <v>0.95937347537996898</v>
      </c>
      <c r="C149" s="231">
        <v>4.4037950017167828</v>
      </c>
      <c r="D149" s="231">
        <v>3.055056989966761</v>
      </c>
      <c r="E149" s="231">
        <v>2.1752435932780818</v>
      </c>
      <c r="F149" s="231">
        <v>1.8919050512089399</v>
      </c>
      <c r="G149" s="231">
        <v>0.21046554514478771</v>
      </c>
      <c r="H149" s="231">
        <v>0.13494157870923601</v>
      </c>
      <c r="I149" s="231">
        <v>1.6380458694004589</v>
      </c>
      <c r="J149" s="231">
        <v>0.62846003446306054</v>
      </c>
      <c r="K149" s="231">
        <v>0.8330239472681048</v>
      </c>
      <c r="L149" s="231">
        <v>0.1172085738424242</v>
      </c>
      <c r="M149" s="231">
        <v>5.7582469441771547E-2</v>
      </c>
      <c r="N149" s="231">
        <v>2.6733448370496939E-2</v>
      </c>
      <c r="O149" s="231">
        <v>2.1423957348058239E-2</v>
      </c>
      <c r="P149" s="231">
        <v>1.884231887374405E-2</v>
      </c>
      <c r="Q149" s="231">
        <v>1.5344054959217949E-2</v>
      </c>
      <c r="R149" s="231">
        <v>4.2839785555032248E-2</v>
      </c>
      <c r="S149" s="231">
        <v>1.1558670294251351E-2</v>
      </c>
      <c r="T149" s="231">
        <v>3.4685683531987747E-2</v>
      </c>
      <c r="U149" s="231">
        <v>6.9582192627996309E-3</v>
      </c>
      <c r="V149" s="231">
        <v>5.8095058533422827E-3</v>
      </c>
      <c r="W149" s="231">
        <v>3.5558404311304779E-3</v>
      </c>
      <c r="DA149" s="73" t="s">
        <v>1396</v>
      </c>
    </row>
    <row r="150" spans="1:105" ht="12" customHeight="1" x14ac:dyDescent="0.25">
      <c r="A150" s="64" t="s">
        <v>34</v>
      </c>
      <c r="B150" s="231">
        <v>0</v>
      </c>
      <c r="C150" s="231">
        <v>0</v>
      </c>
      <c r="D150" s="231">
        <v>0</v>
      </c>
      <c r="E150" s="231">
        <v>0</v>
      </c>
      <c r="F150" s="231">
        <v>0</v>
      </c>
      <c r="G150" s="231">
        <v>0</v>
      </c>
      <c r="H150" s="231">
        <v>0</v>
      </c>
      <c r="I150" s="231">
        <v>0</v>
      </c>
      <c r="J150" s="231">
        <v>0</v>
      </c>
      <c r="K150" s="231">
        <v>0</v>
      </c>
      <c r="L150" s="231">
        <v>0</v>
      </c>
      <c r="M150" s="231">
        <v>0</v>
      </c>
      <c r="N150" s="231">
        <v>0</v>
      </c>
      <c r="O150" s="231">
        <v>0</v>
      </c>
      <c r="P150" s="231">
        <v>0</v>
      </c>
      <c r="Q150" s="231">
        <v>0</v>
      </c>
      <c r="R150" s="231">
        <v>0</v>
      </c>
      <c r="S150" s="231">
        <v>5.8715606748303694E-6</v>
      </c>
      <c r="T150" s="231">
        <v>1.168029718673569E-5</v>
      </c>
      <c r="U150" s="231">
        <v>6.0182322488517699E-6</v>
      </c>
      <c r="V150" s="231">
        <v>8.0125016272545122E-6</v>
      </c>
      <c r="W150" s="231">
        <v>7.2424263385903683E-6</v>
      </c>
      <c r="DA150" s="73" t="s">
        <v>1397</v>
      </c>
    </row>
    <row r="151" spans="1:105" ht="12" customHeight="1" x14ac:dyDescent="0.25">
      <c r="A151" s="64" t="s">
        <v>162</v>
      </c>
      <c r="B151" s="231">
        <v>0.51018984535427792</v>
      </c>
      <c r="C151" s="231">
        <v>0.76791283719003156</v>
      </c>
      <c r="D151" s="231">
        <v>0.87381055650293615</v>
      </c>
      <c r="E151" s="231">
        <v>0.79423177668755029</v>
      </c>
      <c r="F151" s="231">
        <v>0.70927141394554594</v>
      </c>
      <c r="G151" s="231">
        <v>0.78645942511806299</v>
      </c>
      <c r="H151" s="231">
        <v>0.61843023457555157</v>
      </c>
      <c r="I151" s="231">
        <v>0.8243824121860408</v>
      </c>
      <c r="J151" s="231">
        <v>0.89155822322309364</v>
      </c>
      <c r="K151" s="231">
        <v>1.651337095811076</v>
      </c>
      <c r="L151" s="231">
        <v>0.2341396419272182</v>
      </c>
      <c r="M151" s="231">
        <v>0.27513806240227001</v>
      </c>
      <c r="N151" s="231">
        <v>0.34714848160472189</v>
      </c>
      <c r="O151" s="231">
        <v>0.30021521953547142</v>
      </c>
      <c r="P151" s="231">
        <v>0.38427456063665011</v>
      </c>
      <c r="Q151" s="231">
        <v>0.42082699965388481</v>
      </c>
      <c r="R151" s="231">
        <v>0.41596083855703531</v>
      </c>
      <c r="S151" s="231">
        <v>0.45753805274916332</v>
      </c>
      <c r="T151" s="231">
        <v>0.43917416612956661</v>
      </c>
      <c r="U151" s="231">
        <v>0.42735623390849248</v>
      </c>
      <c r="V151" s="231">
        <v>0.35048356672563741</v>
      </c>
      <c r="W151" s="231">
        <v>0.43515303090520041</v>
      </c>
      <c r="DA151" s="73" t="s">
        <v>1398</v>
      </c>
    </row>
    <row r="152" spans="1:105" ht="12" customHeight="1" x14ac:dyDescent="0.25">
      <c r="A152" s="64" t="s">
        <v>36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1399</v>
      </c>
    </row>
    <row r="153" spans="1:105" ht="12" customHeight="1" x14ac:dyDescent="0.25">
      <c r="A153" s="64" t="s">
        <v>73</v>
      </c>
      <c r="B153" s="231">
        <v>0</v>
      </c>
      <c r="C153" s="231">
        <v>0</v>
      </c>
      <c r="D153" s="231">
        <v>0</v>
      </c>
      <c r="E153" s="231">
        <v>0</v>
      </c>
      <c r="F153" s="231">
        <v>0</v>
      </c>
      <c r="G153" s="231">
        <v>7.7012789543733449E-3</v>
      </c>
      <c r="H153" s="231">
        <v>0</v>
      </c>
      <c r="I153" s="231">
        <v>1.7291447039628799E-3</v>
      </c>
      <c r="J153" s="231">
        <v>1.9424101121990919E-3</v>
      </c>
      <c r="K153" s="231">
        <v>2.066294918978538E-3</v>
      </c>
      <c r="L153" s="231">
        <v>4.3838123851309306E-3</v>
      </c>
      <c r="M153" s="231">
        <v>6.3273321920661483E-3</v>
      </c>
      <c r="N153" s="231">
        <v>1.385108705696108E-2</v>
      </c>
      <c r="O153" s="231">
        <v>1.742650725227797E-2</v>
      </c>
      <c r="P153" s="231">
        <v>1.0428564070125599E-2</v>
      </c>
      <c r="Q153" s="231">
        <v>9.2836303381439184E-3</v>
      </c>
      <c r="R153" s="231">
        <v>1.1365504428417069E-3</v>
      </c>
      <c r="S153" s="231">
        <v>1.081168821386562E-3</v>
      </c>
      <c r="T153" s="231">
        <v>1.6135610359708161E-3</v>
      </c>
      <c r="U153" s="231">
        <v>1.139097630541246E-2</v>
      </c>
      <c r="V153" s="231">
        <v>5.0410410678248859E-3</v>
      </c>
      <c r="W153" s="231">
        <v>1.12785429027208E-2</v>
      </c>
      <c r="DA153" s="73" t="s">
        <v>1400</v>
      </c>
    </row>
    <row r="154" spans="1:105" ht="12" customHeight="1" x14ac:dyDescent="0.25">
      <c r="A154" s="64" t="s">
        <v>79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1401</v>
      </c>
    </row>
    <row r="155" spans="1:105" ht="12" customHeight="1" x14ac:dyDescent="0.25">
      <c r="A155" s="60" t="s">
        <v>1038</v>
      </c>
      <c r="B155" s="264">
        <v>0</v>
      </c>
      <c r="C155" s="264">
        <v>0</v>
      </c>
      <c r="D155" s="264">
        <v>0</v>
      </c>
      <c r="E155" s="264">
        <v>0</v>
      </c>
      <c r="F155" s="264">
        <v>0</v>
      </c>
      <c r="G155" s="264">
        <v>0</v>
      </c>
      <c r="H155" s="264">
        <v>0</v>
      </c>
      <c r="I155" s="264">
        <v>0</v>
      </c>
      <c r="J155" s="264">
        <v>0</v>
      </c>
      <c r="K155" s="264">
        <v>0</v>
      </c>
      <c r="L155" s="264">
        <v>0</v>
      </c>
      <c r="M155" s="264">
        <v>0</v>
      </c>
      <c r="N155" s="264">
        <v>0</v>
      </c>
      <c r="O155" s="264">
        <v>0</v>
      </c>
      <c r="P155" s="264">
        <v>0</v>
      </c>
      <c r="Q155" s="264">
        <v>0</v>
      </c>
      <c r="R155" s="264">
        <v>0</v>
      </c>
      <c r="S155" s="264">
        <v>0</v>
      </c>
      <c r="T155" s="264">
        <v>0</v>
      </c>
      <c r="U155" s="264">
        <v>0</v>
      </c>
      <c r="V155" s="264">
        <v>0</v>
      </c>
      <c r="W155" s="264">
        <v>0</v>
      </c>
      <c r="DA155" s="72" t="s">
        <v>1402</v>
      </c>
    </row>
    <row r="156" spans="1:105" ht="12" customHeight="1" x14ac:dyDescent="0.25">
      <c r="A156" s="132" t="s">
        <v>1040</v>
      </c>
      <c r="B156" s="318">
        <v>0</v>
      </c>
      <c r="C156" s="318">
        <v>0</v>
      </c>
      <c r="D156" s="318">
        <v>0</v>
      </c>
      <c r="E156" s="318">
        <v>0</v>
      </c>
      <c r="F156" s="318">
        <v>0</v>
      </c>
      <c r="G156" s="318">
        <v>0</v>
      </c>
      <c r="H156" s="318">
        <v>0</v>
      </c>
      <c r="I156" s="318">
        <v>0</v>
      </c>
      <c r="J156" s="318">
        <v>0</v>
      </c>
      <c r="K156" s="318">
        <v>0</v>
      </c>
      <c r="L156" s="318">
        <v>0</v>
      </c>
      <c r="M156" s="318">
        <v>0</v>
      </c>
      <c r="N156" s="318">
        <v>0</v>
      </c>
      <c r="O156" s="318">
        <v>0</v>
      </c>
      <c r="P156" s="318">
        <v>0</v>
      </c>
      <c r="Q156" s="318">
        <v>0</v>
      </c>
      <c r="R156" s="318">
        <v>0</v>
      </c>
      <c r="S156" s="318">
        <v>0</v>
      </c>
      <c r="T156" s="318">
        <v>0</v>
      </c>
      <c r="U156" s="318">
        <v>0</v>
      </c>
      <c r="V156" s="318">
        <v>0</v>
      </c>
      <c r="W156" s="318">
        <v>0</v>
      </c>
      <c r="DA156" s="139" t="s">
        <v>1403</v>
      </c>
    </row>
    <row r="157" spans="1:105" ht="12" customHeight="1" x14ac:dyDescent="0.25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DA157" s="173"/>
    </row>
    <row r="158" spans="1:105" ht="15" customHeight="1" x14ac:dyDescent="0.25">
      <c r="A158" s="32" t="s">
        <v>431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DA158" s="88"/>
    </row>
    <row r="159" spans="1:105" ht="12" customHeight="1" x14ac:dyDescent="0.25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DA159" s="173"/>
    </row>
    <row r="160" spans="1:105" ht="12" customHeight="1" x14ac:dyDescent="0.25">
      <c r="A160" s="35" t="s">
        <v>46</v>
      </c>
      <c r="B160" s="234">
        <f t="shared" ref="B160:W160" si="7">SUM(B$161:B$167,B$169:B$170,B$172:B$175,B176)</f>
        <v>1</v>
      </c>
      <c r="C160" s="234">
        <f t="shared" si="7"/>
        <v>1</v>
      </c>
      <c r="D160" s="234">
        <f t="shared" si="7"/>
        <v>1</v>
      </c>
      <c r="E160" s="234">
        <f t="shared" si="7"/>
        <v>0.99999999999999989</v>
      </c>
      <c r="F160" s="234">
        <f t="shared" si="7"/>
        <v>1.0000000000000002</v>
      </c>
      <c r="G160" s="234">
        <f t="shared" si="7"/>
        <v>1</v>
      </c>
      <c r="H160" s="234">
        <f t="shared" si="7"/>
        <v>1</v>
      </c>
      <c r="I160" s="234">
        <f t="shared" si="7"/>
        <v>1</v>
      </c>
      <c r="J160" s="234">
        <f t="shared" si="7"/>
        <v>1</v>
      </c>
      <c r="K160" s="234">
        <f t="shared" si="7"/>
        <v>0.99999999999999989</v>
      </c>
      <c r="L160" s="234">
        <f t="shared" si="7"/>
        <v>1</v>
      </c>
      <c r="M160" s="234">
        <f t="shared" si="7"/>
        <v>1</v>
      </c>
      <c r="N160" s="234">
        <f t="shared" si="7"/>
        <v>1</v>
      </c>
      <c r="O160" s="234">
        <f t="shared" si="7"/>
        <v>1</v>
      </c>
      <c r="P160" s="234">
        <f t="shared" si="7"/>
        <v>1</v>
      </c>
      <c r="Q160" s="234">
        <f t="shared" si="7"/>
        <v>1</v>
      </c>
      <c r="R160" s="234">
        <f t="shared" si="7"/>
        <v>1</v>
      </c>
      <c r="S160" s="234">
        <f t="shared" si="7"/>
        <v>1</v>
      </c>
      <c r="T160" s="234">
        <f t="shared" si="7"/>
        <v>1</v>
      </c>
      <c r="U160" s="234">
        <f t="shared" si="7"/>
        <v>1</v>
      </c>
      <c r="V160" s="234">
        <f t="shared" si="7"/>
        <v>1</v>
      </c>
      <c r="W160" s="234">
        <f t="shared" si="7"/>
        <v>1</v>
      </c>
      <c r="DA160" s="95"/>
    </row>
    <row r="161" spans="1:105" ht="12" customHeight="1" x14ac:dyDescent="0.25">
      <c r="A161" s="55" t="s">
        <v>92</v>
      </c>
      <c r="B161" s="268">
        <f t="shared" ref="B161:W161" si="8">IF(B$6=0,0,B$6/B$5)</f>
        <v>0</v>
      </c>
      <c r="C161" s="268">
        <f t="shared" si="8"/>
        <v>0</v>
      </c>
      <c r="D161" s="268">
        <f t="shared" si="8"/>
        <v>0</v>
      </c>
      <c r="E161" s="268">
        <f t="shared" si="8"/>
        <v>0</v>
      </c>
      <c r="F161" s="268">
        <f t="shared" si="8"/>
        <v>0</v>
      </c>
      <c r="G161" s="268">
        <f t="shared" si="8"/>
        <v>0</v>
      </c>
      <c r="H161" s="268">
        <f t="shared" si="8"/>
        <v>0</v>
      </c>
      <c r="I161" s="268">
        <f t="shared" si="8"/>
        <v>0</v>
      </c>
      <c r="J161" s="268">
        <f t="shared" si="8"/>
        <v>0</v>
      </c>
      <c r="K161" s="268">
        <f t="shared" si="8"/>
        <v>0</v>
      </c>
      <c r="L161" s="268">
        <f t="shared" si="8"/>
        <v>0</v>
      </c>
      <c r="M161" s="268">
        <f t="shared" si="8"/>
        <v>0</v>
      </c>
      <c r="N161" s="268">
        <f t="shared" si="8"/>
        <v>0</v>
      </c>
      <c r="O161" s="268">
        <f t="shared" si="8"/>
        <v>0</v>
      </c>
      <c r="P161" s="268">
        <f t="shared" si="8"/>
        <v>0</v>
      </c>
      <c r="Q161" s="268">
        <f t="shared" si="8"/>
        <v>0</v>
      </c>
      <c r="R161" s="268">
        <f t="shared" si="8"/>
        <v>0</v>
      </c>
      <c r="S161" s="268">
        <f t="shared" si="8"/>
        <v>0</v>
      </c>
      <c r="T161" s="268">
        <f t="shared" si="8"/>
        <v>0</v>
      </c>
      <c r="U161" s="268">
        <f t="shared" si="8"/>
        <v>0</v>
      </c>
      <c r="V161" s="268">
        <f t="shared" si="8"/>
        <v>0</v>
      </c>
      <c r="W161" s="268">
        <f t="shared" si="8"/>
        <v>0</v>
      </c>
      <c r="DA161" s="76"/>
    </row>
    <row r="162" spans="1:105" ht="12" customHeight="1" x14ac:dyDescent="0.25">
      <c r="A162" s="202" t="s">
        <v>93</v>
      </c>
      <c r="B162" s="269">
        <f t="shared" ref="B162:W162" si="9">IF(B$7=0,0,B$7/B$5)</f>
        <v>0</v>
      </c>
      <c r="C162" s="269">
        <f t="shared" si="9"/>
        <v>0</v>
      </c>
      <c r="D162" s="269">
        <f t="shared" si="9"/>
        <v>0</v>
      </c>
      <c r="E162" s="269">
        <f t="shared" si="9"/>
        <v>0</v>
      </c>
      <c r="F162" s="269">
        <f t="shared" si="9"/>
        <v>0</v>
      </c>
      <c r="G162" s="269">
        <f t="shared" si="9"/>
        <v>0</v>
      </c>
      <c r="H162" s="269">
        <f t="shared" si="9"/>
        <v>0</v>
      </c>
      <c r="I162" s="269">
        <f t="shared" si="9"/>
        <v>0</v>
      </c>
      <c r="J162" s="269">
        <f t="shared" si="9"/>
        <v>0</v>
      </c>
      <c r="K162" s="269">
        <f t="shared" si="9"/>
        <v>0</v>
      </c>
      <c r="L162" s="269">
        <f t="shared" si="9"/>
        <v>0</v>
      </c>
      <c r="M162" s="269">
        <f t="shared" si="9"/>
        <v>0</v>
      </c>
      <c r="N162" s="269">
        <f t="shared" si="9"/>
        <v>0</v>
      </c>
      <c r="O162" s="269">
        <f t="shared" si="9"/>
        <v>0</v>
      </c>
      <c r="P162" s="269">
        <f t="shared" si="9"/>
        <v>0</v>
      </c>
      <c r="Q162" s="269">
        <f t="shared" si="9"/>
        <v>0</v>
      </c>
      <c r="R162" s="269">
        <f t="shared" si="9"/>
        <v>0</v>
      </c>
      <c r="S162" s="269">
        <f t="shared" si="9"/>
        <v>0</v>
      </c>
      <c r="T162" s="269">
        <f t="shared" si="9"/>
        <v>0</v>
      </c>
      <c r="U162" s="269">
        <f t="shared" si="9"/>
        <v>0</v>
      </c>
      <c r="V162" s="269">
        <f t="shared" si="9"/>
        <v>0</v>
      </c>
      <c r="W162" s="269">
        <f t="shared" si="9"/>
        <v>0</v>
      </c>
      <c r="DA162" s="77"/>
    </row>
    <row r="163" spans="1:105" ht="12" customHeight="1" x14ac:dyDescent="0.25">
      <c r="A163" s="202" t="s">
        <v>94</v>
      </c>
      <c r="B163" s="269">
        <f t="shared" ref="B163:W163" si="10">IF(B$8=0,0,B$8/B$5)</f>
        <v>0</v>
      </c>
      <c r="C163" s="269">
        <f t="shared" si="10"/>
        <v>0</v>
      </c>
      <c r="D163" s="269">
        <f t="shared" si="10"/>
        <v>0</v>
      </c>
      <c r="E163" s="269">
        <f t="shared" si="10"/>
        <v>0</v>
      </c>
      <c r="F163" s="269">
        <f t="shared" si="10"/>
        <v>0</v>
      </c>
      <c r="G163" s="269">
        <f t="shared" si="10"/>
        <v>0</v>
      </c>
      <c r="H163" s="269">
        <f t="shared" si="10"/>
        <v>0</v>
      </c>
      <c r="I163" s="269">
        <f t="shared" si="10"/>
        <v>0</v>
      </c>
      <c r="J163" s="269">
        <f t="shared" si="10"/>
        <v>0</v>
      </c>
      <c r="K163" s="269">
        <f t="shared" si="10"/>
        <v>0</v>
      </c>
      <c r="L163" s="269">
        <f t="shared" si="10"/>
        <v>0</v>
      </c>
      <c r="M163" s="269">
        <f t="shared" si="10"/>
        <v>0</v>
      </c>
      <c r="N163" s="269">
        <f t="shared" si="10"/>
        <v>0</v>
      </c>
      <c r="O163" s="269">
        <f t="shared" si="10"/>
        <v>0</v>
      </c>
      <c r="P163" s="269">
        <f t="shared" si="10"/>
        <v>0</v>
      </c>
      <c r="Q163" s="269">
        <f t="shared" si="10"/>
        <v>0</v>
      </c>
      <c r="R163" s="269">
        <f t="shared" si="10"/>
        <v>0</v>
      </c>
      <c r="S163" s="269">
        <f t="shared" si="10"/>
        <v>0</v>
      </c>
      <c r="T163" s="269">
        <f t="shared" si="10"/>
        <v>0</v>
      </c>
      <c r="U163" s="269">
        <f t="shared" si="10"/>
        <v>0</v>
      </c>
      <c r="V163" s="269">
        <f t="shared" si="10"/>
        <v>0</v>
      </c>
      <c r="W163" s="269">
        <f t="shared" si="10"/>
        <v>0</v>
      </c>
      <c r="DA163" s="77"/>
    </row>
    <row r="164" spans="1:105" ht="12" customHeight="1" x14ac:dyDescent="0.25">
      <c r="A164" s="202" t="s">
        <v>95</v>
      </c>
      <c r="B164" s="269">
        <f t="shared" ref="B164:W164" si="11">IF(B$9=0,0,B$9/B$5)</f>
        <v>0</v>
      </c>
      <c r="C164" s="269">
        <f t="shared" si="11"/>
        <v>0</v>
      </c>
      <c r="D164" s="269">
        <f t="shared" si="11"/>
        <v>0</v>
      </c>
      <c r="E164" s="269">
        <f t="shared" si="11"/>
        <v>0</v>
      </c>
      <c r="F164" s="269">
        <f t="shared" si="11"/>
        <v>0</v>
      </c>
      <c r="G164" s="269">
        <f t="shared" si="11"/>
        <v>0</v>
      </c>
      <c r="H164" s="269">
        <f t="shared" si="11"/>
        <v>0</v>
      </c>
      <c r="I164" s="269">
        <f t="shared" si="11"/>
        <v>0</v>
      </c>
      <c r="J164" s="269">
        <f t="shared" si="11"/>
        <v>0</v>
      </c>
      <c r="K164" s="269">
        <f t="shared" si="11"/>
        <v>0</v>
      </c>
      <c r="L164" s="269">
        <f t="shared" si="11"/>
        <v>0</v>
      </c>
      <c r="M164" s="269">
        <f t="shared" si="11"/>
        <v>0</v>
      </c>
      <c r="N164" s="269">
        <f t="shared" si="11"/>
        <v>0</v>
      </c>
      <c r="O164" s="269">
        <f t="shared" si="11"/>
        <v>0</v>
      </c>
      <c r="P164" s="269">
        <f t="shared" si="11"/>
        <v>0</v>
      </c>
      <c r="Q164" s="269">
        <f t="shared" si="11"/>
        <v>0</v>
      </c>
      <c r="R164" s="269">
        <f t="shared" si="11"/>
        <v>0</v>
      </c>
      <c r="S164" s="269">
        <f t="shared" si="11"/>
        <v>0</v>
      </c>
      <c r="T164" s="269">
        <f t="shared" si="11"/>
        <v>0</v>
      </c>
      <c r="U164" s="269">
        <f t="shared" si="11"/>
        <v>0</v>
      </c>
      <c r="V164" s="269">
        <f t="shared" si="11"/>
        <v>0</v>
      </c>
      <c r="W164" s="269">
        <f t="shared" si="11"/>
        <v>0</v>
      </c>
      <c r="DA164" s="77"/>
    </row>
    <row r="165" spans="1:105" ht="12" customHeight="1" x14ac:dyDescent="0.25">
      <c r="A165" s="56" t="s">
        <v>96</v>
      </c>
      <c r="B165" s="270">
        <f t="shared" ref="B165:W165" si="12">IF(B$10=0,0,B$10/B$5)</f>
        <v>1.5924116622925628E-3</v>
      </c>
      <c r="C165" s="270">
        <f t="shared" si="12"/>
        <v>4.2076433959432474E-3</v>
      </c>
      <c r="D165" s="270">
        <f t="shared" si="12"/>
        <v>4.9931994518055307E-3</v>
      </c>
      <c r="E165" s="270">
        <f t="shared" si="12"/>
        <v>4.4658877681228171E-3</v>
      </c>
      <c r="F165" s="270">
        <f t="shared" si="12"/>
        <v>3.6052634754426636E-3</v>
      </c>
      <c r="G165" s="270">
        <f t="shared" si="12"/>
        <v>2.5199741919724955E-3</v>
      </c>
      <c r="H165" s="270">
        <f t="shared" si="12"/>
        <v>1.9257386200443615E-3</v>
      </c>
      <c r="I165" s="270">
        <f t="shared" si="12"/>
        <v>2.6964444167329187E-3</v>
      </c>
      <c r="J165" s="270">
        <f t="shared" si="12"/>
        <v>2.729283413090301E-3</v>
      </c>
      <c r="K165" s="270">
        <f t="shared" si="12"/>
        <v>1.0269799135024163E-2</v>
      </c>
      <c r="L165" s="270">
        <f t="shared" si="12"/>
        <v>1.0869447316526611E-2</v>
      </c>
      <c r="M165" s="270">
        <f t="shared" si="12"/>
        <v>1.2954187257131213E-2</v>
      </c>
      <c r="N165" s="270">
        <f t="shared" si="12"/>
        <v>1.3339208574859141E-2</v>
      </c>
      <c r="O165" s="270">
        <f t="shared" si="12"/>
        <v>1.1403356012588987E-2</v>
      </c>
      <c r="P165" s="270">
        <f t="shared" si="12"/>
        <v>7.1198858056266507E-3</v>
      </c>
      <c r="Q165" s="270">
        <f t="shared" si="12"/>
        <v>7.7718154395235916E-3</v>
      </c>
      <c r="R165" s="270">
        <f t="shared" si="12"/>
        <v>6.5180448899134968E-3</v>
      </c>
      <c r="S165" s="270">
        <f t="shared" si="12"/>
        <v>7.0475742472979946E-3</v>
      </c>
      <c r="T165" s="270">
        <f t="shared" si="12"/>
        <v>1.2151616722875234E-2</v>
      </c>
      <c r="U165" s="270">
        <f t="shared" si="12"/>
        <v>8.2092345959142825E-3</v>
      </c>
      <c r="V165" s="270">
        <f t="shared" si="12"/>
        <v>4.5161241818302512E-3</v>
      </c>
      <c r="W165" s="270">
        <f t="shared" si="12"/>
        <v>6.6819573496294726E-3</v>
      </c>
      <c r="DA165" s="78"/>
    </row>
    <row r="166" spans="1:105" ht="12" customHeight="1" x14ac:dyDescent="0.25">
      <c r="A166" s="134" t="s">
        <v>999</v>
      </c>
      <c r="B166" s="319">
        <f t="shared" ref="B166:W166" si="13">IF(B$16=0,0,B$16/B$5)</f>
        <v>0</v>
      </c>
      <c r="C166" s="319">
        <f t="shared" si="13"/>
        <v>0</v>
      </c>
      <c r="D166" s="319">
        <f t="shared" si="13"/>
        <v>0</v>
      </c>
      <c r="E166" s="319">
        <f t="shared" si="13"/>
        <v>0</v>
      </c>
      <c r="F166" s="319">
        <f t="shared" si="13"/>
        <v>0</v>
      </c>
      <c r="G166" s="319">
        <f t="shared" si="13"/>
        <v>0</v>
      </c>
      <c r="H166" s="319">
        <f t="shared" si="13"/>
        <v>0</v>
      </c>
      <c r="I166" s="319">
        <f t="shared" si="13"/>
        <v>0</v>
      </c>
      <c r="J166" s="319">
        <f t="shared" si="13"/>
        <v>0</v>
      </c>
      <c r="K166" s="319">
        <f t="shared" si="13"/>
        <v>0</v>
      </c>
      <c r="L166" s="319">
        <f t="shared" si="13"/>
        <v>0</v>
      </c>
      <c r="M166" s="319">
        <f t="shared" si="13"/>
        <v>0</v>
      </c>
      <c r="N166" s="319">
        <f t="shared" si="13"/>
        <v>0</v>
      </c>
      <c r="O166" s="319">
        <f t="shared" si="13"/>
        <v>0</v>
      </c>
      <c r="P166" s="319">
        <f t="shared" si="13"/>
        <v>0</v>
      </c>
      <c r="Q166" s="319">
        <f t="shared" si="13"/>
        <v>0</v>
      </c>
      <c r="R166" s="319">
        <f t="shared" si="13"/>
        <v>0</v>
      </c>
      <c r="S166" s="319">
        <f t="shared" si="13"/>
        <v>0</v>
      </c>
      <c r="T166" s="319">
        <f t="shared" si="13"/>
        <v>0</v>
      </c>
      <c r="U166" s="319">
        <f t="shared" si="13"/>
        <v>0</v>
      </c>
      <c r="V166" s="319">
        <f t="shared" si="13"/>
        <v>0</v>
      </c>
      <c r="W166" s="319">
        <f t="shared" si="13"/>
        <v>0</v>
      </c>
      <c r="DA166" s="140"/>
    </row>
    <row r="167" spans="1:105" ht="12" customHeight="1" x14ac:dyDescent="0.25">
      <c r="A167" s="203" t="s">
        <v>1000</v>
      </c>
      <c r="B167" s="271">
        <f t="shared" ref="B167:W167" si="14">IF(B$25=0,0,B$25/B$5)</f>
        <v>7.3041096929775437E-2</v>
      </c>
      <c r="C167" s="271">
        <f t="shared" si="14"/>
        <v>0.17804056411153654</v>
      </c>
      <c r="D167" s="271">
        <f t="shared" si="14"/>
        <v>0.14694340508788295</v>
      </c>
      <c r="E167" s="271">
        <f t="shared" si="14"/>
        <v>0.11720963087306514</v>
      </c>
      <c r="F167" s="271">
        <f t="shared" si="14"/>
        <v>9.9802334775756701E-2</v>
      </c>
      <c r="G167" s="271">
        <f t="shared" si="14"/>
        <v>5.0221424791611319E-2</v>
      </c>
      <c r="H167" s="271">
        <f t="shared" si="14"/>
        <v>4.7816024276920728E-2</v>
      </c>
      <c r="I167" s="271">
        <f t="shared" si="14"/>
        <v>8.4377038824891407E-2</v>
      </c>
      <c r="J167" s="271">
        <f t="shared" si="14"/>
        <v>6.3775993299107894E-2</v>
      </c>
      <c r="K167" s="271">
        <f t="shared" si="14"/>
        <v>0.14660674537979229</v>
      </c>
      <c r="L167" s="271">
        <f t="shared" si="14"/>
        <v>0.1631936706127072</v>
      </c>
      <c r="M167" s="271">
        <f t="shared" si="14"/>
        <v>0.17976562495738341</v>
      </c>
      <c r="N167" s="271">
        <f t="shared" si="14"/>
        <v>0.20841681673400131</v>
      </c>
      <c r="O167" s="271">
        <f t="shared" si="14"/>
        <v>0.17898938472922948</v>
      </c>
      <c r="P167" s="271">
        <f t="shared" si="14"/>
        <v>0.1732753646147929</v>
      </c>
      <c r="Q167" s="271">
        <f t="shared" si="14"/>
        <v>0.19224694095922845</v>
      </c>
      <c r="R167" s="271">
        <f t="shared" si="14"/>
        <v>0.19955151229204932</v>
      </c>
      <c r="S167" s="271">
        <f t="shared" si="14"/>
        <v>0.20607737590690717</v>
      </c>
      <c r="T167" s="271">
        <f t="shared" si="14"/>
        <v>0.24792778894663797</v>
      </c>
      <c r="U167" s="271">
        <f t="shared" si="14"/>
        <v>0.16504713419235875</v>
      </c>
      <c r="V167" s="271">
        <f t="shared" si="14"/>
        <v>0.11952850054089686</v>
      </c>
      <c r="W167" s="271">
        <f t="shared" si="14"/>
        <v>0.14855099989962745</v>
      </c>
      <c r="DA167" s="79"/>
    </row>
    <row r="168" spans="1:105" ht="12" customHeight="1" x14ac:dyDescent="0.25">
      <c r="A168" s="203" t="s">
        <v>1012</v>
      </c>
      <c r="B168" s="271">
        <f t="shared" ref="B168:W168" si="15">IF(B$36=0,0,B$36/B$5)</f>
        <v>7.0794136428904655E-2</v>
      </c>
      <c r="C168" s="271">
        <f t="shared" si="15"/>
        <v>0.1402346349480276</v>
      </c>
      <c r="D168" s="271">
        <f t="shared" si="15"/>
        <v>0.13205647102643273</v>
      </c>
      <c r="E168" s="271">
        <f t="shared" si="15"/>
        <v>0.11820179974949364</v>
      </c>
      <c r="F168" s="271">
        <f t="shared" si="15"/>
        <v>0.10549639554244467</v>
      </c>
      <c r="G168" s="271">
        <f t="shared" si="15"/>
        <v>7.2882490294633617E-2</v>
      </c>
      <c r="H168" s="271">
        <f t="shared" si="15"/>
        <v>8.0966289505012917E-2</v>
      </c>
      <c r="I168" s="271">
        <f t="shared" si="15"/>
        <v>0.10346547922812054</v>
      </c>
      <c r="J168" s="271">
        <f t="shared" si="15"/>
        <v>9.4115874008759856E-2</v>
      </c>
      <c r="K168" s="271">
        <f t="shared" si="15"/>
        <v>0.19511051476526442</v>
      </c>
      <c r="L168" s="271">
        <f t="shared" si="15"/>
        <v>0.19163557058305916</v>
      </c>
      <c r="M168" s="271">
        <f t="shared" si="15"/>
        <v>0.19494676582905893</v>
      </c>
      <c r="N168" s="271">
        <f t="shared" si="15"/>
        <v>0.20150613323428329</v>
      </c>
      <c r="O168" s="271">
        <f t="shared" si="15"/>
        <v>0.1771848312594041</v>
      </c>
      <c r="P168" s="271">
        <f t="shared" si="15"/>
        <v>0.11800338019703045</v>
      </c>
      <c r="Q168" s="271">
        <f t="shared" si="15"/>
        <v>0.12487736981222239</v>
      </c>
      <c r="R168" s="271">
        <f t="shared" si="15"/>
        <v>0.1200757767100122</v>
      </c>
      <c r="S168" s="271">
        <f t="shared" si="15"/>
        <v>0.12011237985217617</v>
      </c>
      <c r="T168" s="271">
        <f t="shared" si="15"/>
        <v>0.1844965625289724</v>
      </c>
      <c r="U168" s="271">
        <f t="shared" si="15"/>
        <v>0.12917342973783869</v>
      </c>
      <c r="V168" s="271">
        <f t="shared" si="15"/>
        <v>9.8291037119204061E-2</v>
      </c>
      <c r="W168" s="271">
        <f t="shared" si="15"/>
        <v>0.11879669957239342</v>
      </c>
      <c r="DA168" s="79"/>
    </row>
    <row r="169" spans="1:105" ht="12" customHeight="1" x14ac:dyDescent="0.25">
      <c r="A169" s="62" t="s">
        <v>1014</v>
      </c>
      <c r="B169" s="320">
        <f t="shared" ref="B169:W169" si="16">IF(B$37=0,0,B$37/B$5)</f>
        <v>7.0794136428904655E-2</v>
      </c>
      <c r="C169" s="320">
        <f t="shared" si="16"/>
        <v>0.1402346349480276</v>
      </c>
      <c r="D169" s="320">
        <f t="shared" si="16"/>
        <v>0.13205647102643273</v>
      </c>
      <c r="E169" s="320">
        <f t="shared" si="16"/>
        <v>0.11820179974949364</v>
      </c>
      <c r="F169" s="320">
        <f t="shared" si="16"/>
        <v>0.10549639554244467</v>
      </c>
      <c r="G169" s="320">
        <f t="shared" si="16"/>
        <v>7.2882490294633617E-2</v>
      </c>
      <c r="H169" s="320">
        <f t="shared" si="16"/>
        <v>8.0966289505012917E-2</v>
      </c>
      <c r="I169" s="320">
        <f t="shared" si="16"/>
        <v>0.10346547922812054</v>
      </c>
      <c r="J169" s="320">
        <f t="shared" si="16"/>
        <v>9.4115874008759856E-2</v>
      </c>
      <c r="K169" s="320">
        <f t="shared" si="16"/>
        <v>0.19511051476526442</v>
      </c>
      <c r="L169" s="320">
        <f t="shared" si="16"/>
        <v>0.19163557058305916</v>
      </c>
      <c r="M169" s="320">
        <f t="shared" si="16"/>
        <v>0.19494676582905893</v>
      </c>
      <c r="N169" s="320">
        <f t="shared" si="16"/>
        <v>0.20150613323428329</v>
      </c>
      <c r="O169" s="320">
        <f t="shared" si="16"/>
        <v>0.1771848312594041</v>
      </c>
      <c r="P169" s="320">
        <f t="shared" si="16"/>
        <v>0.11800338019703045</v>
      </c>
      <c r="Q169" s="320">
        <f t="shared" si="16"/>
        <v>0.12487736981222239</v>
      </c>
      <c r="R169" s="320">
        <f t="shared" si="16"/>
        <v>0.1200757767100122</v>
      </c>
      <c r="S169" s="320">
        <f t="shared" si="16"/>
        <v>0.12011237985217617</v>
      </c>
      <c r="T169" s="320">
        <f t="shared" si="16"/>
        <v>0.1844965625289724</v>
      </c>
      <c r="U169" s="320">
        <f t="shared" si="16"/>
        <v>0.12917342973783869</v>
      </c>
      <c r="V169" s="320">
        <f t="shared" si="16"/>
        <v>9.8291037119204061E-2</v>
      </c>
      <c r="W169" s="320">
        <f t="shared" si="16"/>
        <v>0.11879669957239342</v>
      </c>
      <c r="DA169" s="141"/>
    </row>
    <row r="170" spans="1:105" ht="12" customHeight="1" x14ac:dyDescent="0.25">
      <c r="A170" s="62" t="s">
        <v>1021</v>
      </c>
      <c r="B170" s="320">
        <f t="shared" ref="B170:W170" si="17">IF(B$43=0,0,B$43/B$5)</f>
        <v>0</v>
      </c>
      <c r="C170" s="320">
        <f t="shared" si="17"/>
        <v>0</v>
      </c>
      <c r="D170" s="320">
        <f t="shared" si="17"/>
        <v>0</v>
      </c>
      <c r="E170" s="320">
        <f t="shared" si="17"/>
        <v>0</v>
      </c>
      <c r="F170" s="320">
        <f t="shared" si="17"/>
        <v>0</v>
      </c>
      <c r="G170" s="320">
        <f t="shared" si="17"/>
        <v>0</v>
      </c>
      <c r="H170" s="320">
        <f t="shared" si="17"/>
        <v>0</v>
      </c>
      <c r="I170" s="320">
        <f t="shared" si="17"/>
        <v>0</v>
      </c>
      <c r="J170" s="320">
        <f t="shared" si="17"/>
        <v>0</v>
      </c>
      <c r="K170" s="320">
        <f t="shared" si="17"/>
        <v>0</v>
      </c>
      <c r="L170" s="320">
        <f t="shared" si="17"/>
        <v>0</v>
      </c>
      <c r="M170" s="320">
        <f t="shared" si="17"/>
        <v>0</v>
      </c>
      <c r="N170" s="320">
        <f t="shared" si="17"/>
        <v>0</v>
      </c>
      <c r="O170" s="320">
        <f t="shared" si="17"/>
        <v>0</v>
      </c>
      <c r="P170" s="320">
        <f t="shared" si="17"/>
        <v>0</v>
      </c>
      <c r="Q170" s="320">
        <f t="shared" si="17"/>
        <v>0</v>
      </c>
      <c r="R170" s="320">
        <f t="shared" si="17"/>
        <v>0</v>
      </c>
      <c r="S170" s="320">
        <f t="shared" si="17"/>
        <v>0</v>
      </c>
      <c r="T170" s="320">
        <f t="shared" si="17"/>
        <v>0</v>
      </c>
      <c r="U170" s="320">
        <f t="shared" si="17"/>
        <v>0</v>
      </c>
      <c r="V170" s="320">
        <f t="shared" si="17"/>
        <v>0</v>
      </c>
      <c r="W170" s="320">
        <f t="shared" si="17"/>
        <v>0</v>
      </c>
      <c r="DA170" s="141"/>
    </row>
    <row r="171" spans="1:105" ht="12" customHeight="1" x14ac:dyDescent="0.25">
      <c r="A171" s="203" t="s">
        <v>1023</v>
      </c>
      <c r="B171" s="271">
        <f t="shared" ref="B171:W171" si="18">IF(B$44=0,0,B$44/B$5)</f>
        <v>3.060577518945532E-3</v>
      </c>
      <c r="C171" s="271">
        <f t="shared" si="18"/>
        <v>7.8126486458003179E-3</v>
      </c>
      <c r="D171" s="271">
        <f t="shared" si="18"/>
        <v>6.9837204878991348E-3</v>
      </c>
      <c r="E171" s="271">
        <f t="shared" si="18"/>
        <v>5.9641087714335404E-3</v>
      </c>
      <c r="F171" s="271">
        <f t="shared" si="18"/>
        <v>4.8312718411198385E-3</v>
      </c>
      <c r="G171" s="271">
        <f t="shared" si="18"/>
        <v>2.9681719392389574E-3</v>
      </c>
      <c r="H171" s="271">
        <f t="shared" si="18"/>
        <v>2.9314603836027757E-3</v>
      </c>
      <c r="I171" s="271">
        <f t="shared" si="18"/>
        <v>4.6082069248780761E-3</v>
      </c>
      <c r="J171" s="271">
        <f t="shared" si="18"/>
        <v>4.168529592676419E-3</v>
      </c>
      <c r="K171" s="271">
        <f t="shared" si="18"/>
        <v>1.3355218532097094E-2</v>
      </c>
      <c r="L171" s="271">
        <f t="shared" si="18"/>
        <v>1.4366849783036508E-2</v>
      </c>
      <c r="M171" s="271">
        <f t="shared" si="18"/>
        <v>1.6788840323594591E-2</v>
      </c>
      <c r="N171" s="271">
        <f t="shared" si="18"/>
        <v>1.7862408404268258E-2</v>
      </c>
      <c r="O171" s="271">
        <f t="shared" si="18"/>
        <v>1.5283261697403225E-2</v>
      </c>
      <c r="P171" s="271">
        <f t="shared" si="18"/>
        <v>1.1018962573297391E-2</v>
      </c>
      <c r="Q171" s="271">
        <f t="shared" si="18"/>
        <v>1.2162059746765022E-2</v>
      </c>
      <c r="R171" s="271">
        <f t="shared" si="18"/>
        <v>1.1150052946695606E-2</v>
      </c>
      <c r="S171" s="271">
        <f t="shared" si="18"/>
        <v>1.184430633255437E-2</v>
      </c>
      <c r="T171" s="271">
        <f t="shared" si="18"/>
        <v>1.7763987784666667E-2</v>
      </c>
      <c r="U171" s="271">
        <f t="shared" si="18"/>
        <v>1.1926377773868494E-2</v>
      </c>
      <c r="V171" s="271">
        <f t="shared" si="18"/>
        <v>7.243724521513545E-3</v>
      </c>
      <c r="W171" s="271">
        <f t="shared" si="18"/>
        <v>1.0055975268143488E-2</v>
      </c>
      <c r="DA171" s="79"/>
    </row>
    <row r="172" spans="1:105" ht="12" customHeight="1" x14ac:dyDescent="0.25">
      <c r="A172" s="62" t="s">
        <v>1135</v>
      </c>
      <c r="B172" s="320">
        <f t="shared" ref="B172:W172" si="19">IF(B$45=0,0,B$45/B$5)</f>
        <v>1.2363269658722264E-3</v>
      </c>
      <c r="C172" s="320">
        <f t="shared" si="19"/>
        <v>3.3659657343673194E-3</v>
      </c>
      <c r="D172" s="320">
        <f t="shared" si="19"/>
        <v>3.3137100517227724E-3</v>
      </c>
      <c r="E172" s="320">
        <f t="shared" si="19"/>
        <v>3.036719357344076E-3</v>
      </c>
      <c r="F172" s="320">
        <f t="shared" si="19"/>
        <v>2.3386413623124737E-3</v>
      </c>
      <c r="G172" s="320">
        <f t="shared" si="19"/>
        <v>1.7138580556412064E-3</v>
      </c>
      <c r="H172" s="320">
        <f t="shared" si="19"/>
        <v>1.7372229967135286E-3</v>
      </c>
      <c r="I172" s="320">
        <f t="shared" si="19"/>
        <v>2.5008335937931761E-3</v>
      </c>
      <c r="J172" s="320">
        <f t="shared" si="19"/>
        <v>2.5756812382691178E-3</v>
      </c>
      <c r="K172" s="320">
        <f t="shared" si="19"/>
        <v>9.6936163987050156E-3</v>
      </c>
      <c r="L172" s="320">
        <f t="shared" si="19"/>
        <v>1.0290978028816821E-2</v>
      </c>
      <c r="M172" s="320">
        <f t="shared" si="19"/>
        <v>1.2299072856556592E-2</v>
      </c>
      <c r="N172" s="320">
        <f t="shared" si="19"/>
        <v>1.2657058140124182E-2</v>
      </c>
      <c r="O172" s="320">
        <f t="shared" si="19"/>
        <v>1.0812881352479353E-2</v>
      </c>
      <c r="P172" s="320">
        <f t="shared" si="19"/>
        <v>6.6912937263135727E-3</v>
      </c>
      <c r="Q172" s="320">
        <f t="shared" si="19"/>
        <v>7.3605630125537771E-3</v>
      </c>
      <c r="R172" s="320">
        <f t="shared" si="19"/>
        <v>6.1661196274112604E-3</v>
      </c>
      <c r="S172" s="320">
        <f t="shared" si="19"/>
        <v>6.6973851775296725E-3</v>
      </c>
      <c r="T172" s="320">
        <f t="shared" si="19"/>
        <v>1.1571824398306412E-2</v>
      </c>
      <c r="U172" s="320">
        <f t="shared" si="19"/>
        <v>7.8042145193509523E-3</v>
      </c>
      <c r="V172" s="320">
        <f t="shared" si="19"/>
        <v>4.2584197768518409E-3</v>
      </c>
      <c r="W172" s="320">
        <f t="shared" si="19"/>
        <v>6.3458140696194256E-3</v>
      </c>
      <c r="DA172" s="141"/>
    </row>
    <row r="173" spans="1:105" ht="12" customHeight="1" x14ac:dyDescent="0.25">
      <c r="A173" s="62" t="s">
        <v>1026</v>
      </c>
      <c r="B173" s="320">
        <f t="shared" ref="B173:W173" si="20">IF(B$46=0,0,B$46/B$5)</f>
        <v>1.8242505530733058E-3</v>
      </c>
      <c r="C173" s="320">
        <f t="shared" si="20"/>
        <v>4.4466829114329989E-3</v>
      </c>
      <c r="D173" s="320">
        <f t="shared" si="20"/>
        <v>3.6700104361763615E-3</v>
      </c>
      <c r="E173" s="320">
        <f t="shared" si="20"/>
        <v>2.9273894140894635E-3</v>
      </c>
      <c r="F173" s="320">
        <f t="shared" si="20"/>
        <v>2.4926304788073653E-3</v>
      </c>
      <c r="G173" s="320">
        <f t="shared" si="20"/>
        <v>1.2543138835977507E-3</v>
      </c>
      <c r="H173" s="320">
        <f t="shared" si="20"/>
        <v>1.1942373868892473E-3</v>
      </c>
      <c r="I173" s="320">
        <f t="shared" si="20"/>
        <v>2.1073733310849E-3</v>
      </c>
      <c r="J173" s="320">
        <f t="shared" si="20"/>
        <v>1.5928483544073015E-3</v>
      </c>
      <c r="K173" s="320">
        <f t="shared" si="20"/>
        <v>3.6616021333920777E-3</v>
      </c>
      <c r="L173" s="320">
        <f t="shared" si="20"/>
        <v>4.075871754219685E-3</v>
      </c>
      <c r="M173" s="320">
        <f t="shared" si="20"/>
        <v>4.4897674670380007E-3</v>
      </c>
      <c r="N173" s="320">
        <f t="shared" si="20"/>
        <v>5.2053502641440756E-3</v>
      </c>
      <c r="O173" s="320">
        <f t="shared" si="20"/>
        <v>4.4703803449238719E-3</v>
      </c>
      <c r="P173" s="320">
        <f t="shared" si="20"/>
        <v>4.3276688469838179E-3</v>
      </c>
      <c r="Q173" s="320">
        <f t="shared" si="20"/>
        <v>4.8014967342112445E-3</v>
      </c>
      <c r="R173" s="320">
        <f t="shared" si="20"/>
        <v>4.9839333192843466E-3</v>
      </c>
      <c r="S173" s="320">
        <f t="shared" si="20"/>
        <v>5.1469211550246984E-3</v>
      </c>
      <c r="T173" s="320">
        <f t="shared" si="20"/>
        <v>6.1921633863602568E-3</v>
      </c>
      <c r="U173" s="320">
        <f t="shared" si="20"/>
        <v>4.1221632545175415E-3</v>
      </c>
      <c r="V173" s="320">
        <f t="shared" si="20"/>
        <v>2.9853047446617036E-3</v>
      </c>
      <c r="W173" s="320">
        <f t="shared" si="20"/>
        <v>3.7101611985240635E-3</v>
      </c>
      <c r="DA173" s="141"/>
    </row>
    <row r="174" spans="1:105" ht="12" customHeight="1" x14ac:dyDescent="0.25">
      <c r="A174" s="62" t="s">
        <v>1038</v>
      </c>
      <c r="B174" s="320">
        <f t="shared" ref="B174:W174" si="21">IF(B$57=0,0,B$57/B$5)</f>
        <v>0</v>
      </c>
      <c r="C174" s="320">
        <f t="shared" si="21"/>
        <v>0</v>
      </c>
      <c r="D174" s="320">
        <f t="shared" si="21"/>
        <v>0</v>
      </c>
      <c r="E174" s="320">
        <f t="shared" si="21"/>
        <v>0</v>
      </c>
      <c r="F174" s="320">
        <f t="shared" si="21"/>
        <v>0</v>
      </c>
      <c r="G174" s="320">
        <f t="shared" si="21"/>
        <v>0</v>
      </c>
      <c r="H174" s="320">
        <f t="shared" si="21"/>
        <v>0</v>
      </c>
      <c r="I174" s="320">
        <f t="shared" si="21"/>
        <v>0</v>
      </c>
      <c r="J174" s="320">
        <f t="shared" si="21"/>
        <v>0</v>
      </c>
      <c r="K174" s="320">
        <f t="shared" si="21"/>
        <v>0</v>
      </c>
      <c r="L174" s="320">
        <f t="shared" si="21"/>
        <v>0</v>
      </c>
      <c r="M174" s="320">
        <f t="shared" si="21"/>
        <v>0</v>
      </c>
      <c r="N174" s="320">
        <f t="shared" si="21"/>
        <v>0</v>
      </c>
      <c r="O174" s="320">
        <f t="shared" si="21"/>
        <v>0</v>
      </c>
      <c r="P174" s="320">
        <f t="shared" si="21"/>
        <v>0</v>
      </c>
      <c r="Q174" s="320">
        <f t="shared" si="21"/>
        <v>0</v>
      </c>
      <c r="R174" s="320">
        <f t="shared" si="21"/>
        <v>0</v>
      </c>
      <c r="S174" s="320">
        <f t="shared" si="21"/>
        <v>0</v>
      </c>
      <c r="T174" s="320">
        <f t="shared" si="21"/>
        <v>0</v>
      </c>
      <c r="U174" s="320">
        <f t="shared" si="21"/>
        <v>0</v>
      </c>
      <c r="V174" s="320">
        <f t="shared" si="21"/>
        <v>0</v>
      </c>
      <c r="W174" s="320">
        <f t="shared" si="21"/>
        <v>0</v>
      </c>
      <c r="DA174" s="141"/>
    </row>
    <row r="175" spans="1:105" ht="12" customHeight="1" x14ac:dyDescent="0.25">
      <c r="A175" s="203" t="s">
        <v>1040</v>
      </c>
      <c r="B175" s="271">
        <f t="shared" ref="B175:W175" si="22">IF(B$58=0,0,B$58/B$5)</f>
        <v>0</v>
      </c>
      <c r="C175" s="271">
        <f t="shared" si="22"/>
        <v>0</v>
      </c>
      <c r="D175" s="271">
        <f t="shared" si="22"/>
        <v>0</v>
      </c>
      <c r="E175" s="271">
        <f t="shared" si="22"/>
        <v>0</v>
      </c>
      <c r="F175" s="271">
        <f t="shared" si="22"/>
        <v>0</v>
      </c>
      <c r="G175" s="271">
        <f t="shared" si="22"/>
        <v>0</v>
      </c>
      <c r="H175" s="271">
        <f t="shared" si="22"/>
        <v>0</v>
      </c>
      <c r="I175" s="271">
        <f t="shared" si="22"/>
        <v>0</v>
      </c>
      <c r="J175" s="271">
        <f t="shared" si="22"/>
        <v>0</v>
      </c>
      <c r="K175" s="271">
        <f t="shared" si="22"/>
        <v>0</v>
      </c>
      <c r="L175" s="271">
        <f t="shared" si="22"/>
        <v>0</v>
      </c>
      <c r="M175" s="271">
        <f t="shared" si="22"/>
        <v>0</v>
      </c>
      <c r="N175" s="271">
        <f t="shared" si="22"/>
        <v>0</v>
      </c>
      <c r="O175" s="271">
        <f t="shared" si="22"/>
        <v>0</v>
      </c>
      <c r="P175" s="271">
        <f t="shared" si="22"/>
        <v>0</v>
      </c>
      <c r="Q175" s="271">
        <f t="shared" si="22"/>
        <v>0</v>
      </c>
      <c r="R175" s="271">
        <f t="shared" si="22"/>
        <v>0</v>
      </c>
      <c r="S175" s="271">
        <f t="shared" si="22"/>
        <v>0</v>
      </c>
      <c r="T175" s="271">
        <f t="shared" si="22"/>
        <v>0</v>
      </c>
      <c r="U175" s="271">
        <f t="shared" si="22"/>
        <v>0</v>
      </c>
      <c r="V175" s="271">
        <f t="shared" si="22"/>
        <v>0</v>
      </c>
      <c r="W175" s="271">
        <f t="shared" si="22"/>
        <v>0</v>
      </c>
      <c r="DA175" s="79"/>
    </row>
    <row r="176" spans="1:105" ht="12" customHeight="1" x14ac:dyDescent="0.25">
      <c r="A176" s="100" t="s">
        <v>106</v>
      </c>
      <c r="B176" s="312">
        <f t="shared" ref="B176:W176" si="23">IF(B$59=0,0,B$59/B$5)</f>
        <v>0.85151177746008178</v>
      </c>
      <c r="C176" s="312">
        <f t="shared" si="23"/>
        <v>0.66970450889869226</v>
      </c>
      <c r="D176" s="312">
        <f t="shared" si="23"/>
        <v>0.70902320394597962</v>
      </c>
      <c r="E176" s="312">
        <f t="shared" si="23"/>
        <v>0.75415857283788479</v>
      </c>
      <c r="F176" s="312">
        <f t="shared" si="23"/>
        <v>0.78626473436523625</v>
      </c>
      <c r="G176" s="312">
        <f t="shared" si="23"/>
        <v>0.87140793878254363</v>
      </c>
      <c r="H176" s="312">
        <f t="shared" si="23"/>
        <v>0.86636048721441916</v>
      </c>
      <c r="I176" s="312">
        <f t="shared" si="23"/>
        <v>0.80485283060537705</v>
      </c>
      <c r="J176" s="312">
        <f t="shared" si="23"/>
        <v>0.83521031968636561</v>
      </c>
      <c r="K176" s="312">
        <f t="shared" si="23"/>
        <v>0.6346577221878219</v>
      </c>
      <c r="L176" s="312">
        <f t="shared" si="23"/>
        <v>0.61993446170467059</v>
      </c>
      <c r="M176" s="312">
        <f t="shared" si="23"/>
        <v>0.59554458163283186</v>
      </c>
      <c r="N176" s="312">
        <f t="shared" si="23"/>
        <v>0.55887543305258791</v>
      </c>
      <c r="O176" s="312">
        <f t="shared" si="23"/>
        <v>0.61713916630137433</v>
      </c>
      <c r="P176" s="312">
        <f t="shared" si="23"/>
        <v>0.69058240680925265</v>
      </c>
      <c r="Q176" s="312">
        <f t="shared" si="23"/>
        <v>0.66294181404226049</v>
      </c>
      <c r="R176" s="312">
        <f t="shared" si="23"/>
        <v>0.66270461316132945</v>
      </c>
      <c r="S176" s="312">
        <f t="shared" si="23"/>
        <v>0.65491836366106426</v>
      </c>
      <c r="T176" s="312">
        <f t="shared" si="23"/>
        <v>0.53766004401684775</v>
      </c>
      <c r="U176" s="312">
        <f t="shared" si="23"/>
        <v>0.68564382370001986</v>
      </c>
      <c r="V176" s="312">
        <f t="shared" si="23"/>
        <v>0.77042061363655523</v>
      </c>
      <c r="W176" s="312">
        <f t="shared" si="23"/>
        <v>0.71591436791020613</v>
      </c>
      <c r="DA176" s="127"/>
    </row>
    <row r="177" spans="1:105" ht="12" customHeight="1" x14ac:dyDescent="0.25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DA177" s="173"/>
    </row>
    <row r="178" spans="1:105" ht="12" customHeight="1" x14ac:dyDescent="0.25">
      <c r="A178" s="35" t="s">
        <v>47</v>
      </c>
      <c r="B178" s="234">
        <f t="shared" ref="B178:W178" si="24">SUM(B$179:B$183,B$185:B$186,B$188:B$189,B$191:B$194,B195)</f>
        <v>0.99999999999999978</v>
      </c>
      <c r="C178" s="234">
        <f t="shared" si="24"/>
        <v>1</v>
      </c>
      <c r="D178" s="234">
        <f t="shared" si="24"/>
        <v>0.99999999999999978</v>
      </c>
      <c r="E178" s="234">
        <f t="shared" si="24"/>
        <v>1.0000000000000002</v>
      </c>
      <c r="F178" s="234">
        <f t="shared" si="24"/>
        <v>1.0000000000000002</v>
      </c>
      <c r="G178" s="234">
        <f t="shared" si="24"/>
        <v>0.99999999999999989</v>
      </c>
      <c r="H178" s="234">
        <f t="shared" si="24"/>
        <v>1</v>
      </c>
      <c r="I178" s="234">
        <f t="shared" si="24"/>
        <v>1</v>
      </c>
      <c r="J178" s="234">
        <f t="shared" si="24"/>
        <v>1</v>
      </c>
      <c r="K178" s="234">
        <f t="shared" si="24"/>
        <v>1</v>
      </c>
      <c r="L178" s="234">
        <f t="shared" si="24"/>
        <v>1</v>
      </c>
      <c r="M178" s="234">
        <f t="shared" si="24"/>
        <v>0.99999999999999978</v>
      </c>
      <c r="N178" s="234">
        <f t="shared" si="24"/>
        <v>1</v>
      </c>
      <c r="O178" s="234">
        <f t="shared" si="24"/>
        <v>0.99999999999999978</v>
      </c>
      <c r="P178" s="234">
        <f t="shared" si="24"/>
        <v>1</v>
      </c>
      <c r="Q178" s="234">
        <f t="shared" si="24"/>
        <v>0.99999999999999989</v>
      </c>
      <c r="R178" s="234">
        <f t="shared" si="24"/>
        <v>1</v>
      </c>
      <c r="S178" s="234">
        <f t="shared" si="24"/>
        <v>0.99999999999999989</v>
      </c>
      <c r="T178" s="234">
        <f t="shared" si="24"/>
        <v>0.99999999999999978</v>
      </c>
      <c r="U178" s="234">
        <f t="shared" si="24"/>
        <v>0.99999999999999978</v>
      </c>
      <c r="V178" s="234">
        <f t="shared" si="24"/>
        <v>1</v>
      </c>
      <c r="W178" s="234">
        <f t="shared" si="24"/>
        <v>0.99999999999999989</v>
      </c>
      <c r="DA178" s="95"/>
    </row>
    <row r="179" spans="1:105" ht="12" customHeight="1" x14ac:dyDescent="0.25">
      <c r="A179" s="55" t="s">
        <v>92</v>
      </c>
      <c r="B179" s="268">
        <f t="shared" ref="B179:W179" si="25">IF(B$62=0,0,B$62/B$61)</f>
        <v>0</v>
      </c>
      <c r="C179" s="268">
        <f t="shared" si="25"/>
        <v>0</v>
      </c>
      <c r="D179" s="268">
        <f t="shared" si="25"/>
        <v>0</v>
      </c>
      <c r="E179" s="268">
        <f t="shared" si="25"/>
        <v>0</v>
      </c>
      <c r="F179" s="268">
        <f t="shared" si="25"/>
        <v>0</v>
      </c>
      <c r="G179" s="268">
        <f t="shared" si="25"/>
        <v>0</v>
      </c>
      <c r="H179" s="268">
        <f t="shared" si="25"/>
        <v>0</v>
      </c>
      <c r="I179" s="268">
        <f t="shared" si="25"/>
        <v>0</v>
      </c>
      <c r="J179" s="268">
        <f t="shared" si="25"/>
        <v>0</v>
      </c>
      <c r="K179" s="268">
        <f t="shared" si="25"/>
        <v>0</v>
      </c>
      <c r="L179" s="268">
        <f t="shared" si="25"/>
        <v>0</v>
      </c>
      <c r="M179" s="268">
        <f t="shared" si="25"/>
        <v>0</v>
      </c>
      <c r="N179" s="268">
        <f t="shared" si="25"/>
        <v>0</v>
      </c>
      <c r="O179" s="268">
        <f t="shared" si="25"/>
        <v>0</v>
      </c>
      <c r="P179" s="268">
        <f t="shared" si="25"/>
        <v>0</v>
      </c>
      <c r="Q179" s="268">
        <f t="shared" si="25"/>
        <v>0</v>
      </c>
      <c r="R179" s="268">
        <f t="shared" si="25"/>
        <v>0</v>
      </c>
      <c r="S179" s="268">
        <f t="shared" si="25"/>
        <v>0</v>
      </c>
      <c r="T179" s="268">
        <f t="shared" si="25"/>
        <v>0</v>
      </c>
      <c r="U179" s="268">
        <f t="shared" si="25"/>
        <v>0</v>
      </c>
      <c r="V179" s="268">
        <f t="shared" si="25"/>
        <v>0</v>
      </c>
      <c r="W179" s="268">
        <f t="shared" si="25"/>
        <v>0</v>
      </c>
      <c r="DA179" s="76"/>
    </row>
    <row r="180" spans="1:105" ht="12" customHeight="1" x14ac:dyDescent="0.25">
      <c r="A180" s="202" t="s">
        <v>93</v>
      </c>
      <c r="B180" s="269">
        <f t="shared" ref="B180:W180" si="26">IF(B$63=0,0,B$63/B$61)</f>
        <v>0</v>
      </c>
      <c r="C180" s="269">
        <f t="shared" si="26"/>
        <v>0</v>
      </c>
      <c r="D180" s="269">
        <f t="shared" si="26"/>
        <v>0</v>
      </c>
      <c r="E180" s="269">
        <f t="shared" si="26"/>
        <v>0</v>
      </c>
      <c r="F180" s="269">
        <f t="shared" si="26"/>
        <v>0</v>
      </c>
      <c r="G180" s="269">
        <f t="shared" si="26"/>
        <v>0</v>
      </c>
      <c r="H180" s="269">
        <f t="shared" si="26"/>
        <v>0</v>
      </c>
      <c r="I180" s="269">
        <f t="shared" si="26"/>
        <v>0</v>
      </c>
      <c r="J180" s="269">
        <f t="shared" si="26"/>
        <v>0</v>
      </c>
      <c r="K180" s="269">
        <f t="shared" si="26"/>
        <v>0</v>
      </c>
      <c r="L180" s="269">
        <f t="shared" si="26"/>
        <v>0</v>
      </c>
      <c r="M180" s="269">
        <f t="shared" si="26"/>
        <v>0</v>
      </c>
      <c r="N180" s="269">
        <f t="shared" si="26"/>
        <v>0</v>
      </c>
      <c r="O180" s="269">
        <f t="shared" si="26"/>
        <v>0</v>
      </c>
      <c r="P180" s="269">
        <f t="shared" si="26"/>
        <v>0</v>
      </c>
      <c r="Q180" s="269">
        <f t="shared" si="26"/>
        <v>0</v>
      </c>
      <c r="R180" s="269">
        <f t="shared" si="26"/>
        <v>0</v>
      </c>
      <c r="S180" s="269">
        <f t="shared" si="26"/>
        <v>0</v>
      </c>
      <c r="T180" s="269">
        <f t="shared" si="26"/>
        <v>0</v>
      </c>
      <c r="U180" s="269">
        <f t="shared" si="26"/>
        <v>0</v>
      </c>
      <c r="V180" s="269">
        <f t="shared" si="26"/>
        <v>0</v>
      </c>
      <c r="W180" s="269">
        <f t="shared" si="26"/>
        <v>0</v>
      </c>
      <c r="DA180" s="77"/>
    </row>
    <row r="181" spans="1:105" ht="12" customHeight="1" x14ac:dyDescent="0.25">
      <c r="A181" s="202" t="s">
        <v>94</v>
      </c>
      <c r="B181" s="269">
        <f t="shared" ref="B181:W181" si="27">IF(B$64=0,0,B$64/B$61)</f>
        <v>0</v>
      </c>
      <c r="C181" s="269">
        <f t="shared" si="27"/>
        <v>0</v>
      </c>
      <c r="D181" s="269">
        <f t="shared" si="27"/>
        <v>0</v>
      </c>
      <c r="E181" s="269">
        <f t="shared" si="27"/>
        <v>0</v>
      </c>
      <c r="F181" s="269">
        <f t="shared" si="27"/>
        <v>0</v>
      </c>
      <c r="G181" s="269">
        <f t="shared" si="27"/>
        <v>0</v>
      </c>
      <c r="H181" s="269">
        <f t="shared" si="27"/>
        <v>0</v>
      </c>
      <c r="I181" s="269">
        <f t="shared" si="27"/>
        <v>0</v>
      </c>
      <c r="J181" s="269">
        <f t="shared" si="27"/>
        <v>0</v>
      </c>
      <c r="K181" s="269">
        <f t="shared" si="27"/>
        <v>0</v>
      </c>
      <c r="L181" s="269">
        <f t="shared" si="27"/>
        <v>0</v>
      </c>
      <c r="M181" s="269">
        <f t="shared" si="27"/>
        <v>0</v>
      </c>
      <c r="N181" s="269">
        <f t="shared" si="27"/>
        <v>0</v>
      </c>
      <c r="O181" s="269">
        <f t="shared" si="27"/>
        <v>0</v>
      </c>
      <c r="P181" s="269">
        <f t="shared" si="27"/>
        <v>0</v>
      </c>
      <c r="Q181" s="269">
        <f t="shared" si="27"/>
        <v>0</v>
      </c>
      <c r="R181" s="269">
        <f t="shared" si="27"/>
        <v>0</v>
      </c>
      <c r="S181" s="269">
        <f t="shared" si="27"/>
        <v>0</v>
      </c>
      <c r="T181" s="269">
        <f t="shared" si="27"/>
        <v>0</v>
      </c>
      <c r="U181" s="269">
        <f t="shared" si="27"/>
        <v>0</v>
      </c>
      <c r="V181" s="269">
        <f t="shared" si="27"/>
        <v>0</v>
      </c>
      <c r="W181" s="269">
        <f t="shared" si="27"/>
        <v>0</v>
      </c>
      <c r="DA181" s="77"/>
    </row>
    <row r="182" spans="1:105" ht="12" customHeight="1" x14ac:dyDescent="0.25">
      <c r="A182" s="202" t="s">
        <v>95</v>
      </c>
      <c r="B182" s="269">
        <f t="shared" ref="B182:W182" si="28">IF(B$65=0,0,B$65/B$61)</f>
        <v>0</v>
      </c>
      <c r="C182" s="269">
        <f t="shared" si="28"/>
        <v>0</v>
      </c>
      <c r="D182" s="269">
        <f t="shared" si="28"/>
        <v>0</v>
      </c>
      <c r="E182" s="269">
        <f t="shared" si="28"/>
        <v>0</v>
      </c>
      <c r="F182" s="269">
        <f t="shared" si="28"/>
        <v>0</v>
      </c>
      <c r="G182" s="269">
        <f t="shared" si="28"/>
        <v>0</v>
      </c>
      <c r="H182" s="269">
        <f t="shared" si="28"/>
        <v>0</v>
      </c>
      <c r="I182" s="269">
        <f t="shared" si="28"/>
        <v>0</v>
      </c>
      <c r="J182" s="269">
        <f t="shared" si="28"/>
        <v>0</v>
      </c>
      <c r="K182" s="269">
        <f t="shared" si="28"/>
        <v>0</v>
      </c>
      <c r="L182" s="269">
        <f t="shared" si="28"/>
        <v>0</v>
      </c>
      <c r="M182" s="269">
        <f t="shared" si="28"/>
        <v>0</v>
      </c>
      <c r="N182" s="269">
        <f t="shared" si="28"/>
        <v>0</v>
      </c>
      <c r="O182" s="269">
        <f t="shared" si="28"/>
        <v>0</v>
      </c>
      <c r="P182" s="269">
        <f t="shared" si="28"/>
        <v>0</v>
      </c>
      <c r="Q182" s="269">
        <f t="shared" si="28"/>
        <v>0</v>
      </c>
      <c r="R182" s="269">
        <f t="shared" si="28"/>
        <v>0</v>
      </c>
      <c r="S182" s="269">
        <f t="shared" si="28"/>
        <v>0</v>
      </c>
      <c r="T182" s="269">
        <f t="shared" si="28"/>
        <v>0</v>
      </c>
      <c r="U182" s="269">
        <f t="shared" si="28"/>
        <v>0</v>
      </c>
      <c r="V182" s="269">
        <f t="shared" si="28"/>
        <v>0</v>
      </c>
      <c r="W182" s="269">
        <f t="shared" si="28"/>
        <v>0</v>
      </c>
      <c r="DA182" s="77"/>
    </row>
    <row r="183" spans="1:105" ht="12" customHeight="1" x14ac:dyDescent="0.25">
      <c r="A183" s="56" t="s">
        <v>96</v>
      </c>
      <c r="B183" s="270">
        <f t="shared" ref="B183:W183" si="29">IF(B$66=0,0,B$66/B$61)</f>
        <v>1.2315660951555124E-2</v>
      </c>
      <c r="C183" s="270">
        <f t="shared" si="29"/>
        <v>1.4552302700785804E-2</v>
      </c>
      <c r="D183" s="270">
        <f t="shared" si="29"/>
        <v>1.9638219733685319E-2</v>
      </c>
      <c r="E183" s="270">
        <f t="shared" si="29"/>
        <v>2.0831484487401304E-2</v>
      </c>
      <c r="F183" s="270">
        <f t="shared" si="29"/>
        <v>1.9374577369005361E-2</v>
      </c>
      <c r="G183" s="270">
        <f t="shared" si="29"/>
        <v>2.2635788617373184E-2</v>
      </c>
      <c r="H183" s="270">
        <f t="shared" si="29"/>
        <v>1.6713871359881959E-2</v>
      </c>
      <c r="I183" s="270">
        <f t="shared" si="29"/>
        <v>1.5920549360579819E-2</v>
      </c>
      <c r="J183" s="270">
        <f t="shared" si="29"/>
        <v>1.9133696641066338E-2</v>
      </c>
      <c r="K183" s="270">
        <f t="shared" si="29"/>
        <v>3.2240005613549332E-2</v>
      </c>
      <c r="L183" s="270">
        <f t="shared" si="29"/>
        <v>3.2708081332177327E-2</v>
      </c>
      <c r="M183" s="270">
        <f t="shared" si="29"/>
        <v>3.6515661708461461E-2</v>
      </c>
      <c r="N183" s="270">
        <f t="shared" si="29"/>
        <v>3.4420061856180767E-2</v>
      </c>
      <c r="O183" s="270">
        <f t="shared" si="29"/>
        <v>3.3925980909606315E-2</v>
      </c>
      <c r="P183" s="270">
        <f t="shared" si="29"/>
        <v>2.6084489912339786E-2</v>
      </c>
      <c r="Q183" s="270">
        <f t="shared" si="29"/>
        <v>2.6111623946485734E-2</v>
      </c>
      <c r="R183" s="270">
        <f t="shared" si="29"/>
        <v>2.1883743579698953E-2</v>
      </c>
      <c r="S183" s="270">
        <f t="shared" si="29"/>
        <v>2.3102642092953884E-2</v>
      </c>
      <c r="T183" s="270">
        <f t="shared" si="29"/>
        <v>2.9804874306296199E-2</v>
      </c>
      <c r="U183" s="270">
        <f t="shared" si="29"/>
        <v>2.9646685276848859E-2</v>
      </c>
      <c r="V183" s="270">
        <f t="shared" si="29"/>
        <v>2.2415671899136489E-2</v>
      </c>
      <c r="W183" s="270">
        <f t="shared" si="29"/>
        <v>2.6743052059391877E-2</v>
      </c>
      <c r="DA183" s="78"/>
    </row>
    <row r="184" spans="1:105" ht="12" customHeight="1" x14ac:dyDescent="0.25">
      <c r="A184" s="203" t="s">
        <v>1053</v>
      </c>
      <c r="B184" s="271">
        <f t="shared" ref="B184:W184" si="30">IF(B$72=0,0,B$72/B$61)</f>
        <v>0.51263700708894799</v>
      </c>
      <c r="C184" s="271">
        <f t="shared" si="30"/>
        <v>0.55879440480102271</v>
      </c>
      <c r="D184" s="271">
        <f t="shared" si="30"/>
        <v>0.52446147655698827</v>
      </c>
      <c r="E184" s="271">
        <f t="shared" si="30"/>
        <v>0.4961534392645448</v>
      </c>
      <c r="F184" s="271">
        <f t="shared" si="30"/>
        <v>0.48671667240275784</v>
      </c>
      <c r="G184" s="271">
        <f t="shared" si="30"/>
        <v>0.40938210915135742</v>
      </c>
      <c r="H184" s="271">
        <f t="shared" si="30"/>
        <v>0.37661140822058525</v>
      </c>
      <c r="I184" s="271">
        <f t="shared" si="30"/>
        <v>0.45209650548331476</v>
      </c>
      <c r="J184" s="271">
        <f t="shared" si="30"/>
        <v>0.40573995116917705</v>
      </c>
      <c r="K184" s="271">
        <f t="shared" si="30"/>
        <v>0.41766434770555327</v>
      </c>
      <c r="L184" s="271">
        <f t="shared" si="30"/>
        <v>0.4456472294812564</v>
      </c>
      <c r="M184" s="271">
        <f t="shared" si="30"/>
        <v>0.45984974103642767</v>
      </c>
      <c r="N184" s="271">
        <f t="shared" si="30"/>
        <v>0.48803911902183056</v>
      </c>
      <c r="O184" s="271">
        <f t="shared" si="30"/>
        <v>0.4832449211150901</v>
      </c>
      <c r="P184" s="271">
        <f t="shared" si="30"/>
        <v>0.57608482404640238</v>
      </c>
      <c r="Q184" s="271">
        <f t="shared" si="30"/>
        <v>0.58615319262447396</v>
      </c>
      <c r="R184" s="271">
        <f t="shared" si="30"/>
        <v>0.60799441038007662</v>
      </c>
      <c r="S184" s="271">
        <f t="shared" si="30"/>
        <v>0.61304534448079884</v>
      </c>
      <c r="T184" s="271">
        <f t="shared" si="30"/>
        <v>0.5518470586085652</v>
      </c>
      <c r="U184" s="271">
        <f t="shared" si="30"/>
        <v>0.5409059479683942</v>
      </c>
      <c r="V184" s="271">
        <f t="shared" si="30"/>
        <v>0.53839082488444445</v>
      </c>
      <c r="W184" s="271">
        <f t="shared" si="30"/>
        <v>0.53953937295431198</v>
      </c>
      <c r="DA184" s="79"/>
    </row>
    <row r="185" spans="1:105" ht="12" customHeight="1" x14ac:dyDescent="0.25">
      <c r="A185" s="62" t="s">
        <v>1054</v>
      </c>
      <c r="B185" s="320">
        <f t="shared" ref="B185:W185" si="31">IF(B$73=0,0,B$73/B$61)</f>
        <v>0.51263700708894799</v>
      </c>
      <c r="C185" s="320">
        <f t="shared" si="31"/>
        <v>0.55879440480102271</v>
      </c>
      <c r="D185" s="320">
        <f t="shared" si="31"/>
        <v>0.52446147655698827</v>
      </c>
      <c r="E185" s="320">
        <f t="shared" si="31"/>
        <v>0.4961534392645448</v>
      </c>
      <c r="F185" s="320">
        <f t="shared" si="31"/>
        <v>0.48671667240275784</v>
      </c>
      <c r="G185" s="320">
        <f t="shared" si="31"/>
        <v>0.40938210915135742</v>
      </c>
      <c r="H185" s="320">
        <f t="shared" si="31"/>
        <v>0.37661140822058525</v>
      </c>
      <c r="I185" s="320">
        <f t="shared" si="31"/>
        <v>0.45209650548331476</v>
      </c>
      <c r="J185" s="320">
        <f t="shared" si="31"/>
        <v>0.40573995116917705</v>
      </c>
      <c r="K185" s="320">
        <f t="shared" si="31"/>
        <v>0.41766434770555327</v>
      </c>
      <c r="L185" s="320">
        <f t="shared" si="31"/>
        <v>0.4456472294812564</v>
      </c>
      <c r="M185" s="320">
        <f t="shared" si="31"/>
        <v>0.45984974103642767</v>
      </c>
      <c r="N185" s="320">
        <f t="shared" si="31"/>
        <v>0.48803911902183056</v>
      </c>
      <c r="O185" s="320">
        <f t="shared" si="31"/>
        <v>0.4832449211150901</v>
      </c>
      <c r="P185" s="320">
        <f t="shared" si="31"/>
        <v>0.57608482404640238</v>
      </c>
      <c r="Q185" s="320">
        <f t="shared" si="31"/>
        <v>0.58615319262447396</v>
      </c>
      <c r="R185" s="320">
        <f t="shared" si="31"/>
        <v>0.60799441038007662</v>
      </c>
      <c r="S185" s="320">
        <f t="shared" si="31"/>
        <v>0.61304534448079884</v>
      </c>
      <c r="T185" s="320">
        <f t="shared" si="31"/>
        <v>0.5518470586085652</v>
      </c>
      <c r="U185" s="320">
        <f t="shared" si="31"/>
        <v>0.5409059479683942</v>
      </c>
      <c r="V185" s="320">
        <f t="shared" si="31"/>
        <v>0.53839082488444445</v>
      </c>
      <c r="W185" s="320">
        <f t="shared" si="31"/>
        <v>0.53953937295431198</v>
      </c>
      <c r="DA185" s="141"/>
    </row>
    <row r="186" spans="1:105" ht="12" customHeight="1" x14ac:dyDescent="0.25">
      <c r="A186" s="62" t="s">
        <v>1066</v>
      </c>
      <c r="B186" s="320">
        <f t="shared" ref="B186:W186" si="32">IF(B$84=0,0,B$84/B$61)</f>
        <v>0</v>
      </c>
      <c r="C186" s="320">
        <f t="shared" si="32"/>
        <v>0</v>
      </c>
      <c r="D186" s="320">
        <f t="shared" si="32"/>
        <v>0</v>
      </c>
      <c r="E186" s="320">
        <f t="shared" si="32"/>
        <v>0</v>
      </c>
      <c r="F186" s="320">
        <f t="shared" si="32"/>
        <v>0</v>
      </c>
      <c r="G186" s="320">
        <f t="shared" si="32"/>
        <v>0</v>
      </c>
      <c r="H186" s="320">
        <f t="shared" si="32"/>
        <v>0</v>
      </c>
      <c r="I186" s="320">
        <f t="shared" si="32"/>
        <v>0</v>
      </c>
      <c r="J186" s="320">
        <f t="shared" si="32"/>
        <v>0</v>
      </c>
      <c r="K186" s="320">
        <f t="shared" si="32"/>
        <v>0</v>
      </c>
      <c r="L186" s="320">
        <f t="shared" si="32"/>
        <v>0</v>
      </c>
      <c r="M186" s="320">
        <f t="shared" si="32"/>
        <v>0</v>
      </c>
      <c r="N186" s="320">
        <f t="shared" si="32"/>
        <v>0</v>
      </c>
      <c r="O186" s="320">
        <f t="shared" si="32"/>
        <v>0</v>
      </c>
      <c r="P186" s="320">
        <f t="shared" si="32"/>
        <v>0</v>
      </c>
      <c r="Q186" s="320">
        <f t="shared" si="32"/>
        <v>0</v>
      </c>
      <c r="R186" s="320">
        <f t="shared" si="32"/>
        <v>0</v>
      </c>
      <c r="S186" s="320">
        <f t="shared" si="32"/>
        <v>0</v>
      </c>
      <c r="T186" s="320">
        <f t="shared" si="32"/>
        <v>0</v>
      </c>
      <c r="U186" s="320">
        <f t="shared" si="32"/>
        <v>0</v>
      </c>
      <c r="V186" s="320">
        <f t="shared" si="32"/>
        <v>0</v>
      </c>
      <c r="W186" s="320">
        <f t="shared" si="32"/>
        <v>0</v>
      </c>
      <c r="DA186" s="141"/>
    </row>
    <row r="187" spans="1:105" ht="12" customHeight="1" x14ac:dyDescent="0.25">
      <c r="A187" s="203" t="s">
        <v>1012</v>
      </c>
      <c r="B187" s="271">
        <f t="shared" ref="B187:W187" si="33">IF(B$85=0,0,B$85/B$61)</f>
        <v>0.45310628248236634</v>
      </c>
      <c r="C187" s="271">
        <f t="shared" si="33"/>
        <v>0.40137332223882005</v>
      </c>
      <c r="D187" s="271">
        <f t="shared" si="33"/>
        <v>0.42981672320122971</v>
      </c>
      <c r="E187" s="271">
        <f t="shared" si="33"/>
        <v>0.45628576999046494</v>
      </c>
      <c r="F187" s="271">
        <f t="shared" si="33"/>
        <v>0.46917328057466534</v>
      </c>
      <c r="G187" s="271">
        <f t="shared" si="33"/>
        <v>0.54178023936459474</v>
      </c>
      <c r="H187" s="271">
        <f t="shared" si="33"/>
        <v>0.58154640158934467</v>
      </c>
      <c r="I187" s="271">
        <f t="shared" si="33"/>
        <v>0.50554808718106536</v>
      </c>
      <c r="J187" s="271">
        <f t="shared" si="33"/>
        <v>0.546026283710071</v>
      </c>
      <c r="K187" s="271">
        <f t="shared" si="33"/>
        <v>0.50689062004442431</v>
      </c>
      <c r="L187" s="271">
        <f t="shared" si="33"/>
        <v>0.4772260606717289</v>
      </c>
      <c r="M187" s="271">
        <f t="shared" si="33"/>
        <v>0.45476335271335416</v>
      </c>
      <c r="N187" s="271">
        <f t="shared" si="33"/>
        <v>0.43029893684283277</v>
      </c>
      <c r="O187" s="271">
        <f t="shared" si="33"/>
        <v>0.43624121085365142</v>
      </c>
      <c r="P187" s="271">
        <f t="shared" si="33"/>
        <v>0.35777022059167674</v>
      </c>
      <c r="Q187" s="271">
        <f t="shared" si="33"/>
        <v>0.34721267238119174</v>
      </c>
      <c r="R187" s="271">
        <f t="shared" si="33"/>
        <v>0.33362615891124636</v>
      </c>
      <c r="S187" s="271">
        <f t="shared" si="33"/>
        <v>0.32584434086154374</v>
      </c>
      <c r="T187" s="271">
        <f t="shared" si="33"/>
        <v>0.37449147119885023</v>
      </c>
      <c r="U187" s="271">
        <f t="shared" si="33"/>
        <v>0.38605313878362596</v>
      </c>
      <c r="V187" s="271">
        <f t="shared" si="33"/>
        <v>0.40373855466241582</v>
      </c>
      <c r="W187" s="271">
        <f t="shared" si="33"/>
        <v>0.39347039956270108</v>
      </c>
      <c r="DA187" s="79"/>
    </row>
    <row r="188" spans="1:105" ht="12" customHeight="1" x14ac:dyDescent="0.25">
      <c r="A188" s="62" t="s">
        <v>1014</v>
      </c>
      <c r="B188" s="320">
        <f t="shared" ref="B188:W188" si="34">IF(B$86=0,0,B$86/B$61)</f>
        <v>0.45310628248236634</v>
      </c>
      <c r="C188" s="320">
        <f t="shared" si="34"/>
        <v>0.40137332223882005</v>
      </c>
      <c r="D188" s="320">
        <f t="shared" si="34"/>
        <v>0.42981672320122971</v>
      </c>
      <c r="E188" s="320">
        <f t="shared" si="34"/>
        <v>0.45628576999046494</v>
      </c>
      <c r="F188" s="320">
        <f t="shared" si="34"/>
        <v>0.46917328057466534</v>
      </c>
      <c r="G188" s="320">
        <f t="shared" si="34"/>
        <v>0.54178023936459474</v>
      </c>
      <c r="H188" s="320">
        <f t="shared" si="34"/>
        <v>0.58154640158934467</v>
      </c>
      <c r="I188" s="320">
        <f t="shared" si="34"/>
        <v>0.50554808718106536</v>
      </c>
      <c r="J188" s="320">
        <f t="shared" si="34"/>
        <v>0.546026283710071</v>
      </c>
      <c r="K188" s="320">
        <f t="shared" si="34"/>
        <v>0.50689062004442431</v>
      </c>
      <c r="L188" s="320">
        <f t="shared" si="34"/>
        <v>0.4772260606717289</v>
      </c>
      <c r="M188" s="320">
        <f t="shared" si="34"/>
        <v>0.45476335271335416</v>
      </c>
      <c r="N188" s="320">
        <f t="shared" si="34"/>
        <v>0.43029893684283277</v>
      </c>
      <c r="O188" s="320">
        <f t="shared" si="34"/>
        <v>0.43624121085365142</v>
      </c>
      <c r="P188" s="320">
        <f t="shared" si="34"/>
        <v>0.35777022059167674</v>
      </c>
      <c r="Q188" s="320">
        <f t="shared" si="34"/>
        <v>0.34721267238119174</v>
      </c>
      <c r="R188" s="320">
        <f t="shared" si="34"/>
        <v>0.33362615891124636</v>
      </c>
      <c r="S188" s="320">
        <f t="shared" si="34"/>
        <v>0.32584434086154374</v>
      </c>
      <c r="T188" s="320">
        <f t="shared" si="34"/>
        <v>0.37449147119885023</v>
      </c>
      <c r="U188" s="320">
        <f t="shared" si="34"/>
        <v>0.38605313878362596</v>
      </c>
      <c r="V188" s="320">
        <f t="shared" si="34"/>
        <v>0.40373855466241582</v>
      </c>
      <c r="W188" s="320">
        <f t="shared" si="34"/>
        <v>0.39347039956270108</v>
      </c>
      <c r="DA188" s="141"/>
    </row>
    <row r="189" spans="1:105" ht="12" customHeight="1" x14ac:dyDescent="0.25">
      <c r="A189" s="62" t="s">
        <v>1021</v>
      </c>
      <c r="B189" s="320">
        <f t="shared" ref="B189:W189" si="35">IF(B$92=0,0,B$92/B$61)</f>
        <v>0</v>
      </c>
      <c r="C189" s="320">
        <f t="shared" si="35"/>
        <v>0</v>
      </c>
      <c r="D189" s="320">
        <f t="shared" si="35"/>
        <v>0</v>
      </c>
      <c r="E189" s="320">
        <f t="shared" si="35"/>
        <v>0</v>
      </c>
      <c r="F189" s="320">
        <f t="shared" si="35"/>
        <v>0</v>
      </c>
      <c r="G189" s="320">
        <f t="shared" si="35"/>
        <v>0</v>
      </c>
      <c r="H189" s="320">
        <f t="shared" si="35"/>
        <v>0</v>
      </c>
      <c r="I189" s="320">
        <f t="shared" si="35"/>
        <v>0</v>
      </c>
      <c r="J189" s="320">
        <f t="shared" si="35"/>
        <v>0</v>
      </c>
      <c r="K189" s="320">
        <f t="shared" si="35"/>
        <v>0</v>
      </c>
      <c r="L189" s="320">
        <f t="shared" si="35"/>
        <v>0</v>
      </c>
      <c r="M189" s="320">
        <f t="shared" si="35"/>
        <v>0</v>
      </c>
      <c r="N189" s="320">
        <f t="shared" si="35"/>
        <v>0</v>
      </c>
      <c r="O189" s="320">
        <f t="shared" si="35"/>
        <v>0</v>
      </c>
      <c r="P189" s="320">
        <f t="shared" si="35"/>
        <v>0</v>
      </c>
      <c r="Q189" s="320">
        <f t="shared" si="35"/>
        <v>0</v>
      </c>
      <c r="R189" s="320">
        <f t="shared" si="35"/>
        <v>0</v>
      </c>
      <c r="S189" s="320">
        <f t="shared" si="35"/>
        <v>0</v>
      </c>
      <c r="T189" s="320">
        <f t="shared" si="35"/>
        <v>0</v>
      </c>
      <c r="U189" s="320">
        <f t="shared" si="35"/>
        <v>0</v>
      </c>
      <c r="V189" s="320">
        <f t="shared" si="35"/>
        <v>0</v>
      </c>
      <c r="W189" s="320">
        <f t="shared" si="35"/>
        <v>0</v>
      </c>
      <c r="DA189" s="141"/>
    </row>
    <row r="190" spans="1:105" ht="12" customHeight="1" x14ac:dyDescent="0.25">
      <c r="A190" s="203" t="s">
        <v>1023</v>
      </c>
      <c r="B190" s="271">
        <f t="shared" ref="B190:W190" si="36">IF(B$93=0,0,B$93/B$61)</f>
        <v>2.1941049477130478E-2</v>
      </c>
      <c r="C190" s="271">
        <f t="shared" si="36"/>
        <v>2.5279970259371454E-2</v>
      </c>
      <c r="D190" s="271">
        <f t="shared" si="36"/>
        <v>2.6083580508096532E-2</v>
      </c>
      <c r="E190" s="271">
        <f t="shared" si="36"/>
        <v>2.6729306257588983E-2</v>
      </c>
      <c r="F190" s="271">
        <f t="shared" si="36"/>
        <v>2.4735469653571519E-2</v>
      </c>
      <c r="G190" s="271">
        <f t="shared" si="36"/>
        <v>2.6201862866674544E-2</v>
      </c>
      <c r="H190" s="271">
        <f t="shared" si="36"/>
        <v>2.5128318830188102E-2</v>
      </c>
      <c r="I190" s="271">
        <f t="shared" si="36"/>
        <v>2.6434857975040051E-2</v>
      </c>
      <c r="J190" s="271">
        <f t="shared" si="36"/>
        <v>2.9100068479685711E-2</v>
      </c>
      <c r="K190" s="271">
        <f t="shared" si="36"/>
        <v>4.3205026636473076E-2</v>
      </c>
      <c r="L190" s="271">
        <f t="shared" si="36"/>
        <v>4.4418628514837438E-2</v>
      </c>
      <c r="M190" s="271">
        <f t="shared" si="36"/>
        <v>4.8871244541756551E-2</v>
      </c>
      <c r="N190" s="271">
        <f t="shared" si="36"/>
        <v>4.7241882279155815E-2</v>
      </c>
      <c r="O190" s="271">
        <f t="shared" si="36"/>
        <v>4.6587887121652044E-2</v>
      </c>
      <c r="P190" s="271">
        <f t="shared" si="36"/>
        <v>4.0060465449581077E-2</v>
      </c>
      <c r="Q190" s="271">
        <f t="shared" si="36"/>
        <v>4.0522511047848521E-2</v>
      </c>
      <c r="R190" s="271">
        <f t="shared" si="36"/>
        <v>3.6495687128978063E-2</v>
      </c>
      <c r="S190" s="271">
        <f t="shared" si="36"/>
        <v>3.8007672564703519E-2</v>
      </c>
      <c r="T190" s="271">
        <f t="shared" si="36"/>
        <v>4.3856595886288208E-2</v>
      </c>
      <c r="U190" s="271">
        <f t="shared" si="36"/>
        <v>4.339422797113085E-2</v>
      </c>
      <c r="V190" s="271">
        <f t="shared" si="36"/>
        <v>3.5454948554003156E-2</v>
      </c>
      <c r="W190" s="271">
        <f t="shared" si="36"/>
        <v>4.0247175423595037E-2</v>
      </c>
      <c r="DA190" s="79"/>
    </row>
    <row r="191" spans="1:105" ht="12" customHeight="1" x14ac:dyDescent="0.25">
      <c r="A191" s="62" t="s">
        <v>1135</v>
      </c>
      <c r="B191" s="320">
        <f t="shared" ref="B191:W191" si="37">IF(B$94=0,0,B$94/B$61)</f>
        <v>1.069688002514485E-2</v>
      </c>
      <c r="C191" s="320">
        <f t="shared" si="37"/>
        <v>1.3023385405921819E-2</v>
      </c>
      <c r="D191" s="320">
        <f t="shared" si="37"/>
        <v>1.4580053388716816E-2</v>
      </c>
      <c r="E191" s="320">
        <f t="shared" si="37"/>
        <v>1.5846687039448894E-2</v>
      </c>
      <c r="F191" s="320">
        <f t="shared" si="37"/>
        <v>1.4059836283517905E-2</v>
      </c>
      <c r="G191" s="320">
        <f t="shared" si="37"/>
        <v>1.7222484198621338E-2</v>
      </c>
      <c r="H191" s="320">
        <f t="shared" si="37"/>
        <v>1.6867732034805943E-2</v>
      </c>
      <c r="I191" s="320">
        <f t="shared" si="37"/>
        <v>1.6518582626188955E-2</v>
      </c>
      <c r="J191" s="320">
        <f t="shared" si="37"/>
        <v>2.0200576829066327E-2</v>
      </c>
      <c r="K191" s="320">
        <f t="shared" si="37"/>
        <v>3.4043985520220942E-2</v>
      </c>
      <c r="L191" s="320">
        <f t="shared" si="37"/>
        <v>3.4643811451687483E-2</v>
      </c>
      <c r="M191" s="320">
        <f t="shared" si="37"/>
        <v>3.8784909885530412E-2</v>
      </c>
      <c r="N191" s="320">
        <f t="shared" si="37"/>
        <v>3.6537242392462872E-2</v>
      </c>
      <c r="O191" s="320">
        <f t="shared" si="37"/>
        <v>3.5988403072138832E-2</v>
      </c>
      <c r="P191" s="320">
        <f t="shared" si="37"/>
        <v>2.7424632899998587E-2</v>
      </c>
      <c r="Q191" s="320">
        <f t="shared" si="37"/>
        <v>2.7665839111270244E-2</v>
      </c>
      <c r="R191" s="320">
        <f t="shared" si="37"/>
        <v>2.315995037638836E-2</v>
      </c>
      <c r="S191" s="320">
        <f t="shared" si="37"/>
        <v>2.4561148728594731E-2</v>
      </c>
      <c r="T191" s="320">
        <f t="shared" si="37"/>
        <v>3.1752393979737385E-2</v>
      </c>
      <c r="U191" s="320">
        <f t="shared" si="37"/>
        <v>3.1530008157815176E-2</v>
      </c>
      <c r="V191" s="320">
        <f t="shared" si="37"/>
        <v>2.3645895398102884E-2</v>
      </c>
      <c r="W191" s="320">
        <f t="shared" si="37"/>
        <v>2.8412930038217078E-2</v>
      </c>
      <c r="DA191" s="141"/>
    </row>
    <row r="192" spans="1:105" ht="12" customHeight="1" x14ac:dyDescent="0.25">
      <c r="A192" s="62" t="s">
        <v>1026</v>
      </c>
      <c r="B192" s="320">
        <f t="shared" ref="B192:W192" si="38">IF(B$95=0,0,B$95/B$61)</f>
        <v>1.1244169451985626E-2</v>
      </c>
      <c r="C192" s="320">
        <f t="shared" si="38"/>
        <v>1.2256584853449635E-2</v>
      </c>
      <c r="D192" s="320">
        <f t="shared" si="38"/>
        <v>1.1503527119379714E-2</v>
      </c>
      <c r="E192" s="320">
        <f t="shared" si="38"/>
        <v>1.0882619218140089E-2</v>
      </c>
      <c r="F192" s="320">
        <f t="shared" si="38"/>
        <v>1.0675633370053618E-2</v>
      </c>
      <c r="G192" s="320">
        <f t="shared" si="38"/>
        <v>8.9793786680532044E-3</v>
      </c>
      <c r="H192" s="320">
        <f t="shared" si="38"/>
        <v>8.2605867953821563E-3</v>
      </c>
      <c r="I192" s="320">
        <f t="shared" si="38"/>
        <v>9.9162753488510978E-3</v>
      </c>
      <c r="J192" s="320">
        <f t="shared" si="38"/>
        <v>8.899491650619382E-3</v>
      </c>
      <c r="K192" s="320">
        <f t="shared" si="38"/>
        <v>9.1610411162521312E-3</v>
      </c>
      <c r="L192" s="320">
        <f t="shared" si="38"/>
        <v>9.7748170631499574E-3</v>
      </c>
      <c r="M192" s="320">
        <f t="shared" si="38"/>
        <v>1.008633465622614E-2</v>
      </c>
      <c r="N192" s="320">
        <f t="shared" si="38"/>
        <v>1.0704639886692938E-2</v>
      </c>
      <c r="O192" s="320">
        <f t="shared" si="38"/>
        <v>1.0599484049513216E-2</v>
      </c>
      <c r="P192" s="320">
        <f t="shared" si="38"/>
        <v>1.2635832549582489E-2</v>
      </c>
      <c r="Q192" s="320">
        <f t="shared" si="38"/>
        <v>1.2856671936578279E-2</v>
      </c>
      <c r="R192" s="320">
        <f t="shared" si="38"/>
        <v>1.33357367525897E-2</v>
      </c>
      <c r="S192" s="320">
        <f t="shared" si="38"/>
        <v>1.3446523836108781E-2</v>
      </c>
      <c r="T192" s="320">
        <f t="shared" si="38"/>
        <v>1.2104201906550826E-2</v>
      </c>
      <c r="U192" s="320">
        <f t="shared" si="38"/>
        <v>1.1864219813315677E-2</v>
      </c>
      <c r="V192" s="320">
        <f t="shared" si="38"/>
        <v>1.1809053155900274E-2</v>
      </c>
      <c r="W192" s="320">
        <f t="shared" si="38"/>
        <v>1.1834245385377964E-2</v>
      </c>
      <c r="DA192" s="141"/>
    </row>
    <row r="193" spans="1:105" ht="12" customHeight="1" x14ac:dyDescent="0.25">
      <c r="A193" s="62" t="s">
        <v>1038</v>
      </c>
      <c r="B193" s="320">
        <f t="shared" ref="B193:W193" si="39">IF(B$106=0,0,B$106/B$61)</f>
        <v>0</v>
      </c>
      <c r="C193" s="320">
        <f t="shared" si="39"/>
        <v>0</v>
      </c>
      <c r="D193" s="320">
        <f t="shared" si="39"/>
        <v>0</v>
      </c>
      <c r="E193" s="320">
        <f t="shared" si="39"/>
        <v>0</v>
      </c>
      <c r="F193" s="320">
        <f t="shared" si="39"/>
        <v>0</v>
      </c>
      <c r="G193" s="320">
        <f t="shared" si="39"/>
        <v>0</v>
      </c>
      <c r="H193" s="320">
        <f t="shared" si="39"/>
        <v>0</v>
      </c>
      <c r="I193" s="320">
        <f t="shared" si="39"/>
        <v>0</v>
      </c>
      <c r="J193" s="320">
        <f t="shared" si="39"/>
        <v>0</v>
      </c>
      <c r="K193" s="320">
        <f t="shared" si="39"/>
        <v>0</v>
      </c>
      <c r="L193" s="320">
        <f t="shared" si="39"/>
        <v>0</v>
      </c>
      <c r="M193" s="320">
        <f t="shared" si="39"/>
        <v>0</v>
      </c>
      <c r="N193" s="320">
        <f t="shared" si="39"/>
        <v>0</v>
      </c>
      <c r="O193" s="320">
        <f t="shared" si="39"/>
        <v>0</v>
      </c>
      <c r="P193" s="320">
        <f t="shared" si="39"/>
        <v>0</v>
      </c>
      <c r="Q193" s="320">
        <f t="shared" si="39"/>
        <v>0</v>
      </c>
      <c r="R193" s="320">
        <f t="shared" si="39"/>
        <v>0</v>
      </c>
      <c r="S193" s="320">
        <f t="shared" si="39"/>
        <v>0</v>
      </c>
      <c r="T193" s="320">
        <f t="shared" si="39"/>
        <v>0</v>
      </c>
      <c r="U193" s="320">
        <f t="shared" si="39"/>
        <v>0</v>
      </c>
      <c r="V193" s="320">
        <f t="shared" si="39"/>
        <v>0</v>
      </c>
      <c r="W193" s="320">
        <f t="shared" si="39"/>
        <v>0</v>
      </c>
      <c r="DA193" s="141"/>
    </row>
    <row r="194" spans="1:105" ht="12" customHeight="1" x14ac:dyDescent="0.25">
      <c r="A194" s="41" t="s">
        <v>1040</v>
      </c>
      <c r="B194" s="321">
        <f t="shared" ref="B194:W194" si="40">IF(B$107=0,0,B$107/B$61)</f>
        <v>0</v>
      </c>
      <c r="C194" s="321">
        <f t="shared" si="40"/>
        <v>0</v>
      </c>
      <c r="D194" s="321">
        <f t="shared" si="40"/>
        <v>0</v>
      </c>
      <c r="E194" s="321">
        <f t="shared" si="40"/>
        <v>0</v>
      </c>
      <c r="F194" s="321">
        <f t="shared" si="40"/>
        <v>0</v>
      </c>
      <c r="G194" s="321">
        <f t="shared" si="40"/>
        <v>0</v>
      </c>
      <c r="H194" s="321">
        <f t="shared" si="40"/>
        <v>0</v>
      </c>
      <c r="I194" s="321">
        <f t="shared" si="40"/>
        <v>0</v>
      </c>
      <c r="J194" s="321">
        <f t="shared" si="40"/>
        <v>0</v>
      </c>
      <c r="K194" s="321">
        <f t="shared" si="40"/>
        <v>0</v>
      </c>
      <c r="L194" s="321">
        <f t="shared" si="40"/>
        <v>0</v>
      </c>
      <c r="M194" s="321">
        <f t="shared" si="40"/>
        <v>0</v>
      </c>
      <c r="N194" s="321">
        <f t="shared" si="40"/>
        <v>0</v>
      </c>
      <c r="O194" s="321">
        <f t="shared" si="40"/>
        <v>0</v>
      </c>
      <c r="P194" s="321">
        <f t="shared" si="40"/>
        <v>0</v>
      </c>
      <c r="Q194" s="321">
        <f t="shared" si="40"/>
        <v>0</v>
      </c>
      <c r="R194" s="321">
        <f t="shared" si="40"/>
        <v>0</v>
      </c>
      <c r="S194" s="321">
        <f t="shared" si="40"/>
        <v>0</v>
      </c>
      <c r="T194" s="321">
        <f t="shared" si="40"/>
        <v>0</v>
      </c>
      <c r="U194" s="321">
        <f t="shared" si="40"/>
        <v>0</v>
      </c>
      <c r="V194" s="321">
        <f t="shared" si="40"/>
        <v>0</v>
      </c>
      <c r="W194" s="321">
        <f t="shared" si="40"/>
        <v>0</v>
      </c>
      <c r="DA194" s="82"/>
    </row>
    <row r="195" spans="1:105" ht="12" customHeight="1" x14ac:dyDescent="0.25">
      <c r="A195" s="100" t="s">
        <v>106</v>
      </c>
      <c r="B195" s="312">
        <f t="shared" ref="B195:W195" si="41">IF(B$108=0,0,B$108/B$61)</f>
        <v>0</v>
      </c>
      <c r="C195" s="312">
        <f t="shared" si="41"/>
        <v>0</v>
      </c>
      <c r="D195" s="312">
        <f t="shared" si="41"/>
        <v>0</v>
      </c>
      <c r="E195" s="312">
        <f t="shared" si="41"/>
        <v>0</v>
      </c>
      <c r="F195" s="312">
        <f t="shared" si="41"/>
        <v>0</v>
      </c>
      <c r="G195" s="312">
        <f t="shared" si="41"/>
        <v>0</v>
      </c>
      <c r="H195" s="312">
        <f t="shared" si="41"/>
        <v>0</v>
      </c>
      <c r="I195" s="312">
        <f t="shared" si="41"/>
        <v>0</v>
      </c>
      <c r="J195" s="312">
        <f t="shared" si="41"/>
        <v>0</v>
      </c>
      <c r="K195" s="312">
        <f t="shared" si="41"/>
        <v>0</v>
      </c>
      <c r="L195" s="312">
        <f t="shared" si="41"/>
        <v>0</v>
      </c>
      <c r="M195" s="312">
        <f t="shared" si="41"/>
        <v>0</v>
      </c>
      <c r="N195" s="312">
        <f t="shared" si="41"/>
        <v>0</v>
      </c>
      <c r="O195" s="312">
        <f t="shared" si="41"/>
        <v>0</v>
      </c>
      <c r="P195" s="312">
        <f t="shared" si="41"/>
        <v>0</v>
      </c>
      <c r="Q195" s="312">
        <f t="shared" si="41"/>
        <v>0</v>
      </c>
      <c r="R195" s="312">
        <f t="shared" si="41"/>
        <v>0</v>
      </c>
      <c r="S195" s="312">
        <f t="shared" si="41"/>
        <v>0</v>
      </c>
      <c r="T195" s="312">
        <f t="shared" si="41"/>
        <v>0</v>
      </c>
      <c r="U195" s="312">
        <f t="shared" si="41"/>
        <v>0</v>
      </c>
      <c r="V195" s="312">
        <f t="shared" si="41"/>
        <v>0</v>
      </c>
      <c r="W195" s="312">
        <f t="shared" si="41"/>
        <v>0</v>
      </c>
      <c r="DA195" s="127"/>
    </row>
    <row r="196" spans="1:105" ht="12" customHeight="1" x14ac:dyDescent="0.25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DA196" s="173"/>
    </row>
    <row r="197" spans="1:105" ht="12" customHeight="1" x14ac:dyDescent="0.25">
      <c r="A197" s="35" t="s">
        <v>48</v>
      </c>
      <c r="B197" s="234">
        <f t="shared" ref="B197:W197" si="42">SUM(B$198:B$202,B$204:B$205,B$207:B$208,B$210:B$213)</f>
        <v>1.0000000000000004</v>
      </c>
      <c r="C197" s="234">
        <f t="shared" si="42"/>
        <v>0.99999999999999989</v>
      </c>
      <c r="D197" s="234">
        <f t="shared" si="42"/>
        <v>1.0000000000000002</v>
      </c>
      <c r="E197" s="234">
        <f t="shared" si="42"/>
        <v>0.99999999999999978</v>
      </c>
      <c r="F197" s="234">
        <f t="shared" si="42"/>
        <v>1</v>
      </c>
      <c r="G197" s="234">
        <f t="shared" si="42"/>
        <v>0.99999999999999989</v>
      </c>
      <c r="H197" s="234">
        <f t="shared" si="42"/>
        <v>1.0000000000000002</v>
      </c>
      <c r="I197" s="234">
        <f t="shared" si="42"/>
        <v>0.99999999999999978</v>
      </c>
      <c r="J197" s="234">
        <f t="shared" si="42"/>
        <v>1</v>
      </c>
      <c r="K197" s="234">
        <f t="shared" si="42"/>
        <v>1</v>
      </c>
      <c r="L197" s="234">
        <f t="shared" si="42"/>
        <v>0.99999999999999989</v>
      </c>
      <c r="M197" s="234">
        <f t="shared" si="42"/>
        <v>1</v>
      </c>
      <c r="N197" s="234">
        <f t="shared" si="42"/>
        <v>1</v>
      </c>
      <c r="O197" s="234">
        <f t="shared" si="42"/>
        <v>1</v>
      </c>
      <c r="P197" s="234">
        <f t="shared" si="42"/>
        <v>1</v>
      </c>
      <c r="Q197" s="234">
        <f t="shared" si="42"/>
        <v>1</v>
      </c>
      <c r="R197" s="234">
        <f t="shared" si="42"/>
        <v>1.0000000000000002</v>
      </c>
      <c r="S197" s="234">
        <f t="shared" si="42"/>
        <v>1</v>
      </c>
      <c r="T197" s="234">
        <f t="shared" si="42"/>
        <v>1</v>
      </c>
      <c r="U197" s="234">
        <f t="shared" si="42"/>
        <v>1.0000000000000004</v>
      </c>
      <c r="V197" s="234">
        <f t="shared" si="42"/>
        <v>0.99999999999999978</v>
      </c>
      <c r="W197" s="234">
        <f t="shared" si="42"/>
        <v>0.99999999999999978</v>
      </c>
      <c r="DA197" s="95"/>
    </row>
    <row r="198" spans="1:105" ht="12" customHeight="1" x14ac:dyDescent="0.25">
      <c r="A198" s="55" t="s">
        <v>92</v>
      </c>
      <c r="B198" s="268">
        <f t="shared" ref="B198:W198" si="43">IF(B$111=0,0,B$111/B$110)</f>
        <v>0</v>
      </c>
      <c r="C198" s="268">
        <f t="shared" si="43"/>
        <v>0</v>
      </c>
      <c r="D198" s="268">
        <f t="shared" si="43"/>
        <v>0</v>
      </c>
      <c r="E198" s="268">
        <f t="shared" si="43"/>
        <v>0</v>
      </c>
      <c r="F198" s="268">
        <f t="shared" si="43"/>
        <v>0</v>
      </c>
      <c r="G198" s="268">
        <f t="shared" si="43"/>
        <v>0</v>
      </c>
      <c r="H198" s="268">
        <f t="shared" si="43"/>
        <v>0</v>
      </c>
      <c r="I198" s="268">
        <f t="shared" si="43"/>
        <v>0</v>
      </c>
      <c r="J198" s="268">
        <f t="shared" si="43"/>
        <v>0</v>
      </c>
      <c r="K198" s="268">
        <f t="shared" si="43"/>
        <v>0</v>
      </c>
      <c r="L198" s="268">
        <f t="shared" si="43"/>
        <v>0</v>
      </c>
      <c r="M198" s="268">
        <f t="shared" si="43"/>
        <v>0</v>
      </c>
      <c r="N198" s="268">
        <f t="shared" si="43"/>
        <v>0</v>
      </c>
      <c r="O198" s="268">
        <f t="shared" si="43"/>
        <v>0</v>
      </c>
      <c r="P198" s="268">
        <f t="shared" si="43"/>
        <v>0</v>
      </c>
      <c r="Q198" s="268">
        <f t="shared" si="43"/>
        <v>0</v>
      </c>
      <c r="R198" s="268">
        <f t="shared" si="43"/>
        <v>0</v>
      </c>
      <c r="S198" s="268">
        <f t="shared" si="43"/>
        <v>0</v>
      </c>
      <c r="T198" s="268">
        <f t="shared" si="43"/>
        <v>0</v>
      </c>
      <c r="U198" s="268">
        <f t="shared" si="43"/>
        <v>0</v>
      </c>
      <c r="V198" s="268">
        <f t="shared" si="43"/>
        <v>0</v>
      </c>
      <c r="W198" s="268">
        <f t="shared" si="43"/>
        <v>0</v>
      </c>
      <c r="DA198" s="76"/>
    </row>
    <row r="199" spans="1:105" ht="12" customHeight="1" x14ac:dyDescent="0.25">
      <c r="A199" s="202" t="s">
        <v>93</v>
      </c>
      <c r="B199" s="269">
        <f t="shared" ref="B199:W199" si="44">IF(B$112=0,0,B$112/B$110)</f>
        <v>0</v>
      </c>
      <c r="C199" s="269">
        <f t="shared" si="44"/>
        <v>0</v>
      </c>
      <c r="D199" s="269">
        <f t="shared" si="44"/>
        <v>0</v>
      </c>
      <c r="E199" s="269">
        <f t="shared" si="44"/>
        <v>0</v>
      </c>
      <c r="F199" s="269">
        <f t="shared" si="44"/>
        <v>0</v>
      </c>
      <c r="G199" s="269">
        <f t="shared" si="44"/>
        <v>0</v>
      </c>
      <c r="H199" s="269">
        <f t="shared" si="44"/>
        <v>0</v>
      </c>
      <c r="I199" s="269">
        <f t="shared" si="44"/>
        <v>0</v>
      </c>
      <c r="J199" s="269">
        <f t="shared" si="44"/>
        <v>0</v>
      </c>
      <c r="K199" s="269">
        <f t="shared" si="44"/>
        <v>0</v>
      </c>
      <c r="L199" s="269">
        <f t="shared" si="44"/>
        <v>0</v>
      </c>
      <c r="M199" s="269">
        <f t="shared" si="44"/>
        <v>0</v>
      </c>
      <c r="N199" s="269">
        <f t="shared" si="44"/>
        <v>0</v>
      </c>
      <c r="O199" s="269">
        <f t="shared" si="44"/>
        <v>0</v>
      </c>
      <c r="P199" s="269">
        <f t="shared" si="44"/>
        <v>0</v>
      </c>
      <c r="Q199" s="269">
        <f t="shared" si="44"/>
        <v>0</v>
      </c>
      <c r="R199" s="269">
        <f t="shared" si="44"/>
        <v>0</v>
      </c>
      <c r="S199" s="269">
        <f t="shared" si="44"/>
        <v>0</v>
      </c>
      <c r="T199" s="269">
        <f t="shared" si="44"/>
        <v>0</v>
      </c>
      <c r="U199" s="269">
        <f t="shared" si="44"/>
        <v>0</v>
      </c>
      <c r="V199" s="269">
        <f t="shared" si="44"/>
        <v>0</v>
      </c>
      <c r="W199" s="269">
        <f t="shared" si="44"/>
        <v>0</v>
      </c>
      <c r="DA199" s="77"/>
    </row>
    <row r="200" spans="1:105" ht="12" customHeight="1" x14ac:dyDescent="0.25">
      <c r="A200" s="202" t="s">
        <v>94</v>
      </c>
      <c r="B200" s="269">
        <f t="shared" ref="B200:W200" si="45">IF(B$113=0,0,B$113/B$110)</f>
        <v>0</v>
      </c>
      <c r="C200" s="269">
        <f t="shared" si="45"/>
        <v>0</v>
      </c>
      <c r="D200" s="269">
        <f t="shared" si="45"/>
        <v>0</v>
      </c>
      <c r="E200" s="269">
        <f t="shared" si="45"/>
        <v>0</v>
      </c>
      <c r="F200" s="269">
        <f t="shared" si="45"/>
        <v>0</v>
      </c>
      <c r="G200" s="269">
        <f t="shared" si="45"/>
        <v>0</v>
      </c>
      <c r="H200" s="269">
        <f t="shared" si="45"/>
        <v>0</v>
      </c>
      <c r="I200" s="269">
        <f t="shared" si="45"/>
        <v>0</v>
      </c>
      <c r="J200" s="269">
        <f t="shared" si="45"/>
        <v>0</v>
      </c>
      <c r="K200" s="269">
        <f t="shared" si="45"/>
        <v>0</v>
      </c>
      <c r="L200" s="269">
        <f t="shared" si="45"/>
        <v>0</v>
      </c>
      <c r="M200" s="269">
        <f t="shared" si="45"/>
        <v>0</v>
      </c>
      <c r="N200" s="269">
        <f t="shared" si="45"/>
        <v>0</v>
      </c>
      <c r="O200" s="269">
        <f t="shared" si="45"/>
        <v>0</v>
      </c>
      <c r="P200" s="269">
        <f t="shared" si="45"/>
        <v>0</v>
      </c>
      <c r="Q200" s="269">
        <f t="shared" si="45"/>
        <v>0</v>
      </c>
      <c r="R200" s="269">
        <f t="shared" si="45"/>
        <v>0</v>
      </c>
      <c r="S200" s="269">
        <f t="shared" si="45"/>
        <v>0</v>
      </c>
      <c r="T200" s="269">
        <f t="shared" si="45"/>
        <v>0</v>
      </c>
      <c r="U200" s="269">
        <f t="shared" si="45"/>
        <v>0</v>
      </c>
      <c r="V200" s="269">
        <f t="shared" si="45"/>
        <v>0</v>
      </c>
      <c r="W200" s="269">
        <f t="shared" si="45"/>
        <v>0</v>
      </c>
      <c r="DA200" s="77"/>
    </row>
    <row r="201" spans="1:105" ht="12" customHeight="1" x14ac:dyDescent="0.25">
      <c r="A201" s="202" t="s">
        <v>95</v>
      </c>
      <c r="B201" s="269">
        <f t="shared" ref="B201:W201" si="46">IF(B$114=0,0,B$114/B$110)</f>
        <v>0</v>
      </c>
      <c r="C201" s="269">
        <f t="shared" si="46"/>
        <v>0</v>
      </c>
      <c r="D201" s="269">
        <f t="shared" si="46"/>
        <v>0</v>
      </c>
      <c r="E201" s="269">
        <f t="shared" si="46"/>
        <v>0</v>
      </c>
      <c r="F201" s="269">
        <f t="shared" si="46"/>
        <v>0</v>
      </c>
      <c r="G201" s="269">
        <f t="shared" si="46"/>
        <v>0</v>
      </c>
      <c r="H201" s="269">
        <f t="shared" si="46"/>
        <v>0</v>
      </c>
      <c r="I201" s="269">
        <f t="shared" si="46"/>
        <v>0</v>
      </c>
      <c r="J201" s="269">
        <f t="shared" si="46"/>
        <v>0</v>
      </c>
      <c r="K201" s="269">
        <f t="shared" si="46"/>
        <v>0</v>
      </c>
      <c r="L201" s="269">
        <f t="shared" si="46"/>
        <v>0</v>
      </c>
      <c r="M201" s="269">
        <f t="shared" si="46"/>
        <v>0</v>
      </c>
      <c r="N201" s="269">
        <f t="shared" si="46"/>
        <v>0</v>
      </c>
      <c r="O201" s="269">
        <f t="shared" si="46"/>
        <v>0</v>
      </c>
      <c r="P201" s="269">
        <f t="shared" si="46"/>
        <v>0</v>
      </c>
      <c r="Q201" s="269">
        <f t="shared" si="46"/>
        <v>0</v>
      </c>
      <c r="R201" s="269">
        <f t="shared" si="46"/>
        <v>0</v>
      </c>
      <c r="S201" s="269">
        <f t="shared" si="46"/>
        <v>0</v>
      </c>
      <c r="T201" s="269">
        <f t="shared" si="46"/>
        <v>0</v>
      </c>
      <c r="U201" s="269">
        <f t="shared" si="46"/>
        <v>0</v>
      </c>
      <c r="V201" s="269">
        <f t="shared" si="46"/>
        <v>0</v>
      </c>
      <c r="W201" s="269">
        <f t="shared" si="46"/>
        <v>0</v>
      </c>
      <c r="DA201" s="77"/>
    </row>
    <row r="202" spans="1:105" ht="12" customHeight="1" x14ac:dyDescent="0.25">
      <c r="A202" s="56" t="s">
        <v>96</v>
      </c>
      <c r="B202" s="270">
        <f t="shared" ref="B202:W202" si="47">IF(B$115=0,0,B$115/B$110)</f>
        <v>2.2374377271442755E-2</v>
      </c>
      <c r="C202" s="270">
        <f t="shared" si="47"/>
        <v>2.6269982399494077E-2</v>
      </c>
      <c r="D202" s="270">
        <f t="shared" si="47"/>
        <v>3.5127606696697448E-2</v>
      </c>
      <c r="E202" s="270">
        <f t="shared" si="47"/>
        <v>3.7076473958684471E-2</v>
      </c>
      <c r="F202" s="270">
        <f t="shared" si="47"/>
        <v>3.466951207104025E-2</v>
      </c>
      <c r="G202" s="270">
        <f t="shared" si="47"/>
        <v>3.9988022910714446E-2</v>
      </c>
      <c r="H202" s="270">
        <f t="shared" si="47"/>
        <v>2.9666985133331349E-2</v>
      </c>
      <c r="I202" s="270">
        <f t="shared" si="47"/>
        <v>2.8365560744318858E-2</v>
      </c>
      <c r="J202" s="270">
        <f t="shared" si="47"/>
        <v>3.3645971535093439E-2</v>
      </c>
      <c r="K202" s="270">
        <f t="shared" si="47"/>
        <v>5.4284751038696261E-2</v>
      </c>
      <c r="L202" s="270">
        <f t="shared" si="47"/>
        <v>5.5018512294572948E-2</v>
      </c>
      <c r="M202" s="270">
        <f t="shared" si="47"/>
        <v>6.0676530183954289E-2</v>
      </c>
      <c r="N202" s="270">
        <f t="shared" si="47"/>
        <v>5.7633536879743964E-2</v>
      </c>
      <c r="O202" s="270">
        <f t="shared" si="47"/>
        <v>5.6893502504961543E-2</v>
      </c>
      <c r="P202" s="270">
        <f t="shared" si="47"/>
        <v>4.5039713942166271E-2</v>
      </c>
      <c r="Q202" s="270">
        <f t="shared" si="47"/>
        <v>4.5072441458549606E-2</v>
      </c>
      <c r="R202" s="270">
        <f t="shared" si="47"/>
        <v>3.8345384598401595E-2</v>
      </c>
      <c r="S202" s="270">
        <f t="shared" si="47"/>
        <v>4.0308878957300766E-2</v>
      </c>
      <c r="T202" s="270">
        <f t="shared" si="47"/>
        <v>5.0746764624668372E-2</v>
      </c>
      <c r="U202" s="270">
        <f t="shared" si="47"/>
        <v>5.0494709400918943E-2</v>
      </c>
      <c r="V202" s="270">
        <f t="shared" si="47"/>
        <v>3.9134006363383642E-2</v>
      </c>
      <c r="W202" s="270">
        <f t="shared" si="47"/>
        <v>4.5994211835380661E-2</v>
      </c>
      <c r="DA202" s="78"/>
    </row>
    <row r="203" spans="1:105" ht="12" customHeight="1" x14ac:dyDescent="0.25">
      <c r="A203" s="203" t="s">
        <v>1053</v>
      </c>
      <c r="B203" s="271">
        <f t="shared" ref="B203:W203" si="48">IF(B$121=0,0,B$121/B$110)</f>
        <v>0.44656751632403308</v>
      </c>
      <c r="C203" s="271">
        <f t="shared" si="48"/>
        <v>0.48368659653483387</v>
      </c>
      <c r="D203" s="271">
        <f t="shared" si="48"/>
        <v>0.44982540722271952</v>
      </c>
      <c r="E203" s="271">
        <f t="shared" si="48"/>
        <v>0.42342661605362553</v>
      </c>
      <c r="F203" s="271">
        <f t="shared" si="48"/>
        <v>0.41761458422619591</v>
      </c>
      <c r="G203" s="271">
        <f t="shared" si="48"/>
        <v>0.34677445969610476</v>
      </c>
      <c r="H203" s="271">
        <f t="shared" si="48"/>
        <v>0.32053375562877023</v>
      </c>
      <c r="I203" s="271">
        <f t="shared" si="48"/>
        <v>0.38623214481756768</v>
      </c>
      <c r="J203" s="271">
        <f t="shared" si="48"/>
        <v>0.34211010610952847</v>
      </c>
      <c r="K203" s="271">
        <f t="shared" si="48"/>
        <v>0.33720506442676379</v>
      </c>
      <c r="L203" s="271">
        <f t="shared" si="48"/>
        <v>0.35944208661622362</v>
      </c>
      <c r="M203" s="271">
        <f t="shared" si="48"/>
        <v>0.3663881767922384</v>
      </c>
      <c r="N203" s="271">
        <f t="shared" si="48"/>
        <v>0.39183407642823281</v>
      </c>
      <c r="O203" s="271">
        <f t="shared" si="48"/>
        <v>0.3885809428719561</v>
      </c>
      <c r="P203" s="271">
        <f t="shared" si="48"/>
        <v>0.47696185936940427</v>
      </c>
      <c r="Q203" s="271">
        <f t="shared" si="48"/>
        <v>0.48514580182281414</v>
      </c>
      <c r="R203" s="271">
        <f t="shared" si="48"/>
        <v>0.51082837054825603</v>
      </c>
      <c r="S203" s="271">
        <f t="shared" si="48"/>
        <v>0.51287981903452784</v>
      </c>
      <c r="T203" s="271">
        <f t="shared" si="48"/>
        <v>0.45053002394499042</v>
      </c>
      <c r="U203" s="271">
        <f t="shared" si="48"/>
        <v>0.44174885572288008</v>
      </c>
      <c r="V203" s="271">
        <f t="shared" si="48"/>
        <v>0.4506964551387701</v>
      </c>
      <c r="W203" s="271">
        <f t="shared" si="48"/>
        <v>0.44493779291948177</v>
      </c>
      <c r="DA203" s="79"/>
    </row>
    <row r="204" spans="1:105" ht="12" customHeight="1" x14ac:dyDescent="0.25">
      <c r="A204" s="62" t="s">
        <v>1054</v>
      </c>
      <c r="B204" s="320">
        <f t="shared" ref="B204:W204" si="49">IF(B$122=0,0,B$122/B$110)</f>
        <v>0.44656751632403308</v>
      </c>
      <c r="C204" s="320">
        <f t="shared" si="49"/>
        <v>0.48368659653483387</v>
      </c>
      <c r="D204" s="320">
        <f t="shared" si="49"/>
        <v>0.44982540722271952</v>
      </c>
      <c r="E204" s="320">
        <f t="shared" si="49"/>
        <v>0.42342661605362553</v>
      </c>
      <c r="F204" s="320">
        <f t="shared" si="49"/>
        <v>0.41761458422619591</v>
      </c>
      <c r="G204" s="320">
        <f t="shared" si="49"/>
        <v>0.34677445969610476</v>
      </c>
      <c r="H204" s="320">
        <f t="shared" si="49"/>
        <v>0.32053375562877023</v>
      </c>
      <c r="I204" s="320">
        <f t="shared" si="49"/>
        <v>0.38623214481756768</v>
      </c>
      <c r="J204" s="320">
        <f t="shared" si="49"/>
        <v>0.34211010610952847</v>
      </c>
      <c r="K204" s="320">
        <f t="shared" si="49"/>
        <v>0.33720506442676379</v>
      </c>
      <c r="L204" s="320">
        <f t="shared" si="49"/>
        <v>0.35944208661622362</v>
      </c>
      <c r="M204" s="320">
        <f t="shared" si="49"/>
        <v>0.3663881767922384</v>
      </c>
      <c r="N204" s="320">
        <f t="shared" si="49"/>
        <v>0.39183407642823281</v>
      </c>
      <c r="O204" s="320">
        <f t="shared" si="49"/>
        <v>0.3885809428719561</v>
      </c>
      <c r="P204" s="320">
        <f t="shared" si="49"/>
        <v>0.47696185936940427</v>
      </c>
      <c r="Q204" s="320">
        <f t="shared" si="49"/>
        <v>0.48514580182281414</v>
      </c>
      <c r="R204" s="320">
        <f t="shared" si="49"/>
        <v>0.51082837054825603</v>
      </c>
      <c r="S204" s="320">
        <f t="shared" si="49"/>
        <v>0.51287981903452784</v>
      </c>
      <c r="T204" s="320">
        <f t="shared" si="49"/>
        <v>0.45053002394499042</v>
      </c>
      <c r="U204" s="320">
        <f t="shared" si="49"/>
        <v>0.44174885572288008</v>
      </c>
      <c r="V204" s="320">
        <f t="shared" si="49"/>
        <v>0.4506964551387701</v>
      </c>
      <c r="W204" s="320">
        <f t="shared" si="49"/>
        <v>0.44493779291948177</v>
      </c>
      <c r="DA204" s="141"/>
    </row>
    <row r="205" spans="1:105" ht="12" customHeight="1" x14ac:dyDescent="0.25">
      <c r="A205" s="62" t="s">
        <v>1066</v>
      </c>
      <c r="B205" s="320">
        <f t="shared" ref="B205:W205" si="50">IF(B$133=0,0,B$133/B$110)</f>
        <v>0</v>
      </c>
      <c r="C205" s="320">
        <f t="shared" si="50"/>
        <v>0</v>
      </c>
      <c r="D205" s="320">
        <f t="shared" si="50"/>
        <v>0</v>
      </c>
      <c r="E205" s="320">
        <f t="shared" si="50"/>
        <v>0</v>
      </c>
      <c r="F205" s="320">
        <f t="shared" si="50"/>
        <v>0</v>
      </c>
      <c r="G205" s="320">
        <f t="shared" si="50"/>
        <v>0</v>
      </c>
      <c r="H205" s="320">
        <f t="shared" si="50"/>
        <v>0</v>
      </c>
      <c r="I205" s="320">
        <f t="shared" si="50"/>
        <v>0</v>
      </c>
      <c r="J205" s="320">
        <f t="shared" si="50"/>
        <v>0</v>
      </c>
      <c r="K205" s="320">
        <f t="shared" si="50"/>
        <v>0</v>
      </c>
      <c r="L205" s="320">
        <f t="shared" si="50"/>
        <v>0</v>
      </c>
      <c r="M205" s="320">
        <f t="shared" si="50"/>
        <v>0</v>
      </c>
      <c r="N205" s="320">
        <f t="shared" si="50"/>
        <v>0</v>
      </c>
      <c r="O205" s="320">
        <f t="shared" si="50"/>
        <v>0</v>
      </c>
      <c r="P205" s="320">
        <f t="shared" si="50"/>
        <v>0</v>
      </c>
      <c r="Q205" s="320">
        <f t="shared" si="50"/>
        <v>0</v>
      </c>
      <c r="R205" s="320">
        <f t="shared" si="50"/>
        <v>0</v>
      </c>
      <c r="S205" s="320">
        <f t="shared" si="50"/>
        <v>0</v>
      </c>
      <c r="T205" s="320">
        <f t="shared" si="50"/>
        <v>0</v>
      </c>
      <c r="U205" s="320">
        <f t="shared" si="50"/>
        <v>0</v>
      </c>
      <c r="V205" s="320">
        <f t="shared" si="50"/>
        <v>0</v>
      </c>
      <c r="W205" s="320">
        <f t="shared" si="50"/>
        <v>0</v>
      </c>
      <c r="DA205" s="141"/>
    </row>
    <row r="206" spans="1:105" ht="12" customHeight="1" x14ac:dyDescent="0.25">
      <c r="A206" s="203" t="s">
        <v>1012</v>
      </c>
      <c r="B206" s="271">
        <f t="shared" ref="B206:W206" si="51">IF(B$134=0,0,B$134/B$110)</f>
        <v>0.44317014102103314</v>
      </c>
      <c r="C206" s="271">
        <f t="shared" si="51"/>
        <v>0.39008005086968411</v>
      </c>
      <c r="D206" s="271">
        <f t="shared" si="51"/>
        <v>0.41391096431993335</v>
      </c>
      <c r="E206" s="271">
        <f t="shared" si="51"/>
        <v>0.43721223402270265</v>
      </c>
      <c r="F206" s="271">
        <f t="shared" si="51"/>
        <v>0.45198699424067779</v>
      </c>
      <c r="G206" s="271">
        <f t="shared" si="51"/>
        <v>0.51526974017563165</v>
      </c>
      <c r="H206" s="271">
        <f t="shared" si="51"/>
        <v>0.55572240551810892</v>
      </c>
      <c r="I206" s="271">
        <f t="shared" si="51"/>
        <v>0.48492320922181775</v>
      </c>
      <c r="J206" s="271">
        <f t="shared" si="51"/>
        <v>0.51692187752472207</v>
      </c>
      <c r="K206" s="271">
        <f t="shared" si="51"/>
        <v>0.45948799784708205</v>
      </c>
      <c r="L206" s="271">
        <f t="shared" si="51"/>
        <v>0.43217048265422059</v>
      </c>
      <c r="M206" s="271">
        <f t="shared" si="51"/>
        <v>0.40682178174218664</v>
      </c>
      <c r="N206" s="271">
        <f t="shared" si="51"/>
        <v>0.38789222480941232</v>
      </c>
      <c r="O206" s="271">
        <f t="shared" si="51"/>
        <v>0.39385296839269313</v>
      </c>
      <c r="P206" s="271">
        <f t="shared" si="51"/>
        <v>0.33257885920246283</v>
      </c>
      <c r="Q206" s="271">
        <f t="shared" si="51"/>
        <v>0.32266357673882967</v>
      </c>
      <c r="R206" s="271">
        <f t="shared" si="51"/>
        <v>0.31472319503637775</v>
      </c>
      <c r="S206" s="271">
        <f t="shared" si="51"/>
        <v>0.30607399215699455</v>
      </c>
      <c r="T206" s="271">
        <f t="shared" si="51"/>
        <v>0.34327341537277034</v>
      </c>
      <c r="U206" s="271">
        <f t="shared" si="51"/>
        <v>0.35399244832126014</v>
      </c>
      <c r="V206" s="271">
        <f t="shared" si="51"/>
        <v>0.3794721863381153</v>
      </c>
      <c r="W206" s="271">
        <f t="shared" si="51"/>
        <v>0.3643186912107797</v>
      </c>
      <c r="DA206" s="79"/>
    </row>
    <row r="207" spans="1:105" ht="12" customHeight="1" x14ac:dyDescent="0.25">
      <c r="A207" s="62" t="s">
        <v>1014</v>
      </c>
      <c r="B207" s="320">
        <f t="shared" ref="B207:W207" si="52">IF(B$135=0,0,B$135/B$110)</f>
        <v>0.44317014102103314</v>
      </c>
      <c r="C207" s="320">
        <f t="shared" si="52"/>
        <v>0.39008005086968411</v>
      </c>
      <c r="D207" s="320">
        <f t="shared" si="52"/>
        <v>0.41391096431993335</v>
      </c>
      <c r="E207" s="320">
        <f t="shared" si="52"/>
        <v>0.43721223402270265</v>
      </c>
      <c r="F207" s="320">
        <f t="shared" si="52"/>
        <v>0.45198699424067779</v>
      </c>
      <c r="G207" s="320">
        <f t="shared" si="52"/>
        <v>0.51526974017563165</v>
      </c>
      <c r="H207" s="320">
        <f t="shared" si="52"/>
        <v>0.55572240551810892</v>
      </c>
      <c r="I207" s="320">
        <f t="shared" si="52"/>
        <v>0.48492320922181775</v>
      </c>
      <c r="J207" s="320">
        <f t="shared" si="52"/>
        <v>0.51692187752472207</v>
      </c>
      <c r="K207" s="320">
        <f t="shared" si="52"/>
        <v>0.45948799784708205</v>
      </c>
      <c r="L207" s="320">
        <f t="shared" si="52"/>
        <v>0.43217048265422059</v>
      </c>
      <c r="M207" s="320">
        <f t="shared" si="52"/>
        <v>0.40682178174218664</v>
      </c>
      <c r="N207" s="320">
        <f t="shared" si="52"/>
        <v>0.38789222480941232</v>
      </c>
      <c r="O207" s="320">
        <f t="shared" si="52"/>
        <v>0.39385296839269313</v>
      </c>
      <c r="P207" s="320">
        <f t="shared" si="52"/>
        <v>0.33257885920246283</v>
      </c>
      <c r="Q207" s="320">
        <f t="shared" si="52"/>
        <v>0.32266357673882967</v>
      </c>
      <c r="R207" s="320">
        <f t="shared" si="52"/>
        <v>0.31472319503637775</v>
      </c>
      <c r="S207" s="320">
        <f t="shared" si="52"/>
        <v>0.30607399215699455</v>
      </c>
      <c r="T207" s="320">
        <f t="shared" si="52"/>
        <v>0.34327341537277034</v>
      </c>
      <c r="U207" s="320">
        <f t="shared" si="52"/>
        <v>0.35399244832126014</v>
      </c>
      <c r="V207" s="320">
        <f t="shared" si="52"/>
        <v>0.3794721863381153</v>
      </c>
      <c r="W207" s="320">
        <f t="shared" si="52"/>
        <v>0.3643186912107797</v>
      </c>
      <c r="DA207" s="141"/>
    </row>
    <row r="208" spans="1:105" ht="12" customHeight="1" x14ac:dyDescent="0.25">
      <c r="A208" s="62" t="s">
        <v>1021</v>
      </c>
      <c r="B208" s="320">
        <f t="shared" ref="B208:W208" si="53">IF(B$141=0,0,B$141/B$110)</f>
        <v>0</v>
      </c>
      <c r="C208" s="320">
        <f t="shared" si="53"/>
        <v>0</v>
      </c>
      <c r="D208" s="320">
        <f t="shared" si="53"/>
        <v>0</v>
      </c>
      <c r="E208" s="320">
        <f t="shared" si="53"/>
        <v>0</v>
      </c>
      <c r="F208" s="320">
        <f t="shared" si="53"/>
        <v>0</v>
      </c>
      <c r="G208" s="320">
        <f t="shared" si="53"/>
        <v>0</v>
      </c>
      <c r="H208" s="320">
        <f t="shared" si="53"/>
        <v>0</v>
      </c>
      <c r="I208" s="320">
        <f t="shared" si="53"/>
        <v>0</v>
      </c>
      <c r="J208" s="320">
        <f t="shared" si="53"/>
        <v>0</v>
      </c>
      <c r="K208" s="320">
        <f t="shared" si="53"/>
        <v>0</v>
      </c>
      <c r="L208" s="320">
        <f t="shared" si="53"/>
        <v>0</v>
      </c>
      <c r="M208" s="320">
        <f t="shared" si="53"/>
        <v>0</v>
      </c>
      <c r="N208" s="320">
        <f t="shared" si="53"/>
        <v>0</v>
      </c>
      <c r="O208" s="320">
        <f t="shared" si="53"/>
        <v>0</v>
      </c>
      <c r="P208" s="320">
        <f t="shared" si="53"/>
        <v>0</v>
      </c>
      <c r="Q208" s="320">
        <f t="shared" si="53"/>
        <v>0</v>
      </c>
      <c r="R208" s="320">
        <f t="shared" si="53"/>
        <v>0</v>
      </c>
      <c r="S208" s="320">
        <f t="shared" si="53"/>
        <v>0</v>
      </c>
      <c r="T208" s="320">
        <f t="shared" si="53"/>
        <v>0</v>
      </c>
      <c r="U208" s="320">
        <f t="shared" si="53"/>
        <v>0</v>
      </c>
      <c r="V208" s="320">
        <f t="shared" si="53"/>
        <v>0</v>
      </c>
      <c r="W208" s="320">
        <f t="shared" si="53"/>
        <v>0</v>
      </c>
      <c r="DA208" s="141"/>
    </row>
    <row r="209" spans="1:105" ht="12" customHeight="1" x14ac:dyDescent="0.25">
      <c r="A209" s="203" t="s">
        <v>1023</v>
      </c>
      <c r="B209" s="271">
        <f t="shared" ref="B209:W209" si="54">IF(B$142=0,0,B$142/B$110)</f>
        <v>8.7887965383491459E-2</v>
      </c>
      <c r="C209" s="271">
        <f t="shared" si="54"/>
        <v>9.9963370195987861E-2</v>
      </c>
      <c r="D209" s="271">
        <f t="shared" si="54"/>
        <v>0.10113602176064984</v>
      </c>
      <c r="E209" s="271">
        <f t="shared" si="54"/>
        <v>0.10228467596498721</v>
      </c>
      <c r="F209" s="271">
        <f t="shared" si="54"/>
        <v>9.5728909462086176E-2</v>
      </c>
      <c r="G209" s="271">
        <f t="shared" si="54"/>
        <v>9.7967777217549068E-2</v>
      </c>
      <c r="H209" s="271">
        <f t="shared" si="54"/>
        <v>9.4076853719789744E-2</v>
      </c>
      <c r="I209" s="271">
        <f t="shared" si="54"/>
        <v>0.10047908521629563</v>
      </c>
      <c r="J209" s="271">
        <f t="shared" si="54"/>
        <v>0.10732204483065608</v>
      </c>
      <c r="K209" s="271">
        <f t="shared" si="54"/>
        <v>0.1490221866874579</v>
      </c>
      <c r="L209" s="271">
        <f t="shared" si="54"/>
        <v>0.15336891843498274</v>
      </c>
      <c r="M209" s="271">
        <f t="shared" si="54"/>
        <v>0.16611351128162072</v>
      </c>
      <c r="N209" s="271">
        <f t="shared" si="54"/>
        <v>0.16264016188261102</v>
      </c>
      <c r="O209" s="271">
        <f t="shared" si="54"/>
        <v>0.16067258623038924</v>
      </c>
      <c r="P209" s="271">
        <f t="shared" si="54"/>
        <v>0.14541956748596674</v>
      </c>
      <c r="Q209" s="271">
        <f t="shared" si="54"/>
        <v>0.14711817997980653</v>
      </c>
      <c r="R209" s="271">
        <f t="shared" si="54"/>
        <v>0.13610304981696481</v>
      </c>
      <c r="S209" s="271">
        <f t="shared" si="54"/>
        <v>0.14073730985117686</v>
      </c>
      <c r="T209" s="271">
        <f t="shared" si="54"/>
        <v>0.15544979605757087</v>
      </c>
      <c r="U209" s="271">
        <f t="shared" si="54"/>
        <v>0.15376398655494114</v>
      </c>
      <c r="V209" s="271">
        <f t="shared" si="54"/>
        <v>0.1306973521597308</v>
      </c>
      <c r="W209" s="271">
        <f t="shared" si="54"/>
        <v>0.14474930403435782</v>
      </c>
      <c r="DA209" s="79"/>
    </row>
    <row r="210" spans="1:105" ht="12" customHeight="1" x14ac:dyDescent="0.25">
      <c r="A210" s="62" t="s">
        <v>1135</v>
      </c>
      <c r="B210" s="320">
        <f t="shared" ref="B210:W210" si="55">IF(B$143=0,0,B$143/B$110)</f>
        <v>3.7664751110434859E-2</v>
      </c>
      <c r="C210" s="320">
        <f t="shared" si="55"/>
        <v>4.5565558687575877E-2</v>
      </c>
      <c r="D210" s="320">
        <f t="shared" si="55"/>
        <v>5.0546408798253194E-2</v>
      </c>
      <c r="E210" s="320">
        <f t="shared" si="55"/>
        <v>5.466400296568686E-2</v>
      </c>
      <c r="F210" s="320">
        <f t="shared" si="55"/>
        <v>4.8761886603381856E-2</v>
      </c>
      <c r="G210" s="320">
        <f t="shared" si="55"/>
        <v>5.8967788734052631E-2</v>
      </c>
      <c r="H210" s="320">
        <f t="shared" si="55"/>
        <v>5.8028025934003677E-2</v>
      </c>
      <c r="I210" s="320">
        <f t="shared" si="55"/>
        <v>5.7041488303761344E-2</v>
      </c>
      <c r="J210" s="320">
        <f t="shared" si="55"/>
        <v>6.8846632858125451E-2</v>
      </c>
      <c r="K210" s="320">
        <f t="shared" si="55"/>
        <v>0.11109842021184918</v>
      </c>
      <c r="L210" s="320">
        <f t="shared" si="55"/>
        <v>0.11294426533105602</v>
      </c>
      <c r="M210" s="320">
        <f t="shared" si="55"/>
        <v>0.12490766616860748</v>
      </c>
      <c r="N210" s="320">
        <f t="shared" si="55"/>
        <v>0.11857254374967677</v>
      </c>
      <c r="O210" s="320">
        <f t="shared" si="55"/>
        <v>0.11697083175229642</v>
      </c>
      <c r="P210" s="320">
        <f t="shared" si="55"/>
        <v>9.1778053521024763E-2</v>
      </c>
      <c r="Q210" s="320">
        <f t="shared" si="55"/>
        <v>9.255625895342097E-2</v>
      </c>
      <c r="R210" s="320">
        <f t="shared" si="55"/>
        <v>7.8652738782282211E-2</v>
      </c>
      <c r="S210" s="320">
        <f t="shared" si="55"/>
        <v>8.3056282669148204E-2</v>
      </c>
      <c r="T210" s="320">
        <f t="shared" si="55"/>
        <v>0.10478093837779245</v>
      </c>
      <c r="U210" s="320">
        <f t="shared" si="55"/>
        <v>0.10408270293074358</v>
      </c>
      <c r="V210" s="320">
        <f t="shared" si="55"/>
        <v>8.000977679628446E-2</v>
      </c>
      <c r="W210" s="320">
        <f t="shared" si="55"/>
        <v>9.4709376598701198E-2</v>
      </c>
      <c r="DA210" s="141"/>
    </row>
    <row r="211" spans="1:105" ht="12" customHeight="1" x14ac:dyDescent="0.25">
      <c r="A211" s="62" t="s">
        <v>1026</v>
      </c>
      <c r="B211" s="320">
        <f t="shared" ref="B211:W211" si="56">IF(B$144=0,0,B$144/B$110)</f>
        <v>5.0223214273056593E-2</v>
      </c>
      <c r="C211" s="320">
        <f t="shared" si="56"/>
        <v>5.4397811508411976E-2</v>
      </c>
      <c r="D211" s="320">
        <f t="shared" si="56"/>
        <v>5.0589612962396641E-2</v>
      </c>
      <c r="E211" s="320">
        <f t="shared" si="56"/>
        <v>4.762067299930034E-2</v>
      </c>
      <c r="F211" s="320">
        <f t="shared" si="56"/>
        <v>4.6967022858704327E-2</v>
      </c>
      <c r="G211" s="320">
        <f t="shared" si="56"/>
        <v>3.899998848349643E-2</v>
      </c>
      <c r="H211" s="320">
        <f t="shared" si="56"/>
        <v>3.604882778578606E-2</v>
      </c>
      <c r="I211" s="320">
        <f t="shared" si="56"/>
        <v>4.3437596912534279E-2</v>
      </c>
      <c r="J211" s="320">
        <f t="shared" si="56"/>
        <v>3.8475411972530633E-2</v>
      </c>
      <c r="K211" s="320">
        <f t="shared" si="56"/>
        <v>3.792376647560871E-2</v>
      </c>
      <c r="L211" s="320">
        <f t="shared" si="56"/>
        <v>4.0424653103926705E-2</v>
      </c>
      <c r="M211" s="320">
        <f t="shared" si="56"/>
        <v>4.1205845113013249E-2</v>
      </c>
      <c r="N211" s="320">
        <f t="shared" si="56"/>
        <v>4.4067618132934236E-2</v>
      </c>
      <c r="O211" s="320">
        <f t="shared" si="56"/>
        <v>4.3701754478092832E-2</v>
      </c>
      <c r="P211" s="320">
        <f t="shared" si="56"/>
        <v>5.3641513964941955E-2</v>
      </c>
      <c r="Q211" s="320">
        <f t="shared" si="56"/>
        <v>5.456192102638556E-2</v>
      </c>
      <c r="R211" s="320">
        <f t="shared" si="56"/>
        <v>5.7450311034682601E-2</v>
      </c>
      <c r="S211" s="320">
        <f t="shared" si="56"/>
        <v>5.7681027182028645E-2</v>
      </c>
      <c r="T211" s="320">
        <f t="shared" si="56"/>
        <v>5.0668857679778419E-2</v>
      </c>
      <c r="U211" s="320">
        <f t="shared" si="56"/>
        <v>4.9681283624197554E-2</v>
      </c>
      <c r="V211" s="320">
        <f t="shared" si="56"/>
        <v>5.0687575363446341E-2</v>
      </c>
      <c r="W211" s="320">
        <f t="shared" si="56"/>
        <v>5.0039927435656606E-2</v>
      </c>
      <c r="DA211" s="141"/>
    </row>
    <row r="212" spans="1:105" ht="12" customHeight="1" x14ac:dyDescent="0.25">
      <c r="A212" s="62" t="s">
        <v>1038</v>
      </c>
      <c r="B212" s="320">
        <f t="shared" ref="B212:W212" si="57">IF(B$155=0,0,B$155/B$110)</f>
        <v>0</v>
      </c>
      <c r="C212" s="320">
        <f t="shared" si="57"/>
        <v>0</v>
      </c>
      <c r="D212" s="320">
        <f t="shared" si="57"/>
        <v>0</v>
      </c>
      <c r="E212" s="320">
        <f t="shared" si="57"/>
        <v>0</v>
      </c>
      <c r="F212" s="320">
        <f t="shared" si="57"/>
        <v>0</v>
      </c>
      <c r="G212" s="320">
        <f t="shared" si="57"/>
        <v>0</v>
      </c>
      <c r="H212" s="320">
        <f t="shared" si="57"/>
        <v>0</v>
      </c>
      <c r="I212" s="320">
        <f t="shared" si="57"/>
        <v>0</v>
      </c>
      <c r="J212" s="320">
        <f t="shared" si="57"/>
        <v>0</v>
      </c>
      <c r="K212" s="320">
        <f t="shared" si="57"/>
        <v>0</v>
      </c>
      <c r="L212" s="320">
        <f t="shared" si="57"/>
        <v>0</v>
      </c>
      <c r="M212" s="320">
        <f t="shared" si="57"/>
        <v>0</v>
      </c>
      <c r="N212" s="320">
        <f t="shared" si="57"/>
        <v>0</v>
      </c>
      <c r="O212" s="320">
        <f t="shared" si="57"/>
        <v>0</v>
      </c>
      <c r="P212" s="320">
        <f t="shared" si="57"/>
        <v>0</v>
      </c>
      <c r="Q212" s="320">
        <f t="shared" si="57"/>
        <v>0</v>
      </c>
      <c r="R212" s="320">
        <f t="shared" si="57"/>
        <v>0</v>
      </c>
      <c r="S212" s="320">
        <f t="shared" si="57"/>
        <v>0</v>
      </c>
      <c r="T212" s="320">
        <f t="shared" si="57"/>
        <v>0</v>
      </c>
      <c r="U212" s="320">
        <f t="shared" si="57"/>
        <v>0</v>
      </c>
      <c r="V212" s="320">
        <f t="shared" si="57"/>
        <v>0</v>
      </c>
      <c r="W212" s="320">
        <f t="shared" si="57"/>
        <v>0</v>
      </c>
      <c r="DA212" s="141"/>
    </row>
    <row r="213" spans="1:105" ht="12" customHeight="1" x14ac:dyDescent="0.25">
      <c r="A213" s="41" t="s">
        <v>1040</v>
      </c>
      <c r="B213" s="321">
        <f t="shared" ref="B213:W213" si="58">IF(B$156=0,0,B$156/B$110)</f>
        <v>0</v>
      </c>
      <c r="C213" s="321">
        <f t="shared" si="58"/>
        <v>0</v>
      </c>
      <c r="D213" s="321">
        <f t="shared" si="58"/>
        <v>0</v>
      </c>
      <c r="E213" s="321">
        <f t="shared" si="58"/>
        <v>0</v>
      </c>
      <c r="F213" s="321">
        <f t="shared" si="58"/>
        <v>0</v>
      </c>
      <c r="G213" s="321">
        <f t="shared" si="58"/>
        <v>0</v>
      </c>
      <c r="H213" s="321">
        <f t="shared" si="58"/>
        <v>0</v>
      </c>
      <c r="I213" s="321">
        <f t="shared" si="58"/>
        <v>0</v>
      </c>
      <c r="J213" s="321">
        <f t="shared" si="58"/>
        <v>0</v>
      </c>
      <c r="K213" s="321">
        <f t="shared" si="58"/>
        <v>0</v>
      </c>
      <c r="L213" s="321">
        <f t="shared" si="58"/>
        <v>0</v>
      </c>
      <c r="M213" s="321">
        <f t="shared" si="58"/>
        <v>0</v>
      </c>
      <c r="N213" s="321">
        <f t="shared" si="58"/>
        <v>0</v>
      </c>
      <c r="O213" s="321">
        <f t="shared" si="58"/>
        <v>0</v>
      </c>
      <c r="P213" s="321">
        <f t="shared" si="58"/>
        <v>0</v>
      </c>
      <c r="Q213" s="321">
        <f t="shared" si="58"/>
        <v>0</v>
      </c>
      <c r="R213" s="321">
        <f t="shared" si="58"/>
        <v>0</v>
      </c>
      <c r="S213" s="321">
        <f t="shared" si="58"/>
        <v>0</v>
      </c>
      <c r="T213" s="321">
        <f t="shared" si="58"/>
        <v>0</v>
      </c>
      <c r="U213" s="321">
        <f t="shared" si="58"/>
        <v>0</v>
      </c>
      <c r="V213" s="321">
        <f t="shared" si="58"/>
        <v>0</v>
      </c>
      <c r="W213" s="321">
        <f t="shared" si="58"/>
        <v>0</v>
      </c>
      <c r="DA213" s="82"/>
    </row>
    <row r="214" spans="1:105" ht="12" customHeight="1" x14ac:dyDescent="0.25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DA214" s="173"/>
    </row>
    <row r="215" spans="1:105" ht="15" customHeight="1" x14ac:dyDescent="0.25">
      <c r="A215" s="32" t="s">
        <v>432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DA215" s="88"/>
    </row>
    <row r="216" spans="1:105" ht="12" customHeight="1" x14ac:dyDescent="0.25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DA216" s="173"/>
    </row>
    <row r="217" spans="1:105" ht="12" customHeight="1" x14ac:dyDescent="0.25">
      <c r="A217" s="35" t="s">
        <v>1404</v>
      </c>
      <c r="B217" s="322">
        <f>IF(B$5=0,0,(B$5-B$16-B$59)/(CHI_fec!B$5-CHI_fec!B$16))</f>
        <v>0.95134142455066262</v>
      </c>
      <c r="C217" s="322">
        <f>IF(C$5=0,0,(C$5-C$16-C$59)/(CHI_fec!C$5-CHI_fec!C$16))</f>
        <v>1.5733526707363521</v>
      </c>
      <c r="D217" s="322">
        <f>IF(D$5=0,0,(D$5-D$16-D$59)/(CHI_fec!D$5-CHI_fec!D$16))</f>
        <v>1.3517625705801395</v>
      </c>
      <c r="E217" s="322">
        <f>IF(E$5=0,0,(E$5-E$16-E$59)/(CHI_fec!E$5-CHI_fec!E$16))</f>
        <v>1.2060583828723916</v>
      </c>
      <c r="F217" s="322">
        <f>IF(F$5=0,0,(F$5-F$16-F$59)/(CHI_fec!F$5-CHI_fec!F$16))</f>
        <v>1.1225353597666057</v>
      </c>
      <c r="G217" s="322">
        <f>IF(G$5=0,0,(G$5-G$16-G$59)/(CHI_fec!G$5-CHI_fec!G$16))</f>
        <v>0.68678844849517862</v>
      </c>
      <c r="H217" s="322">
        <f>IF(H$5=0,0,(H$5-H$16-H$59)/(CHI_fec!H$5-CHI_fec!H$16))</f>
        <v>0.56076549778174001</v>
      </c>
      <c r="I217" s="322">
        <f>IF(I$5=0,0,(I$5-I$16-I$59)/(CHI_fec!I$5-CHI_fec!I$16))</f>
        <v>0.94598853983110598</v>
      </c>
      <c r="J217" s="322">
        <f>IF(J$5=0,0,(J$5-J$16-J$59)/(CHI_fec!J$5-CHI_fec!J$16))</f>
        <v>0.73027077311057564</v>
      </c>
      <c r="K217" s="322">
        <f>IF(K$5=0,0,(K$5-K$16-K$59)/(CHI_fec!K$5-CHI_fec!K$16))</f>
        <v>0.90311066070641055</v>
      </c>
      <c r="L217" s="322">
        <f>IF(L$5=0,0,(L$5-L$16-L$59)/(CHI_fec!L$5-CHI_fec!L$16))</f>
        <v>1.0140428632197405</v>
      </c>
      <c r="M217" s="322">
        <f>IF(M$5=0,0,(M$5-M$16-M$59)/(CHI_fec!M$5-CHI_fec!M$16))</f>
        <v>1.0518102675014109</v>
      </c>
      <c r="N217" s="322">
        <f>IF(N$5=0,0,(N$5-N$16-N$59)/(CHI_fec!N$5-CHI_fec!N$16))</f>
        <v>1.0251017196136445</v>
      </c>
      <c r="O217" s="322">
        <f>IF(O$5=0,0,(O$5-O$16-O$59)/(CHI_fec!O$5-CHI_fec!O$16))</f>
        <v>1.0014870647880938</v>
      </c>
      <c r="P217" s="322">
        <f>IF(P$5=0,0,(P$5-P$16-P$59)/(CHI_fec!P$5-CHI_fec!P$16))</f>
        <v>1.0353223148359953</v>
      </c>
      <c r="Q217" s="322">
        <f>IF(Q$5=0,0,(Q$5-Q$16-Q$59)/(CHI_fec!Q$5-CHI_fec!Q$16))</f>
        <v>1.0837056598393062</v>
      </c>
      <c r="R217" s="322">
        <f>IF(R$5=0,0,(R$5-R$16-R$59)/(CHI_fec!R$5-CHI_fec!R$16))</f>
        <v>1.0726657689800314</v>
      </c>
      <c r="S217" s="322">
        <f>IF(S$5=0,0,(S$5-S$16-S$59)/(CHI_fec!S$5-CHI_fec!S$16))</f>
        <v>1.0897269050836731</v>
      </c>
      <c r="T217" s="322">
        <f>IF(T$5=0,0,(T$5-T$16-T$59)/(CHI_fec!T$5-CHI_fec!T$16))</f>
        <v>1.058892155035779</v>
      </c>
      <c r="U217" s="322">
        <f>IF(U$5=0,0,(U$5-U$16-U$59)/(CHI_fec!U$5-CHI_fec!U$16))</f>
        <v>0.96546022148977662</v>
      </c>
      <c r="V217" s="322">
        <f>IF(V$5=0,0,(V$5-V$16-V$59)/(CHI_fec!V$5-CHI_fec!V$16))</f>
        <v>0.74286196302560825</v>
      </c>
      <c r="W217" s="322">
        <f>IF(W$5=0,0,(W$5-W$16-W$59)/(CHI_fec!W$5-CHI_fec!W$16))</f>
        <v>0.87487723831833275</v>
      </c>
      <c r="DA217" s="95"/>
    </row>
    <row r="218" spans="1:105" ht="12" customHeight="1" x14ac:dyDescent="0.25">
      <c r="A218" s="55" t="s">
        <v>92</v>
      </c>
      <c r="B218" s="275">
        <f>IF(B$6=0,0,B$6/CHI_fec!B$6)</f>
        <v>0</v>
      </c>
      <c r="C218" s="275">
        <f>IF(C$6=0,0,C$6/CHI_fec!C$6)</f>
        <v>0</v>
      </c>
      <c r="D218" s="275">
        <f>IF(D$6=0,0,D$6/CHI_fec!D$6)</f>
        <v>0</v>
      </c>
      <c r="E218" s="275">
        <f>IF(E$6=0,0,E$6/CHI_fec!E$6)</f>
        <v>0</v>
      </c>
      <c r="F218" s="275">
        <f>IF(F$6=0,0,F$6/CHI_fec!F$6)</f>
        <v>0</v>
      </c>
      <c r="G218" s="275">
        <f>IF(G$6=0,0,G$6/CHI_fec!G$6)</f>
        <v>0</v>
      </c>
      <c r="H218" s="275">
        <f>IF(H$6=0,0,H$6/CHI_fec!H$6)</f>
        <v>0</v>
      </c>
      <c r="I218" s="275">
        <f>IF(I$6=0,0,I$6/CHI_fec!I$6)</f>
        <v>0</v>
      </c>
      <c r="J218" s="275">
        <f>IF(J$6=0,0,J$6/CHI_fec!J$6)</f>
        <v>0</v>
      </c>
      <c r="K218" s="275">
        <f>IF(K$6=0,0,K$6/CHI_fec!K$6)</f>
        <v>0</v>
      </c>
      <c r="L218" s="275">
        <f>IF(L$6=0,0,L$6/CHI_fec!L$6)</f>
        <v>0</v>
      </c>
      <c r="M218" s="275">
        <f>IF(M$6=0,0,M$6/CHI_fec!M$6)</f>
        <v>0</v>
      </c>
      <c r="N218" s="275">
        <f>IF(N$6=0,0,N$6/CHI_fec!N$6)</f>
        <v>0</v>
      </c>
      <c r="O218" s="275">
        <f>IF(O$6=0,0,O$6/CHI_fec!O$6)</f>
        <v>0</v>
      </c>
      <c r="P218" s="275">
        <f>IF(P$6=0,0,P$6/CHI_fec!P$6)</f>
        <v>0</v>
      </c>
      <c r="Q218" s="275">
        <f>IF(Q$6=0,0,Q$6/CHI_fec!Q$6)</f>
        <v>0</v>
      </c>
      <c r="R218" s="275">
        <f>IF(R$6=0,0,R$6/CHI_fec!R$6)</f>
        <v>0</v>
      </c>
      <c r="S218" s="275">
        <f>IF(S$6=0,0,S$6/CHI_fec!S$6)</f>
        <v>0</v>
      </c>
      <c r="T218" s="275">
        <f>IF(T$6=0,0,T$6/CHI_fec!T$6)</f>
        <v>0</v>
      </c>
      <c r="U218" s="275">
        <f>IF(U$6=0,0,U$6/CHI_fec!U$6)</f>
        <v>0</v>
      </c>
      <c r="V218" s="275">
        <f>IF(V$6=0,0,V$6/CHI_fec!V$6)</f>
        <v>0</v>
      </c>
      <c r="W218" s="275">
        <f>IF(W$6=0,0,W$6/CHI_fec!W$6)</f>
        <v>0</v>
      </c>
      <c r="DA218" s="76"/>
    </row>
    <row r="219" spans="1:105" ht="12" customHeight="1" x14ac:dyDescent="0.25">
      <c r="A219" s="202" t="s">
        <v>93</v>
      </c>
      <c r="B219" s="276">
        <f>IF(B$7=0,0,B$7/CHI_fec!B$7)</f>
        <v>0</v>
      </c>
      <c r="C219" s="276">
        <f>IF(C$7=0,0,C$7/CHI_fec!C$7)</f>
        <v>0</v>
      </c>
      <c r="D219" s="276">
        <f>IF(D$7=0,0,D$7/CHI_fec!D$7)</f>
        <v>0</v>
      </c>
      <c r="E219" s="276">
        <f>IF(E$7=0,0,E$7/CHI_fec!E$7)</f>
        <v>0</v>
      </c>
      <c r="F219" s="276">
        <f>IF(F$7=0,0,F$7/CHI_fec!F$7)</f>
        <v>0</v>
      </c>
      <c r="G219" s="276">
        <f>IF(G$7=0,0,G$7/CHI_fec!G$7)</f>
        <v>0</v>
      </c>
      <c r="H219" s="276">
        <f>IF(H$7=0,0,H$7/CHI_fec!H$7)</f>
        <v>0</v>
      </c>
      <c r="I219" s="276">
        <f>IF(I$7=0,0,I$7/CHI_fec!I$7)</f>
        <v>0</v>
      </c>
      <c r="J219" s="276">
        <f>IF(J$7=0,0,J$7/CHI_fec!J$7)</f>
        <v>0</v>
      </c>
      <c r="K219" s="276">
        <f>IF(K$7=0,0,K$7/CHI_fec!K$7)</f>
        <v>0</v>
      </c>
      <c r="L219" s="276">
        <f>IF(L$7=0,0,L$7/CHI_fec!L$7)</f>
        <v>0</v>
      </c>
      <c r="M219" s="276">
        <f>IF(M$7=0,0,M$7/CHI_fec!M$7)</f>
        <v>0</v>
      </c>
      <c r="N219" s="276">
        <f>IF(N$7=0,0,N$7/CHI_fec!N$7)</f>
        <v>0</v>
      </c>
      <c r="O219" s="276">
        <f>IF(O$7=0,0,O$7/CHI_fec!O$7)</f>
        <v>0</v>
      </c>
      <c r="P219" s="276">
        <f>IF(P$7=0,0,P$7/CHI_fec!P$7)</f>
        <v>0</v>
      </c>
      <c r="Q219" s="276">
        <f>IF(Q$7=0,0,Q$7/CHI_fec!Q$7)</f>
        <v>0</v>
      </c>
      <c r="R219" s="276">
        <f>IF(R$7=0,0,R$7/CHI_fec!R$7)</f>
        <v>0</v>
      </c>
      <c r="S219" s="276">
        <f>IF(S$7=0,0,S$7/CHI_fec!S$7)</f>
        <v>0</v>
      </c>
      <c r="T219" s="276">
        <f>IF(T$7=0,0,T$7/CHI_fec!T$7)</f>
        <v>0</v>
      </c>
      <c r="U219" s="276">
        <f>IF(U$7=0,0,U$7/CHI_fec!U$7)</f>
        <v>0</v>
      </c>
      <c r="V219" s="276">
        <f>IF(V$7=0,0,V$7/CHI_fec!V$7)</f>
        <v>0</v>
      </c>
      <c r="W219" s="276">
        <f>IF(W$7=0,0,W$7/CHI_fec!W$7)</f>
        <v>0</v>
      </c>
      <c r="DA219" s="77"/>
    </row>
    <row r="220" spans="1:105" ht="12" customHeight="1" x14ac:dyDescent="0.25">
      <c r="A220" s="202" t="s">
        <v>94</v>
      </c>
      <c r="B220" s="276">
        <f>IF(B$8=0,0,B$8/CHI_fec!B$8)</f>
        <v>0</v>
      </c>
      <c r="C220" s="276">
        <f>IF(C$8=0,0,C$8/CHI_fec!C$8)</f>
        <v>0</v>
      </c>
      <c r="D220" s="276">
        <f>IF(D$8=0,0,D$8/CHI_fec!D$8)</f>
        <v>0</v>
      </c>
      <c r="E220" s="276">
        <f>IF(E$8=0,0,E$8/CHI_fec!E$8)</f>
        <v>0</v>
      </c>
      <c r="F220" s="276">
        <f>IF(F$8=0,0,F$8/CHI_fec!F$8)</f>
        <v>0</v>
      </c>
      <c r="G220" s="276">
        <f>IF(G$8=0,0,G$8/CHI_fec!G$8)</f>
        <v>0</v>
      </c>
      <c r="H220" s="276">
        <f>IF(H$8=0,0,H$8/CHI_fec!H$8)</f>
        <v>0</v>
      </c>
      <c r="I220" s="276">
        <f>IF(I$8=0,0,I$8/CHI_fec!I$8)</f>
        <v>0</v>
      </c>
      <c r="J220" s="276">
        <f>IF(J$8=0,0,J$8/CHI_fec!J$8)</f>
        <v>0</v>
      </c>
      <c r="K220" s="276">
        <f>IF(K$8=0,0,K$8/CHI_fec!K$8)</f>
        <v>0</v>
      </c>
      <c r="L220" s="276">
        <f>IF(L$8=0,0,L$8/CHI_fec!L$8)</f>
        <v>0</v>
      </c>
      <c r="M220" s="276">
        <f>IF(M$8=0,0,M$8/CHI_fec!M$8)</f>
        <v>0</v>
      </c>
      <c r="N220" s="276">
        <f>IF(N$8=0,0,N$8/CHI_fec!N$8)</f>
        <v>0</v>
      </c>
      <c r="O220" s="276">
        <f>IF(O$8=0,0,O$8/CHI_fec!O$8)</f>
        <v>0</v>
      </c>
      <c r="P220" s="276">
        <f>IF(P$8=0,0,P$8/CHI_fec!P$8)</f>
        <v>0</v>
      </c>
      <c r="Q220" s="276">
        <f>IF(Q$8=0,0,Q$8/CHI_fec!Q$8)</f>
        <v>0</v>
      </c>
      <c r="R220" s="276">
        <f>IF(R$8=0,0,R$8/CHI_fec!R$8)</f>
        <v>0</v>
      </c>
      <c r="S220" s="276">
        <f>IF(S$8=0,0,S$8/CHI_fec!S$8)</f>
        <v>0</v>
      </c>
      <c r="T220" s="276">
        <f>IF(T$8=0,0,T$8/CHI_fec!T$8)</f>
        <v>0</v>
      </c>
      <c r="U220" s="276">
        <f>IF(U$8=0,0,U$8/CHI_fec!U$8)</f>
        <v>0</v>
      </c>
      <c r="V220" s="276">
        <f>IF(V$8=0,0,V$8/CHI_fec!V$8)</f>
        <v>0</v>
      </c>
      <c r="W220" s="276">
        <f>IF(W$8=0,0,W$8/CHI_fec!W$8)</f>
        <v>0</v>
      </c>
      <c r="DA220" s="77"/>
    </row>
    <row r="221" spans="1:105" ht="12" customHeight="1" x14ac:dyDescent="0.25">
      <c r="A221" s="202" t="s">
        <v>95</v>
      </c>
      <c r="B221" s="276">
        <f>IF(B$9=0,0,B$9/CHI_fec!B$9)</f>
        <v>0</v>
      </c>
      <c r="C221" s="276">
        <f>IF(C$9=0,0,C$9/CHI_fec!C$9)</f>
        <v>0</v>
      </c>
      <c r="D221" s="276">
        <f>IF(D$9=0,0,D$9/CHI_fec!D$9)</f>
        <v>0</v>
      </c>
      <c r="E221" s="276">
        <f>IF(E$9=0,0,E$9/CHI_fec!E$9)</f>
        <v>0</v>
      </c>
      <c r="F221" s="276">
        <f>IF(F$9=0,0,F$9/CHI_fec!F$9)</f>
        <v>0</v>
      </c>
      <c r="G221" s="276">
        <f>IF(G$9=0,0,G$9/CHI_fec!G$9)</f>
        <v>0</v>
      </c>
      <c r="H221" s="276">
        <f>IF(H$9=0,0,H$9/CHI_fec!H$9)</f>
        <v>0</v>
      </c>
      <c r="I221" s="276">
        <f>IF(I$9=0,0,I$9/CHI_fec!I$9)</f>
        <v>0</v>
      </c>
      <c r="J221" s="276">
        <f>IF(J$9=0,0,J$9/CHI_fec!J$9)</f>
        <v>0</v>
      </c>
      <c r="K221" s="276">
        <f>IF(K$9=0,0,K$9/CHI_fec!K$9)</f>
        <v>0</v>
      </c>
      <c r="L221" s="276">
        <f>IF(L$9=0,0,L$9/CHI_fec!L$9)</f>
        <v>0</v>
      </c>
      <c r="M221" s="276">
        <f>IF(M$9=0,0,M$9/CHI_fec!M$9)</f>
        <v>0</v>
      </c>
      <c r="N221" s="276">
        <f>IF(N$9=0,0,N$9/CHI_fec!N$9)</f>
        <v>0</v>
      </c>
      <c r="O221" s="276">
        <f>IF(O$9=0,0,O$9/CHI_fec!O$9)</f>
        <v>0</v>
      </c>
      <c r="P221" s="276">
        <f>IF(P$9=0,0,P$9/CHI_fec!P$9)</f>
        <v>0</v>
      </c>
      <c r="Q221" s="276">
        <f>IF(Q$9=0,0,Q$9/CHI_fec!Q$9)</f>
        <v>0</v>
      </c>
      <c r="R221" s="276">
        <f>IF(R$9=0,0,R$9/CHI_fec!R$9)</f>
        <v>0</v>
      </c>
      <c r="S221" s="276">
        <f>IF(S$9=0,0,S$9/CHI_fec!S$9)</f>
        <v>0</v>
      </c>
      <c r="T221" s="276">
        <f>IF(T$9=0,0,T$9/CHI_fec!T$9)</f>
        <v>0</v>
      </c>
      <c r="U221" s="276">
        <f>IF(U$9=0,0,U$9/CHI_fec!U$9)</f>
        <v>0</v>
      </c>
      <c r="V221" s="276">
        <f>IF(V$9=0,0,V$9/CHI_fec!V$9)</f>
        <v>0</v>
      </c>
      <c r="W221" s="276">
        <f>IF(W$9=0,0,W$9/CHI_fec!W$9)</f>
        <v>0</v>
      </c>
      <c r="DA221" s="77"/>
    </row>
    <row r="222" spans="1:105" ht="12" customHeight="1" x14ac:dyDescent="0.25">
      <c r="A222" s="56" t="s">
        <v>96</v>
      </c>
      <c r="B222" s="277">
        <f>IF(B$10=0,0,B$10/CHI_fec!B$10)</f>
        <v>0.3703906724484316</v>
      </c>
      <c r="C222" s="277">
        <f>IF(C$10=0,0,C$10/CHI_fec!C$10)</f>
        <v>0.84226275044456</v>
      </c>
      <c r="D222" s="277">
        <f>IF(D$10=0,0,D$10/CHI_fec!D$10)</f>
        <v>0.9459249259137521</v>
      </c>
      <c r="E222" s="277">
        <f>IF(E$10=0,0,E$10/CHI_fec!E$10)</f>
        <v>0.88868556516563724</v>
      </c>
      <c r="F222" s="277">
        <f>IF(F$10=0,0,F$10/CHI_fec!F$10)</f>
        <v>0.7568807221987347</v>
      </c>
      <c r="G222" s="277">
        <f>IF(G$10=0,0,G$10/CHI_fec!G$10)</f>
        <v>0.51924838155198672</v>
      </c>
      <c r="H222" s="277">
        <f>IF(H$10=0,0,H$10/CHI_fec!H$10)</f>
        <v>0.30586447124937033</v>
      </c>
      <c r="I222" s="277">
        <f>IF(I$10=0,0,I$10/CHI_fec!I$10)</f>
        <v>0.5212235795564486</v>
      </c>
      <c r="J222" s="277">
        <f>IF(J$10=0,0,J$10/CHI_fec!J$10)</f>
        <v>0.47841892292283722</v>
      </c>
      <c r="K222" s="277">
        <f>IF(K$10=0,0,K$10/CHI_fec!K$10)</f>
        <v>1.0982416214122912</v>
      </c>
      <c r="L222" s="277">
        <f>IF(L$10=0,0,L$10/CHI_fec!L$10)</f>
        <v>1.2506432766507665</v>
      </c>
      <c r="M222" s="277">
        <f>IF(M$10=0,0,M$10/CHI_fec!M$10)</f>
        <v>1.4206493421275734</v>
      </c>
      <c r="N222" s="277">
        <f>IF(N$10=0,0,N$10/CHI_fec!N$10)</f>
        <v>1.29540677188074</v>
      </c>
      <c r="O222" s="277">
        <f>IF(O$10=0,0,O$10/CHI_fec!O$10)</f>
        <v>1.2383048493025361</v>
      </c>
      <c r="P222" s="277">
        <f>IF(P$10=0,0,P$10/CHI_fec!P$10)</f>
        <v>0.91930456274126637</v>
      </c>
      <c r="Q222" s="277">
        <f>IF(Q$10=0,0,Q$10/CHI_fec!Q$10)</f>
        <v>0.93881879542552193</v>
      </c>
      <c r="R222" s="277">
        <f>IF(R$10=0,0,R$10/CHI_fec!R$10)</f>
        <v>0.74812106538850021</v>
      </c>
      <c r="S222" s="277">
        <f>IF(S$10=0,0,S$10/CHI_fec!S$10)</f>
        <v>0.80525039255405895</v>
      </c>
      <c r="T222" s="277">
        <f>IF(T$10=0,0,T$10/CHI_fec!T$10)</f>
        <v>1.0878356527148145</v>
      </c>
      <c r="U222" s="277">
        <f>IF(U$10=0,0,U$10/CHI_fec!U$10)</f>
        <v>0.98868815517452746</v>
      </c>
      <c r="V222" s="277">
        <f>IF(V$10=0,0,V$10/CHI_fec!V$10)</f>
        <v>0.55167619967394288</v>
      </c>
      <c r="W222" s="277">
        <f>IF(W$10=0,0,W$10/CHI_fec!W$10)</f>
        <v>0.79616431525755904</v>
      </c>
      <c r="DA222" s="78"/>
    </row>
    <row r="223" spans="1:105" ht="12" customHeight="1" x14ac:dyDescent="0.25">
      <c r="A223" s="134" t="s">
        <v>999</v>
      </c>
      <c r="B223" s="323">
        <f>IF(B$16=0,0,B$16/CHI_fec!B$16)</f>
        <v>0</v>
      </c>
      <c r="C223" s="323">
        <f>IF(C$16=0,0,C$16/CHI_fec!C$16)</f>
        <v>0</v>
      </c>
      <c r="D223" s="323">
        <f>IF(D$16=0,0,D$16/CHI_fec!D$16)</f>
        <v>0</v>
      </c>
      <c r="E223" s="323">
        <f>IF(E$16=0,0,E$16/CHI_fec!E$16)</f>
        <v>0</v>
      </c>
      <c r="F223" s="323">
        <f>IF(F$16=0,0,F$16/CHI_fec!F$16)</f>
        <v>0</v>
      </c>
      <c r="G223" s="323">
        <f>IF(G$16=0,0,G$16/CHI_fec!G$16)</f>
        <v>0</v>
      </c>
      <c r="H223" s="323">
        <f>IF(H$16=0,0,H$16/CHI_fec!H$16)</f>
        <v>0</v>
      </c>
      <c r="I223" s="323">
        <f>IF(I$16=0,0,I$16/CHI_fec!I$16)</f>
        <v>0</v>
      </c>
      <c r="J223" s="323">
        <f>IF(J$16=0,0,J$16/CHI_fec!J$16)</f>
        <v>0</v>
      </c>
      <c r="K223" s="323">
        <f>IF(K$16=0,0,K$16/CHI_fec!K$16)</f>
        <v>0</v>
      </c>
      <c r="L223" s="323">
        <f>IF(L$16=0,0,L$16/CHI_fec!L$16)</f>
        <v>0</v>
      </c>
      <c r="M223" s="323">
        <f>IF(M$16=0,0,M$16/CHI_fec!M$16)</f>
        <v>0</v>
      </c>
      <c r="N223" s="323">
        <f>IF(N$16=0,0,N$16/CHI_fec!N$16)</f>
        <v>0</v>
      </c>
      <c r="O223" s="323">
        <f>IF(O$16=0,0,O$16/CHI_fec!O$16)</f>
        <v>0</v>
      </c>
      <c r="P223" s="323">
        <f>IF(P$16=0,0,P$16/CHI_fec!P$16)</f>
        <v>0</v>
      </c>
      <c r="Q223" s="323">
        <f>IF(Q$16=0,0,Q$16/CHI_fec!Q$16)</f>
        <v>0</v>
      </c>
      <c r="R223" s="323">
        <f>IF(R$16=0,0,R$16/CHI_fec!R$16)</f>
        <v>0</v>
      </c>
      <c r="S223" s="323">
        <f>IF(S$16=0,0,S$16/CHI_fec!S$16)</f>
        <v>0</v>
      </c>
      <c r="T223" s="323">
        <f>IF(T$16=0,0,T$16/CHI_fec!T$16)</f>
        <v>0</v>
      </c>
      <c r="U223" s="323">
        <f>IF(U$16=0,0,U$16/CHI_fec!U$16)</f>
        <v>0</v>
      </c>
      <c r="V223" s="323">
        <f>IF(V$16=0,0,V$16/CHI_fec!V$16)</f>
        <v>0</v>
      </c>
      <c r="W223" s="323">
        <f>IF(W$16=0,0,W$16/CHI_fec!W$16)</f>
        <v>0</v>
      </c>
      <c r="DA223" s="140"/>
    </row>
    <row r="224" spans="1:105" ht="12" customHeight="1" x14ac:dyDescent="0.25">
      <c r="A224" s="203" t="s">
        <v>1000</v>
      </c>
      <c r="B224" s="278">
        <f>IF(B$25=0,0,B$25/CHI_fec!B$25)</f>
        <v>1.314237871280487</v>
      </c>
      <c r="C224" s="278">
        <f>IF(C$25=0,0,C$25/CHI_fec!C$25)</f>
        <v>2.0454637786215368</v>
      </c>
      <c r="D224" s="278">
        <f>IF(D$25=0,0,D$25/CHI_fec!D$25)</f>
        <v>1.6638687924520401</v>
      </c>
      <c r="E224" s="278">
        <f>IF(E$25=0,0,E$25/CHI_fec!E$25)</f>
        <v>1.3903635150506666</v>
      </c>
      <c r="F224" s="278">
        <f>IF(F$25=0,0,F$25/CHI_fec!F$25)</f>
        <v>1.2882960025260102</v>
      </c>
      <c r="G224" s="278">
        <f>IF(G$25=0,0,G$25/CHI_fec!G$25)</f>
        <v>0.68891696164384941</v>
      </c>
      <c r="H224" s="278">
        <f>IF(H$25=0,0,H$25/CHI_fec!H$25)</f>
        <v>0.5161217439288146</v>
      </c>
      <c r="I224" s="278">
        <f>IF(I$25=0,0,I$25/CHI_fec!I$25)</f>
        <v>1.0031632239940591</v>
      </c>
      <c r="J224" s="278">
        <f>IF(J$25=0,0,J$25/CHI_fec!J$25)</f>
        <v>0.6996585340690662</v>
      </c>
      <c r="K224" s="278">
        <f>IF(K$25=0,0,K$25/CHI_fec!K$25)</f>
        <v>0.84671186758791284</v>
      </c>
      <c r="L224" s="278">
        <f>IF(L$25=0,0,L$25/CHI_fec!L$25)</f>
        <v>1.0007463308558266</v>
      </c>
      <c r="M224" s="278">
        <f>IF(M$25=0,0,M$25/CHI_fec!M$25)</f>
        <v>1.0765467283778034</v>
      </c>
      <c r="N224" s="278">
        <f>IF(N$25=0,0,N$25/CHI_fec!N$25)</f>
        <v>1.2028454317897554</v>
      </c>
      <c r="O224" s="278">
        <f>IF(O$25=0,0,O$25/CHI_fec!O$25)</f>
        <v>1.1535785528351725</v>
      </c>
      <c r="P224" s="278">
        <f>IF(P$25=0,0,P$25/CHI_fec!P$25)</f>
        <v>1.7084676353203103</v>
      </c>
      <c r="Q224" s="278">
        <f>IF(Q$25=0,0,Q$25/CHI_fec!Q$25)</f>
        <v>1.8072822848022065</v>
      </c>
      <c r="R224" s="278">
        <f>IF(R$25=0,0,R$25/CHI_fec!R$25)</f>
        <v>1.9656227002157203</v>
      </c>
      <c r="S224" s="278">
        <f>IF(S$25=0,0,S$25/CHI_fec!S$25)</f>
        <v>2.0219945508339627</v>
      </c>
      <c r="T224" s="278">
        <f>IF(T$25=0,0,T$25/CHI_fec!T$25)</f>
        <v>1.5796610924442527</v>
      </c>
      <c r="U224" s="278">
        <f>IF(U$25=0,0,U$25/CHI_fec!U$25)</f>
        <v>1.4197896082098784</v>
      </c>
      <c r="V224" s="278">
        <f>IF(V$25=0,0,V$25/CHI_fec!V$25)</f>
        <v>1.1896523498874527</v>
      </c>
      <c r="W224" s="278">
        <f>IF(W$25=0,0,W$25/CHI_fec!W$25)</f>
        <v>1.3244432302852405</v>
      </c>
      <c r="DA224" s="79"/>
    </row>
    <row r="225" spans="1:105" ht="12" customHeight="1" x14ac:dyDescent="0.25">
      <c r="A225" s="203" t="s">
        <v>1012</v>
      </c>
      <c r="B225" s="278">
        <f>IF(B$36=0,0,B$36/CHI_fec!B$36)</f>
        <v>2.4675330285098687</v>
      </c>
      <c r="C225" s="278">
        <f>IF(C$36=0,0,C$36/CHI_fec!C$36)</f>
        <v>3.0231878881929539</v>
      </c>
      <c r="D225" s="278">
        <f>IF(D$36=0,0,D$36/CHI_fec!D$36)</f>
        <v>2.9165873710963726</v>
      </c>
      <c r="E225" s="278">
        <f>IF(E$36=0,0,E$36/CHI_fec!E$36)</f>
        <v>2.8315766614107618</v>
      </c>
      <c r="F225" s="278">
        <f>IF(F$36=0,0,F$36/CHI_fec!F$36)</f>
        <v>2.7825001182288651</v>
      </c>
      <c r="G225" s="278">
        <f>IF(G$36=0,0,G$36/CHI_fec!G$36)</f>
        <v>2.2129982461852173</v>
      </c>
      <c r="H225" s="278">
        <f>IF(H$36=0,0,H$36/CHI_fec!H$36)</f>
        <v>1.9914490798592615</v>
      </c>
      <c r="I225" s="278">
        <f>IF(I$36=0,0,I$36/CHI_fec!I$36)</f>
        <v>2.6282971652205811</v>
      </c>
      <c r="J225" s="278">
        <f>IF(J$36=0,0,J$36/CHI_fec!J$36)</f>
        <v>2.3288604881879085</v>
      </c>
      <c r="K225" s="278">
        <f>IF(K$36=0,0,K$36/CHI_fec!K$36)</f>
        <v>2.520980801246512</v>
      </c>
      <c r="L225" s="278">
        <f>IF(L$36=0,0,L$36/CHI_fec!L$36)</f>
        <v>2.5365851179758847</v>
      </c>
      <c r="M225" s="278">
        <f>IF(M$36=0,0,M$36/CHI_fec!M$36)</f>
        <v>2.4590818554727036</v>
      </c>
      <c r="N225" s="278">
        <f>IF(N$36=0,0,N$36/CHI_fec!N$36)</f>
        <v>2.3637120178658892</v>
      </c>
      <c r="O225" s="278">
        <f>IF(O$36=0,0,O$36/CHI_fec!O$36)</f>
        <v>2.3486361027735043</v>
      </c>
      <c r="P225" s="278">
        <f>IF(P$36=0,0,P$36/CHI_fec!P$36)</f>
        <v>2.0940466545261809</v>
      </c>
      <c r="Q225" s="278">
        <f>IF(Q$36=0,0,Q$36/CHI_fec!Q$36)</f>
        <v>2.0825890045389217</v>
      </c>
      <c r="R225" s="278">
        <f>IF(R$36=0,0,R$36/CHI_fec!R$36)</f>
        <v>2.0228616894805045</v>
      </c>
      <c r="S225" s="278">
        <f>IF(S$36=0,0,S$36/CHI_fec!S$36)</f>
        <v>2.001797916978068</v>
      </c>
      <c r="T225" s="278">
        <f>IF(T$36=0,0,T$36/CHI_fec!T$36)</f>
        <v>2.1694981797021482</v>
      </c>
      <c r="U225" s="278">
        <f>IF(U$36=0,0,U$36/CHI_fec!U$36)</f>
        <v>2.0874518991102575</v>
      </c>
      <c r="V225" s="278">
        <f>IF(V$36=0,0,V$36/CHI_fec!V$36)</f>
        <v>1.8028921222815746</v>
      </c>
      <c r="W225" s="278">
        <f>IF(W$36=0,0,W$36/CHI_fec!W$36)</f>
        <v>1.984869082737865</v>
      </c>
      <c r="DA225" s="79"/>
    </row>
    <row r="226" spans="1:105" ht="12" customHeight="1" x14ac:dyDescent="0.25">
      <c r="A226" s="203" t="s">
        <v>1023</v>
      </c>
      <c r="B226" s="278">
        <f>IF(B$44=0,0,B$44/CHI_fec!B$44)</f>
        <v>0.55310241253409076</v>
      </c>
      <c r="C226" s="278">
        <f>IF(C$44=0,0,C$44/CHI_fec!C$44)</f>
        <v>1.1287480570061916</v>
      </c>
      <c r="D226" s="278">
        <f>IF(D$44=0,0,D$44/CHI_fec!D$44)</f>
        <v>0.96974834218787087</v>
      </c>
      <c r="E226" s="278">
        <f>IF(E$44=0,0,E$44/CHI_fec!E$44)</f>
        <v>0.86653128526754708</v>
      </c>
      <c r="F226" s="278">
        <f>IF(F$44=0,0,F$44/CHI_fec!F$44)</f>
        <v>0.74488489078377562</v>
      </c>
      <c r="G226" s="278">
        <f>IF(G$44=0,0,G$44/CHI_fec!G$44)</f>
        <v>0.45484918578052297</v>
      </c>
      <c r="H226" s="278">
        <f>IF(H$44=0,0,H$44/CHI_fec!H$44)</f>
        <v>0.35052564538985292</v>
      </c>
      <c r="I226" s="278">
        <f>IF(I$44=0,0,I$44/CHI_fec!I$44)</f>
        <v>0.65258071547341368</v>
      </c>
      <c r="J226" s="278">
        <f>IF(J$44=0,0,J$44/CHI_fec!J$44)</f>
        <v>0.5379986557888099</v>
      </c>
      <c r="K226" s="278">
        <f>IF(K$44=0,0,K$44/CHI_fec!K$44)</f>
        <v>1.0053769203354521</v>
      </c>
      <c r="L226" s="278">
        <f>IF(L$44=0,0,L$44/CHI_fec!L$44)</f>
        <v>1.1588553864502344</v>
      </c>
      <c r="M226" s="278">
        <f>IF(M$44=0,0,M$44/CHI_fec!M$44)</f>
        <v>1.300979767541113</v>
      </c>
      <c r="N226" s="278">
        <f>IF(N$44=0,0,N$44/CHI_fec!N$44)</f>
        <v>1.2584239369986638</v>
      </c>
      <c r="O226" s="278">
        <f>IF(O$44=0,0,O$44/CHI_fec!O$44)</f>
        <v>1.203440903395788</v>
      </c>
      <c r="P226" s="278">
        <f>IF(P$44=0,0,P$44/CHI_fec!P$44)</f>
        <v>1.1060334570202746</v>
      </c>
      <c r="Q226" s="278">
        <f>IF(Q$44=0,0,Q$44/CHI_fec!Q$44)</f>
        <v>1.1477006624832355</v>
      </c>
      <c r="R226" s="278">
        <f>IF(R$44=0,0,R$44/CHI_fec!R$44)</f>
        <v>1.0233667665889183</v>
      </c>
      <c r="S226" s="278">
        <f>IF(S$44=0,0,S$44/CHI_fec!S$44)</f>
        <v>1.0825007102500936</v>
      </c>
      <c r="T226" s="278">
        <f>IF(T$44=0,0,T$44/CHI_fec!T$44)</f>
        <v>1.2141963275071039</v>
      </c>
      <c r="U226" s="278">
        <f>IF(U$44=0,0,U$44/CHI_fec!U$44)</f>
        <v>1.0976479080716146</v>
      </c>
      <c r="V226" s="278">
        <f>IF(V$44=0,0,V$44/CHI_fec!V$44)</f>
        <v>0.69882382292699097</v>
      </c>
      <c r="W226" s="278">
        <f>IF(W$44=0,0,W$44/CHI_fec!W$44)</f>
        <v>0.92672480744331653</v>
      </c>
      <c r="DA226" s="79"/>
    </row>
    <row r="227" spans="1:105" ht="12" customHeight="1" x14ac:dyDescent="0.25">
      <c r="A227" s="41" t="s">
        <v>1040</v>
      </c>
      <c r="B227" s="279">
        <f>IF(B$58=0,0,B$58/CHI_fec!B$58)</f>
        <v>0</v>
      </c>
      <c r="C227" s="279">
        <f>IF(C$58=0,0,C$58/CHI_fec!C$58)</f>
        <v>0</v>
      </c>
      <c r="D227" s="279">
        <f>IF(D$58=0,0,D$58/CHI_fec!D$58)</f>
        <v>0</v>
      </c>
      <c r="E227" s="279">
        <f>IF(E$58=0,0,E$58/CHI_fec!E$58)</f>
        <v>0</v>
      </c>
      <c r="F227" s="279">
        <f>IF(F$58=0,0,F$58/CHI_fec!F$58)</f>
        <v>0</v>
      </c>
      <c r="G227" s="279">
        <f>IF(G$58=0,0,G$58/CHI_fec!G$58)</f>
        <v>0</v>
      </c>
      <c r="H227" s="279">
        <f>IF(H$58=0,0,H$58/CHI_fec!H$58)</f>
        <v>0</v>
      </c>
      <c r="I227" s="279">
        <f>IF(I$58=0,0,I$58/CHI_fec!I$58)</f>
        <v>0</v>
      </c>
      <c r="J227" s="279">
        <f>IF(J$58=0,0,J$58/CHI_fec!J$58)</f>
        <v>0</v>
      </c>
      <c r="K227" s="279">
        <f>IF(K$58=0,0,K$58/CHI_fec!K$58)</f>
        <v>0</v>
      </c>
      <c r="L227" s="279">
        <f>IF(L$58=0,0,L$58/CHI_fec!L$58)</f>
        <v>0</v>
      </c>
      <c r="M227" s="279">
        <f>IF(M$58=0,0,M$58/CHI_fec!M$58)</f>
        <v>0</v>
      </c>
      <c r="N227" s="279">
        <f>IF(N$58=0,0,N$58/CHI_fec!N$58)</f>
        <v>0</v>
      </c>
      <c r="O227" s="279">
        <f>IF(O$58=0,0,O$58/CHI_fec!O$58)</f>
        <v>0</v>
      </c>
      <c r="P227" s="279">
        <f>IF(P$58=0,0,P$58/CHI_fec!P$58)</f>
        <v>0</v>
      </c>
      <c r="Q227" s="279">
        <f>IF(Q$58=0,0,Q$58/CHI_fec!Q$58)</f>
        <v>0</v>
      </c>
      <c r="R227" s="279">
        <f>IF(R$58=0,0,R$58/CHI_fec!R$58)</f>
        <v>0</v>
      </c>
      <c r="S227" s="279">
        <f>IF(S$58=0,0,S$58/CHI_fec!S$58)</f>
        <v>0</v>
      </c>
      <c r="T227" s="279">
        <f>IF(T$58=0,0,T$58/CHI_fec!T$58)</f>
        <v>0</v>
      </c>
      <c r="U227" s="279">
        <f>IF(U$58=0,0,U$58/CHI_fec!U$58)</f>
        <v>0</v>
      </c>
      <c r="V227" s="279">
        <f>IF(V$58=0,0,V$58/CHI_fec!V$58)</f>
        <v>0</v>
      </c>
      <c r="W227" s="279">
        <f>IF(W$58=0,0,W$58/CHI_fec!W$58)</f>
        <v>0</v>
      </c>
      <c r="DA227" s="82"/>
    </row>
    <row r="228" spans="1:105" ht="12" customHeight="1" x14ac:dyDescent="0.25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DA228" s="173"/>
    </row>
    <row r="229" spans="1:105" ht="12" customHeight="1" x14ac:dyDescent="0.25">
      <c r="A229" s="35" t="s">
        <v>1405</v>
      </c>
      <c r="B229" s="322">
        <f>IF(B$61=0,0,(B$61-B$108)/CHI_fec!B$61)</f>
        <v>0.92261687669228565</v>
      </c>
      <c r="C229" s="322">
        <f>IF(C$61=0,0,(C$61-C$108)/CHI_fec!C$61)</f>
        <v>1.5372452011958195</v>
      </c>
      <c r="D229" s="322">
        <f>IF(D$61=0,0,(D$61-D$108)/CHI_fec!D$61)</f>
        <v>1.3152778405778036</v>
      </c>
      <c r="E229" s="322">
        <f>IF(E$61=0,0,(E$61-E$108)/CHI_fec!E$61)</f>
        <v>1.1647069596351545</v>
      </c>
      <c r="F229" s="322">
        <f>IF(F$61=0,0,(F$61-F$108)/CHI_fec!F$61)</f>
        <v>1.0809379473069027</v>
      </c>
      <c r="G229" s="322">
        <f>IF(G$61=0,0,(G$61-G$108)/CHI_fec!G$61)</f>
        <v>0.65933517372063466</v>
      </c>
      <c r="H229" s="322">
        <f>IF(H$61=0,0,(H$61-H$108)/CHI_fec!H$61)</f>
        <v>0.53535802800442922</v>
      </c>
      <c r="I229" s="322">
        <f>IF(I$61=0,0,(I$61-I$108)/CHI_fec!I$61)</f>
        <v>0.90759535832467786</v>
      </c>
      <c r="J229" s="322">
        <f>IF(J$61=0,0,(J$61-J$108)/CHI_fec!J$61)</f>
        <v>0.70106317565541987</v>
      </c>
      <c r="K229" s="322">
        <f>IF(K$61=0,0,(K$61-K$108)/CHI_fec!K$61)</f>
        <v>0.89866423156512421</v>
      </c>
      <c r="L229" s="322">
        <f>IF(L$61=0,0,(L$61-L$108)/CHI_fec!L$61)</f>
        <v>1.0123145417516635</v>
      </c>
      <c r="M229" s="322">
        <f>IF(M$61=0,0,(M$61-M$108)/CHI_fec!M$61)</f>
        <v>1.0532135567313057</v>
      </c>
      <c r="N229" s="322">
        <f>IF(N$61=0,0,(N$61-N$108)/CHI_fec!N$61)</f>
        <v>1.0472372001524473</v>
      </c>
      <c r="O229" s="322">
        <f>IF(O$61=0,0,(O$61-O$108)/CHI_fec!O$61)</f>
        <v>1.0116850199420302</v>
      </c>
      <c r="P229" s="322">
        <f>IF(P$61=0,0,(P$61-P$108)/CHI_fec!P$61)</f>
        <v>1.0584544436365968</v>
      </c>
      <c r="Q229" s="322">
        <f>IF(Q$61=0,0,(Q$61-Q$108)/CHI_fec!Q$61)</f>
        <v>1.0854710195530621</v>
      </c>
      <c r="R229" s="322">
        <f>IF(R$61=0,0,(R$61-R$108)/CHI_fec!R$61)</f>
        <v>1.0634672265479941</v>
      </c>
      <c r="S229" s="322">
        <f>IF(S$61=0,0,(S$61-S$108)/CHI_fec!S$61)</f>
        <v>1.0815682479974054</v>
      </c>
      <c r="T229" s="322">
        <f>IF(T$61=0,0,(T$61-T$108)/CHI_fec!T$61)</f>
        <v>1.0744500857381094</v>
      </c>
      <c r="U229" s="322">
        <f>IF(U$61=0,0,(U$61-U$108)/CHI_fec!U$61)</f>
        <v>0.98015853019378407</v>
      </c>
      <c r="V229" s="322">
        <f>IF(V$61=0,0,(V$61-V$108)/CHI_fec!V$61)</f>
        <v>0.75875691332246498</v>
      </c>
      <c r="W229" s="322">
        <f>IF(W$61=0,0,(W$61-W$108)/CHI_fec!W$61)</f>
        <v>0.88778191003810036</v>
      </c>
      <c r="DA229" s="95"/>
    </row>
    <row r="230" spans="1:105" ht="12" customHeight="1" x14ac:dyDescent="0.25">
      <c r="A230" s="55" t="s">
        <v>92</v>
      </c>
      <c r="B230" s="275">
        <f>IF(B$62=0,0,B$62/CHI_fec!B$62)</f>
        <v>0</v>
      </c>
      <c r="C230" s="275">
        <f>IF(C$62=0,0,C$62/CHI_fec!C$62)</f>
        <v>0</v>
      </c>
      <c r="D230" s="275">
        <f>IF(D$62=0,0,D$62/CHI_fec!D$62)</f>
        <v>0</v>
      </c>
      <c r="E230" s="275">
        <f>IF(E$62=0,0,E$62/CHI_fec!E$62)</f>
        <v>0</v>
      </c>
      <c r="F230" s="275">
        <f>IF(F$62=0,0,F$62/CHI_fec!F$62)</f>
        <v>0</v>
      </c>
      <c r="G230" s="275">
        <f>IF(G$62=0,0,G$62/CHI_fec!G$62)</f>
        <v>0</v>
      </c>
      <c r="H230" s="275">
        <f>IF(H$62=0,0,H$62/CHI_fec!H$62)</f>
        <v>0</v>
      </c>
      <c r="I230" s="275">
        <f>IF(I$62=0,0,I$62/CHI_fec!I$62)</f>
        <v>0</v>
      </c>
      <c r="J230" s="275">
        <f>IF(J$62=0,0,J$62/CHI_fec!J$62)</f>
        <v>0</v>
      </c>
      <c r="K230" s="275">
        <f>IF(K$62=0,0,K$62/CHI_fec!K$62)</f>
        <v>0</v>
      </c>
      <c r="L230" s="275">
        <f>IF(L$62=0,0,L$62/CHI_fec!L$62)</f>
        <v>0</v>
      </c>
      <c r="M230" s="275">
        <f>IF(M$62=0,0,M$62/CHI_fec!M$62)</f>
        <v>0</v>
      </c>
      <c r="N230" s="275">
        <f>IF(N$62=0,0,N$62/CHI_fec!N$62)</f>
        <v>0</v>
      </c>
      <c r="O230" s="275">
        <f>IF(O$62=0,0,O$62/CHI_fec!O$62)</f>
        <v>0</v>
      </c>
      <c r="P230" s="275">
        <f>IF(P$62=0,0,P$62/CHI_fec!P$62)</f>
        <v>0</v>
      </c>
      <c r="Q230" s="275">
        <f>IF(Q$62=0,0,Q$62/CHI_fec!Q$62)</f>
        <v>0</v>
      </c>
      <c r="R230" s="275">
        <f>IF(R$62=0,0,R$62/CHI_fec!R$62)</f>
        <v>0</v>
      </c>
      <c r="S230" s="275">
        <f>IF(S$62=0,0,S$62/CHI_fec!S$62)</f>
        <v>0</v>
      </c>
      <c r="T230" s="275">
        <f>IF(T$62=0,0,T$62/CHI_fec!T$62)</f>
        <v>0</v>
      </c>
      <c r="U230" s="275">
        <f>IF(U$62=0,0,U$62/CHI_fec!U$62)</f>
        <v>0</v>
      </c>
      <c r="V230" s="275">
        <f>IF(V$62=0,0,V$62/CHI_fec!V$62)</f>
        <v>0</v>
      </c>
      <c r="W230" s="275">
        <f>IF(W$62=0,0,W$62/CHI_fec!W$62)</f>
        <v>0</v>
      </c>
      <c r="DA230" s="76"/>
    </row>
    <row r="231" spans="1:105" ht="12" customHeight="1" x14ac:dyDescent="0.25">
      <c r="A231" s="202" t="s">
        <v>93</v>
      </c>
      <c r="B231" s="276">
        <f>IF(B$63=0,0,B$63/CHI_fec!B$63)</f>
        <v>0</v>
      </c>
      <c r="C231" s="276">
        <f>IF(C$63=0,0,C$63/CHI_fec!C$63)</f>
        <v>0</v>
      </c>
      <c r="D231" s="276">
        <f>IF(D$63=0,0,D$63/CHI_fec!D$63)</f>
        <v>0</v>
      </c>
      <c r="E231" s="276">
        <f>IF(E$63=0,0,E$63/CHI_fec!E$63)</f>
        <v>0</v>
      </c>
      <c r="F231" s="276">
        <f>IF(F$63=0,0,F$63/CHI_fec!F$63)</f>
        <v>0</v>
      </c>
      <c r="G231" s="276">
        <f>IF(G$63=0,0,G$63/CHI_fec!G$63)</f>
        <v>0</v>
      </c>
      <c r="H231" s="276">
        <f>IF(H$63=0,0,H$63/CHI_fec!H$63)</f>
        <v>0</v>
      </c>
      <c r="I231" s="276">
        <f>IF(I$63=0,0,I$63/CHI_fec!I$63)</f>
        <v>0</v>
      </c>
      <c r="J231" s="276">
        <f>IF(J$63=0,0,J$63/CHI_fec!J$63)</f>
        <v>0</v>
      </c>
      <c r="K231" s="276">
        <f>IF(K$63=0,0,K$63/CHI_fec!K$63)</f>
        <v>0</v>
      </c>
      <c r="L231" s="276">
        <f>IF(L$63=0,0,L$63/CHI_fec!L$63)</f>
        <v>0</v>
      </c>
      <c r="M231" s="276">
        <f>IF(M$63=0,0,M$63/CHI_fec!M$63)</f>
        <v>0</v>
      </c>
      <c r="N231" s="276">
        <f>IF(N$63=0,0,N$63/CHI_fec!N$63)</f>
        <v>0</v>
      </c>
      <c r="O231" s="276">
        <f>IF(O$63=0,0,O$63/CHI_fec!O$63)</f>
        <v>0</v>
      </c>
      <c r="P231" s="276">
        <f>IF(P$63=0,0,P$63/CHI_fec!P$63)</f>
        <v>0</v>
      </c>
      <c r="Q231" s="276">
        <f>IF(Q$63=0,0,Q$63/CHI_fec!Q$63)</f>
        <v>0</v>
      </c>
      <c r="R231" s="276">
        <f>IF(R$63=0,0,R$63/CHI_fec!R$63)</f>
        <v>0</v>
      </c>
      <c r="S231" s="276">
        <f>IF(S$63=0,0,S$63/CHI_fec!S$63)</f>
        <v>0</v>
      </c>
      <c r="T231" s="276">
        <f>IF(T$63=0,0,T$63/CHI_fec!T$63)</f>
        <v>0</v>
      </c>
      <c r="U231" s="276">
        <f>IF(U$63=0,0,U$63/CHI_fec!U$63)</f>
        <v>0</v>
      </c>
      <c r="V231" s="276">
        <f>IF(V$63=0,0,V$63/CHI_fec!V$63)</f>
        <v>0</v>
      </c>
      <c r="W231" s="276">
        <f>IF(W$63=0,0,W$63/CHI_fec!W$63)</f>
        <v>0</v>
      </c>
      <c r="DA231" s="77"/>
    </row>
    <row r="232" spans="1:105" ht="12" customHeight="1" x14ac:dyDescent="0.25">
      <c r="A232" s="202" t="s">
        <v>94</v>
      </c>
      <c r="B232" s="276">
        <f>IF(B$64=0,0,B$64/CHI_fec!B$64)</f>
        <v>0</v>
      </c>
      <c r="C232" s="276">
        <f>IF(C$64=0,0,C$64/CHI_fec!C$64)</f>
        <v>0</v>
      </c>
      <c r="D232" s="276">
        <f>IF(D$64=0,0,D$64/CHI_fec!D$64)</f>
        <v>0</v>
      </c>
      <c r="E232" s="276">
        <f>IF(E$64=0,0,E$64/CHI_fec!E$64)</f>
        <v>0</v>
      </c>
      <c r="F232" s="276">
        <f>IF(F$64=0,0,F$64/CHI_fec!F$64)</f>
        <v>0</v>
      </c>
      <c r="G232" s="276">
        <f>IF(G$64=0,0,G$64/CHI_fec!G$64)</f>
        <v>0</v>
      </c>
      <c r="H232" s="276">
        <f>IF(H$64=0,0,H$64/CHI_fec!H$64)</f>
        <v>0</v>
      </c>
      <c r="I232" s="276">
        <f>IF(I$64=0,0,I$64/CHI_fec!I$64)</f>
        <v>0</v>
      </c>
      <c r="J232" s="276">
        <f>IF(J$64=0,0,J$64/CHI_fec!J$64)</f>
        <v>0</v>
      </c>
      <c r="K232" s="276">
        <f>IF(K$64=0,0,K$64/CHI_fec!K$64)</f>
        <v>0</v>
      </c>
      <c r="L232" s="276">
        <f>IF(L$64=0,0,L$64/CHI_fec!L$64)</f>
        <v>0</v>
      </c>
      <c r="M232" s="276">
        <f>IF(M$64=0,0,M$64/CHI_fec!M$64)</f>
        <v>0</v>
      </c>
      <c r="N232" s="276">
        <f>IF(N$64=0,0,N$64/CHI_fec!N$64)</f>
        <v>0</v>
      </c>
      <c r="O232" s="276">
        <f>IF(O$64=0,0,O$64/CHI_fec!O$64)</f>
        <v>0</v>
      </c>
      <c r="P232" s="276">
        <f>IF(P$64=0,0,P$64/CHI_fec!P$64)</f>
        <v>0</v>
      </c>
      <c r="Q232" s="276">
        <f>IF(Q$64=0,0,Q$64/CHI_fec!Q$64)</f>
        <v>0</v>
      </c>
      <c r="R232" s="276">
        <f>IF(R$64=0,0,R$64/CHI_fec!R$64)</f>
        <v>0</v>
      </c>
      <c r="S232" s="276">
        <f>IF(S$64=0,0,S$64/CHI_fec!S$64)</f>
        <v>0</v>
      </c>
      <c r="T232" s="276">
        <f>IF(T$64=0,0,T$64/CHI_fec!T$64)</f>
        <v>0</v>
      </c>
      <c r="U232" s="276">
        <f>IF(U$64=0,0,U$64/CHI_fec!U$64)</f>
        <v>0</v>
      </c>
      <c r="V232" s="276">
        <f>IF(V$64=0,0,V$64/CHI_fec!V$64)</f>
        <v>0</v>
      </c>
      <c r="W232" s="276">
        <f>IF(W$64=0,0,W$64/CHI_fec!W$64)</f>
        <v>0</v>
      </c>
      <c r="DA232" s="77"/>
    </row>
    <row r="233" spans="1:105" ht="12" customHeight="1" x14ac:dyDescent="0.25">
      <c r="A233" s="202" t="s">
        <v>95</v>
      </c>
      <c r="B233" s="276">
        <f>IF(B$65=0,0,B$65/CHI_fec!B$65)</f>
        <v>0</v>
      </c>
      <c r="C233" s="276">
        <f>IF(C$65=0,0,C$65/CHI_fec!C$65)</f>
        <v>0</v>
      </c>
      <c r="D233" s="276">
        <f>IF(D$65=0,0,D$65/CHI_fec!D$65)</f>
        <v>0</v>
      </c>
      <c r="E233" s="276">
        <f>IF(E$65=0,0,E$65/CHI_fec!E$65)</f>
        <v>0</v>
      </c>
      <c r="F233" s="276">
        <f>IF(F$65=0,0,F$65/CHI_fec!F$65)</f>
        <v>0</v>
      </c>
      <c r="G233" s="276">
        <f>IF(G$65=0,0,G$65/CHI_fec!G$65)</f>
        <v>0</v>
      </c>
      <c r="H233" s="276">
        <f>IF(H$65=0,0,H$65/CHI_fec!H$65)</f>
        <v>0</v>
      </c>
      <c r="I233" s="276">
        <f>IF(I$65=0,0,I$65/CHI_fec!I$65)</f>
        <v>0</v>
      </c>
      <c r="J233" s="276">
        <f>IF(J$65=0,0,J$65/CHI_fec!J$65)</f>
        <v>0</v>
      </c>
      <c r="K233" s="276">
        <f>IF(K$65=0,0,K$65/CHI_fec!K$65)</f>
        <v>0</v>
      </c>
      <c r="L233" s="276">
        <f>IF(L$65=0,0,L$65/CHI_fec!L$65)</f>
        <v>0</v>
      </c>
      <c r="M233" s="276">
        <f>IF(M$65=0,0,M$65/CHI_fec!M$65)</f>
        <v>0</v>
      </c>
      <c r="N233" s="276">
        <f>IF(N$65=0,0,N$65/CHI_fec!N$65)</f>
        <v>0</v>
      </c>
      <c r="O233" s="276">
        <f>IF(O$65=0,0,O$65/CHI_fec!O$65)</f>
        <v>0</v>
      </c>
      <c r="P233" s="276">
        <f>IF(P$65=0,0,P$65/CHI_fec!P$65)</f>
        <v>0</v>
      </c>
      <c r="Q233" s="276">
        <f>IF(Q$65=0,0,Q$65/CHI_fec!Q$65)</f>
        <v>0</v>
      </c>
      <c r="R233" s="276">
        <f>IF(R$65=0,0,R$65/CHI_fec!R$65)</f>
        <v>0</v>
      </c>
      <c r="S233" s="276">
        <f>IF(S$65=0,0,S$65/CHI_fec!S$65)</f>
        <v>0</v>
      </c>
      <c r="T233" s="276">
        <f>IF(T$65=0,0,T$65/CHI_fec!T$65)</f>
        <v>0</v>
      </c>
      <c r="U233" s="276">
        <f>IF(U$65=0,0,U$65/CHI_fec!U$65)</f>
        <v>0</v>
      </c>
      <c r="V233" s="276">
        <f>IF(V$65=0,0,V$65/CHI_fec!V$65)</f>
        <v>0</v>
      </c>
      <c r="W233" s="276">
        <f>IF(W$65=0,0,W$65/CHI_fec!W$65)</f>
        <v>0</v>
      </c>
      <c r="DA233" s="77"/>
    </row>
    <row r="234" spans="1:105" ht="12" customHeight="1" x14ac:dyDescent="0.25">
      <c r="A234" s="56" t="s">
        <v>96</v>
      </c>
      <c r="B234" s="277">
        <f>IF(B$66=0,0,B$66/CHI_fec!B$66)</f>
        <v>0.37039067244843177</v>
      </c>
      <c r="C234" s="277">
        <f>IF(C$66=0,0,C$66/CHI_fec!C$66)</f>
        <v>0.84226275044455989</v>
      </c>
      <c r="D234" s="277">
        <f>IF(D$66=0,0,D$66/CHI_fec!D$66)</f>
        <v>0.94592492591375188</v>
      </c>
      <c r="E234" s="277">
        <f>IF(E$66=0,0,E$66/CHI_fec!E$66)</f>
        <v>0.88868556516563735</v>
      </c>
      <c r="F234" s="277">
        <f>IF(F$66=0,0,F$66/CHI_fec!F$66)</f>
        <v>0.75688072219873459</v>
      </c>
      <c r="G234" s="277">
        <f>IF(G$66=0,0,G$66/CHI_fec!G$66)</f>
        <v>0.51924838155198683</v>
      </c>
      <c r="H234" s="277">
        <f>IF(H$66=0,0,H$66/CHI_fec!H$66)</f>
        <v>0.30586447124937055</v>
      </c>
      <c r="I234" s="277">
        <f>IF(I$66=0,0,I$66/CHI_fec!I$66)</f>
        <v>0.52122357955644882</v>
      </c>
      <c r="J234" s="277">
        <f>IF(J$66=0,0,J$66/CHI_fec!J$66)</f>
        <v>0.47841892292283722</v>
      </c>
      <c r="K234" s="277">
        <f>IF(K$66=0,0,K$66/CHI_fec!K$66)</f>
        <v>1.0982416214122916</v>
      </c>
      <c r="L234" s="277">
        <f>IF(L$66=0,0,L$66/CHI_fec!L$66)</f>
        <v>1.2506432766507665</v>
      </c>
      <c r="M234" s="277">
        <f>IF(M$66=0,0,M$66/CHI_fec!M$66)</f>
        <v>1.4206493421275734</v>
      </c>
      <c r="N234" s="277">
        <f>IF(N$66=0,0,N$66/CHI_fec!N$66)</f>
        <v>1.29540677188074</v>
      </c>
      <c r="O234" s="277">
        <f>IF(O$66=0,0,O$66/CHI_fec!O$66)</f>
        <v>1.2383048493025364</v>
      </c>
      <c r="P234" s="277">
        <f>IF(P$66=0,0,P$66/CHI_fec!P$66)</f>
        <v>0.91930456274126637</v>
      </c>
      <c r="Q234" s="277">
        <f>IF(Q$66=0,0,Q$66/CHI_fec!Q$66)</f>
        <v>0.93881879542552238</v>
      </c>
      <c r="R234" s="277">
        <f>IF(R$66=0,0,R$66/CHI_fec!R$66)</f>
        <v>0.74812106538850043</v>
      </c>
      <c r="S234" s="277">
        <f>IF(S$66=0,0,S$66/CHI_fec!S$66)</f>
        <v>0.80525039255405928</v>
      </c>
      <c r="T234" s="277">
        <f>IF(T$66=0,0,T$66/CHI_fec!T$66)</f>
        <v>1.0878356527148143</v>
      </c>
      <c r="U234" s="277">
        <f>IF(U$66=0,0,U$66/CHI_fec!U$66)</f>
        <v>0.98868815517452757</v>
      </c>
      <c r="V234" s="277">
        <f>IF(V$66=0,0,V$66/CHI_fec!V$66)</f>
        <v>0.55167619967394288</v>
      </c>
      <c r="W234" s="277">
        <f>IF(W$66=0,0,W$66/CHI_fec!W$66)</f>
        <v>0.79616431525755915</v>
      </c>
      <c r="DA234" s="78"/>
    </row>
    <row r="235" spans="1:105" ht="12" customHeight="1" x14ac:dyDescent="0.25">
      <c r="A235" s="203" t="s">
        <v>1053</v>
      </c>
      <c r="B235" s="278">
        <f>IF(B$72=0,0,B$72/CHI_fec!B$72)</f>
        <v>1.3124685409645955</v>
      </c>
      <c r="C235" s="278">
        <f>IF(C$72=0,0,C$72/CHI_fec!C$72)</f>
        <v>2.0436182016801672</v>
      </c>
      <c r="D235" s="278">
        <f>IF(D$72=0,0,D$72/CHI_fec!D$72)</f>
        <v>1.662278294422137</v>
      </c>
      <c r="E235" s="278">
        <f>IF(E$72=0,0,E$72/CHI_fec!E$72)</f>
        <v>1.3890176509448589</v>
      </c>
      <c r="F235" s="278">
        <f>IF(F$72=0,0,F$72/CHI_fec!F$72)</f>
        <v>1.2869811887034783</v>
      </c>
      <c r="G235" s="278">
        <f>IF(G$72=0,0,G$72/CHI_fec!G$72)</f>
        <v>0.68810925802159295</v>
      </c>
      <c r="H235" s="278">
        <f>IF(H$72=0,0,H$72/CHI_fec!H$72)</f>
        <v>0.5155060634728329</v>
      </c>
      <c r="I235" s="278">
        <f>IF(I$72=0,0,I$72/CHI_fec!I$72)</f>
        <v>1.0021207759993573</v>
      </c>
      <c r="J235" s="278">
        <f>IF(J$72=0,0,J$72/CHI_fec!J$72)</f>
        <v>0.69890186340883143</v>
      </c>
      <c r="K235" s="278">
        <f>IF(K$72=0,0,K$72/CHI_fec!K$72)</f>
        <v>0.84598879594840659</v>
      </c>
      <c r="L235" s="278">
        <f>IF(L$72=0,0,L$72/CHI_fec!L$72)</f>
        <v>0.99995341502867718</v>
      </c>
      <c r="M235" s="278">
        <f>IF(M$72=0,0,M$72/CHI_fec!M$72)</f>
        <v>1.0757054360585181</v>
      </c>
      <c r="N235" s="278">
        <f>IF(N$72=0,0,N$72/CHI_fec!N$72)</f>
        <v>1.2017537328858969</v>
      </c>
      <c r="O235" s="278">
        <f>IF(O$72=0,0,O$72/CHI_fec!O$72)</f>
        <v>1.1525153918542719</v>
      </c>
      <c r="P235" s="278">
        <f>IF(P$72=0,0,P$72/CHI_fec!P$72)</f>
        <v>1.7061883133723079</v>
      </c>
      <c r="Q235" s="278">
        <f>IF(Q$72=0,0,Q$72/CHI_fec!Q$72)</f>
        <v>1.8048098782981443</v>
      </c>
      <c r="R235" s="278">
        <f>IF(R$72=0,0,R$72/CHI_fec!R$72)</f>
        <v>1.962547558340592</v>
      </c>
      <c r="S235" s="278">
        <f>IF(S$72=0,0,S$72/CHI_fec!S$72)</f>
        <v>2.0188171562079358</v>
      </c>
      <c r="T235" s="278">
        <f>IF(T$72=0,0,T$72/CHI_fec!T$72)</f>
        <v>1.5777705634831287</v>
      </c>
      <c r="U235" s="278">
        <f>IF(U$72=0,0,U$72/CHI_fec!U$72)</f>
        <v>1.4180526892139163</v>
      </c>
      <c r="V235" s="278">
        <f>IF(V$72=0,0,V$72/CHI_fec!V$72)</f>
        <v>1.1879058823023831</v>
      </c>
      <c r="W235" s="278">
        <f>IF(W$72=0,0,W$72/CHI_fec!W$72)</f>
        <v>1.3226974925246797</v>
      </c>
      <c r="DA235" s="79"/>
    </row>
    <row r="236" spans="1:105" ht="12" customHeight="1" x14ac:dyDescent="0.25">
      <c r="A236" s="203" t="s">
        <v>1012</v>
      </c>
      <c r="B236" s="278">
        <f>IF(B$85=0,0,B$85/CHI_fec!B$85)</f>
        <v>2.4675330285098687</v>
      </c>
      <c r="C236" s="278">
        <f>IF(C$85=0,0,C$85/CHI_fec!C$85)</f>
        <v>3.0231878881929535</v>
      </c>
      <c r="D236" s="278">
        <f>IF(D$85=0,0,D$85/CHI_fec!D$85)</f>
        <v>2.9165873710963717</v>
      </c>
      <c r="E236" s="278">
        <f>IF(E$85=0,0,E$85/CHI_fec!E$85)</f>
        <v>2.8315766614107614</v>
      </c>
      <c r="F236" s="278">
        <f>IF(F$85=0,0,F$85/CHI_fec!F$85)</f>
        <v>2.7825001182288656</v>
      </c>
      <c r="G236" s="278">
        <f>IF(G$85=0,0,G$85/CHI_fec!G$85)</f>
        <v>2.212998246185216</v>
      </c>
      <c r="H236" s="278">
        <f>IF(H$85=0,0,H$85/CHI_fec!H$85)</f>
        <v>1.9914490798592608</v>
      </c>
      <c r="I236" s="278">
        <f>IF(I$85=0,0,I$85/CHI_fec!I$85)</f>
        <v>2.6282971652205798</v>
      </c>
      <c r="J236" s="278">
        <f>IF(J$85=0,0,J$85/CHI_fec!J$85)</f>
        <v>2.3288604881879094</v>
      </c>
      <c r="K236" s="278">
        <f>IF(K$85=0,0,K$85/CHI_fec!K$85)</f>
        <v>2.5209808012465125</v>
      </c>
      <c r="L236" s="278">
        <f>IF(L$85=0,0,L$85/CHI_fec!L$85)</f>
        <v>2.5365851179758847</v>
      </c>
      <c r="M236" s="278">
        <f>IF(M$85=0,0,M$85/CHI_fec!M$85)</f>
        <v>2.4590818554727036</v>
      </c>
      <c r="N236" s="278">
        <f>IF(N$85=0,0,N$85/CHI_fec!N$85)</f>
        <v>2.3637120178658888</v>
      </c>
      <c r="O236" s="278">
        <f>IF(O$85=0,0,O$85/CHI_fec!O$85)</f>
        <v>2.3486361027735039</v>
      </c>
      <c r="P236" s="278">
        <f>IF(P$85=0,0,P$85/CHI_fec!P$85)</f>
        <v>2.0940466545261809</v>
      </c>
      <c r="Q236" s="278">
        <f>IF(Q$85=0,0,Q$85/CHI_fec!Q$85)</f>
        <v>2.0825890045389208</v>
      </c>
      <c r="R236" s="278">
        <f>IF(R$85=0,0,R$85/CHI_fec!R$85)</f>
        <v>2.0228616894805058</v>
      </c>
      <c r="S236" s="278">
        <f>IF(S$85=0,0,S$85/CHI_fec!S$85)</f>
        <v>2.001797916978068</v>
      </c>
      <c r="T236" s="278">
        <f>IF(T$85=0,0,T$85/CHI_fec!T$85)</f>
        <v>2.1694981797021486</v>
      </c>
      <c r="U236" s="278">
        <f>IF(U$85=0,0,U$85/CHI_fec!U$85)</f>
        <v>2.0874518991102584</v>
      </c>
      <c r="V236" s="278">
        <f>IF(V$85=0,0,V$85/CHI_fec!V$85)</f>
        <v>1.8028921222815739</v>
      </c>
      <c r="W236" s="278">
        <f>IF(W$85=0,0,W$85/CHI_fec!W$85)</f>
        <v>1.9848690827378643</v>
      </c>
      <c r="DA236" s="79"/>
    </row>
    <row r="237" spans="1:105" ht="12" customHeight="1" x14ac:dyDescent="0.25">
      <c r="A237" s="203" t="s">
        <v>1023</v>
      </c>
      <c r="B237" s="278">
        <f>IF(B$93=0,0,B$93/CHI_fec!B$93)</f>
        <v>0.49391956622524213</v>
      </c>
      <c r="C237" s="278">
        <f>IF(C$93=0,0,C$93/CHI_fec!C$93)</f>
        <v>1.0377156886869627</v>
      </c>
      <c r="D237" s="278">
        <f>IF(D$93=0,0,D$93/CHI_fec!D$93)</f>
        <v>0.90269760993470882</v>
      </c>
      <c r="E237" s="278">
        <f>IF(E$93=0,0,E$93/CHI_fec!E$93)</f>
        <v>0.81599769151320323</v>
      </c>
      <c r="F237" s="278">
        <f>IF(F$93=0,0,F$93/CHI_fec!F$93)</f>
        <v>0.69388650371086658</v>
      </c>
      <c r="G237" s="278">
        <f>IF(G$93=0,0,G$93/CHI_fec!G$93)</f>
        <v>0.43442766874465494</v>
      </c>
      <c r="H237" s="278">
        <f>IF(H$93=0,0,H$93/CHI_fec!H$93)</f>
        <v>0.33620915393329348</v>
      </c>
      <c r="I237" s="278">
        <f>IF(I$93=0,0,I$93/CHI_fec!I$93)</f>
        <v>0.61977812537868182</v>
      </c>
      <c r="J237" s="278">
        <f>IF(J$93=0,0,J$93/CHI_fec!J$93)</f>
        <v>0.52307641330313803</v>
      </c>
      <c r="K237" s="278">
        <f>IF(K$93=0,0,K$93/CHI_fec!K$93)</f>
        <v>1.0217673318305813</v>
      </c>
      <c r="L237" s="278">
        <f>IF(L$93=0,0,L$93/CHI_fec!L$93)</f>
        <v>1.1753531957440351</v>
      </c>
      <c r="M237" s="278">
        <f>IF(M$93=0,0,M$93/CHI_fec!M$93)</f>
        <v>1.3239780993943093</v>
      </c>
      <c r="N237" s="278">
        <f>IF(N$93=0,0,N$93/CHI_fec!N$93)</f>
        <v>1.2637657680756837</v>
      </c>
      <c r="O237" s="278">
        <f>IF(O$93=0,0,O$93/CHI_fec!O$93)</f>
        <v>1.208237922006606</v>
      </c>
      <c r="P237" s="278">
        <f>IF(P$93=0,0,P$93/CHI_fec!P$93)</f>
        <v>1.0585037880293315</v>
      </c>
      <c r="Q237" s="278">
        <f>IF(Q$93=0,0,Q$93/CHI_fec!Q$93)</f>
        <v>1.0964448395313628</v>
      </c>
      <c r="R237" s="278">
        <f>IF(R$93=0,0,R$93/CHI_fec!R$93)</f>
        <v>0.95577678560530865</v>
      </c>
      <c r="S237" s="278">
        <f>IF(S$93=0,0,S$93/CHI_fec!S$93)</f>
        <v>1.015132196845723</v>
      </c>
      <c r="T237" s="278">
        <f>IF(T$93=0,0,T$93/CHI_fec!T$93)</f>
        <v>1.1836822927078992</v>
      </c>
      <c r="U237" s="278">
        <f>IF(U$93=0,0,U$93/CHI_fec!U$93)</f>
        <v>1.0708295506723748</v>
      </c>
      <c r="V237" s="278">
        <f>IF(V$93=0,0,V$93/CHI_fec!V$93)</f>
        <v>0.66209156241939826</v>
      </c>
      <c r="W237" s="278">
        <f>IF(W$93=0,0,W$93/CHI_fec!W$93)</f>
        <v>0.89482647326250397</v>
      </c>
      <c r="DA237" s="79"/>
    </row>
    <row r="238" spans="1:105" ht="12" customHeight="1" x14ac:dyDescent="0.25">
      <c r="A238" s="41" t="s">
        <v>1040</v>
      </c>
      <c r="B238" s="279">
        <f>IF(B$107=0,0,B$107/CHI_fec!B$107)</f>
        <v>0</v>
      </c>
      <c r="C238" s="279">
        <f>IF(C$107=0,0,C$107/CHI_fec!C$107)</f>
        <v>0</v>
      </c>
      <c r="D238" s="279">
        <f>IF(D$107=0,0,D$107/CHI_fec!D$107)</f>
        <v>0</v>
      </c>
      <c r="E238" s="279">
        <f>IF(E$107=0,0,E$107/CHI_fec!E$107)</f>
        <v>0</v>
      </c>
      <c r="F238" s="279">
        <f>IF(F$107=0,0,F$107/CHI_fec!F$107)</f>
        <v>0</v>
      </c>
      <c r="G238" s="279">
        <f>IF(G$107=0,0,G$107/CHI_fec!G$107)</f>
        <v>0</v>
      </c>
      <c r="H238" s="279">
        <f>IF(H$107=0,0,H$107/CHI_fec!H$107)</f>
        <v>0</v>
      </c>
      <c r="I238" s="279">
        <f>IF(I$107=0,0,I$107/CHI_fec!I$107)</f>
        <v>0</v>
      </c>
      <c r="J238" s="279">
        <f>IF(J$107=0,0,J$107/CHI_fec!J$107)</f>
        <v>0</v>
      </c>
      <c r="K238" s="279">
        <f>IF(K$107=0,0,K$107/CHI_fec!K$107)</f>
        <v>0</v>
      </c>
      <c r="L238" s="279">
        <f>IF(L$107=0,0,L$107/CHI_fec!L$107)</f>
        <v>0</v>
      </c>
      <c r="M238" s="279">
        <f>IF(M$107=0,0,M$107/CHI_fec!M$107)</f>
        <v>0</v>
      </c>
      <c r="N238" s="279">
        <f>IF(N$107=0,0,N$107/CHI_fec!N$107)</f>
        <v>0</v>
      </c>
      <c r="O238" s="279">
        <f>IF(O$107=0,0,O$107/CHI_fec!O$107)</f>
        <v>0</v>
      </c>
      <c r="P238" s="279">
        <f>IF(P$107=0,0,P$107/CHI_fec!P$107)</f>
        <v>0</v>
      </c>
      <c r="Q238" s="279">
        <f>IF(Q$107=0,0,Q$107/CHI_fec!Q$107)</f>
        <v>0</v>
      </c>
      <c r="R238" s="279">
        <f>IF(R$107=0,0,R$107/CHI_fec!R$107)</f>
        <v>0</v>
      </c>
      <c r="S238" s="279">
        <f>IF(S$107=0,0,S$107/CHI_fec!S$107)</f>
        <v>0</v>
      </c>
      <c r="T238" s="279">
        <f>IF(T$107=0,0,T$107/CHI_fec!T$107)</f>
        <v>0</v>
      </c>
      <c r="U238" s="279">
        <f>IF(U$107=0,0,U$107/CHI_fec!U$107)</f>
        <v>0</v>
      </c>
      <c r="V238" s="279">
        <f>IF(V$107=0,0,V$107/CHI_fec!V$107)</f>
        <v>0</v>
      </c>
      <c r="W238" s="279">
        <f>IF(W$107=0,0,W$107/CHI_fec!W$107)</f>
        <v>0</v>
      </c>
      <c r="DA238" s="82"/>
    </row>
    <row r="239" spans="1:105" ht="12" customHeight="1" x14ac:dyDescent="0.25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DA239" s="173"/>
    </row>
    <row r="240" spans="1:105" ht="12" customHeight="1" x14ac:dyDescent="0.25">
      <c r="A240" s="35" t="s">
        <v>48</v>
      </c>
      <c r="B240" s="322">
        <f>IF(B$110=0,0,B$110/CHI_fec!B$110)</f>
        <v>0.96976957658843965</v>
      </c>
      <c r="C240" s="322">
        <f>IF(C$110=0,0,C$110/CHI_fec!C$110)</f>
        <v>1.6095595862290992</v>
      </c>
      <c r="D240" s="322">
        <f>IF(D$110=0,0,D$110/CHI_fec!D$110)</f>
        <v>1.3927438699529517</v>
      </c>
      <c r="E240" s="322">
        <f>IF(E$110=0,0,E$110/CHI_fec!E$110)</f>
        <v>1.2411380601598769</v>
      </c>
      <c r="F240" s="322">
        <f>IF(F$110=0,0,F$110/CHI_fec!F$110)</f>
        <v>1.1479061935813044</v>
      </c>
      <c r="G240" s="322">
        <f>IF(G$110=0,0,G$110/CHI_fec!G$110)</f>
        <v>0.71340927527581743</v>
      </c>
      <c r="H240" s="322">
        <f>IF(H$110=0,0,H$110/CHI_fec!H$110)</f>
        <v>0.57686668221233439</v>
      </c>
      <c r="I240" s="322">
        <f>IF(I$110=0,0,I$110/CHI_fec!I$110)</f>
        <v>0.96973808817403828</v>
      </c>
      <c r="J240" s="322">
        <f>IF(J$110=0,0,J$110/CHI_fec!J$110)</f>
        <v>0.76101730132604373</v>
      </c>
      <c r="K240" s="322">
        <f>IF(K$110=0,0,K$110/CHI_fec!K$110)</f>
        <v>1.0038400201652546</v>
      </c>
      <c r="L240" s="322">
        <f>IF(L$110=0,0,L$110/CHI_fec!L$110)</f>
        <v>0.2674509516361076</v>
      </c>
      <c r="M240" s="322">
        <f>IF(M$110=0,0,M$110/CHI_fec!M$110)</f>
        <v>0.28444618981664055</v>
      </c>
      <c r="N240" s="322">
        <f>IF(N$110=0,0,N$110/CHI_fec!N$110)</f>
        <v>0.36306664893155627</v>
      </c>
      <c r="O240" s="322">
        <f>IF(O$110=0,0,O$110/CHI_fec!O$110)</f>
        <v>0.31473537074508129</v>
      </c>
      <c r="P240" s="322">
        <f>IF(P$110=0,0,P$110/CHI_fec!P$110)</f>
        <v>0.34407229778113241</v>
      </c>
      <c r="Q240" s="322">
        <f>IF(Q$110=0,0,Q$110/CHI_fec!Q$110)</f>
        <v>0.3297598111178035</v>
      </c>
      <c r="R240" s="322">
        <f>IF(R$110=0,0,R$110/CHI_fec!R$110)</f>
        <v>0.33499540897140012</v>
      </c>
      <c r="S240" s="322">
        <f>IF(S$110=0,0,S$110/CHI_fec!S$110)</f>
        <v>0.36247105293134868</v>
      </c>
      <c r="T240" s="322">
        <f>IF(T$110=0,0,T$110/CHI_fec!T$110)</f>
        <v>0.40146044485504861</v>
      </c>
      <c r="U240" s="322">
        <f>IF(U$110=0,0,U$110/CHI_fec!U$110)</f>
        <v>0.3401090651201531</v>
      </c>
      <c r="V240" s="322">
        <f>IF(V$110=0,0,V$110/CHI_fec!V$110)</f>
        <v>0.23547399276358152</v>
      </c>
      <c r="W240" s="322">
        <f>IF(W$110=0,0,W$110/CHI_fec!W$110)</f>
        <v>0.29079925182457672</v>
      </c>
      <c r="DA240" s="95"/>
    </row>
    <row r="241" spans="1:105" ht="12" customHeight="1" x14ac:dyDescent="0.25">
      <c r="A241" s="55" t="s">
        <v>92</v>
      </c>
      <c r="B241" s="275">
        <f>IF(B$111=0,0,B$111/CHI_fec!B$111)</f>
        <v>0</v>
      </c>
      <c r="C241" s="275">
        <f>IF(C$111=0,0,C$111/CHI_fec!C$111)</f>
        <v>0</v>
      </c>
      <c r="D241" s="275">
        <f>IF(D$111=0,0,D$111/CHI_fec!D$111)</f>
        <v>0</v>
      </c>
      <c r="E241" s="275">
        <f>IF(E$111=0,0,E$111/CHI_fec!E$111)</f>
        <v>0</v>
      </c>
      <c r="F241" s="275">
        <f>IF(F$111=0,0,F$111/CHI_fec!F$111)</f>
        <v>0</v>
      </c>
      <c r="G241" s="275">
        <f>IF(G$111=0,0,G$111/CHI_fec!G$111)</f>
        <v>0</v>
      </c>
      <c r="H241" s="275">
        <f>IF(H$111=0,0,H$111/CHI_fec!H$111)</f>
        <v>0</v>
      </c>
      <c r="I241" s="275">
        <f>IF(I$111=0,0,I$111/CHI_fec!I$111)</f>
        <v>0</v>
      </c>
      <c r="J241" s="275">
        <f>IF(J$111=0,0,J$111/CHI_fec!J$111)</f>
        <v>0</v>
      </c>
      <c r="K241" s="275">
        <f>IF(K$111=0,0,K$111/CHI_fec!K$111)</f>
        <v>0</v>
      </c>
      <c r="L241" s="275">
        <f>IF(L$111=0,0,L$111/CHI_fec!L$111)</f>
        <v>0</v>
      </c>
      <c r="M241" s="275">
        <f>IF(M$111=0,0,M$111/CHI_fec!M$111)</f>
        <v>0</v>
      </c>
      <c r="N241" s="275">
        <f>IF(N$111=0,0,N$111/CHI_fec!N$111)</f>
        <v>0</v>
      </c>
      <c r="O241" s="275">
        <f>IF(O$111=0,0,O$111/CHI_fec!O$111)</f>
        <v>0</v>
      </c>
      <c r="P241" s="275">
        <f>IF(P$111=0,0,P$111/CHI_fec!P$111)</f>
        <v>0</v>
      </c>
      <c r="Q241" s="275">
        <f>IF(Q$111=0,0,Q$111/CHI_fec!Q$111)</f>
        <v>0</v>
      </c>
      <c r="R241" s="275">
        <f>IF(R$111=0,0,R$111/CHI_fec!R$111)</f>
        <v>0</v>
      </c>
      <c r="S241" s="275">
        <f>IF(S$111=0,0,S$111/CHI_fec!S$111)</f>
        <v>0</v>
      </c>
      <c r="T241" s="275">
        <f>IF(T$111=0,0,T$111/CHI_fec!T$111)</f>
        <v>0</v>
      </c>
      <c r="U241" s="275">
        <f>IF(U$111=0,0,U$111/CHI_fec!U$111)</f>
        <v>0</v>
      </c>
      <c r="V241" s="275">
        <f>IF(V$111=0,0,V$111/CHI_fec!V$111)</f>
        <v>0</v>
      </c>
      <c r="W241" s="275">
        <f>IF(W$111=0,0,W$111/CHI_fec!W$111)</f>
        <v>0</v>
      </c>
      <c r="DA241" s="76"/>
    </row>
    <row r="242" spans="1:105" ht="12" customHeight="1" x14ac:dyDescent="0.25">
      <c r="A242" s="202" t="s">
        <v>93</v>
      </c>
      <c r="B242" s="276">
        <f>IF(B$112=0,0,B$112/CHI_fec!B$112)</f>
        <v>0</v>
      </c>
      <c r="C242" s="276">
        <f>IF(C$112=0,0,C$112/CHI_fec!C$112)</f>
        <v>0</v>
      </c>
      <c r="D242" s="276">
        <f>IF(D$112=0,0,D$112/CHI_fec!D$112)</f>
        <v>0</v>
      </c>
      <c r="E242" s="276">
        <f>IF(E$112=0,0,E$112/CHI_fec!E$112)</f>
        <v>0</v>
      </c>
      <c r="F242" s="276">
        <f>IF(F$112=0,0,F$112/CHI_fec!F$112)</f>
        <v>0</v>
      </c>
      <c r="G242" s="276">
        <f>IF(G$112=0,0,G$112/CHI_fec!G$112)</f>
        <v>0</v>
      </c>
      <c r="H242" s="276">
        <f>IF(H$112=0,0,H$112/CHI_fec!H$112)</f>
        <v>0</v>
      </c>
      <c r="I242" s="276">
        <f>IF(I$112=0,0,I$112/CHI_fec!I$112)</f>
        <v>0</v>
      </c>
      <c r="J242" s="276">
        <f>IF(J$112=0,0,J$112/CHI_fec!J$112)</f>
        <v>0</v>
      </c>
      <c r="K242" s="276">
        <f>IF(K$112=0,0,K$112/CHI_fec!K$112)</f>
        <v>0</v>
      </c>
      <c r="L242" s="276">
        <f>IF(L$112=0,0,L$112/CHI_fec!L$112)</f>
        <v>0</v>
      </c>
      <c r="M242" s="276">
        <f>IF(M$112=0,0,M$112/CHI_fec!M$112)</f>
        <v>0</v>
      </c>
      <c r="N242" s="276">
        <f>IF(N$112=0,0,N$112/CHI_fec!N$112)</f>
        <v>0</v>
      </c>
      <c r="O242" s="276">
        <f>IF(O$112=0,0,O$112/CHI_fec!O$112)</f>
        <v>0</v>
      </c>
      <c r="P242" s="276">
        <f>IF(P$112=0,0,P$112/CHI_fec!P$112)</f>
        <v>0</v>
      </c>
      <c r="Q242" s="276">
        <f>IF(Q$112=0,0,Q$112/CHI_fec!Q$112)</f>
        <v>0</v>
      </c>
      <c r="R242" s="276">
        <f>IF(R$112=0,0,R$112/CHI_fec!R$112)</f>
        <v>0</v>
      </c>
      <c r="S242" s="276">
        <f>IF(S$112=0,0,S$112/CHI_fec!S$112)</f>
        <v>0</v>
      </c>
      <c r="T242" s="276">
        <f>IF(T$112=0,0,T$112/CHI_fec!T$112)</f>
        <v>0</v>
      </c>
      <c r="U242" s="276">
        <f>IF(U$112=0,0,U$112/CHI_fec!U$112)</f>
        <v>0</v>
      </c>
      <c r="V242" s="276">
        <f>IF(V$112=0,0,V$112/CHI_fec!V$112)</f>
        <v>0</v>
      </c>
      <c r="W242" s="276">
        <f>IF(W$112=0,0,W$112/CHI_fec!W$112)</f>
        <v>0</v>
      </c>
      <c r="DA242" s="77"/>
    </row>
    <row r="243" spans="1:105" ht="12" customHeight="1" x14ac:dyDescent="0.25">
      <c r="A243" s="202" t="s">
        <v>94</v>
      </c>
      <c r="B243" s="276">
        <f>IF(B$113=0,0,B$113/CHI_fec!B$113)</f>
        <v>0</v>
      </c>
      <c r="C243" s="276">
        <f>IF(C$113=0,0,C$113/CHI_fec!C$113)</f>
        <v>0</v>
      </c>
      <c r="D243" s="276">
        <f>IF(D$113=0,0,D$113/CHI_fec!D$113)</f>
        <v>0</v>
      </c>
      <c r="E243" s="276">
        <f>IF(E$113=0,0,E$113/CHI_fec!E$113)</f>
        <v>0</v>
      </c>
      <c r="F243" s="276">
        <f>IF(F$113=0,0,F$113/CHI_fec!F$113)</f>
        <v>0</v>
      </c>
      <c r="G243" s="276">
        <f>IF(G$113=0,0,G$113/CHI_fec!G$113)</f>
        <v>0</v>
      </c>
      <c r="H243" s="276">
        <f>IF(H$113=0,0,H$113/CHI_fec!H$113)</f>
        <v>0</v>
      </c>
      <c r="I243" s="276">
        <f>IF(I$113=0,0,I$113/CHI_fec!I$113)</f>
        <v>0</v>
      </c>
      <c r="J243" s="276">
        <f>IF(J$113=0,0,J$113/CHI_fec!J$113)</f>
        <v>0</v>
      </c>
      <c r="K243" s="276">
        <f>IF(K$113=0,0,K$113/CHI_fec!K$113)</f>
        <v>0</v>
      </c>
      <c r="L243" s="276">
        <f>IF(L$113=0,0,L$113/CHI_fec!L$113)</f>
        <v>0</v>
      </c>
      <c r="M243" s="276">
        <f>IF(M$113=0,0,M$113/CHI_fec!M$113)</f>
        <v>0</v>
      </c>
      <c r="N243" s="276">
        <f>IF(N$113=0,0,N$113/CHI_fec!N$113)</f>
        <v>0</v>
      </c>
      <c r="O243" s="276">
        <f>IF(O$113=0,0,O$113/CHI_fec!O$113)</f>
        <v>0</v>
      </c>
      <c r="P243" s="276">
        <f>IF(P$113=0,0,P$113/CHI_fec!P$113)</f>
        <v>0</v>
      </c>
      <c r="Q243" s="276">
        <f>IF(Q$113=0,0,Q$113/CHI_fec!Q$113)</f>
        <v>0</v>
      </c>
      <c r="R243" s="276">
        <f>IF(R$113=0,0,R$113/CHI_fec!R$113)</f>
        <v>0</v>
      </c>
      <c r="S243" s="276">
        <f>IF(S$113=0,0,S$113/CHI_fec!S$113)</f>
        <v>0</v>
      </c>
      <c r="T243" s="276">
        <f>IF(T$113=0,0,T$113/CHI_fec!T$113)</f>
        <v>0</v>
      </c>
      <c r="U243" s="276">
        <f>IF(U$113=0,0,U$113/CHI_fec!U$113)</f>
        <v>0</v>
      </c>
      <c r="V243" s="276">
        <f>IF(V$113=0,0,V$113/CHI_fec!V$113)</f>
        <v>0</v>
      </c>
      <c r="W243" s="276">
        <f>IF(W$113=0,0,W$113/CHI_fec!W$113)</f>
        <v>0</v>
      </c>
      <c r="DA243" s="77"/>
    </row>
    <row r="244" spans="1:105" ht="12" customHeight="1" x14ac:dyDescent="0.25">
      <c r="A244" s="202" t="s">
        <v>95</v>
      </c>
      <c r="B244" s="276">
        <f>IF(B$114=0,0,B$114/CHI_fec!B$114)</f>
        <v>0</v>
      </c>
      <c r="C244" s="276">
        <f>IF(C$114=0,0,C$114/CHI_fec!C$114)</f>
        <v>0</v>
      </c>
      <c r="D244" s="276">
        <f>IF(D$114=0,0,D$114/CHI_fec!D$114)</f>
        <v>0</v>
      </c>
      <c r="E244" s="276">
        <f>IF(E$114=0,0,E$114/CHI_fec!E$114)</f>
        <v>0</v>
      </c>
      <c r="F244" s="276">
        <f>IF(F$114=0,0,F$114/CHI_fec!F$114)</f>
        <v>0</v>
      </c>
      <c r="G244" s="276">
        <f>IF(G$114=0,0,G$114/CHI_fec!G$114)</f>
        <v>0</v>
      </c>
      <c r="H244" s="276">
        <f>IF(H$114=0,0,H$114/CHI_fec!H$114)</f>
        <v>0</v>
      </c>
      <c r="I244" s="276">
        <f>IF(I$114=0,0,I$114/CHI_fec!I$114)</f>
        <v>0</v>
      </c>
      <c r="J244" s="276">
        <f>IF(J$114=0,0,J$114/CHI_fec!J$114)</f>
        <v>0</v>
      </c>
      <c r="K244" s="276">
        <f>IF(K$114=0,0,K$114/CHI_fec!K$114)</f>
        <v>0</v>
      </c>
      <c r="L244" s="276">
        <f>IF(L$114=0,0,L$114/CHI_fec!L$114)</f>
        <v>0</v>
      </c>
      <c r="M244" s="276">
        <f>IF(M$114=0,0,M$114/CHI_fec!M$114)</f>
        <v>0</v>
      </c>
      <c r="N244" s="276">
        <f>IF(N$114=0,0,N$114/CHI_fec!N$114)</f>
        <v>0</v>
      </c>
      <c r="O244" s="276">
        <f>IF(O$114=0,0,O$114/CHI_fec!O$114)</f>
        <v>0</v>
      </c>
      <c r="P244" s="276">
        <f>IF(P$114=0,0,P$114/CHI_fec!P$114)</f>
        <v>0</v>
      </c>
      <c r="Q244" s="276">
        <f>IF(Q$114=0,0,Q$114/CHI_fec!Q$114)</f>
        <v>0</v>
      </c>
      <c r="R244" s="276">
        <f>IF(R$114=0,0,R$114/CHI_fec!R$114)</f>
        <v>0</v>
      </c>
      <c r="S244" s="276">
        <f>IF(S$114=0,0,S$114/CHI_fec!S$114)</f>
        <v>0</v>
      </c>
      <c r="T244" s="276">
        <f>IF(T$114=0,0,T$114/CHI_fec!T$114)</f>
        <v>0</v>
      </c>
      <c r="U244" s="276">
        <f>IF(U$114=0,0,U$114/CHI_fec!U$114)</f>
        <v>0</v>
      </c>
      <c r="V244" s="276">
        <f>IF(V$114=0,0,V$114/CHI_fec!V$114)</f>
        <v>0</v>
      </c>
      <c r="W244" s="276">
        <f>IF(W$114=0,0,W$114/CHI_fec!W$114)</f>
        <v>0</v>
      </c>
      <c r="DA244" s="77"/>
    </row>
    <row r="245" spans="1:105" ht="12" customHeight="1" x14ac:dyDescent="0.25">
      <c r="A245" s="56" t="s">
        <v>96</v>
      </c>
      <c r="B245" s="277">
        <f>IF(B$115=0,0,B$115/CHI_fec!B$115)</f>
        <v>0.3703906724484316</v>
      </c>
      <c r="C245" s="277">
        <f>IF(C$115=0,0,C$115/CHI_fec!C$115)</f>
        <v>0.84226275044455989</v>
      </c>
      <c r="D245" s="277">
        <f>IF(D$115=0,0,D$115/CHI_fec!D$115)</f>
        <v>0.9459249259137521</v>
      </c>
      <c r="E245" s="277">
        <f>IF(E$115=0,0,E$115/CHI_fec!E$115)</f>
        <v>0.8886855651656369</v>
      </c>
      <c r="F245" s="277">
        <f>IF(F$115=0,0,F$115/CHI_fec!F$115)</f>
        <v>0.75688072219873448</v>
      </c>
      <c r="G245" s="277">
        <f>IF(G$115=0,0,G$115/CHI_fec!G$115)</f>
        <v>0.5192483815519866</v>
      </c>
      <c r="H245" s="277">
        <f>IF(H$115=0,0,H$115/CHI_fec!H$115)</f>
        <v>0.30586447124937038</v>
      </c>
      <c r="I245" s="277">
        <f>IF(I$115=0,0,I$115/CHI_fec!I$115)</f>
        <v>0.52122357955644849</v>
      </c>
      <c r="J245" s="277">
        <f>IF(J$115=0,0,J$115/CHI_fec!J$115)</f>
        <v>0.47841892292283716</v>
      </c>
      <c r="K245" s="277">
        <f>IF(K$115=0,0,K$115/CHI_fec!K$115)</f>
        <v>1.0982416214122914</v>
      </c>
      <c r="L245" s="277">
        <f>IF(L$115=0,0,L$115/CHI_fec!L$115)</f>
        <v>1.2506432766507662</v>
      </c>
      <c r="M245" s="277">
        <f>IF(M$115=0,0,M$115/CHI_fec!M$115)</f>
        <v>1.4206493421275732</v>
      </c>
      <c r="N245" s="277">
        <f>IF(N$115=0,0,N$115/CHI_fec!N$115)</f>
        <v>1.29540677188074</v>
      </c>
      <c r="O245" s="277">
        <f>IF(O$115=0,0,O$115/CHI_fec!O$115)</f>
        <v>1.2383048493025364</v>
      </c>
      <c r="P245" s="277">
        <f>IF(P$115=0,0,P$115/CHI_fec!P$115)</f>
        <v>0.91930456274126626</v>
      </c>
      <c r="Q245" s="277">
        <f>IF(Q$115=0,0,Q$115/CHI_fec!Q$115)</f>
        <v>0.93881879542552193</v>
      </c>
      <c r="R245" s="277">
        <f>IF(R$115=0,0,R$115/CHI_fec!R$115)</f>
        <v>0.74812106538850021</v>
      </c>
      <c r="S245" s="277">
        <f>IF(S$115=0,0,S$115/CHI_fec!S$115)</f>
        <v>0.80525039255405906</v>
      </c>
      <c r="T245" s="277">
        <f>IF(T$115=0,0,T$115/CHI_fec!T$115)</f>
        <v>1.0878356527148143</v>
      </c>
      <c r="U245" s="277">
        <f>IF(U$115=0,0,U$115/CHI_fec!U$115)</f>
        <v>0.98868815517452746</v>
      </c>
      <c r="V245" s="277">
        <f>IF(V$115=0,0,V$115/CHI_fec!V$115)</f>
        <v>0.55167619967394288</v>
      </c>
      <c r="W245" s="277">
        <f>IF(W$115=0,0,W$115/CHI_fec!W$115)</f>
        <v>0.79616431525755926</v>
      </c>
      <c r="DA245" s="78"/>
    </row>
    <row r="246" spans="1:105" ht="12" customHeight="1" x14ac:dyDescent="0.25">
      <c r="A246" s="203" t="s">
        <v>1053</v>
      </c>
      <c r="B246" s="278">
        <f>IF(B$121=0,0,B$121/CHI_fec!B$121)</f>
        <v>1.3117351118056124</v>
      </c>
      <c r="C246" s="278">
        <f>IF(C$121=0,0,C$121/CHI_fec!C$121)</f>
        <v>2.0428526852798128</v>
      </c>
      <c r="D246" s="278">
        <f>IF(D$121=0,0,D$121/CHI_fec!D$121)</f>
        <v>1.6616186308535108</v>
      </c>
      <c r="E246" s="278">
        <f>IF(E$121=0,0,E$121/CHI_fec!E$121)</f>
        <v>1.3884594595475059</v>
      </c>
      <c r="F246" s="278">
        <f>IF(F$121=0,0,F$121/CHI_fec!F$121)</f>
        <v>1.2864359158886316</v>
      </c>
      <c r="G246" s="278">
        <f>IF(G$121=0,0,G$121/CHI_fec!G$121)</f>
        <v>0.6877743633604998</v>
      </c>
      <c r="H246" s="278">
        <f>IF(H$121=0,0,H$121/CHI_fec!H$121)</f>
        <v>0.5152507939487051</v>
      </c>
      <c r="I246" s="278">
        <f>IF(I$121=0,0,I$121/CHI_fec!I$121)</f>
        <v>1.0016884687109706</v>
      </c>
      <c r="J246" s="278">
        <f>IF(J$121=0,0,J$121/CHI_fec!J$121)</f>
        <v>0.69858808791466354</v>
      </c>
      <c r="K246" s="278">
        <f>IF(K$121=0,0,K$121/CHI_fec!K$121)</f>
        <v>0.84568885664638227</v>
      </c>
      <c r="L246" s="278">
        <f>IF(L$121=0,0,L$121/CHI_fec!L$121)</f>
        <v>0.99962447475562033</v>
      </c>
      <c r="M246" s="278">
        <f>IF(M$121=0,0,M$121/CHI_fec!M$121)</f>
        <v>1.0753564214874018</v>
      </c>
      <c r="N246" s="278">
        <f>IF(N$121=0,0,N$121/CHI_fec!N$121)</f>
        <v>1.2013009166950352</v>
      </c>
      <c r="O246" s="278">
        <f>IF(O$121=0,0,O$121/CHI_fec!O$121)</f>
        <v>1.1520744214142362</v>
      </c>
      <c r="P246" s="278">
        <f>IF(P$121=0,0,P$121/CHI_fec!P$121)</f>
        <v>1.7052434643945273</v>
      </c>
      <c r="Q246" s="278">
        <f>IF(Q$121=0,0,Q$121/CHI_fec!Q$121)</f>
        <v>1.8037850390391759</v>
      </c>
      <c r="R246" s="278">
        <f>IF(R$121=0,0,R$121/CHI_fec!R$121)</f>
        <v>1.9612732333882403</v>
      </c>
      <c r="S246" s="278">
        <f>IF(S$121=0,0,S$121/CHI_fec!S$121)</f>
        <v>2.0175004711469189</v>
      </c>
      <c r="T246" s="278">
        <f>IF(T$121=0,0,T$121/CHI_fec!T$121)</f>
        <v>1.576986728686278</v>
      </c>
      <c r="U246" s="278">
        <f>IF(U$121=0,0,U$121/CHI_fec!U$121)</f>
        <v>1.4173325699540307</v>
      </c>
      <c r="V246" s="278">
        <f>IF(V$121=0,0,V$121/CHI_fec!V$121)</f>
        <v>1.187182055144844</v>
      </c>
      <c r="W246" s="278">
        <f>IF(W$121=0,0,W$121/CHI_fec!W$121)</f>
        <v>1.3219738141447073</v>
      </c>
      <c r="DA246" s="79"/>
    </row>
    <row r="247" spans="1:105" ht="12" customHeight="1" x14ac:dyDescent="0.25">
      <c r="A247" s="203" t="s">
        <v>1012</v>
      </c>
      <c r="B247" s="278">
        <f>IF(B$134=0,0,B$134/CHI_fec!B$134)</f>
        <v>2.4675330285098682</v>
      </c>
      <c r="C247" s="278">
        <f>IF(C$134=0,0,C$134/CHI_fec!C$134)</f>
        <v>3.0231878881929539</v>
      </c>
      <c r="D247" s="278">
        <f>IF(D$134=0,0,D$134/CHI_fec!D$134)</f>
        <v>2.9165873710963717</v>
      </c>
      <c r="E247" s="278">
        <f>IF(E$134=0,0,E$134/CHI_fec!E$134)</f>
        <v>2.8315766614107627</v>
      </c>
      <c r="F247" s="278">
        <f>IF(F$134=0,0,F$134/CHI_fec!F$134)</f>
        <v>2.7825001182288642</v>
      </c>
      <c r="G247" s="278">
        <f>IF(G$134=0,0,G$134/CHI_fec!G$134)</f>
        <v>2.212998246185216</v>
      </c>
      <c r="H247" s="278">
        <f>IF(H$134=0,0,H$134/CHI_fec!H$134)</f>
        <v>1.9914490798592612</v>
      </c>
      <c r="I247" s="278">
        <f>IF(I$134=0,0,I$134/CHI_fec!I$134)</f>
        <v>2.6282971652205811</v>
      </c>
      <c r="J247" s="278">
        <f>IF(J$134=0,0,J$134/CHI_fec!J$134)</f>
        <v>2.3288604881879094</v>
      </c>
      <c r="K247" s="278">
        <f>IF(K$134=0,0,K$134/CHI_fec!K$134)</f>
        <v>2.5209808012465125</v>
      </c>
      <c r="L247" s="278">
        <f>IF(L$134=0,0,L$134/CHI_fec!L$134)</f>
        <v>2.5365851179758843</v>
      </c>
      <c r="M247" s="278">
        <f>IF(M$134=0,0,M$134/CHI_fec!M$134)</f>
        <v>2.4590818554727041</v>
      </c>
      <c r="N247" s="278">
        <f>IF(N$134=0,0,N$134/CHI_fec!N$134)</f>
        <v>2.3637120178658892</v>
      </c>
      <c r="O247" s="278">
        <f>IF(O$134=0,0,O$134/CHI_fec!O$134)</f>
        <v>2.3486361027735043</v>
      </c>
      <c r="P247" s="278">
        <f>IF(P$134=0,0,P$134/CHI_fec!P$134)</f>
        <v>2.0940466545261809</v>
      </c>
      <c r="Q247" s="278">
        <f>IF(Q$134=0,0,Q$134/CHI_fec!Q$134)</f>
        <v>2.0825890045389213</v>
      </c>
      <c r="R247" s="278">
        <f>IF(R$134=0,0,R$134/CHI_fec!R$134)</f>
        <v>2.0228616894805058</v>
      </c>
      <c r="S247" s="278">
        <f>IF(S$134=0,0,S$134/CHI_fec!S$134)</f>
        <v>2.001797916978068</v>
      </c>
      <c r="T247" s="278">
        <f>IF(T$134=0,0,T$134/CHI_fec!T$134)</f>
        <v>2.1694981797021473</v>
      </c>
      <c r="U247" s="278">
        <f>IF(U$134=0,0,U$134/CHI_fec!U$134)</f>
        <v>2.0874518991102584</v>
      </c>
      <c r="V247" s="278">
        <f>IF(V$134=0,0,V$134/CHI_fec!V$134)</f>
        <v>1.802892122281575</v>
      </c>
      <c r="W247" s="278">
        <f>IF(W$134=0,0,W$134/CHI_fec!W$134)</f>
        <v>1.9848690827378643</v>
      </c>
      <c r="DA247" s="79"/>
    </row>
    <row r="248" spans="1:105" ht="12" customHeight="1" x14ac:dyDescent="0.25">
      <c r="A248" s="203" t="s">
        <v>1023</v>
      </c>
      <c r="B248" s="278">
        <f>IF(B$142=0,0,B$142/CHI_fec!B$142)</f>
        <v>0.53425816486013489</v>
      </c>
      <c r="C248" s="278">
        <f>IF(C$142=0,0,C$142/CHI_fec!C$142)</f>
        <v>1.100152351170141</v>
      </c>
      <c r="D248" s="278">
        <f>IF(D$142=0,0,D$142/CHI_fec!D$142)</f>
        <v>0.94865030897076708</v>
      </c>
      <c r="E248" s="278">
        <f>IF(E$142=0,0,E$142/CHI_fec!E$142)</f>
        <v>0.85062921501434663</v>
      </c>
      <c r="F248" s="278">
        <f>IF(F$142=0,0,F$142/CHI_fec!F$142)</f>
        <v>0.7288102305699139</v>
      </c>
      <c r="G248" s="278">
        <f>IF(G$142=0,0,G$142/CHI_fec!G$142)</f>
        <v>0.44838561936293664</v>
      </c>
      <c r="H248" s="278">
        <f>IF(H$142=0,0,H$142/CHI_fec!H$142)</f>
        <v>0.34599210940976244</v>
      </c>
      <c r="I248" s="278">
        <f>IF(I$142=0,0,I$142/CHI_fec!I$142)</f>
        <v>0.64223952927813832</v>
      </c>
      <c r="J248" s="278">
        <f>IF(J$142=0,0,J$142/CHI_fec!J$142)</f>
        <v>0.53329062852963016</v>
      </c>
      <c r="K248" s="278">
        <f>IF(K$142=0,0,K$142/CHI_fec!K$142)</f>
        <v>1.0105127727820311</v>
      </c>
      <c r="L248" s="278">
        <f>IF(L$142=0,0,L$142/CHI_fec!L$142)</f>
        <v>1.1640215394844182</v>
      </c>
      <c r="M248" s="278">
        <f>IF(M$142=0,0,M$142/CHI_fec!M$142)</f>
        <v>1.3081898980985383</v>
      </c>
      <c r="N248" s="278">
        <f>IF(N$142=0,0,N$142/CHI_fec!N$142)</f>
        <v>1.260105295097931</v>
      </c>
      <c r="O248" s="278">
        <f>IF(O$142=0,0,O$142/CHI_fec!O$142)</f>
        <v>1.2049506932556591</v>
      </c>
      <c r="P248" s="278">
        <f>IF(P$142=0,0,P$142/CHI_fec!P$142)</f>
        <v>1.0909105688882328</v>
      </c>
      <c r="Q248" s="278">
        <f>IF(Q$142=0,0,Q$142/CHI_fec!Q$142)</f>
        <v>1.1313799576593182</v>
      </c>
      <c r="R248" s="278">
        <f>IF(R$142=0,0,R$142/CHI_fec!R$142)</f>
        <v>1.0017633250307891</v>
      </c>
      <c r="S248" s="278">
        <f>IF(S$142=0,0,S$142/CHI_fec!S$142)</f>
        <v>1.0609677156876132</v>
      </c>
      <c r="T248" s="278">
        <f>IF(T$142=0,0,T$142/CHI_fec!T$142)</f>
        <v>1.2045155658144013</v>
      </c>
      <c r="U248" s="278">
        <f>IF(U$142=0,0,U$142/CHI_fec!U$142)</f>
        <v>1.0891383161602675</v>
      </c>
      <c r="V248" s="278">
        <f>IF(V$142=0,0,V$142/CHI_fec!V$142)</f>
        <v>0.68710637584042045</v>
      </c>
      <c r="W248" s="278">
        <f>IF(W$142=0,0,W$142/CHI_fec!W$142)</f>
        <v>0.91658384183646413</v>
      </c>
      <c r="DA248" s="79"/>
    </row>
    <row r="249" spans="1:105" ht="12" customHeight="1" x14ac:dyDescent="0.25">
      <c r="A249" s="41" t="s">
        <v>1040</v>
      </c>
      <c r="B249" s="279">
        <f>IF(B$156=0,0,B$156/CHI_fec!B$156)</f>
        <v>0</v>
      </c>
      <c r="C249" s="279">
        <f>IF(C$156=0,0,C$156/CHI_fec!C$156)</f>
        <v>0</v>
      </c>
      <c r="D249" s="279">
        <f>IF(D$156=0,0,D$156/CHI_fec!D$156)</f>
        <v>0</v>
      </c>
      <c r="E249" s="279">
        <f>IF(E$156=0,0,E$156/CHI_fec!E$156)</f>
        <v>0</v>
      </c>
      <c r="F249" s="279">
        <f>IF(F$156=0,0,F$156/CHI_fec!F$156)</f>
        <v>0</v>
      </c>
      <c r="G249" s="279">
        <f>IF(G$156=0,0,G$156/CHI_fec!G$156)</f>
        <v>0</v>
      </c>
      <c r="H249" s="279">
        <f>IF(H$156=0,0,H$156/CHI_fec!H$156)</f>
        <v>0</v>
      </c>
      <c r="I249" s="279">
        <f>IF(I$156=0,0,I$156/CHI_fec!I$156)</f>
        <v>0</v>
      </c>
      <c r="J249" s="279">
        <f>IF(J$156=0,0,J$156/CHI_fec!J$156)</f>
        <v>0</v>
      </c>
      <c r="K249" s="279">
        <f>IF(K$156=0,0,K$156/CHI_fec!K$156)</f>
        <v>0</v>
      </c>
      <c r="L249" s="279">
        <f>IF(L$156=0,0,L$156/CHI_fec!L$156)</f>
        <v>0</v>
      </c>
      <c r="M249" s="279">
        <f>IF(M$156=0,0,M$156/CHI_fec!M$156)</f>
        <v>0</v>
      </c>
      <c r="N249" s="279">
        <f>IF(N$156=0,0,N$156/CHI_fec!N$156)</f>
        <v>0</v>
      </c>
      <c r="O249" s="279">
        <f>IF(O$156=0,0,O$156/CHI_fec!O$156)</f>
        <v>0</v>
      </c>
      <c r="P249" s="279">
        <f>IF(P$156=0,0,P$156/CHI_fec!P$156)</f>
        <v>0</v>
      </c>
      <c r="Q249" s="279">
        <f>IF(Q$156=0,0,Q$156/CHI_fec!Q$156)</f>
        <v>0</v>
      </c>
      <c r="R249" s="279">
        <f>IF(R$156=0,0,R$156/CHI_fec!R$156)</f>
        <v>0</v>
      </c>
      <c r="S249" s="279">
        <f>IF(S$156=0,0,S$156/CHI_fec!S$156)</f>
        <v>0</v>
      </c>
      <c r="T249" s="279">
        <f>IF(T$156=0,0,T$156/CHI_fec!T$156)</f>
        <v>0</v>
      </c>
      <c r="U249" s="279">
        <f>IF(U$156=0,0,U$156/CHI_fec!U$156)</f>
        <v>0</v>
      </c>
      <c r="V249" s="279">
        <f>IF(V$156=0,0,V$156/CHI_fec!V$156)</f>
        <v>0</v>
      </c>
      <c r="W249" s="279">
        <f>IF(W$156=0,0,W$156/CHI_fec!W$156)</f>
        <v>0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61:W61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4" tint="0.79998168889431442"/>
    <pageSetUpPr fitToPage="1"/>
  </sheetPr>
  <dimension ref="A1:DA7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products"</f>
        <v>PT: Non-metallic mineral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f t="shared" ref="B3:W3" si="0">SUM(B4:B6)</f>
        <v>2073.6285525446128</v>
      </c>
      <c r="C3" s="205">
        <f t="shared" si="0"/>
        <v>2049.1803278688531</v>
      </c>
      <c r="D3" s="205">
        <f t="shared" si="0"/>
        <v>1999.1408407486958</v>
      </c>
      <c r="E3" s="205">
        <f t="shared" si="0"/>
        <v>1838.1924718019427</v>
      </c>
      <c r="F3" s="205">
        <f t="shared" si="0"/>
        <v>1816.7590252498319</v>
      </c>
      <c r="G3" s="205">
        <f t="shared" si="0"/>
        <v>1746.7928828513725</v>
      </c>
      <c r="H3" s="205">
        <f t="shared" si="0"/>
        <v>1716.9243608890456</v>
      </c>
      <c r="I3" s="205">
        <f t="shared" si="0"/>
        <v>1762.3055614745365</v>
      </c>
      <c r="J3" s="205">
        <f t="shared" si="0"/>
        <v>1694.4281892660092</v>
      </c>
      <c r="K3" s="205">
        <f t="shared" si="0"/>
        <v>1588.2731629556208</v>
      </c>
      <c r="L3" s="205">
        <f t="shared" si="0"/>
        <v>1619.0388585678952</v>
      </c>
      <c r="M3" s="205">
        <f t="shared" si="0"/>
        <v>1476.9840199931559</v>
      </c>
      <c r="N3" s="205">
        <f t="shared" si="0"/>
        <v>1343.5908207740376</v>
      </c>
      <c r="O3" s="205">
        <f t="shared" si="0"/>
        <v>1263.5142065852906</v>
      </c>
      <c r="P3" s="205">
        <f t="shared" si="0"/>
        <v>1244.3397380981517</v>
      </c>
      <c r="Q3" s="205">
        <f t="shared" si="0"/>
        <v>1262.5</v>
      </c>
      <c r="R3" s="205">
        <f t="shared" si="0"/>
        <v>1305.1804566658484</v>
      </c>
      <c r="S3" s="205">
        <f t="shared" si="0"/>
        <v>1402.847733436653</v>
      </c>
      <c r="T3" s="205">
        <f t="shared" si="0"/>
        <v>1461.6774438950169</v>
      </c>
      <c r="U3" s="205">
        <f t="shared" si="0"/>
        <v>1543.3089978900985</v>
      </c>
      <c r="V3" s="205">
        <f t="shared" si="0"/>
        <v>1557.8445171550261</v>
      </c>
      <c r="W3" s="205">
        <f t="shared" si="0"/>
        <v>1666.7417167250558</v>
      </c>
      <c r="DA3" s="112"/>
    </row>
    <row r="4" spans="1:105" ht="12" customHeight="1" x14ac:dyDescent="0.25">
      <c r="A4" s="50" t="s">
        <v>49</v>
      </c>
      <c r="B4" s="243">
        <v>565.96247222917157</v>
      </c>
      <c r="C4" s="243">
        <v>539.66161765517495</v>
      </c>
      <c r="D4" s="243">
        <v>475.31319819513499</v>
      </c>
      <c r="E4" s="243">
        <v>442.99566890472778</v>
      </c>
      <c r="F4" s="243">
        <v>479.1423986533859</v>
      </c>
      <c r="G4" s="243">
        <v>421.04086935014391</v>
      </c>
      <c r="H4" s="243">
        <v>411.37980008749889</v>
      </c>
      <c r="I4" s="243">
        <v>509.8688466840108</v>
      </c>
      <c r="J4" s="243">
        <v>485.72795353538442</v>
      </c>
      <c r="K4" s="243">
        <v>535.22999676239783</v>
      </c>
      <c r="L4" s="243">
        <v>527.58262911179429</v>
      </c>
      <c r="M4" s="243">
        <v>452.886427729844</v>
      </c>
      <c r="N4" s="243">
        <v>481.04772683796921</v>
      </c>
      <c r="O4" s="243">
        <v>393.89009279615777</v>
      </c>
      <c r="P4" s="243">
        <v>371.03905236089412</v>
      </c>
      <c r="Q4" s="243">
        <v>359.84287734574809</v>
      </c>
      <c r="R4" s="243">
        <v>270.80101845903351</v>
      </c>
      <c r="S4" s="243">
        <v>289.99236440041511</v>
      </c>
      <c r="T4" s="243">
        <v>314.29152887760398</v>
      </c>
      <c r="U4" s="243">
        <v>370.73080031056969</v>
      </c>
      <c r="V4" s="243">
        <v>448.47797844794809</v>
      </c>
      <c r="W4" s="243">
        <v>451.87952241875342</v>
      </c>
      <c r="DA4" s="83" t="s">
        <v>1406</v>
      </c>
    </row>
    <row r="5" spans="1:105" ht="12" customHeight="1" x14ac:dyDescent="0.25">
      <c r="A5" s="144" t="s">
        <v>50</v>
      </c>
      <c r="B5" s="284">
        <v>1246.274131730363</v>
      </c>
      <c r="C5" s="284">
        <v>1242.6599657054501</v>
      </c>
      <c r="D5" s="284">
        <v>1277.19054542549</v>
      </c>
      <c r="E5" s="284">
        <v>1121.737457334325</v>
      </c>
      <c r="F5" s="284">
        <v>1045.8948029930841</v>
      </c>
      <c r="G5" s="284">
        <v>1058.075893633729</v>
      </c>
      <c r="H5" s="284">
        <v>1019.842353447009</v>
      </c>
      <c r="I5" s="284">
        <v>904.54161533442903</v>
      </c>
      <c r="J5" s="284">
        <v>840.52471178129554</v>
      </c>
      <c r="K5" s="284">
        <v>693.94993041439034</v>
      </c>
      <c r="L5" s="284">
        <v>709.86838259850447</v>
      </c>
      <c r="M5" s="284">
        <v>669.38782281671502</v>
      </c>
      <c r="N5" s="284">
        <v>429.08056868424069</v>
      </c>
      <c r="O5" s="284">
        <v>461.1000712099239</v>
      </c>
      <c r="P5" s="284">
        <v>525.99027329018645</v>
      </c>
      <c r="Q5" s="284">
        <v>558.15028179624915</v>
      </c>
      <c r="R5" s="284">
        <v>688.37957638840794</v>
      </c>
      <c r="S5" s="284">
        <v>738.77931584074804</v>
      </c>
      <c r="T5" s="284">
        <v>761.09473887891465</v>
      </c>
      <c r="U5" s="284">
        <v>776.86359247776454</v>
      </c>
      <c r="V5" s="284">
        <v>745.31144777487111</v>
      </c>
      <c r="W5" s="284">
        <v>837.7797622510659</v>
      </c>
      <c r="DA5" s="94" t="s">
        <v>1407</v>
      </c>
    </row>
    <row r="6" spans="1:105" ht="12" customHeight="1" x14ac:dyDescent="0.25">
      <c r="A6" s="49" t="s">
        <v>58</v>
      </c>
      <c r="B6" s="244">
        <v>261.39194858507858</v>
      </c>
      <c r="C6" s="244">
        <v>266.85874450822803</v>
      </c>
      <c r="D6" s="244">
        <v>246.63709712807099</v>
      </c>
      <c r="E6" s="244">
        <v>273.45934556288978</v>
      </c>
      <c r="F6" s="244">
        <v>291.72182360336188</v>
      </c>
      <c r="G6" s="244">
        <v>267.67611986749972</v>
      </c>
      <c r="H6" s="244">
        <v>285.70220735453762</v>
      </c>
      <c r="I6" s="244">
        <v>347.89509945609672</v>
      </c>
      <c r="J6" s="244">
        <v>368.17552394932932</v>
      </c>
      <c r="K6" s="244">
        <v>359.09323577883259</v>
      </c>
      <c r="L6" s="244">
        <v>381.58784685759662</v>
      </c>
      <c r="M6" s="244">
        <v>354.70976944659702</v>
      </c>
      <c r="N6" s="244">
        <v>433.4625252518278</v>
      </c>
      <c r="O6" s="244">
        <v>408.52404257920892</v>
      </c>
      <c r="P6" s="244">
        <v>347.31041244707109</v>
      </c>
      <c r="Q6" s="244">
        <v>344.5068408580027</v>
      </c>
      <c r="R6" s="244">
        <v>345.99986181840688</v>
      </c>
      <c r="S6" s="244">
        <v>374.07605319548969</v>
      </c>
      <c r="T6" s="244">
        <v>386.29117613849837</v>
      </c>
      <c r="U6" s="244">
        <v>395.71460510176422</v>
      </c>
      <c r="V6" s="244">
        <v>364.05509093220689</v>
      </c>
      <c r="W6" s="244">
        <v>377.0824320552365</v>
      </c>
      <c r="DA6" s="84" t="s">
        <v>1408</v>
      </c>
    </row>
    <row r="7" spans="1:105" ht="12" customHeight="1" x14ac:dyDescent="0.25">
      <c r="A7" s="201"/>
      <c r="B7" s="201"/>
      <c r="C7" s="201"/>
      <c r="D7" s="201"/>
      <c r="E7" s="201"/>
      <c r="F7" s="201"/>
      <c r="G7" s="201"/>
      <c r="H7" s="201"/>
      <c r="I7" s="201"/>
      <c r="J7" s="201"/>
      <c r="K7" s="201"/>
      <c r="L7" s="201"/>
      <c r="M7" s="201"/>
      <c r="N7" s="201"/>
      <c r="O7" s="201"/>
      <c r="P7" s="201"/>
      <c r="Q7" s="201"/>
      <c r="R7" s="201"/>
      <c r="S7" s="201"/>
      <c r="T7" s="201"/>
      <c r="U7" s="201"/>
      <c r="V7" s="201"/>
      <c r="W7" s="201"/>
      <c r="DA7" s="173"/>
    </row>
    <row r="8" spans="1:105" ht="12" customHeight="1" x14ac:dyDescent="0.25">
      <c r="A8" s="30" t="s">
        <v>439</v>
      </c>
      <c r="B8" s="205"/>
      <c r="C8" s="205"/>
      <c r="D8" s="205"/>
      <c r="E8" s="205"/>
      <c r="F8" s="205"/>
      <c r="G8" s="205"/>
      <c r="H8" s="205"/>
      <c r="I8" s="205"/>
      <c r="J8" s="205"/>
      <c r="K8" s="205"/>
      <c r="L8" s="205"/>
      <c r="M8" s="205"/>
      <c r="N8" s="205"/>
      <c r="O8" s="205"/>
      <c r="P8" s="205"/>
      <c r="Q8" s="205"/>
      <c r="R8" s="205"/>
      <c r="S8" s="205"/>
      <c r="T8" s="205"/>
      <c r="U8" s="205"/>
      <c r="V8" s="205"/>
      <c r="W8" s="205"/>
      <c r="DA8" s="112"/>
    </row>
    <row r="9" spans="1:105" ht="12" customHeight="1" x14ac:dyDescent="0.25">
      <c r="A9" s="50" t="s">
        <v>1409</v>
      </c>
      <c r="B9" s="243">
        <v>10343</v>
      </c>
      <c r="C9" s="243">
        <v>10162</v>
      </c>
      <c r="D9" s="243">
        <v>9759</v>
      </c>
      <c r="E9" s="243">
        <v>8567</v>
      </c>
      <c r="F9" s="243">
        <v>8843</v>
      </c>
      <c r="G9" s="243">
        <v>8438</v>
      </c>
      <c r="H9" s="243">
        <v>8340</v>
      </c>
      <c r="I9" s="243">
        <v>9178.7350000000006</v>
      </c>
      <c r="J9" s="243">
        <v>8405.42</v>
      </c>
      <c r="K9" s="243">
        <v>6862.9690000000001</v>
      </c>
      <c r="L9" s="243">
        <v>6691.3947749999998</v>
      </c>
      <c r="M9" s="243">
        <v>6222.9971407499997</v>
      </c>
      <c r="N9" s="243">
        <v>5787.3873408975014</v>
      </c>
      <c r="O9" s="243">
        <v>5382.2702270346754</v>
      </c>
      <c r="P9" s="243">
        <v>5480.2020000000002</v>
      </c>
      <c r="Q9" s="243">
        <v>5050.8019999999997</v>
      </c>
      <c r="R9" s="243">
        <v>4100.01</v>
      </c>
      <c r="S9" s="243">
        <v>3792.7330000000002</v>
      </c>
      <c r="T9" s="243">
        <v>3963.0880000000002</v>
      </c>
      <c r="U9" s="243">
        <v>4297.5559999999996</v>
      </c>
      <c r="V9" s="243">
        <v>4498.3639999999996</v>
      </c>
      <c r="W9" s="243">
        <v>4500</v>
      </c>
      <c r="DA9" s="83" t="s">
        <v>1410</v>
      </c>
    </row>
    <row r="10" spans="1:105" ht="12" customHeight="1" x14ac:dyDescent="0.25">
      <c r="A10" s="144" t="s">
        <v>1411</v>
      </c>
      <c r="B10" s="284">
        <v>19030.087239975819</v>
      </c>
      <c r="C10" s="284">
        <v>19551.41866770267</v>
      </c>
      <c r="D10" s="284">
        <v>21910.356711197641</v>
      </c>
      <c r="E10" s="284">
        <v>18125.450840317259</v>
      </c>
      <c r="F10" s="284">
        <v>16128.40187103073</v>
      </c>
      <c r="G10" s="284">
        <v>17717.416556927881</v>
      </c>
      <c r="H10" s="284">
        <v>17275.253965320211</v>
      </c>
      <c r="I10" s="284">
        <v>13605.710175703571</v>
      </c>
      <c r="J10" s="284">
        <v>12153.045295510179</v>
      </c>
      <c r="K10" s="284">
        <v>11454.254203291681</v>
      </c>
      <c r="L10" s="284">
        <v>13079.440751069789</v>
      </c>
      <c r="M10" s="284">
        <v>12337.35960116859</v>
      </c>
      <c r="N10" s="284">
        <v>5509.0875089085603</v>
      </c>
      <c r="O10" s="284">
        <v>6308.2049782999602</v>
      </c>
      <c r="P10" s="284">
        <v>7838.8120621087264</v>
      </c>
      <c r="Q10" s="284">
        <v>8043.8409094015269</v>
      </c>
      <c r="R10" s="284">
        <v>8398.6332589472295</v>
      </c>
      <c r="S10" s="284">
        <v>9656.8818157468631</v>
      </c>
      <c r="T10" s="284">
        <v>8914.5707670802003</v>
      </c>
      <c r="U10" s="284">
        <v>8970.4444261697408</v>
      </c>
      <c r="V10" s="284">
        <v>9584.5205992007905</v>
      </c>
      <c r="W10" s="284">
        <v>9648.2556072036969</v>
      </c>
      <c r="DA10" s="94" t="s">
        <v>1412</v>
      </c>
    </row>
    <row r="11" spans="1:105" ht="12" customHeight="1" x14ac:dyDescent="0.25">
      <c r="A11" s="49" t="s">
        <v>1413</v>
      </c>
      <c r="B11" s="244">
        <v>1254.72725951952</v>
      </c>
      <c r="C11" s="244">
        <v>1319.88877546353</v>
      </c>
      <c r="D11" s="244">
        <v>1330.09322669786</v>
      </c>
      <c r="E11" s="244">
        <v>1389.05772535808</v>
      </c>
      <c r="F11" s="244">
        <v>1414.1718219138199</v>
      </c>
      <c r="G11" s="244">
        <v>1409.03938647722</v>
      </c>
      <c r="H11" s="244">
        <v>1521.37025531267</v>
      </c>
      <c r="I11" s="244">
        <v>1645.01894142164</v>
      </c>
      <c r="J11" s="244">
        <v>1673.47593781553</v>
      </c>
      <c r="K11" s="244">
        <v>1557.6606928055401</v>
      </c>
      <c r="L11" s="244">
        <v>1609.9705300000001</v>
      </c>
      <c r="M11" s="244">
        <v>1635.6508699999999</v>
      </c>
      <c r="N11" s="244">
        <v>1700.51803</v>
      </c>
      <c r="O11" s="244">
        <v>1702.4988599999999</v>
      </c>
      <c r="P11" s="244">
        <v>1726.45542</v>
      </c>
      <c r="Q11" s="244">
        <v>1705.3404878460899</v>
      </c>
      <c r="R11" s="244">
        <v>1711.6535200000001</v>
      </c>
      <c r="S11" s="244">
        <v>1737.0569800000001</v>
      </c>
      <c r="T11" s="244">
        <v>1962.05926</v>
      </c>
      <c r="U11" s="244">
        <v>1791.54822406469</v>
      </c>
      <c r="V11" s="244">
        <v>1653.77692</v>
      </c>
      <c r="W11" s="244">
        <v>1652.8342645456421</v>
      </c>
      <c r="DA11" s="84" t="s">
        <v>1414</v>
      </c>
    </row>
    <row r="12" spans="1:105" ht="12" customHeight="1" x14ac:dyDescent="0.25">
      <c r="A12" s="201"/>
      <c r="B12" s="201"/>
      <c r="C12" s="201"/>
      <c r="D12" s="201"/>
      <c r="E12" s="201"/>
      <c r="F12" s="201"/>
      <c r="G12" s="201"/>
      <c r="H12" s="201"/>
      <c r="I12" s="201"/>
      <c r="J12" s="201"/>
      <c r="K12" s="201"/>
      <c r="L12" s="201"/>
      <c r="M12" s="201"/>
      <c r="N12" s="201"/>
      <c r="O12" s="201"/>
      <c r="P12" s="201"/>
      <c r="Q12" s="201"/>
      <c r="R12" s="201"/>
      <c r="S12" s="201"/>
      <c r="T12" s="201"/>
      <c r="U12" s="201"/>
      <c r="V12" s="201"/>
      <c r="W12" s="201"/>
      <c r="DA12" s="173"/>
    </row>
    <row r="13" spans="1:105" ht="12" customHeight="1" x14ac:dyDescent="0.25">
      <c r="A13" s="30" t="s">
        <v>447</v>
      </c>
      <c r="B13" s="205"/>
      <c r="C13" s="205"/>
      <c r="D13" s="205"/>
      <c r="E13" s="205"/>
      <c r="F13" s="205"/>
      <c r="G13" s="205"/>
      <c r="H13" s="205"/>
      <c r="I13" s="205"/>
      <c r="J13" s="205"/>
      <c r="K13" s="205"/>
      <c r="L13" s="205"/>
      <c r="M13" s="205"/>
      <c r="N13" s="205"/>
      <c r="O13" s="205"/>
      <c r="P13" s="205"/>
      <c r="Q13" s="205"/>
      <c r="R13" s="205"/>
      <c r="S13" s="205"/>
      <c r="T13" s="205"/>
      <c r="U13" s="205"/>
      <c r="V13" s="205"/>
      <c r="W13" s="205"/>
      <c r="DA13" s="112"/>
    </row>
    <row r="14" spans="1:105" ht="12" customHeight="1" x14ac:dyDescent="0.25">
      <c r="A14" s="50" t="s">
        <v>1409</v>
      </c>
      <c r="B14" s="243">
        <v>11492.222222222221</v>
      </c>
      <c r="C14" s="243">
        <v>11492.222222222221</v>
      </c>
      <c r="D14" s="243">
        <v>10591.83128397128</v>
      </c>
      <c r="E14" s="243">
        <v>10591.83128397128</v>
      </c>
      <c r="F14" s="243">
        <v>10591.83128397128</v>
      </c>
      <c r="G14" s="243">
        <v>9691.4403457203298</v>
      </c>
      <c r="H14" s="243">
        <v>9691.4403457203298</v>
      </c>
      <c r="I14" s="243">
        <v>9691.4403457203298</v>
      </c>
      <c r="J14" s="243">
        <v>9691.4403457203298</v>
      </c>
      <c r="K14" s="243">
        <v>8791.0494074693834</v>
      </c>
      <c r="L14" s="243">
        <v>8791.0494074693834</v>
      </c>
      <c r="M14" s="243">
        <v>8791.0494074693834</v>
      </c>
      <c r="N14" s="243">
        <v>7890.6584692184379</v>
      </c>
      <c r="O14" s="243">
        <v>7890.6584692184379</v>
      </c>
      <c r="P14" s="243">
        <v>7890.6584692184379</v>
      </c>
      <c r="Q14" s="243">
        <v>7890.6584692184379</v>
      </c>
      <c r="R14" s="243">
        <v>7890.6584692184379</v>
      </c>
      <c r="S14" s="243">
        <v>7890.6584692184379</v>
      </c>
      <c r="T14" s="243">
        <v>7890.6584692184379</v>
      </c>
      <c r="U14" s="243">
        <v>7890.6584692184379</v>
      </c>
      <c r="V14" s="243">
        <v>7890.6584692184379</v>
      </c>
      <c r="W14" s="243">
        <v>7890.6584692184379</v>
      </c>
      <c r="DA14" s="83" t="s">
        <v>1415</v>
      </c>
    </row>
    <row r="15" spans="1:105" ht="12" customHeight="1" x14ac:dyDescent="0.25">
      <c r="A15" s="107" t="s">
        <v>1411</v>
      </c>
      <c r="B15" s="284">
        <v>21144.541377750909</v>
      </c>
      <c r="C15" s="284">
        <v>21144.541377750909</v>
      </c>
      <c r="D15" s="284">
        <v>23237.38115745673</v>
      </c>
      <c r="E15" s="284">
        <v>23237.38115745673</v>
      </c>
      <c r="F15" s="284">
        <v>23237.38115745673</v>
      </c>
      <c r="G15" s="284">
        <v>23237.38115745673</v>
      </c>
      <c r="H15" s="284">
        <v>21144.541377750909</v>
      </c>
      <c r="I15" s="284">
        <v>21144.541377750909</v>
      </c>
      <c r="J15" s="284">
        <v>21144.541377750909</v>
      </c>
      <c r="K15" s="284">
        <v>21144.541377750909</v>
      </c>
      <c r="L15" s="284">
        <v>19051.701598045089</v>
      </c>
      <c r="M15" s="284">
        <v>19051.701598045089</v>
      </c>
      <c r="N15" s="284">
        <v>19051.701598045089</v>
      </c>
      <c r="O15" s="284">
        <v>19051.701598045089</v>
      </c>
      <c r="P15" s="284">
        <v>16958.861818339261</v>
      </c>
      <c r="Q15" s="284">
        <v>16958.861818339261</v>
      </c>
      <c r="R15" s="284">
        <v>16958.861818339261</v>
      </c>
      <c r="S15" s="284">
        <v>16958.861818339261</v>
      </c>
      <c r="T15" s="284">
        <v>16958.861818339261</v>
      </c>
      <c r="U15" s="284">
        <v>16958.861818339261</v>
      </c>
      <c r="V15" s="284">
        <v>16958.861818339261</v>
      </c>
      <c r="W15" s="284">
        <v>16958.861818339261</v>
      </c>
      <c r="DA15" s="94" t="s">
        <v>1416</v>
      </c>
    </row>
    <row r="16" spans="1:105" ht="12" customHeight="1" x14ac:dyDescent="0.25">
      <c r="A16" s="49" t="s">
        <v>1413</v>
      </c>
      <c r="B16" s="244">
        <v>1394.141399466133</v>
      </c>
      <c r="C16" s="244">
        <v>1489.59418063203</v>
      </c>
      <c r="D16" s="244">
        <v>1489.59418063203</v>
      </c>
      <c r="E16" s="244">
        <v>1489.59418063203</v>
      </c>
      <c r="F16" s="244">
        <v>1585.0469617979261</v>
      </c>
      <c r="G16" s="244">
        <v>1585.0469617979261</v>
      </c>
      <c r="H16" s="244">
        <v>1629.3777633108391</v>
      </c>
      <c r="I16" s="244">
        <v>1820.283325642632</v>
      </c>
      <c r="J16" s="244">
        <v>1820.283325642632</v>
      </c>
      <c r="K16" s="244">
        <v>1871.4053052956151</v>
      </c>
      <c r="L16" s="244">
        <v>1871.4053052956151</v>
      </c>
      <c r="M16" s="244">
        <v>1827.074503782701</v>
      </c>
      <c r="N16" s="244">
        <v>1922.527284948598</v>
      </c>
      <c r="O16" s="244">
        <v>1878.1964834356841</v>
      </c>
      <c r="P16" s="244">
        <v>1878.1964834356841</v>
      </c>
      <c r="Q16" s="244">
        <v>1833.865681922771</v>
      </c>
      <c r="R16" s="244">
        <v>1833.865681922771</v>
      </c>
      <c r="S16" s="244">
        <v>1929.3184630886669</v>
      </c>
      <c r="T16" s="244">
        <v>2164.5548269333731</v>
      </c>
      <c r="U16" s="244">
        <v>2164.5548269333731</v>
      </c>
      <c r="V16" s="244">
        <v>2164.5548269333731</v>
      </c>
      <c r="W16" s="244">
        <v>2164.5548269333731</v>
      </c>
      <c r="DA16" s="84" t="s">
        <v>1417</v>
      </c>
    </row>
    <row r="17" spans="1:105" ht="12" customHeight="1" x14ac:dyDescent="0.25">
      <c r="A17" s="108" t="s">
        <v>452</v>
      </c>
      <c r="B17" s="212"/>
      <c r="C17" s="212"/>
      <c r="D17" s="212"/>
      <c r="E17" s="212"/>
      <c r="F17" s="212"/>
      <c r="G17" s="212"/>
      <c r="H17" s="212"/>
      <c r="I17" s="212"/>
      <c r="J17" s="212"/>
      <c r="K17" s="212"/>
      <c r="L17" s="212"/>
      <c r="M17" s="212"/>
      <c r="N17" s="212"/>
      <c r="O17" s="212"/>
      <c r="P17" s="212"/>
      <c r="Q17" s="212"/>
      <c r="R17" s="212"/>
      <c r="S17" s="212"/>
      <c r="T17" s="212"/>
      <c r="U17" s="212"/>
      <c r="V17" s="212"/>
      <c r="W17" s="212"/>
      <c r="DA17" s="109"/>
    </row>
    <row r="18" spans="1:105" ht="12" customHeight="1" x14ac:dyDescent="0.25">
      <c r="A18" s="51" t="s">
        <v>1409</v>
      </c>
      <c r="B18" s="248">
        <v>0</v>
      </c>
      <c r="C18" s="243">
        <v>0</v>
      </c>
      <c r="D18" s="243">
        <v>0</v>
      </c>
      <c r="E18" s="243">
        <v>0</v>
      </c>
      <c r="F18" s="243">
        <v>0</v>
      </c>
      <c r="G18" s="243">
        <v>0</v>
      </c>
      <c r="H18" s="243">
        <v>0</v>
      </c>
      <c r="I18" s="243">
        <v>0</v>
      </c>
      <c r="J18" s="243">
        <v>0</v>
      </c>
      <c r="K18" s="243">
        <v>0</v>
      </c>
      <c r="L18" s="243">
        <v>0</v>
      </c>
      <c r="M18" s="243">
        <v>0</v>
      </c>
      <c r="N18" s="243">
        <v>0</v>
      </c>
      <c r="O18" s="243">
        <v>0</v>
      </c>
      <c r="P18" s="243">
        <v>0</v>
      </c>
      <c r="Q18" s="243">
        <v>0</v>
      </c>
      <c r="R18" s="243">
        <v>900.39093825094585</v>
      </c>
      <c r="S18" s="243">
        <v>0</v>
      </c>
      <c r="T18" s="243">
        <v>0</v>
      </c>
      <c r="U18" s="243">
        <v>900.39093825094585</v>
      </c>
      <c r="V18" s="243">
        <v>0</v>
      </c>
      <c r="W18" s="243">
        <v>0</v>
      </c>
      <c r="DA18" s="83" t="s">
        <v>1418</v>
      </c>
    </row>
    <row r="19" spans="1:105" ht="12" customHeight="1" x14ac:dyDescent="0.25">
      <c r="A19" s="99" t="s">
        <v>1411</v>
      </c>
      <c r="B19" s="285">
        <v>0</v>
      </c>
      <c r="C19" s="284">
        <v>0</v>
      </c>
      <c r="D19" s="284">
        <v>4185.6795594116393</v>
      </c>
      <c r="E19" s="284">
        <v>0</v>
      </c>
      <c r="F19" s="284">
        <v>0</v>
      </c>
      <c r="G19" s="284">
        <v>0</v>
      </c>
      <c r="H19" s="284">
        <v>0</v>
      </c>
      <c r="I19" s="284">
        <v>0</v>
      </c>
      <c r="J19" s="284">
        <v>0</v>
      </c>
      <c r="K19" s="284">
        <v>0</v>
      </c>
      <c r="L19" s="284">
        <v>0</v>
      </c>
      <c r="M19" s="284">
        <v>0</v>
      </c>
      <c r="N19" s="284">
        <v>0</v>
      </c>
      <c r="O19" s="284">
        <v>0</v>
      </c>
      <c r="P19" s="284">
        <v>0</v>
      </c>
      <c r="Q19" s="284">
        <v>0</v>
      </c>
      <c r="R19" s="284">
        <v>0</v>
      </c>
      <c r="S19" s="284">
        <v>0</v>
      </c>
      <c r="T19" s="284">
        <v>2092.8397797058201</v>
      </c>
      <c r="U19" s="284">
        <v>0</v>
      </c>
      <c r="V19" s="284">
        <v>0</v>
      </c>
      <c r="W19" s="284">
        <v>0</v>
      </c>
      <c r="DA19" s="94" t="s">
        <v>1419</v>
      </c>
    </row>
    <row r="20" spans="1:105" ht="12" customHeight="1" x14ac:dyDescent="0.25">
      <c r="A20" s="52" t="s">
        <v>1413</v>
      </c>
      <c r="B20" s="249">
        <v>0</v>
      </c>
      <c r="C20" s="244">
        <v>139.78358267880981</v>
      </c>
      <c r="D20" s="244">
        <v>95.452781165896297</v>
      </c>
      <c r="E20" s="244">
        <v>44.33080151291351</v>
      </c>
      <c r="F20" s="244">
        <v>190.90556233179259</v>
      </c>
      <c r="G20" s="244">
        <v>44.33080151291351</v>
      </c>
      <c r="H20" s="244">
        <v>139.78358267880981</v>
      </c>
      <c r="I20" s="244">
        <v>235.23636384470609</v>
      </c>
      <c r="J20" s="244">
        <v>95.452781165896297</v>
      </c>
      <c r="K20" s="244">
        <v>95.452781165896297</v>
      </c>
      <c r="L20" s="244">
        <v>95.452781165896297</v>
      </c>
      <c r="M20" s="244">
        <v>0</v>
      </c>
      <c r="N20" s="244">
        <v>190.90556233179259</v>
      </c>
      <c r="O20" s="244">
        <v>0</v>
      </c>
      <c r="P20" s="244">
        <v>95.452781165896297</v>
      </c>
      <c r="Q20" s="244">
        <v>0</v>
      </c>
      <c r="R20" s="244">
        <v>95.452781165896297</v>
      </c>
      <c r="S20" s="244">
        <v>139.78358267880981</v>
      </c>
      <c r="T20" s="244">
        <v>330.68914501060237</v>
      </c>
      <c r="U20" s="244">
        <v>44.33080151291351</v>
      </c>
      <c r="V20" s="244">
        <v>95.452781165896297</v>
      </c>
      <c r="W20" s="244">
        <v>44.33080151291351</v>
      </c>
      <c r="DA20" s="84" t="s">
        <v>1420</v>
      </c>
    </row>
    <row r="21" spans="1:105" ht="12" customHeight="1" x14ac:dyDescent="0.25">
      <c r="A21" s="108" t="s">
        <v>457</v>
      </c>
      <c r="B21" s="247"/>
      <c r="C21" s="212"/>
      <c r="D21" s="212"/>
      <c r="E21" s="212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2"/>
      <c r="S21" s="212"/>
      <c r="T21" s="212"/>
      <c r="U21" s="212"/>
      <c r="V21" s="212"/>
      <c r="W21" s="212"/>
      <c r="DA21" s="109"/>
    </row>
    <row r="22" spans="1:105" ht="12" customHeight="1" x14ac:dyDescent="0.25">
      <c r="A22" s="51" t="s">
        <v>1409</v>
      </c>
      <c r="B22" s="248"/>
      <c r="C22" s="243">
        <f t="shared" ref="C22:W22" si="1">B14+C18-C14</f>
        <v>0</v>
      </c>
      <c r="D22" s="243">
        <f t="shared" si="1"/>
        <v>900.39093825094096</v>
      </c>
      <c r="E22" s="243">
        <f t="shared" si="1"/>
        <v>0</v>
      </c>
      <c r="F22" s="243">
        <f t="shared" si="1"/>
        <v>0</v>
      </c>
      <c r="G22" s="243">
        <f t="shared" si="1"/>
        <v>900.39093825095006</v>
      </c>
      <c r="H22" s="243">
        <f t="shared" si="1"/>
        <v>0</v>
      </c>
      <c r="I22" s="243">
        <f t="shared" si="1"/>
        <v>0</v>
      </c>
      <c r="J22" s="243">
        <f t="shared" si="1"/>
        <v>0</v>
      </c>
      <c r="K22" s="243">
        <f t="shared" si="1"/>
        <v>900.39093825094642</v>
      </c>
      <c r="L22" s="243">
        <f t="shared" si="1"/>
        <v>0</v>
      </c>
      <c r="M22" s="243">
        <f t="shared" si="1"/>
        <v>0</v>
      </c>
      <c r="N22" s="243">
        <f t="shared" si="1"/>
        <v>900.39093825094551</v>
      </c>
      <c r="O22" s="243">
        <f t="shared" si="1"/>
        <v>0</v>
      </c>
      <c r="P22" s="243">
        <f t="shared" si="1"/>
        <v>0</v>
      </c>
      <c r="Q22" s="243">
        <f t="shared" si="1"/>
        <v>0</v>
      </c>
      <c r="R22" s="243">
        <f t="shared" si="1"/>
        <v>900.39093825094551</v>
      </c>
      <c r="S22" s="243">
        <f t="shared" si="1"/>
        <v>0</v>
      </c>
      <c r="T22" s="243">
        <f t="shared" si="1"/>
        <v>0</v>
      </c>
      <c r="U22" s="243">
        <f t="shared" si="1"/>
        <v>900.39093825094551</v>
      </c>
      <c r="V22" s="243">
        <f t="shared" si="1"/>
        <v>0</v>
      </c>
      <c r="W22" s="243">
        <f t="shared" si="1"/>
        <v>0</v>
      </c>
      <c r="DA22" s="83"/>
    </row>
    <row r="23" spans="1:105" ht="12" customHeight="1" x14ac:dyDescent="0.25">
      <c r="A23" s="99" t="s">
        <v>1411</v>
      </c>
      <c r="B23" s="285"/>
      <c r="C23" s="284">
        <f t="shared" ref="C23:W23" si="2">B15+C19-C15</f>
        <v>0</v>
      </c>
      <c r="D23" s="284">
        <f t="shared" si="2"/>
        <v>2092.8397797058205</v>
      </c>
      <c r="E23" s="284">
        <f t="shared" si="2"/>
        <v>0</v>
      </c>
      <c r="F23" s="284">
        <f t="shared" si="2"/>
        <v>0</v>
      </c>
      <c r="G23" s="284">
        <f t="shared" si="2"/>
        <v>0</v>
      </c>
      <c r="H23" s="284">
        <f t="shared" si="2"/>
        <v>2092.8397797058205</v>
      </c>
      <c r="I23" s="284">
        <f t="shared" si="2"/>
        <v>0</v>
      </c>
      <c r="J23" s="284">
        <f t="shared" si="2"/>
        <v>0</v>
      </c>
      <c r="K23" s="284">
        <f t="shared" si="2"/>
        <v>0</v>
      </c>
      <c r="L23" s="284">
        <f t="shared" si="2"/>
        <v>2092.8397797058205</v>
      </c>
      <c r="M23" s="284">
        <f t="shared" si="2"/>
        <v>0</v>
      </c>
      <c r="N23" s="284">
        <f t="shared" si="2"/>
        <v>0</v>
      </c>
      <c r="O23" s="284">
        <f t="shared" si="2"/>
        <v>0</v>
      </c>
      <c r="P23" s="284">
        <f t="shared" si="2"/>
        <v>2092.8397797058278</v>
      </c>
      <c r="Q23" s="284">
        <f t="shared" si="2"/>
        <v>0</v>
      </c>
      <c r="R23" s="284">
        <f t="shared" si="2"/>
        <v>0</v>
      </c>
      <c r="S23" s="284">
        <f t="shared" si="2"/>
        <v>0</v>
      </c>
      <c r="T23" s="284">
        <f t="shared" si="2"/>
        <v>2092.8397797058205</v>
      </c>
      <c r="U23" s="284">
        <f t="shared" si="2"/>
        <v>0</v>
      </c>
      <c r="V23" s="284">
        <f t="shared" si="2"/>
        <v>0</v>
      </c>
      <c r="W23" s="284">
        <f t="shared" si="2"/>
        <v>0</v>
      </c>
      <c r="DA23" s="94"/>
    </row>
    <row r="24" spans="1:105" ht="12" customHeight="1" x14ac:dyDescent="0.25">
      <c r="A24" s="52" t="s">
        <v>1413</v>
      </c>
      <c r="B24" s="249"/>
      <c r="C24" s="244">
        <f t="shared" ref="C24:W24" si="3">B16+C20-C16</f>
        <v>44.330801512912785</v>
      </c>
      <c r="D24" s="244">
        <f t="shared" si="3"/>
        <v>95.45278116589634</v>
      </c>
      <c r="E24" s="244">
        <f t="shared" si="3"/>
        <v>44.330801512913467</v>
      </c>
      <c r="F24" s="244">
        <f t="shared" si="3"/>
        <v>95.452781165896567</v>
      </c>
      <c r="G24" s="244">
        <f t="shared" si="3"/>
        <v>44.330801512913467</v>
      </c>
      <c r="H24" s="244">
        <f t="shared" si="3"/>
        <v>95.452781165896795</v>
      </c>
      <c r="I24" s="244">
        <f t="shared" si="3"/>
        <v>44.33080151291324</v>
      </c>
      <c r="J24" s="244">
        <f t="shared" si="3"/>
        <v>95.45278116589634</v>
      </c>
      <c r="K24" s="244">
        <f t="shared" si="3"/>
        <v>44.33080151291324</v>
      </c>
      <c r="L24" s="244">
        <f t="shared" si="3"/>
        <v>95.45278116589634</v>
      </c>
      <c r="M24" s="244">
        <f t="shared" si="3"/>
        <v>44.330801512914149</v>
      </c>
      <c r="N24" s="244">
        <f t="shared" si="3"/>
        <v>95.452781165895658</v>
      </c>
      <c r="O24" s="244">
        <f t="shared" si="3"/>
        <v>44.330801512913922</v>
      </c>
      <c r="P24" s="244">
        <f t="shared" si="3"/>
        <v>95.45278116589634</v>
      </c>
      <c r="Q24" s="244">
        <f t="shared" si="3"/>
        <v>44.330801512913013</v>
      </c>
      <c r="R24" s="244">
        <f t="shared" si="3"/>
        <v>95.45278116589634</v>
      </c>
      <c r="S24" s="244">
        <f t="shared" si="3"/>
        <v>44.330801512913922</v>
      </c>
      <c r="T24" s="244">
        <f t="shared" si="3"/>
        <v>95.45278116589634</v>
      </c>
      <c r="U24" s="244">
        <f t="shared" si="3"/>
        <v>44.330801512913695</v>
      </c>
      <c r="V24" s="244">
        <f t="shared" si="3"/>
        <v>95.45278116589634</v>
      </c>
      <c r="W24" s="244">
        <f t="shared" si="3"/>
        <v>44.330801512913695</v>
      </c>
      <c r="DA24" s="84"/>
    </row>
    <row r="25" spans="1:105" ht="12" customHeight="1" x14ac:dyDescent="0.25">
      <c r="A25" s="30" t="s">
        <v>458</v>
      </c>
      <c r="B25" s="205"/>
      <c r="C25" s="205"/>
      <c r="D25" s="205"/>
      <c r="E25" s="205"/>
      <c r="F25" s="205"/>
      <c r="G25" s="205"/>
      <c r="H25" s="205"/>
      <c r="I25" s="205"/>
      <c r="J25" s="205"/>
      <c r="K25" s="205"/>
      <c r="L25" s="205"/>
      <c r="M25" s="205"/>
      <c r="N25" s="205"/>
      <c r="O25" s="205"/>
      <c r="P25" s="205"/>
      <c r="Q25" s="205"/>
      <c r="R25" s="205"/>
      <c r="S25" s="205"/>
      <c r="T25" s="205"/>
      <c r="U25" s="205"/>
      <c r="V25" s="205"/>
      <c r="W25" s="205"/>
      <c r="DA25" s="112"/>
    </row>
    <row r="26" spans="1:105" ht="12" customHeight="1" x14ac:dyDescent="0.25">
      <c r="A26" s="50" t="s">
        <v>1409</v>
      </c>
      <c r="B26" s="243">
        <f t="shared" ref="B26:W26" si="4">B14-B9</f>
        <v>1149.2222222222208</v>
      </c>
      <c r="C26" s="243">
        <f t="shared" si="4"/>
        <v>1330.2222222222208</v>
      </c>
      <c r="D26" s="243">
        <f t="shared" si="4"/>
        <v>832.83128397127984</v>
      </c>
      <c r="E26" s="243">
        <f t="shared" si="4"/>
        <v>2024.8312839712798</v>
      </c>
      <c r="F26" s="243">
        <f t="shared" si="4"/>
        <v>1748.8312839712798</v>
      </c>
      <c r="G26" s="243">
        <f t="shared" si="4"/>
        <v>1253.4403457203298</v>
      </c>
      <c r="H26" s="243">
        <f t="shared" si="4"/>
        <v>1351.4403457203298</v>
      </c>
      <c r="I26" s="243">
        <f t="shared" si="4"/>
        <v>512.70534572032921</v>
      </c>
      <c r="J26" s="243">
        <f t="shared" si="4"/>
        <v>1286.0203457203297</v>
      </c>
      <c r="K26" s="243">
        <f t="shared" si="4"/>
        <v>1928.0804074693833</v>
      </c>
      <c r="L26" s="243">
        <f t="shared" si="4"/>
        <v>2099.6546324693836</v>
      </c>
      <c r="M26" s="243">
        <f t="shared" si="4"/>
        <v>2568.0522667193836</v>
      </c>
      <c r="N26" s="243">
        <f t="shared" si="4"/>
        <v>2103.2711283209364</v>
      </c>
      <c r="O26" s="243">
        <f t="shared" si="4"/>
        <v>2508.3882421837625</v>
      </c>
      <c r="P26" s="243">
        <f t="shared" si="4"/>
        <v>2410.4564692184376</v>
      </c>
      <c r="Q26" s="243">
        <f t="shared" si="4"/>
        <v>2839.8564692184382</v>
      </c>
      <c r="R26" s="243">
        <f t="shared" si="4"/>
        <v>3790.6484692184376</v>
      </c>
      <c r="S26" s="243">
        <f t="shared" si="4"/>
        <v>4097.9254692184377</v>
      </c>
      <c r="T26" s="243">
        <f t="shared" si="4"/>
        <v>3927.5704692184377</v>
      </c>
      <c r="U26" s="243">
        <f t="shared" si="4"/>
        <v>3593.1024692184383</v>
      </c>
      <c r="V26" s="243">
        <f t="shared" si="4"/>
        <v>3392.2944692184383</v>
      </c>
      <c r="W26" s="243">
        <f t="shared" si="4"/>
        <v>3390.6584692184379</v>
      </c>
      <c r="DA26" s="83"/>
    </row>
    <row r="27" spans="1:105" ht="12" customHeight="1" x14ac:dyDescent="0.25">
      <c r="A27" s="107" t="s">
        <v>1411</v>
      </c>
      <c r="B27" s="284">
        <f t="shared" ref="B27:W27" si="5">B15-B10</f>
        <v>2114.4541377750902</v>
      </c>
      <c r="C27" s="284">
        <f t="shared" si="5"/>
        <v>1593.1227100482392</v>
      </c>
      <c r="D27" s="284">
        <f t="shared" si="5"/>
        <v>1327.024446259089</v>
      </c>
      <c r="E27" s="284">
        <f t="shared" si="5"/>
        <v>5111.9303171394713</v>
      </c>
      <c r="F27" s="284">
        <f t="shared" si="5"/>
        <v>7108.9792864259998</v>
      </c>
      <c r="G27" s="284">
        <f t="shared" si="5"/>
        <v>5519.9646005288487</v>
      </c>
      <c r="H27" s="284">
        <f t="shared" si="5"/>
        <v>3869.2874124306982</v>
      </c>
      <c r="I27" s="284">
        <f t="shared" si="5"/>
        <v>7538.8312020473386</v>
      </c>
      <c r="J27" s="284">
        <f t="shared" si="5"/>
        <v>8991.4960822407302</v>
      </c>
      <c r="K27" s="284">
        <f t="shared" si="5"/>
        <v>9690.2871744592285</v>
      </c>
      <c r="L27" s="284">
        <f t="shared" si="5"/>
        <v>5972.2608469752995</v>
      </c>
      <c r="M27" s="284">
        <f t="shared" si="5"/>
        <v>6714.3419968764993</v>
      </c>
      <c r="N27" s="284">
        <f t="shared" si="5"/>
        <v>13542.614089136528</v>
      </c>
      <c r="O27" s="284">
        <f t="shared" si="5"/>
        <v>12743.496619745129</v>
      </c>
      <c r="P27" s="284">
        <f t="shared" si="5"/>
        <v>9120.0497562305354</v>
      </c>
      <c r="Q27" s="284">
        <f t="shared" si="5"/>
        <v>8915.0209089377349</v>
      </c>
      <c r="R27" s="284">
        <f t="shared" si="5"/>
        <v>8560.2285593920315</v>
      </c>
      <c r="S27" s="284">
        <f t="shared" si="5"/>
        <v>7301.9800025923978</v>
      </c>
      <c r="T27" s="284">
        <f t="shared" si="5"/>
        <v>8044.2910512590606</v>
      </c>
      <c r="U27" s="284">
        <f t="shared" si="5"/>
        <v>7988.4173921695201</v>
      </c>
      <c r="V27" s="284">
        <f t="shared" si="5"/>
        <v>7374.3412191384705</v>
      </c>
      <c r="W27" s="284">
        <f t="shared" si="5"/>
        <v>7310.6062111355641</v>
      </c>
      <c r="DA27" s="94"/>
    </row>
    <row r="28" spans="1:105" ht="12" customHeight="1" x14ac:dyDescent="0.25">
      <c r="A28" s="49" t="s">
        <v>1413</v>
      </c>
      <c r="B28" s="244">
        <f t="shared" ref="B28:W28" si="6">B16-B11</f>
        <v>139.41413994661298</v>
      </c>
      <c r="C28" s="244">
        <f t="shared" si="6"/>
        <v>169.70540516849996</v>
      </c>
      <c r="D28" s="244">
        <f t="shared" si="6"/>
        <v>159.50095393416996</v>
      </c>
      <c r="E28" s="244">
        <f t="shared" si="6"/>
        <v>100.53645527394997</v>
      </c>
      <c r="F28" s="244">
        <f t="shared" si="6"/>
        <v>170.87513988410615</v>
      </c>
      <c r="G28" s="244">
        <f t="shared" si="6"/>
        <v>176.00757532070611</v>
      </c>
      <c r="H28" s="244">
        <f t="shared" si="6"/>
        <v>108.0075079981691</v>
      </c>
      <c r="I28" s="244">
        <f t="shared" si="6"/>
        <v>175.26438422099204</v>
      </c>
      <c r="J28" s="244">
        <f t="shared" si="6"/>
        <v>146.80738782710205</v>
      </c>
      <c r="K28" s="244">
        <f t="shared" si="6"/>
        <v>313.74461249007504</v>
      </c>
      <c r="L28" s="244">
        <f t="shared" si="6"/>
        <v>261.43477529561505</v>
      </c>
      <c r="M28" s="244">
        <f t="shared" si="6"/>
        <v>191.42363378270102</v>
      </c>
      <c r="N28" s="244">
        <f t="shared" si="6"/>
        <v>222.00925494859803</v>
      </c>
      <c r="O28" s="244">
        <f t="shared" si="6"/>
        <v>175.69762343568414</v>
      </c>
      <c r="P28" s="244">
        <f t="shared" si="6"/>
        <v>151.74106343568405</v>
      </c>
      <c r="Q28" s="244">
        <f t="shared" si="6"/>
        <v>128.52519407668115</v>
      </c>
      <c r="R28" s="244">
        <f t="shared" si="6"/>
        <v>122.21216192277097</v>
      </c>
      <c r="S28" s="244">
        <f t="shared" si="6"/>
        <v>192.26148308866686</v>
      </c>
      <c r="T28" s="244">
        <f t="shared" si="6"/>
        <v>202.49556693337308</v>
      </c>
      <c r="U28" s="244">
        <f t="shared" si="6"/>
        <v>373.0066028686831</v>
      </c>
      <c r="V28" s="244">
        <f t="shared" si="6"/>
        <v>510.77790693337306</v>
      </c>
      <c r="W28" s="244">
        <f t="shared" si="6"/>
        <v>511.72056238773098</v>
      </c>
      <c r="DA28" s="84"/>
    </row>
    <row r="29" spans="1:105" ht="12" customHeight="1" x14ac:dyDescent="0.25">
      <c r="A29" s="142"/>
      <c r="B29" s="246"/>
      <c r="C29" s="246"/>
      <c r="D29" s="246"/>
      <c r="E29" s="246"/>
      <c r="F29" s="246"/>
      <c r="G29" s="246"/>
      <c r="H29" s="246"/>
      <c r="I29" s="246"/>
      <c r="J29" s="246"/>
      <c r="K29" s="246"/>
      <c r="L29" s="246"/>
      <c r="M29" s="246"/>
      <c r="N29" s="246"/>
      <c r="O29" s="246"/>
      <c r="P29" s="246"/>
      <c r="Q29" s="246"/>
      <c r="R29" s="246"/>
      <c r="S29" s="246"/>
      <c r="T29" s="246"/>
      <c r="U29" s="246"/>
      <c r="V29" s="246"/>
      <c r="W29" s="246"/>
      <c r="DA29" s="173"/>
    </row>
    <row r="30" spans="1:105" ht="12" customHeight="1" x14ac:dyDescent="0.25">
      <c r="A30" s="30" t="s">
        <v>67</v>
      </c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DA30" s="112"/>
    </row>
    <row r="31" spans="1:105" ht="12" customHeight="1" x14ac:dyDescent="0.25">
      <c r="A31" s="31" t="s">
        <v>68</v>
      </c>
      <c r="B31" s="212">
        <v>2197.9496990541711</v>
      </c>
      <c r="C31" s="212">
        <v>2190.5151332760101</v>
      </c>
      <c r="D31" s="212">
        <v>2356.5715391229578</v>
      </c>
      <c r="E31" s="212">
        <v>1951.673688736028</v>
      </c>
      <c r="F31" s="212">
        <v>1937.53086844368</v>
      </c>
      <c r="G31" s="212">
        <v>2015.014101461737</v>
      </c>
      <c r="H31" s="212">
        <v>1966.098796216681</v>
      </c>
      <c r="I31" s="212">
        <v>1879.806706792777</v>
      </c>
      <c r="J31" s="212">
        <v>1749.311607910576</v>
      </c>
      <c r="K31" s="212">
        <v>1508.126999140155</v>
      </c>
      <c r="L31" s="212">
        <v>1604.517884780739</v>
      </c>
      <c r="M31" s="212">
        <v>1518.5533104041269</v>
      </c>
      <c r="N31" s="212">
        <v>1079.9308684436801</v>
      </c>
      <c r="O31" s="212">
        <v>1085.029062768702</v>
      </c>
      <c r="P31" s="212">
        <v>1175.3773860705071</v>
      </c>
      <c r="Q31" s="212">
        <v>1117.636629406707</v>
      </c>
      <c r="R31" s="212">
        <v>1048.669819432502</v>
      </c>
      <c r="S31" s="212">
        <v>1119.1783319002579</v>
      </c>
      <c r="T31" s="212">
        <v>1073.9132416165089</v>
      </c>
      <c r="U31" s="212">
        <v>1089.7132416165091</v>
      </c>
      <c r="V31" s="212">
        <v>1084.0510748065351</v>
      </c>
      <c r="W31" s="212">
        <v>1058.1715391229579</v>
      </c>
      <c r="DA31" s="109" t="s">
        <v>1421</v>
      </c>
    </row>
    <row r="32" spans="1:105" ht="12" customHeight="1" x14ac:dyDescent="0.25">
      <c r="A32" s="24" t="s">
        <v>30</v>
      </c>
      <c r="B32" s="215">
        <v>290.30980223559749</v>
      </c>
      <c r="C32" s="215">
        <v>158.95064488392089</v>
      </c>
      <c r="D32" s="215">
        <v>162.8414445399828</v>
      </c>
      <c r="E32" s="215">
        <v>123.8082545141875</v>
      </c>
      <c r="F32" s="215">
        <v>72.043508168529655</v>
      </c>
      <c r="G32" s="215">
        <v>1.221066208082545</v>
      </c>
      <c r="H32" s="215">
        <v>7.4453998280309541</v>
      </c>
      <c r="I32" s="215">
        <v>145.71392949269131</v>
      </c>
      <c r="J32" s="215">
        <v>49.347463456577813</v>
      </c>
      <c r="K32" s="215">
        <v>6.1684436801375746</v>
      </c>
      <c r="L32" s="215">
        <v>33.721496130696472</v>
      </c>
      <c r="M32" s="215">
        <v>3.6087704213241611</v>
      </c>
      <c r="N32" s="215">
        <v>1.804385210662081</v>
      </c>
      <c r="O32" s="215">
        <v>0</v>
      </c>
      <c r="P32" s="215">
        <v>0</v>
      </c>
      <c r="Q32" s="215">
        <v>1.411092003439381</v>
      </c>
      <c r="R32" s="215">
        <v>2.1802235597592432</v>
      </c>
      <c r="S32" s="215">
        <v>1.162768701633706</v>
      </c>
      <c r="T32" s="215">
        <v>1.5179707652622529</v>
      </c>
      <c r="U32" s="215">
        <v>1.595442820292347</v>
      </c>
      <c r="V32" s="215">
        <v>1.9111779879621671</v>
      </c>
      <c r="W32" s="215">
        <v>1.942820292347377</v>
      </c>
      <c r="DA32" s="85" t="s">
        <v>1422</v>
      </c>
    </row>
    <row r="33" spans="1:105" ht="12" customHeight="1" x14ac:dyDescent="0.25">
      <c r="A33" s="14" t="s">
        <v>31</v>
      </c>
      <c r="B33" s="206">
        <f t="shared" ref="B33:W33" si="7">B34+B35+B36+B37+B38</f>
        <v>955.61926053310412</v>
      </c>
      <c r="C33" s="206">
        <f t="shared" si="7"/>
        <v>996.81478933791914</v>
      </c>
      <c r="D33" s="206">
        <f t="shared" si="7"/>
        <v>1124.1877042132417</v>
      </c>
      <c r="E33" s="206">
        <f t="shared" si="7"/>
        <v>808.05795356835768</v>
      </c>
      <c r="F33" s="206">
        <f t="shared" si="7"/>
        <v>814.42450558899395</v>
      </c>
      <c r="G33" s="206">
        <f t="shared" si="7"/>
        <v>908.14196044711957</v>
      </c>
      <c r="H33" s="206">
        <f t="shared" si="7"/>
        <v>835.76483233018052</v>
      </c>
      <c r="I33" s="206">
        <f t="shared" si="7"/>
        <v>556.86913155631987</v>
      </c>
      <c r="J33" s="206">
        <f t="shared" si="7"/>
        <v>587.99088564058457</v>
      </c>
      <c r="K33" s="206">
        <f t="shared" si="7"/>
        <v>514.35468615649177</v>
      </c>
      <c r="L33" s="206">
        <f t="shared" si="7"/>
        <v>480.98796216680989</v>
      </c>
      <c r="M33" s="206">
        <f t="shared" si="7"/>
        <v>413.48993981083407</v>
      </c>
      <c r="N33" s="206">
        <f t="shared" si="7"/>
        <v>340.21203783319004</v>
      </c>
      <c r="O33" s="206">
        <f t="shared" si="7"/>
        <v>360.51392949269132</v>
      </c>
      <c r="P33" s="206">
        <f t="shared" si="7"/>
        <v>410.33723129836619</v>
      </c>
      <c r="Q33" s="206">
        <f t="shared" si="7"/>
        <v>380.64866723989672</v>
      </c>
      <c r="R33" s="206">
        <f t="shared" si="7"/>
        <v>281.24101461736888</v>
      </c>
      <c r="S33" s="206">
        <f t="shared" si="7"/>
        <v>319.67437661220981</v>
      </c>
      <c r="T33" s="206">
        <f t="shared" si="7"/>
        <v>284.17257093723117</v>
      </c>
      <c r="U33" s="206">
        <f t="shared" si="7"/>
        <v>283.84746345657783</v>
      </c>
      <c r="V33" s="206">
        <f t="shared" si="7"/>
        <v>298.28306104901111</v>
      </c>
      <c r="W33" s="206">
        <f t="shared" si="7"/>
        <v>259.79071367153904</v>
      </c>
      <c r="DA33" s="71"/>
    </row>
    <row r="34" spans="1:105" ht="12" customHeight="1" x14ac:dyDescent="0.25">
      <c r="A34" s="18" t="s">
        <v>32</v>
      </c>
      <c r="B34" s="206">
        <v>0</v>
      </c>
      <c r="C34" s="206">
        <v>0</v>
      </c>
      <c r="D34" s="206">
        <v>0</v>
      </c>
      <c r="E34" s="206">
        <v>0</v>
      </c>
      <c r="F34" s="206">
        <v>0</v>
      </c>
      <c r="G34" s="206">
        <v>0</v>
      </c>
      <c r="H34" s="206">
        <v>0</v>
      </c>
      <c r="I34" s="206">
        <v>0</v>
      </c>
      <c r="J34" s="206">
        <v>0</v>
      </c>
      <c r="K34" s="206">
        <v>0</v>
      </c>
      <c r="L34" s="206">
        <v>0</v>
      </c>
      <c r="M34" s="206">
        <v>0</v>
      </c>
      <c r="N34" s="206">
        <v>0</v>
      </c>
      <c r="O34" s="206">
        <v>0</v>
      </c>
      <c r="P34" s="206">
        <v>0</v>
      </c>
      <c r="Q34" s="206">
        <v>0</v>
      </c>
      <c r="R34" s="206">
        <v>0</v>
      </c>
      <c r="S34" s="206">
        <v>0</v>
      </c>
      <c r="T34" s="206">
        <v>0</v>
      </c>
      <c r="U34" s="206">
        <v>0</v>
      </c>
      <c r="V34" s="206">
        <v>0</v>
      </c>
      <c r="W34" s="206">
        <v>0</v>
      </c>
      <c r="DA34" s="71" t="s">
        <v>1423</v>
      </c>
    </row>
    <row r="35" spans="1:105" ht="12" customHeight="1" x14ac:dyDescent="0.25">
      <c r="A35" s="18" t="s">
        <v>33</v>
      </c>
      <c r="B35" s="206">
        <v>222.55898538263111</v>
      </c>
      <c r="C35" s="206">
        <v>222.55898538263111</v>
      </c>
      <c r="D35" s="206">
        <v>203.35339638865</v>
      </c>
      <c r="E35" s="206">
        <v>27.113757523645749</v>
      </c>
      <c r="F35" s="206">
        <v>11.29982803095443</v>
      </c>
      <c r="G35" s="206">
        <v>15.81969045571797</v>
      </c>
      <c r="H35" s="206">
        <v>11.29982803095443</v>
      </c>
      <c r="I35" s="206">
        <v>13.184264832330181</v>
      </c>
      <c r="J35" s="206">
        <v>12.085640584694749</v>
      </c>
      <c r="K35" s="206">
        <v>8.7895098882201186</v>
      </c>
      <c r="L35" s="206">
        <v>6.592175408426483</v>
      </c>
      <c r="M35" s="206">
        <v>7.690799656061909</v>
      </c>
      <c r="N35" s="206">
        <v>5.4934651762682716</v>
      </c>
      <c r="O35" s="206">
        <v>4.3947549441100593</v>
      </c>
      <c r="P35" s="206">
        <v>4.3947549441100593</v>
      </c>
      <c r="Q35" s="206">
        <v>5.4934651762682716</v>
      </c>
      <c r="R35" s="206">
        <v>5.4934651762682716</v>
      </c>
      <c r="S35" s="206">
        <v>4.438693035253654</v>
      </c>
      <c r="T35" s="206">
        <v>4.0475494411006014</v>
      </c>
      <c r="U35" s="206">
        <v>4.0640584694754942</v>
      </c>
      <c r="V35" s="206">
        <v>3.6662940670679278</v>
      </c>
      <c r="W35" s="206">
        <v>4.3804815133275996</v>
      </c>
      <c r="DA35" s="71" t="s">
        <v>1424</v>
      </c>
    </row>
    <row r="36" spans="1:105" ht="12" customHeight="1" x14ac:dyDescent="0.25">
      <c r="A36" s="18" t="s">
        <v>69</v>
      </c>
      <c r="B36" s="206">
        <v>40.361822871883057</v>
      </c>
      <c r="C36" s="206">
        <v>44.501547721410141</v>
      </c>
      <c r="D36" s="206">
        <v>38.292003439380913</v>
      </c>
      <c r="E36" s="206">
        <v>35.187274290627677</v>
      </c>
      <c r="F36" s="206">
        <v>35.187274290627677</v>
      </c>
      <c r="G36" s="206">
        <v>34.152364574376612</v>
      </c>
      <c r="H36" s="206">
        <v>27.73000859845228</v>
      </c>
      <c r="I36" s="206">
        <v>25.67592433361995</v>
      </c>
      <c r="J36" s="206">
        <v>24.648925193465171</v>
      </c>
      <c r="K36" s="206">
        <v>29.784092863284609</v>
      </c>
      <c r="L36" s="206">
        <v>26.703009458297501</v>
      </c>
      <c r="M36" s="206">
        <v>26.703009458297501</v>
      </c>
      <c r="N36" s="206">
        <v>18.486672398968189</v>
      </c>
      <c r="O36" s="206">
        <v>18.486672398968189</v>
      </c>
      <c r="P36" s="206">
        <v>20.540756663800519</v>
      </c>
      <c r="Q36" s="206">
        <v>25.67592433361995</v>
      </c>
      <c r="R36" s="206">
        <v>19.51367153912296</v>
      </c>
      <c r="S36" s="206">
        <v>17.078589853826308</v>
      </c>
      <c r="T36" s="206">
        <v>16.31547721410146</v>
      </c>
      <c r="U36" s="206">
        <v>20.381599312123821</v>
      </c>
      <c r="V36" s="206">
        <v>20.946431642304379</v>
      </c>
      <c r="W36" s="206">
        <v>21.910834049871021</v>
      </c>
      <c r="DA36" s="71" t="s">
        <v>1425</v>
      </c>
    </row>
    <row r="37" spans="1:105" ht="12" customHeight="1" x14ac:dyDescent="0.25">
      <c r="A37" s="18" t="s">
        <v>70</v>
      </c>
      <c r="B37" s="206">
        <v>299.13061049011179</v>
      </c>
      <c r="C37" s="206">
        <v>225.79535683576961</v>
      </c>
      <c r="D37" s="206">
        <v>256.67334479793641</v>
      </c>
      <c r="E37" s="206">
        <v>165.0042992261393</v>
      </c>
      <c r="F37" s="206">
        <v>81.593379191745484</v>
      </c>
      <c r="G37" s="206">
        <v>66.234565778159933</v>
      </c>
      <c r="H37" s="206">
        <v>32.637317282889079</v>
      </c>
      <c r="I37" s="206">
        <v>25.79535683576956</v>
      </c>
      <c r="J37" s="206">
        <v>16.241530524505588</v>
      </c>
      <c r="K37" s="206">
        <v>13.375408426483229</v>
      </c>
      <c r="L37" s="206">
        <v>6.6877042132416156</v>
      </c>
      <c r="M37" s="206">
        <v>3.8214961306964752</v>
      </c>
      <c r="N37" s="206">
        <v>2.8661220980223558</v>
      </c>
      <c r="O37" s="206">
        <v>2.8661220980223558</v>
      </c>
      <c r="P37" s="206">
        <v>0.95537403267411869</v>
      </c>
      <c r="Q37" s="206">
        <v>0.95537403267411869</v>
      </c>
      <c r="R37" s="206">
        <v>0.95537403267411869</v>
      </c>
      <c r="S37" s="206">
        <v>1.013671539122958</v>
      </c>
      <c r="T37" s="206">
        <v>0.87420464316423041</v>
      </c>
      <c r="U37" s="206">
        <v>0.88082545141874458</v>
      </c>
      <c r="V37" s="206">
        <v>0.97738607050730875</v>
      </c>
      <c r="W37" s="206">
        <v>1.2888220120378331</v>
      </c>
      <c r="DA37" s="71" t="s">
        <v>1426</v>
      </c>
    </row>
    <row r="38" spans="1:105" ht="12" customHeight="1" x14ac:dyDescent="0.25">
      <c r="A38" s="18" t="s">
        <v>34</v>
      </c>
      <c r="B38" s="206">
        <v>393.56784178847812</v>
      </c>
      <c r="C38" s="206">
        <v>503.95889939810831</v>
      </c>
      <c r="D38" s="206">
        <v>625.86895958727428</v>
      </c>
      <c r="E38" s="206">
        <v>580.75262252794494</v>
      </c>
      <c r="F38" s="206">
        <v>686.34402407566631</v>
      </c>
      <c r="G38" s="206">
        <v>791.935339638865</v>
      </c>
      <c r="H38" s="206">
        <v>764.09767841788471</v>
      </c>
      <c r="I38" s="206">
        <v>492.21358555460017</v>
      </c>
      <c r="J38" s="206">
        <v>535.01478933791907</v>
      </c>
      <c r="K38" s="206">
        <v>462.40567497850378</v>
      </c>
      <c r="L38" s="206">
        <v>441.00507308684428</v>
      </c>
      <c r="M38" s="206">
        <v>375.27463456577817</v>
      </c>
      <c r="N38" s="206">
        <v>313.36577815993121</v>
      </c>
      <c r="O38" s="206">
        <v>334.76638005159072</v>
      </c>
      <c r="P38" s="206">
        <v>384.44634565778148</v>
      </c>
      <c r="Q38" s="206">
        <v>348.52390369733439</v>
      </c>
      <c r="R38" s="206">
        <v>255.27850386930351</v>
      </c>
      <c r="S38" s="206">
        <v>297.14342218400691</v>
      </c>
      <c r="T38" s="206">
        <v>262.93533963886489</v>
      </c>
      <c r="U38" s="206">
        <v>258.52098022355977</v>
      </c>
      <c r="V38" s="206">
        <v>272.69294926913147</v>
      </c>
      <c r="W38" s="206">
        <v>232.21057609630259</v>
      </c>
      <c r="DA38" s="71" t="s">
        <v>1427</v>
      </c>
    </row>
    <row r="39" spans="1:105" ht="12" customHeight="1" x14ac:dyDescent="0.25">
      <c r="A39" s="14" t="s">
        <v>35</v>
      </c>
      <c r="B39" s="206">
        <f t="shared" ref="B39:W39" si="8">B40+B41</f>
        <v>433.01805674978499</v>
      </c>
      <c r="C39" s="206">
        <f t="shared" si="8"/>
        <v>506.29836629406702</v>
      </c>
      <c r="D39" s="206">
        <f t="shared" si="8"/>
        <v>533.19002579535675</v>
      </c>
      <c r="E39" s="206">
        <f t="shared" si="8"/>
        <v>490.64918314703351</v>
      </c>
      <c r="F39" s="206">
        <f t="shared" si="8"/>
        <v>506.5993121238177</v>
      </c>
      <c r="G39" s="206">
        <f t="shared" si="8"/>
        <v>516.59501289767843</v>
      </c>
      <c r="H39" s="206">
        <f t="shared" si="8"/>
        <v>512.83319002579537</v>
      </c>
      <c r="I39" s="206">
        <f t="shared" si="8"/>
        <v>544.23903697334481</v>
      </c>
      <c r="J39" s="206">
        <f t="shared" si="8"/>
        <v>526.67669819432501</v>
      </c>
      <c r="K39" s="206">
        <f t="shared" si="8"/>
        <v>410.96302665520199</v>
      </c>
      <c r="L39" s="206">
        <f t="shared" si="8"/>
        <v>458.36199484092862</v>
      </c>
      <c r="M39" s="206">
        <f t="shared" si="8"/>
        <v>463.47807394668962</v>
      </c>
      <c r="N39" s="206">
        <f t="shared" si="8"/>
        <v>448.32330180567487</v>
      </c>
      <c r="O39" s="206">
        <f t="shared" si="8"/>
        <v>418.65864144454002</v>
      </c>
      <c r="P39" s="206">
        <f t="shared" si="8"/>
        <v>426.33276010318139</v>
      </c>
      <c r="Q39" s="206">
        <f t="shared" si="8"/>
        <v>438.27102321582112</v>
      </c>
      <c r="R39" s="206">
        <f t="shared" si="8"/>
        <v>438.45546001719691</v>
      </c>
      <c r="S39" s="206">
        <f t="shared" si="8"/>
        <v>445.99905417024928</v>
      </c>
      <c r="T39" s="206">
        <f t="shared" si="8"/>
        <v>447.76577815993107</v>
      </c>
      <c r="U39" s="206">
        <f t="shared" si="8"/>
        <v>456.24789337919168</v>
      </c>
      <c r="V39" s="206">
        <f t="shared" si="8"/>
        <v>439.13869303525371</v>
      </c>
      <c r="W39" s="206">
        <f t="shared" si="8"/>
        <v>456.24780739466888</v>
      </c>
      <c r="DA39" s="71"/>
    </row>
    <row r="40" spans="1:105" ht="12" customHeight="1" x14ac:dyDescent="0.25">
      <c r="A40" s="18" t="s">
        <v>72</v>
      </c>
      <c r="B40" s="206">
        <v>433.01805674978499</v>
      </c>
      <c r="C40" s="206">
        <v>506.29836629406702</v>
      </c>
      <c r="D40" s="206">
        <v>533.19002579535675</v>
      </c>
      <c r="E40" s="206">
        <v>490.64918314703351</v>
      </c>
      <c r="F40" s="206">
        <v>506.5993121238177</v>
      </c>
      <c r="G40" s="206">
        <v>516.59501289767843</v>
      </c>
      <c r="H40" s="206">
        <v>512.83319002579537</v>
      </c>
      <c r="I40" s="206">
        <v>544.23903697334481</v>
      </c>
      <c r="J40" s="206">
        <v>526.67669819432501</v>
      </c>
      <c r="K40" s="206">
        <v>410.96302665520199</v>
      </c>
      <c r="L40" s="206">
        <v>458.36199484092862</v>
      </c>
      <c r="M40" s="206">
        <v>463.47807394668962</v>
      </c>
      <c r="N40" s="206">
        <v>448.32330180567487</v>
      </c>
      <c r="O40" s="206">
        <v>418.65864144454002</v>
      </c>
      <c r="P40" s="206">
        <v>426.33276010318139</v>
      </c>
      <c r="Q40" s="206">
        <v>438.27102321582112</v>
      </c>
      <c r="R40" s="206">
        <v>438.45546001719691</v>
      </c>
      <c r="S40" s="206">
        <v>445.99905417024928</v>
      </c>
      <c r="T40" s="206">
        <v>447.76577815993107</v>
      </c>
      <c r="U40" s="206">
        <v>456.24789337919168</v>
      </c>
      <c r="V40" s="206">
        <v>439.13869303525371</v>
      </c>
      <c r="W40" s="206">
        <v>456.24780739466888</v>
      </c>
      <c r="DA40" s="71" t="s">
        <v>1428</v>
      </c>
    </row>
    <row r="41" spans="1:105" ht="12" customHeight="1" x14ac:dyDescent="0.25">
      <c r="A41" s="18" t="s">
        <v>36</v>
      </c>
      <c r="B41" s="206">
        <v>0</v>
      </c>
      <c r="C41" s="206">
        <v>0</v>
      </c>
      <c r="D41" s="206">
        <v>0</v>
      </c>
      <c r="E41" s="206">
        <v>0</v>
      </c>
      <c r="F41" s="206">
        <v>0</v>
      </c>
      <c r="G41" s="206">
        <v>0</v>
      </c>
      <c r="H41" s="206">
        <v>0</v>
      </c>
      <c r="I41" s="206">
        <v>0</v>
      </c>
      <c r="J41" s="206">
        <v>0</v>
      </c>
      <c r="K41" s="206">
        <v>0</v>
      </c>
      <c r="L41" s="206">
        <v>0</v>
      </c>
      <c r="M41" s="206">
        <v>0</v>
      </c>
      <c r="N41" s="206">
        <v>0</v>
      </c>
      <c r="O41" s="206">
        <v>0</v>
      </c>
      <c r="P41" s="206">
        <v>0</v>
      </c>
      <c r="Q41" s="206">
        <v>0</v>
      </c>
      <c r="R41" s="206">
        <v>0</v>
      </c>
      <c r="S41" s="206">
        <v>0</v>
      </c>
      <c r="T41" s="206">
        <v>0</v>
      </c>
      <c r="U41" s="206">
        <v>0</v>
      </c>
      <c r="V41" s="206">
        <v>0</v>
      </c>
      <c r="W41" s="206">
        <v>0</v>
      </c>
      <c r="DA41" s="71" t="s">
        <v>1429</v>
      </c>
    </row>
    <row r="42" spans="1:105" ht="12" customHeight="1" x14ac:dyDescent="0.25">
      <c r="A42" s="14" t="s">
        <v>37</v>
      </c>
      <c r="B42" s="206">
        <f t="shared" ref="B42:W42" si="9">B43+B44+B45+B46+B47+B48</f>
        <v>322.82407566638011</v>
      </c>
      <c r="C42" s="206">
        <f t="shared" si="9"/>
        <v>327.00395528804808</v>
      </c>
      <c r="D42" s="206">
        <f t="shared" si="9"/>
        <v>331.25537403267413</v>
      </c>
      <c r="E42" s="206">
        <f t="shared" si="9"/>
        <v>335.55460017196901</v>
      </c>
      <c r="F42" s="206">
        <f t="shared" si="9"/>
        <v>342.17059329320722</v>
      </c>
      <c r="G42" s="206">
        <f t="shared" si="9"/>
        <v>382.84608770421318</v>
      </c>
      <c r="H42" s="206">
        <f t="shared" si="9"/>
        <v>395.07497850386932</v>
      </c>
      <c r="I42" s="206">
        <f t="shared" si="9"/>
        <v>402.64643164230438</v>
      </c>
      <c r="J42" s="206">
        <f t="shared" si="9"/>
        <v>366.77171109200339</v>
      </c>
      <c r="K42" s="206">
        <f t="shared" si="9"/>
        <v>388.81719690455714</v>
      </c>
      <c r="L42" s="206">
        <f t="shared" si="9"/>
        <v>433.24256233877901</v>
      </c>
      <c r="M42" s="206">
        <f t="shared" si="9"/>
        <v>456.26732588134132</v>
      </c>
      <c r="N42" s="206">
        <f t="shared" si="9"/>
        <v>122.07420464316426</v>
      </c>
      <c r="O42" s="206">
        <f t="shared" si="9"/>
        <v>142.42381771281165</v>
      </c>
      <c r="P42" s="206">
        <f t="shared" si="9"/>
        <v>165.11418744625965</v>
      </c>
      <c r="Q42" s="206">
        <f t="shared" si="9"/>
        <v>120.68882201203783</v>
      </c>
      <c r="R42" s="206">
        <f t="shared" si="9"/>
        <v>162.15245055889935</v>
      </c>
      <c r="S42" s="206">
        <f t="shared" si="9"/>
        <v>178.68151332760098</v>
      </c>
      <c r="T42" s="206">
        <f t="shared" si="9"/>
        <v>165.6500429922614</v>
      </c>
      <c r="U42" s="206">
        <f t="shared" si="9"/>
        <v>176.910834049871</v>
      </c>
      <c r="V42" s="206">
        <f t="shared" si="9"/>
        <v>184.87987962166804</v>
      </c>
      <c r="W42" s="206">
        <f t="shared" si="9"/>
        <v>170.85915735167669</v>
      </c>
      <c r="DA42" s="71"/>
    </row>
    <row r="43" spans="1:105" ht="12" customHeight="1" x14ac:dyDescent="0.25">
      <c r="A43" s="18" t="s">
        <v>73</v>
      </c>
      <c r="B43" s="206">
        <v>322.82407566638011</v>
      </c>
      <c r="C43" s="206">
        <v>327.00395528804808</v>
      </c>
      <c r="D43" s="206">
        <v>331.25537403267413</v>
      </c>
      <c r="E43" s="206">
        <v>335.55460017196901</v>
      </c>
      <c r="F43" s="206">
        <v>342.17059329320722</v>
      </c>
      <c r="G43" s="206">
        <v>382.84608770421318</v>
      </c>
      <c r="H43" s="206">
        <v>395.07497850386932</v>
      </c>
      <c r="I43" s="206">
        <v>401.76268271711092</v>
      </c>
      <c r="J43" s="206">
        <v>365.88796216680993</v>
      </c>
      <c r="K43" s="206">
        <v>387.93344797936368</v>
      </c>
      <c r="L43" s="206">
        <v>431.47506448839209</v>
      </c>
      <c r="M43" s="206">
        <v>454.4998280309544</v>
      </c>
      <c r="N43" s="206">
        <v>121.19045571797081</v>
      </c>
      <c r="O43" s="206">
        <v>141.5400687876182</v>
      </c>
      <c r="P43" s="206">
        <v>164.23043852106619</v>
      </c>
      <c r="Q43" s="206">
        <v>118.9213241616509</v>
      </c>
      <c r="R43" s="206">
        <v>161.26870163370589</v>
      </c>
      <c r="S43" s="206">
        <v>177.725279449699</v>
      </c>
      <c r="T43" s="206">
        <v>164.70799656061911</v>
      </c>
      <c r="U43" s="206">
        <v>175.70894239036971</v>
      </c>
      <c r="V43" s="206">
        <v>183.57901977644019</v>
      </c>
      <c r="W43" s="206">
        <v>169.0638865004299</v>
      </c>
      <c r="DA43" s="71" t="s">
        <v>1430</v>
      </c>
    </row>
    <row r="44" spans="1:105" ht="12" customHeight="1" x14ac:dyDescent="0.25">
      <c r="A44" s="18" t="s">
        <v>74</v>
      </c>
      <c r="B44" s="206">
        <v>0</v>
      </c>
      <c r="C44" s="206">
        <v>0</v>
      </c>
      <c r="D44" s="206">
        <v>0</v>
      </c>
      <c r="E44" s="206">
        <v>0</v>
      </c>
      <c r="F44" s="206">
        <v>0</v>
      </c>
      <c r="G44" s="206">
        <v>0</v>
      </c>
      <c r="H44" s="206">
        <v>0</v>
      </c>
      <c r="I44" s="206">
        <v>0</v>
      </c>
      <c r="J44" s="206">
        <v>0</v>
      </c>
      <c r="K44" s="206">
        <v>0</v>
      </c>
      <c r="L44" s="206">
        <v>0</v>
      </c>
      <c r="M44" s="206">
        <v>0</v>
      </c>
      <c r="N44" s="206">
        <v>0</v>
      </c>
      <c r="O44" s="206">
        <v>0</v>
      </c>
      <c r="P44" s="206">
        <v>0</v>
      </c>
      <c r="Q44" s="206">
        <v>0</v>
      </c>
      <c r="R44" s="206">
        <v>0</v>
      </c>
      <c r="S44" s="206">
        <v>0</v>
      </c>
      <c r="T44" s="206">
        <v>0</v>
      </c>
      <c r="U44" s="206">
        <v>0</v>
      </c>
      <c r="V44" s="206">
        <v>0</v>
      </c>
      <c r="W44" s="206">
        <v>0</v>
      </c>
      <c r="DA44" s="71" t="s">
        <v>1431</v>
      </c>
    </row>
    <row r="45" spans="1:105" ht="12" customHeight="1" x14ac:dyDescent="0.25">
      <c r="A45" s="18" t="s">
        <v>75</v>
      </c>
      <c r="B45" s="206">
        <v>0</v>
      </c>
      <c r="C45" s="206">
        <v>0</v>
      </c>
      <c r="D45" s="206">
        <v>0</v>
      </c>
      <c r="E45" s="206">
        <v>0</v>
      </c>
      <c r="F45" s="206">
        <v>0</v>
      </c>
      <c r="G45" s="206">
        <v>0</v>
      </c>
      <c r="H45" s="206">
        <v>0</v>
      </c>
      <c r="I45" s="206">
        <v>0.88374892519346515</v>
      </c>
      <c r="J45" s="206">
        <v>0.88374892519346515</v>
      </c>
      <c r="K45" s="206">
        <v>0.88374892519346515</v>
      </c>
      <c r="L45" s="206">
        <v>1.7674978503869301</v>
      </c>
      <c r="M45" s="206">
        <v>1.7674978503869301</v>
      </c>
      <c r="N45" s="206">
        <v>0.88374892519346515</v>
      </c>
      <c r="O45" s="206">
        <v>0.88374892519346515</v>
      </c>
      <c r="P45" s="206">
        <v>0.88374892519346515</v>
      </c>
      <c r="Q45" s="206">
        <v>1.7674978503869301</v>
      </c>
      <c r="R45" s="206">
        <v>0.88374892519346515</v>
      </c>
      <c r="S45" s="206">
        <v>0.95623387790197767</v>
      </c>
      <c r="T45" s="206">
        <v>0.94204643164230428</v>
      </c>
      <c r="U45" s="206">
        <v>1.2018916595012901</v>
      </c>
      <c r="V45" s="206">
        <v>1.300859845227859</v>
      </c>
      <c r="W45" s="206">
        <v>1.7952708512467761</v>
      </c>
      <c r="DA45" s="71" t="s">
        <v>1432</v>
      </c>
    </row>
    <row r="46" spans="1:105" ht="12" customHeight="1" x14ac:dyDescent="0.25">
      <c r="A46" s="18" t="s">
        <v>76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0</v>
      </c>
      <c r="W46" s="206">
        <v>0</v>
      </c>
      <c r="DA46" s="71" t="s">
        <v>1433</v>
      </c>
    </row>
    <row r="47" spans="1:105" ht="12" customHeight="1" x14ac:dyDescent="0.25">
      <c r="A47" s="18" t="s">
        <v>77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0</v>
      </c>
      <c r="U47" s="206">
        <v>0</v>
      </c>
      <c r="V47" s="206">
        <v>0</v>
      </c>
      <c r="W47" s="206">
        <v>0</v>
      </c>
      <c r="DA47" s="71" t="s">
        <v>1434</v>
      </c>
    </row>
    <row r="48" spans="1:105" ht="12" customHeight="1" x14ac:dyDescent="0.25">
      <c r="A48" s="18" t="s">
        <v>78</v>
      </c>
      <c r="B48" s="206">
        <v>0</v>
      </c>
      <c r="C48" s="206">
        <v>0</v>
      </c>
      <c r="D48" s="206">
        <v>0</v>
      </c>
      <c r="E48" s="206">
        <v>0</v>
      </c>
      <c r="F48" s="206">
        <v>0</v>
      </c>
      <c r="G48" s="206">
        <v>0</v>
      </c>
      <c r="H48" s="206">
        <v>0</v>
      </c>
      <c r="I48" s="206">
        <v>0</v>
      </c>
      <c r="J48" s="206">
        <v>0</v>
      </c>
      <c r="K48" s="206">
        <v>0</v>
      </c>
      <c r="L48" s="206">
        <v>0</v>
      </c>
      <c r="M48" s="206">
        <v>0</v>
      </c>
      <c r="N48" s="206">
        <v>0</v>
      </c>
      <c r="O48" s="206">
        <v>0</v>
      </c>
      <c r="P48" s="206">
        <v>0</v>
      </c>
      <c r="Q48" s="206">
        <v>0</v>
      </c>
      <c r="R48" s="206">
        <v>0</v>
      </c>
      <c r="S48" s="206">
        <v>0</v>
      </c>
      <c r="T48" s="206">
        <v>0</v>
      </c>
      <c r="U48" s="206">
        <v>0</v>
      </c>
      <c r="V48" s="206">
        <v>0</v>
      </c>
      <c r="W48" s="206">
        <v>0</v>
      </c>
      <c r="DA48" s="71" t="s">
        <v>1435</v>
      </c>
    </row>
    <row r="49" spans="1:105" ht="12" customHeight="1" x14ac:dyDescent="0.25">
      <c r="A49" s="14" t="s">
        <v>79</v>
      </c>
      <c r="B49" s="206">
        <v>2.6273430782459162</v>
      </c>
      <c r="C49" s="206">
        <v>3.0810834049871021</v>
      </c>
      <c r="D49" s="206">
        <v>3.0333619948409281</v>
      </c>
      <c r="E49" s="206">
        <v>1.6002579535683581</v>
      </c>
      <c r="F49" s="206">
        <v>1.4331040412725711</v>
      </c>
      <c r="G49" s="206">
        <v>5.3501289767841786</v>
      </c>
      <c r="H49" s="206">
        <v>7.0698194325021486</v>
      </c>
      <c r="I49" s="206">
        <v>8.6700773860705063</v>
      </c>
      <c r="J49" s="206">
        <v>8.9805674978503873</v>
      </c>
      <c r="K49" s="206">
        <v>8.2879621668099741</v>
      </c>
      <c r="L49" s="206">
        <v>9.5538263112639719</v>
      </c>
      <c r="M49" s="206">
        <v>9.9121238177128124</v>
      </c>
      <c r="N49" s="206">
        <v>10.0792777300086</v>
      </c>
      <c r="O49" s="206">
        <v>8.5745485812553728</v>
      </c>
      <c r="P49" s="206">
        <v>7.643078245915734</v>
      </c>
      <c r="Q49" s="206">
        <v>8.431298366294067</v>
      </c>
      <c r="R49" s="206">
        <v>8.1446259673258812</v>
      </c>
      <c r="S49" s="206">
        <v>8.6110060189165942</v>
      </c>
      <c r="T49" s="206">
        <v>8.8393809114359421</v>
      </c>
      <c r="U49" s="206">
        <v>7.0605331040412729</v>
      </c>
      <c r="V49" s="206">
        <v>5.0079105760963021</v>
      </c>
      <c r="W49" s="206">
        <v>4.3070507308684434</v>
      </c>
      <c r="DA49" s="71" t="s">
        <v>1436</v>
      </c>
    </row>
    <row r="50" spans="1:105" ht="12" customHeight="1" x14ac:dyDescent="0.25">
      <c r="A50" s="21" t="s">
        <v>38</v>
      </c>
      <c r="B50" s="209">
        <v>193.55116079105761</v>
      </c>
      <c r="C50" s="209">
        <v>198.36629406706791</v>
      </c>
      <c r="D50" s="209">
        <v>202.06362854686159</v>
      </c>
      <c r="E50" s="209">
        <v>192.0034393809114</v>
      </c>
      <c r="F50" s="209">
        <v>200.85984522785901</v>
      </c>
      <c r="G50" s="209">
        <v>200.85984522785901</v>
      </c>
      <c r="H50" s="209">
        <v>207.91057609630269</v>
      </c>
      <c r="I50" s="209">
        <v>221.66809974204639</v>
      </c>
      <c r="J50" s="209">
        <v>209.54428202923469</v>
      </c>
      <c r="K50" s="209">
        <v>179.5356835769561</v>
      </c>
      <c r="L50" s="209">
        <v>188.6500429922614</v>
      </c>
      <c r="M50" s="209">
        <v>171.79707652622531</v>
      </c>
      <c r="N50" s="209">
        <v>157.4376612209802</v>
      </c>
      <c r="O50" s="209">
        <v>154.85812553740331</v>
      </c>
      <c r="P50" s="209">
        <v>165.95012897678421</v>
      </c>
      <c r="Q50" s="209">
        <v>168.18572656921751</v>
      </c>
      <c r="R50" s="209">
        <v>156.49604471195181</v>
      </c>
      <c r="S50" s="209">
        <v>165.04961306964739</v>
      </c>
      <c r="T50" s="209">
        <v>165.96749785038691</v>
      </c>
      <c r="U50" s="209">
        <v>164.05107480653481</v>
      </c>
      <c r="V50" s="209">
        <v>154.83035253654339</v>
      </c>
      <c r="W50" s="209">
        <v>165.02398968185719</v>
      </c>
      <c r="DA50" s="86" t="s">
        <v>1437</v>
      </c>
    </row>
    <row r="51" spans="1:105" ht="12" customHeight="1" x14ac:dyDescent="0.25">
      <c r="A51" s="114" t="s">
        <v>145</v>
      </c>
      <c r="B51" s="286">
        <f t="shared" ref="B51:W51" si="10">SUM(B52:B54)</f>
        <v>2197.9496990541697</v>
      </c>
      <c r="C51" s="286">
        <f t="shared" si="10"/>
        <v>2190.5151332760097</v>
      </c>
      <c r="D51" s="286">
        <f t="shared" si="10"/>
        <v>2356.5715391229592</v>
      </c>
      <c r="E51" s="286">
        <f t="shared" si="10"/>
        <v>1951.6736887360271</v>
      </c>
      <c r="F51" s="286">
        <f t="shared" si="10"/>
        <v>1937.5308684436804</v>
      </c>
      <c r="G51" s="286">
        <f t="shared" si="10"/>
        <v>2015.014101461737</v>
      </c>
      <c r="H51" s="286">
        <f t="shared" si="10"/>
        <v>1966.0987962166805</v>
      </c>
      <c r="I51" s="286">
        <f t="shared" si="10"/>
        <v>1879.8067067927777</v>
      </c>
      <c r="J51" s="286">
        <f t="shared" si="10"/>
        <v>1749.3116079105757</v>
      </c>
      <c r="K51" s="286">
        <f t="shared" si="10"/>
        <v>1508.1269991401543</v>
      </c>
      <c r="L51" s="286">
        <f t="shared" si="10"/>
        <v>1604.5178847807395</v>
      </c>
      <c r="M51" s="286">
        <f t="shared" si="10"/>
        <v>1518.5533104041269</v>
      </c>
      <c r="N51" s="286">
        <f t="shared" si="10"/>
        <v>1079.9308684436801</v>
      </c>
      <c r="O51" s="286">
        <f t="shared" si="10"/>
        <v>1085.0290627687018</v>
      </c>
      <c r="P51" s="286">
        <f t="shared" si="10"/>
        <v>1175.3773860705071</v>
      </c>
      <c r="Q51" s="286">
        <f t="shared" si="10"/>
        <v>1117.6366294067066</v>
      </c>
      <c r="R51" s="286">
        <f t="shared" si="10"/>
        <v>1048.6698194325024</v>
      </c>
      <c r="S51" s="286">
        <f t="shared" si="10"/>
        <v>1119.1783319002577</v>
      </c>
      <c r="T51" s="286">
        <f t="shared" si="10"/>
        <v>1073.9132416165087</v>
      </c>
      <c r="U51" s="286">
        <f t="shared" si="10"/>
        <v>1089.7132416165093</v>
      </c>
      <c r="V51" s="286">
        <f t="shared" si="10"/>
        <v>1084.0510748065351</v>
      </c>
      <c r="W51" s="286">
        <f t="shared" si="10"/>
        <v>1058.1715391229577</v>
      </c>
      <c r="DA51" s="118"/>
    </row>
    <row r="52" spans="1:105" ht="12" customHeight="1" x14ac:dyDescent="0.25">
      <c r="A52" s="51" t="s">
        <v>49</v>
      </c>
      <c r="B52" s="243">
        <f>NMM_fec!B5</f>
        <v>869.23692889447716</v>
      </c>
      <c r="C52" s="243">
        <f>NMM_fec!C5</f>
        <v>842.95920642733427</v>
      </c>
      <c r="D52" s="243">
        <f>NMM_fec!D5</f>
        <v>851.21584258205451</v>
      </c>
      <c r="E52" s="243">
        <f>NMM_fec!E5</f>
        <v>712.4324066356661</v>
      </c>
      <c r="F52" s="243">
        <f>NMM_fec!F5</f>
        <v>764.21375670115799</v>
      </c>
      <c r="G52" s="243">
        <f>NMM_fec!G5</f>
        <v>739.17492409134729</v>
      </c>
      <c r="H52" s="243">
        <f>NMM_fec!H5</f>
        <v>719.16306845970064</v>
      </c>
      <c r="I52" s="243">
        <f>NMM_fec!I5</f>
        <v>806.94793649504959</v>
      </c>
      <c r="J52" s="243">
        <f>NMM_fec!J5</f>
        <v>746.89001612998266</v>
      </c>
      <c r="K52" s="243">
        <f>NMM_fec!K5</f>
        <v>597.33980562610702</v>
      </c>
      <c r="L52" s="243">
        <f>NMM_fec!L5</f>
        <v>586.69359115914381</v>
      </c>
      <c r="M52" s="243">
        <f>NMM_fec!M5</f>
        <v>543.6492973996103</v>
      </c>
      <c r="N52" s="243">
        <f>NMM_fec!N5</f>
        <v>498.82782292484433</v>
      </c>
      <c r="O52" s="243">
        <f>NMM_fec!O5</f>
        <v>461.5742785446788</v>
      </c>
      <c r="P52" s="243">
        <f>NMM_fec!P5</f>
        <v>467.73930440076521</v>
      </c>
      <c r="Q52" s="243">
        <f>NMM_fec!Q5</f>
        <v>420.48525310628582</v>
      </c>
      <c r="R52" s="243">
        <f>NMM_fec!R5</f>
        <v>306.51615013112593</v>
      </c>
      <c r="S52" s="243">
        <f>NMM_fec!S5</f>
        <v>289.66839114362813</v>
      </c>
      <c r="T52" s="243">
        <f>NMM_fec!T5</f>
        <v>302.18491202082822</v>
      </c>
      <c r="U52" s="243">
        <f>NMM_fec!U5</f>
        <v>300.40248510237069</v>
      </c>
      <c r="V52" s="243">
        <f>NMM_fec!V5</f>
        <v>306.27165666948957</v>
      </c>
      <c r="W52" s="243">
        <f>NMM_fec!W5</f>
        <v>298.70821320449022</v>
      </c>
      <c r="DA52" s="83"/>
    </row>
    <row r="53" spans="1:105" ht="12" customHeight="1" x14ac:dyDescent="0.25">
      <c r="A53" s="99" t="s">
        <v>50</v>
      </c>
      <c r="B53" s="284">
        <f>NMM_fec!B48</f>
        <v>1082.3802765851469</v>
      </c>
      <c r="C53" s="284">
        <f>NMM_fec!C48</f>
        <v>1097.6227245351561</v>
      </c>
      <c r="D53" s="284">
        <f>NMM_fec!D48</f>
        <v>1245.1282272237961</v>
      </c>
      <c r="E53" s="284">
        <f>NMM_fec!E48</f>
        <v>982.05083122797726</v>
      </c>
      <c r="F53" s="284">
        <f>NMM_fec!F48</f>
        <v>908.10656013332846</v>
      </c>
      <c r="G53" s="284">
        <f>NMM_fec!G48</f>
        <v>1011.203003759665</v>
      </c>
      <c r="H53" s="284">
        <f>NMM_fec!H48</f>
        <v>970.54576178298976</v>
      </c>
      <c r="I53" s="284">
        <f>NMM_fec!I48</f>
        <v>779.31699998304157</v>
      </c>
      <c r="J53" s="284">
        <f>NMM_fec!J48</f>
        <v>703.57856885849776</v>
      </c>
      <c r="K53" s="284">
        <f>NMM_fec!K48</f>
        <v>649.54087628019136</v>
      </c>
      <c r="L53" s="284">
        <f>NMM_fec!L48</f>
        <v>747.16086594405488</v>
      </c>
      <c r="M53" s="284">
        <f>NMM_fec!M48</f>
        <v>702.21758954089319</v>
      </c>
      <c r="N53" s="284">
        <f>NMM_fec!N48</f>
        <v>309.36988831899481</v>
      </c>
      <c r="O53" s="284">
        <f>NMM_fec!O48</f>
        <v>352.46187598223702</v>
      </c>
      <c r="P53" s="284">
        <f>NMM_fec!P48</f>
        <v>435.90093587889328</v>
      </c>
      <c r="Q53" s="284">
        <f>NMM_fec!Q48</f>
        <v>436.29893071259448</v>
      </c>
      <c r="R53" s="284">
        <f>NMM_fec!R48</f>
        <v>472.63531749815149</v>
      </c>
      <c r="S53" s="284">
        <f>NMM_fec!S48</f>
        <v>555.1813397538308</v>
      </c>
      <c r="T53" s="284">
        <f>NMM_fec!T48</f>
        <v>472.92449896377713</v>
      </c>
      <c r="U53" s="284">
        <f>NMM_fec!U48</f>
        <v>503.0772413509427</v>
      </c>
      <c r="V53" s="284">
        <f>NMM_fec!V48</f>
        <v>523.55383143700169</v>
      </c>
      <c r="W53" s="284">
        <f>NMM_fec!W48</f>
        <v>513.83322764381319</v>
      </c>
      <c r="DA53" s="94"/>
    </row>
    <row r="54" spans="1:105" ht="12" customHeight="1" x14ac:dyDescent="0.25">
      <c r="A54" s="52" t="s">
        <v>51</v>
      </c>
      <c r="B54" s="244">
        <f>NMM_fec!B99</f>
        <v>246.33249357454551</v>
      </c>
      <c r="C54" s="244">
        <f>NMM_fec!C99</f>
        <v>249.93320231351939</v>
      </c>
      <c r="D54" s="244">
        <f>NMM_fec!D99</f>
        <v>260.22746931710827</v>
      </c>
      <c r="E54" s="244">
        <f>NMM_fec!E99</f>
        <v>257.19045087238379</v>
      </c>
      <c r="F54" s="244">
        <f>NMM_fec!F99</f>
        <v>265.21055160919389</v>
      </c>
      <c r="G54" s="244">
        <f>NMM_fec!G99</f>
        <v>264.63617361072471</v>
      </c>
      <c r="H54" s="244">
        <f>NMM_fec!H99</f>
        <v>276.38996597399012</v>
      </c>
      <c r="I54" s="244">
        <f>NMM_fec!I99</f>
        <v>293.54177031468669</v>
      </c>
      <c r="J54" s="244">
        <f>NMM_fec!J99</f>
        <v>298.84302292209532</v>
      </c>
      <c r="K54" s="244">
        <f>NMM_fec!K99</f>
        <v>261.2463172338559</v>
      </c>
      <c r="L54" s="244">
        <f>NMM_fec!L99</f>
        <v>270.66342767754071</v>
      </c>
      <c r="M54" s="244">
        <f>NMM_fec!M99</f>
        <v>272.68642346362338</v>
      </c>
      <c r="N54" s="244">
        <f>NMM_fec!N99</f>
        <v>271.73315719984078</v>
      </c>
      <c r="O54" s="244">
        <f>NMM_fec!O99</f>
        <v>270.99290824178581</v>
      </c>
      <c r="P54" s="244">
        <f>NMM_fec!P99</f>
        <v>271.73714579084867</v>
      </c>
      <c r="Q54" s="244">
        <f>NMM_fec!Q99</f>
        <v>260.85244558782608</v>
      </c>
      <c r="R54" s="244">
        <f>NMM_fec!R99</f>
        <v>269.5183518032249</v>
      </c>
      <c r="S54" s="244">
        <f>NMM_fec!S99</f>
        <v>274.32860100279879</v>
      </c>
      <c r="T54" s="244">
        <f>NMM_fec!T99</f>
        <v>298.80383063190328</v>
      </c>
      <c r="U54" s="244">
        <f>NMM_fec!U99</f>
        <v>286.23351516319599</v>
      </c>
      <c r="V54" s="244">
        <f>NMM_fec!V99</f>
        <v>254.22558670004369</v>
      </c>
      <c r="W54" s="244">
        <f>NMM_fec!W99</f>
        <v>245.63009827465439</v>
      </c>
      <c r="DA54" s="84"/>
    </row>
    <row r="55" spans="1:105" ht="12" customHeight="1" x14ac:dyDescent="0.25">
      <c r="A55" s="201"/>
      <c r="B55" s="201"/>
      <c r="C55" s="201"/>
      <c r="D55" s="201"/>
      <c r="E55" s="201"/>
      <c r="F55" s="201"/>
      <c r="G55" s="201"/>
      <c r="H55" s="201"/>
      <c r="I55" s="201"/>
      <c r="J55" s="201"/>
      <c r="K55" s="201"/>
      <c r="L55" s="201"/>
      <c r="M55" s="201"/>
      <c r="N55" s="201"/>
      <c r="O55" s="201"/>
      <c r="P55" s="201"/>
      <c r="Q55" s="201"/>
      <c r="R55" s="201"/>
      <c r="S55" s="201"/>
      <c r="T55" s="201"/>
      <c r="U55" s="201"/>
      <c r="V55" s="201"/>
      <c r="W55" s="201"/>
      <c r="DA55" s="173"/>
    </row>
    <row r="56" spans="1:105" ht="12" customHeight="1" x14ac:dyDescent="0.25">
      <c r="A56" s="30" t="s">
        <v>85</v>
      </c>
      <c r="B56" s="205">
        <f t="shared" ref="B56:W56" si="11">SUM(B57:B58)</f>
        <v>10108.529062417396</v>
      </c>
      <c r="C56" s="205">
        <f t="shared" si="11"/>
        <v>9828.7805981469119</v>
      </c>
      <c r="D56" s="205">
        <f t="shared" si="11"/>
        <v>10701.886059400156</v>
      </c>
      <c r="E56" s="205">
        <f t="shared" si="11"/>
        <v>9161.4724140466296</v>
      </c>
      <c r="F56" s="205">
        <f t="shared" si="11"/>
        <v>9538.4238356565947</v>
      </c>
      <c r="G56" s="205">
        <f t="shared" si="11"/>
        <v>9936.6487826136035</v>
      </c>
      <c r="H56" s="205">
        <f t="shared" si="11"/>
        <v>9636.6850169020436</v>
      </c>
      <c r="I56" s="205">
        <f t="shared" si="11"/>
        <v>9323.866140629827</v>
      </c>
      <c r="J56" s="205">
        <f t="shared" si="11"/>
        <v>8934.8249632819352</v>
      </c>
      <c r="K56" s="205">
        <f t="shared" si="11"/>
        <v>7289.9634653477851</v>
      </c>
      <c r="L56" s="205">
        <f t="shared" si="11"/>
        <v>7560.4402857037385</v>
      </c>
      <c r="M56" s="205">
        <f t="shared" si="11"/>
        <v>6817.8337765614178</v>
      </c>
      <c r="N56" s="205">
        <f t="shared" si="11"/>
        <v>6242.5732729273013</v>
      </c>
      <c r="O56" s="205">
        <f t="shared" si="11"/>
        <v>6474.7890513272632</v>
      </c>
      <c r="P56" s="205">
        <f t="shared" si="11"/>
        <v>7077.9467363866388</v>
      </c>
      <c r="Q56" s="205">
        <f t="shared" si="11"/>
        <v>6648.596215232732</v>
      </c>
      <c r="R56" s="205">
        <f t="shared" si="11"/>
        <v>5804.3381049410737</v>
      </c>
      <c r="S56" s="205">
        <f t="shared" si="11"/>
        <v>6240.6087800764908</v>
      </c>
      <c r="T56" s="205">
        <f t="shared" si="11"/>
        <v>5840.6445153308396</v>
      </c>
      <c r="U56" s="205">
        <f t="shared" si="11"/>
        <v>5800.4848801684357</v>
      </c>
      <c r="V56" s="205">
        <f t="shared" si="11"/>
        <v>5874.2621151364883</v>
      </c>
      <c r="W56" s="205">
        <f t="shared" si="11"/>
        <v>5553.3832870801743</v>
      </c>
      <c r="DA56" s="112"/>
    </row>
    <row r="57" spans="1:105" ht="12" customHeight="1" x14ac:dyDescent="0.25">
      <c r="A57" s="24" t="s">
        <v>146</v>
      </c>
      <c r="B57" s="215">
        <f>(NMM_emi!B5-NMM_emi!B46)+(NMM_emi!B48-NMM_emi!B97)+(NMM_emi!B99-NMM_emi!B128)</f>
        <v>5456.0483974776716</v>
      </c>
      <c r="C57" s="215">
        <f>(NMM_emi!C5-NMM_emi!C46)+(NMM_emi!C48-NMM_emi!C97)+(NMM_emi!C99-NMM_emi!C128)</f>
        <v>5333.7177287978629</v>
      </c>
      <c r="D57" s="215">
        <f>(NMM_emi!D5-NMM_emi!D46)+(NMM_emi!D48-NMM_emi!D97)+(NMM_emi!D99-NMM_emi!D128)</f>
        <v>5940.0031701575044</v>
      </c>
      <c r="E57" s="215">
        <f>(NMM_emi!E5-NMM_emi!E46)+(NMM_emi!E48-NMM_emi!E97)+(NMM_emi!E99-NMM_emi!E128)</f>
        <v>4729.017756957348</v>
      </c>
      <c r="F57" s="215">
        <f>(NMM_emi!F5-NMM_emi!F46)+(NMM_emi!F48-NMM_emi!F97)+(NMM_emi!F99-NMM_emi!F128)</f>
        <v>4680.4154867977823</v>
      </c>
      <c r="G57" s="215">
        <f>(NMM_emi!G5-NMM_emi!G46)+(NMM_emi!G48-NMM_emi!G97)+(NMM_emi!G99-NMM_emi!G128)</f>
        <v>5015.8699462771483</v>
      </c>
      <c r="H57" s="215">
        <f>(NMM_emi!H5-NMM_emi!H46)+(NMM_emi!H48-NMM_emi!H97)+(NMM_emi!H99-NMM_emi!H128)</f>
        <v>4819.4949185972755</v>
      </c>
      <c r="I57" s="215">
        <f>(NMM_emi!I5-NMM_emi!I46)+(NMM_emi!I48-NMM_emi!I97)+(NMM_emi!I99-NMM_emi!I128)</f>
        <v>4284.018169917671</v>
      </c>
      <c r="J57" s="215">
        <f>(NMM_emi!J5-NMM_emi!J46)+(NMM_emi!J48-NMM_emi!J97)+(NMM_emi!J99-NMM_emi!J128)</f>
        <v>4008.9123341979048</v>
      </c>
      <c r="K57" s="215">
        <f>(NMM_emi!K5-NMM_emi!K46)+(NMM_emi!K48-NMM_emi!K97)+(NMM_emi!K99-NMM_emi!K128)</f>
        <v>3267.6407060384486</v>
      </c>
      <c r="L57" s="215">
        <f>(NMM_emi!L5-NMM_emi!L46)+(NMM_emi!L48-NMM_emi!L97)+(NMM_emi!L99-NMM_emi!L128)</f>
        <v>3456.5120121579644</v>
      </c>
      <c r="M57" s="215">
        <f>(NMM_emi!M5-NMM_emi!M46)+(NMM_emi!M48-NMM_emi!M97)+(NMM_emi!M99-NMM_emi!M128)</f>
        <v>3204.1129881580569</v>
      </c>
      <c r="N57" s="215">
        <f>(NMM_emi!N5-NMM_emi!N46)+(NMM_emi!N48-NMM_emi!N97)+(NMM_emi!N99-NMM_emi!N128)</f>
        <v>2788.0303251578789</v>
      </c>
      <c r="O57" s="215">
        <f>(NMM_emi!O5-NMM_emi!O46)+(NMM_emi!O48-NMM_emi!O97)+(NMM_emi!O99-NMM_emi!O128)</f>
        <v>2838.4215760774568</v>
      </c>
      <c r="P57" s="215">
        <f>(NMM_emi!P5-NMM_emi!P46)+(NMM_emi!P48-NMM_emi!P97)+(NMM_emi!P99-NMM_emi!P128)</f>
        <v>3158.6693900366513</v>
      </c>
      <c r="Q57" s="215">
        <f>(NMM_emi!Q5-NMM_emi!Q46)+(NMM_emi!Q48-NMM_emi!Q97)+(NMM_emi!Q99-NMM_emi!Q128)</f>
        <v>2885.0493893979187</v>
      </c>
      <c r="R57" s="215">
        <f>(NMM_emi!R5-NMM_emi!R46)+(NMM_emi!R48-NMM_emi!R97)+(NMM_emi!R99-NMM_emi!R128)</f>
        <v>2697.5235070767271</v>
      </c>
      <c r="S57" s="215">
        <f>(NMM_emi!S5-NMM_emi!S46)+(NMM_emi!S48-NMM_emi!S97)+(NMM_emi!S99-NMM_emi!S128)</f>
        <v>2903.4557749172227</v>
      </c>
      <c r="T57" s="215">
        <f>(NMM_emi!T5-NMM_emi!T46)+(NMM_emi!T48-NMM_emi!T97)+(NMM_emi!T99-NMM_emi!T128)</f>
        <v>2715.0627453574702</v>
      </c>
      <c r="U57" s="215">
        <f>(NMM_emi!U5-NMM_emi!U46)+(NMM_emi!U48-NMM_emi!U97)+(NMM_emi!U99-NMM_emi!U128)</f>
        <v>2728.8476780379019</v>
      </c>
      <c r="V57" s="215">
        <f>(NMM_emi!V5-NMM_emi!V46)+(NMM_emi!V48-NMM_emi!V97)+(NMM_emi!V99-NMM_emi!V128)</f>
        <v>2807.1466905577945</v>
      </c>
      <c r="W57" s="215">
        <f>(NMM_emi!W5-NMM_emi!W46)+(NMM_emi!W48-NMM_emi!W97)+(NMM_emi!W99-NMM_emi!W128)</f>
        <v>2642.4944936377251</v>
      </c>
      <c r="DA57" s="85"/>
    </row>
    <row r="58" spans="1:105" ht="12" customHeight="1" x14ac:dyDescent="0.25">
      <c r="A58" s="14" t="s">
        <v>147</v>
      </c>
      <c r="B58" s="206">
        <f>NMM_emi!B46+NMM_emi!B97+NMM_emi!B128</f>
        <v>4652.4806649397242</v>
      </c>
      <c r="C58" s="206">
        <f>NMM_emi!C46+NMM_emi!C97+NMM_emi!C128</f>
        <v>4495.0628693490489</v>
      </c>
      <c r="D58" s="206">
        <f>NMM_emi!D46+NMM_emi!D97+NMM_emi!D128</f>
        <v>4761.8828892426509</v>
      </c>
      <c r="E58" s="206">
        <f>NMM_emi!E46+NMM_emi!E97+NMM_emi!E128</f>
        <v>4432.4546570892817</v>
      </c>
      <c r="F58" s="206">
        <f>NMM_emi!F46+NMM_emi!F97+NMM_emi!F128</f>
        <v>4858.0083488588116</v>
      </c>
      <c r="G58" s="206">
        <f>NMM_emi!G46+NMM_emi!G97+NMM_emi!G128</f>
        <v>4920.7788363364543</v>
      </c>
      <c r="H58" s="206">
        <f>NMM_emi!H46+NMM_emi!H97+NMM_emi!H128</f>
        <v>4817.190098304769</v>
      </c>
      <c r="I58" s="206">
        <f>NMM_emi!I46+NMM_emi!I97+NMM_emi!I128</f>
        <v>5039.847970712156</v>
      </c>
      <c r="J58" s="206">
        <f>NMM_emi!J46+NMM_emi!J97+NMM_emi!J128</f>
        <v>4925.9126290840304</v>
      </c>
      <c r="K58" s="206">
        <f>NMM_emi!K46+NMM_emi!K97+NMM_emi!K128</f>
        <v>4022.3227593093366</v>
      </c>
      <c r="L58" s="206">
        <f>NMM_emi!L46+NMM_emi!L97+NMM_emi!L128</f>
        <v>4103.9282735457737</v>
      </c>
      <c r="M58" s="206">
        <f>NMM_emi!M46+NMM_emi!M97+NMM_emi!M128</f>
        <v>3613.720788403361</v>
      </c>
      <c r="N58" s="206">
        <f>NMM_emi!N46+NMM_emi!N97+NMM_emi!N128</f>
        <v>3454.5429477694224</v>
      </c>
      <c r="O58" s="206">
        <f>NMM_emi!O46+NMM_emi!O97+NMM_emi!O128</f>
        <v>3636.3674752498064</v>
      </c>
      <c r="P58" s="206">
        <f>NMM_emi!P46+NMM_emi!P97+NMM_emi!P128</f>
        <v>3919.277346349988</v>
      </c>
      <c r="Q58" s="206">
        <f>NMM_emi!Q46+NMM_emi!Q97+NMM_emi!Q128</f>
        <v>3763.5468258348137</v>
      </c>
      <c r="R58" s="206">
        <f>NMM_emi!R46+NMM_emi!R97+NMM_emi!R128</f>
        <v>3106.8145978643465</v>
      </c>
      <c r="S58" s="206">
        <f>NMM_emi!S46+NMM_emi!S97+NMM_emi!S128</f>
        <v>3337.1530051592677</v>
      </c>
      <c r="T58" s="206">
        <f>NMM_emi!T46+NMM_emi!T97+NMM_emi!T128</f>
        <v>3125.5817699733689</v>
      </c>
      <c r="U58" s="206">
        <f>NMM_emi!U46+NMM_emi!U97+NMM_emi!U128</f>
        <v>3071.6372021305338</v>
      </c>
      <c r="V58" s="206">
        <f>NMM_emi!V46+NMM_emi!V97+NMM_emi!V128</f>
        <v>3067.1154245786938</v>
      </c>
      <c r="W58" s="206">
        <f>NMM_emi!W46+NMM_emi!W97+NMM_emi!W128</f>
        <v>2910.8887934424488</v>
      </c>
      <c r="DA58" s="71"/>
    </row>
    <row r="59" spans="1:105" ht="12" customHeight="1" x14ac:dyDescent="0.25">
      <c r="A59" s="31" t="s">
        <v>145</v>
      </c>
      <c r="B59" s="212">
        <f t="shared" ref="B59:W59" si="12">SUM(B60:B62)</f>
        <v>10108.529062417394</v>
      </c>
      <c r="C59" s="212">
        <f t="shared" si="12"/>
        <v>9828.7805981469119</v>
      </c>
      <c r="D59" s="212">
        <f t="shared" si="12"/>
        <v>10701.886059400156</v>
      </c>
      <c r="E59" s="212">
        <f t="shared" si="12"/>
        <v>9161.4724140466315</v>
      </c>
      <c r="F59" s="212">
        <f t="shared" si="12"/>
        <v>9538.4238356565947</v>
      </c>
      <c r="G59" s="212">
        <f t="shared" si="12"/>
        <v>9936.6487826136017</v>
      </c>
      <c r="H59" s="212">
        <f t="shared" si="12"/>
        <v>9636.6850169020454</v>
      </c>
      <c r="I59" s="212">
        <f t="shared" si="12"/>
        <v>9323.866140629827</v>
      </c>
      <c r="J59" s="212">
        <f t="shared" si="12"/>
        <v>8934.8249632819352</v>
      </c>
      <c r="K59" s="212">
        <f t="shared" si="12"/>
        <v>7289.9634653477851</v>
      </c>
      <c r="L59" s="212">
        <f t="shared" si="12"/>
        <v>7560.4402857037385</v>
      </c>
      <c r="M59" s="212">
        <f t="shared" si="12"/>
        <v>6817.8337765614178</v>
      </c>
      <c r="N59" s="212">
        <f t="shared" si="12"/>
        <v>6242.5732729273013</v>
      </c>
      <c r="O59" s="212">
        <f t="shared" si="12"/>
        <v>6474.7890513272632</v>
      </c>
      <c r="P59" s="212">
        <f t="shared" si="12"/>
        <v>7077.9467363866388</v>
      </c>
      <c r="Q59" s="212">
        <f t="shared" si="12"/>
        <v>6648.596215232732</v>
      </c>
      <c r="R59" s="212">
        <f t="shared" si="12"/>
        <v>5804.3381049410737</v>
      </c>
      <c r="S59" s="212">
        <f t="shared" si="12"/>
        <v>6240.6087800764899</v>
      </c>
      <c r="T59" s="212">
        <f t="shared" si="12"/>
        <v>5840.6445153308396</v>
      </c>
      <c r="U59" s="212">
        <f t="shared" si="12"/>
        <v>5800.4848801684357</v>
      </c>
      <c r="V59" s="212">
        <f t="shared" si="12"/>
        <v>5874.2621151364892</v>
      </c>
      <c r="W59" s="212">
        <f t="shared" si="12"/>
        <v>5553.3832870801734</v>
      </c>
      <c r="DA59" s="109"/>
    </row>
    <row r="60" spans="1:105" ht="12" customHeight="1" x14ac:dyDescent="0.25">
      <c r="A60" s="51" t="s">
        <v>49</v>
      </c>
      <c r="B60" s="243">
        <f>NMM_emi!B$5</f>
        <v>6344.2050211270334</v>
      </c>
      <c r="C60" s="243">
        <f>NMM_emi!C$5</f>
        <v>6083.6712824141123</v>
      </c>
      <c r="D60" s="243">
        <f>NMM_emi!D$5</f>
        <v>6457.4312657128703</v>
      </c>
      <c r="E60" s="243">
        <f>NMM_emi!E$5</f>
        <v>5710.6301152574215</v>
      </c>
      <c r="F60" s="243">
        <f>NMM_emi!F$5</f>
        <v>6264.0051949094814</v>
      </c>
      <c r="G60" s="243">
        <f>NMM_emi!G$5</f>
        <v>6384.7834455942393</v>
      </c>
      <c r="H60" s="243">
        <f>NMM_emi!H$5</f>
        <v>6217.8241072809678</v>
      </c>
      <c r="I60" s="243">
        <f>NMM_emi!I$5</f>
        <v>6417.6737522004723</v>
      </c>
      <c r="J60" s="243">
        <f>NMM_emi!J$5</f>
        <v>6186.6601546727143</v>
      </c>
      <c r="K60" s="243">
        <f>NMM_emi!K$5</f>
        <v>4896.4442645709914</v>
      </c>
      <c r="L60" s="243">
        <f>NMM_emi!L$5</f>
        <v>5031.7747120884951</v>
      </c>
      <c r="M60" s="243">
        <f>NMM_emi!M$5</f>
        <v>4387.1862220787507</v>
      </c>
      <c r="N60" s="243">
        <f>NMM_emi!N$5</f>
        <v>4392.7425190542763</v>
      </c>
      <c r="O60" s="243">
        <f>NMM_emi!O$5</f>
        <v>4566.267846108185</v>
      </c>
      <c r="P60" s="243">
        <f>NMM_emi!P$5</f>
        <v>4928.2795459050376</v>
      </c>
      <c r="Q60" s="243">
        <f>NMM_emi!Q$5</f>
        <v>4555.7672482188518</v>
      </c>
      <c r="R60" s="243">
        <f>NMM_emi!R$5</f>
        <v>3586.3987374995986</v>
      </c>
      <c r="S60" s="243">
        <f>NMM_emi!S$5</f>
        <v>3790.3713831720211</v>
      </c>
      <c r="T60" s="243">
        <f>NMM_emi!T$5</f>
        <v>3595.0371174496418</v>
      </c>
      <c r="U60" s="243">
        <f>NMM_emi!U$5</f>
        <v>3537.5689269870895</v>
      </c>
      <c r="V60" s="243">
        <f>NMM_emi!V$5</f>
        <v>3636.6565344364444</v>
      </c>
      <c r="W60" s="243">
        <f>NMM_emi!W$5</f>
        <v>3379.9241437422634</v>
      </c>
      <c r="DA60" s="83"/>
    </row>
    <row r="61" spans="1:105" ht="12" customHeight="1" x14ac:dyDescent="0.25">
      <c r="A61" s="99" t="s">
        <v>50</v>
      </c>
      <c r="B61" s="284">
        <f>NMM_emi!B$48</f>
        <v>3023.2810846083121</v>
      </c>
      <c r="C61" s="284">
        <f>NMM_emi!C$48</f>
        <v>3033.3856321102035</v>
      </c>
      <c r="D61" s="284">
        <f>NMM_emi!D$48</f>
        <v>3503.2715931869407</v>
      </c>
      <c r="E61" s="284">
        <f>NMM_emi!E$48</f>
        <v>2734.6581522245992</v>
      </c>
      <c r="F61" s="284">
        <f>NMM_emi!F$48</f>
        <v>2582.7047423775393</v>
      </c>
      <c r="G61" s="284">
        <f>NMM_emi!G$48</f>
        <v>2880.2728318461868</v>
      </c>
      <c r="H61" s="284">
        <f>NMM_emi!H$48</f>
        <v>2739.9976924916227</v>
      </c>
      <c r="I61" s="284">
        <f>NMM_emi!I$48</f>
        <v>2126.7049416999862</v>
      </c>
      <c r="J61" s="284">
        <f>NMM_emi!J$48</f>
        <v>2013.5378153100139</v>
      </c>
      <c r="K61" s="284">
        <f>NMM_emi!K$48</f>
        <v>1778.9043716407673</v>
      </c>
      <c r="L61" s="284">
        <f>NMM_emi!L$48</f>
        <v>1888.2502186542597</v>
      </c>
      <c r="M61" s="284">
        <f>NMM_emi!M$48</f>
        <v>1800.0005205859579</v>
      </c>
      <c r="N61" s="284">
        <f>NMM_emi!N$48</f>
        <v>1226.1339841235736</v>
      </c>
      <c r="O61" s="284">
        <f>NMM_emi!O$48</f>
        <v>1282.0310091867791</v>
      </c>
      <c r="P61" s="284">
        <f>NMM_emi!P$48</f>
        <v>1523.6354724248147</v>
      </c>
      <c r="Q61" s="284">
        <f>NMM_emi!Q$48</f>
        <v>1478.4448794299078</v>
      </c>
      <c r="R61" s="284">
        <f>NMM_emi!R$48</f>
        <v>1587.2011683103417</v>
      </c>
      <c r="S61" s="284">
        <f>NMM_emi!S$48</f>
        <v>1817.6069375207308</v>
      </c>
      <c r="T61" s="284">
        <f>NMM_emi!T$48</f>
        <v>1572.3112561133485</v>
      </c>
      <c r="U61" s="284">
        <f>NMM_emi!U$48</f>
        <v>1603.6429101968129</v>
      </c>
      <c r="V61" s="284">
        <f>NMM_emi!V$48</f>
        <v>1633.3568354426311</v>
      </c>
      <c r="W61" s="284">
        <f>NMM_emi!W$48</f>
        <v>1590.8201706368548</v>
      </c>
      <c r="DA61" s="94"/>
    </row>
    <row r="62" spans="1:105" ht="12" customHeight="1" x14ac:dyDescent="0.25">
      <c r="A62" s="52" t="s">
        <v>51</v>
      </c>
      <c r="B62" s="244">
        <f>NMM_emi!B$99</f>
        <v>741.04295668204986</v>
      </c>
      <c r="C62" s="244">
        <f>NMM_emi!C$99</f>
        <v>711.72368362259624</v>
      </c>
      <c r="D62" s="244">
        <f>NMM_emi!D$99</f>
        <v>741.18320050034515</v>
      </c>
      <c r="E62" s="244">
        <f>NMM_emi!E$99</f>
        <v>716.18414656460936</v>
      </c>
      <c r="F62" s="244">
        <f>NMM_emi!F$99</f>
        <v>691.71389836957292</v>
      </c>
      <c r="G62" s="244">
        <f>NMM_emi!G$99</f>
        <v>671.59250517317628</v>
      </c>
      <c r="H62" s="244">
        <f>NMM_emi!H$99</f>
        <v>678.86321712945391</v>
      </c>
      <c r="I62" s="244">
        <f>NMM_emi!I$99</f>
        <v>779.48744672936812</v>
      </c>
      <c r="J62" s="244">
        <f>NMM_emi!J$99</f>
        <v>734.6269932992077</v>
      </c>
      <c r="K62" s="244">
        <f>NMM_emi!K$99</f>
        <v>614.61482913602663</v>
      </c>
      <c r="L62" s="244">
        <f>NMM_emi!L$99</f>
        <v>640.41535496098356</v>
      </c>
      <c r="M62" s="244">
        <f>NMM_emi!M$99</f>
        <v>630.64703389670922</v>
      </c>
      <c r="N62" s="244">
        <f>NMM_emi!N$99</f>
        <v>623.69676974945173</v>
      </c>
      <c r="O62" s="244">
        <f>NMM_emi!O$99</f>
        <v>626.49019603229885</v>
      </c>
      <c r="P62" s="244">
        <f>NMM_emi!P$99</f>
        <v>626.03171805678676</v>
      </c>
      <c r="Q62" s="244">
        <f>NMM_emi!Q$99</f>
        <v>614.3840875839727</v>
      </c>
      <c r="R62" s="244">
        <f>NMM_emi!R$99</f>
        <v>630.73819913113289</v>
      </c>
      <c r="S62" s="244">
        <f>NMM_emi!S$99</f>
        <v>632.63045938373875</v>
      </c>
      <c r="T62" s="244">
        <f>NMM_emi!T$99</f>
        <v>673.29614176784924</v>
      </c>
      <c r="U62" s="244">
        <f>NMM_emi!U$99</f>
        <v>659.27304298453305</v>
      </c>
      <c r="V62" s="244">
        <f>NMM_emi!V$99</f>
        <v>604.24874525741313</v>
      </c>
      <c r="W62" s="244">
        <f>NMM_emi!W$99</f>
        <v>582.63897270105576</v>
      </c>
      <c r="DA62" s="84"/>
    </row>
    <row r="63" spans="1:105" ht="12" customHeight="1" x14ac:dyDescent="0.25">
      <c r="A63" s="143"/>
      <c r="B63" s="251"/>
      <c r="C63" s="251"/>
      <c r="D63" s="251"/>
      <c r="E63" s="251"/>
      <c r="F63" s="251"/>
      <c r="G63" s="251"/>
      <c r="H63" s="251"/>
      <c r="I63" s="251"/>
      <c r="J63" s="251"/>
      <c r="K63" s="251"/>
      <c r="L63" s="251"/>
      <c r="M63" s="251"/>
      <c r="N63" s="251"/>
      <c r="O63" s="251"/>
      <c r="P63" s="251"/>
      <c r="Q63" s="251"/>
      <c r="R63" s="251"/>
      <c r="S63" s="251"/>
      <c r="T63" s="251"/>
      <c r="U63" s="251"/>
      <c r="V63" s="251"/>
      <c r="W63" s="251"/>
      <c r="DA63" s="145"/>
    </row>
    <row r="64" spans="1:105" ht="12" customHeight="1" x14ac:dyDescent="0.25">
      <c r="A64" s="115" t="s">
        <v>148</v>
      </c>
      <c r="B64" s="314"/>
      <c r="C64" s="314"/>
      <c r="D64" s="314"/>
      <c r="E64" s="314"/>
      <c r="F64" s="314"/>
      <c r="G64" s="314"/>
      <c r="H64" s="314"/>
      <c r="I64" s="314"/>
      <c r="J64" s="314"/>
      <c r="K64" s="314"/>
      <c r="L64" s="314"/>
      <c r="M64" s="314"/>
      <c r="N64" s="314"/>
      <c r="O64" s="314"/>
      <c r="P64" s="314"/>
      <c r="Q64" s="314"/>
      <c r="R64" s="314"/>
      <c r="S64" s="314"/>
      <c r="T64" s="314"/>
      <c r="U64" s="314"/>
      <c r="V64" s="314"/>
      <c r="W64" s="314"/>
      <c r="DA64" s="118"/>
    </row>
    <row r="65" spans="1:105" ht="12" customHeight="1" x14ac:dyDescent="0.25">
      <c r="A65" s="50" t="s">
        <v>49</v>
      </c>
      <c r="B65" s="289">
        <f t="shared" ref="B65:W65" si="13">IF(B$9=0,"",B$4/B$9*1000)</f>
        <v>54.719372738003635</v>
      </c>
      <c r="C65" s="289">
        <f t="shared" si="13"/>
        <v>53.105847043414187</v>
      </c>
      <c r="D65" s="289">
        <f t="shared" si="13"/>
        <v>48.705113043870782</v>
      </c>
      <c r="E65" s="289">
        <f t="shared" si="13"/>
        <v>51.709544636947328</v>
      </c>
      <c r="F65" s="289">
        <f t="shared" si="13"/>
        <v>54.183240829287108</v>
      </c>
      <c r="G65" s="289">
        <f t="shared" si="13"/>
        <v>49.898183141756803</v>
      </c>
      <c r="H65" s="289">
        <f t="shared" si="13"/>
        <v>49.326115118405141</v>
      </c>
      <c r="I65" s="289">
        <f t="shared" si="13"/>
        <v>55.548923319391051</v>
      </c>
      <c r="J65" s="289">
        <f t="shared" si="13"/>
        <v>57.787469696384527</v>
      </c>
      <c r="K65" s="289">
        <f t="shared" si="13"/>
        <v>77.988112253224202</v>
      </c>
      <c r="L65" s="289">
        <f t="shared" si="13"/>
        <v>78.844941428791174</v>
      </c>
      <c r="M65" s="289">
        <f t="shared" si="13"/>
        <v>72.776255152715976</v>
      </c>
      <c r="N65" s="289">
        <f t="shared" si="13"/>
        <v>83.120015734659447</v>
      </c>
      <c r="O65" s="289">
        <f t="shared" si="13"/>
        <v>73.182890524091874</v>
      </c>
      <c r="P65" s="289">
        <f t="shared" si="13"/>
        <v>67.705360561689901</v>
      </c>
      <c r="Q65" s="289">
        <f t="shared" si="13"/>
        <v>71.244700811029233</v>
      </c>
      <c r="R65" s="289">
        <f t="shared" si="13"/>
        <v>66.048867797647702</v>
      </c>
      <c r="S65" s="289">
        <f t="shared" si="13"/>
        <v>76.459999794452997</v>
      </c>
      <c r="T65" s="289">
        <f t="shared" si="13"/>
        <v>79.304706046800874</v>
      </c>
      <c r="U65" s="289">
        <f t="shared" si="13"/>
        <v>86.265496089072428</v>
      </c>
      <c r="V65" s="289">
        <f t="shared" si="13"/>
        <v>99.698018757029928</v>
      </c>
      <c r="W65" s="289">
        <f t="shared" si="13"/>
        <v>100.41767164861187</v>
      </c>
      <c r="DA65" s="83"/>
    </row>
    <row r="66" spans="1:105" ht="12" customHeight="1" x14ac:dyDescent="0.25">
      <c r="A66" s="107" t="s">
        <v>50</v>
      </c>
      <c r="B66" s="290">
        <f t="shared" ref="B66:W66" si="14">IF(B$10=0,"",B$5/B$10*1000)</f>
        <v>65.48966991135805</v>
      </c>
      <c r="C66" s="290">
        <f t="shared" si="14"/>
        <v>63.558557403214003</v>
      </c>
      <c r="D66" s="290">
        <f t="shared" si="14"/>
        <v>58.291636337109978</v>
      </c>
      <c r="E66" s="290">
        <f t="shared" si="14"/>
        <v>61.887423778678851</v>
      </c>
      <c r="F66" s="290">
        <f t="shared" si="14"/>
        <v>64.848012305030906</v>
      </c>
      <c r="G66" s="290">
        <f t="shared" si="14"/>
        <v>59.719535872175406</v>
      </c>
      <c r="H66" s="290">
        <f t="shared" si="14"/>
        <v>59.034868922582895</v>
      </c>
      <c r="I66" s="290">
        <f t="shared" si="14"/>
        <v>66.482499160515431</v>
      </c>
      <c r="J66" s="290">
        <f t="shared" si="14"/>
        <v>69.16165383599936</v>
      </c>
      <c r="K66" s="290">
        <f t="shared" si="14"/>
        <v>60.584470895972046</v>
      </c>
      <c r="L66" s="290">
        <f t="shared" si="14"/>
        <v>54.273603597343651</v>
      </c>
      <c r="M66" s="290">
        <f t="shared" si="14"/>
        <v>54.256975921599214</v>
      </c>
      <c r="N66" s="290">
        <f t="shared" si="14"/>
        <v>77.885959878181083</v>
      </c>
      <c r="O66" s="290">
        <f t="shared" si="14"/>
        <v>73.095289832225589</v>
      </c>
      <c r="P66" s="290">
        <f t="shared" si="14"/>
        <v>67.100763371113317</v>
      </c>
      <c r="Q66" s="290">
        <f t="shared" si="14"/>
        <v>69.388528202228741</v>
      </c>
      <c r="R66" s="290">
        <f t="shared" si="14"/>
        <v>81.96328559233892</v>
      </c>
      <c r="S66" s="290">
        <f t="shared" si="14"/>
        <v>76.50288467195152</v>
      </c>
      <c r="T66" s="290">
        <f t="shared" si="14"/>
        <v>85.376487411989757</v>
      </c>
      <c r="U66" s="290">
        <f t="shared" si="14"/>
        <v>86.602575699749892</v>
      </c>
      <c r="V66" s="290">
        <f t="shared" si="14"/>
        <v>77.761995507320336</v>
      </c>
      <c r="W66" s="290">
        <f t="shared" si="14"/>
        <v>86.83225200061581</v>
      </c>
      <c r="DA66" s="94"/>
    </row>
    <row r="67" spans="1:105" ht="12" customHeight="1" x14ac:dyDescent="0.25">
      <c r="A67" s="49" t="s">
        <v>58</v>
      </c>
      <c r="B67" s="291">
        <f t="shared" ref="B67:W67" si="15">IF(B$11=0,"",B$6/B$11*1000)</f>
        <v>208.32571110726877</v>
      </c>
      <c r="C67" s="291">
        <f t="shared" si="15"/>
        <v>202.1827516598967</v>
      </c>
      <c r="D67" s="291">
        <f t="shared" si="15"/>
        <v>185.42842875787107</v>
      </c>
      <c r="E67" s="291">
        <f t="shared" si="15"/>
        <v>196.86679723291968</v>
      </c>
      <c r="F67" s="291">
        <f t="shared" si="15"/>
        <v>206.2845681711932</v>
      </c>
      <c r="G67" s="291">
        <f t="shared" si="15"/>
        <v>189.97064413985225</v>
      </c>
      <c r="H67" s="291">
        <f t="shared" si="15"/>
        <v>187.79268646593889</v>
      </c>
      <c r="I67" s="291">
        <f t="shared" si="15"/>
        <v>211.48394750728079</v>
      </c>
      <c r="J67" s="291">
        <f t="shared" si="15"/>
        <v>220.0064641681833</v>
      </c>
      <c r="K67" s="291">
        <f t="shared" si="15"/>
        <v>230.5336697763498</v>
      </c>
      <c r="L67" s="291">
        <f t="shared" si="15"/>
        <v>237.01542341746875</v>
      </c>
      <c r="M67" s="291">
        <f t="shared" si="15"/>
        <v>216.86154175835642</v>
      </c>
      <c r="N67" s="291">
        <f t="shared" si="15"/>
        <v>254.90028191693315</v>
      </c>
      <c r="O67" s="291">
        <f t="shared" si="15"/>
        <v>239.95554544994465</v>
      </c>
      <c r="P67" s="291">
        <f t="shared" si="15"/>
        <v>201.16963833741568</v>
      </c>
      <c r="Q67" s="291">
        <f t="shared" si="15"/>
        <v>202.01645554849165</v>
      </c>
      <c r="R67" s="291">
        <f t="shared" si="15"/>
        <v>202.1436334956428</v>
      </c>
      <c r="S67" s="291">
        <f t="shared" si="15"/>
        <v>215.35047928910754</v>
      </c>
      <c r="T67" s="291">
        <f t="shared" si="15"/>
        <v>196.88048369063961</v>
      </c>
      <c r="U67" s="291">
        <f t="shared" si="15"/>
        <v>220.87856736781629</v>
      </c>
      <c r="V67" s="291">
        <f t="shared" si="15"/>
        <v>220.13554943807469</v>
      </c>
      <c r="W67" s="291">
        <f t="shared" si="15"/>
        <v>228.1429179827023</v>
      </c>
      <c r="DA67" s="84"/>
    </row>
    <row r="68" spans="1:105" ht="12" customHeight="1" x14ac:dyDescent="0.25">
      <c r="A68" s="115" t="s">
        <v>149</v>
      </c>
      <c r="B68" s="288"/>
      <c r="C68" s="288"/>
      <c r="D68" s="288"/>
      <c r="E68" s="288"/>
      <c r="F68" s="288"/>
      <c r="G68" s="288"/>
      <c r="H68" s="288"/>
      <c r="I68" s="288"/>
      <c r="J68" s="288"/>
      <c r="K68" s="288"/>
      <c r="L68" s="288"/>
      <c r="M68" s="288"/>
      <c r="N68" s="288"/>
      <c r="O68" s="288"/>
      <c r="P68" s="288"/>
      <c r="Q68" s="288"/>
      <c r="R68" s="288"/>
      <c r="S68" s="288"/>
      <c r="T68" s="288"/>
      <c r="U68" s="288"/>
      <c r="V68" s="288"/>
      <c r="W68" s="288"/>
      <c r="DA68" s="118"/>
    </row>
    <row r="69" spans="1:105" ht="12" customHeight="1" x14ac:dyDescent="0.25">
      <c r="A69" s="50" t="s">
        <v>49</v>
      </c>
      <c r="B69" s="254">
        <f t="shared" ref="B69:W69" si="16">IF(B$52=0,"",B$52/B$9)</f>
        <v>8.404108371792296E-2</v>
      </c>
      <c r="C69" s="254">
        <f t="shared" si="16"/>
        <v>8.295209667657294E-2</v>
      </c>
      <c r="D69" s="254">
        <f t="shared" si="16"/>
        <v>8.7223674821401226E-2</v>
      </c>
      <c r="E69" s="254">
        <f t="shared" si="16"/>
        <v>8.316008014890465E-2</v>
      </c>
      <c r="F69" s="254">
        <f t="shared" si="16"/>
        <v>8.6420191869406082E-2</v>
      </c>
      <c r="G69" s="254">
        <f t="shared" si="16"/>
        <v>8.7600725775224847E-2</v>
      </c>
      <c r="H69" s="254">
        <f t="shared" si="16"/>
        <v>8.6230583748165543E-2</v>
      </c>
      <c r="I69" s="254">
        <f t="shared" si="16"/>
        <v>8.791493996667836E-2</v>
      </c>
      <c r="J69" s="254">
        <f t="shared" si="16"/>
        <v>8.8858143451485197E-2</v>
      </c>
      <c r="K69" s="254">
        <f t="shared" si="16"/>
        <v>8.7038103425224125E-2</v>
      </c>
      <c r="L69" s="254">
        <f t="shared" si="16"/>
        <v>8.767881897375332E-2</v>
      </c>
      <c r="M69" s="254">
        <f t="shared" si="16"/>
        <v>8.7361328489070994E-2</v>
      </c>
      <c r="N69" s="254">
        <f t="shared" si="16"/>
        <v>8.6192230369617304E-2</v>
      </c>
      <c r="O69" s="254">
        <f t="shared" si="16"/>
        <v>8.5758287688015244E-2</v>
      </c>
      <c r="P69" s="254">
        <f t="shared" si="16"/>
        <v>8.5350741523900972E-2</v>
      </c>
      <c r="Q69" s="254">
        <f t="shared" si="16"/>
        <v>8.3251185278354969E-2</v>
      </c>
      <c r="R69" s="254">
        <f t="shared" si="16"/>
        <v>7.4759854276239796E-2</v>
      </c>
      <c r="S69" s="254">
        <f t="shared" si="16"/>
        <v>7.6374580320741833E-2</v>
      </c>
      <c r="T69" s="254">
        <f t="shared" si="16"/>
        <v>7.6249861729244514E-2</v>
      </c>
      <c r="U69" s="254">
        <f t="shared" si="16"/>
        <v>6.9900772695543872E-2</v>
      </c>
      <c r="V69" s="254">
        <f t="shared" si="16"/>
        <v>6.808512087271941E-2</v>
      </c>
      <c r="W69" s="254">
        <f t="shared" si="16"/>
        <v>6.6379602934331164E-2</v>
      </c>
      <c r="DA69" s="83"/>
    </row>
    <row r="70" spans="1:105" ht="12" customHeight="1" x14ac:dyDescent="0.25">
      <c r="A70" s="107" t="s">
        <v>50</v>
      </c>
      <c r="B70" s="293">
        <f t="shared" ref="B70:W70" si="17">IF(B$53=0,"",B$53/B$10)</f>
        <v>5.6877315533868371E-2</v>
      </c>
      <c r="C70" s="293">
        <f t="shared" si="17"/>
        <v>5.6140311002001009E-2</v>
      </c>
      <c r="D70" s="293">
        <f t="shared" si="17"/>
        <v>5.6828295569804815E-2</v>
      </c>
      <c r="E70" s="293">
        <f t="shared" si="17"/>
        <v>5.4180767136757631E-2</v>
      </c>
      <c r="F70" s="293">
        <f t="shared" si="17"/>
        <v>5.6304807345136758E-2</v>
      </c>
      <c r="G70" s="293">
        <f t="shared" si="17"/>
        <v>5.707395322058189E-2</v>
      </c>
      <c r="H70" s="293">
        <f t="shared" si="17"/>
        <v>5.6181273151256962E-2</v>
      </c>
      <c r="I70" s="293">
        <f t="shared" si="17"/>
        <v>5.7278671228401495E-2</v>
      </c>
      <c r="J70" s="293">
        <f t="shared" si="17"/>
        <v>5.7893190698336969E-2</v>
      </c>
      <c r="K70" s="293">
        <f t="shared" si="17"/>
        <v>5.670739139816966E-2</v>
      </c>
      <c r="L70" s="293">
        <f t="shared" si="17"/>
        <v>5.7124832794012495E-2</v>
      </c>
      <c r="M70" s="293">
        <f t="shared" si="17"/>
        <v>5.6917980203347519E-2</v>
      </c>
      <c r="N70" s="293">
        <f t="shared" si="17"/>
        <v>5.615628501430104E-2</v>
      </c>
      <c r="O70" s="293">
        <f t="shared" si="17"/>
        <v>5.5873561051788187E-2</v>
      </c>
      <c r="P70" s="293">
        <f t="shared" si="17"/>
        <v>5.5608035047294037E-2</v>
      </c>
      <c r="Q70" s="293">
        <f t="shared" si="17"/>
        <v>5.4240124292196594E-2</v>
      </c>
      <c r="R70" s="293">
        <f t="shared" si="17"/>
        <v>5.6275265620706054E-2</v>
      </c>
      <c r="S70" s="293">
        <f t="shared" si="17"/>
        <v>5.749074601374244E-2</v>
      </c>
      <c r="T70" s="293">
        <f t="shared" si="17"/>
        <v>5.3050731361087691E-2</v>
      </c>
      <c r="U70" s="293">
        <f t="shared" si="17"/>
        <v>5.6081640713731049E-2</v>
      </c>
      <c r="V70" s="293">
        <f t="shared" si="17"/>
        <v>5.4624936742340403E-2</v>
      </c>
      <c r="W70" s="293">
        <f t="shared" si="17"/>
        <v>5.3256593581555697E-2</v>
      </c>
      <c r="DA70" s="94"/>
    </row>
    <row r="71" spans="1:105" ht="12" customHeight="1" x14ac:dyDescent="0.25">
      <c r="A71" s="49" t="s">
        <v>51</v>
      </c>
      <c r="B71" s="255">
        <f t="shared" ref="B71:W71" si="18">IF(B$54=0,"",B$54/B$11)</f>
        <v>0.19632353701223887</v>
      </c>
      <c r="C71" s="255">
        <f t="shared" si="18"/>
        <v>0.18935929069155519</v>
      </c>
      <c r="D71" s="255">
        <f t="shared" si="18"/>
        <v>0.19564603750607684</v>
      </c>
      <c r="E71" s="255">
        <f t="shared" si="18"/>
        <v>0.18515461681485096</v>
      </c>
      <c r="F71" s="255">
        <f t="shared" si="18"/>
        <v>0.1875377146535705</v>
      </c>
      <c r="G71" s="255">
        <f t="shared" si="18"/>
        <v>0.18781318403905603</v>
      </c>
      <c r="H71" s="255">
        <f t="shared" si="18"/>
        <v>0.18167172981647839</v>
      </c>
      <c r="I71" s="255">
        <f t="shared" si="18"/>
        <v>0.17844279048909023</v>
      </c>
      <c r="J71" s="255">
        <f t="shared" si="18"/>
        <v>0.17857622937333043</v>
      </c>
      <c r="K71" s="255">
        <f t="shared" si="18"/>
        <v>0.1677170891199154</v>
      </c>
      <c r="L71" s="255">
        <f t="shared" si="18"/>
        <v>0.16811700750667821</v>
      </c>
      <c r="M71" s="255">
        <f t="shared" si="18"/>
        <v>0.16671432055889984</v>
      </c>
      <c r="N71" s="255">
        <f t="shared" si="18"/>
        <v>0.15979434055153227</v>
      </c>
      <c r="O71" s="255">
        <f t="shared" si="18"/>
        <v>0.15917362096899484</v>
      </c>
      <c r="P71" s="255">
        <f t="shared" si="18"/>
        <v>0.15739598175714764</v>
      </c>
      <c r="Q71" s="255">
        <f t="shared" si="18"/>
        <v>0.15296209023764673</v>
      </c>
      <c r="R71" s="255">
        <f t="shared" si="18"/>
        <v>0.15746081122961433</v>
      </c>
      <c r="S71" s="255">
        <f t="shared" si="18"/>
        <v>0.15792723218716681</v>
      </c>
      <c r="T71" s="255">
        <f t="shared" si="18"/>
        <v>0.1522909306174082</v>
      </c>
      <c r="U71" s="255">
        <f t="shared" si="18"/>
        <v>0.15976880293726359</v>
      </c>
      <c r="V71" s="255">
        <f t="shared" si="18"/>
        <v>0.15372423186317274</v>
      </c>
      <c r="W71" s="255">
        <f t="shared" si="18"/>
        <v>0.14861145097459436</v>
      </c>
      <c r="DA71" s="84"/>
    </row>
    <row r="72" spans="1:105" ht="12" customHeight="1" x14ac:dyDescent="0.25">
      <c r="A72" s="115" t="s">
        <v>150</v>
      </c>
      <c r="B72" s="288"/>
      <c r="C72" s="288"/>
      <c r="D72" s="288"/>
      <c r="E72" s="288"/>
      <c r="F72" s="288"/>
      <c r="G72" s="288"/>
      <c r="H72" s="288"/>
      <c r="I72" s="288"/>
      <c r="J72" s="288"/>
      <c r="K72" s="288"/>
      <c r="L72" s="288"/>
      <c r="M72" s="288"/>
      <c r="N72" s="288"/>
      <c r="O72" s="288"/>
      <c r="P72" s="288"/>
      <c r="Q72" s="288"/>
      <c r="R72" s="288"/>
      <c r="S72" s="288"/>
      <c r="T72" s="288"/>
      <c r="U72" s="288"/>
      <c r="V72" s="288"/>
      <c r="W72" s="288"/>
      <c r="DA72" s="118"/>
    </row>
    <row r="73" spans="1:105" ht="12" customHeight="1" x14ac:dyDescent="0.25">
      <c r="A73" s="50" t="s">
        <v>49</v>
      </c>
      <c r="B73" s="254">
        <f>IF(NMM_ued!B$5=0,"",NMM_ued!B$5/B$9)</f>
        <v>4.6533031748933092E-2</v>
      </c>
      <c r="C73" s="254">
        <f>IF(NMM_ued!C$5=0,"",NMM_ued!C$5/C$9)</f>
        <v>4.6039678633621059E-2</v>
      </c>
      <c r="D73" s="254">
        <f>IF(NMM_ued!D$5=0,"",NMM_ued!D$5/D$9)</f>
        <v>4.8270724486116294E-2</v>
      </c>
      <c r="E73" s="254">
        <f>IF(NMM_ued!E$5=0,"",NMM_ued!E$5/E$9)</f>
        <v>4.5925918862715145E-2</v>
      </c>
      <c r="F73" s="254">
        <f>IF(NMM_ued!F$5=0,"",NMM_ued!F$5/F$9)</f>
        <v>4.7744524979739016E-2</v>
      </c>
      <c r="G73" s="254">
        <f>IF(NMM_ued!G$5=0,"",NMM_ued!G$5/G$9)</f>
        <v>4.8243347468575622E-2</v>
      </c>
      <c r="H73" s="254">
        <f>IF(NMM_ued!H$5=0,"",NMM_ued!H$5/H$9)</f>
        <v>4.7503661960736979E-2</v>
      </c>
      <c r="I73" s="254">
        <f>IF(NMM_ued!I$5=0,"",NMM_ued!I$5/I$9)</f>
        <v>4.8896846892692143E-2</v>
      </c>
      <c r="J73" s="254">
        <f>IF(NMM_ued!J$5=0,"",NMM_ued!J$5/J$9)</f>
        <v>4.9343708492467254E-2</v>
      </c>
      <c r="K73" s="254">
        <f>IF(NMM_ued!K$5=0,"",NMM_ued!K$5/K$9)</f>
        <v>4.8016839469155768E-2</v>
      </c>
      <c r="L73" s="254">
        <f>IF(NMM_ued!L$5=0,"",NMM_ued!L$5/L$9)</f>
        <v>4.8402585425184948E-2</v>
      </c>
      <c r="M73" s="254">
        <f>IF(NMM_ued!M$5=0,"",NMM_ued!M$5/M$9)</f>
        <v>4.8126881332131978E-2</v>
      </c>
      <c r="N73" s="254">
        <f>IF(NMM_ued!N$5=0,"",NMM_ued!N$5/N$9)</f>
        <v>4.8679321758878166E-2</v>
      </c>
      <c r="O73" s="254">
        <f>IF(NMM_ued!O$5=0,"",NMM_ued!O$5/O$9)</f>
        <v>4.8115511026436741E-2</v>
      </c>
      <c r="P73" s="254">
        <f>IF(NMM_ued!P$5=0,"",NMM_ued!P$5/P$9)</f>
        <v>4.7724759507630103E-2</v>
      </c>
      <c r="Q73" s="254">
        <f>IF(NMM_ued!Q$5=0,"",NMM_ued!Q$5/Q$9)</f>
        <v>4.6882706913819412E-2</v>
      </c>
      <c r="R73" s="254">
        <f>IF(NMM_ued!R$5=0,"",NMM_ued!R$5/R$9)</f>
        <v>4.3139408535239183E-2</v>
      </c>
      <c r="S73" s="254">
        <f>IF(NMM_ued!S$5=0,"",NMM_ued!S$5/S$9)</f>
        <v>4.3964180626188315E-2</v>
      </c>
      <c r="T73" s="254">
        <f>IF(NMM_ued!T$5=0,"",NMM_ued!T$5/T$9)</f>
        <v>4.4018746439274017E-2</v>
      </c>
      <c r="U73" s="254">
        <f>IF(NMM_ued!U$5=0,"",NMM_ued!U$5/U$9)</f>
        <v>4.1504359404370167E-2</v>
      </c>
      <c r="V73" s="254">
        <f>IF(NMM_ued!V$5=0,"",NMM_ued!V$5/V$9)</f>
        <v>4.0449895753457928E-2</v>
      </c>
      <c r="W73" s="254">
        <f>IF(NMM_ued!W$5=0,"",NMM_ued!W$5/W$9)</f>
        <v>3.9707994481800048E-2</v>
      </c>
      <c r="DA73" s="83"/>
    </row>
    <row r="74" spans="1:105" ht="12" customHeight="1" x14ac:dyDescent="0.25">
      <c r="A74" s="107" t="s">
        <v>50</v>
      </c>
      <c r="B74" s="293">
        <f>IF(NMM_ued!B$48=0,"",NMM_ued!B$48/B$10)</f>
        <v>2.4556187301027269E-2</v>
      </c>
      <c r="C74" s="293">
        <f>IF(NMM_ued!C$48=0,"",NMM_ued!C$48/C$10)</f>
        <v>2.4252616523952927E-2</v>
      </c>
      <c r="D74" s="293">
        <f>IF(NMM_ued!D$48=0,"",NMM_ued!D$48/D$10)</f>
        <v>2.4600559269079829E-2</v>
      </c>
      <c r="E74" s="293">
        <f>IF(NMM_ued!E$48=0,"",NMM_ued!E$48/E$10)</f>
        <v>2.3524646658185093E-2</v>
      </c>
      <c r="F74" s="293">
        <f>IF(NMM_ued!F$48=0,"",NMM_ued!F$48/F$10)</f>
        <v>2.4513460482807937E-2</v>
      </c>
      <c r="G74" s="293">
        <f>IF(NMM_ued!G$48=0,"",NMM_ued!G$48/G$10)</f>
        <v>2.4894737872395854E-2</v>
      </c>
      <c r="H74" s="293">
        <f>IF(NMM_ued!H$48=0,"",NMM_ued!H$48/H$10)</f>
        <v>2.4587615988244011E-2</v>
      </c>
      <c r="I74" s="293">
        <f>IF(NMM_ued!I$48=0,"",NMM_ued!I$48/I$10)</f>
        <v>2.5175862106603136E-2</v>
      </c>
      <c r="J74" s="293">
        <f>IF(NMM_ued!J$48=0,"",NMM_ued!J$48/J$10)</f>
        <v>2.5455970195220071E-2</v>
      </c>
      <c r="K74" s="293">
        <f>IF(NMM_ued!K$48=0,"",NMM_ued!K$48/K$10)</f>
        <v>2.5036582398910424E-2</v>
      </c>
      <c r="L74" s="293">
        <f>IF(NMM_ued!L$48=0,"",NMM_ued!L$48/L$10)</f>
        <v>2.5248026570730844E-2</v>
      </c>
      <c r="M74" s="293">
        <f>IF(NMM_ued!M$48=0,"",NMM_ued!M$48/M$10)</f>
        <v>2.524751125220084E-2</v>
      </c>
      <c r="N74" s="293">
        <f>IF(NMM_ued!N$48=0,"",NMM_ued!N$48/N$10)</f>
        <v>2.471562966497276E-2</v>
      </c>
      <c r="O74" s="293">
        <f>IF(NMM_ued!O$48=0,"",NMM_ued!O$48/O$10)</f>
        <v>2.4574287322686423E-2</v>
      </c>
      <c r="P74" s="293">
        <f>IF(NMM_ued!P$48=0,"",NMM_ued!P$48/P$10)</f>
        <v>2.4443456888764859E-2</v>
      </c>
      <c r="Q74" s="293">
        <f>IF(NMM_ued!Q$48=0,"",NMM_ued!Q$48/Q$10)</f>
        <v>2.3834098004168816E-2</v>
      </c>
      <c r="R74" s="293">
        <f>IF(NMM_ued!R$48=0,"",NMM_ued!R$48/R$10)</f>
        <v>2.4853643048752847E-2</v>
      </c>
      <c r="S74" s="293">
        <f>IF(NMM_ued!S$48=0,"",NMM_ued!S$48/S$10)</f>
        <v>2.5368178908834398E-2</v>
      </c>
      <c r="T74" s="293">
        <f>IF(NMM_ued!T$48=0,"",NMM_ued!T$48/T$10)</f>
        <v>2.4325850398647493E-2</v>
      </c>
      <c r="U74" s="293">
        <f>IF(NMM_ued!U$48=0,"",NMM_ued!U$48/U$10)</f>
        <v>2.5716333848581317E-2</v>
      </c>
      <c r="V74" s="293">
        <f>IF(NMM_ued!V$48=0,"",NMM_ued!V$48/V$10)</f>
        <v>2.5015746450397655E-2</v>
      </c>
      <c r="W74" s="293">
        <f>IF(NMM_ued!W$48=0,"",NMM_ued!W$48/W$10)</f>
        <v>2.4443643123071294E-2</v>
      </c>
      <c r="DA74" s="94"/>
    </row>
    <row r="75" spans="1:105" ht="12" customHeight="1" x14ac:dyDescent="0.25">
      <c r="A75" s="49" t="s">
        <v>51</v>
      </c>
      <c r="B75" s="255">
        <f>IF(NMM_ued!B$99=0,"",NMM_ued!B$99/B$11)</f>
        <v>7.6197560718398422E-2</v>
      </c>
      <c r="C75" s="255">
        <f>IF(NMM_ued!C$99=0,"",NMM_ued!C$99/C$11)</f>
        <v>7.4916141125369692E-2</v>
      </c>
      <c r="D75" s="255">
        <f>IF(NMM_ued!D$99=0,"",NMM_ued!D$99/D$11)</f>
        <v>7.7217184386899229E-2</v>
      </c>
      <c r="E75" s="255">
        <f>IF(NMM_ued!E$99=0,"",NMM_ued!E$99/E$11)</f>
        <v>7.4071911589784087E-2</v>
      </c>
      <c r="F75" s="255">
        <f>IF(NMM_ued!F$99=0,"",NMM_ued!F$99/F$11)</f>
        <v>7.7083549899786344E-2</v>
      </c>
      <c r="G75" s="255">
        <f>IF(NMM_ued!G$99=0,"",NMM_ued!G$99/G$11)</f>
        <v>7.8355170783563285E-2</v>
      </c>
      <c r="H75" s="255">
        <f>IF(NMM_ued!H$99=0,"",NMM_ued!H$99/H$11)</f>
        <v>7.692575401056867E-2</v>
      </c>
      <c r="I75" s="255">
        <f>IF(NMM_ued!I$99=0,"",NMM_ued!I$99/I$11)</f>
        <v>7.5182275817741936E-2</v>
      </c>
      <c r="J75" s="255">
        <f>IF(NMM_ued!J$99=0,"",NMM_ued!J$99/J$11)</f>
        <v>7.6855044059144242E-2</v>
      </c>
      <c r="K75" s="255">
        <f>IF(NMM_ued!K$99=0,"",NMM_ued!K$99/K$11)</f>
        <v>7.3108935327509325E-2</v>
      </c>
      <c r="L75" s="255">
        <f>IF(NMM_ued!L$99=0,"",NMM_ued!L$99/L$11)</f>
        <v>7.3284630026746886E-2</v>
      </c>
      <c r="M75" s="255">
        <f>IF(NMM_ued!M$99=0,"",NMM_ued!M$99/M$11)</f>
        <v>7.301226338479104E-2</v>
      </c>
      <c r="N75" s="255">
        <f>IF(NMM_ued!N$99=0,"",NMM_ued!N$99/N$11)</f>
        <v>7.1803504461451617E-2</v>
      </c>
      <c r="O75" s="255">
        <f>IF(NMM_ued!O$99=0,"",NMM_ued!O$99/O$11)</f>
        <v>7.1466714089371428E-2</v>
      </c>
      <c r="P75" s="255">
        <f>IF(NMM_ued!P$99=0,"",NMM_ued!P$99/P$11)</f>
        <v>7.1282139118227505E-2</v>
      </c>
      <c r="Q75" s="255">
        <f>IF(NMM_ued!Q$99=0,"",NMM_ued!Q$99/Q$11)</f>
        <v>6.9341831076040986E-2</v>
      </c>
      <c r="R75" s="255">
        <f>IF(NMM_ued!R$99=0,"",NMM_ued!R$99/R$11)</f>
        <v>7.1851717319187353E-2</v>
      </c>
      <c r="S75" s="255">
        <f>IF(NMM_ued!S$99=0,"",NMM_ued!S$99/S$11)</f>
        <v>7.311013418809359E-2</v>
      </c>
      <c r="T75" s="255">
        <f>IF(NMM_ued!T$99=0,"",NMM_ued!T$99/T$11)</f>
        <v>7.2700589159086768E-2</v>
      </c>
      <c r="U75" s="255">
        <f>IF(NMM_ued!U$99=0,"",NMM_ued!U$99/U$11)</f>
        <v>7.6429413584702247E-2</v>
      </c>
      <c r="V75" s="255">
        <f>IF(NMM_ued!V$99=0,"",NMM_ued!V$99/V$11)</f>
        <v>7.4022897170057125E-2</v>
      </c>
      <c r="W75" s="255">
        <f>IF(NMM_ued!W$99=0,"",NMM_ued!W$99/W$11)</f>
        <v>7.2151031583734621E-2</v>
      </c>
      <c r="DA75" s="84"/>
    </row>
    <row r="76" spans="1:105" ht="12" customHeight="1" x14ac:dyDescent="0.25">
      <c r="A76" s="110" t="s">
        <v>88</v>
      </c>
      <c r="B76" s="256">
        <f t="shared" ref="B76:W76" si="19">IF(B$51=0,"",B$59/B$51)</f>
        <v>4.599072065556066</v>
      </c>
      <c r="C76" s="256">
        <f t="shared" si="19"/>
        <v>4.4869722417518965</v>
      </c>
      <c r="D76" s="256">
        <f t="shared" si="19"/>
        <v>4.5412947927662142</v>
      </c>
      <c r="E76" s="256">
        <f t="shared" si="19"/>
        <v>4.694161973347053</v>
      </c>
      <c r="F76" s="256">
        <f t="shared" si="19"/>
        <v>4.922979030170664</v>
      </c>
      <c r="G76" s="256">
        <f t="shared" si="19"/>
        <v>4.9313048357355571</v>
      </c>
      <c r="H76" s="256">
        <f t="shared" si="19"/>
        <v>4.9014246056432667</v>
      </c>
      <c r="I76" s="256">
        <f t="shared" si="19"/>
        <v>4.9600132327103417</v>
      </c>
      <c r="J76" s="256">
        <f t="shared" si="19"/>
        <v>5.1076234347715372</v>
      </c>
      <c r="K76" s="256">
        <f t="shared" si="19"/>
        <v>4.8337861927437773</v>
      </c>
      <c r="L76" s="256">
        <f t="shared" si="19"/>
        <v>4.7119700923351733</v>
      </c>
      <c r="M76" s="256">
        <f t="shared" si="19"/>
        <v>4.489690108243229</v>
      </c>
      <c r="N76" s="256">
        <f t="shared" si="19"/>
        <v>5.7805304536980744</v>
      </c>
      <c r="O76" s="256">
        <f t="shared" si="19"/>
        <v>5.9673876705250146</v>
      </c>
      <c r="P76" s="256">
        <f t="shared" si="19"/>
        <v>6.021850360801527</v>
      </c>
      <c r="Q76" s="256">
        <f t="shared" si="19"/>
        <v>5.9487994937693802</v>
      </c>
      <c r="R76" s="256">
        <f t="shared" si="19"/>
        <v>5.5349529445618506</v>
      </c>
      <c r="S76" s="256">
        <f t="shared" si="19"/>
        <v>5.5760629045422396</v>
      </c>
      <c r="T76" s="256">
        <f t="shared" si="19"/>
        <v>5.4386558326994878</v>
      </c>
      <c r="U76" s="256">
        <f t="shared" si="19"/>
        <v>5.322946128069292</v>
      </c>
      <c r="V76" s="256">
        <f t="shared" si="19"/>
        <v>5.4188056740636856</v>
      </c>
      <c r="W76" s="256">
        <f t="shared" si="19"/>
        <v>5.2480936046370834</v>
      </c>
      <c r="DA76" s="109"/>
    </row>
    <row r="77" spans="1:105" ht="12" customHeight="1" x14ac:dyDescent="0.25">
      <c r="A77" s="50" t="s">
        <v>1438</v>
      </c>
      <c r="B77" s="257">
        <f t="shared" ref="B77:W77" si="20">IF(B$52=0,"",B$60/B$52)</f>
        <v>7.2985912243693933</v>
      </c>
      <c r="C77" s="257">
        <f t="shared" si="20"/>
        <v>7.2170411522025937</v>
      </c>
      <c r="D77" s="257">
        <f t="shared" si="20"/>
        <v>7.5861267409275159</v>
      </c>
      <c r="E77" s="257">
        <f t="shared" si="20"/>
        <v>8.0156798905665241</v>
      </c>
      <c r="F77" s="257">
        <f t="shared" si="20"/>
        <v>8.1966663645901754</v>
      </c>
      <c r="G77" s="257">
        <f t="shared" si="20"/>
        <v>8.6377165099897351</v>
      </c>
      <c r="H77" s="257">
        <f t="shared" si="20"/>
        <v>8.6459168719526556</v>
      </c>
      <c r="I77" s="257">
        <f t="shared" si="20"/>
        <v>7.953020835613529</v>
      </c>
      <c r="J77" s="257">
        <f t="shared" si="20"/>
        <v>8.2832278127493915</v>
      </c>
      <c r="K77" s="257">
        <f t="shared" si="20"/>
        <v>8.1970834999665563</v>
      </c>
      <c r="L77" s="257">
        <f t="shared" si="20"/>
        <v>8.5764951039385036</v>
      </c>
      <c r="M77" s="257">
        <f t="shared" si="20"/>
        <v>8.0698829982188727</v>
      </c>
      <c r="N77" s="257">
        <f t="shared" si="20"/>
        <v>8.8061297248772483</v>
      </c>
      <c r="O77" s="257">
        <f t="shared" si="20"/>
        <v>9.8928126162172756</v>
      </c>
      <c r="P77" s="257">
        <f t="shared" si="20"/>
        <v>10.53638105572249</v>
      </c>
      <c r="Q77" s="257">
        <f t="shared" si="20"/>
        <v>10.83454702528484</v>
      </c>
      <c r="R77" s="257">
        <f t="shared" si="20"/>
        <v>11.700521280739553</v>
      </c>
      <c r="S77" s="257">
        <f t="shared" si="20"/>
        <v>13.085208807931746</v>
      </c>
      <c r="T77" s="257">
        <f t="shared" si="20"/>
        <v>11.896812098950369</v>
      </c>
      <c r="U77" s="257">
        <f t="shared" si="20"/>
        <v>11.776097410717366</v>
      </c>
      <c r="V77" s="257">
        <f t="shared" si="20"/>
        <v>11.873957172474864</v>
      </c>
      <c r="W77" s="257">
        <f t="shared" si="20"/>
        <v>11.315136291309233</v>
      </c>
      <c r="DA77" s="83"/>
    </row>
    <row r="78" spans="1:105" ht="12" customHeight="1" x14ac:dyDescent="0.25">
      <c r="A78" s="107" t="s">
        <v>1439</v>
      </c>
      <c r="B78" s="295">
        <f t="shared" ref="B78:W78" si="21">IF(B$53=0,"",B$61/B$53)</f>
        <v>2.7931782849430751</v>
      </c>
      <c r="C78" s="295">
        <f t="shared" si="21"/>
        <v>2.7635958734316879</v>
      </c>
      <c r="D78" s="295">
        <f t="shared" si="21"/>
        <v>2.8135829841381241</v>
      </c>
      <c r="E78" s="295">
        <f t="shared" si="21"/>
        <v>2.7846401278487027</v>
      </c>
      <c r="F78" s="295">
        <f t="shared" si="21"/>
        <v>2.8440547131366896</v>
      </c>
      <c r="G78" s="295">
        <f t="shared" si="21"/>
        <v>2.8483626147640955</v>
      </c>
      <c r="H78" s="295">
        <f t="shared" si="21"/>
        <v>2.8231514683635037</v>
      </c>
      <c r="I78" s="295">
        <f t="shared" si="21"/>
        <v>2.7289343639959922</v>
      </c>
      <c r="J78" s="295">
        <f t="shared" si="21"/>
        <v>2.8618521149341212</v>
      </c>
      <c r="K78" s="295">
        <f t="shared" si="21"/>
        <v>2.7387104285541599</v>
      </c>
      <c r="L78" s="295">
        <f t="shared" si="21"/>
        <v>2.5272338323935264</v>
      </c>
      <c r="M78" s="295">
        <f t="shared" si="21"/>
        <v>2.5633087911722496</v>
      </c>
      <c r="N78" s="295">
        <f t="shared" si="21"/>
        <v>3.9633268473087235</v>
      </c>
      <c r="O78" s="295">
        <f t="shared" si="21"/>
        <v>3.6373607943101041</v>
      </c>
      <c r="P78" s="295">
        <f t="shared" si="21"/>
        <v>3.4953709593505611</v>
      </c>
      <c r="Q78" s="295">
        <f t="shared" si="21"/>
        <v>3.3886053239122229</v>
      </c>
      <c r="R78" s="295">
        <f t="shared" si="21"/>
        <v>3.3581941711678143</v>
      </c>
      <c r="S78" s="295">
        <f t="shared" si="21"/>
        <v>3.2738977472237512</v>
      </c>
      <c r="T78" s="295">
        <f t="shared" si="21"/>
        <v>3.3246559642362219</v>
      </c>
      <c r="U78" s="295">
        <f t="shared" si="21"/>
        <v>3.1876673766645793</v>
      </c>
      <c r="V78" s="295">
        <f t="shared" si="21"/>
        <v>3.1197495603452001</v>
      </c>
      <c r="W78" s="295">
        <f t="shared" si="21"/>
        <v>3.0959853996433333</v>
      </c>
      <c r="DA78" s="94"/>
    </row>
    <row r="79" spans="1:105" ht="12" customHeight="1" x14ac:dyDescent="0.25">
      <c r="A79" s="49" t="s">
        <v>1440</v>
      </c>
      <c r="B79" s="258">
        <f t="shared" ref="B79:W79" si="22">IF(B$54=0,"",B$62/B$54)</f>
        <v>3.0083037196138087</v>
      </c>
      <c r="C79" s="258">
        <f t="shared" si="22"/>
        <v>2.8476556017147372</v>
      </c>
      <c r="D79" s="258">
        <f t="shared" si="22"/>
        <v>2.848212767258453</v>
      </c>
      <c r="E79" s="258">
        <f t="shared" si="22"/>
        <v>2.7846451691162328</v>
      </c>
      <c r="F79" s="258">
        <f t="shared" si="22"/>
        <v>2.6081688461206523</v>
      </c>
      <c r="G79" s="258">
        <f t="shared" si="22"/>
        <v>2.5377955553464031</v>
      </c>
      <c r="H79" s="258">
        <f t="shared" si="22"/>
        <v>2.4561789525794104</v>
      </c>
      <c r="I79" s="258">
        <f t="shared" si="22"/>
        <v>2.6554566523657988</v>
      </c>
      <c r="J79" s="258">
        <f t="shared" si="22"/>
        <v>2.4582370574223376</v>
      </c>
      <c r="K79" s="258">
        <f t="shared" si="22"/>
        <v>2.3526258117003471</v>
      </c>
      <c r="L79" s="258">
        <f t="shared" si="22"/>
        <v>2.3660948967362994</v>
      </c>
      <c r="M79" s="258">
        <f t="shared" si="22"/>
        <v>2.3127188581166678</v>
      </c>
      <c r="N79" s="258">
        <f t="shared" si="22"/>
        <v>2.2952545658267471</v>
      </c>
      <c r="O79" s="258">
        <f t="shared" si="22"/>
        <v>2.3118324390737581</v>
      </c>
      <c r="P79" s="258">
        <f t="shared" si="22"/>
        <v>2.3038135483274429</v>
      </c>
      <c r="Q79" s="258">
        <f t="shared" si="22"/>
        <v>2.3552935691266752</v>
      </c>
      <c r="R79" s="258">
        <f t="shared" si="22"/>
        <v>2.3402421204758417</v>
      </c>
      <c r="S79" s="258">
        <f t="shared" si="22"/>
        <v>2.3061046390029323</v>
      </c>
      <c r="T79" s="258">
        <f t="shared" si="22"/>
        <v>2.2533049203016522</v>
      </c>
      <c r="U79" s="258">
        <f t="shared" si="22"/>
        <v>2.3032699109629027</v>
      </c>
      <c r="V79" s="258">
        <f t="shared" si="22"/>
        <v>2.3768211260747552</v>
      </c>
      <c r="W79" s="258">
        <f t="shared" si="22"/>
        <v>2.3720178300363282</v>
      </c>
      <c r="DA79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4" tint="0.79998168889431442"/>
    <pageSetUpPr fitToPage="1"/>
  </sheetPr>
  <dimension ref="A1:DA215"/>
  <sheetViews>
    <sheetView workbookViewId="0">
      <pane xSplit="1" ySplit="1" topLeftCell="B2" activePane="bottomRight" state="frozen"/>
      <selection activeCell="J11" sqref="J11"/>
      <selection pane="topRight" activeCell="J11" sqref="J11"/>
      <selection pane="bottomLeft" activeCell="J11" sqref="J11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final energy consumption"</f>
        <v>PT: Non-metallic mineral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49</v>
      </c>
      <c r="B5" s="225">
        <v>869.23692889447716</v>
      </c>
      <c r="C5" s="225">
        <v>842.95920642733427</v>
      </c>
      <c r="D5" s="225">
        <v>851.21584258205451</v>
      </c>
      <c r="E5" s="225">
        <v>712.4324066356661</v>
      </c>
      <c r="F5" s="225">
        <v>764.21375670115799</v>
      </c>
      <c r="G5" s="225">
        <v>739.17492409134729</v>
      </c>
      <c r="H5" s="225">
        <v>719.16306845970064</v>
      </c>
      <c r="I5" s="225">
        <v>806.94793649504959</v>
      </c>
      <c r="J5" s="225">
        <v>746.89001612998266</v>
      </c>
      <c r="K5" s="225">
        <v>597.33980562610702</v>
      </c>
      <c r="L5" s="225">
        <v>586.69359115914381</v>
      </c>
      <c r="M5" s="225">
        <v>543.6492973996103</v>
      </c>
      <c r="N5" s="225">
        <v>498.82782292484433</v>
      </c>
      <c r="O5" s="225">
        <v>461.5742785446788</v>
      </c>
      <c r="P5" s="225">
        <v>467.73930440076521</v>
      </c>
      <c r="Q5" s="225">
        <v>420.48525310628582</v>
      </c>
      <c r="R5" s="225">
        <v>306.51615013112593</v>
      </c>
      <c r="S5" s="225">
        <v>289.66839114362813</v>
      </c>
      <c r="T5" s="225">
        <v>302.18491202082822</v>
      </c>
      <c r="U5" s="225">
        <v>300.40248510237069</v>
      </c>
      <c r="V5" s="225">
        <v>306.27165666948957</v>
      </c>
      <c r="W5" s="225">
        <v>298.70821320449022</v>
      </c>
      <c r="DA5" s="89" t="s">
        <v>1441</v>
      </c>
    </row>
    <row r="6" spans="1:105" ht="12" customHeight="1" x14ac:dyDescent="0.25">
      <c r="A6" s="55" t="s">
        <v>92</v>
      </c>
      <c r="B6" s="261">
        <v>4.1900939187108843</v>
      </c>
      <c r="C6" s="261">
        <v>4.0634240529388963</v>
      </c>
      <c r="D6" s="261">
        <v>4.1032245719813334</v>
      </c>
      <c r="E6" s="261">
        <v>3.4342290292854849</v>
      </c>
      <c r="F6" s="261">
        <v>3.68383729234914</v>
      </c>
      <c r="G6" s="261">
        <v>3.563139405774467</v>
      </c>
      <c r="H6" s="261">
        <v>3.4666736991333789</v>
      </c>
      <c r="I6" s="261">
        <v>3.8898343236799429</v>
      </c>
      <c r="J6" s="261">
        <v>3.6003294504664112</v>
      </c>
      <c r="K6" s="261">
        <v>2.8794334476111252</v>
      </c>
      <c r="L6" s="261">
        <v>2.8281141386717392</v>
      </c>
      <c r="M6" s="261">
        <v>2.620622225337514</v>
      </c>
      <c r="N6" s="261">
        <v>2.4045635405516279</v>
      </c>
      <c r="O6" s="261">
        <v>2.224985516920623</v>
      </c>
      <c r="P6" s="261">
        <v>2.2547035793836558</v>
      </c>
      <c r="Q6" s="261">
        <v>2.0269188334976631</v>
      </c>
      <c r="R6" s="261">
        <v>1.477538993061251</v>
      </c>
      <c r="S6" s="261">
        <v>1.396325586071048</v>
      </c>
      <c r="T6" s="261">
        <v>1.4566605721578181</v>
      </c>
      <c r="U6" s="261">
        <v>1.448068511761907</v>
      </c>
      <c r="V6" s="261">
        <v>1.476360429964851</v>
      </c>
      <c r="W6" s="261">
        <v>1.4399013962839919</v>
      </c>
      <c r="DA6" s="67" t="s">
        <v>1442</v>
      </c>
    </row>
    <row r="7" spans="1:105" ht="12" customHeight="1" x14ac:dyDescent="0.25">
      <c r="A7" s="202" t="s">
        <v>93</v>
      </c>
      <c r="B7" s="226">
        <v>1.6753707244257581</v>
      </c>
      <c r="C7" s="226">
        <v>1.624722937312046</v>
      </c>
      <c r="D7" s="226">
        <v>1.640636810775093</v>
      </c>
      <c r="E7" s="226">
        <v>1.3731450626787229</v>
      </c>
      <c r="F7" s="226">
        <v>1.472948643367975</v>
      </c>
      <c r="G7" s="226">
        <v>1.4246886975075059</v>
      </c>
      <c r="H7" s="226">
        <v>1.3861177671291149</v>
      </c>
      <c r="I7" s="226">
        <v>1.555314671983492</v>
      </c>
      <c r="J7" s="226">
        <v>1.4395587966808769</v>
      </c>
      <c r="K7" s="226">
        <v>1.1513151243502879</v>
      </c>
      <c r="L7" s="226">
        <v>1.130795568115315</v>
      </c>
      <c r="M7" s="226">
        <v>1.0478318246051941</v>
      </c>
      <c r="N7" s="226">
        <v>0.9614427358948453</v>
      </c>
      <c r="O7" s="226">
        <v>0.88964010583967357</v>
      </c>
      <c r="P7" s="226">
        <v>0.90152260126892647</v>
      </c>
      <c r="Q7" s="226">
        <v>0.81044495429208641</v>
      </c>
      <c r="R7" s="226">
        <v>0.59078045055704098</v>
      </c>
      <c r="S7" s="226">
        <v>0.55830801267332841</v>
      </c>
      <c r="T7" s="226">
        <v>0.58243240494459025</v>
      </c>
      <c r="U7" s="226">
        <v>0.5789969481913354</v>
      </c>
      <c r="V7" s="226">
        <v>0.59030921288387572</v>
      </c>
      <c r="W7" s="226">
        <v>0.57573140177634885</v>
      </c>
      <c r="DA7" s="174" t="s">
        <v>1443</v>
      </c>
    </row>
    <row r="8" spans="1:105" ht="12" customHeight="1" x14ac:dyDescent="0.25">
      <c r="A8" s="202" t="s">
        <v>94</v>
      </c>
      <c r="B8" s="226">
        <v>3.6669849755040032</v>
      </c>
      <c r="C8" s="226">
        <v>3.619965516674148</v>
      </c>
      <c r="D8" s="226">
        <v>3.3475459070012632</v>
      </c>
      <c r="E8" s="226">
        <v>3.1942418073673831</v>
      </c>
      <c r="F8" s="226">
        <v>3.6280711261070242</v>
      </c>
      <c r="G8" s="226">
        <v>3.202971684725755</v>
      </c>
      <c r="H8" s="226">
        <v>3.2675192264092692</v>
      </c>
      <c r="I8" s="226">
        <v>4.5725988941536846</v>
      </c>
      <c r="J8" s="226">
        <v>4.123861983085324</v>
      </c>
      <c r="K8" s="226">
        <v>3.062315045499624</v>
      </c>
      <c r="L8" s="226">
        <v>2.9632378103560741</v>
      </c>
      <c r="M8" s="226">
        <v>2.5368253933905152</v>
      </c>
      <c r="N8" s="226">
        <v>3.3463474472835602</v>
      </c>
      <c r="O8" s="226">
        <v>2.8781902603712668</v>
      </c>
      <c r="P8" s="226">
        <v>2.856043091374703</v>
      </c>
      <c r="Q8" s="226">
        <v>2.8109496576277362</v>
      </c>
      <c r="R8" s="226">
        <v>1.8595365782748401</v>
      </c>
      <c r="S8" s="226">
        <v>1.689386390935689</v>
      </c>
      <c r="T8" s="226">
        <v>1.830208369896392</v>
      </c>
      <c r="U8" s="226">
        <v>1.802903484284728</v>
      </c>
      <c r="V8" s="226">
        <v>1.7872055858097491</v>
      </c>
      <c r="W8" s="226">
        <v>2.0015542636963808</v>
      </c>
      <c r="DA8" s="174" t="s">
        <v>1444</v>
      </c>
    </row>
    <row r="9" spans="1:105" ht="12" customHeight="1" x14ac:dyDescent="0.25">
      <c r="A9" s="202" t="s">
        <v>95</v>
      </c>
      <c r="B9" s="226">
        <v>0.83601825456639167</v>
      </c>
      <c r="C9" s="226">
        <v>0.81074475899724319</v>
      </c>
      <c r="D9" s="226">
        <v>0.81868586034394786</v>
      </c>
      <c r="E9" s="226">
        <v>0.6852061587506838</v>
      </c>
      <c r="F9" s="226">
        <v>0.73500863775478842</v>
      </c>
      <c r="G9" s="226">
        <v>0.71092668674805404</v>
      </c>
      <c r="H9" s="226">
        <v>0.69167960225396552</v>
      </c>
      <c r="I9" s="226">
        <v>0.77610969227053561</v>
      </c>
      <c r="J9" s="226">
        <v>0.71834693957622253</v>
      </c>
      <c r="K9" s="226">
        <v>0.57451192543974083</v>
      </c>
      <c r="L9" s="226">
        <v>0.56427256567420669</v>
      </c>
      <c r="M9" s="226">
        <v>0.52287324847806904</v>
      </c>
      <c r="N9" s="226">
        <v>0.47976466713290938</v>
      </c>
      <c r="O9" s="226">
        <v>0.44393480059839868</v>
      </c>
      <c r="P9" s="226">
        <v>0.4498642244231239</v>
      </c>
      <c r="Q9" s="226">
        <v>0.40441602937859727</v>
      </c>
      <c r="R9" s="226">
        <v>0.29480235860987242</v>
      </c>
      <c r="S9" s="226">
        <v>0.27859845194893801</v>
      </c>
      <c r="T9" s="226">
        <v>0.2906366426759534</v>
      </c>
      <c r="U9" s="226">
        <v>0.28892233281209989</v>
      </c>
      <c r="V9" s="226">
        <v>0.2945672086867766</v>
      </c>
      <c r="W9" s="226">
        <v>0.28729280904505522</v>
      </c>
      <c r="DA9" s="174" t="s">
        <v>1445</v>
      </c>
    </row>
    <row r="10" spans="1:105" ht="12" customHeight="1" x14ac:dyDescent="0.25">
      <c r="A10" s="56" t="s">
        <v>96</v>
      </c>
      <c r="B10" s="262">
        <v>3.0420346243862681</v>
      </c>
      <c r="C10" s="262">
        <v>2.920410012831447</v>
      </c>
      <c r="D10" s="262">
        <v>2.8957326270318671</v>
      </c>
      <c r="E10" s="262">
        <v>2.3145416534538632</v>
      </c>
      <c r="F10" s="262">
        <v>2.3673496382479371</v>
      </c>
      <c r="G10" s="262">
        <v>2.112999807306617</v>
      </c>
      <c r="H10" s="262">
        <v>2.0019434999297681</v>
      </c>
      <c r="I10" s="262">
        <v>2.6508539914667031</v>
      </c>
      <c r="J10" s="262">
        <v>2.3228686784803831</v>
      </c>
      <c r="K10" s="262">
        <v>1.6880034336381371</v>
      </c>
      <c r="L10" s="262">
        <v>1.6990267479410559</v>
      </c>
      <c r="M10" s="262">
        <v>1.52970173236495</v>
      </c>
      <c r="N10" s="262">
        <v>1.680788594781865</v>
      </c>
      <c r="O10" s="262">
        <v>1.4721797998394059</v>
      </c>
      <c r="P10" s="262">
        <v>1.4551826939000521</v>
      </c>
      <c r="Q10" s="262">
        <v>1.3886874435552989</v>
      </c>
      <c r="R10" s="262">
        <v>0.97595227945171159</v>
      </c>
      <c r="S10" s="262">
        <v>0.88852376636105923</v>
      </c>
      <c r="T10" s="262">
        <v>0.93894695961269581</v>
      </c>
      <c r="U10" s="262">
        <v>0.94603064069653375</v>
      </c>
      <c r="V10" s="262">
        <v>0.96446212957459576</v>
      </c>
      <c r="W10" s="262">
        <v>1.004426270395071</v>
      </c>
      <c r="DA10" s="68" t="s">
        <v>1446</v>
      </c>
    </row>
    <row r="11" spans="1:105" ht="12" customHeight="1" x14ac:dyDescent="0.25">
      <c r="A11" s="37" t="s">
        <v>160</v>
      </c>
      <c r="B11" s="228">
        <v>0.23164871309728349</v>
      </c>
      <c r="C11" s="228">
        <v>0.2116212158817691</v>
      </c>
      <c r="D11" s="228">
        <v>0.1768591531683954</v>
      </c>
      <c r="E11" s="228">
        <v>0.1348820622276985</v>
      </c>
      <c r="F11" s="228">
        <v>0.12899502349635419</v>
      </c>
      <c r="G11" s="228">
        <v>0.1106347029745923</v>
      </c>
      <c r="H11" s="228">
        <v>8.3433520605969785E-2</v>
      </c>
      <c r="I11" s="228">
        <v>9.7324409062257963E-2</v>
      </c>
      <c r="J11" s="228">
        <v>8.379997199044735E-2</v>
      </c>
      <c r="K11" s="228">
        <v>8.8955203967834115E-2</v>
      </c>
      <c r="L11" s="228">
        <v>7.7965347834752036E-2</v>
      </c>
      <c r="M11" s="228">
        <v>7.2554909040008428E-2</v>
      </c>
      <c r="N11" s="228">
        <v>5.1998244200739903E-2</v>
      </c>
      <c r="O11" s="228">
        <v>4.8627981410670817E-2</v>
      </c>
      <c r="P11" s="228">
        <v>5.1244696174526302E-2</v>
      </c>
      <c r="Q11" s="228">
        <v>5.928323949483183E-2</v>
      </c>
      <c r="R11" s="228">
        <v>3.3230982947249021E-2</v>
      </c>
      <c r="S11" s="228">
        <v>2.6230595215275189E-2</v>
      </c>
      <c r="T11" s="228">
        <v>2.601866361744588E-2</v>
      </c>
      <c r="U11" s="228">
        <v>3.2677778482176671E-2</v>
      </c>
      <c r="V11" s="228">
        <v>3.6334525232680041E-2</v>
      </c>
      <c r="W11" s="228">
        <v>3.683453975977944E-2</v>
      </c>
      <c r="DA11" s="69" t="s">
        <v>1447</v>
      </c>
    </row>
    <row r="12" spans="1:105" ht="12" customHeight="1" x14ac:dyDescent="0.25">
      <c r="A12" s="37" t="s">
        <v>162</v>
      </c>
      <c r="B12" s="228">
        <v>2.4852216390813959</v>
      </c>
      <c r="C12" s="228">
        <v>2.4076348208122198</v>
      </c>
      <c r="D12" s="228">
        <v>2.4626430578197578</v>
      </c>
      <c r="E12" s="228">
        <v>1.8807871592041709</v>
      </c>
      <c r="F12" s="228">
        <v>1.857171136101746</v>
      </c>
      <c r="G12" s="228">
        <v>1.673481075830709</v>
      </c>
      <c r="H12" s="228">
        <v>1.5430027140283891</v>
      </c>
      <c r="I12" s="228">
        <v>1.994291953289246</v>
      </c>
      <c r="J12" s="228">
        <v>1.7285887232803641</v>
      </c>
      <c r="K12" s="228">
        <v>1.192040186965049</v>
      </c>
      <c r="L12" s="228">
        <v>1.255206026873398</v>
      </c>
      <c r="M12" s="228">
        <v>1.181138401667428</v>
      </c>
      <c r="N12" s="228">
        <v>1.2034856722034899</v>
      </c>
      <c r="O12" s="228">
        <v>1.051010935326824</v>
      </c>
      <c r="P12" s="228">
        <v>1.0197338122919359</v>
      </c>
      <c r="Q12" s="228">
        <v>0.94675240787171377</v>
      </c>
      <c r="R12" s="228">
        <v>0.71432100644536034</v>
      </c>
      <c r="S12" s="228">
        <v>0.64867951194631901</v>
      </c>
      <c r="T12" s="228">
        <v>0.67508336656519397</v>
      </c>
      <c r="U12" s="228">
        <v>0.69076719852249235</v>
      </c>
      <c r="V12" s="228">
        <v>0.71720622403304779</v>
      </c>
      <c r="W12" s="228">
        <v>0.7089177269690855</v>
      </c>
      <c r="DA12" s="69" t="s">
        <v>1448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1449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1450</v>
      </c>
    </row>
    <row r="15" spans="1:105" ht="12" customHeight="1" x14ac:dyDescent="0.25">
      <c r="A15" s="37" t="s">
        <v>38</v>
      </c>
      <c r="B15" s="228">
        <v>0.32516427220758848</v>
      </c>
      <c r="C15" s="228">
        <v>0.30115397613745759</v>
      </c>
      <c r="D15" s="228">
        <v>0.25623041604371333</v>
      </c>
      <c r="E15" s="228">
        <v>0.29887243202199287</v>
      </c>
      <c r="F15" s="228">
        <v>0.38118347864983648</v>
      </c>
      <c r="G15" s="228">
        <v>0.32888402850131621</v>
      </c>
      <c r="H15" s="228">
        <v>0.37550726529541001</v>
      </c>
      <c r="I15" s="228">
        <v>0.55923762911519925</v>
      </c>
      <c r="J15" s="228">
        <v>0.51047998320957122</v>
      </c>
      <c r="K15" s="228">
        <v>0.40700804270525398</v>
      </c>
      <c r="L15" s="228">
        <v>0.36585537323290579</v>
      </c>
      <c r="M15" s="228">
        <v>0.27600842165751399</v>
      </c>
      <c r="N15" s="228">
        <v>0.42530467837763553</v>
      </c>
      <c r="O15" s="228">
        <v>0.37254088310191108</v>
      </c>
      <c r="P15" s="228">
        <v>0.38420418543358908</v>
      </c>
      <c r="Q15" s="228">
        <v>0.38265179618875361</v>
      </c>
      <c r="R15" s="228">
        <v>0.22840029005910231</v>
      </c>
      <c r="S15" s="228">
        <v>0.21361365919946501</v>
      </c>
      <c r="T15" s="228">
        <v>0.23784492943005589</v>
      </c>
      <c r="U15" s="228">
        <v>0.22258566369186469</v>
      </c>
      <c r="V15" s="228">
        <v>0.21092138030886801</v>
      </c>
      <c r="W15" s="228">
        <v>0.25867400366620658</v>
      </c>
      <c r="DA15" s="69" t="s">
        <v>1451</v>
      </c>
    </row>
    <row r="16" spans="1:105" ht="12" customHeight="1" x14ac:dyDescent="0.25">
      <c r="A16" s="57" t="s">
        <v>1452</v>
      </c>
      <c r="B16" s="263">
        <v>14.52995300755723</v>
      </c>
      <c r="C16" s="263">
        <v>14.343644492032251</v>
      </c>
      <c r="D16" s="263">
        <v>13.264217073232951</v>
      </c>
      <c r="E16" s="263">
        <v>12.656769434798051</v>
      </c>
      <c r="F16" s="263">
        <v>14.37576191954942</v>
      </c>
      <c r="G16" s="263">
        <v>12.691360443113121</v>
      </c>
      <c r="H16" s="263">
        <v>12.94712171666071</v>
      </c>
      <c r="I16" s="263">
        <v>18.118330862626319</v>
      </c>
      <c r="J16" s="263">
        <v>16.340268974144351</v>
      </c>
      <c r="K16" s="263">
        <v>12.134026728410429</v>
      </c>
      <c r="L16" s="263">
        <v>11.741446016907339</v>
      </c>
      <c r="M16" s="263">
        <v>10.051842044778461</v>
      </c>
      <c r="N16" s="263">
        <v>13.25946833182932</v>
      </c>
      <c r="O16" s="263">
        <v>11.404456115682761</v>
      </c>
      <c r="P16" s="263">
        <v>11.316700827095501</v>
      </c>
      <c r="Q16" s="263">
        <v>11.138023936497451</v>
      </c>
      <c r="R16" s="263">
        <v>7.3681728391738526</v>
      </c>
      <c r="S16" s="263">
        <v>6.693974760157964</v>
      </c>
      <c r="T16" s="263">
        <v>7.2519636121436486</v>
      </c>
      <c r="U16" s="263">
        <v>7.1437715395105554</v>
      </c>
      <c r="V16" s="263">
        <v>7.0815706500379969</v>
      </c>
      <c r="W16" s="263">
        <v>7.9308995231394519</v>
      </c>
      <c r="DA16" s="70" t="s">
        <v>1453</v>
      </c>
    </row>
    <row r="17" spans="1:105" ht="12" customHeight="1" x14ac:dyDescent="0.25">
      <c r="A17" s="57" t="s">
        <v>1454</v>
      </c>
      <c r="B17" s="263">
        <v>472.02774896146349</v>
      </c>
      <c r="C17" s="263">
        <v>457.37401174072698</v>
      </c>
      <c r="D17" s="263">
        <v>463.64094705519659</v>
      </c>
      <c r="E17" s="263">
        <v>385.98876099552717</v>
      </c>
      <c r="F17" s="263">
        <v>412.99246009363389</v>
      </c>
      <c r="G17" s="263">
        <v>400.93010108124838</v>
      </c>
      <c r="H17" s="263">
        <v>389.07769348269119</v>
      </c>
      <c r="I17" s="263">
        <v>430.95483894874712</v>
      </c>
      <c r="J17" s="263">
        <v>399.43273314988971</v>
      </c>
      <c r="K17" s="263">
        <v>320.8339163970038</v>
      </c>
      <c r="L17" s="263">
        <v>315.2823392377141</v>
      </c>
      <c r="M17" s="263">
        <v>293.24929587914181</v>
      </c>
      <c r="N17" s="263">
        <v>262.43127425204369</v>
      </c>
      <c r="O17" s="263">
        <v>244.41268903200171</v>
      </c>
      <c r="P17" s="263">
        <v>248.3350597700846</v>
      </c>
      <c r="Q17" s="263">
        <v>221.6829130044778</v>
      </c>
      <c r="R17" s="263">
        <v>162.6702997932542</v>
      </c>
      <c r="S17" s="263">
        <v>154.16974669933191</v>
      </c>
      <c r="T17" s="263">
        <v>160.3317124275645</v>
      </c>
      <c r="U17" s="263">
        <v>159.6753613693964</v>
      </c>
      <c r="V17" s="263">
        <v>163.2856715705191</v>
      </c>
      <c r="W17" s="263">
        <v>157.81464459388999</v>
      </c>
      <c r="DA17" s="70" t="s">
        <v>1455</v>
      </c>
    </row>
    <row r="18" spans="1:105" ht="12" customHeight="1" x14ac:dyDescent="0.25">
      <c r="A18" s="18" t="s">
        <v>30</v>
      </c>
      <c r="B18" s="232">
        <v>58.660774323330671</v>
      </c>
      <c r="C18" s="232">
        <v>29.704048476338819</v>
      </c>
      <c r="D18" s="232">
        <v>27.63306089270446</v>
      </c>
      <c r="E18" s="232">
        <v>18.938024758787279</v>
      </c>
      <c r="F18" s="232">
        <v>10.53614920032039</v>
      </c>
      <c r="G18" s="232">
        <v>0.1408453952181051</v>
      </c>
      <c r="H18" s="232">
        <v>0.80026853218357474</v>
      </c>
      <c r="I18" s="232">
        <v>25.608205521535531</v>
      </c>
      <c r="J18" s="232">
        <v>7.5978558911730376</v>
      </c>
      <c r="K18" s="232">
        <v>0.71801840297014685</v>
      </c>
      <c r="L18" s="232">
        <v>3.8768828658199732</v>
      </c>
      <c r="M18" s="232">
        <v>0.38617426066444321</v>
      </c>
      <c r="N18" s="232">
        <v>0.34327881611706418</v>
      </c>
      <c r="O18" s="232">
        <v>0</v>
      </c>
      <c r="P18" s="232">
        <v>0</v>
      </c>
      <c r="Q18" s="232">
        <v>0.2078502542010191</v>
      </c>
      <c r="R18" s="232">
        <v>0.2397994725703802</v>
      </c>
      <c r="S18" s="232">
        <v>0.104882701540426</v>
      </c>
      <c r="T18" s="232">
        <v>0.15202904542919871</v>
      </c>
      <c r="U18" s="232">
        <v>0.16166632302092709</v>
      </c>
      <c r="V18" s="232">
        <v>0.19881804977879439</v>
      </c>
      <c r="W18" s="232">
        <v>0.22530121651370469</v>
      </c>
      <c r="DA18" s="71" t="s">
        <v>1456</v>
      </c>
    </row>
    <row r="19" spans="1:105" ht="12" customHeight="1" x14ac:dyDescent="0.25">
      <c r="A19" s="18" t="s">
        <v>33</v>
      </c>
      <c r="B19" s="232">
        <v>44.970863245481979</v>
      </c>
      <c r="C19" s="232">
        <v>41.590915818418317</v>
      </c>
      <c r="D19" s="232">
        <v>34.507657439541553</v>
      </c>
      <c r="E19" s="232">
        <v>4.147389148659042</v>
      </c>
      <c r="F19" s="232">
        <v>1.6525663047056509</v>
      </c>
      <c r="G19" s="232">
        <v>1.8247418032823479</v>
      </c>
      <c r="H19" s="232">
        <v>1.214561608661149</v>
      </c>
      <c r="I19" s="232">
        <v>2.3170424725496059</v>
      </c>
      <c r="J19" s="232">
        <v>1.86078369754146</v>
      </c>
      <c r="K19" s="232">
        <v>1.023115421018056</v>
      </c>
      <c r="L19" s="232">
        <v>0.75788724765814763</v>
      </c>
      <c r="M19" s="232">
        <v>0.82299191257732807</v>
      </c>
      <c r="N19" s="232">
        <v>1.0451150956827779</v>
      </c>
      <c r="O19" s="232">
        <v>0.690912213716665</v>
      </c>
      <c r="P19" s="232">
        <v>0.61011536806366384</v>
      </c>
      <c r="Q19" s="232">
        <v>0.80917341360361417</v>
      </c>
      <c r="R19" s="232">
        <v>0.60421787754571021</v>
      </c>
      <c r="S19" s="232">
        <v>0.4003737941965444</v>
      </c>
      <c r="T19" s="232">
        <v>0.40537347091246573</v>
      </c>
      <c r="U19" s="232">
        <v>0.41181130463940302</v>
      </c>
      <c r="V19" s="232">
        <v>0.38140112586125041</v>
      </c>
      <c r="W19" s="232">
        <v>0.50798718633727302</v>
      </c>
      <c r="DA19" s="71" t="s">
        <v>1457</v>
      </c>
    </row>
    <row r="20" spans="1:105" ht="12" customHeight="1" x14ac:dyDescent="0.25">
      <c r="A20" s="18" t="s">
        <v>160</v>
      </c>
      <c r="B20" s="297">
        <v>7.9555020034098511</v>
      </c>
      <c r="C20" s="297">
        <v>8.1401935667650172</v>
      </c>
      <c r="D20" s="297">
        <v>6.3522639508646872</v>
      </c>
      <c r="E20" s="297">
        <v>5.282147809077868</v>
      </c>
      <c r="F20" s="297">
        <v>5.061635718481063</v>
      </c>
      <c r="G20" s="297">
        <v>3.8752181212307799</v>
      </c>
      <c r="H20" s="297">
        <v>2.9348891950910989</v>
      </c>
      <c r="I20" s="297">
        <v>4.6003137157685714</v>
      </c>
      <c r="J20" s="297">
        <v>3.8788171618909151</v>
      </c>
      <c r="K20" s="297">
        <v>3.5218700573716131</v>
      </c>
      <c r="L20" s="297">
        <v>3.2278147241413588</v>
      </c>
      <c r="M20" s="297">
        <v>3.005606269971659</v>
      </c>
      <c r="N20" s="297">
        <v>3.6495570601469689</v>
      </c>
      <c r="O20" s="297">
        <v>3.0139027048842859</v>
      </c>
      <c r="P20" s="297">
        <v>2.942321827569931</v>
      </c>
      <c r="Q20" s="297">
        <v>4.001298895819156</v>
      </c>
      <c r="R20" s="297">
        <v>2.2196931617727498</v>
      </c>
      <c r="S20" s="297">
        <v>1.608759906236962</v>
      </c>
      <c r="T20" s="297">
        <v>1.710382130941219</v>
      </c>
      <c r="U20" s="297">
        <v>2.1638277867057232</v>
      </c>
      <c r="V20" s="297">
        <v>2.288718581467454</v>
      </c>
      <c r="W20" s="297">
        <v>2.7209564426409352</v>
      </c>
      <c r="DA20" s="122" t="s">
        <v>1458</v>
      </c>
    </row>
    <row r="21" spans="1:105" ht="12" customHeight="1" x14ac:dyDescent="0.25">
      <c r="A21" s="18" t="s">
        <v>70</v>
      </c>
      <c r="B21" s="297">
        <v>60.443130407702597</v>
      </c>
      <c r="C21" s="297">
        <v>42.195715720939432</v>
      </c>
      <c r="D21" s="297">
        <v>43.555681947994657</v>
      </c>
      <c r="E21" s="297">
        <v>25.239476287850302</v>
      </c>
      <c r="F21" s="297">
        <v>11.932789487590171</v>
      </c>
      <c r="G21" s="297">
        <v>7.6399080839143796</v>
      </c>
      <c r="H21" s="297">
        <v>3.5080208719018819</v>
      </c>
      <c r="I21" s="297">
        <v>4.5333538231488459</v>
      </c>
      <c r="J21" s="297">
        <v>2.500651497231773</v>
      </c>
      <c r="K21" s="297">
        <v>1.556922604056707</v>
      </c>
      <c r="L21" s="297">
        <v>0.76886997467431062</v>
      </c>
      <c r="M21" s="297">
        <v>0.40893802337313612</v>
      </c>
      <c r="N21" s="297">
        <v>0.54527104015392414</v>
      </c>
      <c r="O21" s="297">
        <v>0.45059139558642158</v>
      </c>
      <c r="P21" s="297">
        <v>0.13263273766029571</v>
      </c>
      <c r="Q21" s="297">
        <v>0.14072415906571961</v>
      </c>
      <c r="R21" s="297">
        <v>0.10508013644618611</v>
      </c>
      <c r="S21" s="297">
        <v>9.143401378836663E-2</v>
      </c>
      <c r="T21" s="297">
        <v>8.7554056014425188E-2</v>
      </c>
      <c r="U21" s="297">
        <v>8.9254099327748707E-2</v>
      </c>
      <c r="V21" s="297">
        <v>0.1016765542734312</v>
      </c>
      <c r="W21" s="297">
        <v>0.14945961205239741</v>
      </c>
      <c r="DA21" s="122" t="s">
        <v>1459</v>
      </c>
    </row>
    <row r="22" spans="1:105" ht="12" customHeight="1" x14ac:dyDescent="0.25">
      <c r="A22" s="18" t="s">
        <v>34</v>
      </c>
      <c r="B22" s="297">
        <v>117.9220441291662</v>
      </c>
      <c r="C22" s="297">
        <v>147.4533073565425</v>
      </c>
      <c r="D22" s="297">
        <v>172.06959571165331</v>
      </c>
      <c r="E22" s="297">
        <v>163.9808492349685</v>
      </c>
      <c r="F22" s="297">
        <v>207.492350385132</v>
      </c>
      <c r="G22" s="297">
        <v>221.66997979502531</v>
      </c>
      <c r="H22" s="297">
        <v>215.11696383459849</v>
      </c>
      <c r="I22" s="297">
        <v>164.97304859522501</v>
      </c>
      <c r="J22" s="297">
        <v>180.28803212168839</v>
      </c>
      <c r="K22" s="297">
        <v>145.09360892760839</v>
      </c>
      <c r="L22" s="297">
        <v>128.73322672065609</v>
      </c>
      <c r="M22" s="297">
        <v>108.40543270165131</v>
      </c>
      <c r="N22" s="297">
        <v>124.3061157637523</v>
      </c>
      <c r="O22" s="297">
        <v>123.0788604759618</v>
      </c>
      <c r="P22" s="297">
        <v>130.39625944851281</v>
      </c>
      <c r="Q22" s="297">
        <v>113.794783272551</v>
      </c>
      <c r="R22" s="297">
        <v>68.508495484640719</v>
      </c>
      <c r="S22" s="297">
        <v>70.195204954421385</v>
      </c>
      <c r="T22" s="297">
        <v>69.845785783874021</v>
      </c>
      <c r="U22" s="297">
        <v>66.148828658438262</v>
      </c>
      <c r="V22" s="297">
        <v>68.812793259424012</v>
      </c>
      <c r="W22" s="297">
        <v>58.935010027749499</v>
      </c>
      <c r="DA22" s="122" t="s">
        <v>1460</v>
      </c>
    </row>
    <row r="23" spans="1:105" ht="12" customHeight="1" x14ac:dyDescent="0.25">
      <c r="A23" s="18" t="s">
        <v>162</v>
      </c>
      <c r="B23" s="297">
        <v>85.349862143746989</v>
      </c>
      <c r="C23" s="297">
        <v>92.611761055397395</v>
      </c>
      <c r="D23" s="297">
        <v>88.450942118561997</v>
      </c>
      <c r="E23" s="297">
        <v>73.653943365435865</v>
      </c>
      <c r="F23" s="297">
        <v>72.873538087229647</v>
      </c>
      <c r="G23" s="297">
        <v>58.617269412159679</v>
      </c>
      <c r="H23" s="297">
        <v>54.277249245959993</v>
      </c>
      <c r="I23" s="297">
        <v>94.265854931568185</v>
      </c>
      <c r="J23" s="297">
        <v>80.010523231144944</v>
      </c>
      <c r="K23" s="297">
        <v>47.194660395292011</v>
      </c>
      <c r="L23" s="297">
        <v>51.966323602637637</v>
      </c>
      <c r="M23" s="297">
        <v>48.928970247876059</v>
      </c>
      <c r="N23" s="297">
        <v>84.46803732102687</v>
      </c>
      <c r="O23" s="297">
        <v>65.140369987666745</v>
      </c>
      <c r="P23" s="297">
        <v>58.550157932425257</v>
      </c>
      <c r="Q23" s="297">
        <v>63.900680808130701</v>
      </c>
      <c r="R23" s="297">
        <v>47.713709095946363</v>
      </c>
      <c r="S23" s="297">
        <v>39.784441879873299</v>
      </c>
      <c r="T23" s="297">
        <v>44.377779890837253</v>
      </c>
      <c r="U23" s="297">
        <v>45.740601954416441</v>
      </c>
      <c r="V23" s="297">
        <v>45.176955008405088</v>
      </c>
      <c r="W23" s="297">
        <v>52.367540603972813</v>
      </c>
      <c r="DA23" s="122" t="s">
        <v>1461</v>
      </c>
    </row>
    <row r="24" spans="1:105" ht="12" customHeight="1" x14ac:dyDescent="0.25">
      <c r="A24" s="18" t="s">
        <v>73</v>
      </c>
      <c r="B24" s="297">
        <v>96.725572708625236</v>
      </c>
      <c r="C24" s="297">
        <v>95.678069746325477</v>
      </c>
      <c r="D24" s="297">
        <v>91.071744993875996</v>
      </c>
      <c r="E24" s="297">
        <v>94.746930390748389</v>
      </c>
      <c r="F24" s="297">
        <v>103.443430910175</v>
      </c>
      <c r="G24" s="297">
        <v>107.1621384704179</v>
      </c>
      <c r="H24" s="297">
        <v>111.225740194295</v>
      </c>
      <c r="I24" s="297">
        <v>134.6570198889514</v>
      </c>
      <c r="J24" s="297">
        <v>123.2960695492192</v>
      </c>
      <c r="K24" s="297">
        <v>121.7257205886869</v>
      </c>
      <c r="L24" s="297">
        <v>125.95133410212659</v>
      </c>
      <c r="M24" s="297">
        <v>131.29118246302789</v>
      </c>
      <c r="N24" s="297">
        <v>48.073899155163843</v>
      </c>
      <c r="O24" s="297">
        <v>52.0380522541858</v>
      </c>
      <c r="P24" s="297">
        <v>55.703572455852587</v>
      </c>
      <c r="Q24" s="297">
        <v>38.828402201106613</v>
      </c>
      <c r="R24" s="297">
        <v>43.279304564332087</v>
      </c>
      <c r="S24" s="297">
        <v>41.984649449274961</v>
      </c>
      <c r="T24" s="297">
        <v>43.752808049555959</v>
      </c>
      <c r="U24" s="297">
        <v>44.959371242847922</v>
      </c>
      <c r="V24" s="297">
        <v>46.325308991309079</v>
      </c>
      <c r="W24" s="297">
        <v>42.908389504623393</v>
      </c>
      <c r="DA24" s="122" t="s">
        <v>1462</v>
      </c>
    </row>
    <row r="25" spans="1:105" ht="12" customHeight="1" x14ac:dyDescent="0.25">
      <c r="A25" s="57" t="s">
        <v>1463</v>
      </c>
      <c r="B25" s="263">
        <v>335.53631476208062</v>
      </c>
      <c r="C25" s="263">
        <v>325.11984879084088</v>
      </c>
      <c r="D25" s="263">
        <v>329.5746385460958</v>
      </c>
      <c r="E25" s="263">
        <v>274.37634056254228</v>
      </c>
      <c r="F25" s="263">
        <v>293.57165630458888</v>
      </c>
      <c r="G25" s="263">
        <v>284.99724622116099</v>
      </c>
      <c r="H25" s="263">
        <v>276.57207804952719</v>
      </c>
      <c r="I25" s="263">
        <v>306.34003786407442</v>
      </c>
      <c r="J25" s="263">
        <v>283.93285685287401</v>
      </c>
      <c r="K25" s="263">
        <v>228.06165568737529</v>
      </c>
      <c r="L25" s="263">
        <v>224.11537128938431</v>
      </c>
      <c r="M25" s="263">
        <v>208.4533976283146</v>
      </c>
      <c r="N25" s="263">
        <v>186.54670797338329</v>
      </c>
      <c r="O25" s="263">
        <v>173.73837266839061</v>
      </c>
      <c r="P25" s="263">
        <v>176.52655159533401</v>
      </c>
      <c r="Q25" s="263">
        <v>157.5811333950158</v>
      </c>
      <c r="R25" s="263">
        <v>115.6325937065353</v>
      </c>
      <c r="S25" s="263">
        <v>109.59005856988399</v>
      </c>
      <c r="T25" s="263">
        <v>113.970231720065</v>
      </c>
      <c r="U25" s="263">
        <v>113.5036709813532</v>
      </c>
      <c r="V25" s="263">
        <v>116.0700247236871</v>
      </c>
      <c r="W25" s="263">
        <v>112.1809986362569</v>
      </c>
      <c r="DA25" s="70" t="s">
        <v>1464</v>
      </c>
    </row>
    <row r="26" spans="1:105" ht="12" customHeight="1" x14ac:dyDescent="0.25">
      <c r="A26" s="18" t="s">
        <v>30</v>
      </c>
      <c r="B26" s="232">
        <v>41.698438451649928</v>
      </c>
      <c r="C26" s="232">
        <v>21.11483272157928</v>
      </c>
      <c r="D26" s="232">
        <v>19.64269142637032</v>
      </c>
      <c r="E26" s="232">
        <v>13.46190992037482</v>
      </c>
      <c r="F26" s="232">
        <v>7.4895187459573762</v>
      </c>
      <c r="G26" s="232">
        <v>0.1001185734666416</v>
      </c>
      <c r="H26" s="232">
        <v>0.5688630693846306</v>
      </c>
      <c r="I26" s="232">
        <v>18.203342763790541</v>
      </c>
      <c r="J26" s="232">
        <v>5.4008616472793332</v>
      </c>
      <c r="K26" s="232">
        <v>0.51039636842118463</v>
      </c>
      <c r="L26" s="232">
        <v>2.7558443172536609</v>
      </c>
      <c r="M26" s="232">
        <v>0.27450820119030112</v>
      </c>
      <c r="N26" s="232">
        <v>0.2440163934201528</v>
      </c>
      <c r="O26" s="232">
        <v>0</v>
      </c>
      <c r="P26" s="232">
        <v>0</v>
      </c>
      <c r="Q26" s="232">
        <v>0.14774832299671711</v>
      </c>
      <c r="R26" s="232">
        <v>0.17045911280678741</v>
      </c>
      <c r="S26" s="232">
        <v>7.4554843935750945E-2</v>
      </c>
      <c r="T26" s="232">
        <v>0.108068361981564</v>
      </c>
      <c r="U26" s="232">
        <v>0.1149189266243891</v>
      </c>
      <c r="V26" s="232">
        <v>0.14132786870630959</v>
      </c>
      <c r="W26" s="232">
        <v>0.1601531691023399</v>
      </c>
      <c r="DA26" s="71" t="s">
        <v>1465</v>
      </c>
    </row>
    <row r="27" spans="1:105" ht="12" customHeight="1" x14ac:dyDescent="0.25">
      <c r="A27" s="18" t="s">
        <v>33</v>
      </c>
      <c r="B27" s="297">
        <v>31.967098879795781</v>
      </c>
      <c r="C27" s="297">
        <v>29.56449626530604</v>
      </c>
      <c r="D27" s="297">
        <v>24.529431233250111</v>
      </c>
      <c r="E27" s="297">
        <v>2.9481310662075262</v>
      </c>
      <c r="F27" s="297">
        <v>1.1747106160620919</v>
      </c>
      <c r="G27" s="297">
        <v>1.2970998874806789</v>
      </c>
      <c r="H27" s="297">
        <v>0.8633592561418183</v>
      </c>
      <c r="I27" s="297">
        <v>1.6470470096239731</v>
      </c>
      <c r="J27" s="297">
        <v>1.3227199159712799</v>
      </c>
      <c r="K27" s="297">
        <v>0.72727160362913212</v>
      </c>
      <c r="L27" s="297">
        <v>0.53873674724396781</v>
      </c>
      <c r="M27" s="297">
        <v>0.58501576238420994</v>
      </c>
      <c r="N27" s="297">
        <v>0.7429098574801114</v>
      </c>
      <c r="O27" s="297">
        <v>0.49112819855327439</v>
      </c>
      <c r="P27" s="297">
        <v>0.43369455001363738</v>
      </c>
      <c r="Q27" s="297">
        <v>0.57519301736257755</v>
      </c>
      <c r="R27" s="297">
        <v>0.42950237648339029</v>
      </c>
      <c r="S27" s="297">
        <v>0.28460180090596288</v>
      </c>
      <c r="T27" s="297">
        <v>0.28815577226453842</v>
      </c>
      <c r="U27" s="297">
        <v>0.29273204348702531</v>
      </c>
      <c r="V27" s="297">
        <v>0.2711152649376134</v>
      </c>
      <c r="W27" s="297">
        <v>0.36109772958259378</v>
      </c>
      <c r="DA27" s="122" t="s">
        <v>1466</v>
      </c>
    </row>
    <row r="28" spans="1:105" ht="12" customHeight="1" x14ac:dyDescent="0.25">
      <c r="A28" s="18" t="s">
        <v>160</v>
      </c>
      <c r="B28" s="297">
        <v>5.655090892811935</v>
      </c>
      <c r="C28" s="297">
        <v>5.7863770866261408</v>
      </c>
      <c r="D28" s="297">
        <v>4.5154447829785536</v>
      </c>
      <c r="E28" s="297">
        <v>3.7547631760760778</v>
      </c>
      <c r="F28" s="297">
        <v>3.5980143103534079</v>
      </c>
      <c r="G28" s="297">
        <v>2.7546609498230259</v>
      </c>
      <c r="H28" s="297">
        <v>2.0862373174512512</v>
      </c>
      <c r="I28" s="297">
        <v>3.2700880707427582</v>
      </c>
      <c r="J28" s="297">
        <v>2.7572192927222261</v>
      </c>
      <c r="K28" s="297">
        <v>2.503486929997973</v>
      </c>
      <c r="L28" s="297">
        <v>2.2944605685916861</v>
      </c>
      <c r="M28" s="297">
        <v>2.136505859392658</v>
      </c>
      <c r="N28" s="297">
        <v>2.5942519887228501</v>
      </c>
      <c r="O28" s="297">
        <v>2.1424032991138851</v>
      </c>
      <c r="P28" s="297">
        <v>2.0915207316497071</v>
      </c>
      <c r="Q28" s="297">
        <v>2.844284236930211</v>
      </c>
      <c r="R28" s="297">
        <v>1.5778472029292161</v>
      </c>
      <c r="S28" s="297">
        <v>1.143571265594832</v>
      </c>
      <c r="T28" s="297">
        <v>1.215808431418687</v>
      </c>
      <c r="U28" s="297">
        <v>1.538135846734515</v>
      </c>
      <c r="V28" s="297">
        <v>1.6269132483052009</v>
      </c>
      <c r="W28" s="297">
        <v>1.9341653099856551</v>
      </c>
      <c r="DA28" s="122" t="s">
        <v>1467</v>
      </c>
    </row>
    <row r="29" spans="1:105" ht="12" customHeight="1" x14ac:dyDescent="0.25">
      <c r="A29" s="18" t="s">
        <v>70</v>
      </c>
      <c r="B29" s="297">
        <v>42.965408864850701</v>
      </c>
      <c r="C29" s="297">
        <v>29.994412368558191</v>
      </c>
      <c r="D29" s="297">
        <v>30.96113107742854</v>
      </c>
      <c r="E29" s="297">
        <v>17.941235189632039</v>
      </c>
      <c r="F29" s="297">
        <v>8.4823068523129947</v>
      </c>
      <c r="G29" s="297">
        <v>5.430754037739721</v>
      </c>
      <c r="H29" s="297">
        <v>2.4936423717803802</v>
      </c>
      <c r="I29" s="297">
        <v>3.222490285112741</v>
      </c>
      <c r="J29" s="297">
        <v>1.7775636913963071</v>
      </c>
      <c r="K29" s="297">
        <v>1.1067232256670121</v>
      </c>
      <c r="L29" s="297">
        <v>0.54654371146831504</v>
      </c>
      <c r="M29" s="297">
        <v>0.29068959956401602</v>
      </c>
      <c r="N29" s="297">
        <v>0.38760059289368382</v>
      </c>
      <c r="O29" s="297">
        <v>0.32029849234756319</v>
      </c>
      <c r="P29" s="297">
        <v>9.4280686059782209E-2</v>
      </c>
      <c r="Q29" s="297">
        <v>0.1000323939319069</v>
      </c>
      <c r="R29" s="297">
        <v>7.469518861004161E-2</v>
      </c>
      <c r="S29" s="297">
        <v>6.4994975608856614E-2</v>
      </c>
      <c r="T29" s="297">
        <v>6.2236945523199333E-2</v>
      </c>
      <c r="U29" s="297">
        <v>6.3445404707100084E-2</v>
      </c>
      <c r="V29" s="297">
        <v>7.2275785467432435E-2</v>
      </c>
      <c r="W29" s="297">
        <v>0.10624190536291089</v>
      </c>
      <c r="DA29" s="122" t="s">
        <v>1468</v>
      </c>
    </row>
    <row r="30" spans="1:105" ht="12" customHeight="1" x14ac:dyDescent="0.25">
      <c r="A30" s="18" t="s">
        <v>34</v>
      </c>
      <c r="B30" s="297">
        <v>83.823733251627388</v>
      </c>
      <c r="C30" s="297">
        <v>104.81574326668211</v>
      </c>
      <c r="D30" s="297">
        <v>122.31399140138861</v>
      </c>
      <c r="E30" s="297">
        <v>116.56418497623039</v>
      </c>
      <c r="F30" s="297">
        <v>147.49391056506181</v>
      </c>
      <c r="G30" s="297">
        <v>157.57193994940309</v>
      </c>
      <c r="H30" s="297">
        <v>152.91379256129639</v>
      </c>
      <c r="I30" s="297">
        <v>117.2694802000434</v>
      </c>
      <c r="J30" s="297">
        <v>128.155986648907</v>
      </c>
      <c r="K30" s="297">
        <v>103.1383746871094</v>
      </c>
      <c r="L30" s="297">
        <v>91.508756797276263</v>
      </c>
      <c r="M30" s="297">
        <v>77.058942973012321</v>
      </c>
      <c r="N30" s="297">
        <v>88.361788215893995</v>
      </c>
      <c r="O30" s="297">
        <v>87.489405781930159</v>
      </c>
      <c r="P30" s="297">
        <v>92.690907368003252</v>
      </c>
      <c r="Q30" s="297">
        <v>80.889910185213779</v>
      </c>
      <c r="R30" s="297">
        <v>48.698594850379557</v>
      </c>
      <c r="S30" s="297">
        <v>49.89757580183781</v>
      </c>
      <c r="T30" s="297">
        <v>49.649194597447519</v>
      </c>
      <c r="U30" s="297">
        <v>47.021248735299913</v>
      </c>
      <c r="V30" s="297">
        <v>48.914901951319557</v>
      </c>
      <c r="W30" s="297">
        <v>41.893376223506223</v>
      </c>
      <c r="DA30" s="122" t="s">
        <v>1469</v>
      </c>
    </row>
    <row r="31" spans="1:105" ht="12" customHeight="1" x14ac:dyDescent="0.25">
      <c r="A31" s="18" t="s">
        <v>162</v>
      </c>
      <c r="B31" s="297">
        <v>60.670115839953503</v>
      </c>
      <c r="C31" s="297">
        <v>65.832165749838893</v>
      </c>
      <c r="D31" s="297">
        <v>62.874488249883257</v>
      </c>
      <c r="E31" s="297">
        <v>52.356186217668693</v>
      </c>
      <c r="F31" s="297">
        <v>51.80144274835714</v>
      </c>
      <c r="G31" s="297">
        <v>41.667513410483451</v>
      </c>
      <c r="H31" s="297">
        <v>38.582452467003499</v>
      </c>
      <c r="I31" s="297">
        <v>67.007962225156248</v>
      </c>
      <c r="J31" s="297">
        <v>56.87469892655816</v>
      </c>
      <c r="K31" s="297">
        <v>33.547863362535097</v>
      </c>
      <c r="L31" s="297">
        <v>36.939753545688873</v>
      </c>
      <c r="M31" s="297">
        <v>34.780680581166727</v>
      </c>
      <c r="N31" s="297">
        <v>60.043279278051713</v>
      </c>
      <c r="O31" s="297">
        <v>46.304395739421992</v>
      </c>
      <c r="P31" s="297">
        <v>41.619807870633579</v>
      </c>
      <c r="Q31" s="297">
        <v>45.423174794960268</v>
      </c>
      <c r="R31" s="297">
        <v>33.91682406152534</v>
      </c>
      <c r="S31" s="297">
        <v>28.280381911040369</v>
      </c>
      <c r="T31" s="297">
        <v>31.545511370158781</v>
      </c>
      <c r="U31" s="297">
        <v>32.514260122527453</v>
      </c>
      <c r="V31" s="297">
        <v>32.11359719644387</v>
      </c>
      <c r="W31" s="297">
        <v>37.224954732153208</v>
      </c>
      <c r="DA31" s="122" t="s">
        <v>1470</v>
      </c>
    </row>
    <row r="32" spans="1:105" ht="12" customHeight="1" x14ac:dyDescent="0.25">
      <c r="A32" s="18" t="s">
        <v>73</v>
      </c>
      <c r="B32" s="297">
        <v>68.756428581391361</v>
      </c>
      <c r="C32" s="297">
        <v>68.011821332250307</v>
      </c>
      <c r="D32" s="297">
        <v>64.737460374796456</v>
      </c>
      <c r="E32" s="297">
        <v>67.349930016352744</v>
      </c>
      <c r="F32" s="297">
        <v>73.531752466484036</v>
      </c>
      <c r="G32" s="297">
        <v>76.17515941276433</v>
      </c>
      <c r="H32" s="297">
        <v>79.063731006469283</v>
      </c>
      <c r="I32" s="297">
        <v>95.719627309604704</v>
      </c>
      <c r="J32" s="297">
        <v>87.643806730039699</v>
      </c>
      <c r="K32" s="297">
        <v>86.527539510015515</v>
      </c>
      <c r="L32" s="297">
        <v>89.531275601861566</v>
      </c>
      <c r="M32" s="297">
        <v>93.327054651604314</v>
      </c>
      <c r="N32" s="297">
        <v>34.172861646920829</v>
      </c>
      <c r="O32" s="297">
        <v>36.990741157023763</v>
      </c>
      <c r="P32" s="297">
        <v>39.596340388974077</v>
      </c>
      <c r="Q32" s="297">
        <v>27.600790443620301</v>
      </c>
      <c r="R32" s="297">
        <v>30.76467091380097</v>
      </c>
      <c r="S32" s="297">
        <v>29.844377970960419</v>
      </c>
      <c r="T32" s="297">
        <v>31.101256241270761</v>
      </c>
      <c r="U32" s="297">
        <v>31.958929901972851</v>
      </c>
      <c r="V32" s="297">
        <v>32.92989340850707</v>
      </c>
      <c r="W32" s="297">
        <v>30.501009566564001</v>
      </c>
      <c r="DA32" s="122" t="s">
        <v>1471</v>
      </c>
    </row>
    <row r="33" spans="1:105" ht="12" customHeight="1" x14ac:dyDescent="0.25">
      <c r="A33" s="57" t="s">
        <v>1472</v>
      </c>
      <c r="B33" s="263">
        <f t="shared" ref="B33:W33" si="0">B34+B35</f>
        <v>33.732409665782662</v>
      </c>
      <c r="C33" s="263">
        <f t="shared" si="0"/>
        <v>33.082434124980288</v>
      </c>
      <c r="D33" s="263">
        <f t="shared" si="0"/>
        <v>31.930214130395541</v>
      </c>
      <c r="E33" s="263">
        <f t="shared" si="0"/>
        <v>28.409171931262392</v>
      </c>
      <c r="F33" s="263">
        <f t="shared" si="0"/>
        <v>31.38666304555889</v>
      </c>
      <c r="G33" s="263">
        <f t="shared" si="0"/>
        <v>29.541490063762431</v>
      </c>
      <c r="H33" s="263">
        <f t="shared" si="0"/>
        <v>29.752241415966047</v>
      </c>
      <c r="I33" s="263">
        <f t="shared" si="0"/>
        <v>38.090017246047402</v>
      </c>
      <c r="J33" s="263">
        <f t="shared" si="0"/>
        <v>34.979191304785317</v>
      </c>
      <c r="K33" s="263">
        <f t="shared" si="0"/>
        <v>26.954627836778663</v>
      </c>
      <c r="L33" s="263">
        <f t="shared" si="0"/>
        <v>26.368987784379499</v>
      </c>
      <c r="M33" s="263">
        <f t="shared" si="0"/>
        <v>23.636907423199389</v>
      </c>
      <c r="N33" s="263">
        <f t="shared" si="0"/>
        <v>27.71746538194315</v>
      </c>
      <c r="O33" s="263">
        <f t="shared" si="0"/>
        <v>24.109830245034338</v>
      </c>
      <c r="P33" s="263">
        <f t="shared" si="0"/>
        <v>23.643676017900596</v>
      </c>
      <c r="Q33" s="263">
        <f t="shared" si="0"/>
        <v>22.641765851943354</v>
      </c>
      <c r="R33" s="263">
        <f t="shared" si="0"/>
        <v>15.646473132207792</v>
      </c>
      <c r="S33" s="263">
        <f t="shared" si="0"/>
        <v>14.40346890626409</v>
      </c>
      <c r="T33" s="263">
        <f t="shared" si="0"/>
        <v>15.532119311767509</v>
      </c>
      <c r="U33" s="263">
        <f t="shared" si="0"/>
        <v>15.014759294363859</v>
      </c>
      <c r="V33" s="263">
        <f t="shared" si="0"/>
        <v>14.721485158325557</v>
      </c>
      <c r="W33" s="263">
        <f t="shared" si="0"/>
        <v>15.472764310006918</v>
      </c>
      <c r="DA33" s="70"/>
    </row>
    <row r="34" spans="1:105" ht="12" customHeight="1" x14ac:dyDescent="0.25">
      <c r="A34" s="60" t="s">
        <v>1473</v>
      </c>
      <c r="B34" s="264">
        <v>17.64167628439802</v>
      </c>
      <c r="C34" s="264">
        <v>17.41546808412312</v>
      </c>
      <c r="D34" s="264">
        <v>16.10487134061982</v>
      </c>
      <c r="E34" s="264">
        <v>15.367333195010071</v>
      </c>
      <c r="F34" s="264">
        <v>17.45446375458749</v>
      </c>
      <c r="G34" s="264">
        <v>15.409332186385191</v>
      </c>
      <c r="H34" s="264">
        <v>15.719867092565909</v>
      </c>
      <c r="I34" s="264">
        <v>21.998538310882601</v>
      </c>
      <c r="J34" s="264">
        <v>19.83968809065756</v>
      </c>
      <c r="K34" s="264">
        <v>14.73264032289107</v>
      </c>
      <c r="L34" s="264">
        <v>14.25598483582694</v>
      </c>
      <c r="M34" s="264">
        <v>12.204536609557559</v>
      </c>
      <c r="N34" s="264">
        <v>16.099105612502338</v>
      </c>
      <c r="O34" s="264">
        <v>13.84682544312806</v>
      </c>
      <c r="P34" s="264">
        <v>13.74027655114644</v>
      </c>
      <c r="Q34" s="264">
        <v>13.52333435857402</v>
      </c>
      <c r="R34" s="264">
        <v>8.9461349233952099</v>
      </c>
      <c r="S34" s="264">
        <v>8.1275511154933504</v>
      </c>
      <c r="T34" s="264">
        <v>8.8050384199543075</v>
      </c>
      <c r="U34" s="264">
        <v>8.6736760183733495</v>
      </c>
      <c r="V34" s="264">
        <v>8.5981542354669855</v>
      </c>
      <c r="W34" s="264">
        <v>9.6293747101963447</v>
      </c>
      <c r="DA34" s="72" t="s">
        <v>1474</v>
      </c>
    </row>
    <row r="35" spans="1:105" ht="12" customHeight="1" x14ac:dyDescent="0.25">
      <c r="A35" s="60" t="s">
        <v>1475</v>
      </c>
      <c r="B35" s="264">
        <v>16.090733381384641</v>
      </c>
      <c r="C35" s="264">
        <v>15.66696604085717</v>
      </c>
      <c r="D35" s="264">
        <v>15.82534278977572</v>
      </c>
      <c r="E35" s="264">
        <v>13.04183873625232</v>
      </c>
      <c r="F35" s="264">
        <v>13.932199290971401</v>
      </c>
      <c r="G35" s="264">
        <v>14.13215787737724</v>
      </c>
      <c r="H35" s="264">
        <v>14.032374323400139</v>
      </c>
      <c r="I35" s="264">
        <v>16.091478935164801</v>
      </c>
      <c r="J35" s="264">
        <v>15.13950321412776</v>
      </c>
      <c r="K35" s="264">
        <v>12.221987513887591</v>
      </c>
      <c r="L35" s="264">
        <v>12.113002948552561</v>
      </c>
      <c r="M35" s="264">
        <v>11.43237081364183</v>
      </c>
      <c r="N35" s="264">
        <v>11.61835976944081</v>
      </c>
      <c r="O35" s="264">
        <v>10.263004801906281</v>
      </c>
      <c r="P35" s="264">
        <v>9.9033994667541556</v>
      </c>
      <c r="Q35" s="264">
        <v>9.1184314933693322</v>
      </c>
      <c r="R35" s="264">
        <v>6.7003382088125818</v>
      </c>
      <c r="S35" s="264">
        <v>6.2759177907707393</v>
      </c>
      <c r="T35" s="264">
        <v>6.727080891813201</v>
      </c>
      <c r="U35" s="264">
        <v>6.3410832759905089</v>
      </c>
      <c r="V35" s="264">
        <v>6.1233309228585719</v>
      </c>
      <c r="W35" s="264">
        <v>5.8433895998105729</v>
      </c>
      <c r="DA35" s="72" t="s">
        <v>1476</v>
      </c>
    </row>
    <row r="36" spans="1:105" ht="12" customHeight="1" x14ac:dyDescent="0.25">
      <c r="A36" s="64" t="s">
        <v>30</v>
      </c>
      <c r="B36" s="231">
        <v>1.887149562907884</v>
      </c>
      <c r="C36" s="231">
        <v>0.95075036622117903</v>
      </c>
      <c r="D36" s="231">
        <v>0.88773277038870269</v>
      </c>
      <c r="E36" s="231">
        <v>0.61491043465054185</v>
      </c>
      <c r="F36" s="231">
        <v>0.34267491051242321</v>
      </c>
      <c r="G36" s="231">
        <v>4.3747842896289107E-3</v>
      </c>
      <c r="H36" s="231">
        <v>2.426763961859529E-2</v>
      </c>
      <c r="I36" s="231">
        <v>0.74916008401837597</v>
      </c>
      <c r="J36" s="231">
        <v>0.21883619585787389</v>
      </c>
      <c r="K36" s="231">
        <v>2.0568035314838501E-2</v>
      </c>
      <c r="L36" s="231">
        <v>0.110059254771077</v>
      </c>
      <c r="M36" s="231">
        <v>1.0797227484398649E-2</v>
      </c>
      <c r="N36" s="231">
        <v>8.4213745242175189E-3</v>
      </c>
      <c r="O36" s="231">
        <v>0</v>
      </c>
      <c r="P36" s="231">
        <v>0</v>
      </c>
      <c r="Q36" s="231">
        <v>5.4995262495110041E-3</v>
      </c>
      <c r="R36" s="231">
        <v>6.3345151263660927E-3</v>
      </c>
      <c r="S36" s="231">
        <v>2.8036575036177731E-3</v>
      </c>
      <c r="T36" s="231">
        <v>3.9400978149543306E-3</v>
      </c>
      <c r="U36" s="231">
        <v>4.4361394647065618E-3</v>
      </c>
      <c r="V36" s="231">
        <v>5.7903622399277056E-3</v>
      </c>
      <c r="W36" s="231">
        <v>6.6494097867984764E-3</v>
      </c>
      <c r="DA36" s="73" t="s">
        <v>1477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1478</v>
      </c>
    </row>
    <row r="38" spans="1:105" ht="12" customHeight="1" x14ac:dyDescent="0.25">
      <c r="A38" s="64" t="s">
        <v>33</v>
      </c>
      <c r="B38" s="231">
        <v>1.4467375498578821</v>
      </c>
      <c r="C38" s="231">
        <v>1.3312184861714611</v>
      </c>
      <c r="D38" s="231">
        <v>1.1085843315503381</v>
      </c>
      <c r="E38" s="231">
        <v>0.13466414246203481</v>
      </c>
      <c r="F38" s="231">
        <v>5.3747626368430182E-2</v>
      </c>
      <c r="G38" s="231">
        <v>5.6678116890275049E-2</v>
      </c>
      <c r="H38" s="231">
        <v>3.6830816442509982E-2</v>
      </c>
      <c r="I38" s="231">
        <v>6.7784356539533241E-2</v>
      </c>
      <c r="J38" s="231">
        <v>5.3594965674119033E-2</v>
      </c>
      <c r="K38" s="231">
        <v>2.9307708581851159E-2</v>
      </c>
      <c r="L38" s="231">
        <v>2.1515353588098769E-2</v>
      </c>
      <c r="M38" s="231">
        <v>2.3010417324625981E-2</v>
      </c>
      <c r="N38" s="231">
        <v>2.5638941957480711E-2</v>
      </c>
      <c r="O38" s="231">
        <v>1.7901382207597231E-2</v>
      </c>
      <c r="P38" s="231">
        <v>1.6672523004725361E-2</v>
      </c>
      <c r="Q38" s="231">
        <v>2.1409983093961891E-2</v>
      </c>
      <c r="R38" s="231">
        <v>1.5960949554677521E-2</v>
      </c>
      <c r="S38" s="231">
        <v>1.0702536985266331E-2</v>
      </c>
      <c r="T38" s="231">
        <v>1.0505960374042431E-2</v>
      </c>
      <c r="U38" s="231">
        <v>1.1300141837744851E-2</v>
      </c>
      <c r="V38" s="231">
        <v>1.110789830153765E-2</v>
      </c>
      <c r="W38" s="231">
        <v>1.499243999063724E-2</v>
      </c>
      <c r="DA38" s="73" t="s">
        <v>1479</v>
      </c>
    </row>
    <row r="39" spans="1:105" ht="12" customHeight="1" x14ac:dyDescent="0.25">
      <c r="A39" s="64" t="s">
        <v>160</v>
      </c>
      <c r="B39" s="231">
        <v>0.25593290067561558</v>
      </c>
      <c r="C39" s="231">
        <v>0.26054670698770133</v>
      </c>
      <c r="D39" s="231">
        <v>0.20407123543922001</v>
      </c>
      <c r="E39" s="231">
        <v>0.17150932299110969</v>
      </c>
      <c r="F39" s="231">
        <v>0.16462329204907619</v>
      </c>
      <c r="G39" s="231">
        <v>0.12036775025120899</v>
      </c>
      <c r="H39" s="231">
        <v>8.8998667875450257E-2</v>
      </c>
      <c r="I39" s="231">
        <v>0.1345807462736037</v>
      </c>
      <c r="J39" s="231">
        <v>0.1117190960574264</v>
      </c>
      <c r="K39" s="231">
        <v>0.1008859207711747</v>
      </c>
      <c r="L39" s="231">
        <v>9.1633122633167502E-2</v>
      </c>
      <c r="M39" s="231">
        <v>8.4035157002909269E-2</v>
      </c>
      <c r="N39" s="231">
        <v>8.9531556880337551E-2</v>
      </c>
      <c r="O39" s="231">
        <v>7.8089550576059541E-2</v>
      </c>
      <c r="P39" s="231">
        <v>8.0404347972999099E-2</v>
      </c>
      <c r="Q39" s="231">
        <v>0.1058706826906972</v>
      </c>
      <c r="R39" s="231">
        <v>5.8635157777563923E-2</v>
      </c>
      <c r="S39" s="231">
        <v>4.3004344056700193E-2</v>
      </c>
      <c r="T39" s="231">
        <v>4.4327535424780892E-2</v>
      </c>
      <c r="U39" s="231">
        <v>5.9375642744044763E-2</v>
      </c>
      <c r="V39" s="231">
        <v>6.6656471415421456E-2</v>
      </c>
      <c r="W39" s="231">
        <v>8.0304734608694153E-2</v>
      </c>
      <c r="DA39" s="73" t="s">
        <v>1480</v>
      </c>
    </row>
    <row r="40" spans="1:105" ht="12" customHeight="1" x14ac:dyDescent="0.25">
      <c r="A40" s="64" t="s">
        <v>70</v>
      </c>
      <c r="B40" s="231">
        <v>1.9444889441957811</v>
      </c>
      <c r="C40" s="231">
        <v>1.350576579034477</v>
      </c>
      <c r="D40" s="231">
        <v>1.3992588932509771</v>
      </c>
      <c r="E40" s="231">
        <v>0.81951616032779551</v>
      </c>
      <c r="F40" s="231">
        <v>0.38809886725020959</v>
      </c>
      <c r="G40" s="231">
        <v>0.2373023967731476</v>
      </c>
      <c r="H40" s="231">
        <v>0.1063785252951779</v>
      </c>
      <c r="I40" s="231">
        <v>0.13262185545094651</v>
      </c>
      <c r="J40" s="231">
        <v>7.2024669677699132E-2</v>
      </c>
      <c r="K40" s="231">
        <v>4.4598911351357247E-2</v>
      </c>
      <c r="L40" s="231">
        <v>2.18271377695116E-2</v>
      </c>
      <c r="M40" s="231">
        <v>1.143369021483473E-2</v>
      </c>
      <c r="N40" s="231">
        <v>1.337668224997582E-2</v>
      </c>
      <c r="O40" s="231">
        <v>1.1674723114903619E-2</v>
      </c>
      <c r="P40" s="231">
        <v>3.6244331573536742E-3</v>
      </c>
      <c r="Q40" s="231">
        <v>3.7234316104025832E-3</v>
      </c>
      <c r="R40" s="231">
        <v>2.7757847282321199E-3</v>
      </c>
      <c r="S40" s="231">
        <v>2.44415575760925E-3</v>
      </c>
      <c r="T40" s="231">
        <v>2.26911603515581E-3</v>
      </c>
      <c r="U40" s="231">
        <v>2.4491410766075989E-3</v>
      </c>
      <c r="V40" s="231">
        <v>2.961220478753687E-3</v>
      </c>
      <c r="W40" s="231">
        <v>4.4110645405763373E-3</v>
      </c>
      <c r="DA40" s="73" t="s">
        <v>1481</v>
      </c>
    </row>
    <row r="41" spans="1:105" ht="12" customHeight="1" x14ac:dyDescent="0.25">
      <c r="A41" s="64" t="s">
        <v>34</v>
      </c>
      <c r="B41" s="231">
        <v>3.7936173977003329</v>
      </c>
      <c r="C41" s="231">
        <v>4.7196019788827188</v>
      </c>
      <c r="D41" s="231">
        <v>5.5278645928471439</v>
      </c>
      <c r="E41" s="231">
        <v>5.3243955777728367</v>
      </c>
      <c r="F41" s="231">
        <v>6.7484259427605062</v>
      </c>
      <c r="G41" s="231">
        <v>6.8852683723732904</v>
      </c>
      <c r="H41" s="231">
        <v>6.523286552253091</v>
      </c>
      <c r="I41" s="231">
        <v>4.8262352019328638</v>
      </c>
      <c r="J41" s="231">
        <v>5.192721166776594</v>
      </c>
      <c r="K41" s="231">
        <v>4.1562868862909834</v>
      </c>
      <c r="L41" s="231">
        <v>3.654555344466119</v>
      </c>
      <c r="M41" s="231">
        <v>3.0309583953381471</v>
      </c>
      <c r="N41" s="231">
        <v>3.0494988544248258</v>
      </c>
      <c r="O41" s="231">
        <v>3.1889459750660389</v>
      </c>
      <c r="P41" s="231">
        <v>3.5633172825743542</v>
      </c>
      <c r="Q41" s="231">
        <v>3.0109051349033269</v>
      </c>
      <c r="R41" s="231">
        <v>1.809712491359512</v>
      </c>
      <c r="S41" s="231">
        <v>1.876413461876695</v>
      </c>
      <c r="T41" s="231">
        <v>1.810175333100891</v>
      </c>
      <c r="U41" s="231">
        <v>1.815130225469562</v>
      </c>
      <c r="V41" s="231">
        <v>2.0040987232126981</v>
      </c>
      <c r="W41" s="231">
        <v>1.7393737971217129</v>
      </c>
      <c r="DA41" s="73" t="s">
        <v>1482</v>
      </c>
    </row>
    <row r="42" spans="1:105" ht="12" customHeight="1" x14ac:dyDescent="0.25">
      <c r="A42" s="64" t="s">
        <v>162</v>
      </c>
      <c r="B42" s="231">
        <v>2.745752283306635</v>
      </c>
      <c r="C42" s="231">
        <v>2.9642648142708712</v>
      </c>
      <c r="D42" s="231">
        <v>2.8415527398606968</v>
      </c>
      <c r="E42" s="231">
        <v>2.3915154249416468</v>
      </c>
      <c r="F42" s="231">
        <v>2.3701195444352412</v>
      </c>
      <c r="G42" s="231">
        <v>1.8207049575753369</v>
      </c>
      <c r="H42" s="231">
        <v>1.645923425972571</v>
      </c>
      <c r="I42" s="231">
        <v>2.75771825328443</v>
      </c>
      <c r="J42" s="231">
        <v>2.304492054507572</v>
      </c>
      <c r="K42" s="231">
        <v>1.351917217813337</v>
      </c>
      <c r="L42" s="231">
        <v>1.4752508772764441</v>
      </c>
      <c r="M42" s="231">
        <v>1.3680280540570311</v>
      </c>
      <c r="N42" s="231">
        <v>2.0721843126007848</v>
      </c>
      <c r="O42" s="231">
        <v>1.6877725377304209</v>
      </c>
      <c r="P42" s="231">
        <v>1.599990602034469</v>
      </c>
      <c r="Q42" s="231">
        <v>1.690753147340706</v>
      </c>
      <c r="R42" s="231">
        <v>1.260399819747712</v>
      </c>
      <c r="S42" s="231">
        <v>1.0634923334879891</v>
      </c>
      <c r="T42" s="231">
        <v>1.1501275502110719</v>
      </c>
      <c r="U42" s="231">
        <v>1.255126520340013</v>
      </c>
      <c r="V42" s="231">
        <v>1.3157303106364271</v>
      </c>
      <c r="W42" s="231">
        <v>1.545545303264894</v>
      </c>
      <c r="DA42" s="73" t="s">
        <v>1483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1484</v>
      </c>
    </row>
    <row r="44" spans="1:105" ht="12" customHeight="1" x14ac:dyDescent="0.25">
      <c r="A44" s="64" t="s">
        <v>73</v>
      </c>
      <c r="B44" s="231">
        <v>3.1117151855681948</v>
      </c>
      <c r="C44" s="231">
        <v>3.062409486811696</v>
      </c>
      <c r="D44" s="231">
        <v>2.925747994457319</v>
      </c>
      <c r="E44" s="231">
        <v>3.0763966617662502</v>
      </c>
      <c r="F44" s="231">
        <v>3.3643665969692562</v>
      </c>
      <c r="G44" s="231">
        <v>3.3285521269435052</v>
      </c>
      <c r="H44" s="231">
        <v>3.3728505755209319</v>
      </c>
      <c r="I44" s="231">
        <v>3.939349215579941</v>
      </c>
      <c r="J44" s="231">
        <v>3.55121802925026</v>
      </c>
      <c r="K44" s="231">
        <v>3.4869007666595579</v>
      </c>
      <c r="L44" s="231">
        <v>3.5755813235722078</v>
      </c>
      <c r="M44" s="231">
        <v>3.6708318190599831</v>
      </c>
      <c r="N44" s="231">
        <v>1.1793571016250479</v>
      </c>
      <c r="O44" s="231">
        <v>1.348294391453783</v>
      </c>
      <c r="P44" s="231">
        <v>1.522202425687267</v>
      </c>
      <c r="Q44" s="231">
        <v>1.0273637525842849</v>
      </c>
      <c r="R44" s="231">
        <v>1.1432611026319239</v>
      </c>
      <c r="S44" s="231">
        <v>1.1223068793651461</v>
      </c>
      <c r="T44" s="231">
        <v>1.133930315141362</v>
      </c>
      <c r="U44" s="231">
        <v>1.2336894744180791</v>
      </c>
      <c r="V44" s="231">
        <v>1.3491748874647169</v>
      </c>
      <c r="W44" s="231">
        <v>1.2663733890245039</v>
      </c>
      <c r="DA44" s="73" t="s">
        <v>1485</v>
      </c>
    </row>
    <row r="45" spans="1:105" ht="12" customHeight="1" x14ac:dyDescent="0.25">
      <c r="A45" s="146" t="s">
        <v>79</v>
      </c>
      <c r="B45" s="327">
        <v>0.90533955717231196</v>
      </c>
      <c r="C45" s="327">
        <v>1.0275976224770671</v>
      </c>
      <c r="D45" s="327">
        <v>0.93053023198132157</v>
      </c>
      <c r="E45" s="327">
        <v>0.50893101134010288</v>
      </c>
      <c r="F45" s="327">
        <v>0.50014251062626092</v>
      </c>
      <c r="G45" s="327">
        <v>1.678909372280845</v>
      </c>
      <c r="H45" s="327">
        <v>2.2338381204218121</v>
      </c>
      <c r="I45" s="327">
        <v>3.4840292220851099</v>
      </c>
      <c r="J45" s="327">
        <v>3.6348970363262132</v>
      </c>
      <c r="K45" s="327">
        <v>3.0315220671044911</v>
      </c>
      <c r="L45" s="327">
        <v>3.1625805344759299</v>
      </c>
      <c r="M45" s="327">
        <v>3.2332760531598979</v>
      </c>
      <c r="N45" s="327">
        <v>5.1803509451781444</v>
      </c>
      <c r="O45" s="327">
        <v>3.9303262417574718</v>
      </c>
      <c r="P45" s="327">
        <v>3.1171878523229868</v>
      </c>
      <c r="Q45" s="327">
        <v>3.252905834896441</v>
      </c>
      <c r="R45" s="327">
        <v>2.4032583878865932</v>
      </c>
      <c r="S45" s="327">
        <v>2.1547504217377158</v>
      </c>
      <c r="T45" s="327">
        <v>2.5718049837109418</v>
      </c>
      <c r="U45" s="327">
        <v>1.9595759906397521</v>
      </c>
      <c r="V45" s="327">
        <v>1.3678110491090909</v>
      </c>
      <c r="W45" s="327">
        <v>1.1857394614727561</v>
      </c>
      <c r="DA45" s="148" t="s">
        <v>1486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DA46" s="94"/>
    </row>
    <row r="47" spans="1:105" ht="12" customHeight="1" x14ac:dyDescent="0.25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DA47" s="173"/>
    </row>
    <row r="48" spans="1:105" ht="15" customHeight="1" x14ac:dyDescent="0.25">
      <c r="A48" s="34" t="s">
        <v>50</v>
      </c>
      <c r="B48" s="225">
        <v>1082.3802765851469</v>
      </c>
      <c r="C48" s="225">
        <v>1097.6227245351561</v>
      </c>
      <c r="D48" s="225">
        <v>1245.1282272237961</v>
      </c>
      <c r="E48" s="225">
        <v>982.05083122797726</v>
      </c>
      <c r="F48" s="225">
        <v>908.10656013332846</v>
      </c>
      <c r="G48" s="225">
        <v>1011.203003759665</v>
      </c>
      <c r="H48" s="225">
        <v>970.54576178298976</v>
      </c>
      <c r="I48" s="225">
        <v>779.31699998304157</v>
      </c>
      <c r="J48" s="225">
        <v>703.57856885849776</v>
      </c>
      <c r="K48" s="225">
        <v>649.54087628019136</v>
      </c>
      <c r="L48" s="225">
        <v>747.16086594405488</v>
      </c>
      <c r="M48" s="225">
        <v>702.21758954089319</v>
      </c>
      <c r="N48" s="225">
        <v>309.36988831899481</v>
      </c>
      <c r="O48" s="225">
        <v>352.46187598223702</v>
      </c>
      <c r="P48" s="225">
        <v>435.90093587889328</v>
      </c>
      <c r="Q48" s="225">
        <v>436.29893071259448</v>
      </c>
      <c r="R48" s="225">
        <v>472.63531749815149</v>
      </c>
      <c r="S48" s="225">
        <v>555.1813397538308</v>
      </c>
      <c r="T48" s="225">
        <v>472.92449896377713</v>
      </c>
      <c r="U48" s="225">
        <v>503.0772413509427</v>
      </c>
      <c r="V48" s="225">
        <v>523.55383143700169</v>
      </c>
      <c r="W48" s="225">
        <v>513.83322764381319</v>
      </c>
      <c r="DA48" s="89" t="s">
        <v>1487</v>
      </c>
    </row>
    <row r="49" spans="1:105" ht="12" customHeight="1" x14ac:dyDescent="0.25">
      <c r="A49" s="55" t="s">
        <v>92</v>
      </c>
      <c r="B49" s="261">
        <v>7.7883216463682068</v>
      </c>
      <c r="C49" s="261">
        <v>7.8979994461958523</v>
      </c>
      <c r="D49" s="261">
        <v>8.9593826997532116</v>
      </c>
      <c r="E49" s="261">
        <v>7.0663960829157313</v>
      </c>
      <c r="F49" s="261">
        <v>6.5343263661539046</v>
      </c>
      <c r="G49" s="261">
        <v>7.2761620046335862</v>
      </c>
      <c r="H49" s="261">
        <v>6.9836107778432837</v>
      </c>
      <c r="I49" s="261">
        <v>5.6076146172025414</v>
      </c>
      <c r="J49" s="261">
        <v>5.0626349318276826</v>
      </c>
      <c r="K49" s="261">
        <v>4.6738040006550188</v>
      </c>
      <c r="L49" s="261">
        <v>5.3762335395744163</v>
      </c>
      <c r="M49" s="261">
        <v>5.052841936787722</v>
      </c>
      <c r="N49" s="261">
        <v>2.2260865705451831</v>
      </c>
      <c r="O49" s="261">
        <v>2.5361571322162968</v>
      </c>
      <c r="P49" s="261">
        <v>3.1365470787107061</v>
      </c>
      <c r="Q49" s="261">
        <v>3.139410870527461</v>
      </c>
      <c r="R49" s="261">
        <v>3.4008711667599338</v>
      </c>
      <c r="S49" s="261">
        <v>3.9948352160530529</v>
      </c>
      <c r="T49" s="261">
        <v>3.402951986521062</v>
      </c>
      <c r="U49" s="261">
        <v>3.619917558891256</v>
      </c>
      <c r="V49" s="261">
        <v>3.767257891361333</v>
      </c>
      <c r="W49" s="261">
        <v>3.6973127985173888</v>
      </c>
      <c r="DA49" s="67" t="s">
        <v>1488</v>
      </c>
    </row>
    <row r="50" spans="1:105" ht="12" customHeight="1" x14ac:dyDescent="0.25">
      <c r="A50" s="202" t="s">
        <v>93</v>
      </c>
      <c r="B50" s="226">
        <v>8.7201320472841068</v>
      </c>
      <c r="C50" s="226">
        <v>8.8429319187556032</v>
      </c>
      <c r="D50" s="226">
        <v>10.031301190601489</v>
      </c>
      <c r="E50" s="226">
        <v>7.9118338634833494</v>
      </c>
      <c r="F50" s="226">
        <v>7.3161062601315088</v>
      </c>
      <c r="G50" s="226">
        <v>8.1466966002134011</v>
      </c>
      <c r="H50" s="226">
        <v>7.8191439587022478</v>
      </c>
      <c r="I50" s="226">
        <v>6.2785208614347576</v>
      </c>
      <c r="J50" s="226">
        <v>5.6683387149677884</v>
      </c>
      <c r="K50" s="226">
        <v>5.2329872724044</v>
      </c>
      <c r="L50" s="226">
        <v>6.0194568882485706</v>
      </c>
      <c r="M50" s="226">
        <v>5.6573740663869643</v>
      </c>
      <c r="N50" s="226">
        <v>2.4924200264497012</v>
      </c>
      <c r="O50" s="226">
        <v>2.83958805115609</v>
      </c>
      <c r="P50" s="226">
        <v>3.5118098533635602</v>
      </c>
      <c r="Q50" s="226">
        <v>3.5150162749691289</v>
      </c>
      <c r="R50" s="226">
        <v>3.8077582047188279</v>
      </c>
      <c r="S50" s="226">
        <v>4.4727853025134863</v>
      </c>
      <c r="T50" s="226">
        <v>3.8100879779238301</v>
      </c>
      <c r="U50" s="226">
        <v>4.0530117459303687</v>
      </c>
      <c r="V50" s="226">
        <v>4.2179801708835116</v>
      </c>
      <c r="W50" s="226">
        <v>4.1396667070394528</v>
      </c>
      <c r="DA50" s="174" t="s">
        <v>1489</v>
      </c>
    </row>
    <row r="51" spans="1:105" ht="12" customHeight="1" x14ac:dyDescent="0.25">
      <c r="A51" s="202" t="s">
        <v>94</v>
      </c>
      <c r="B51" s="226">
        <v>5.9279567312790382</v>
      </c>
      <c r="C51" s="226">
        <v>6.1481775232549998</v>
      </c>
      <c r="D51" s="226">
        <v>6.4294517004219882</v>
      </c>
      <c r="E51" s="226">
        <v>5.8215295640699614</v>
      </c>
      <c r="F51" s="226">
        <v>5.7520031486346843</v>
      </c>
      <c r="G51" s="226">
        <v>5.9526392760956073</v>
      </c>
      <c r="H51" s="226">
        <v>6.0120754681319646</v>
      </c>
      <c r="I51" s="226">
        <v>5.7848382437700474</v>
      </c>
      <c r="J51" s="226">
        <v>5.154511907033303</v>
      </c>
      <c r="K51" s="226">
        <v>4.5128844080420549</v>
      </c>
      <c r="L51" s="226">
        <v>5.089601591759588</v>
      </c>
      <c r="M51" s="226">
        <v>4.453717752170931</v>
      </c>
      <c r="N51" s="226">
        <v>2.68959044830599</v>
      </c>
      <c r="O51" s="226">
        <v>2.890528509213464</v>
      </c>
      <c r="P51" s="226">
        <v>3.5243511139993262</v>
      </c>
      <c r="Q51" s="226">
        <v>3.8032064391782621</v>
      </c>
      <c r="R51" s="226">
        <v>3.775660767699299</v>
      </c>
      <c r="S51" s="226">
        <v>4.302155345311542</v>
      </c>
      <c r="T51" s="226">
        <v>3.7908400759448768</v>
      </c>
      <c r="U51" s="226">
        <v>3.9887369503463468</v>
      </c>
      <c r="V51" s="226">
        <v>4.0423602954064339</v>
      </c>
      <c r="W51" s="226">
        <v>4.4780458032571513</v>
      </c>
      <c r="DA51" s="174" t="s">
        <v>1490</v>
      </c>
    </row>
    <row r="52" spans="1:105" ht="12" customHeight="1" x14ac:dyDescent="0.25">
      <c r="A52" s="202" t="s">
        <v>95</v>
      </c>
      <c r="B52" s="226">
        <v>6.4137943528472992</v>
      </c>
      <c r="C52" s="226">
        <v>6.5041155908633632</v>
      </c>
      <c r="D52" s="226">
        <v>7.3781798921300297</v>
      </c>
      <c r="E52" s="226">
        <v>5.819278318162632</v>
      </c>
      <c r="F52" s="226">
        <v>5.3811112907030756</v>
      </c>
      <c r="G52" s="226">
        <v>5.9920235571527503</v>
      </c>
      <c r="H52" s="226">
        <v>5.7511034344994734</v>
      </c>
      <c r="I52" s="226">
        <v>4.6179509010813744</v>
      </c>
      <c r="J52" s="226">
        <v>4.1691523296839392</v>
      </c>
      <c r="K52" s="226">
        <v>3.848944492385578</v>
      </c>
      <c r="L52" s="226">
        <v>4.4274052718136092</v>
      </c>
      <c r="M52" s="226">
        <v>4.1610876580978537</v>
      </c>
      <c r="N52" s="226">
        <v>1.833214153625738</v>
      </c>
      <c r="O52" s="226">
        <v>2.0885616993139351</v>
      </c>
      <c r="P52" s="226">
        <v>2.5829914138504169</v>
      </c>
      <c r="Q52" s="226">
        <v>2.5853497874020022</v>
      </c>
      <c r="R52" s="226">
        <v>2.8006660837251771</v>
      </c>
      <c r="S52" s="226">
        <v>3.2898039799402068</v>
      </c>
      <c r="T52" s="226">
        <v>2.8023796685819931</v>
      </c>
      <c r="U52" s="226">
        <v>2.9810539229355131</v>
      </c>
      <c r="V52" s="226">
        <v>3.1023907956600629</v>
      </c>
      <c r="W52" s="226">
        <v>3.044790010553676</v>
      </c>
      <c r="DA52" s="174" t="s">
        <v>1491</v>
      </c>
    </row>
    <row r="53" spans="1:105" ht="12" customHeight="1" x14ac:dyDescent="0.25">
      <c r="A53" s="56" t="s">
        <v>96</v>
      </c>
      <c r="B53" s="262">
        <v>7.9792391701743171</v>
      </c>
      <c r="C53" s="262">
        <v>8.0479863225409183</v>
      </c>
      <c r="D53" s="262">
        <v>9.0241704891888048</v>
      </c>
      <c r="E53" s="262">
        <v>6.8444058554428722</v>
      </c>
      <c r="F53" s="262">
        <v>6.0898579489950952</v>
      </c>
      <c r="G53" s="262">
        <v>6.3717299217947616</v>
      </c>
      <c r="H53" s="262">
        <v>5.9766733946860366</v>
      </c>
      <c r="I53" s="262">
        <v>5.4414589310118471</v>
      </c>
      <c r="J53" s="262">
        <v>4.7109611066105126</v>
      </c>
      <c r="K53" s="262">
        <v>4.0362597103461706</v>
      </c>
      <c r="L53" s="262">
        <v>4.7349885439441177</v>
      </c>
      <c r="M53" s="262">
        <v>4.3575292250528026</v>
      </c>
      <c r="N53" s="262">
        <v>2.1919449887044369</v>
      </c>
      <c r="O53" s="262">
        <v>2.398943655957166</v>
      </c>
      <c r="P53" s="262">
        <v>2.9136230852977971</v>
      </c>
      <c r="Q53" s="262">
        <v>3.048616361477857</v>
      </c>
      <c r="R53" s="262">
        <v>3.215276008010937</v>
      </c>
      <c r="S53" s="262">
        <v>3.671365150437838</v>
      </c>
      <c r="T53" s="262">
        <v>3.155567115646539</v>
      </c>
      <c r="U53" s="262">
        <v>3.396014662434971</v>
      </c>
      <c r="V53" s="262">
        <v>3.5395424178708068</v>
      </c>
      <c r="W53" s="262">
        <v>3.6462014650597911</v>
      </c>
      <c r="DA53" s="68" t="s">
        <v>1492</v>
      </c>
    </row>
    <row r="54" spans="1:105" ht="12" customHeight="1" x14ac:dyDescent="0.25">
      <c r="A54" s="37" t="s">
        <v>160</v>
      </c>
      <c r="B54" s="228">
        <v>0.60761323045073123</v>
      </c>
      <c r="C54" s="228">
        <v>0.58317997934978782</v>
      </c>
      <c r="D54" s="228">
        <v>0.55115832721098557</v>
      </c>
      <c r="E54" s="228">
        <v>0.39886410129100403</v>
      </c>
      <c r="F54" s="228">
        <v>0.33183157930210577</v>
      </c>
      <c r="G54" s="228">
        <v>0.33361784742926531</v>
      </c>
      <c r="H54" s="228">
        <v>0.24908540268403301</v>
      </c>
      <c r="I54" s="228">
        <v>0.1997796848117826</v>
      </c>
      <c r="J54" s="228">
        <v>0.16995296050929209</v>
      </c>
      <c r="K54" s="228">
        <v>0.21270472479261829</v>
      </c>
      <c r="L54" s="228">
        <v>0.21728029253779391</v>
      </c>
      <c r="M54" s="228">
        <v>0.2066809037825266</v>
      </c>
      <c r="N54" s="228">
        <v>6.7811794505919717E-2</v>
      </c>
      <c r="O54" s="228">
        <v>7.9240176722882139E-2</v>
      </c>
      <c r="P54" s="228">
        <v>0.1026041131461027</v>
      </c>
      <c r="Q54" s="228">
        <v>0.1301458112292333</v>
      </c>
      <c r="R54" s="228">
        <v>0.1094795149747861</v>
      </c>
      <c r="S54" s="228">
        <v>0.1083843750663048</v>
      </c>
      <c r="T54" s="228">
        <v>8.744225481932226E-2</v>
      </c>
      <c r="U54" s="228">
        <v>0.1173050957203321</v>
      </c>
      <c r="V54" s="228">
        <v>0.13334644186702729</v>
      </c>
      <c r="W54" s="228">
        <v>0.13371429720180869</v>
      </c>
      <c r="DA54" s="69" t="s">
        <v>1493</v>
      </c>
    </row>
    <row r="55" spans="1:105" ht="12" customHeight="1" x14ac:dyDescent="0.25">
      <c r="A55" s="37" t="s">
        <v>162</v>
      </c>
      <c r="B55" s="228">
        <v>6.5187219402947596</v>
      </c>
      <c r="C55" s="228">
        <v>6.6348944231921907</v>
      </c>
      <c r="D55" s="228">
        <v>7.6745037163744252</v>
      </c>
      <c r="E55" s="228">
        <v>5.5617364354144687</v>
      </c>
      <c r="F55" s="228">
        <v>4.7774558616545857</v>
      </c>
      <c r="G55" s="228">
        <v>5.0463655545807216</v>
      </c>
      <c r="H55" s="228">
        <v>4.6065352339790522</v>
      </c>
      <c r="I55" s="228">
        <v>4.0937214177784851</v>
      </c>
      <c r="J55" s="228">
        <v>3.5057144298086902</v>
      </c>
      <c r="K55" s="228">
        <v>2.8503400430830972</v>
      </c>
      <c r="L55" s="228">
        <v>3.498112177891</v>
      </c>
      <c r="M55" s="228">
        <v>3.3646069656604531</v>
      </c>
      <c r="N55" s="228">
        <v>1.569486130709014</v>
      </c>
      <c r="O55" s="228">
        <v>1.7126413607352391</v>
      </c>
      <c r="P55" s="228">
        <v>2.041750488654853</v>
      </c>
      <c r="Q55" s="228">
        <v>2.078426570572883</v>
      </c>
      <c r="R55" s="228">
        <v>2.3533314511364201</v>
      </c>
      <c r="S55" s="228">
        <v>2.6803327543125981</v>
      </c>
      <c r="T55" s="228">
        <v>2.268787230251851</v>
      </c>
      <c r="U55" s="228">
        <v>2.4796824051960198</v>
      </c>
      <c r="V55" s="228">
        <v>2.6321218578542229</v>
      </c>
      <c r="W55" s="228">
        <v>2.5734659983204469</v>
      </c>
      <c r="DA55" s="69" t="s">
        <v>1494</v>
      </c>
    </row>
    <row r="56" spans="1:105" ht="12" customHeight="1" x14ac:dyDescent="0.25">
      <c r="A56" s="37" t="s">
        <v>97</v>
      </c>
      <c r="B56" s="228">
        <v>0</v>
      </c>
      <c r="C56" s="228">
        <v>0</v>
      </c>
      <c r="D56" s="228">
        <v>0</v>
      </c>
      <c r="E56" s="228">
        <v>0</v>
      </c>
      <c r="F56" s="228">
        <v>0</v>
      </c>
      <c r="G56" s="228">
        <v>0</v>
      </c>
      <c r="H56" s="228">
        <v>0</v>
      </c>
      <c r="I56" s="228">
        <v>0</v>
      </c>
      <c r="J56" s="228">
        <v>0</v>
      </c>
      <c r="K56" s="228">
        <v>0</v>
      </c>
      <c r="L56" s="228">
        <v>0</v>
      </c>
      <c r="M56" s="228">
        <v>0</v>
      </c>
      <c r="N56" s="228">
        <v>0</v>
      </c>
      <c r="O56" s="228">
        <v>0</v>
      </c>
      <c r="P56" s="228">
        <v>0</v>
      </c>
      <c r="Q56" s="228">
        <v>0</v>
      </c>
      <c r="R56" s="228">
        <v>0</v>
      </c>
      <c r="S56" s="228">
        <v>0</v>
      </c>
      <c r="T56" s="228">
        <v>0</v>
      </c>
      <c r="U56" s="228">
        <v>0</v>
      </c>
      <c r="V56" s="228">
        <v>0</v>
      </c>
      <c r="W56" s="228">
        <v>0</v>
      </c>
      <c r="DA56" s="69" t="s">
        <v>1495</v>
      </c>
    </row>
    <row r="57" spans="1:105" ht="12" customHeight="1" x14ac:dyDescent="0.25">
      <c r="A57" s="37" t="s">
        <v>78</v>
      </c>
      <c r="B57" s="228">
        <v>0</v>
      </c>
      <c r="C57" s="228">
        <v>0</v>
      </c>
      <c r="D57" s="228">
        <v>0</v>
      </c>
      <c r="E57" s="228">
        <v>0</v>
      </c>
      <c r="F57" s="228">
        <v>0</v>
      </c>
      <c r="G57" s="228">
        <v>0</v>
      </c>
      <c r="H57" s="228">
        <v>0</v>
      </c>
      <c r="I57" s="228">
        <v>0</v>
      </c>
      <c r="J57" s="228">
        <v>0</v>
      </c>
      <c r="K57" s="228">
        <v>0</v>
      </c>
      <c r="L57" s="228">
        <v>0</v>
      </c>
      <c r="M57" s="228">
        <v>0</v>
      </c>
      <c r="N57" s="228">
        <v>0</v>
      </c>
      <c r="O57" s="228">
        <v>0</v>
      </c>
      <c r="P57" s="228">
        <v>0</v>
      </c>
      <c r="Q57" s="228">
        <v>0</v>
      </c>
      <c r="R57" s="228">
        <v>0</v>
      </c>
      <c r="S57" s="228">
        <v>0</v>
      </c>
      <c r="T57" s="228">
        <v>0</v>
      </c>
      <c r="U57" s="228">
        <v>0</v>
      </c>
      <c r="V57" s="228">
        <v>0</v>
      </c>
      <c r="W57" s="228">
        <v>0</v>
      </c>
      <c r="DA57" s="69" t="s">
        <v>1496</v>
      </c>
    </row>
    <row r="58" spans="1:105" ht="12" customHeight="1" x14ac:dyDescent="0.25">
      <c r="A58" s="37" t="s">
        <v>38</v>
      </c>
      <c r="B58" s="228">
        <v>0.85290399942882589</v>
      </c>
      <c r="C58" s="228">
        <v>0.82991191999893932</v>
      </c>
      <c r="D58" s="228">
        <v>0.79850844560339351</v>
      </c>
      <c r="E58" s="228">
        <v>0.88380531873740009</v>
      </c>
      <c r="F58" s="228">
        <v>0.98057050803840318</v>
      </c>
      <c r="G58" s="228">
        <v>0.9917465197847749</v>
      </c>
      <c r="H58" s="228">
        <v>1.1210527580229519</v>
      </c>
      <c r="I58" s="228">
        <v>1.147957828421579</v>
      </c>
      <c r="J58" s="228">
        <v>1.035293716292532</v>
      </c>
      <c r="K58" s="228">
        <v>0.97321494247045504</v>
      </c>
      <c r="L58" s="228">
        <v>1.0195960735153231</v>
      </c>
      <c r="M58" s="228">
        <v>0.786241355609824</v>
      </c>
      <c r="N58" s="228">
        <v>0.55464706348950343</v>
      </c>
      <c r="O58" s="228">
        <v>0.60706211849904523</v>
      </c>
      <c r="P58" s="228">
        <v>0.76926848349684096</v>
      </c>
      <c r="Q58" s="228">
        <v>0.84004397967574107</v>
      </c>
      <c r="R58" s="228">
        <v>0.75246504189973107</v>
      </c>
      <c r="S58" s="228">
        <v>0.88264802105893536</v>
      </c>
      <c r="T58" s="228">
        <v>0.799337630575366</v>
      </c>
      <c r="U58" s="228">
        <v>0.79902716151861919</v>
      </c>
      <c r="V58" s="228">
        <v>0.77407411814955662</v>
      </c>
      <c r="W58" s="228">
        <v>0.93902116953753456</v>
      </c>
      <c r="DA58" s="69" t="s">
        <v>1497</v>
      </c>
    </row>
    <row r="59" spans="1:105" ht="12" customHeight="1" x14ac:dyDescent="0.25">
      <c r="A59" s="57" t="s">
        <v>1498</v>
      </c>
      <c r="B59" s="263">
        <v>25.279003440046559</v>
      </c>
      <c r="C59" s="263">
        <v>26.2181064750866</v>
      </c>
      <c r="D59" s="263">
        <v>27.41756376104868</v>
      </c>
      <c r="E59" s="263">
        <v>24.82515857444611</v>
      </c>
      <c r="F59" s="263">
        <v>24.528672183833869</v>
      </c>
      <c r="G59" s="263">
        <v>25.384258954486292</v>
      </c>
      <c r="H59" s="263">
        <v>25.637716894727721</v>
      </c>
      <c r="I59" s="263">
        <v>24.668693192843829</v>
      </c>
      <c r="J59" s="263">
        <v>21.98074819644334</v>
      </c>
      <c r="K59" s="263">
        <v>19.244610857814578</v>
      </c>
      <c r="L59" s="263">
        <v>21.70394656689691</v>
      </c>
      <c r="M59" s="263">
        <v>18.992302319628021</v>
      </c>
      <c r="N59" s="263">
        <v>11.469409996920421</v>
      </c>
      <c r="O59" s="263">
        <v>12.326284323636431</v>
      </c>
      <c r="P59" s="263">
        <v>15.029138702147391</v>
      </c>
      <c r="Q59" s="263">
        <v>16.21828110719877</v>
      </c>
      <c r="R59" s="263">
        <v>16.100816160060919</v>
      </c>
      <c r="S59" s="263">
        <v>18.34598407237025</v>
      </c>
      <c r="T59" s="263">
        <v>16.165546353406089</v>
      </c>
      <c r="U59" s="263">
        <v>17.009451934290759</v>
      </c>
      <c r="V59" s="263">
        <v>17.238121741728492</v>
      </c>
      <c r="W59" s="263">
        <v>19.09604614148374</v>
      </c>
      <c r="DA59" s="70" t="s">
        <v>1499</v>
      </c>
    </row>
    <row r="60" spans="1:105" ht="12" customHeight="1" x14ac:dyDescent="0.25">
      <c r="A60" s="57" t="s">
        <v>1500</v>
      </c>
      <c r="B60" s="263">
        <f t="shared" ref="B60:W60" si="1">B61+B67+B78</f>
        <v>170.49752139097788</v>
      </c>
      <c r="C60" s="263">
        <f t="shared" si="1"/>
        <v>169.92469295323707</v>
      </c>
      <c r="D60" s="263">
        <f t="shared" si="1"/>
        <v>192.12463686674653</v>
      </c>
      <c r="E60" s="263">
        <f t="shared" si="1"/>
        <v>144.1009720793609</v>
      </c>
      <c r="F60" s="263">
        <f t="shared" si="1"/>
        <v>127.45589597503863</v>
      </c>
      <c r="G60" s="263">
        <f t="shared" si="1"/>
        <v>137.07928696162682</v>
      </c>
      <c r="H60" s="263">
        <f t="shared" si="1"/>
        <v>128.74107957834312</v>
      </c>
      <c r="I60" s="263">
        <f t="shared" si="1"/>
        <v>112.42508908102579</v>
      </c>
      <c r="J60" s="263">
        <f t="shared" si="1"/>
        <v>98.11566952284241</v>
      </c>
      <c r="K60" s="263">
        <f t="shared" si="1"/>
        <v>85.882305483652075</v>
      </c>
      <c r="L60" s="263">
        <f t="shared" si="1"/>
        <v>101.1389710238076</v>
      </c>
      <c r="M60" s="263">
        <f t="shared" si="1"/>
        <v>94.684718746665823</v>
      </c>
      <c r="N60" s="263">
        <f t="shared" si="1"/>
        <v>44.953541913395334</v>
      </c>
      <c r="O60" s="263">
        <f t="shared" si="1"/>
        <v>49.534458530046294</v>
      </c>
      <c r="P60" s="263">
        <f t="shared" si="1"/>
        <v>59.759729665559625</v>
      </c>
      <c r="Q60" s="263">
        <f t="shared" si="1"/>
        <v>61.463667735482012</v>
      </c>
      <c r="R60" s="263">
        <f t="shared" si="1"/>
        <v>66.544347184170704</v>
      </c>
      <c r="S60" s="263">
        <f t="shared" si="1"/>
        <v>76.580770048534532</v>
      </c>
      <c r="T60" s="263">
        <f t="shared" si="1"/>
        <v>65.65171712571464</v>
      </c>
      <c r="U60" s="263">
        <f t="shared" si="1"/>
        <v>69.884376124900498</v>
      </c>
      <c r="V60" s="263">
        <f t="shared" si="1"/>
        <v>72.367852936271802</v>
      </c>
      <c r="W60" s="263">
        <f t="shared" si="1"/>
        <v>71.863587665694453</v>
      </c>
      <c r="DA60" s="70"/>
    </row>
    <row r="61" spans="1:105" ht="12" customHeight="1" x14ac:dyDescent="0.25">
      <c r="A61" s="60" t="s">
        <v>1501</v>
      </c>
      <c r="B61" s="264">
        <v>139.89209901672129</v>
      </c>
      <c r="C61" s="264">
        <v>138.61682368978489</v>
      </c>
      <c r="D61" s="264">
        <v>156.3621948388261</v>
      </c>
      <c r="E61" s="264">
        <v>116.13468652805049</v>
      </c>
      <c r="F61" s="264">
        <v>101.4668914421373</v>
      </c>
      <c r="G61" s="264">
        <v>106.1769309977514</v>
      </c>
      <c r="H61" s="264">
        <v>98.362736863343429</v>
      </c>
      <c r="I61" s="264">
        <v>88.472596300990745</v>
      </c>
      <c r="J61" s="264">
        <v>75.85072107312952</v>
      </c>
      <c r="K61" s="264">
        <v>64.690262726270348</v>
      </c>
      <c r="L61" s="264">
        <v>76.659854019476029</v>
      </c>
      <c r="M61" s="264">
        <v>71.069332062468774</v>
      </c>
      <c r="N61" s="264">
        <v>33.966353116241763</v>
      </c>
      <c r="O61" s="264">
        <v>37.407303367994913</v>
      </c>
      <c r="P61" s="264">
        <v>45.380839898944593</v>
      </c>
      <c r="Q61" s="264">
        <v>46.94777949897118</v>
      </c>
      <c r="R61" s="264">
        <v>50.537285789040077</v>
      </c>
      <c r="S61" s="264">
        <v>57.776304828219473</v>
      </c>
      <c r="T61" s="264">
        <v>49.257592948978541</v>
      </c>
      <c r="U61" s="264">
        <v>53.377951266772328</v>
      </c>
      <c r="V61" s="264">
        <v>56.072083129199378</v>
      </c>
      <c r="W61" s="264">
        <v>56.481593220913872</v>
      </c>
      <c r="DA61" s="72" t="s">
        <v>1502</v>
      </c>
    </row>
    <row r="62" spans="1:105" ht="12" customHeight="1" x14ac:dyDescent="0.25">
      <c r="A62" s="59" t="s">
        <v>30</v>
      </c>
      <c r="B62" s="232">
        <v>31.883497697847989</v>
      </c>
      <c r="C62" s="232">
        <v>19.218774346559851</v>
      </c>
      <c r="D62" s="232">
        <v>21.54999767811448</v>
      </c>
      <c r="E62" s="232">
        <v>17.282293010385079</v>
      </c>
      <c r="F62" s="232">
        <v>10.475260607291061</v>
      </c>
      <c r="G62" s="232">
        <v>0.20741955912455071</v>
      </c>
      <c r="H62" s="232">
        <v>1.254748008034007</v>
      </c>
      <c r="I62" s="232">
        <v>17.25207225632154</v>
      </c>
      <c r="J62" s="232">
        <v>6.0126351212596374</v>
      </c>
      <c r="K62" s="232">
        <v>0.85993065600998153</v>
      </c>
      <c r="L62" s="232">
        <v>4.9044912588930147</v>
      </c>
      <c r="M62" s="232">
        <v>0.51248875684626127</v>
      </c>
      <c r="N62" s="232">
        <v>0.12948102638325051</v>
      </c>
      <c r="O62" s="232">
        <v>0</v>
      </c>
      <c r="P62" s="232">
        <v>0</v>
      </c>
      <c r="Q62" s="232">
        <v>0.14129954246749199</v>
      </c>
      <c r="R62" s="232">
        <v>0.2381725453398621</v>
      </c>
      <c r="S62" s="232">
        <v>0.14431413380968969</v>
      </c>
      <c r="T62" s="232">
        <v>0.1602414959979393</v>
      </c>
      <c r="U62" s="232">
        <v>0.17768007951948131</v>
      </c>
      <c r="V62" s="232">
        <v>0.23154112185265771</v>
      </c>
      <c r="W62" s="232">
        <v>0.22735552245296409</v>
      </c>
      <c r="DA62" s="71" t="s">
        <v>1503</v>
      </c>
    </row>
    <row r="63" spans="1:105" ht="12" customHeight="1" x14ac:dyDescent="0.25">
      <c r="A63" s="59" t="s">
        <v>33</v>
      </c>
      <c r="B63" s="297">
        <v>24.442712038789061</v>
      </c>
      <c r="C63" s="297">
        <v>26.909679554881649</v>
      </c>
      <c r="D63" s="297">
        <v>26.91124014768927</v>
      </c>
      <c r="E63" s="297">
        <v>3.7847872419724822</v>
      </c>
      <c r="F63" s="297">
        <v>1.6430160947315791</v>
      </c>
      <c r="G63" s="297">
        <v>2.6872524995713141</v>
      </c>
      <c r="H63" s="297">
        <v>1.904321734285773</v>
      </c>
      <c r="I63" s="297">
        <v>1.560975606970012</v>
      </c>
      <c r="J63" s="297">
        <v>1.472548778649946</v>
      </c>
      <c r="K63" s="297">
        <v>1.225328364190361</v>
      </c>
      <c r="L63" s="297">
        <v>0.95877319744085232</v>
      </c>
      <c r="M63" s="297">
        <v>1.092185951092614</v>
      </c>
      <c r="N63" s="297">
        <v>0.3942060183273523</v>
      </c>
      <c r="O63" s="297">
        <v>0.3729688035612741</v>
      </c>
      <c r="P63" s="297">
        <v>0.44488545776232041</v>
      </c>
      <c r="Q63" s="297">
        <v>0.55008753084550555</v>
      </c>
      <c r="R63" s="297">
        <v>0.60011854193163172</v>
      </c>
      <c r="S63" s="297">
        <v>0.55089730204272735</v>
      </c>
      <c r="T63" s="297">
        <v>0.42727132327580108</v>
      </c>
      <c r="U63" s="297">
        <v>0.45260301581720769</v>
      </c>
      <c r="V63" s="297">
        <v>0.44417518759506308</v>
      </c>
      <c r="W63" s="297">
        <v>0.51261903480266691</v>
      </c>
      <c r="DA63" s="122" t="s">
        <v>1504</v>
      </c>
    </row>
    <row r="64" spans="1:105" ht="12" customHeight="1" x14ac:dyDescent="0.25">
      <c r="A64" s="59" t="s">
        <v>160</v>
      </c>
      <c r="B64" s="297">
        <v>4.3240007097905169</v>
      </c>
      <c r="C64" s="297">
        <v>5.2667751138903904</v>
      </c>
      <c r="D64" s="297">
        <v>4.9538946815712954</v>
      </c>
      <c r="E64" s="297">
        <v>4.8203351364977864</v>
      </c>
      <c r="F64" s="297">
        <v>5.0323844359236816</v>
      </c>
      <c r="G64" s="297">
        <v>5.7069386824641741</v>
      </c>
      <c r="H64" s="297">
        <v>4.6016383541822696</v>
      </c>
      <c r="I64" s="297">
        <v>3.099199768583687</v>
      </c>
      <c r="J64" s="297">
        <v>3.0695386475577489</v>
      </c>
      <c r="K64" s="297">
        <v>4.2179476407422971</v>
      </c>
      <c r="L64" s="297">
        <v>4.0833808107661769</v>
      </c>
      <c r="M64" s="297">
        <v>3.9887159186032441</v>
      </c>
      <c r="N64" s="297">
        <v>1.3765731289137291</v>
      </c>
      <c r="O64" s="297">
        <v>1.626967454872287</v>
      </c>
      <c r="P64" s="297">
        <v>2.1454896264896659</v>
      </c>
      <c r="Q64" s="297">
        <v>2.7201395804314372</v>
      </c>
      <c r="R64" s="297">
        <v>2.204633582159941</v>
      </c>
      <c r="S64" s="297">
        <v>2.213585166728933</v>
      </c>
      <c r="T64" s="297">
        <v>1.802775190861821</v>
      </c>
      <c r="U64" s="297">
        <v>2.3781643945632891</v>
      </c>
      <c r="V64" s="297">
        <v>2.665414274748203</v>
      </c>
      <c r="W64" s="297">
        <v>2.745766237577143</v>
      </c>
      <c r="DA64" s="122" t="s">
        <v>1505</v>
      </c>
    </row>
    <row r="65" spans="1:105" ht="12" customHeight="1" x14ac:dyDescent="0.25">
      <c r="A65" s="59" t="s">
        <v>70</v>
      </c>
      <c r="B65" s="297">
        <v>32.852249760335127</v>
      </c>
      <c r="C65" s="297">
        <v>27.30099028347254</v>
      </c>
      <c r="D65" s="297">
        <v>33.967458346092563</v>
      </c>
      <c r="E65" s="297">
        <v>23.032815205973339</v>
      </c>
      <c r="F65" s="297">
        <v>11.863829685578979</v>
      </c>
      <c r="G65" s="297">
        <v>11.25110525668013</v>
      </c>
      <c r="H65" s="297">
        <v>5.500256506588336</v>
      </c>
      <c r="I65" s="297">
        <v>3.0540893486138252</v>
      </c>
      <c r="J65" s="297">
        <v>1.97891421391054</v>
      </c>
      <c r="K65" s="297">
        <v>1.8646395004988729</v>
      </c>
      <c r="L65" s="297">
        <v>0.97266701123761967</v>
      </c>
      <c r="M65" s="297">
        <v>0.54269836333750876</v>
      </c>
      <c r="N65" s="297">
        <v>0.20567029079975641</v>
      </c>
      <c r="O65" s="297">
        <v>0.24323862043606961</v>
      </c>
      <c r="P65" s="297">
        <v>9.6713473052711607E-2</v>
      </c>
      <c r="Q65" s="297">
        <v>9.566627361868886E-2</v>
      </c>
      <c r="R65" s="297">
        <v>0.1043672168824424</v>
      </c>
      <c r="S65" s="297">
        <v>0.12580931180081581</v>
      </c>
      <c r="T65" s="297">
        <v>9.2283634859581284E-2</v>
      </c>
      <c r="U65" s="297">
        <v>9.8095108304907974E-2</v>
      </c>
      <c r="V65" s="297">
        <v>0.1184112985152814</v>
      </c>
      <c r="W65" s="297">
        <v>0.1508223910620704</v>
      </c>
      <c r="DA65" s="122" t="s">
        <v>1506</v>
      </c>
    </row>
    <row r="66" spans="1:105" ht="12" customHeight="1" x14ac:dyDescent="0.25">
      <c r="A66" s="59" t="s">
        <v>162</v>
      </c>
      <c r="B66" s="297">
        <v>46.389638809958598</v>
      </c>
      <c r="C66" s="297">
        <v>59.920604390980429</v>
      </c>
      <c r="D66" s="297">
        <v>68.97960398535848</v>
      </c>
      <c r="E66" s="297">
        <v>67.214455933221799</v>
      </c>
      <c r="F66" s="297">
        <v>72.452400618612032</v>
      </c>
      <c r="G66" s="297">
        <v>86.324214999911277</v>
      </c>
      <c r="H66" s="297">
        <v>85.101772260253043</v>
      </c>
      <c r="I66" s="297">
        <v>63.506259320501677</v>
      </c>
      <c r="J66" s="297">
        <v>63.31708431175165</v>
      </c>
      <c r="K66" s="297">
        <v>56.522416564828831</v>
      </c>
      <c r="L66" s="297">
        <v>65.740541741138358</v>
      </c>
      <c r="M66" s="297">
        <v>64.93324307258915</v>
      </c>
      <c r="N66" s="297">
        <v>31.860422651817679</v>
      </c>
      <c r="O66" s="297">
        <v>35.164128489125282</v>
      </c>
      <c r="P66" s="297">
        <v>42.693751341639889</v>
      </c>
      <c r="Q66" s="297">
        <v>43.440586571608058</v>
      </c>
      <c r="R66" s="297">
        <v>47.389993902726196</v>
      </c>
      <c r="S66" s="297">
        <v>54.741698913837297</v>
      </c>
      <c r="T66" s="297">
        <v>46.775021303983401</v>
      </c>
      <c r="U66" s="297">
        <v>50.271408668567439</v>
      </c>
      <c r="V66" s="297">
        <v>52.612541246488171</v>
      </c>
      <c r="W66" s="297">
        <v>52.845030035019022</v>
      </c>
      <c r="DA66" s="122" t="s">
        <v>1507</v>
      </c>
    </row>
    <row r="67" spans="1:105" ht="12" customHeight="1" x14ac:dyDescent="0.25">
      <c r="A67" s="60" t="s">
        <v>1508</v>
      </c>
      <c r="B67" s="264">
        <v>30.605422374256591</v>
      </c>
      <c r="C67" s="264">
        <v>31.307869263452162</v>
      </c>
      <c r="D67" s="264">
        <v>35.762442027920443</v>
      </c>
      <c r="E67" s="264">
        <v>27.96628555131041</v>
      </c>
      <c r="F67" s="264">
        <v>25.98900453290134</v>
      </c>
      <c r="G67" s="264">
        <v>30.902355963875429</v>
      </c>
      <c r="H67" s="264">
        <v>30.37834271499969</v>
      </c>
      <c r="I67" s="264">
        <v>23.952492780035051</v>
      </c>
      <c r="J67" s="264">
        <v>22.26494844971289</v>
      </c>
      <c r="K67" s="264">
        <v>21.192042757381731</v>
      </c>
      <c r="L67" s="264">
        <v>24.47911700433157</v>
      </c>
      <c r="M67" s="264">
        <v>23.615386684197041</v>
      </c>
      <c r="N67" s="264">
        <v>10.98718879715357</v>
      </c>
      <c r="O67" s="264">
        <v>12.12715516205138</v>
      </c>
      <c r="P67" s="264">
        <v>14.37888976661503</v>
      </c>
      <c r="Q67" s="264">
        <v>14.515888236510831</v>
      </c>
      <c r="R67" s="264">
        <v>16.007061395130631</v>
      </c>
      <c r="S67" s="264">
        <v>18.804465220315059</v>
      </c>
      <c r="T67" s="264">
        <v>16.394124176736099</v>
      </c>
      <c r="U67" s="264">
        <v>16.50642485812817</v>
      </c>
      <c r="V67" s="264">
        <v>16.295769807072421</v>
      </c>
      <c r="W67" s="264">
        <v>15.381994444780579</v>
      </c>
      <c r="DA67" s="72" t="s">
        <v>1509</v>
      </c>
    </row>
    <row r="68" spans="1:105" ht="12" customHeight="1" x14ac:dyDescent="0.25">
      <c r="A68" s="147" t="s">
        <v>30</v>
      </c>
      <c r="B68" s="231">
        <v>3.5894578629342369</v>
      </c>
      <c r="C68" s="231">
        <v>1.899919109431055</v>
      </c>
      <c r="D68" s="231">
        <v>2.0061171602439019</v>
      </c>
      <c r="E68" s="231">
        <v>1.318584070213636</v>
      </c>
      <c r="F68" s="231">
        <v>0.63922282596045044</v>
      </c>
      <c r="G68" s="231">
        <v>9.5662065592754617E-3</v>
      </c>
      <c r="H68" s="231">
        <v>5.2536417303836673E-2</v>
      </c>
      <c r="I68" s="231">
        <v>1.115139980348663</v>
      </c>
      <c r="J68" s="231">
        <v>0.3218320014067616</v>
      </c>
      <c r="K68" s="231">
        <v>3.5663486264579727E-2</v>
      </c>
      <c r="L68" s="231">
        <v>0.22241828771887401</v>
      </c>
      <c r="M68" s="231">
        <v>2.2303396759756521E-2</v>
      </c>
      <c r="N68" s="231">
        <v>7.9638807598717085E-3</v>
      </c>
      <c r="O68" s="231">
        <v>0</v>
      </c>
      <c r="P68" s="231">
        <v>0</v>
      </c>
      <c r="Q68" s="231">
        <v>8.7548509247132901E-3</v>
      </c>
      <c r="R68" s="231">
        <v>1.513311259463947E-2</v>
      </c>
      <c r="S68" s="231">
        <v>8.4005689325610325E-3</v>
      </c>
      <c r="T68" s="231">
        <v>9.6021519416332191E-3</v>
      </c>
      <c r="U68" s="231">
        <v>1.1547680348499709E-2</v>
      </c>
      <c r="V68" s="231">
        <v>1.5409653887753059E-2</v>
      </c>
      <c r="W68" s="231">
        <v>1.75037420754761E-2</v>
      </c>
      <c r="DA68" s="73" t="s">
        <v>1510</v>
      </c>
    </row>
    <row r="69" spans="1:105" ht="12" customHeight="1" x14ac:dyDescent="0.25">
      <c r="A69" s="147" t="s">
        <v>32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1511</v>
      </c>
    </row>
    <row r="70" spans="1:105" ht="12" customHeight="1" x14ac:dyDescent="0.25">
      <c r="A70" s="147" t="s">
        <v>33</v>
      </c>
      <c r="B70" s="231">
        <v>2.7517710180520911</v>
      </c>
      <c r="C70" s="231">
        <v>2.6602224206944491</v>
      </c>
      <c r="D70" s="231">
        <v>2.505202156868525</v>
      </c>
      <c r="E70" s="231">
        <v>0.28876724653458008</v>
      </c>
      <c r="F70" s="231">
        <v>0.1002603591973473</v>
      </c>
      <c r="G70" s="231">
        <v>0.12393629895043851</v>
      </c>
      <c r="H70" s="231">
        <v>7.9734130417118673E-2</v>
      </c>
      <c r="I70" s="231">
        <v>0.1008983895858335</v>
      </c>
      <c r="J70" s="231">
        <v>7.8819570960878535E-2</v>
      </c>
      <c r="K70" s="231">
        <v>5.0817447872675503E-2</v>
      </c>
      <c r="L70" s="231">
        <v>4.3480288092852329E-2</v>
      </c>
      <c r="M70" s="231">
        <v>4.7531689773163258E-2</v>
      </c>
      <c r="N70" s="231">
        <v>2.424609854026416E-2</v>
      </c>
      <c r="O70" s="231">
        <v>2.115295119090212E-2</v>
      </c>
      <c r="P70" s="231">
        <v>2.4207078712828262E-2</v>
      </c>
      <c r="Q70" s="231">
        <v>3.4083155854549227E-2</v>
      </c>
      <c r="R70" s="231">
        <v>3.813059751376089E-2</v>
      </c>
      <c r="S70" s="231">
        <v>3.2067896874707187E-2</v>
      </c>
      <c r="T70" s="231">
        <v>2.560338157632833E-2</v>
      </c>
      <c r="U70" s="231">
        <v>2.941531186590348E-2</v>
      </c>
      <c r="V70" s="231">
        <v>2.956099483150685E-2</v>
      </c>
      <c r="W70" s="231">
        <v>3.9465728702594821E-2</v>
      </c>
      <c r="DA70" s="73" t="s">
        <v>1512</v>
      </c>
    </row>
    <row r="71" spans="1:105" ht="12" customHeight="1" x14ac:dyDescent="0.25">
      <c r="A71" s="147" t="s">
        <v>160</v>
      </c>
      <c r="B71" s="231">
        <v>0.4867978568153889</v>
      </c>
      <c r="C71" s="231">
        <v>0.52065998088725252</v>
      </c>
      <c r="D71" s="231">
        <v>0.46116446410729789</v>
      </c>
      <c r="E71" s="231">
        <v>0.36777626211161168</v>
      </c>
      <c r="F71" s="231">
        <v>0.30708687077546643</v>
      </c>
      <c r="G71" s="231">
        <v>0.26320446580830581</v>
      </c>
      <c r="H71" s="231">
        <v>0.19267103140131689</v>
      </c>
      <c r="I71" s="231">
        <v>0.20032617054270821</v>
      </c>
      <c r="J71" s="231">
        <v>0.1642999693837992</v>
      </c>
      <c r="K71" s="231">
        <v>0.1749288930438867</v>
      </c>
      <c r="L71" s="231">
        <v>0.18518099433614099</v>
      </c>
      <c r="M71" s="231">
        <v>0.17358802999311859</v>
      </c>
      <c r="N71" s="231">
        <v>8.4667727482044347E-2</v>
      </c>
      <c r="O71" s="231">
        <v>9.2273570425966636E-2</v>
      </c>
      <c r="P71" s="231">
        <v>0.11674024259462</v>
      </c>
      <c r="Q71" s="231">
        <v>0.1685385253569964</v>
      </c>
      <c r="R71" s="231">
        <v>0.14007898425547829</v>
      </c>
      <c r="S71" s="231">
        <v>0.12885345523899361</v>
      </c>
      <c r="T71" s="231">
        <v>0.10802770650296881</v>
      </c>
      <c r="U71" s="231">
        <v>0.15456027664366931</v>
      </c>
      <c r="V71" s="231">
        <v>0.1773901374956767</v>
      </c>
      <c r="W71" s="231">
        <v>0.21139219977400711</v>
      </c>
      <c r="DA71" s="73" t="s">
        <v>1513</v>
      </c>
    </row>
    <row r="72" spans="1:105" ht="12" customHeight="1" x14ac:dyDescent="0.25">
      <c r="A72" s="147" t="s">
        <v>70</v>
      </c>
      <c r="B72" s="231">
        <v>3.698520386151785</v>
      </c>
      <c r="C72" s="231">
        <v>2.6989064032194978</v>
      </c>
      <c r="D72" s="231">
        <v>3.1620746366562189</v>
      </c>
      <c r="E72" s="231">
        <v>1.757330650771912</v>
      </c>
      <c r="F72" s="231">
        <v>0.72395628353636043</v>
      </c>
      <c r="G72" s="231">
        <v>0.51890186904178348</v>
      </c>
      <c r="H72" s="231">
        <v>0.23029625809968701</v>
      </c>
      <c r="I72" s="231">
        <v>0.1974103218208087</v>
      </c>
      <c r="J72" s="231">
        <v>0.10592326147037059</v>
      </c>
      <c r="K72" s="231">
        <v>7.7331287993601297E-2</v>
      </c>
      <c r="L72" s="231">
        <v>4.4110371441244182E-2</v>
      </c>
      <c r="M72" s="231">
        <v>2.3618112117956131E-2</v>
      </c>
      <c r="N72" s="231">
        <v>1.2649989867467411E-2</v>
      </c>
      <c r="O72" s="231">
        <v>1.379529498633055E-2</v>
      </c>
      <c r="P72" s="231">
        <v>5.2623672316768387E-3</v>
      </c>
      <c r="Q72" s="231">
        <v>5.9274357823709337E-3</v>
      </c>
      <c r="R72" s="231">
        <v>6.6313304164315771E-3</v>
      </c>
      <c r="S72" s="231">
        <v>7.3233977036132464E-3</v>
      </c>
      <c r="T72" s="231">
        <v>5.529912699138149E-3</v>
      </c>
      <c r="U72" s="231">
        <v>6.375340204259285E-3</v>
      </c>
      <c r="V72" s="231">
        <v>7.8805747848152696E-3</v>
      </c>
      <c r="W72" s="231">
        <v>1.161157733876129E-2</v>
      </c>
      <c r="DA72" s="73" t="s">
        <v>1514</v>
      </c>
    </row>
    <row r="73" spans="1:105" ht="12" customHeight="1" x14ac:dyDescent="0.25">
      <c r="A73" s="147" t="s">
        <v>34</v>
      </c>
      <c r="B73" s="231">
        <v>7.215660096467011</v>
      </c>
      <c r="C73" s="231">
        <v>9.431352652776031</v>
      </c>
      <c r="D73" s="231">
        <v>12.49198451281646</v>
      </c>
      <c r="E73" s="231">
        <v>11.41737527410328</v>
      </c>
      <c r="F73" s="231">
        <v>12.58845561662385</v>
      </c>
      <c r="G73" s="231">
        <v>15.055805065021</v>
      </c>
      <c r="H73" s="231">
        <v>14.122102927516259</v>
      </c>
      <c r="I73" s="231">
        <v>7.1839489890780506</v>
      </c>
      <c r="J73" s="231">
        <v>7.6366884340117931</v>
      </c>
      <c r="K73" s="231">
        <v>7.2067009810098233</v>
      </c>
      <c r="L73" s="231">
        <v>7.3854756129388566</v>
      </c>
      <c r="M73" s="231">
        <v>6.2609283495434918</v>
      </c>
      <c r="N73" s="231">
        <v>2.883833890081172</v>
      </c>
      <c r="O73" s="231">
        <v>3.7681793382618212</v>
      </c>
      <c r="P73" s="231">
        <v>5.1736322039328657</v>
      </c>
      <c r="Q73" s="231">
        <v>4.793144792585764</v>
      </c>
      <c r="R73" s="231">
        <v>4.3233905593938982</v>
      </c>
      <c r="S73" s="231">
        <v>5.6222775471470881</v>
      </c>
      <c r="T73" s="231">
        <v>4.4114586504580853</v>
      </c>
      <c r="U73" s="231">
        <v>4.7249514586686239</v>
      </c>
      <c r="V73" s="231">
        <v>5.3334258552330356</v>
      </c>
      <c r="W73" s="231">
        <v>4.5786846192132078</v>
      </c>
      <c r="DA73" s="73" t="s">
        <v>1515</v>
      </c>
    </row>
    <row r="74" spans="1:105" ht="12" customHeight="1" x14ac:dyDescent="0.25">
      <c r="A74" s="147" t="s">
        <v>162</v>
      </c>
      <c r="B74" s="231">
        <v>5.2225654588807586</v>
      </c>
      <c r="C74" s="231">
        <v>5.9235984188273756</v>
      </c>
      <c r="D74" s="231">
        <v>6.4214005648080423</v>
      </c>
      <c r="E74" s="231">
        <v>5.1282495226973328</v>
      </c>
      <c r="F74" s="231">
        <v>4.4212005798512193</v>
      </c>
      <c r="G74" s="231">
        <v>3.9812796596515052</v>
      </c>
      <c r="H74" s="231">
        <v>3.563219221814899</v>
      </c>
      <c r="I74" s="231">
        <v>4.1049195550831241</v>
      </c>
      <c r="J74" s="231">
        <v>3.3891070314978071</v>
      </c>
      <c r="K74" s="231">
        <v>2.3441267184888308</v>
      </c>
      <c r="L74" s="231">
        <v>2.9813283286543042</v>
      </c>
      <c r="M74" s="231">
        <v>2.8258803023460568</v>
      </c>
      <c r="N74" s="231">
        <v>1.9596122617005609</v>
      </c>
      <c r="O74" s="231">
        <v>1.9943359511538259</v>
      </c>
      <c r="P74" s="231">
        <v>2.3230496327554389</v>
      </c>
      <c r="Q74" s="231">
        <v>2.6915576149443501</v>
      </c>
      <c r="R74" s="231">
        <v>3.0110864061425699</v>
      </c>
      <c r="S74" s="231">
        <v>3.1865306818639199</v>
      </c>
      <c r="T74" s="231">
        <v>2.8028998283924871</v>
      </c>
      <c r="U74" s="231">
        <v>3.2672101427654101</v>
      </c>
      <c r="V74" s="231">
        <v>3.5014991906251272</v>
      </c>
      <c r="W74" s="231">
        <v>4.068455279748588</v>
      </c>
      <c r="DA74" s="73" t="s">
        <v>1516</v>
      </c>
    </row>
    <row r="75" spans="1:105" ht="12" customHeight="1" x14ac:dyDescent="0.25">
      <c r="A75" s="147" t="s">
        <v>36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1517</v>
      </c>
    </row>
    <row r="76" spans="1:105" ht="12" customHeight="1" x14ac:dyDescent="0.25">
      <c r="A76" s="147" t="s">
        <v>73</v>
      </c>
      <c r="B76" s="231">
        <v>5.9186461738829523</v>
      </c>
      <c r="C76" s="231">
        <v>6.1197244951078309</v>
      </c>
      <c r="D76" s="231">
        <v>6.6116667695617872</v>
      </c>
      <c r="E76" s="231">
        <v>6.596875582650858</v>
      </c>
      <c r="F76" s="231">
        <v>6.2758604663111619</v>
      </c>
      <c r="G76" s="231">
        <v>7.2784427943436274</v>
      </c>
      <c r="H76" s="231">
        <v>7.3018014163715437</v>
      </c>
      <c r="I76" s="231">
        <v>5.8638012095964589</v>
      </c>
      <c r="J76" s="231">
        <v>5.2226077194636273</v>
      </c>
      <c r="K76" s="231">
        <v>6.0460338430088951</v>
      </c>
      <c r="L76" s="231">
        <v>7.2258773443694961</v>
      </c>
      <c r="M76" s="231">
        <v>7.5826890391198827</v>
      </c>
      <c r="N76" s="231">
        <v>1.115288163902493</v>
      </c>
      <c r="O76" s="231">
        <v>1.5931957165455679</v>
      </c>
      <c r="P76" s="231">
        <v>2.2101078478060101</v>
      </c>
      <c r="Q76" s="231">
        <v>1.6354893296725681</v>
      </c>
      <c r="R76" s="231">
        <v>2.7312428253882239</v>
      </c>
      <c r="S76" s="231">
        <v>3.3627560753867689</v>
      </c>
      <c r="T76" s="231">
        <v>2.7634266174525419</v>
      </c>
      <c r="U76" s="231">
        <v>3.2114075342378672</v>
      </c>
      <c r="V76" s="231">
        <v>3.5905038732324699</v>
      </c>
      <c r="W76" s="231">
        <v>3.3335700285369199</v>
      </c>
      <c r="DA76" s="73" t="s">
        <v>1518</v>
      </c>
    </row>
    <row r="77" spans="1:105" ht="12" customHeight="1" x14ac:dyDescent="0.25">
      <c r="A77" s="147" t="s">
        <v>79</v>
      </c>
      <c r="B77" s="231">
        <v>1.722003521072367</v>
      </c>
      <c r="C77" s="231">
        <v>2.0534857825086661</v>
      </c>
      <c r="D77" s="231">
        <v>2.1028317628581989</v>
      </c>
      <c r="E77" s="231">
        <v>1.0913269422272021</v>
      </c>
      <c r="F77" s="231">
        <v>0.93296153064547982</v>
      </c>
      <c r="G77" s="231">
        <v>3.6712196044994991</v>
      </c>
      <c r="H77" s="231">
        <v>4.8359813120750292</v>
      </c>
      <c r="I77" s="231">
        <v>5.1860481639794056</v>
      </c>
      <c r="J77" s="231">
        <v>5.3456704615178481</v>
      </c>
      <c r="K77" s="231">
        <v>5.256440099699442</v>
      </c>
      <c r="L77" s="231">
        <v>6.3912457767797974</v>
      </c>
      <c r="M77" s="231">
        <v>6.6788477645436179</v>
      </c>
      <c r="N77" s="231">
        <v>4.8989267848196976</v>
      </c>
      <c r="O77" s="231">
        <v>4.6442223394869657</v>
      </c>
      <c r="P77" s="231">
        <v>4.5258903935815917</v>
      </c>
      <c r="Q77" s="231">
        <v>5.1783925313895143</v>
      </c>
      <c r="R77" s="231">
        <v>5.7413675794256331</v>
      </c>
      <c r="S77" s="231">
        <v>6.4562555971674067</v>
      </c>
      <c r="T77" s="231">
        <v>6.2675759277129126</v>
      </c>
      <c r="U77" s="231">
        <v>5.1009571133939398</v>
      </c>
      <c r="V77" s="231">
        <v>3.6400995269820369</v>
      </c>
      <c r="W77" s="231">
        <v>3.1213112693910259</v>
      </c>
      <c r="DA77" s="73" t="s">
        <v>1519</v>
      </c>
    </row>
    <row r="78" spans="1:105" ht="12" customHeight="1" x14ac:dyDescent="0.25">
      <c r="A78" s="60" t="s">
        <v>1520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1521</v>
      </c>
    </row>
    <row r="79" spans="1:105" ht="12" customHeight="1" x14ac:dyDescent="0.25">
      <c r="A79" s="57" t="s">
        <v>1522</v>
      </c>
      <c r="B79" s="263">
        <f t="shared" ref="B79:W79" si="2">B80+B88</f>
        <v>748.78843095031948</v>
      </c>
      <c r="C79" s="263">
        <f t="shared" si="2"/>
        <v>762.74949086132312</v>
      </c>
      <c r="D79" s="263">
        <f t="shared" si="2"/>
        <v>871.76476930245485</v>
      </c>
      <c r="E79" s="263">
        <f t="shared" si="2"/>
        <v>691.80770515518952</v>
      </c>
      <c r="F79" s="263">
        <f t="shared" si="2"/>
        <v>645.31995593311092</v>
      </c>
      <c r="G79" s="263">
        <f t="shared" si="2"/>
        <v>731.86679950536632</v>
      </c>
      <c r="H79" s="263">
        <f t="shared" si="2"/>
        <v>704.38891707754453</v>
      </c>
      <c r="I79" s="263">
        <f t="shared" si="2"/>
        <v>541.54071372400688</v>
      </c>
      <c r="J79" s="263">
        <f t="shared" si="2"/>
        <v>495.30202535622783</v>
      </c>
      <c r="K79" s="263">
        <f t="shared" si="2"/>
        <v>467.50397339853282</v>
      </c>
      <c r="L79" s="263">
        <f t="shared" si="2"/>
        <v>535.11432550707957</v>
      </c>
      <c r="M79" s="263">
        <f t="shared" si="2"/>
        <v>507.11834210332057</v>
      </c>
      <c r="N79" s="263">
        <f t="shared" si="2"/>
        <v>211.41436298996413</v>
      </c>
      <c r="O79" s="263">
        <f t="shared" si="2"/>
        <v>245.01805335103094</v>
      </c>
      <c r="P79" s="263">
        <f t="shared" si="2"/>
        <v>305.53676948824057</v>
      </c>
      <c r="Q79" s="263">
        <f t="shared" si="2"/>
        <v>300.54012802009368</v>
      </c>
      <c r="R79" s="263">
        <f t="shared" si="2"/>
        <v>329.21519464595349</v>
      </c>
      <c r="S79" s="263">
        <f t="shared" si="2"/>
        <v>390.54254586610091</v>
      </c>
      <c r="T79" s="263">
        <f t="shared" si="2"/>
        <v>330.98472968438205</v>
      </c>
      <c r="U79" s="263">
        <f t="shared" si="2"/>
        <v>351.90561583739657</v>
      </c>
      <c r="V79" s="263">
        <f t="shared" si="2"/>
        <v>367.36458907212585</v>
      </c>
      <c r="W79" s="263">
        <f t="shared" si="2"/>
        <v>353.79132443774495</v>
      </c>
      <c r="DA79" s="70"/>
    </row>
    <row r="80" spans="1:105" ht="12" customHeight="1" x14ac:dyDescent="0.25">
      <c r="A80" s="60" t="s">
        <v>1523</v>
      </c>
      <c r="B80" s="264">
        <v>723.77182248178235</v>
      </c>
      <c r="C80" s="264">
        <v>736.80352720697215</v>
      </c>
      <c r="D80" s="264">
        <v>844.63179867732629</v>
      </c>
      <c r="E80" s="264">
        <v>667.240230662013</v>
      </c>
      <c r="F80" s="264">
        <v>621.04589031452815</v>
      </c>
      <c r="G80" s="264">
        <v>706.74602807011502</v>
      </c>
      <c r="H80" s="264">
        <v>679.01731858460084</v>
      </c>
      <c r="I80" s="264">
        <v>517.1280805084823</v>
      </c>
      <c r="J80" s="264">
        <v>473.54943638332509</v>
      </c>
      <c r="K80" s="264">
        <v>448.45912077603481</v>
      </c>
      <c r="L80" s="264">
        <v>513.63566497468037</v>
      </c>
      <c r="M80" s="264">
        <v>488.32317906720408</v>
      </c>
      <c r="N80" s="264">
        <v>200.064004976897</v>
      </c>
      <c r="O80" s="264">
        <v>232.81971533000839</v>
      </c>
      <c r="P80" s="264">
        <v>290.66363260123251</v>
      </c>
      <c r="Q80" s="264">
        <v>284.49019197519721</v>
      </c>
      <c r="R80" s="264">
        <v>313.28150426708157</v>
      </c>
      <c r="S80" s="264">
        <v>372.38699232155579</v>
      </c>
      <c r="T80" s="264">
        <v>314.98698100879562</v>
      </c>
      <c r="U80" s="264">
        <v>335.07272128466059</v>
      </c>
      <c r="V80" s="264">
        <v>350.30539829474583</v>
      </c>
      <c r="W80" s="264">
        <v>334.89349443619409</v>
      </c>
      <c r="DA80" s="72" t="s">
        <v>1524</v>
      </c>
    </row>
    <row r="81" spans="1:105" ht="12" customHeight="1" x14ac:dyDescent="0.25">
      <c r="A81" s="59" t="s">
        <v>30</v>
      </c>
      <c r="B81" s="232">
        <v>89.9460161687566</v>
      </c>
      <c r="C81" s="232">
        <v>47.85153316078646</v>
      </c>
      <c r="D81" s="232">
        <v>50.340165321908977</v>
      </c>
      <c r="E81" s="232">
        <v>32.737253736987853</v>
      </c>
      <c r="F81" s="232">
        <v>15.84395065981627</v>
      </c>
      <c r="G81" s="232">
        <v>0.24827750117517161</v>
      </c>
      <c r="H81" s="232">
        <v>1.396626437272481</v>
      </c>
      <c r="I81" s="232">
        <v>30.728793297511459</v>
      </c>
      <c r="J81" s="232">
        <v>9.0076753264899789</v>
      </c>
      <c r="K81" s="232">
        <v>1.003640467046369</v>
      </c>
      <c r="L81" s="232">
        <v>6.3159430801894603</v>
      </c>
      <c r="M81" s="232">
        <v>0.64306324104289614</v>
      </c>
      <c r="N81" s="232">
        <v>0.26169798158335461</v>
      </c>
      <c r="O81" s="232">
        <v>0</v>
      </c>
      <c r="P81" s="232">
        <v>0</v>
      </c>
      <c r="Q81" s="232">
        <v>0.26673845953362701</v>
      </c>
      <c r="R81" s="232">
        <v>0.4618221001914995</v>
      </c>
      <c r="S81" s="232">
        <v>0.25333734153023613</v>
      </c>
      <c r="T81" s="232">
        <v>0.29867559773633079</v>
      </c>
      <c r="U81" s="232">
        <v>0.33925067919144408</v>
      </c>
      <c r="V81" s="232">
        <v>0.42653489094336322</v>
      </c>
      <c r="W81" s="232">
        <v>0.47810462643161677</v>
      </c>
      <c r="DA81" s="71" t="s">
        <v>1525</v>
      </c>
    </row>
    <row r="82" spans="1:105" ht="12" customHeight="1" x14ac:dyDescent="0.25">
      <c r="A82" s="59" t="s">
        <v>33</v>
      </c>
      <c r="B82" s="297">
        <v>68.954936910750931</v>
      </c>
      <c r="C82" s="297">
        <v>67.000600576646505</v>
      </c>
      <c r="D82" s="297">
        <v>62.863871183989993</v>
      </c>
      <c r="E82" s="297">
        <v>7.1693924068127348</v>
      </c>
      <c r="F82" s="297">
        <v>2.485080506741026</v>
      </c>
      <c r="G82" s="297">
        <v>3.216593162362622</v>
      </c>
      <c r="H82" s="297">
        <v>2.1196495727802018</v>
      </c>
      <c r="I82" s="297">
        <v>2.780355661417012</v>
      </c>
      <c r="J82" s="297">
        <v>2.2060612415341829</v>
      </c>
      <c r="K82" s="297">
        <v>1.430102675286997</v>
      </c>
      <c r="L82" s="297">
        <v>1.2346962451747681</v>
      </c>
      <c r="M82" s="297">
        <v>1.3704586259671381</v>
      </c>
      <c r="N82" s="297">
        <v>0.79674159377550313</v>
      </c>
      <c r="O82" s="297">
        <v>0.65814089093581474</v>
      </c>
      <c r="P82" s="297">
        <v>0.71410919324644395</v>
      </c>
      <c r="Q82" s="297">
        <v>1.0384287027691119</v>
      </c>
      <c r="R82" s="297">
        <v>1.1636437986722949</v>
      </c>
      <c r="S82" s="297">
        <v>0.96707685014226485</v>
      </c>
      <c r="T82" s="297">
        <v>0.79639494801417776</v>
      </c>
      <c r="U82" s="297">
        <v>0.86417048515136685</v>
      </c>
      <c r="V82" s="297">
        <v>0.81824003306492366</v>
      </c>
      <c r="W82" s="297">
        <v>1.0779836332621691</v>
      </c>
      <c r="DA82" s="122" t="s">
        <v>1526</v>
      </c>
    </row>
    <row r="83" spans="1:105" ht="12" customHeight="1" x14ac:dyDescent="0.25">
      <c r="A83" s="59" t="s">
        <v>160</v>
      </c>
      <c r="B83" s="297">
        <v>12.198367990936701</v>
      </c>
      <c r="C83" s="297">
        <v>13.11338899495653</v>
      </c>
      <c r="D83" s="297">
        <v>11.572153323751269</v>
      </c>
      <c r="E83" s="297">
        <v>9.1309951964140339</v>
      </c>
      <c r="F83" s="297">
        <v>7.6115386235361049</v>
      </c>
      <c r="G83" s="297">
        <v>6.8311034958439594</v>
      </c>
      <c r="H83" s="297">
        <v>5.1219605363532121</v>
      </c>
      <c r="I83" s="297">
        <v>5.5201872367307852</v>
      </c>
      <c r="J83" s="297">
        <v>4.59855071556726</v>
      </c>
      <c r="K83" s="297">
        <v>4.9228422205273619</v>
      </c>
      <c r="L83" s="297">
        <v>5.2585272180418112</v>
      </c>
      <c r="M83" s="297">
        <v>5.0049811863206477</v>
      </c>
      <c r="N83" s="297">
        <v>2.7822331920069412</v>
      </c>
      <c r="O83" s="297">
        <v>2.8709473823252538</v>
      </c>
      <c r="P83" s="297">
        <v>3.443838946764767</v>
      </c>
      <c r="Q83" s="297">
        <v>5.1349482718081347</v>
      </c>
      <c r="R83" s="297">
        <v>4.2748357482301671</v>
      </c>
      <c r="S83" s="297">
        <v>3.8858548818883558</v>
      </c>
      <c r="T83" s="297">
        <v>3.3602092539238821</v>
      </c>
      <c r="U83" s="297">
        <v>4.5407109692116396</v>
      </c>
      <c r="V83" s="297">
        <v>4.9101091758641271</v>
      </c>
      <c r="W83" s="297">
        <v>5.7740560999874289</v>
      </c>
      <c r="DA83" s="122" t="s">
        <v>1527</v>
      </c>
    </row>
    <row r="84" spans="1:105" ht="12" customHeight="1" x14ac:dyDescent="0.25">
      <c r="A84" s="59" t="s">
        <v>70</v>
      </c>
      <c r="B84" s="297">
        <v>92.678946837209082</v>
      </c>
      <c r="C84" s="297">
        <v>67.974898831451142</v>
      </c>
      <c r="D84" s="297">
        <v>79.346990855776582</v>
      </c>
      <c r="E84" s="297">
        <v>43.63027031320425</v>
      </c>
      <c r="F84" s="297">
        <v>17.944177163854501</v>
      </c>
      <c r="G84" s="297">
        <v>13.46737169039111</v>
      </c>
      <c r="H84" s="297">
        <v>6.122188359491747</v>
      </c>
      <c r="I84" s="297">
        <v>5.4398381198118058</v>
      </c>
      <c r="J84" s="297">
        <v>2.9646596506171972</v>
      </c>
      <c r="K84" s="297">
        <v>2.1762541503486932</v>
      </c>
      <c r="L84" s="297">
        <v>1.252588526448186</v>
      </c>
      <c r="M84" s="297">
        <v>0.68096980426281828</v>
      </c>
      <c r="N84" s="297">
        <v>0.41568638647214479</v>
      </c>
      <c r="O84" s="297">
        <v>0.4292189610370275</v>
      </c>
      <c r="P84" s="297">
        <v>0.15523991403340259</v>
      </c>
      <c r="Q84" s="297">
        <v>0.1805941760939693</v>
      </c>
      <c r="R84" s="297">
        <v>0.20237045887473379</v>
      </c>
      <c r="S84" s="297">
        <v>0.22085291128447479</v>
      </c>
      <c r="T84" s="297">
        <v>0.17200831551972781</v>
      </c>
      <c r="U84" s="297">
        <v>0.1872963598834359</v>
      </c>
      <c r="V84" s="297">
        <v>0.21813209634018119</v>
      </c>
      <c r="W84" s="297">
        <v>0.3171635426237443</v>
      </c>
      <c r="DA84" s="122" t="s">
        <v>1528</v>
      </c>
    </row>
    <row r="85" spans="1:105" ht="12" customHeight="1" x14ac:dyDescent="0.25">
      <c r="A85" s="59" t="s">
        <v>34</v>
      </c>
      <c r="B85" s="297">
        <v>180.8127869133211</v>
      </c>
      <c r="C85" s="297">
        <v>237.53889414298791</v>
      </c>
      <c r="D85" s="297">
        <v>313.4655233682625</v>
      </c>
      <c r="E85" s="297">
        <v>283.46581746446498</v>
      </c>
      <c r="F85" s="297">
        <v>312.02088156566492</v>
      </c>
      <c r="G85" s="297">
        <v>390.75234645644321</v>
      </c>
      <c r="H85" s="297">
        <v>375.42153254161752</v>
      </c>
      <c r="I85" s="297">
        <v>197.96087256796599</v>
      </c>
      <c r="J85" s="297">
        <v>213.7413609661447</v>
      </c>
      <c r="K85" s="297">
        <v>202.8107034961368</v>
      </c>
      <c r="L85" s="297">
        <v>209.72305861111471</v>
      </c>
      <c r="M85" s="297">
        <v>180.5183721458732</v>
      </c>
      <c r="N85" s="297">
        <v>94.764541435458881</v>
      </c>
      <c r="O85" s="297">
        <v>117.240988479953</v>
      </c>
      <c r="P85" s="297">
        <v>152.62222935419479</v>
      </c>
      <c r="Q85" s="297">
        <v>146.03516031174709</v>
      </c>
      <c r="R85" s="297">
        <v>131.93831048310909</v>
      </c>
      <c r="S85" s="297">
        <v>169.5519504183334</v>
      </c>
      <c r="T85" s="297">
        <v>137.2187252736357</v>
      </c>
      <c r="U85" s="297">
        <v>138.81082114540791</v>
      </c>
      <c r="V85" s="297">
        <v>147.62772947965581</v>
      </c>
      <c r="W85" s="297">
        <v>125.064131428455</v>
      </c>
      <c r="DA85" s="122" t="s">
        <v>1529</v>
      </c>
    </row>
    <row r="86" spans="1:105" ht="12" customHeight="1" x14ac:dyDescent="0.25">
      <c r="A86" s="59" t="s">
        <v>162</v>
      </c>
      <c r="B86" s="297">
        <v>130.86905464405629</v>
      </c>
      <c r="C86" s="297">
        <v>149.19228127274459</v>
      </c>
      <c r="D86" s="297">
        <v>161.13434072381659</v>
      </c>
      <c r="E86" s="297">
        <v>127.32203402391229</v>
      </c>
      <c r="F86" s="297">
        <v>109.5850789418585</v>
      </c>
      <c r="G86" s="297">
        <v>103.3285408644447</v>
      </c>
      <c r="H86" s="297">
        <v>94.724505826184981</v>
      </c>
      <c r="I86" s="297">
        <v>113.11514853195651</v>
      </c>
      <c r="J86" s="297">
        <v>94.85686834440169</v>
      </c>
      <c r="K86" s="297">
        <v>65.968324495987915</v>
      </c>
      <c r="L86" s="297">
        <v>84.659855177632934</v>
      </c>
      <c r="M86" s="297">
        <v>81.477264006030822</v>
      </c>
      <c r="N86" s="297">
        <v>64.394054737365323</v>
      </c>
      <c r="O86" s="297">
        <v>62.050634347524678</v>
      </c>
      <c r="P86" s="297">
        <v>68.529999790487508</v>
      </c>
      <c r="Q86" s="297">
        <v>82.005043618691971</v>
      </c>
      <c r="R86" s="297">
        <v>91.890299450716867</v>
      </c>
      <c r="S86" s="297">
        <v>96.096730843898868</v>
      </c>
      <c r="T86" s="297">
        <v>87.184392282985854</v>
      </c>
      <c r="U86" s="297">
        <v>95.984927409109105</v>
      </c>
      <c r="V86" s="297">
        <v>96.920514003143325</v>
      </c>
      <c r="W86" s="297">
        <v>111.1275110939402</v>
      </c>
      <c r="DA86" s="122" t="s">
        <v>1530</v>
      </c>
    </row>
    <row r="87" spans="1:105" ht="12" customHeight="1" x14ac:dyDescent="0.25">
      <c r="A87" s="59" t="s">
        <v>73</v>
      </c>
      <c r="B87" s="297">
        <v>148.31171301675161</v>
      </c>
      <c r="C87" s="297">
        <v>154.13193022739901</v>
      </c>
      <c r="D87" s="297">
        <v>165.9087538998204</v>
      </c>
      <c r="E87" s="297">
        <v>163.78446752021679</v>
      </c>
      <c r="F87" s="297">
        <v>155.55518285305681</v>
      </c>
      <c r="G87" s="297">
        <v>188.9017948994543</v>
      </c>
      <c r="H87" s="297">
        <v>194.11085531090069</v>
      </c>
      <c r="I87" s="297">
        <v>161.58288509308881</v>
      </c>
      <c r="J87" s="297">
        <v>146.17426013856999</v>
      </c>
      <c r="K87" s="297">
        <v>170.14725327070059</v>
      </c>
      <c r="L87" s="297">
        <v>205.19099611607851</v>
      </c>
      <c r="M87" s="297">
        <v>218.62807005770659</v>
      </c>
      <c r="N87" s="297">
        <v>36.649049650234822</v>
      </c>
      <c r="O87" s="297">
        <v>49.569785268232621</v>
      </c>
      <c r="P87" s="297">
        <v>65.198215402505582</v>
      </c>
      <c r="Q87" s="297">
        <v>49.829278434553324</v>
      </c>
      <c r="R87" s="297">
        <v>83.350222227286935</v>
      </c>
      <c r="S87" s="297">
        <v>101.4111890744782</v>
      </c>
      <c r="T87" s="297">
        <v>85.956575336979995</v>
      </c>
      <c r="U87" s="297">
        <v>94.345544236705734</v>
      </c>
      <c r="V87" s="297">
        <v>99.384138615734059</v>
      </c>
      <c r="W87" s="297">
        <v>91.054544011494016</v>
      </c>
      <c r="DA87" s="122" t="s">
        <v>1531</v>
      </c>
    </row>
    <row r="88" spans="1:105" ht="12" customHeight="1" x14ac:dyDescent="0.25">
      <c r="A88" s="60" t="s">
        <v>1532</v>
      </c>
      <c r="B88" s="264">
        <v>25.016608468537161</v>
      </c>
      <c r="C88" s="264">
        <v>25.945963654350951</v>
      </c>
      <c r="D88" s="264">
        <v>27.132970625128589</v>
      </c>
      <c r="E88" s="264">
        <v>24.567474493176562</v>
      </c>
      <c r="F88" s="264">
        <v>24.274065618582789</v>
      </c>
      <c r="G88" s="264">
        <v>25.120771435251338</v>
      </c>
      <c r="H88" s="264">
        <v>25.371598492943701</v>
      </c>
      <c r="I88" s="264">
        <v>24.412633215524629</v>
      </c>
      <c r="J88" s="264">
        <v>21.752588972902739</v>
      </c>
      <c r="K88" s="264">
        <v>19.044852622497991</v>
      </c>
      <c r="L88" s="264">
        <v>21.478660532399189</v>
      </c>
      <c r="M88" s="264">
        <v>18.795163036116481</v>
      </c>
      <c r="N88" s="264">
        <v>11.35035801306714</v>
      </c>
      <c r="O88" s="264">
        <v>12.19833802102255</v>
      </c>
      <c r="P88" s="264">
        <v>14.87313688700805</v>
      </c>
      <c r="Q88" s="264">
        <v>16.049936044896459</v>
      </c>
      <c r="R88" s="264">
        <v>15.933690378871921</v>
      </c>
      <c r="S88" s="264">
        <v>18.155553544545121</v>
      </c>
      <c r="T88" s="264">
        <v>15.997748675586401</v>
      </c>
      <c r="U88" s="264">
        <v>16.83289455273599</v>
      </c>
      <c r="V88" s="264">
        <v>17.05919077738</v>
      </c>
      <c r="W88" s="264">
        <v>18.89783000155083</v>
      </c>
      <c r="DA88" s="72" t="s">
        <v>1533</v>
      </c>
    </row>
    <row r="89" spans="1:105" ht="12" customHeight="1" x14ac:dyDescent="0.25">
      <c r="A89" s="57" t="s">
        <v>1534</v>
      </c>
      <c r="B89" s="263">
        <f t="shared" ref="B89:W89" si="3">B90+B96</f>
        <v>100.98587685585059</v>
      </c>
      <c r="C89" s="263">
        <f t="shared" si="3"/>
        <v>101.28922344389863</v>
      </c>
      <c r="D89" s="263">
        <f t="shared" si="3"/>
        <v>111.99877132144991</v>
      </c>
      <c r="E89" s="263">
        <f t="shared" si="3"/>
        <v>87.853551734906034</v>
      </c>
      <c r="F89" s="263">
        <f t="shared" si="3"/>
        <v>79.728631026726561</v>
      </c>
      <c r="G89" s="263">
        <f t="shared" si="3"/>
        <v>83.133406978295056</v>
      </c>
      <c r="H89" s="263">
        <f t="shared" si="3"/>
        <v>79.235441198511438</v>
      </c>
      <c r="I89" s="263">
        <f t="shared" si="3"/>
        <v>72.952120430664337</v>
      </c>
      <c r="J89" s="263">
        <f t="shared" si="3"/>
        <v>63.41452679286099</v>
      </c>
      <c r="K89" s="263">
        <f t="shared" si="3"/>
        <v>54.605106656358686</v>
      </c>
      <c r="L89" s="263">
        <f t="shared" si="3"/>
        <v>63.555937010930478</v>
      </c>
      <c r="M89" s="263">
        <f t="shared" si="3"/>
        <v>57.73967573278253</v>
      </c>
      <c r="N89" s="263">
        <f t="shared" si="3"/>
        <v>30.099317231083859</v>
      </c>
      <c r="O89" s="263">
        <f t="shared" si="3"/>
        <v>32.829300729666286</v>
      </c>
      <c r="P89" s="263">
        <f t="shared" si="3"/>
        <v>39.905975477723942</v>
      </c>
      <c r="Q89" s="263">
        <f t="shared" si="3"/>
        <v>41.985254116265295</v>
      </c>
      <c r="R89" s="263">
        <f t="shared" si="3"/>
        <v>43.774727277052129</v>
      </c>
      <c r="S89" s="263">
        <f t="shared" si="3"/>
        <v>49.981094772568909</v>
      </c>
      <c r="T89" s="263">
        <f t="shared" si="3"/>
        <v>43.160678975656026</v>
      </c>
      <c r="U89" s="263">
        <f t="shared" si="3"/>
        <v>46.239062613816479</v>
      </c>
      <c r="V89" s="263">
        <f t="shared" si="3"/>
        <v>47.913736115693453</v>
      </c>
      <c r="W89" s="263">
        <f t="shared" si="3"/>
        <v>50.076252614462476</v>
      </c>
      <c r="DA89" s="70"/>
    </row>
    <row r="90" spans="1:105" ht="12" customHeight="1" x14ac:dyDescent="0.25">
      <c r="A90" s="60" t="s">
        <v>1535</v>
      </c>
      <c r="B90" s="264">
        <v>74.531105813941338</v>
      </c>
      <c r="C90" s="264">
        <v>73.851670156017249</v>
      </c>
      <c r="D90" s="264">
        <v>83.305972036631459</v>
      </c>
      <c r="E90" s="264">
        <v>61.873734622113538</v>
      </c>
      <c r="F90" s="264">
        <v>54.059090369225942</v>
      </c>
      <c r="G90" s="264">
        <v>56.568484816623297</v>
      </c>
      <c r="H90" s="264">
        <v>52.40527235519167</v>
      </c>
      <c r="I90" s="264">
        <v>47.136046159083527</v>
      </c>
      <c r="J90" s="264">
        <v>40.41141821518768</v>
      </c>
      <c r="K90" s="264">
        <v>34.465397619110817</v>
      </c>
      <c r="L90" s="264">
        <v>40.842504557201103</v>
      </c>
      <c r="M90" s="264">
        <v>37.864010514567113</v>
      </c>
      <c r="N90" s="264">
        <v>18.096446304074089</v>
      </c>
      <c r="O90" s="264">
        <v>19.929700856093259</v>
      </c>
      <c r="P90" s="264">
        <v>24.177807068499892</v>
      </c>
      <c r="Q90" s="264">
        <v>25.012634352917711</v>
      </c>
      <c r="R90" s="264">
        <v>26.925035946755781</v>
      </c>
      <c r="S90" s="264">
        <v>30.781809115437209</v>
      </c>
      <c r="T90" s="264">
        <v>26.243246745347289</v>
      </c>
      <c r="U90" s="264">
        <v>28.43847338025634</v>
      </c>
      <c r="V90" s="264">
        <v>29.87384126969847</v>
      </c>
      <c r="W90" s="264">
        <v>30.092018280351539</v>
      </c>
      <c r="DA90" s="72" t="s">
        <v>1536</v>
      </c>
    </row>
    <row r="91" spans="1:105" ht="12" customHeight="1" x14ac:dyDescent="0.25">
      <c r="A91" s="59" t="s">
        <v>30</v>
      </c>
      <c r="B91" s="232">
        <v>16.986751627429818</v>
      </c>
      <c r="C91" s="232">
        <v>10.23929524616325</v>
      </c>
      <c r="D91" s="232">
        <v>11.48131430243075</v>
      </c>
      <c r="E91" s="232">
        <v>9.2075851182316395</v>
      </c>
      <c r="F91" s="232">
        <v>5.580963916034321</v>
      </c>
      <c r="G91" s="232">
        <v>0.11050809314931451</v>
      </c>
      <c r="H91" s="232">
        <v>0.66849920198449886</v>
      </c>
      <c r="I91" s="232">
        <v>9.1914842359465165</v>
      </c>
      <c r="J91" s="232">
        <v>3.2033856636153359</v>
      </c>
      <c r="K91" s="232">
        <v>0.45815012546256151</v>
      </c>
      <c r="L91" s="232">
        <v>2.6129935825497421</v>
      </c>
      <c r="M91" s="232">
        <v>0.27304153725221009</v>
      </c>
      <c r="N91" s="232">
        <v>6.898433968822118E-2</v>
      </c>
      <c r="O91" s="232">
        <v>0</v>
      </c>
      <c r="P91" s="232">
        <v>0</v>
      </c>
      <c r="Q91" s="232">
        <v>7.528095743167991E-2</v>
      </c>
      <c r="R91" s="232">
        <v>0.12689253577201101</v>
      </c>
      <c r="S91" s="232">
        <v>7.6887058332948635E-2</v>
      </c>
      <c r="T91" s="232">
        <v>8.5372769283983171E-2</v>
      </c>
      <c r="U91" s="232">
        <v>9.4663622182930299E-2</v>
      </c>
      <c r="V91" s="232">
        <v>0.1233594747264203</v>
      </c>
      <c r="W91" s="232">
        <v>0.1211294892308418</v>
      </c>
      <c r="DA91" s="71" t="s">
        <v>1537</v>
      </c>
    </row>
    <row r="92" spans="1:105" ht="12" customHeight="1" x14ac:dyDescent="0.25">
      <c r="A92" s="59" t="s">
        <v>33</v>
      </c>
      <c r="B92" s="297">
        <v>13.022482114053719</v>
      </c>
      <c r="C92" s="297">
        <v>14.33682236824832</v>
      </c>
      <c r="D92" s="297">
        <v>14.33765381411621</v>
      </c>
      <c r="E92" s="297">
        <v>2.0164425324763262</v>
      </c>
      <c r="F92" s="297">
        <v>0.87535898932941814</v>
      </c>
      <c r="G92" s="297">
        <v>1.4317027323350699</v>
      </c>
      <c r="H92" s="297">
        <v>1.0145762747106699</v>
      </c>
      <c r="I92" s="297">
        <v>0.83164981406245841</v>
      </c>
      <c r="J92" s="297">
        <v>0.78453815196976062</v>
      </c>
      <c r="K92" s="297">
        <v>0.6528251317279854</v>
      </c>
      <c r="L92" s="297">
        <v>0.5108110260143689</v>
      </c>
      <c r="M92" s="297">
        <v>0.58189009430513894</v>
      </c>
      <c r="N92" s="297">
        <v>0.21002337280632649</v>
      </c>
      <c r="O92" s="297">
        <v>0.1987087016272574</v>
      </c>
      <c r="P92" s="297">
        <v>0.23702414475605141</v>
      </c>
      <c r="Q92" s="297">
        <v>0.29307324900082848</v>
      </c>
      <c r="R92" s="297">
        <v>0.31972855410703632</v>
      </c>
      <c r="S92" s="297">
        <v>0.29350467538737501</v>
      </c>
      <c r="T92" s="297">
        <v>0.22763976257533361</v>
      </c>
      <c r="U92" s="297">
        <v>0.24113587186613861</v>
      </c>
      <c r="V92" s="297">
        <v>0.23664573009672171</v>
      </c>
      <c r="W92" s="297">
        <v>0.2731109461768193</v>
      </c>
      <c r="DA92" s="122" t="s">
        <v>1538</v>
      </c>
    </row>
    <row r="93" spans="1:105" ht="12" customHeight="1" x14ac:dyDescent="0.25">
      <c r="A93" s="59" t="s">
        <v>160</v>
      </c>
      <c r="B93" s="297">
        <v>2.3037223453372682</v>
      </c>
      <c r="C93" s="297">
        <v>2.8060096036208422</v>
      </c>
      <c r="D93" s="297">
        <v>2.6393145238258162</v>
      </c>
      <c r="E93" s="297">
        <v>2.5681572486379891</v>
      </c>
      <c r="F93" s="297">
        <v>2.6811319547462622</v>
      </c>
      <c r="G93" s="297">
        <v>3.0405180407334589</v>
      </c>
      <c r="H93" s="297">
        <v>2.4516409254253539</v>
      </c>
      <c r="I93" s="297">
        <v>1.651178211739059</v>
      </c>
      <c r="J93" s="297">
        <v>1.6353754883166309</v>
      </c>
      <c r="K93" s="297">
        <v>2.2472198511529369</v>
      </c>
      <c r="L93" s="297">
        <v>2.1755259190832068</v>
      </c>
      <c r="M93" s="297">
        <v>2.1250907683902609</v>
      </c>
      <c r="N93" s="297">
        <v>0.73340466154156436</v>
      </c>
      <c r="O93" s="297">
        <v>0.86680866458677641</v>
      </c>
      <c r="P93" s="297">
        <v>1.143064658394334</v>
      </c>
      <c r="Q93" s="297">
        <v>1.449224168647242</v>
      </c>
      <c r="R93" s="297">
        <v>1.174575118594015</v>
      </c>
      <c r="S93" s="297">
        <v>1.1793443049984189</v>
      </c>
      <c r="T93" s="297">
        <v>0.96047474770401697</v>
      </c>
      <c r="U93" s="297">
        <v>1.267028112237832</v>
      </c>
      <c r="V93" s="297">
        <v>1.4200678576243451</v>
      </c>
      <c r="W93" s="297">
        <v>1.4628774279006891</v>
      </c>
      <c r="DA93" s="122" t="s">
        <v>1539</v>
      </c>
    </row>
    <row r="94" spans="1:105" ht="12" customHeight="1" x14ac:dyDescent="0.25">
      <c r="A94" s="59" t="s">
        <v>70</v>
      </c>
      <c r="B94" s="297">
        <v>17.502879149886059</v>
      </c>
      <c r="C94" s="297">
        <v>14.545303201145479</v>
      </c>
      <c r="D94" s="297">
        <v>18.097035143640699</v>
      </c>
      <c r="E94" s="297">
        <v>12.27132339406934</v>
      </c>
      <c r="F94" s="297">
        <v>6.3207597274580456</v>
      </c>
      <c r="G94" s="297">
        <v>5.9943150635632776</v>
      </c>
      <c r="H94" s="297">
        <v>2.930402807433425</v>
      </c>
      <c r="I94" s="297">
        <v>1.6271444778275881</v>
      </c>
      <c r="J94" s="297">
        <v>1.0543173325038859</v>
      </c>
      <c r="K94" s="297">
        <v>0.99343454629217298</v>
      </c>
      <c r="L94" s="297">
        <v>0.51821331187271658</v>
      </c>
      <c r="M94" s="297">
        <v>0.2891364803821117</v>
      </c>
      <c r="N94" s="297">
        <v>0.1095761255576591</v>
      </c>
      <c r="O94" s="297">
        <v>0.12959161729062971</v>
      </c>
      <c r="P94" s="297">
        <v>5.1526584734880712E-2</v>
      </c>
      <c r="Q94" s="297">
        <v>5.096866236203737E-2</v>
      </c>
      <c r="R94" s="297">
        <v>5.5604313178845802E-2</v>
      </c>
      <c r="S94" s="297">
        <v>6.7028139516906837E-2</v>
      </c>
      <c r="T94" s="297">
        <v>4.9166474754177902E-2</v>
      </c>
      <c r="U94" s="297">
        <v>5.226268637251081E-2</v>
      </c>
      <c r="V94" s="297">
        <v>6.3086658083196981E-2</v>
      </c>
      <c r="W94" s="297">
        <v>8.0354499406111432E-2</v>
      </c>
      <c r="DA94" s="122" t="s">
        <v>1540</v>
      </c>
    </row>
    <row r="95" spans="1:105" ht="12" customHeight="1" x14ac:dyDescent="0.25">
      <c r="A95" s="59" t="s">
        <v>162</v>
      </c>
      <c r="B95" s="297">
        <v>24.715270577234481</v>
      </c>
      <c r="C95" s="297">
        <v>31.924239736839361</v>
      </c>
      <c r="D95" s="297">
        <v>36.750654252617977</v>
      </c>
      <c r="E95" s="297">
        <v>35.810226328698242</v>
      </c>
      <c r="F95" s="297">
        <v>38.600875781657898</v>
      </c>
      <c r="G95" s="297">
        <v>45.991440886842177</v>
      </c>
      <c r="H95" s="297">
        <v>45.340153145637721</v>
      </c>
      <c r="I95" s="297">
        <v>33.834589419507907</v>
      </c>
      <c r="J95" s="297">
        <v>33.733801578782057</v>
      </c>
      <c r="K95" s="297">
        <v>30.113767964475159</v>
      </c>
      <c r="L95" s="297">
        <v>35.024960717681061</v>
      </c>
      <c r="M95" s="297">
        <v>34.594851634237394</v>
      </c>
      <c r="N95" s="297">
        <v>16.974457804480309</v>
      </c>
      <c r="O95" s="297">
        <v>18.734591872588599</v>
      </c>
      <c r="P95" s="297">
        <v>22.746191680614618</v>
      </c>
      <c r="Q95" s="297">
        <v>23.144087315475922</v>
      </c>
      <c r="R95" s="297">
        <v>25.248235425103871</v>
      </c>
      <c r="S95" s="297">
        <v>29.165044937201561</v>
      </c>
      <c r="T95" s="297">
        <v>24.920592991029778</v>
      </c>
      <c r="U95" s="297">
        <v>26.783383087596931</v>
      </c>
      <c r="V95" s="297">
        <v>28.030681549167792</v>
      </c>
      <c r="W95" s="297">
        <v>28.15454591763708</v>
      </c>
      <c r="DA95" s="122" t="s">
        <v>1541</v>
      </c>
    </row>
    <row r="96" spans="1:105" ht="12" customHeight="1" x14ac:dyDescent="0.25">
      <c r="A96" s="61" t="s">
        <v>1542</v>
      </c>
      <c r="B96" s="265">
        <v>26.45477104190925</v>
      </c>
      <c r="C96" s="265">
        <v>27.437553287881389</v>
      </c>
      <c r="D96" s="265">
        <v>28.692799284818449</v>
      </c>
      <c r="E96" s="265">
        <v>25.9798171127925</v>
      </c>
      <c r="F96" s="265">
        <v>25.669540657500619</v>
      </c>
      <c r="G96" s="265">
        <v>26.56492216167176</v>
      </c>
      <c r="H96" s="265">
        <v>26.830168843319761</v>
      </c>
      <c r="I96" s="265">
        <v>25.81607427158081</v>
      </c>
      <c r="J96" s="265">
        <v>23.003108577673309</v>
      </c>
      <c r="K96" s="265">
        <v>20.139709037247869</v>
      </c>
      <c r="L96" s="265">
        <v>22.713432453729379</v>
      </c>
      <c r="M96" s="265">
        <v>19.875665218215421</v>
      </c>
      <c r="N96" s="265">
        <v>12.00287092700977</v>
      </c>
      <c r="O96" s="265">
        <v>12.899599873573029</v>
      </c>
      <c r="P96" s="265">
        <v>15.72816840922405</v>
      </c>
      <c r="Q96" s="265">
        <v>16.972619763347581</v>
      </c>
      <c r="R96" s="265">
        <v>16.849691330296348</v>
      </c>
      <c r="S96" s="265">
        <v>19.1992856571317</v>
      </c>
      <c r="T96" s="265">
        <v>16.917432230308741</v>
      </c>
      <c r="U96" s="265">
        <v>17.800589233560139</v>
      </c>
      <c r="V96" s="265">
        <v>18.039894845994979</v>
      </c>
      <c r="W96" s="265">
        <v>19.984234334110941</v>
      </c>
      <c r="DA96" s="74" t="s">
        <v>1543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DA97" s="94"/>
    </row>
    <row r="98" spans="1:105" ht="12" customHeight="1" x14ac:dyDescent="0.25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DA98" s="173"/>
    </row>
    <row r="99" spans="1:105" ht="15" customHeight="1" x14ac:dyDescent="0.25">
      <c r="A99" s="34" t="s">
        <v>51</v>
      </c>
      <c r="B99" s="225">
        <v>246.33249357454551</v>
      </c>
      <c r="C99" s="225">
        <v>249.93320231351939</v>
      </c>
      <c r="D99" s="225">
        <v>260.22746931710827</v>
      </c>
      <c r="E99" s="225">
        <v>257.19045087238379</v>
      </c>
      <c r="F99" s="225">
        <v>265.21055160919389</v>
      </c>
      <c r="G99" s="225">
        <v>264.63617361072471</v>
      </c>
      <c r="H99" s="225">
        <v>276.38996597399012</v>
      </c>
      <c r="I99" s="225">
        <v>293.54177031468669</v>
      </c>
      <c r="J99" s="225">
        <v>298.84302292209532</v>
      </c>
      <c r="K99" s="225">
        <v>261.2463172338559</v>
      </c>
      <c r="L99" s="225">
        <v>270.66342767754071</v>
      </c>
      <c r="M99" s="225">
        <v>272.68642346362338</v>
      </c>
      <c r="N99" s="225">
        <v>271.73315719984078</v>
      </c>
      <c r="O99" s="225">
        <v>270.99290824178581</v>
      </c>
      <c r="P99" s="225">
        <v>271.73714579084867</v>
      </c>
      <c r="Q99" s="225">
        <v>260.85244558782608</v>
      </c>
      <c r="R99" s="225">
        <v>269.5183518032249</v>
      </c>
      <c r="S99" s="225">
        <v>274.32860100279879</v>
      </c>
      <c r="T99" s="225">
        <v>298.80383063190328</v>
      </c>
      <c r="U99" s="225">
        <v>286.23351516319599</v>
      </c>
      <c r="V99" s="225">
        <v>254.22558670004369</v>
      </c>
      <c r="W99" s="225">
        <v>245.63009827465439</v>
      </c>
      <c r="DA99" s="89" t="s">
        <v>1544</v>
      </c>
    </row>
    <row r="100" spans="1:105" ht="12" customHeight="1" x14ac:dyDescent="0.25">
      <c r="A100" s="55" t="s">
        <v>92</v>
      </c>
      <c r="B100" s="261">
        <v>2.0913892878964622</v>
      </c>
      <c r="C100" s="261">
        <v>2.1219596912413361</v>
      </c>
      <c r="D100" s="261">
        <v>2.2093591220904409</v>
      </c>
      <c r="E100" s="261">
        <v>2.1835745097960091</v>
      </c>
      <c r="F100" s="261">
        <v>2.251666025151656</v>
      </c>
      <c r="G100" s="261">
        <v>2.246789494347051</v>
      </c>
      <c r="H100" s="261">
        <v>2.3465804520239439</v>
      </c>
      <c r="I100" s="261">
        <v>2.4922011102878399</v>
      </c>
      <c r="J100" s="261">
        <v>2.5372093134473861</v>
      </c>
      <c r="K100" s="261">
        <v>2.2180092501688842</v>
      </c>
      <c r="L100" s="261">
        <v>2.2979615277556258</v>
      </c>
      <c r="M100" s="261">
        <v>2.3151369789318621</v>
      </c>
      <c r="N100" s="261">
        <v>2.3070436461207331</v>
      </c>
      <c r="O100" s="261">
        <v>2.3007588530807159</v>
      </c>
      <c r="P100" s="261">
        <v>2.3070775096870628</v>
      </c>
      <c r="Q100" s="261">
        <v>2.2146652376538749</v>
      </c>
      <c r="R100" s="261">
        <v>2.288239710781633</v>
      </c>
      <c r="S100" s="261">
        <v>2.3290792423514999</v>
      </c>
      <c r="T100" s="261">
        <v>2.5368765667009092</v>
      </c>
      <c r="U100" s="261">
        <v>2.4301532402921802</v>
      </c>
      <c r="V100" s="261">
        <v>2.1584024950120542</v>
      </c>
      <c r="W100" s="261">
        <v>2.0854258764740319</v>
      </c>
      <c r="DA100" s="67" t="s">
        <v>1545</v>
      </c>
    </row>
    <row r="101" spans="1:105" ht="12" customHeight="1" x14ac:dyDescent="0.25">
      <c r="A101" s="202" t="s">
        <v>93</v>
      </c>
      <c r="B101" s="226">
        <v>2.344843542761228</v>
      </c>
      <c r="C101" s="226">
        <v>2.3791187555576609</v>
      </c>
      <c r="D101" s="226">
        <v>2.4771100727426409</v>
      </c>
      <c r="E101" s="226">
        <v>2.448200638238454</v>
      </c>
      <c r="F101" s="226">
        <v>2.5245441248492648</v>
      </c>
      <c r="G101" s="226">
        <v>2.519076610104674</v>
      </c>
      <c r="H101" s="226">
        <v>2.6309611760670322</v>
      </c>
      <c r="I101" s="226">
        <v>2.794229517450848</v>
      </c>
      <c r="J101" s="226">
        <v>2.8446922386480571</v>
      </c>
      <c r="K101" s="226">
        <v>2.486808504826127</v>
      </c>
      <c r="L101" s="226">
        <v>2.5764501525639769</v>
      </c>
      <c r="M101" s="226">
        <v>2.5957070867070762</v>
      </c>
      <c r="N101" s="226">
        <v>2.586632927586427</v>
      </c>
      <c r="O101" s="226">
        <v>2.5795864841228591</v>
      </c>
      <c r="P101" s="226">
        <v>2.5866708950587221</v>
      </c>
      <c r="Q101" s="226">
        <v>2.4830592333738388</v>
      </c>
      <c r="R101" s="226">
        <v>2.5655501542292312</v>
      </c>
      <c r="S101" s="226">
        <v>2.611339004944496</v>
      </c>
      <c r="T101" s="226">
        <v>2.844319166516355</v>
      </c>
      <c r="U101" s="226">
        <v>2.7246621020760902</v>
      </c>
      <c r="V101" s="226">
        <v>2.4199780415817518</v>
      </c>
      <c r="W101" s="226">
        <v>2.338157428967091</v>
      </c>
      <c r="DA101" s="174" t="s">
        <v>1546</v>
      </c>
    </row>
    <row r="102" spans="1:105" ht="12" customHeight="1" x14ac:dyDescent="0.25">
      <c r="A102" s="202" t="s">
        <v>94</v>
      </c>
      <c r="B102" s="226">
        <v>2.510726001929569</v>
      </c>
      <c r="C102" s="226">
        <v>2.6465640040366738</v>
      </c>
      <c r="D102" s="226">
        <v>2.5855075303216242</v>
      </c>
      <c r="E102" s="226">
        <v>3.013519962369855</v>
      </c>
      <c r="F102" s="226">
        <v>3.4325617912704578</v>
      </c>
      <c r="G102" s="226">
        <v>3.3948316664843512</v>
      </c>
      <c r="H102" s="226">
        <v>3.797365565810586</v>
      </c>
      <c r="I102" s="226">
        <v>4.2511482989465286</v>
      </c>
      <c r="J102" s="226">
        <v>4.4585728200305637</v>
      </c>
      <c r="K102" s="226">
        <v>3.976755370254367</v>
      </c>
      <c r="L102" s="226">
        <v>3.9663829768170471</v>
      </c>
      <c r="M102" s="226">
        <v>3.820483251125157</v>
      </c>
      <c r="N102" s="226">
        <v>4.5496231847249868</v>
      </c>
      <c r="O102" s="226">
        <v>4.4556568185630576</v>
      </c>
      <c r="P102" s="226">
        <v>4.4846601587234192</v>
      </c>
      <c r="Q102" s="226">
        <v>4.4414748798536978</v>
      </c>
      <c r="R102" s="226">
        <v>4.3211027356170568</v>
      </c>
      <c r="S102" s="226">
        <v>4.3872616035352241</v>
      </c>
      <c r="T102" s="226">
        <v>4.898128418745455</v>
      </c>
      <c r="U102" s="226">
        <v>4.5898270276101814</v>
      </c>
      <c r="V102" s="226">
        <v>3.9676958008536811</v>
      </c>
      <c r="W102" s="226">
        <v>4.1163939480592164</v>
      </c>
      <c r="DA102" s="174" t="s">
        <v>1547</v>
      </c>
    </row>
    <row r="103" spans="1:105" ht="12" customHeight="1" x14ac:dyDescent="0.25">
      <c r="A103" s="202" t="s">
        <v>95</v>
      </c>
      <c r="B103" s="226">
        <v>1.8771001422334921</v>
      </c>
      <c r="C103" s="226">
        <v>1.904538223129715</v>
      </c>
      <c r="D103" s="226">
        <v>1.9829824826597009</v>
      </c>
      <c r="E103" s="226">
        <v>1.959839828307677</v>
      </c>
      <c r="F103" s="226">
        <v>2.0209545112118521</v>
      </c>
      <c r="G103" s="226">
        <v>2.0165776423429591</v>
      </c>
      <c r="H103" s="226">
        <v>2.1061437608714311</v>
      </c>
      <c r="I103" s="226">
        <v>2.236843750548736</v>
      </c>
      <c r="J103" s="226">
        <v>2.2772402970173431</v>
      </c>
      <c r="K103" s="226">
        <v>1.9907462962836651</v>
      </c>
      <c r="L103" s="226">
        <v>2.062506457100457</v>
      </c>
      <c r="M103" s="226">
        <v>2.0779220672082541</v>
      </c>
      <c r="N103" s="226">
        <v>2.0706579981710682</v>
      </c>
      <c r="O103" s="226">
        <v>2.0650171612510348</v>
      </c>
      <c r="P103" s="226">
        <v>2.070688391988968</v>
      </c>
      <c r="Q103" s="226">
        <v>1.987744919923998</v>
      </c>
      <c r="R103" s="226">
        <v>2.0537807625919</v>
      </c>
      <c r="S103" s="226">
        <v>2.0904357703239378</v>
      </c>
      <c r="T103" s="226">
        <v>2.276941644361544</v>
      </c>
      <c r="U103" s="226">
        <v>2.181153465498415</v>
      </c>
      <c r="V103" s="226">
        <v>1.9372470031436959</v>
      </c>
      <c r="W103" s="226">
        <v>1.871747757340817</v>
      </c>
      <c r="DA103" s="174" t="s">
        <v>1548</v>
      </c>
    </row>
    <row r="104" spans="1:105" ht="12" customHeight="1" x14ac:dyDescent="0.25">
      <c r="A104" s="56" t="s">
        <v>96</v>
      </c>
      <c r="B104" s="262">
        <v>1.984298956109775</v>
      </c>
      <c r="C104" s="262">
        <v>2.0341105762597849</v>
      </c>
      <c r="D104" s="262">
        <v>2.1307401343966141</v>
      </c>
      <c r="E104" s="262">
        <v>2.080290785192644</v>
      </c>
      <c r="F104" s="262">
        <v>2.1338197823449692</v>
      </c>
      <c r="G104" s="262">
        <v>2.133621425942605</v>
      </c>
      <c r="H104" s="262">
        <v>2.2165056052994099</v>
      </c>
      <c r="I104" s="262">
        <v>2.3479114686785199</v>
      </c>
      <c r="J104" s="262">
        <v>2.3925948387037792</v>
      </c>
      <c r="K104" s="262">
        <v>2.0883586962964329</v>
      </c>
      <c r="L104" s="262">
        <v>2.1666118607705891</v>
      </c>
      <c r="M104" s="262">
        <v>2.1947610467554912</v>
      </c>
      <c r="N104" s="262">
        <v>2.177059260489473</v>
      </c>
      <c r="O104" s="262">
        <v>2.1712300941975942</v>
      </c>
      <c r="P104" s="262">
        <v>2.176882886214861</v>
      </c>
      <c r="Q104" s="262">
        <v>2.0904097020139032</v>
      </c>
      <c r="R104" s="262">
        <v>2.1605842721111119</v>
      </c>
      <c r="S104" s="262">
        <v>2.1982969132507439</v>
      </c>
      <c r="T104" s="262">
        <v>2.3939961706732809</v>
      </c>
      <c r="U104" s="262">
        <v>2.2944669431747591</v>
      </c>
      <c r="V104" s="262">
        <v>2.0398667330609448</v>
      </c>
      <c r="W104" s="262">
        <v>1.967978668402915</v>
      </c>
      <c r="DA104" s="68" t="s">
        <v>1549</v>
      </c>
    </row>
    <row r="105" spans="1:105" ht="12" customHeight="1" x14ac:dyDescent="0.25">
      <c r="A105" s="37" t="s">
        <v>160</v>
      </c>
      <c r="B105" s="228">
        <v>0.15110291510105639</v>
      </c>
      <c r="C105" s="228">
        <v>0.1473974378579512</v>
      </c>
      <c r="D105" s="228">
        <v>0.1301366335667396</v>
      </c>
      <c r="E105" s="228">
        <v>0.12123087554779891</v>
      </c>
      <c r="F105" s="228">
        <v>0.11627016496147451</v>
      </c>
      <c r="G105" s="228">
        <v>0.11171443173024979</v>
      </c>
      <c r="H105" s="228">
        <v>9.2375666995339042E-2</v>
      </c>
      <c r="I105" s="228">
        <v>8.6202068071354734E-2</v>
      </c>
      <c r="J105" s="228">
        <v>8.6315417795823093E-2</v>
      </c>
      <c r="K105" s="228">
        <v>0.11005331510888</v>
      </c>
      <c r="L105" s="228">
        <v>9.9422005894011192E-2</v>
      </c>
      <c r="M105" s="228">
        <v>0.1040991748539821</v>
      </c>
      <c r="N105" s="228">
        <v>6.7351277500253104E-2</v>
      </c>
      <c r="O105" s="228">
        <v>7.1718506578100874E-2</v>
      </c>
      <c r="P105" s="228">
        <v>7.6659585479696771E-2</v>
      </c>
      <c r="Q105" s="228">
        <v>8.9239849889861361E-2</v>
      </c>
      <c r="R105" s="228">
        <v>7.3567469039526198E-2</v>
      </c>
      <c r="S105" s="228">
        <v>6.4897123383233682E-2</v>
      </c>
      <c r="T105" s="228">
        <v>6.633876432370038E-2</v>
      </c>
      <c r="U105" s="228">
        <v>7.9255448268079051E-2</v>
      </c>
      <c r="V105" s="228">
        <v>7.6848625789380912E-2</v>
      </c>
      <c r="W105" s="228">
        <v>7.2170143936172271E-2</v>
      </c>
      <c r="DA105" s="69" t="s">
        <v>1550</v>
      </c>
    </row>
    <row r="106" spans="1:105" ht="12" customHeight="1" x14ac:dyDescent="0.25">
      <c r="A106" s="37" t="s">
        <v>162</v>
      </c>
      <c r="B106" s="228">
        <v>1.621093548573779</v>
      </c>
      <c r="C106" s="228">
        <v>1.676954753362615</v>
      </c>
      <c r="D106" s="228">
        <v>1.812063845607254</v>
      </c>
      <c r="E106" s="228">
        <v>1.690435853838514</v>
      </c>
      <c r="F106" s="228">
        <v>1.6739684098149881</v>
      </c>
      <c r="G106" s="228">
        <v>1.6898132536288279</v>
      </c>
      <c r="H106" s="228">
        <v>1.7083769670603131</v>
      </c>
      <c r="I106" s="228">
        <v>1.766382065588739</v>
      </c>
      <c r="J106" s="228">
        <v>1.780476225745055</v>
      </c>
      <c r="K106" s="228">
        <v>1.474764470957201</v>
      </c>
      <c r="L106" s="228">
        <v>1.600648293989648</v>
      </c>
      <c r="M106" s="228">
        <v>1.694654912104294</v>
      </c>
      <c r="N106" s="228">
        <v>1.5588275858553411</v>
      </c>
      <c r="O106" s="228">
        <v>1.55007328069662</v>
      </c>
      <c r="P106" s="228">
        <v>1.525472432965467</v>
      </c>
      <c r="Q106" s="228">
        <v>1.4251590075252549</v>
      </c>
      <c r="R106" s="228">
        <v>1.5813792992332349</v>
      </c>
      <c r="S106" s="228">
        <v>1.604898172438</v>
      </c>
      <c r="T106" s="228">
        <v>1.72123353496873</v>
      </c>
      <c r="U106" s="228">
        <v>1.675360642941067</v>
      </c>
      <c r="V106" s="228">
        <v>1.516912973860955</v>
      </c>
      <c r="W106" s="228">
        <v>1.388986932588983</v>
      </c>
      <c r="DA106" s="69" t="s">
        <v>1551</v>
      </c>
    </row>
    <row r="107" spans="1:105" ht="12" customHeight="1" x14ac:dyDescent="0.25">
      <c r="A107" s="37" t="s">
        <v>97</v>
      </c>
      <c r="B107" s="228">
        <v>0</v>
      </c>
      <c r="C107" s="228">
        <v>0</v>
      </c>
      <c r="D107" s="228">
        <v>0</v>
      </c>
      <c r="E107" s="228">
        <v>0</v>
      </c>
      <c r="F107" s="228">
        <v>0</v>
      </c>
      <c r="G107" s="228">
        <v>0</v>
      </c>
      <c r="H107" s="228">
        <v>0</v>
      </c>
      <c r="I107" s="228">
        <v>0</v>
      </c>
      <c r="J107" s="228">
        <v>0</v>
      </c>
      <c r="K107" s="228">
        <v>0</v>
      </c>
      <c r="L107" s="228">
        <v>0</v>
      </c>
      <c r="M107" s="228">
        <v>0</v>
      </c>
      <c r="N107" s="228">
        <v>0</v>
      </c>
      <c r="O107" s="228">
        <v>0</v>
      </c>
      <c r="P107" s="228">
        <v>0</v>
      </c>
      <c r="Q107" s="228">
        <v>0</v>
      </c>
      <c r="R107" s="228">
        <v>0</v>
      </c>
      <c r="S107" s="228">
        <v>0</v>
      </c>
      <c r="T107" s="228">
        <v>0</v>
      </c>
      <c r="U107" s="228">
        <v>0</v>
      </c>
      <c r="V107" s="228">
        <v>0</v>
      </c>
      <c r="W107" s="228">
        <v>0</v>
      </c>
      <c r="DA107" s="69" t="s">
        <v>1552</v>
      </c>
    </row>
    <row r="108" spans="1:105" ht="12" customHeight="1" x14ac:dyDescent="0.25">
      <c r="A108" s="37" t="s">
        <v>78</v>
      </c>
      <c r="B108" s="228">
        <v>0</v>
      </c>
      <c r="C108" s="228">
        <v>0</v>
      </c>
      <c r="D108" s="228">
        <v>0</v>
      </c>
      <c r="E108" s="228">
        <v>0</v>
      </c>
      <c r="F108" s="228">
        <v>0</v>
      </c>
      <c r="G108" s="228">
        <v>0</v>
      </c>
      <c r="H108" s="228">
        <v>0</v>
      </c>
      <c r="I108" s="228">
        <v>0</v>
      </c>
      <c r="J108" s="228">
        <v>0</v>
      </c>
      <c r="K108" s="228">
        <v>0</v>
      </c>
      <c r="L108" s="228">
        <v>0</v>
      </c>
      <c r="M108" s="228">
        <v>0</v>
      </c>
      <c r="N108" s="228">
        <v>0</v>
      </c>
      <c r="O108" s="228">
        <v>0</v>
      </c>
      <c r="P108" s="228">
        <v>0</v>
      </c>
      <c r="Q108" s="228">
        <v>0</v>
      </c>
      <c r="R108" s="228">
        <v>0</v>
      </c>
      <c r="S108" s="228">
        <v>0</v>
      </c>
      <c r="T108" s="228">
        <v>0</v>
      </c>
      <c r="U108" s="228">
        <v>0</v>
      </c>
      <c r="V108" s="228">
        <v>0</v>
      </c>
      <c r="W108" s="228">
        <v>0</v>
      </c>
      <c r="DA108" s="69" t="s">
        <v>1553</v>
      </c>
    </row>
    <row r="109" spans="1:105" ht="12" customHeight="1" x14ac:dyDescent="0.25">
      <c r="A109" s="37" t="s">
        <v>38</v>
      </c>
      <c r="B109" s="228">
        <v>0.2121024924349395</v>
      </c>
      <c r="C109" s="228">
        <v>0.20975838503921909</v>
      </c>
      <c r="D109" s="228">
        <v>0.18853965522262081</v>
      </c>
      <c r="E109" s="228">
        <v>0.26862405580633042</v>
      </c>
      <c r="F109" s="228">
        <v>0.34358120756850619</v>
      </c>
      <c r="G109" s="228">
        <v>0.33209374058352698</v>
      </c>
      <c r="H109" s="228">
        <v>0.41575297124375771</v>
      </c>
      <c r="I109" s="228">
        <v>0.49532733501842652</v>
      </c>
      <c r="J109" s="228">
        <v>0.52580319516290164</v>
      </c>
      <c r="K109" s="228">
        <v>0.50354091023035197</v>
      </c>
      <c r="L109" s="228">
        <v>0.46654156088692988</v>
      </c>
      <c r="M109" s="228">
        <v>0.39600695979721467</v>
      </c>
      <c r="N109" s="228">
        <v>0.55088039713387915</v>
      </c>
      <c r="O109" s="228">
        <v>0.5494383069228731</v>
      </c>
      <c r="P109" s="228">
        <v>0.57475086776969753</v>
      </c>
      <c r="Q109" s="228">
        <v>0.57601084459878626</v>
      </c>
      <c r="R109" s="228">
        <v>0.50563750383835115</v>
      </c>
      <c r="S109" s="228">
        <v>0.52850161742951041</v>
      </c>
      <c r="T109" s="228">
        <v>0.60642387138085119</v>
      </c>
      <c r="U109" s="228">
        <v>0.53985085196561211</v>
      </c>
      <c r="V109" s="228">
        <v>0.44610513341060959</v>
      </c>
      <c r="W109" s="228">
        <v>0.50682159187776055</v>
      </c>
      <c r="DA109" s="69" t="s">
        <v>1554</v>
      </c>
    </row>
    <row r="110" spans="1:105" ht="12" customHeight="1" x14ac:dyDescent="0.25">
      <c r="A110" s="57" t="s">
        <v>1555</v>
      </c>
      <c r="B110" s="263">
        <f t="shared" ref="B110:W110" si="4">B111+B117</f>
        <v>197.48679907819823</v>
      </c>
      <c r="C110" s="263">
        <f t="shared" si="4"/>
        <v>199.4785819795008</v>
      </c>
      <c r="D110" s="263">
        <f t="shared" si="4"/>
        <v>209.18511514509365</v>
      </c>
      <c r="E110" s="263">
        <f t="shared" si="4"/>
        <v>202.72001465796359</v>
      </c>
      <c r="F110" s="263">
        <f t="shared" si="4"/>
        <v>206.18050486520178</v>
      </c>
      <c r="G110" s="263">
        <f t="shared" si="4"/>
        <v>205.99750905798882</v>
      </c>
      <c r="H110" s="263">
        <f t="shared" si="4"/>
        <v>212.93398024804796</v>
      </c>
      <c r="I110" s="263">
        <f t="shared" si="4"/>
        <v>224.22673477979606</v>
      </c>
      <c r="J110" s="263">
        <f t="shared" si="4"/>
        <v>227.11998117860708</v>
      </c>
      <c r="K110" s="263">
        <f t="shared" si="4"/>
        <v>197.85078598374966</v>
      </c>
      <c r="L110" s="263">
        <f t="shared" si="4"/>
        <v>206.33784175924265</v>
      </c>
      <c r="M110" s="263">
        <f t="shared" si="4"/>
        <v>209.41969818346027</v>
      </c>
      <c r="N110" s="263">
        <f t="shared" si="4"/>
        <v>202.13803391564028</v>
      </c>
      <c r="O110" s="263">
        <f t="shared" si="4"/>
        <v>202.30784897110649</v>
      </c>
      <c r="P110" s="263">
        <f t="shared" si="4"/>
        <v>202.71563291407753</v>
      </c>
      <c r="Q110" s="263">
        <f t="shared" si="4"/>
        <v>193.38964117902748</v>
      </c>
      <c r="R110" s="263">
        <f t="shared" si="4"/>
        <v>202.18036775346357</v>
      </c>
      <c r="S110" s="263">
        <f t="shared" si="4"/>
        <v>205.88641589649401</v>
      </c>
      <c r="T110" s="263">
        <f t="shared" si="4"/>
        <v>223.20064027858231</v>
      </c>
      <c r="U110" s="263">
        <f t="shared" si="4"/>
        <v>214.71292985063002</v>
      </c>
      <c r="V110" s="263">
        <f t="shared" si="4"/>
        <v>191.66268646112857</v>
      </c>
      <c r="W110" s="263">
        <f t="shared" si="4"/>
        <v>182.68664191227751</v>
      </c>
      <c r="DA110" s="70"/>
    </row>
    <row r="111" spans="1:105" ht="12" customHeight="1" x14ac:dyDescent="0.25">
      <c r="A111" s="60" t="s">
        <v>1556</v>
      </c>
      <c r="B111" s="264">
        <v>184.8682018360112</v>
      </c>
      <c r="C111" s="264">
        <v>186.17727979959631</v>
      </c>
      <c r="D111" s="264">
        <v>196.1906752234548</v>
      </c>
      <c r="E111" s="264">
        <v>187.57443737983311</v>
      </c>
      <c r="F111" s="264">
        <v>188.92887536852481</v>
      </c>
      <c r="G111" s="264">
        <v>188.93550648524041</v>
      </c>
      <c r="H111" s="264">
        <v>193.8488922617494</v>
      </c>
      <c r="I111" s="264">
        <v>202.860991102474</v>
      </c>
      <c r="J111" s="264">
        <v>204.7117476048561</v>
      </c>
      <c r="K111" s="264">
        <v>177.86410710705081</v>
      </c>
      <c r="L111" s="264">
        <v>186.40329324448791</v>
      </c>
      <c r="M111" s="264">
        <v>190.21842358025009</v>
      </c>
      <c r="N111" s="264">
        <v>179.27219251054879</v>
      </c>
      <c r="O111" s="264">
        <v>179.91427085878291</v>
      </c>
      <c r="P111" s="264">
        <v>180.17628761414349</v>
      </c>
      <c r="Q111" s="264">
        <v>171.06733973032601</v>
      </c>
      <c r="R111" s="264">
        <v>180.46304176052001</v>
      </c>
      <c r="S111" s="264">
        <v>183.8365836453539</v>
      </c>
      <c r="T111" s="264">
        <v>198.58325482546701</v>
      </c>
      <c r="U111" s="264">
        <v>191.64502892149389</v>
      </c>
      <c r="V111" s="264">
        <v>171.72153985571981</v>
      </c>
      <c r="W111" s="264">
        <v>161.99815687615029</v>
      </c>
      <c r="DA111" s="72" t="s">
        <v>1557</v>
      </c>
    </row>
    <row r="112" spans="1:105" ht="12" customHeight="1" x14ac:dyDescent="0.25">
      <c r="A112" s="59" t="s">
        <v>30</v>
      </c>
      <c r="B112" s="232">
        <v>42.134222940919791</v>
      </c>
      <c r="C112" s="232">
        <v>25.81287778554444</v>
      </c>
      <c r="D112" s="232">
        <v>27.039199596111949</v>
      </c>
      <c r="E112" s="232">
        <v>27.913420916441002</v>
      </c>
      <c r="F112" s="232">
        <v>19.50467958167717</v>
      </c>
      <c r="G112" s="232">
        <v>0.36909071575041269</v>
      </c>
      <c r="H112" s="232">
        <v>2.4728013796825659</v>
      </c>
      <c r="I112" s="232">
        <v>39.557700608020824</v>
      </c>
      <c r="J112" s="232">
        <v>16.227361137367389</v>
      </c>
      <c r="K112" s="232">
        <v>2.3643558065669041</v>
      </c>
      <c r="L112" s="232">
        <v>11.92558131031921</v>
      </c>
      <c r="M112" s="232">
        <v>1.3716859382357831</v>
      </c>
      <c r="N112" s="232">
        <v>0.68339239743527347</v>
      </c>
      <c r="O112" s="232">
        <v>0</v>
      </c>
      <c r="P112" s="232">
        <v>0</v>
      </c>
      <c r="Q112" s="232">
        <v>0.51486432570374863</v>
      </c>
      <c r="R112" s="232">
        <v>0.85048774038431141</v>
      </c>
      <c r="S112" s="232">
        <v>0.45918854468439052</v>
      </c>
      <c r="T112" s="232">
        <v>0.64601771885876769</v>
      </c>
      <c r="U112" s="232">
        <v>0.63793201443985259</v>
      </c>
      <c r="V112" s="232">
        <v>0.70909792833706975</v>
      </c>
      <c r="W112" s="232">
        <v>0.65209165486777798</v>
      </c>
      <c r="DA112" s="71" t="s">
        <v>1558</v>
      </c>
    </row>
    <row r="113" spans="1:105" ht="12" customHeight="1" x14ac:dyDescent="0.25">
      <c r="A113" s="59" t="s">
        <v>33</v>
      </c>
      <c r="B113" s="297">
        <v>32.301182514004871</v>
      </c>
      <c r="C113" s="297">
        <v>36.142589380194252</v>
      </c>
      <c r="D113" s="297">
        <v>33.76605439133106</v>
      </c>
      <c r="E113" s="297">
        <v>6.1129827680198412</v>
      </c>
      <c r="F113" s="297">
        <v>3.0592558673884231</v>
      </c>
      <c r="G113" s="297">
        <v>4.7818053063804093</v>
      </c>
      <c r="H113" s="297">
        <v>3.7529522914163742</v>
      </c>
      <c r="I113" s="297">
        <v>3.5791993448391239</v>
      </c>
      <c r="J113" s="297">
        <v>3.9742276625187731</v>
      </c>
      <c r="K113" s="297">
        <v>3.3690068060452751</v>
      </c>
      <c r="L113" s="297">
        <v>2.3313177903015272</v>
      </c>
      <c r="M113" s="297">
        <v>2.9232565418051322</v>
      </c>
      <c r="N113" s="297">
        <v>2.0805936087558812</v>
      </c>
      <c r="O113" s="297">
        <v>1.7938318003219389</v>
      </c>
      <c r="P113" s="297">
        <v>1.766335977289788</v>
      </c>
      <c r="Q113" s="297">
        <v>2.004397471506111</v>
      </c>
      <c r="R113" s="297">
        <v>2.1429567457569529</v>
      </c>
      <c r="S113" s="297">
        <v>1.7528825744063889</v>
      </c>
      <c r="T113" s="297">
        <v>1.722555346088068</v>
      </c>
      <c r="U113" s="297">
        <v>1.6249990117218891</v>
      </c>
      <c r="V113" s="297">
        <v>1.360292732548896</v>
      </c>
      <c r="W113" s="297">
        <v>1.470272598240272</v>
      </c>
      <c r="DA113" s="122" t="s">
        <v>1559</v>
      </c>
    </row>
    <row r="114" spans="1:105" ht="12" customHeight="1" x14ac:dyDescent="0.25">
      <c r="A114" s="59" t="s">
        <v>160</v>
      </c>
      <c r="B114" s="297">
        <v>5.7141914488041268</v>
      </c>
      <c r="C114" s="297">
        <v>7.0738445588302872</v>
      </c>
      <c r="D114" s="297">
        <v>6.2157476336602384</v>
      </c>
      <c r="E114" s="297">
        <v>7.7855434775072556</v>
      </c>
      <c r="F114" s="297">
        <v>9.3701769945648952</v>
      </c>
      <c r="G114" s="297">
        <v>10.155156495099799</v>
      </c>
      <c r="H114" s="297">
        <v>9.0687035150995285</v>
      </c>
      <c r="I114" s="297">
        <v>7.106231341290524</v>
      </c>
      <c r="J114" s="297">
        <v>8.284306490328099</v>
      </c>
      <c r="K114" s="297">
        <v>11.597131613445431</v>
      </c>
      <c r="L114" s="297">
        <v>9.928999219132157</v>
      </c>
      <c r="M114" s="297">
        <v>10.67587427836312</v>
      </c>
      <c r="N114" s="297">
        <v>7.2654630341656148</v>
      </c>
      <c r="O114" s="297">
        <v>7.8250672194873916</v>
      </c>
      <c r="P114" s="297">
        <v>8.5182724003429833</v>
      </c>
      <c r="Q114" s="297">
        <v>9.9115878681710203</v>
      </c>
      <c r="R114" s="297">
        <v>7.8725019753683778</v>
      </c>
      <c r="S114" s="297">
        <v>7.0433361197014266</v>
      </c>
      <c r="T114" s="297">
        <v>7.2679346205723787</v>
      </c>
      <c r="U114" s="297">
        <v>8.5384203282425464</v>
      </c>
      <c r="V114" s="297">
        <v>8.1628685447362592</v>
      </c>
      <c r="W114" s="297">
        <v>7.8752925392967903</v>
      </c>
      <c r="DA114" s="122" t="s">
        <v>1560</v>
      </c>
    </row>
    <row r="115" spans="1:105" ht="12" customHeight="1" x14ac:dyDescent="0.25">
      <c r="A115" s="59" t="s">
        <v>70</v>
      </c>
      <c r="B115" s="297">
        <v>43.414434282916432</v>
      </c>
      <c r="C115" s="297">
        <v>36.668161710205879</v>
      </c>
      <c r="D115" s="297">
        <v>42.619628071949528</v>
      </c>
      <c r="E115" s="297">
        <v>37.201352005118629</v>
      </c>
      <c r="F115" s="297">
        <v>22.090161314721559</v>
      </c>
      <c r="G115" s="297">
        <v>20.020669746374828</v>
      </c>
      <c r="H115" s="297">
        <v>10.839660068008669</v>
      </c>
      <c r="I115" s="297">
        <v>7.0027965503299194</v>
      </c>
      <c r="J115" s="297">
        <v>5.3408455629465026</v>
      </c>
      <c r="K115" s="297">
        <v>5.1267752804795323</v>
      </c>
      <c r="L115" s="297">
        <v>2.3651014790466851</v>
      </c>
      <c r="M115" s="297">
        <v>1.452542526541605</v>
      </c>
      <c r="N115" s="297">
        <v>1.085514357098402</v>
      </c>
      <c r="O115" s="297">
        <v>1.1698811488746299</v>
      </c>
      <c r="P115" s="297">
        <v>0.38398307690451849</v>
      </c>
      <c r="Q115" s="297">
        <v>0.34858677246324721</v>
      </c>
      <c r="R115" s="297">
        <v>0.37268375466990411</v>
      </c>
      <c r="S115" s="297">
        <v>0.40030864107700048</v>
      </c>
      <c r="T115" s="297">
        <v>0.37204385111799532</v>
      </c>
      <c r="U115" s="297">
        <v>0.35219485615315821</v>
      </c>
      <c r="V115" s="297">
        <v>0.36263626001743238</v>
      </c>
      <c r="W115" s="297">
        <v>0.43258251006032872</v>
      </c>
      <c r="DA115" s="122" t="s">
        <v>1561</v>
      </c>
    </row>
    <row r="116" spans="1:105" ht="12" customHeight="1" x14ac:dyDescent="0.25">
      <c r="A116" s="59" t="s">
        <v>162</v>
      </c>
      <c r="B116" s="297">
        <v>61.304170649365972</v>
      </c>
      <c r="C116" s="297">
        <v>80.479806364821471</v>
      </c>
      <c r="D116" s="297">
        <v>86.550045530402073</v>
      </c>
      <c r="E116" s="297">
        <v>108.5611382127464</v>
      </c>
      <c r="F116" s="297">
        <v>134.9046016101727</v>
      </c>
      <c r="G116" s="297">
        <v>153.60878422163489</v>
      </c>
      <c r="H116" s="297">
        <v>167.7147750075423</v>
      </c>
      <c r="I116" s="297">
        <v>145.6150632579936</v>
      </c>
      <c r="J116" s="297">
        <v>170.8850067516953</v>
      </c>
      <c r="K116" s="297">
        <v>155.40683760051371</v>
      </c>
      <c r="L116" s="297">
        <v>159.8522934456883</v>
      </c>
      <c r="M116" s="297">
        <v>173.7950642953044</v>
      </c>
      <c r="N116" s="297">
        <v>168.15722911309359</v>
      </c>
      <c r="O116" s="297">
        <v>169.1254906900989</v>
      </c>
      <c r="P116" s="297">
        <v>169.50769615960621</v>
      </c>
      <c r="Q116" s="297">
        <v>158.28790329248179</v>
      </c>
      <c r="R116" s="297">
        <v>169.22441154434051</v>
      </c>
      <c r="S116" s="297">
        <v>174.18086776548469</v>
      </c>
      <c r="T116" s="297">
        <v>188.5747032888298</v>
      </c>
      <c r="U116" s="297">
        <v>180.49148271093651</v>
      </c>
      <c r="V116" s="297">
        <v>161.12664439008009</v>
      </c>
      <c r="W116" s="297">
        <v>151.56791757368509</v>
      </c>
      <c r="DA116" s="122" t="s">
        <v>1562</v>
      </c>
    </row>
    <row r="117" spans="1:105" ht="12" customHeight="1" x14ac:dyDescent="0.25">
      <c r="A117" s="60" t="s">
        <v>1563</v>
      </c>
      <c r="B117" s="264">
        <v>12.61859724218704</v>
      </c>
      <c r="C117" s="264">
        <v>13.301302179904489</v>
      </c>
      <c r="D117" s="264">
        <v>12.99443992163884</v>
      </c>
      <c r="E117" s="264">
        <v>15.145577278130469</v>
      </c>
      <c r="F117" s="264">
        <v>17.251629496676969</v>
      </c>
      <c r="G117" s="264">
        <v>17.062002572748419</v>
      </c>
      <c r="H117" s="264">
        <v>19.085087986298571</v>
      </c>
      <c r="I117" s="264">
        <v>21.365743677322069</v>
      </c>
      <c r="J117" s="264">
        <v>22.408233573750991</v>
      </c>
      <c r="K117" s="264">
        <v>19.986678876698839</v>
      </c>
      <c r="L117" s="264">
        <v>19.934548514754741</v>
      </c>
      <c r="M117" s="264">
        <v>19.20127460321018</v>
      </c>
      <c r="N117" s="264">
        <v>22.865841405091491</v>
      </c>
      <c r="O117" s="264">
        <v>22.393578112323581</v>
      </c>
      <c r="P117" s="264">
        <v>22.539345299934041</v>
      </c>
      <c r="Q117" s="264">
        <v>22.32230144870147</v>
      </c>
      <c r="R117" s="264">
        <v>21.71732599294355</v>
      </c>
      <c r="S117" s="264">
        <v>22.04983225114011</v>
      </c>
      <c r="T117" s="264">
        <v>24.617385453115311</v>
      </c>
      <c r="U117" s="264">
        <v>23.06790092913614</v>
      </c>
      <c r="V117" s="264">
        <v>19.941146605408761</v>
      </c>
      <c r="W117" s="264">
        <v>20.688485036127229</v>
      </c>
      <c r="DA117" s="72" t="s">
        <v>1564</v>
      </c>
    </row>
    <row r="118" spans="1:105" ht="12" customHeight="1" x14ac:dyDescent="0.25">
      <c r="A118" s="57" t="s">
        <v>1565</v>
      </c>
      <c r="B118" s="263">
        <v>10.33816664921938</v>
      </c>
      <c r="C118" s="263">
        <v>10.897493275064249</v>
      </c>
      <c r="D118" s="263">
        <v>10.64608710816481</v>
      </c>
      <c r="E118" s="263">
        <v>12.40847131378966</v>
      </c>
      <c r="F118" s="263">
        <v>14.13391815937884</v>
      </c>
      <c r="G118" s="263">
        <v>13.97856057856961</v>
      </c>
      <c r="H118" s="263">
        <v>15.63603436503476</v>
      </c>
      <c r="I118" s="263">
        <v>17.504530375388828</v>
      </c>
      <c r="J118" s="263">
        <v>18.358621687803339</v>
      </c>
      <c r="K118" s="263">
        <v>16.3746899141012</v>
      </c>
      <c r="L118" s="263">
        <v>16.33198054166316</v>
      </c>
      <c r="M118" s="263">
        <v>15.731223757721409</v>
      </c>
      <c r="N118" s="263">
        <v>18.733530715295689</v>
      </c>
      <c r="O118" s="263">
        <v>18.346614758693079</v>
      </c>
      <c r="P118" s="263">
        <v>18.46603892673507</v>
      </c>
      <c r="Q118" s="263">
        <v>18.2882192007255</v>
      </c>
      <c r="R118" s="263">
        <v>17.792574799032181</v>
      </c>
      <c r="S118" s="263">
        <v>18.064990586870469</v>
      </c>
      <c r="T118" s="263">
        <v>20.16853604230462</v>
      </c>
      <c r="U118" s="263">
        <v>18.899074078994769</v>
      </c>
      <c r="V118" s="263">
        <v>16.337386226577159</v>
      </c>
      <c r="W118" s="263">
        <v>16.949665792351979</v>
      </c>
      <c r="DA118" s="70" t="s">
        <v>1566</v>
      </c>
    </row>
    <row r="119" spans="1:105" ht="12" customHeight="1" x14ac:dyDescent="0.25">
      <c r="A119" s="57" t="s">
        <v>1567</v>
      </c>
      <c r="B119" s="263">
        <f t="shared" ref="B119:W119" si="5">B120+B126</f>
        <v>18.474344290740085</v>
      </c>
      <c r="C119" s="263">
        <f t="shared" si="5"/>
        <v>18.74691873251794</v>
      </c>
      <c r="D119" s="263">
        <f t="shared" si="5"/>
        <v>19.510982302045594</v>
      </c>
      <c r="E119" s="263">
        <f t="shared" si="5"/>
        <v>19.304364773652114</v>
      </c>
      <c r="F119" s="263">
        <f t="shared" si="5"/>
        <v>19.920778453723976</v>
      </c>
      <c r="G119" s="263">
        <f t="shared" si="5"/>
        <v>19.876030003297817</v>
      </c>
      <c r="H119" s="263">
        <f t="shared" si="5"/>
        <v>20.770241059726988</v>
      </c>
      <c r="I119" s="263">
        <f t="shared" si="5"/>
        <v>22.068743909396243</v>
      </c>
      <c r="J119" s="263">
        <f t="shared" si="5"/>
        <v>22.472571195644061</v>
      </c>
      <c r="K119" s="263">
        <f t="shared" si="5"/>
        <v>19.648901448669886</v>
      </c>
      <c r="L119" s="263">
        <f t="shared" si="5"/>
        <v>20.350540533681567</v>
      </c>
      <c r="M119" s="263">
        <f t="shared" si="5"/>
        <v>20.494399123285596</v>
      </c>
      <c r="N119" s="263">
        <f t="shared" si="5"/>
        <v>20.45450199047135</v>
      </c>
      <c r="O119" s="263">
        <f t="shared" si="5"/>
        <v>20.395369623783338</v>
      </c>
      <c r="P119" s="263">
        <f t="shared" si="5"/>
        <v>20.452105527584102</v>
      </c>
      <c r="Q119" s="263">
        <f t="shared" si="5"/>
        <v>19.638512563837264</v>
      </c>
      <c r="R119" s="263">
        <f t="shared" si="5"/>
        <v>20.279700256261844</v>
      </c>
      <c r="S119" s="263">
        <f t="shared" si="5"/>
        <v>20.641251922897915</v>
      </c>
      <c r="T119" s="263">
        <f t="shared" si="5"/>
        <v>22.487852490885452</v>
      </c>
      <c r="U119" s="263">
        <f t="shared" si="5"/>
        <v>21.537459276739572</v>
      </c>
      <c r="V119" s="263">
        <f t="shared" si="5"/>
        <v>19.124348536509295</v>
      </c>
      <c r="W119" s="263">
        <f t="shared" si="5"/>
        <v>18.489769722220593</v>
      </c>
      <c r="DA119" s="70"/>
    </row>
    <row r="120" spans="1:105" ht="12" customHeight="1" x14ac:dyDescent="0.25">
      <c r="A120" s="60" t="s">
        <v>1568</v>
      </c>
      <c r="B120" s="264">
        <v>15.459687648004261</v>
      </c>
      <c r="C120" s="264">
        <v>15.56915988943312</v>
      </c>
      <c r="D120" s="264">
        <v>16.406534646213242</v>
      </c>
      <c r="E120" s="264">
        <v>15.68599782895428</v>
      </c>
      <c r="F120" s="264">
        <v>15.79926332315938</v>
      </c>
      <c r="G120" s="264">
        <v>15.79981785331743</v>
      </c>
      <c r="H120" s="264">
        <v>16.210701978573081</v>
      </c>
      <c r="I120" s="264">
        <v>16.964342852162211</v>
      </c>
      <c r="J120" s="264">
        <v>17.119113208314229</v>
      </c>
      <c r="K120" s="264">
        <v>14.87396703358073</v>
      </c>
      <c r="L120" s="264">
        <v>15.588060366787101</v>
      </c>
      <c r="M120" s="264">
        <v>15.90710238018662</v>
      </c>
      <c r="N120" s="264">
        <v>14.99171881730339</v>
      </c>
      <c r="O120" s="264">
        <v>15.045412911856509</v>
      </c>
      <c r="P120" s="264">
        <v>15.067324182460039</v>
      </c>
      <c r="Q120" s="264">
        <v>14.305584263495049</v>
      </c>
      <c r="R120" s="264">
        <v>15.09130412866347</v>
      </c>
      <c r="S120" s="264">
        <v>15.373418106562459</v>
      </c>
      <c r="T120" s="264">
        <v>16.606615206053949</v>
      </c>
      <c r="U120" s="264">
        <v>16.026402902145328</v>
      </c>
      <c r="V120" s="264">
        <v>14.36029204718867</v>
      </c>
      <c r="W120" s="264">
        <v>13.547169713260161</v>
      </c>
      <c r="DA120" s="72" t="s">
        <v>1569</v>
      </c>
    </row>
    <row r="121" spans="1:105" ht="12" customHeight="1" x14ac:dyDescent="0.25">
      <c r="A121" s="59" t="s">
        <v>30</v>
      </c>
      <c r="B121" s="232">
        <v>3.5234935997041221</v>
      </c>
      <c r="C121" s="232">
        <v>2.158613671239217</v>
      </c>
      <c r="D121" s="232">
        <v>2.2611653916487988</v>
      </c>
      <c r="E121" s="232">
        <v>2.334272548062327</v>
      </c>
      <c r="F121" s="232">
        <v>1.6310877209408641</v>
      </c>
      <c r="G121" s="232">
        <v>3.0865379349236499E-2</v>
      </c>
      <c r="H121" s="232">
        <v>0.20678914256632161</v>
      </c>
      <c r="I121" s="232">
        <v>3.3080307451453992</v>
      </c>
      <c r="J121" s="232">
        <v>1.3570204721177479</v>
      </c>
      <c r="K121" s="232">
        <v>0.19772033208119491</v>
      </c>
      <c r="L121" s="232">
        <v>0.99728217317738288</v>
      </c>
      <c r="M121" s="232">
        <v>0.1147078618479541</v>
      </c>
      <c r="N121" s="232">
        <v>5.7149000749960793E-2</v>
      </c>
      <c r="O121" s="232">
        <v>0</v>
      </c>
      <c r="P121" s="232">
        <v>0</v>
      </c>
      <c r="Q121" s="232">
        <v>4.3055763930353728E-2</v>
      </c>
      <c r="R121" s="232">
        <v>7.112242497204399E-2</v>
      </c>
      <c r="S121" s="232">
        <v>3.8399851363618863E-2</v>
      </c>
      <c r="T121" s="232">
        <v>5.4023526217299549E-2</v>
      </c>
      <c r="U121" s="232">
        <v>5.33473554995176E-2</v>
      </c>
      <c r="V121" s="232">
        <v>5.929863748911407E-2</v>
      </c>
      <c r="W121" s="232">
        <v>5.4531461884767991E-2</v>
      </c>
      <c r="DA121" s="71" t="s">
        <v>1570</v>
      </c>
    </row>
    <row r="122" spans="1:105" ht="12" customHeight="1" x14ac:dyDescent="0.25">
      <c r="A122" s="59" t="s">
        <v>33</v>
      </c>
      <c r="B122" s="297">
        <v>2.701201111755601</v>
      </c>
      <c r="C122" s="297">
        <v>3.0224405119898621</v>
      </c>
      <c r="D122" s="297">
        <v>2.8237016902374381</v>
      </c>
      <c r="E122" s="297">
        <v>0.51120097048950797</v>
      </c>
      <c r="F122" s="297">
        <v>0.2558316664274306</v>
      </c>
      <c r="G122" s="297">
        <v>0.39988064846212101</v>
      </c>
      <c r="H122" s="297">
        <v>0.3138423460981441</v>
      </c>
      <c r="I122" s="297">
        <v>0.29931217673788052</v>
      </c>
      <c r="J122" s="297">
        <v>0.33234659987172599</v>
      </c>
      <c r="K122" s="297">
        <v>0.28173472986804798</v>
      </c>
      <c r="L122" s="297">
        <v>0.19495751291110591</v>
      </c>
      <c r="M122" s="297">
        <v>0.2444586608322232</v>
      </c>
      <c r="N122" s="297">
        <v>0.17399058894039759</v>
      </c>
      <c r="O122" s="297">
        <v>0.15001000199393011</v>
      </c>
      <c r="P122" s="297">
        <v>0.14771065125929739</v>
      </c>
      <c r="Q122" s="297">
        <v>0.16761865222999009</v>
      </c>
      <c r="R122" s="297">
        <v>0.17920573469943679</v>
      </c>
      <c r="S122" s="297">
        <v>0.14658560431063611</v>
      </c>
      <c r="T122" s="297">
        <v>0.14404947601829279</v>
      </c>
      <c r="U122" s="297">
        <v>0.1358912830872919</v>
      </c>
      <c r="V122" s="297">
        <v>0.1137550998289618</v>
      </c>
      <c r="W122" s="297">
        <v>0.1229522162301175</v>
      </c>
      <c r="DA122" s="122" t="s">
        <v>1571</v>
      </c>
    </row>
    <row r="123" spans="1:105" ht="12" customHeight="1" x14ac:dyDescent="0.25">
      <c r="A123" s="59" t="s">
        <v>160</v>
      </c>
      <c r="B123" s="297">
        <v>0.47785186463689988</v>
      </c>
      <c r="C123" s="297">
        <v>0.59155347574083528</v>
      </c>
      <c r="D123" s="297">
        <v>0.51979472922254844</v>
      </c>
      <c r="E123" s="297">
        <v>0.65106962223274667</v>
      </c>
      <c r="F123" s="297">
        <v>0.78358532242872003</v>
      </c>
      <c r="G123" s="297">
        <v>0.84922959098238437</v>
      </c>
      <c r="H123" s="297">
        <v>0.75837446528614949</v>
      </c>
      <c r="I123" s="297">
        <v>0.59426183518711406</v>
      </c>
      <c r="J123" s="297">
        <v>0.69277890653371954</v>
      </c>
      <c r="K123" s="297">
        <v>0.9698154175573187</v>
      </c>
      <c r="L123" s="297">
        <v>0.83031708568910056</v>
      </c>
      <c r="M123" s="297">
        <v>0.89277485296937042</v>
      </c>
      <c r="N123" s="297">
        <v>0.60757765808723319</v>
      </c>
      <c r="O123" s="297">
        <v>0.65437481317215573</v>
      </c>
      <c r="P123" s="297">
        <v>0.71234441240865465</v>
      </c>
      <c r="Q123" s="297">
        <v>0.82886105352826611</v>
      </c>
      <c r="R123" s="297">
        <v>0.65834156625514362</v>
      </c>
      <c r="S123" s="297">
        <v>0.58900219361185846</v>
      </c>
      <c r="T123" s="297">
        <v>0.60778434562713557</v>
      </c>
      <c r="U123" s="297">
        <v>0.71402929206339416</v>
      </c>
      <c r="V123" s="297">
        <v>0.68262360297788904</v>
      </c>
      <c r="W123" s="297">
        <v>0.65857492843569465</v>
      </c>
      <c r="DA123" s="122" t="s">
        <v>1572</v>
      </c>
    </row>
    <row r="124" spans="1:105" ht="12" customHeight="1" x14ac:dyDescent="0.25">
      <c r="A124" s="59" t="s">
        <v>70</v>
      </c>
      <c r="B124" s="297">
        <v>3.6305518567442201</v>
      </c>
      <c r="C124" s="297">
        <v>3.066391737661549</v>
      </c>
      <c r="D124" s="297">
        <v>3.5640858250513192</v>
      </c>
      <c r="E124" s="297">
        <v>3.11098001912063</v>
      </c>
      <c r="F124" s="297">
        <v>1.8472998094207611</v>
      </c>
      <c r="G124" s="297">
        <v>1.674237633670282</v>
      </c>
      <c r="H124" s="297">
        <v>0.90647151428783757</v>
      </c>
      <c r="I124" s="297">
        <v>0.58561205364379576</v>
      </c>
      <c r="J124" s="297">
        <v>0.44663064474779079</v>
      </c>
      <c r="K124" s="297">
        <v>0.42872891979568079</v>
      </c>
      <c r="L124" s="297">
        <v>0.19778268928222051</v>
      </c>
      <c r="M124" s="297">
        <v>0.1214695309023224</v>
      </c>
      <c r="N124" s="297">
        <v>9.0776632928207895E-2</v>
      </c>
      <c r="O124" s="297">
        <v>9.7831844347863933E-2</v>
      </c>
      <c r="P124" s="297">
        <v>3.2110759839213757E-2</v>
      </c>
      <c r="Q124" s="297">
        <v>2.9150727745424421E-2</v>
      </c>
      <c r="R124" s="297">
        <v>3.1165848866713239E-2</v>
      </c>
      <c r="S124" s="297">
        <v>3.3475992584907382E-2</v>
      </c>
      <c r="T124" s="297">
        <v>3.1112336640494179E-2</v>
      </c>
      <c r="U124" s="297">
        <v>2.945245538868544E-2</v>
      </c>
      <c r="V124" s="297">
        <v>3.0325622546396709E-2</v>
      </c>
      <c r="W124" s="297">
        <v>3.6174909590209678E-2</v>
      </c>
      <c r="DA124" s="122" t="s">
        <v>1573</v>
      </c>
    </row>
    <row r="125" spans="1:105" ht="12" customHeight="1" x14ac:dyDescent="0.25">
      <c r="A125" s="59" t="s">
        <v>162</v>
      </c>
      <c r="B125" s="297">
        <v>5.1265892151634151</v>
      </c>
      <c r="C125" s="297">
        <v>6.7301604928016543</v>
      </c>
      <c r="D125" s="297">
        <v>7.2377870100531352</v>
      </c>
      <c r="E125" s="297">
        <v>9.078474669049065</v>
      </c>
      <c r="F125" s="297">
        <v>11.2814588039416</v>
      </c>
      <c r="G125" s="297">
        <v>12.845604600853401</v>
      </c>
      <c r="H125" s="297">
        <v>14.025224510334629</v>
      </c>
      <c r="I125" s="297">
        <v>12.17712604144802</v>
      </c>
      <c r="J125" s="297">
        <v>14.29033658504324</v>
      </c>
      <c r="K125" s="297">
        <v>12.99596763427849</v>
      </c>
      <c r="L125" s="297">
        <v>13.367720905727291</v>
      </c>
      <c r="M125" s="297">
        <v>14.53369147363475</v>
      </c>
      <c r="N125" s="297">
        <v>14.062224936597589</v>
      </c>
      <c r="O125" s="297">
        <v>14.143196252342561</v>
      </c>
      <c r="P125" s="297">
        <v>14.17515835895288</v>
      </c>
      <c r="Q125" s="297">
        <v>13.236898066061009</v>
      </c>
      <c r="R125" s="297">
        <v>14.15146855387013</v>
      </c>
      <c r="S125" s="297">
        <v>14.565954464691441</v>
      </c>
      <c r="T125" s="297">
        <v>15.76964552155073</v>
      </c>
      <c r="U125" s="297">
        <v>15.093682516106441</v>
      </c>
      <c r="V125" s="297">
        <v>13.47428908434631</v>
      </c>
      <c r="W125" s="297">
        <v>12.67493619711937</v>
      </c>
      <c r="DA125" s="122" t="s">
        <v>1574</v>
      </c>
    </row>
    <row r="126" spans="1:105" ht="12" customHeight="1" x14ac:dyDescent="0.25">
      <c r="A126" s="60" t="s">
        <v>1575</v>
      </c>
      <c r="B126" s="264">
        <v>3.0146566427358259</v>
      </c>
      <c r="C126" s="264">
        <v>3.1777588430848218</v>
      </c>
      <c r="D126" s="264">
        <v>3.1044476558323528</v>
      </c>
      <c r="E126" s="264">
        <v>3.6183669446978342</v>
      </c>
      <c r="F126" s="264">
        <v>4.121515130564597</v>
      </c>
      <c r="G126" s="264">
        <v>4.0762121499803881</v>
      </c>
      <c r="H126" s="264">
        <v>4.5595390811539076</v>
      </c>
      <c r="I126" s="264">
        <v>5.1044010572340319</v>
      </c>
      <c r="J126" s="264">
        <v>5.3534579873298336</v>
      </c>
      <c r="K126" s="264">
        <v>4.7749344150891559</v>
      </c>
      <c r="L126" s="264">
        <v>4.7624801668944654</v>
      </c>
      <c r="M126" s="264">
        <v>4.5872967430989764</v>
      </c>
      <c r="N126" s="264">
        <v>5.4627831731679608</v>
      </c>
      <c r="O126" s="264">
        <v>5.3499567119268274</v>
      </c>
      <c r="P126" s="264">
        <v>5.3847813451240647</v>
      </c>
      <c r="Q126" s="264">
        <v>5.3329283003422141</v>
      </c>
      <c r="R126" s="264">
        <v>5.1883961275983728</v>
      </c>
      <c r="S126" s="264">
        <v>5.2678338163354574</v>
      </c>
      <c r="T126" s="264">
        <v>5.8812372848315047</v>
      </c>
      <c r="U126" s="264">
        <v>5.5110563745942436</v>
      </c>
      <c r="V126" s="264">
        <v>4.764056489320625</v>
      </c>
      <c r="W126" s="264">
        <v>4.9426000089604312</v>
      </c>
      <c r="DA126" s="72" t="s">
        <v>1576</v>
      </c>
    </row>
    <row r="127" spans="1:105" ht="12" customHeight="1" x14ac:dyDescent="0.25">
      <c r="A127" s="132" t="s">
        <v>1577</v>
      </c>
      <c r="B127" s="318">
        <v>9.2248256254573047</v>
      </c>
      <c r="C127" s="318">
        <v>9.7239170762111939</v>
      </c>
      <c r="D127" s="318">
        <v>9.4995854195932328</v>
      </c>
      <c r="E127" s="318">
        <v>11.07217440307387</v>
      </c>
      <c r="F127" s="318">
        <v>12.61180389606114</v>
      </c>
      <c r="G127" s="318">
        <v>12.47317713164675</v>
      </c>
      <c r="H127" s="318">
        <v>13.95215374110796</v>
      </c>
      <c r="I127" s="318">
        <v>15.619427104193131</v>
      </c>
      <c r="J127" s="318">
        <v>16.38153935219378</v>
      </c>
      <c r="K127" s="318">
        <v>14.61126176950571</v>
      </c>
      <c r="L127" s="318">
        <v>14.57315186794561</v>
      </c>
      <c r="M127" s="318">
        <v>14.037091968428349</v>
      </c>
      <c r="N127" s="318">
        <v>16.716073561340799</v>
      </c>
      <c r="O127" s="318">
        <v>16.370825476987701</v>
      </c>
      <c r="P127" s="318">
        <v>16.477388580779021</v>
      </c>
      <c r="Q127" s="318">
        <v>16.31871867141664</v>
      </c>
      <c r="R127" s="318">
        <v>15.876451359136439</v>
      </c>
      <c r="S127" s="318">
        <v>16.1195300621306</v>
      </c>
      <c r="T127" s="318">
        <v>17.996539853133381</v>
      </c>
      <c r="U127" s="318">
        <v>16.863789178179971</v>
      </c>
      <c r="V127" s="318">
        <v>14.577975402176561</v>
      </c>
      <c r="W127" s="318">
        <v>15.12431716856025</v>
      </c>
      <c r="DA127" s="139" t="s">
        <v>1578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DA128" s="94"/>
    </row>
    <row r="129" spans="1:105" ht="12" customHeight="1" x14ac:dyDescent="0.25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DA129" s="173"/>
    </row>
    <row r="130" spans="1:105" ht="15" customHeight="1" x14ac:dyDescent="0.25">
      <c r="A130" s="32" t="s">
        <v>253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DA130" s="88"/>
    </row>
    <row r="131" spans="1:105" ht="12" customHeight="1" x14ac:dyDescent="0.25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DA131" s="173"/>
    </row>
    <row r="132" spans="1:105" ht="12" customHeight="1" x14ac:dyDescent="0.25">
      <c r="A132" s="35" t="s">
        <v>49</v>
      </c>
      <c r="B132" s="234">
        <f t="shared" ref="B132:W132" si="6">SUM(B133:B138,B140:B141,B139)</f>
        <v>1.0000000000000002</v>
      </c>
      <c r="C132" s="234">
        <f t="shared" si="6"/>
        <v>0.99999999999999989</v>
      </c>
      <c r="D132" s="234">
        <f t="shared" si="6"/>
        <v>0.99999999999999989</v>
      </c>
      <c r="E132" s="234">
        <f t="shared" si="6"/>
        <v>1</v>
      </c>
      <c r="F132" s="234">
        <f t="shared" si="6"/>
        <v>0.99999999999999989</v>
      </c>
      <c r="G132" s="234">
        <f t="shared" si="6"/>
        <v>1</v>
      </c>
      <c r="H132" s="234">
        <f t="shared" si="6"/>
        <v>1</v>
      </c>
      <c r="I132" s="234">
        <f t="shared" si="6"/>
        <v>1</v>
      </c>
      <c r="J132" s="234">
        <f t="shared" si="6"/>
        <v>1</v>
      </c>
      <c r="K132" s="234">
        <f t="shared" si="6"/>
        <v>1</v>
      </c>
      <c r="L132" s="234">
        <f t="shared" si="6"/>
        <v>0.99999999999999978</v>
      </c>
      <c r="M132" s="234">
        <f t="shared" si="6"/>
        <v>1.0000000000000004</v>
      </c>
      <c r="N132" s="234">
        <f t="shared" si="6"/>
        <v>1</v>
      </c>
      <c r="O132" s="234">
        <f t="shared" si="6"/>
        <v>0.99999999999999989</v>
      </c>
      <c r="P132" s="234">
        <f t="shared" si="6"/>
        <v>1</v>
      </c>
      <c r="Q132" s="234">
        <f t="shared" si="6"/>
        <v>0.99999999999999978</v>
      </c>
      <c r="R132" s="234">
        <f t="shared" si="6"/>
        <v>0.99999999999999978</v>
      </c>
      <c r="S132" s="234">
        <f t="shared" si="6"/>
        <v>0.99999999999999956</v>
      </c>
      <c r="T132" s="234">
        <f t="shared" si="6"/>
        <v>0.99999999999999967</v>
      </c>
      <c r="U132" s="234">
        <f t="shared" si="6"/>
        <v>0.99999999999999978</v>
      </c>
      <c r="V132" s="234">
        <f t="shared" si="6"/>
        <v>1</v>
      </c>
      <c r="W132" s="234">
        <f t="shared" si="6"/>
        <v>0.99999999999999956</v>
      </c>
      <c r="DA132" s="95"/>
    </row>
    <row r="133" spans="1:105" ht="12" customHeight="1" x14ac:dyDescent="0.25">
      <c r="A133" s="55" t="s">
        <v>92</v>
      </c>
      <c r="B133" s="268">
        <f t="shared" ref="B133:W133" si="7">IF(B$6=0,0,B$6/B$5)</f>
        <v>4.8204278711903989E-3</v>
      </c>
      <c r="C133" s="268">
        <f t="shared" si="7"/>
        <v>4.8204278711904388E-3</v>
      </c>
      <c r="D133" s="268">
        <f t="shared" si="7"/>
        <v>4.8204278711903737E-3</v>
      </c>
      <c r="E133" s="268">
        <f t="shared" si="7"/>
        <v>4.8204278711899331E-3</v>
      </c>
      <c r="F133" s="268">
        <f t="shared" si="7"/>
        <v>4.820427871190084E-3</v>
      </c>
      <c r="G133" s="268">
        <f t="shared" si="7"/>
        <v>4.8204278711897076E-3</v>
      </c>
      <c r="H133" s="268">
        <f t="shared" si="7"/>
        <v>4.8204278711896052E-3</v>
      </c>
      <c r="I133" s="268">
        <f t="shared" si="7"/>
        <v>4.8204278711899348E-3</v>
      </c>
      <c r="J133" s="268">
        <f t="shared" si="7"/>
        <v>4.8204278711898585E-3</v>
      </c>
      <c r="K133" s="268">
        <f t="shared" si="7"/>
        <v>4.8204278711897015E-3</v>
      </c>
      <c r="L133" s="268">
        <f t="shared" si="7"/>
        <v>4.8204278711894057E-3</v>
      </c>
      <c r="M133" s="268">
        <f t="shared" si="7"/>
        <v>4.8204278711892114E-3</v>
      </c>
      <c r="N133" s="268">
        <f t="shared" si="7"/>
        <v>4.8204278711893554E-3</v>
      </c>
      <c r="O133" s="268">
        <f t="shared" si="7"/>
        <v>4.8204278711887795E-3</v>
      </c>
      <c r="P133" s="268">
        <f t="shared" si="7"/>
        <v>4.8204278711882547E-3</v>
      </c>
      <c r="Q133" s="268">
        <f t="shared" si="7"/>
        <v>4.8204278711893849E-3</v>
      </c>
      <c r="R133" s="268">
        <f t="shared" si="7"/>
        <v>4.8204278711877595E-3</v>
      </c>
      <c r="S133" s="268">
        <f t="shared" si="7"/>
        <v>4.8204278711883996E-3</v>
      </c>
      <c r="T133" s="268">
        <f t="shared" si="7"/>
        <v>4.82042787118841E-3</v>
      </c>
      <c r="U133" s="268">
        <f t="shared" si="7"/>
        <v>4.8204278711890033E-3</v>
      </c>
      <c r="V133" s="268">
        <f t="shared" si="7"/>
        <v>4.8204278711890492E-3</v>
      </c>
      <c r="W133" s="268">
        <f t="shared" si="7"/>
        <v>4.8204278711890041E-3</v>
      </c>
      <c r="DA133" s="76"/>
    </row>
    <row r="134" spans="1:105" ht="12" customHeight="1" x14ac:dyDescent="0.25">
      <c r="A134" s="202" t="s">
        <v>93</v>
      </c>
      <c r="B134" s="269">
        <f t="shared" ref="B134:W134" si="8">IF(B$7=0,0,B$7/B$5)</f>
        <v>1.9274039893318238E-3</v>
      </c>
      <c r="C134" s="269">
        <f t="shared" si="8"/>
        <v>1.9274039893318398E-3</v>
      </c>
      <c r="D134" s="269">
        <f t="shared" si="8"/>
        <v>1.9274039893318138E-3</v>
      </c>
      <c r="E134" s="269">
        <f t="shared" si="8"/>
        <v>1.9274039893316386E-3</v>
      </c>
      <c r="F134" s="269">
        <f t="shared" si="8"/>
        <v>1.9274039893316974E-3</v>
      </c>
      <c r="G134" s="269">
        <f t="shared" si="8"/>
        <v>1.9274039893315466E-3</v>
      </c>
      <c r="H134" s="269">
        <f t="shared" si="8"/>
        <v>1.9274039893315074E-3</v>
      </c>
      <c r="I134" s="269">
        <f t="shared" si="8"/>
        <v>1.9274039893316382E-3</v>
      </c>
      <c r="J134" s="269">
        <f t="shared" si="8"/>
        <v>1.9274039893316071E-3</v>
      </c>
      <c r="K134" s="269">
        <f t="shared" si="8"/>
        <v>1.9274039893315443E-3</v>
      </c>
      <c r="L134" s="269">
        <f t="shared" si="8"/>
        <v>1.927403989331427E-3</v>
      </c>
      <c r="M134" s="269">
        <f t="shared" si="8"/>
        <v>1.9274039893313493E-3</v>
      </c>
      <c r="N134" s="269">
        <f t="shared" si="8"/>
        <v>1.9274039893314064E-3</v>
      </c>
      <c r="O134" s="269">
        <f t="shared" si="8"/>
        <v>1.9274039893311765E-3</v>
      </c>
      <c r="P134" s="269">
        <f t="shared" si="8"/>
        <v>1.9274039893309673E-3</v>
      </c>
      <c r="Q134" s="269">
        <f t="shared" si="8"/>
        <v>1.9274039893314183E-3</v>
      </c>
      <c r="R134" s="269">
        <f t="shared" si="8"/>
        <v>1.9274039893307688E-3</v>
      </c>
      <c r="S134" s="269">
        <f t="shared" si="8"/>
        <v>1.9274039893310243E-3</v>
      </c>
      <c r="T134" s="269">
        <f t="shared" si="8"/>
        <v>1.9274039893310288E-3</v>
      </c>
      <c r="U134" s="269">
        <f t="shared" si="8"/>
        <v>1.9274039893312658E-3</v>
      </c>
      <c r="V134" s="269">
        <f t="shared" si="8"/>
        <v>1.9274039893312845E-3</v>
      </c>
      <c r="W134" s="269">
        <f t="shared" si="8"/>
        <v>1.9274039893312663E-3</v>
      </c>
      <c r="DA134" s="77"/>
    </row>
    <row r="135" spans="1:105" ht="12" customHeight="1" x14ac:dyDescent="0.25">
      <c r="A135" s="202" t="s">
        <v>94</v>
      </c>
      <c r="B135" s="269">
        <f t="shared" ref="B135:W135" si="9">IF(B$8=0,0,B$8/B$5)</f>
        <v>4.2186253869446041E-3</v>
      </c>
      <c r="C135" s="269">
        <f t="shared" si="9"/>
        <v>4.2943543282674855E-3</v>
      </c>
      <c r="D135" s="269">
        <f t="shared" si="9"/>
        <v>3.9326640078113564E-3</v>
      </c>
      <c r="E135" s="269">
        <f t="shared" si="9"/>
        <v>4.4835717432501641E-3</v>
      </c>
      <c r="F135" s="269">
        <f t="shared" si="9"/>
        <v>4.7474559235470074E-3</v>
      </c>
      <c r="G135" s="269">
        <f t="shared" si="9"/>
        <v>4.3331714596015324E-3</v>
      </c>
      <c r="H135" s="269">
        <f t="shared" si="9"/>
        <v>4.543502537480996E-3</v>
      </c>
      <c r="I135" s="269">
        <f t="shared" si="9"/>
        <v>5.6665352092163581E-3</v>
      </c>
      <c r="J135" s="269">
        <f t="shared" si="9"/>
        <v>5.5213778388057081E-3</v>
      </c>
      <c r="K135" s="269">
        <f t="shared" si="9"/>
        <v>5.1265879431721968E-3</v>
      </c>
      <c r="L135" s="269">
        <f t="shared" si="9"/>
        <v>5.0507417415307674E-3</v>
      </c>
      <c r="M135" s="269">
        <f t="shared" si="9"/>
        <v>4.666290208641284E-3</v>
      </c>
      <c r="N135" s="269">
        <f t="shared" si="9"/>
        <v>6.7084218110819698E-3</v>
      </c>
      <c r="O135" s="269">
        <f t="shared" si="9"/>
        <v>6.2355949933910106E-3</v>
      </c>
      <c r="P135" s="269">
        <f t="shared" si="9"/>
        <v>6.1060575078967652E-3</v>
      </c>
      <c r="Q135" s="269">
        <f t="shared" si="9"/>
        <v>6.6850136523508808E-3</v>
      </c>
      <c r="R135" s="269">
        <f t="shared" si="9"/>
        <v>6.0666838516643925E-3</v>
      </c>
      <c r="S135" s="269">
        <f t="shared" si="9"/>
        <v>5.83213924124027E-3</v>
      </c>
      <c r="T135" s="269">
        <f t="shared" si="9"/>
        <v>6.0565842207576668E-3</v>
      </c>
      <c r="U135" s="269">
        <f t="shared" si="9"/>
        <v>6.0016263968999369E-3</v>
      </c>
      <c r="V135" s="269">
        <f t="shared" si="9"/>
        <v>5.8353606900634512E-3</v>
      </c>
      <c r="W135" s="269">
        <f t="shared" si="9"/>
        <v>6.7007004669341081E-3</v>
      </c>
      <c r="DA135" s="77"/>
    </row>
    <row r="136" spans="1:105" ht="12" customHeight="1" x14ac:dyDescent="0.25">
      <c r="A136" s="202" t="s">
        <v>95</v>
      </c>
      <c r="B136" s="269">
        <f t="shared" ref="B136:W136" si="10">IF(B$9=0,0,B$9/B$5)</f>
        <v>9.6178409680507473E-4</v>
      </c>
      <c r="C136" s="269">
        <f t="shared" si="10"/>
        <v>9.6178409680508297E-4</v>
      </c>
      <c r="D136" s="269">
        <f t="shared" si="10"/>
        <v>9.6178409680506985E-4</v>
      </c>
      <c r="E136" s="269">
        <f t="shared" si="10"/>
        <v>9.6178409680498203E-4</v>
      </c>
      <c r="F136" s="269">
        <f t="shared" si="10"/>
        <v>9.6178409680501196E-4</v>
      </c>
      <c r="G136" s="269">
        <f t="shared" si="10"/>
        <v>9.617840968049366E-4</v>
      </c>
      <c r="H136" s="269">
        <f t="shared" si="10"/>
        <v>9.6178409680491655E-4</v>
      </c>
      <c r="I136" s="269">
        <f t="shared" si="10"/>
        <v>9.6178409680498247E-4</v>
      </c>
      <c r="J136" s="269">
        <f t="shared" si="10"/>
        <v>9.6178409680496685E-4</v>
      </c>
      <c r="K136" s="269">
        <f t="shared" si="10"/>
        <v>9.6178409680493509E-4</v>
      </c>
      <c r="L136" s="269">
        <f t="shared" si="10"/>
        <v>9.6178409680487665E-4</v>
      </c>
      <c r="M136" s="269">
        <f t="shared" si="10"/>
        <v>9.6178409680483816E-4</v>
      </c>
      <c r="N136" s="269">
        <f t="shared" si="10"/>
        <v>9.6178409680486667E-4</v>
      </c>
      <c r="O136" s="269">
        <f t="shared" si="10"/>
        <v>9.6178409680475153E-4</v>
      </c>
      <c r="P136" s="269">
        <f t="shared" si="10"/>
        <v>9.6178409680464723E-4</v>
      </c>
      <c r="Q136" s="269">
        <f t="shared" si="10"/>
        <v>9.6178409680487242E-4</v>
      </c>
      <c r="R136" s="269">
        <f t="shared" si="10"/>
        <v>9.6178409680454879E-4</v>
      </c>
      <c r="S136" s="269">
        <f t="shared" si="10"/>
        <v>9.6178409680467607E-4</v>
      </c>
      <c r="T136" s="269">
        <f t="shared" si="10"/>
        <v>9.6178409680467813E-4</v>
      </c>
      <c r="U136" s="269">
        <f t="shared" si="10"/>
        <v>9.6178409680479642E-4</v>
      </c>
      <c r="V136" s="269">
        <f t="shared" si="10"/>
        <v>9.6178409680480585E-4</v>
      </c>
      <c r="W136" s="269">
        <f t="shared" si="10"/>
        <v>9.6178409680479653E-4</v>
      </c>
      <c r="DA136" s="77"/>
    </row>
    <row r="137" spans="1:105" ht="12" customHeight="1" x14ac:dyDescent="0.25">
      <c r="A137" s="56" t="s">
        <v>96</v>
      </c>
      <c r="B137" s="270">
        <f t="shared" ref="B137:W137" si="11">IF(B$10=0,0,B$10/B$5)</f>
        <v>3.4996610512800274E-3</v>
      </c>
      <c r="C137" s="270">
        <f t="shared" si="11"/>
        <v>3.4644737142249782E-3</v>
      </c>
      <c r="D137" s="270">
        <f t="shared" si="11"/>
        <v>3.4018782101705629E-3</v>
      </c>
      <c r="E137" s="270">
        <f t="shared" si="11"/>
        <v>3.2487877192221926E-3</v>
      </c>
      <c r="F137" s="270">
        <f t="shared" si="11"/>
        <v>3.0977584707019053E-3</v>
      </c>
      <c r="G137" s="270">
        <f t="shared" si="11"/>
        <v>2.8585923824513996E-3</v>
      </c>
      <c r="H137" s="270">
        <f t="shared" si="11"/>
        <v>2.783712884780804E-3</v>
      </c>
      <c r="I137" s="270">
        <f t="shared" si="11"/>
        <v>3.2850372020041289E-3</v>
      </c>
      <c r="J137" s="270">
        <f t="shared" si="11"/>
        <v>3.1100545305403171E-3</v>
      </c>
      <c r="K137" s="270">
        <f t="shared" si="11"/>
        <v>2.8258679862609212E-3</v>
      </c>
      <c r="L137" s="270">
        <f t="shared" si="11"/>
        <v>2.8959354142325815E-3</v>
      </c>
      <c r="M137" s="270">
        <f t="shared" si="11"/>
        <v>2.8137656751914099E-3</v>
      </c>
      <c r="N137" s="270">
        <f t="shared" si="11"/>
        <v>3.3694764356299754E-3</v>
      </c>
      <c r="O137" s="270">
        <f t="shared" si="11"/>
        <v>3.1894753851560297E-3</v>
      </c>
      <c r="P137" s="270">
        <f t="shared" si="11"/>
        <v>3.111097742286871E-3</v>
      </c>
      <c r="Q137" s="270">
        <f t="shared" si="11"/>
        <v>3.3025829878611255E-3</v>
      </c>
      <c r="R137" s="270">
        <f t="shared" si="11"/>
        <v>3.1840158472374279E-3</v>
      </c>
      <c r="S137" s="270">
        <f t="shared" si="11"/>
        <v>3.0673825433735254E-3</v>
      </c>
      <c r="T137" s="270">
        <f t="shared" si="11"/>
        <v>3.1071933847841432E-3</v>
      </c>
      <c r="U137" s="270">
        <f t="shared" si="11"/>
        <v>3.1492104347077784E-3</v>
      </c>
      <c r="V137" s="270">
        <f t="shared" si="11"/>
        <v>3.149041410042676E-3</v>
      </c>
      <c r="W137" s="270">
        <f t="shared" si="11"/>
        <v>3.3625666318972589E-3</v>
      </c>
      <c r="DA137" s="78"/>
    </row>
    <row r="138" spans="1:105" ht="12" customHeight="1" x14ac:dyDescent="0.25">
      <c r="A138" s="203" t="s">
        <v>1452</v>
      </c>
      <c r="B138" s="271">
        <f t="shared" ref="B138:W138" si="12">IF(B$16=0,0,B$16/B$5)</f>
        <v>1.6715756687922682E-2</v>
      </c>
      <c r="C138" s="271">
        <f t="shared" si="12"/>
        <v>1.7015822809295953E-2</v>
      </c>
      <c r="D138" s="271">
        <f t="shared" si="12"/>
        <v>1.5582671761603547E-2</v>
      </c>
      <c r="E138" s="271">
        <f t="shared" si="12"/>
        <v>1.7765572308210076E-2</v>
      </c>
      <c r="F138" s="271">
        <f t="shared" si="12"/>
        <v>1.881117919363887E-2</v>
      </c>
      <c r="G138" s="271">
        <f t="shared" si="12"/>
        <v>1.716963066450658E-2</v>
      </c>
      <c r="H138" s="271">
        <f t="shared" si="12"/>
        <v>1.8003040317950116E-2</v>
      </c>
      <c r="I138" s="271">
        <f t="shared" si="12"/>
        <v>2.2452911821452398E-2</v>
      </c>
      <c r="J138" s="271">
        <f t="shared" si="12"/>
        <v>2.1877744542378008E-2</v>
      </c>
      <c r="K138" s="271">
        <f t="shared" si="12"/>
        <v>2.0313440715192321E-2</v>
      </c>
      <c r="L138" s="271">
        <f t="shared" si="12"/>
        <v>2.0012909964994673E-2</v>
      </c>
      <c r="M138" s="271">
        <f t="shared" si="12"/>
        <v>1.8489570561129296E-2</v>
      </c>
      <c r="N138" s="271">
        <f t="shared" si="12"/>
        <v>2.6581252533355686E-2</v>
      </c>
      <c r="O138" s="271">
        <f t="shared" si="12"/>
        <v>2.4707737510071954E-2</v>
      </c>
      <c r="P138" s="271">
        <f t="shared" si="12"/>
        <v>2.4194462001848795E-2</v>
      </c>
      <c r="Q138" s="271">
        <f t="shared" si="12"/>
        <v>2.6488500736272191E-2</v>
      </c>
      <c r="R138" s="271">
        <f t="shared" si="12"/>
        <v>2.4038448988811155E-2</v>
      </c>
      <c r="S138" s="271">
        <f t="shared" si="12"/>
        <v>2.310909634886206E-2</v>
      </c>
      <c r="T138" s="271">
        <f t="shared" si="12"/>
        <v>2.3998430509474953E-2</v>
      </c>
      <c r="U138" s="271">
        <f t="shared" si="12"/>
        <v>2.3780667250725678E-2</v>
      </c>
      <c r="V138" s="271">
        <f t="shared" si="12"/>
        <v>2.3121860922573102E-2</v>
      </c>
      <c r="W138" s="271">
        <f t="shared" si="12"/>
        <v>2.6550657707259298E-2</v>
      </c>
      <c r="DA138" s="79"/>
    </row>
    <row r="139" spans="1:105" ht="12" customHeight="1" x14ac:dyDescent="0.25">
      <c r="A139" s="203" t="s">
        <v>1454</v>
      </c>
      <c r="B139" s="271">
        <f t="shared" ref="B139:W139" si="13">IF(B$17=0,0,B$17/B$5)</f>
        <v>0.54303692499788658</v>
      </c>
      <c r="C139" s="271">
        <f t="shared" si="13"/>
        <v>0.54258143010168791</v>
      </c>
      <c r="D139" s="271">
        <f t="shared" si="13"/>
        <v>0.54468082460589673</v>
      </c>
      <c r="E139" s="271">
        <f t="shared" si="13"/>
        <v>0.54179001039311181</v>
      </c>
      <c r="F139" s="271">
        <f t="shared" si="13"/>
        <v>0.54041484659524719</v>
      </c>
      <c r="G139" s="271">
        <f t="shared" si="13"/>
        <v>0.54240219468227169</v>
      </c>
      <c r="H139" s="271">
        <f t="shared" si="13"/>
        <v>0.54101456338131426</v>
      </c>
      <c r="I139" s="271">
        <f t="shared" si="13"/>
        <v>0.53405532062029248</v>
      </c>
      <c r="J139" s="271">
        <f t="shared" si="13"/>
        <v>0.53479458089365561</v>
      </c>
      <c r="K139" s="271">
        <f t="shared" si="13"/>
        <v>0.53710453141611558</v>
      </c>
      <c r="L139" s="271">
        <f t="shared" si="13"/>
        <v>0.53738841533074133</v>
      </c>
      <c r="M139" s="271">
        <f t="shared" si="13"/>
        <v>0.53940894852953047</v>
      </c>
      <c r="N139" s="271">
        <f t="shared" si="13"/>
        <v>0.52609590361919889</v>
      </c>
      <c r="O139" s="271">
        <f t="shared" si="13"/>
        <v>0.52951973364422078</v>
      </c>
      <c r="P139" s="271">
        <f t="shared" si="13"/>
        <v>0.53092621773197801</v>
      </c>
      <c r="Q139" s="271">
        <f t="shared" si="13"/>
        <v>0.5272073428659414</v>
      </c>
      <c r="R139" s="271">
        <f t="shared" si="13"/>
        <v>0.53070710865859672</v>
      </c>
      <c r="S139" s="271">
        <f t="shared" si="13"/>
        <v>0.53222840811405248</v>
      </c>
      <c r="T139" s="271">
        <f t="shared" si="13"/>
        <v>0.53057484357959461</v>
      </c>
      <c r="U139" s="271">
        <f t="shared" si="13"/>
        <v>0.53153808403077119</v>
      </c>
      <c r="V139" s="271">
        <f t="shared" si="13"/>
        <v>0.53314000174272547</v>
      </c>
      <c r="W139" s="271">
        <f t="shared" si="13"/>
        <v>0.52832375414415855</v>
      </c>
      <c r="DA139" s="79"/>
    </row>
    <row r="140" spans="1:105" ht="12" customHeight="1" x14ac:dyDescent="0.25">
      <c r="A140" s="203" t="s">
        <v>1463</v>
      </c>
      <c r="B140" s="271">
        <f t="shared" ref="B140:W140" si="14">IF(B$25=0,0,B$25/B$5)</f>
        <v>0.38601249395700005</v>
      </c>
      <c r="C140" s="271">
        <f t="shared" si="14"/>
        <v>0.38568870985913745</v>
      </c>
      <c r="D140" s="271">
        <f t="shared" si="14"/>
        <v>0.38718104393636898</v>
      </c>
      <c r="E140" s="271">
        <f t="shared" si="14"/>
        <v>0.38512613688958253</v>
      </c>
      <c r="F140" s="271">
        <f t="shared" si="14"/>
        <v>0.38414861513594634</v>
      </c>
      <c r="G140" s="271">
        <f t="shared" si="14"/>
        <v>0.38556130211194911</v>
      </c>
      <c r="H140" s="271">
        <f t="shared" si="14"/>
        <v>0.38457491795551696</v>
      </c>
      <c r="I140" s="271">
        <f t="shared" si="14"/>
        <v>0.37962800821407605</v>
      </c>
      <c r="J140" s="271">
        <f t="shared" si="14"/>
        <v>0.38015350415858368</v>
      </c>
      <c r="K140" s="271">
        <f t="shared" si="14"/>
        <v>0.38179550992475791</v>
      </c>
      <c r="L140" s="271">
        <f t="shared" si="14"/>
        <v>0.38199730603259957</v>
      </c>
      <c r="M140" s="271">
        <f t="shared" si="14"/>
        <v>0.38343358232116059</v>
      </c>
      <c r="N140" s="271">
        <f t="shared" si="14"/>
        <v>0.37397013438340082</v>
      </c>
      <c r="O140" s="271">
        <f t="shared" si="14"/>
        <v>0.37640393051402088</v>
      </c>
      <c r="P140" s="271">
        <f t="shared" si="14"/>
        <v>0.37740371598980216</v>
      </c>
      <c r="Q140" s="271">
        <f t="shared" si="14"/>
        <v>0.37476019011583289</v>
      </c>
      <c r="R140" s="271">
        <f t="shared" si="14"/>
        <v>0.37724796444516323</v>
      </c>
      <c r="S140" s="271">
        <f t="shared" si="14"/>
        <v>0.37832936530360073</v>
      </c>
      <c r="T140" s="271">
        <f t="shared" si="14"/>
        <v>0.37715394510566946</v>
      </c>
      <c r="U140" s="271">
        <f t="shared" si="14"/>
        <v>0.37783865517182252</v>
      </c>
      <c r="V140" s="271">
        <f t="shared" si="14"/>
        <v>0.3789773627304438</v>
      </c>
      <c r="W140" s="271">
        <f t="shared" si="14"/>
        <v>0.37555378016827351</v>
      </c>
      <c r="DA140" s="79"/>
    </row>
    <row r="141" spans="1:105" ht="12" customHeight="1" x14ac:dyDescent="0.25">
      <c r="A141" s="203" t="s">
        <v>1472</v>
      </c>
      <c r="B141" s="271">
        <f t="shared" ref="B141:W141" si="15">IF(B$33=0,0,B$33/B$5)</f>
        <v>3.8806921961638929E-2</v>
      </c>
      <c r="C141" s="271">
        <f t="shared" si="15"/>
        <v>3.9245593230058752E-2</v>
      </c>
      <c r="D141" s="271">
        <f t="shared" si="15"/>
        <v>3.7511301520821459E-2</v>
      </c>
      <c r="E141" s="271">
        <f t="shared" si="15"/>
        <v>3.9876304989296597E-2</v>
      </c>
      <c r="F141" s="271">
        <f t="shared" si="15"/>
        <v>4.1070528723591779E-2</v>
      </c>
      <c r="G141" s="271">
        <f t="shared" si="15"/>
        <v>3.9965492741893517E-2</v>
      </c>
      <c r="H141" s="271">
        <f t="shared" si="15"/>
        <v>4.1370646965630795E-2</v>
      </c>
      <c r="I141" s="271">
        <f t="shared" si="15"/>
        <v>4.7202570975632047E-2</v>
      </c>
      <c r="J141" s="271">
        <f t="shared" si="15"/>
        <v>4.683312207871021E-2</v>
      </c>
      <c r="K141" s="271">
        <f t="shared" si="15"/>
        <v>4.5124446057174993E-2</v>
      </c>
      <c r="L141" s="271">
        <f t="shared" si="15"/>
        <v>4.4945075558575118E-2</v>
      </c>
      <c r="M141" s="271">
        <f t="shared" si="15"/>
        <v>4.3478226747021877E-2</v>
      </c>
      <c r="N141" s="271">
        <f t="shared" si="15"/>
        <v>5.5565195260006958E-2</v>
      </c>
      <c r="O141" s="271">
        <f t="shared" si="15"/>
        <v>5.2233911995814536E-2</v>
      </c>
      <c r="P141" s="271">
        <f t="shared" si="15"/>
        <v>5.0548833068863465E-2</v>
      </c>
      <c r="Q141" s="271">
        <f t="shared" si="15"/>
        <v>5.3846753684415674E-2</v>
      </c>
      <c r="R141" s="271">
        <f t="shared" si="15"/>
        <v>5.1046162251203786E-2</v>
      </c>
      <c r="S141" s="271">
        <f t="shared" si="15"/>
        <v>4.9723992491546395E-2</v>
      </c>
      <c r="T141" s="271">
        <f t="shared" si="15"/>
        <v>5.1399387242394658E-2</v>
      </c>
      <c r="U141" s="271">
        <f t="shared" si="15"/>
        <v>4.9982140757747567E-2</v>
      </c>
      <c r="V141" s="271">
        <f t="shared" si="15"/>
        <v>4.8066756546826406E-2</v>
      </c>
      <c r="W141" s="271">
        <f t="shared" si="15"/>
        <v>5.17989249241518E-2</v>
      </c>
      <c r="DA141" s="79"/>
    </row>
    <row r="142" spans="1:105" ht="12" customHeight="1" x14ac:dyDescent="0.25">
      <c r="A142" s="62" t="s">
        <v>1579</v>
      </c>
      <c r="B142" s="320">
        <f t="shared" ref="B142:W142" si="16">IF(B$34=0,0,B$34/B$5)</f>
        <v>2.0295589957084841E-2</v>
      </c>
      <c r="C142" s="320">
        <f t="shared" si="16"/>
        <v>2.0659918002359924E-2</v>
      </c>
      <c r="D142" s="320">
        <f t="shared" si="16"/>
        <v>1.8919844456569031E-2</v>
      </c>
      <c r="E142" s="320">
        <f t="shared" si="16"/>
        <v>2.1570233262660717E-2</v>
      </c>
      <c r="F142" s="320">
        <f t="shared" si="16"/>
        <v>2.2839766494039928E-2</v>
      </c>
      <c r="G142" s="320">
        <f t="shared" si="16"/>
        <v>2.0846665226539673E-2</v>
      </c>
      <c r="H142" s="320">
        <f t="shared" si="16"/>
        <v>2.18585572340841E-2</v>
      </c>
      <c r="I142" s="320">
        <f t="shared" si="16"/>
        <v>2.7261409709320891E-2</v>
      </c>
      <c r="J142" s="320">
        <f t="shared" si="16"/>
        <v>2.6563065059373912E-2</v>
      </c>
      <c r="K142" s="320">
        <f t="shared" si="16"/>
        <v>2.4663751158268989E-2</v>
      </c>
      <c r="L142" s="320">
        <f t="shared" si="16"/>
        <v>2.4298858979626942E-2</v>
      </c>
      <c r="M142" s="320">
        <f t="shared" si="16"/>
        <v>2.2449282410433421E-2</v>
      </c>
      <c r="N142" s="320">
        <f t="shared" si="16"/>
        <v>3.2273872612209729E-2</v>
      </c>
      <c r="O142" s="320">
        <f t="shared" si="16"/>
        <v>2.9999127089114293E-2</v>
      </c>
      <c r="P142" s="320">
        <f t="shared" si="16"/>
        <v>2.937592890285224E-2</v>
      </c>
      <c r="Q142" s="320">
        <f t="shared" si="16"/>
        <v>3.21612571634129E-2</v>
      </c>
      <c r="R142" s="320">
        <f t="shared" si="16"/>
        <v>2.9186504265984362E-2</v>
      </c>
      <c r="S142" s="320">
        <f t="shared" si="16"/>
        <v>2.8058122197611182E-2</v>
      </c>
      <c r="T142" s="320">
        <f t="shared" si="16"/>
        <v>2.9137915460674676E-2</v>
      </c>
      <c r="U142" s="320">
        <f t="shared" si="16"/>
        <v>2.8873516194173787E-2</v>
      </c>
      <c r="V142" s="320">
        <f t="shared" si="16"/>
        <v>2.8073620422361216E-2</v>
      </c>
      <c r="W142" s="320">
        <f t="shared" si="16"/>
        <v>3.223672562228562E-2</v>
      </c>
      <c r="DA142" s="141"/>
    </row>
    <row r="143" spans="1:105" ht="12" customHeight="1" x14ac:dyDescent="0.25">
      <c r="A143" s="63" t="s">
        <v>1580</v>
      </c>
      <c r="B143" s="328">
        <f t="shared" ref="B143:W143" si="17">IF(B$35=0,0,B$35/B$5)</f>
        <v>1.8511332004554088E-2</v>
      </c>
      <c r="C143" s="328">
        <f t="shared" si="17"/>
        <v>1.8585675227698828E-2</v>
      </c>
      <c r="D143" s="328">
        <f t="shared" si="17"/>
        <v>1.8591457064252428E-2</v>
      </c>
      <c r="E143" s="328">
        <f t="shared" si="17"/>
        <v>1.8306071726635877E-2</v>
      </c>
      <c r="F143" s="328">
        <f t="shared" si="17"/>
        <v>1.8230762229551854E-2</v>
      </c>
      <c r="G143" s="328">
        <f t="shared" si="17"/>
        <v>1.9118827515353844E-2</v>
      </c>
      <c r="H143" s="328">
        <f t="shared" si="17"/>
        <v>1.9512089731546698E-2</v>
      </c>
      <c r="I143" s="328">
        <f t="shared" si="17"/>
        <v>1.994116126631116E-2</v>
      </c>
      <c r="J143" s="328">
        <f t="shared" si="17"/>
        <v>2.0270057019336304E-2</v>
      </c>
      <c r="K143" s="328">
        <f t="shared" si="17"/>
        <v>2.0460694898906003E-2</v>
      </c>
      <c r="L143" s="328">
        <f t="shared" si="17"/>
        <v>2.064621657894818E-2</v>
      </c>
      <c r="M143" s="328">
        <f t="shared" si="17"/>
        <v>2.1028944336588459E-2</v>
      </c>
      <c r="N143" s="328">
        <f t="shared" si="17"/>
        <v>2.3291322647797222E-2</v>
      </c>
      <c r="O143" s="328">
        <f t="shared" si="17"/>
        <v>2.2234784906700247E-2</v>
      </c>
      <c r="P143" s="328">
        <f t="shared" si="17"/>
        <v>2.1172904166011228E-2</v>
      </c>
      <c r="Q143" s="328">
        <f t="shared" si="17"/>
        <v>2.1685496521002774E-2</v>
      </c>
      <c r="R143" s="328">
        <f t="shared" si="17"/>
        <v>2.1859657985219421E-2</v>
      </c>
      <c r="S143" s="328">
        <f t="shared" si="17"/>
        <v>2.1665870293935217E-2</v>
      </c>
      <c r="T143" s="328">
        <f t="shared" si="17"/>
        <v>2.2261471781719975E-2</v>
      </c>
      <c r="U143" s="328">
        <f t="shared" si="17"/>
        <v>2.1108624563573781E-2</v>
      </c>
      <c r="V143" s="328">
        <f t="shared" si="17"/>
        <v>1.999313612446519E-2</v>
      </c>
      <c r="W143" s="328">
        <f t="shared" si="17"/>
        <v>1.956219930186618E-2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DA144" s="94"/>
    </row>
    <row r="145" spans="1:105" ht="12" customHeight="1" x14ac:dyDescent="0.25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DA145" s="173"/>
    </row>
    <row r="146" spans="1:105" ht="12" customHeight="1" x14ac:dyDescent="0.25">
      <c r="A146" s="35" t="s">
        <v>50</v>
      </c>
      <c r="B146" s="234">
        <f t="shared" ref="B146:W146" si="18">SUM(B147:B152,B154:B156,B158:B159,B161:B162)</f>
        <v>1.0000000000000004</v>
      </c>
      <c r="C146" s="234">
        <f t="shared" si="18"/>
        <v>1.0000000000000002</v>
      </c>
      <c r="D146" s="234">
        <f t="shared" si="18"/>
        <v>0.99999999999999956</v>
      </c>
      <c r="E146" s="234">
        <f t="shared" si="18"/>
        <v>1</v>
      </c>
      <c r="F146" s="234">
        <f t="shared" si="18"/>
        <v>0.99999999999999967</v>
      </c>
      <c r="G146" s="234">
        <f t="shared" si="18"/>
        <v>0.99999999999999978</v>
      </c>
      <c r="H146" s="234">
        <f t="shared" si="18"/>
        <v>1</v>
      </c>
      <c r="I146" s="234">
        <f t="shared" si="18"/>
        <v>0.99999999999999989</v>
      </c>
      <c r="J146" s="234">
        <f t="shared" si="18"/>
        <v>0.99999999999999989</v>
      </c>
      <c r="K146" s="234">
        <f t="shared" si="18"/>
        <v>0.99999999999999989</v>
      </c>
      <c r="L146" s="234">
        <f t="shared" si="18"/>
        <v>0.99999999999999989</v>
      </c>
      <c r="M146" s="234">
        <f t="shared" si="18"/>
        <v>1</v>
      </c>
      <c r="N146" s="234">
        <f t="shared" si="18"/>
        <v>0.99999999999999978</v>
      </c>
      <c r="O146" s="234">
        <f t="shared" si="18"/>
        <v>0.99999999999999967</v>
      </c>
      <c r="P146" s="234">
        <f t="shared" si="18"/>
        <v>1</v>
      </c>
      <c r="Q146" s="234">
        <f t="shared" si="18"/>
        <v>1</v>
      </c>
      <c r="R146" s="234">
        <f t="shared" si="18"/>
        <v>0.99999999999999989</v>
      </c>
      <c r="S146" s="234">
        <f t="shared" si="18"/>
        <v>0.99999999999999989</v>
      </c>
      <c r="T146" s="234">
        <f t="shared" si="18"/>
        <v>0.99999999999999989</v>
      </c>
      <c r="U146" s="234">
        <f t="shared" si="18"/>
        <v>1</v>
      </c>
      <c r="V146" s="234">
        <f t="shared" si="18"/>
        <v>1</v>
      </c>
      <c r="W146" s="234">
        <f t="shared" si="18"/>
        <v>0.99999999999999967</v>
      </c>
      <c r="DA146" s="95"/>
    </row>
    <row r="147" spans="1:105" ht="12" customHeight="1" x14ac:dyDescent="0.25">
      <c r="A147" s="55" t="s">
        <v>92</v>
      </c>
      <c r="B147" s="268">
        <f t="shared" ref="B147:W147" si="19">IF(B$49=0,0,B$49/B$48)</f>
        <v>7.1955502283725581E-3</v>
      </c>
      <c r="C147" s="268">
        <f t="shared" si="19"/>
        <v>7.1955502283725589E-3</v>
      </c>
      <c r="D147" s="268">
        <f t="shared" si="19"/>
        <v>7.1955502283724835E-3</v>
      </c>
      <c r="E147" s="268">
        <f t="shared" si="19"/>
        <v>7.1955502283723534E-3</v>
      </c>
      <c r="F147" s="268">
        <f t="shared" si="19"/>
        <v>7.1955502283724644E-3</v>
      </c>
      <c r="G147" s="268">
        <f t="shared" si="19"/>
        <v>7.1955502283722736E-3</v>
      </c>
      <c r="H147" s="268">
        <f t="shared" si="19"/>
        <v>7.1955502283722215E-3</v>
      </c>
      <c r="I147" s="268">
        <f t="shared" si="19"/>
        <v>7.1955502283724939E-3</v>
      </c>
      <c r="J147" s="268">
        <f t="shared" si="19"/>
        <v>7.1955502283723898E-3</v>
      </c>
      <c r="K147" s="268">
        <f t="shared" si="19"/>
        <v>7.1955502283722137E-3</v>
      </c>
      <c r="L147" s="268">
        <f t="shared" si="19"/>
        <v>7.195550228372068E-3</v>
      </c>
      <c r="M147" s="268">
        <f t="shared" si="19"/>
        <v>7.1955502283718754E-3</v>
      </c>
      <c r="N147" s="268">
        <f t="shared" si="19"/>
        <v>7.1955502283720645E-3</v>
      </c>
      <c r="O147" s="268">
        <f t="shared" si="19"/>
        <v>7.1955502283716812E-3</v>
      </c>
      <c r="P147" s="268">
        <f t="shared" si="19"/>
        <v>7.195550228371466E-3</v>
      </c>
      <c r="Q147" s="268">
        <f t="shared" si="19"/>
        <v>7.195550228371983E-3</v>
      </c>
      <c r="R147" s="268">
        <f t="shared" si="19"/>
        <v>7.1955502283708095E-3</v>
      </c>
      <c r="S147" s="268">
        <f t="shared" si="19"/>
        <v>7.1955502283711044E-3</v>
      </c>
      <c r="T147" s="268">
        <f t="shared" si="19"/>
        <v>7.1955502283710315E-3</v>
      </c>
      <c r="U147" s="268">
        <f t="shared" si="19"/>
        <v>7.1955502283714522E-3</v>
      </c>
      <c r="V147" s="268">
        <f t="shared" si="19"/>
        <v>7.1955502283715797E-3</v>
      </c>
      <c r="W147" s="268">
        <f t="shared" si="19"/>
        <v>7.1955502283716629E-3</v>
      </c>
      <c r="DA147" s="76"/>
    </row>
    <row r="148" spans="1:105" ht="12" customHeight="1" x14ac:dyDescent="0.25">
      <c r="A148" s="202" t="s">
        <v>93</v>
      </c>
      <c r="B148" s="269">
        <f t="shared" ref="B148:W148" si="20">IF(B$50=0,0,B$50/B$48)</f>
        <v>8.0564402695840562E-3</v>
      </c>
      <c r="C148" s="269">
        <f t="shared" si="20"/>
        <v>8.0564402695840597E-3</v>
      </c>
      <c r="D148" s="269">
        <f t="shared" si="20"/>
        <v>8.0564402695839695E-3</v>
      </c>
      <c r="E148" s="269">
        <f t="shared" si="20"/>
        <v>8.0564402695838307E-3</v>
      </c>
      <c r="F148" s="269">
        <f t="shared" si="20"/>
        <v>8.0564402695839522E-3</v>
      </c>
      <c r="G148" s="269">
        <f t="shared" si="20"/>
        <v>8.0564402695837388E-3</v>
      </c>
      <c r="H148" s="269">
        <f t="shared" si="20"/>
        <v>8.0564402695836798E-3</v>
      </c>
      <c r="I148" s="269">
        <f t="shared" si="20"/>
        <v>8.0564402695839851E-3</v>
      </c>
      <c r="J148" s="269">
        <f t="shared" si="20"/>
        <v>8.0564402695838689E-3</v>
      </c>
      <c r="K148" s="269">
        <f t="shared" si="20"/>
        <v>8.0564402695836729E-3</v>
      </c>
      <c r="L148" s="269">
        <f t="shared" si="20"/>
        <v>8.0564402695835098E-3</v>
      </c>
      <c r="M148" s="269">
        <f t="shared" si="20"/>
        <v>8.056440269583293E-3</v>
      </c>
      <c r="N148" s="269">
        <f t="shared" si="20"/>
        <v>8.0564402695835046E-3</v>
      </c>
      <c r="O148" s="269">
        <f t="shared" si="20"/>
        <v>8.0564402695830744E-3</v>
      </c>
      <c r="P148" s="269">
        <f t="shared" si="20"/>
        <v>8.0564402695828333E-3</v>
      </c>
      <c r="Q148" s="269">
        <f t="shared" si="20"/>
        <v>8.0564402695834109E-3</v>
      </c>
      <c r="R148" s="269">
        <f t="shared" si="20"/>
        <v>8.0564402695820977E-3</v>
      </c>
      <c r="S148" s="269">
        <f t="shared" si="20"/>
        <v>8.0564402695824291E-3</v>
      </c>
      <c r="T148" s="269">
        <f t="shared" si="20"/>
        <v>8.0564402695823493E-3</v>
      </c>
      <c r="U148" s="269">
        <f t="shared" si="20"/>
        <v>8.0564402695828177E-3</v>
      </c>
      <c r="V148" s="269">
        <f t="shared" si="20"/>
        <v>8.0564402695829634E-3</v>
      </c>
      <c r="W148" s="269">
        <f t="shared" si="20"/>
        <v>8.0564402695830536E-3</v>
      </c>
      <c r="DA148" s="77"/>
    </row>
    <row r="149" spans="1:105" ht="12" customHeight="1" x14ac:dyDescent="0.25">
      <c r="A149" s="202" t="s">
        <v>94</v>
      </c>
      <c r="B149" s="269">
        <f t="shared" ref="B149:W149" si="21">IF(B$51=0,0,B$51/B$48)</f>
        <v>5.4767782262084737E-3</v>
      </c>
      <c r="C149" s="269">
        <f t="shared" si="21"/>
        <v>5.6013577213962626E-3</v>
      </c>
      <c r="D149" s="269">
        <f t="shared" si="21"/>
        <v>5.1636864058229844E-3</v>
      </c>
      <c r="E149" s="269">
        <f t="shared" si="21"/>
        <v>5.9279309980223701E-3</v>
      </c>
      <c r="F149" s="269">
        <f t="shared" si="21"/>
        <v>6.3340618834315807E-3</v>
      </c>
      <c r="G149" s="269">
        <f t="shared" si="21"/>
        <v>5.8866906585162649E-3</v>
      </c>
      <c r="H149" s="269">
        <f t="shared" si="21"/>
        <v>6.1945306495256643E-3</v>
      </c>
      <c r="I149" s="269">
        <f t="shared" si="21"/>
        <v>7.4229591345959722E-3</v>
      </c>
      <c r="J149" s="269">
        <f t="shared" si="21"/>
        <v>7.3261354668549715E-3</v>
      </c>
      <c r="K149" s="269">
        <f t="shared" si="21"/>
        <v>6.9478066321038423E-3</v>
      </c>
      <c r="L149" s="269">
        <f t="shared" si="21"/>
        <v>6.8119220689225471E-3</v>
      </c>
      <c r="M149" s="269">
        <f t="shared" si="21"/>
        <v>6.342361425441867E-3</v>
      </c>
      <c r="N149" s="269">
        <f t="shared" si="21"/>
        <v>8.6937693352131373E-3</v>
      </c>
      <c r="O149" s="269">
        <f t="shared" si="21"/>
        <v>8.2009678384596055E-3</v>
      </c>
      <c r="P149" s="269">
        <f t="shared" si="21"/>
        <v>8.0852111659115589E-3</v>
      </c>
      <c r="Q149" s="269">
        <f t="shared" si="21"/>
        <v>8.7169740090047767E-3</v>
      </c>
      <c r="R149" s="269">
        <f t="shared" si="21"/>
        <v>7.9885286349005557E-3</v>
      </c>
      <c r="S149" s="269">
        <f t="shared" si="21"/>
        <v>7.7490993253107746E-3</v>
      </c>
      <c r="T149" s="269">
        <f t="shared" si="21"/>
        <v>8.0157405341676532E-3</v>
      </c>
      <c r="U149" s="269">
        <f t="shared" si="21"/>
        <v>7.9286769952764281E-3</v>
      </c>
      <c r="V149" s="269">
        <f t="shared" si="21"/>
        <v>7.7210022211304241E-3</v>
      </c>
      <c r="W149" s="269">
        <f t="shared" si="21"/>
        <v>8.7149790288792144E-3</v>
      </c>
      <c r="DA149" s="77"/>
    </row>
    <row r="150" spans="1:105" ht="12" customHeight="1" x14ac:dyDescent="0.25">
      <c r="A150" s="202" t="s">
        <v>95</v>
      </c>
      <c r="B150" s="269">
        <f t="shared" ref="B150:W150" si="22">IF(B$52=0,0,B$52/B$48)</f>
        <v>5.9256386055762996E-3</v>
      </c>
      <c r="C150" s="269">
        <f t="shared" si="22"/>
        <v>5.9256386055763013E-3</v>
      </c>
      <c r="D150" s="269">
        <f t="shared" si="22"/>
        <v>5.9256386055762389E-3</v>
      </c>
      <c r="E150" s="269">
        <f t="shared" si="22"/>
        <v>5.9256386055761313E-3</v>
      </c>
      <c r="F150" s="269">
        <f t="shared" si="22"/>
        <v>5.9256386055762215E-3</v>
      </c>
      <c r="G150" s="269">
        <f t="shared" si="22"/>
        <v>5.9256386055760654E-3</v>
      </c>
      <c r="H150" s="269">
        <f t="shared" si="22"/>
        <v>5.9256386055760221E-3</v>
      </c>
      <c r="I150" s="269">
        <f t="shared" si="22"/>
        <v>5.9256386055762467E-3</v>
      </c>
      <c r="J150" s="269">
        <f t="shared" si="22"/>
        <v>5.9256386055761608E-3</v>
      </c>
      <c r="K150" s="269">
        <f t="shared" si="22"/>
        <v>5.9256386055760177E-3</v>
      </c>
      <c r="L150" s="269">
        <f t="shared" si="22"/>
        <v>5.9256386055758972E-3</v>
      </c>
      <c r="M150" s="269">
        <f t="shared" si="22"/>
        <v>5.9256386055757376E-3</v>
      </c>
      <c r="N150" s="269">
        <f t="shared" si="22"/>
        <v>5.9256386055758928E-3</v>
      </c>
      <c r="O150" s="269">
        <f t="shared" si="22"/>
        <v>5.9256386055755771E-3</v>
      </c>
      <c r="P150" s="269">
        <f t="shared" si="22"/>
        <v>5.9256386055753993E-3</v>
      </c>
      <c r="Q150" s="269">
        <f t="shared" si="22"/>
        <v>5.925638605575826E-3</v>
      </c>
      <c r="R150" s="269">
        <f t="shared" si="22"/>
        <v>5.9256386055748589E-3</v>
      </c>
      <c r="S150" s="269">
        <f t="shared" si="22"/>
        <v>5.9256386055751018E-3</v>
      </c>
      <c r="T150" s="269">
        <f t="shared" si="22"/>
        <v>5.9256386055750445E-3</v>
      </c>
      <c r="U150" s="269">
        <f t="shared" si="22"/>
        <v>5.925638605575388E-3</v>
      </c>
      <c r="V150" s="269">
        <f t="shared" si="22"/>
        <v>5.9256386055754956E-3</v>
      </c>
      <c r="W150" s="269">
        <f t="shared" si="22"/>
        <v>5.9256386055755632E-3</v>
      </c>
      <c r="DA150" s="77"/>
    </row>
    <row r="151" spans="1:105" ht="12" customHeight="1" x14ac:dyDescent="0.25">
      <c r="A151" s="56" t="s">
        <v>96</v>
      </c>
      <c r="B151" s="270">
        <f t="shared" ref="B151:W151" si="23">IF(B$53=0,0,B$53/B$48)</f>
        <v>7.3719369641032251E-3</v>
      </c>
      <c r="C151" s="270">
        <f t="shared" si="23"/>
        <v>7.33219725015191E-3</v>
      </c>
      <c r="D151" s="270">
        <f t="shared" si="23"/>
        <v>7.2475832543846298E-3</v>
      </c>
      <c r="E151" s="270">
        <f t="shared" si="23"/>
        <v>6.9695026344863244E-3</v>
      </c>
      <c r="F151" s="270">
        <f t="shared" si="23"/>
        <v>6.7061050061140185E-3</v>
      </c>
      <c r="G151" s="270">
        <f t="shared" si="23"/>
        <v>6.3011382463309474E-3</v>
      </c>
      <c r="H151" s="270">
        <f t="shared" si="23"/>
        <v>6.1580541897440152E-3</v>
      </c>
      <c r="I151" s="270">
        <f t="shared" si="23"/>
        <v>6.982343425243202E-3</v>
      </c>
      <c r="J151" s="270">
        <f t="shared" si="23"/>
        <v>6.6957143311708392E-3</v>
      </c>
      <c r="K151" s="270">
        <f t="shared" si="23"/>
        <v>6.214019560187088E-3</v>
      </c>
      <c r="L151" s="270">
        <f t="shared" si="23"/>
        <v>6.3373080146018508E-3</v>
      </c>
      <c r="M151" s="270">
        <f t="shared" si="23"/>
        <v>6.2053831888513877E-3</v>
      </c>
      <c r="N151" s="270">
        <f t="shared" si="23"/>
        <v>7.085191776790822E-3</v>
      </c>
      <c r="O151" s="270">
        <f t="shared" si="23"/>
        <v>6.8062500356153846E-3</v>
      </c>
      <c r="P151" s="270">
        <f t="shared" si="23"/>
        <v>6.6841404674278827E-3</v>
      </c>
      <c r="Q151" s="270">
        <f t="shared" si="23"/>
        <v>6.9874486203728246E-3</v>
      </c>
      <c r="R151" s="270">
        <f t="shared" si="23"/>
        <v>6.8028687001866128E-3</v>
      </c>
      <c r="S151" s="270">
        <f t="shared" si="23"/>
        <v>6.6129116516519329E-3</v>
      </c>
      <c r="T151" s="270">
        <f t="shared" si="23"/>
        <v>6.6724543189466577E-3</v>
      </c>
      <c r="U151" s="270">
        <f t="shared" si="23"/>
        <v>6.7504835903835648E-3</v>
      </c>
      <c r="V151" s="270">
        <f t="shared" si="23"/>
        <v>6.7606083755624539E-3</v>
      </c>
      <c r="W151" s="270">
        <f t="shared" si="23"/>
        <v>7.096079562194684E-3</v>
      </c>
      <c r="DA151" s="78"/>
    </row>
    <row r="152" spans="1:105" ht="12" customHeight="1" x14ac:dyDescent="0.25">
      <c r="A152" s="203" t="s">
        <v>1498</v>
      </c>
      <c r="B152" s="271">
        <f t="shared" ref="B152:W152" si="24">IF(B$59=0,0,B$59/B$48)</f>
        <v>2.3355011160957673E-2</v>
      </c>
      <c r="C152" s="271">
        <f t="shared" si="24"/>
        <v>2.3886264277363595E-2</v>
      </c>
      <c r="D152" s="271">
        <f t="shared" si="24"/>
        <v>2.2019871657861564E-2</v>
      </c>
      <c r="E152" s="271">
        <f t="shared" si="24"/>
        <v>2.5278893703907571E-2</v>
      </c>
      <c r="F152" s="271">
        <f t="shared" si="24"/>
        <v>2.701078624542979E-2</v>
      </c>
      <c r="G152" s="271">
        <f t="shared" si="24"/>
        <v>2.5103029619282489E-2</v>
      </c>
      <c r="H152" s="271">
        <f t="shared" si="24"/>
        <v>2.641577337644406E-2</v>
      </c>
      <c r="I152" s="271">
        <f t="shared" si="24"/>
        <v>3.1654247492843908E-2</v>
      </c>
      <c r="J152" s="271">
        <f t="shared" si="24"/>
        <v>3.1241355506472314E-2</v>
      </c>
      <c r="K152" s="271">
        <f t="shared" si="24"/>
        <v>2.9628021207880169E-2</v>
      </c>
      <c r="L152" s="271">
        <f t="shared" si="24"/>
        <v>2.9048559093728065E-2</v>
      </c>
      <c r="M152" s="271">
        <f t="shared" si="24"/>
        <v>2.70461785670238E-2</v>
      </c>
      <c r="N152" s="271">
        <f t="shared" si="24"/>
        <v>3.7073452944115175E-2</v>
      </c>
      <c r="O152" s="271">
        <f t="shared" si="24"/>
        <v>3.4971964809770342E-2</v>
      </c>
      <c r="P152" s="271">
        <f t="shared" si="24"/>
        <v>3.4478335477405232E-2</v>
      </c>
      <c r="Q152" s="271">
        <f t="shared" si="24"/>
        <v>3.7172406269045673E-2</v>
      </c>
      <c r="R152" s="271">
        <f t="shared" si="24"/>
        <v>3.406604535033269E-2</v>
      </c>
      <c r="S152" s="271">
        <f t="shared" si="24"/>
        <v>3.3045030080630804E-2</v>
      </c>
      <c r="T152" s="271">
        <f t="shared" si="24"/>
        <v>3.4182086969117377E-2</v>
      </c>
      <c r="U152" s="271">
        <f t="shared" si="24"/>
        <v>3.381081578767961E-2</v>
      </c>
      <c r="V152" s="271">
        <f t="shared" si="24"/>
        <v>3.2925213620182865E-2</v>
      </c>
      <c r="W152" s="271">
        <f t="shared" si="24"/>
        <v>3.7163898934774668E-2</v>
      </c>
      <c r="DA152" s="79"/>
    </row>
    <row r="153" spans="1:105" ht="12" customHeight="1" x14ac:dyDescent="0.25">
      <c r="A153" s="203" t="s">
        <v>1500</v>
      </c>
      <c r="B153" s="271">
        <f t="shared" ref="B153:W153" si="25">IF(B$60=0,0,B$60/B$48)</f>
        <v>0.15752090561820714</v>
      </c>
      <c r="C153" s="271">
        <f t="shared" si="25"/>
        <v>0.15481156608269048</v>
      </c>
      <c r="D153" s="271">
        <f t="shared" si="25"/>
        <v>0.15430108535497408</v>
      </c>
      <c r="E153" s="271">
        <f t="shared" si="25"/>
        <v>0.14673473866843936</v>
      </c>
      <c r="F153" s="271">
        <f t="shared" si="25"/>
        <v>0.14035345803065835</v>
      </c>
      <c r="G153" s="271">
        <f t="shared" si="25"/>
        <v>0.13556060103852974</v>
      </c>
      <c r="H153" s="271">
        <f t="shared" si="25"/>
        <v>0.13264812917407715</v>
      </c>
      <c r="I153" s="271">
        <f t="shared" si="25"/>
        <v>0.14426105048840487</v>
      </c>
      <c r="J153" s="271">
        <f t="shared" si="25"/>
        <v>0.13945232823397044</v>
      </c>
      <c r="K153" s="271">
        <f t="shared" si="25"/>
        <v>0.13222001666082239</v>
      </c>
      <c r="L153" s="271">
        <f t="shared" si="25"/>
        <v>0.1353643848785043</v>
      </c>
      <c r="M153" s="271">
        <f t="shared" si="25"/>
        <v>0.1348367231993865</v>
      </c>
      <c r="N153" s="271">
        <f t="shared" si="25"/>
        <v>0.14530677874843212</v>
      </c>
      <c r="O153" s="271">
        <f t="shared" si="25"/>
        <v>0.14053848630296309</v>
      </c>
      <c r="P153" s="271">
        <f t="shared" si="25"/>
        <v>0.13709474962486137</v>
      </c>
      <c r="Q153" s="271">
        <f t="shared" si="25"/>
        <v>0.14087512805748842</v>
      </c>
      <c r="R153" s="271">
        <f t="shared" si="25"/>
        <v>0.1407942756720269</v>
      </c>
      <c r="S153" s="271">
        <f t="shared" si="25"/>
        <v>0.13793829973192306</v>
      </c>
      <c r="T153" s="271">
        <f t="shared" si="25"/>
        <v>0.13882071508150634</v>
      </c>
      <c r="U153" s="271">
        <f t="shared" si="25"/>
        <v>0.13891380961149405</v>
      </c>
      <c r="V153" s="271">
        <f t="shared" si="25"/>
        <v>0.13822428295031911</v>
      </c>
      <c r="W153" s="271">
        <f t="shared" si="25"/>
        <v>0.13985780560596592</v>
      </c>
      <c r="DA153" s="79"/>
    </row>
    <row r="154" spans="1:105" ht="12" customHeight="1" x14ac:dyDescent="0.25">
      <c r="A154" s="62" t="s">
        <v>1501</v>
      </c>
      <c r="B154" s="320">
        <f t="shared" ref="B154:W154" si="26">IF(B$61=0,0,B$61/B$48)</f>
        <v>0.12924487081201583</v>
      </c>
      <c r="C154" s="320">
        <f t="shared" si="26"/>
        <v>0.12628822325857841</v>
      </c>
      <c r="D154" s="320">
        <f t="shared" si="26"/>
        <v>0.12557919049627486</v>
      </c>
      <c r="E154" s="320">
        <f t="shared" si="26"/>
        <v>0.11825730688790641</v>
      </c>
      <c r="F154" s="320">
        <f t="shared" si="26"/>
        <v>0.11173456496915946</v>
      </c>
      <c r="G154" s="320">
        <f t="shared" si="26"/>
        <v>0.10500060878279069</v>
      </c>
      <c r="H154" s="320">
        <f t="shared" si="26"/>
        <v>0.10134786090110912</v>
      </c>
      <c r="I154" s="320">
        <f t="shared" si="26"/>
        <v>0.11352581337622042</v>
      </c>
      <c r="J154" s="320">
        <f t="shared" si="26"/>
        <v>0.10780703738061763</v>
      </c>
      <c r="K154" s="320">
        <f t="shared" si="26"/>
        <v>9.959382863899241E-2</v>
      </c>
      <c r="L154" s="320">
        <f t="shared" si="26"/>
        <v>0.10260153805380927</v>
      </c>
      <c r="M154" s="320">
        <f t="shared" si="26"/>
        <v>0.1012069949841809</v>
      </c>
      <c r="N154" s="320">
        <f t="shared" si="26"/>
        <v>0.10979204634556634</v>
      </c>
      <c r="O154" s="320">
        <f t="shared" si="26"/>
        <v>0.10613148801909039</v>
      </c>
      <c r="P154" s="320">
        <f t="shared" si="26"/>
        <v>0.10410814972774637</v>
      </c>
      <c r="Q154" s="320">
        <f t="shared" si="26"/>
        <v>0.1076046173716097</v>
      </c>
      <c r="R154" s="320">
        <f t="shared" si="26"/>
        <v>0.10692659629533025</v>
      </c>
      <c r="S154" s="320">
        <f t="shared" si="26"/>
        <v>0.10406744732061361</v>
      </c>
      <c r="T154" s="320">
        <f t="shared" si="26"/>
        <v>0.10415529975060848</v>
      </c>
      <c r="U154" s="320">
        <f t="shared" si="26"/>
        <v>0.10610289410714227</v>
      </c>
      <c r="V154" s="320">
        <f t="shared" si="26"/>
        <v>0.10709898345180276</v>
      </c>
      <c r="W154" s="320">
        <f t="shared" si="26"/>
        <v>0.10992203341911289</v>
      </c>
      <c r="DA154" s="141"/>
    </row>
    <row r="155" spans="1:105" ht="12" customHeight="1" x14ac:dyDescent="0.25">
      <c r="A155" s="62" t="s">
        <v>1508</v>
      </c>
      <c r="B155" s="320">
        <f t="shared" ref="B155:W155" si="27">IF(B$67=0,0,B$67/B$48)</f>
        <v>2.827603480619131E-2</v>
      </c>
      <c r="C155" s="320">
        <f t="shared" si="27"/>
        <v>2.852334282411205E-2</v>
      </c>
      <c r="D155" s="320">
        <f t="shared" si="27"/>
        <v>2.8721894858699235E-2</v>
      </c>
      <c r="E155" s="320">
        <f t="shared" si="27"/>
        <v>2.8477431780532959E-2</v>
      </c>
      <c r="F155" s="320">
        <f t="shared" si="27"/>
        <v>2.8618893061498892E-2</v>
      </c>
      <c r="G155" s="320">
        <f t="shared" si="27"/>
        <v>3.0559992255739053E-2</v>
      </c>
      <c r="H155" s="320">
        <f t="shared" si="27"/>
        <v>3.1300268272968015E-2</v>
      </c>
      <c r="I155" s="320">
        <f t="shared" si="27"/>
        <v>3.0735237112184479E-2</v>
      </c>
      <c r="J155" s="320">
        <f t="shared" si="27"/>
        <v>3.1645290853352825E-2</v>
      </c>
      <c r="K155" s="320">
        <f t="shared" si="27"/>
        <v>3.2626188021829983E-2</v>
      </c>
      <c r="L155" s="320">
        <f t="shared" si="27"/>
        <v>3.2762846824695033E-2</v>
      </c>
      <c r="M155" s="320">
        <f t="shared" si="27"/>
        <v>3.3629728215205601E-2</v>
      </c>
      <c r="N155" s="320">
        <f t="shared" si="27"/>
        <v>3.5514732402865769E-2</v>
      </c>
      <c r="O155" s="320">
        <f t="shared" si="27"/>
        <v>3.4406998283872697E-2</v>
      </c>
      <c r="P155" s="320">
        <f t="shared" si="27"/>
        <v>3.2986599897114992E-2</v>
      </c>
      <c r="Q155" s="320">
        <f t="shared" si="27"/>
        <v>3.3270510685878711E-2</v>
      </c>
      <c r="R155" s="320">
        <f t="shared" si="27"/>
        <v>3.3867679376696679E-2</v>
      </c>
      <c r="S155" s="320">
        <f t="shared" si="27"/>
        <v>3.3870852411309466E-2</v>
      </c>
      <c r="T155" s="320">
        <f t="shared" si="27"/>
        <v>3.4665415330897842E-2</v>
      </c>
      <c r="U155" s="320">
        <f t="shared" si="27"/>
        <v>3.2810915504351786E-2</v>
      </c>
      <c r="V155" s="320">
        <f t="shared" si="27"/>
        <v>3.1125299498516348E-2</v>
      </c>
      <c r="W155" s="320">
        <f t="shared" si="27"/>
        <v>2.9935772186853019E-2</v>
      </c>
      <c r="DA155" s="141"/>
    </row>
    <row r="156" spans="1:105" ht="12" customHeight="1" x14ac:dyDescent="0.25">
      <c r="A156" s="62" t="s">
        <v>1520</v>
      </c>
      <c r="B156" s="320">
        <f t="shared" ref="B156:W156" si="28">IF(B$78=0,0,B$78/B$48)</f>
        <v>0</v>
      </c>
      <c r="C156" s="320">
        <f t="shared" si="28"/>
        <v>0</v>
      </c>
      <c r="D156" s="320">
        <f t="shared" si="28"/>
        <v>0</v>
      </c>
      <c r="E156" s="320">
        <f t="shared" si="28"/>
        <v>0</v>
      </c>
      <c r="F156" s="320">
        <f t="shared" si="28"/>
        <v>0</v>
      </c>
      <c r="G156" s="320">
        <f t="shared" si="28"/>
        <v>0</v>
      </c>
      <c r="H156" s="320">
        <f t="shared" si="28"/>
        <v>0</v>
      </c>
      <c r="I156" s="320">
        <f t="shared" si="28"/>
        <v>0</v>
      </c>
      <c r="J156" s="320">
        <f t="shared" si="28"/>
        <v>0</v>
      </c>
      <c r="K156" s="320">
        <f t="shared" si="28"/>
        <v>0</v>
      </c>
      <c r="L156" s="320">
        <f t="shared" si="28"/>
        <v>0</v>
      </c>
      <c r="M156" s="320">
        <f t="shared" si="28"/>
        <v>0</v>
      </c>
      <c r="N156" s="320">
        <f t="shared" si="28"/>
        <v>0</v>
      </c>
      <c r="O156" s="320">
        <f t="shared" si="28"/>
        <v>0</v>
      </c>
      <c r="P156" s="320">
        <f t="shared" si="28"/>
        <v>0</v>
      </c>
      <c r="Q156" s="320">
        <f t="shared" si="28"/>
        <v>0</v>
      </c>
      <c r="R156" s="320">
        <f t="shared" si="28"/>
        <v>0</v>
      </c>
      <c r="S156" s="320">
        <f t="shared" si="28"/>
        <v>0</v>
      </c>
      <c r="T156" s="320">
        <f t="shared" si="28"/>
        <v>0</v>
      </c>
      <c r="U156" s="320">
        <f t="shared" si="28"/>
        <v>0</v>
      </c>
      <c r="V156" s="320">
        <f t="shared" si="28"/>
        <v>0</v>
      </c>
      <c r="W156" s="320">
        <f t="shared" si="28"/>
        <v>0</v>
      </c>
      <c r="DA156" s="141"/>
    </row>
    <row r="157" spans="1:105" ht="12" customHeight="1" x14ac:dyDescent="0.25">
      <c r="A157" s="203" t="s">
        <v>1522</v>
      </c>
      <c r="B157" s="271">
        <f t="shared" ref="B157:W157" si="29">IF(B$79=0,0,B$79/B$48)</f>
        <v>0.69179792642998605</v>
      </c>
      <c r="C157" s="271">
        <f t="shared" si="29"/>
        <v>0.69491044036496974</v>
      </c>
      <c r="D157" s="271">
        <f t="shared" si="29"/>
        <v>0.70014055600216196</v>
      </c>
      <c r="E157" s="271">
        <f t="shared" si="29"/>
        <v>0.70445203359803532</v>
      </c>
      <c r="F157" s="271">
        <f t="shared" si="29"/>
        <v>0.71062140090515902</v>
      </c>
      <c r="G157" s="271">
        <f t="shared" si="29"/>
        <v>0.72375852997298928</v>
      </c>
      <c r="H157" s="271">
        <f t="shared" si="29"/>
        <v>0.72576579571427069</v>
      </c>
      <c r="I157" s="271">
        <f t="shared" si="29"/>
        <v>0.69489144178272921</v>
      </c>
      <c r="J157" s="271">
        <f t="shared" si="29"/>
        <v>0.70397542972324667</v>
      </c>
      <c r="K157" s="271">
        <f t="shared" si="29"/>
        <v>0.71974527003727229</v>
      </c>
      <c r="L157" s="271">
        <f t="shared" si="29"/>
        <v>0.71619693950505603</v>
      </c>
      <c r="M157" s="271">
        <f t="shared" si="29"/>
        <v>0.72216696029342176</v>
      </c>
      <c r="N157" s="271">
        <f t="shared" si="29"/>
        <v>0.68337084820605543</v>
      </c>
      <c r="O157" s="271">
        <f t="shared" si="29"/>
        <v>0.69516186018194803</v>
      </c>
      <c r="P157" s="271">
        <f t="shared" si="29"/>
        <v>0.70093166666916285</v>
      </c>
      <c r="Q157" s="271">
        <f t="shared" si="29"/>
        <v>0.68883993717158587</v>
      </c>
      <c r="R157" s="271">
        <f t="shared" si="29"/>
        <v>0.6965522517204632</v>
      </c>
      <c r="S157" s="271">
        <f t="shared" si="29"/>
        <v>0.70345041863126867</v>
      </c>
      <c r="T157" s="271">
        <f t="shared" si="29"/>
        <v>0.6998680136250105</v>
      </c>
      <c r="U157" s="271">
        <f t="shared" si="29"/>
        <v>0.69950613327767297</v>
      </c>
      <c r="V157" s="271">
        <f t="shared" si="29"/>
        <v>0.70167491290020323</v>
      </c>
      <c r="W157" s="271">
        <f t="shared" si="29"/>
        <v>0.68853337114856938</v>
      </c>
      <c r="DA157" s="79"/>
    </row>
    <row r="158" spans="1:105" ht="12" customHeight="1" x14ac:dyDescent="0.25">
      <c r="A158" s="62" t="s">
        <v>1523</v>
      </c>
      <c r="B158" s="320">
        <f t="shared" ref="B158:W158" si="30">IF(B$80=0,0,B$80/B$48)</f>
        <v>0.66868533928319951</v>
      </c>
      <c r="C158" s="320">
        <f t="shared" si="30"/>
        <v>0.67127211448634039</v>
      </c>
      <c r="D158" s="320">
        <f t="shared" si="30"/>
        <v>0.6783492496676925</v>
      </c>
      <c r="E158" s="320">
        <f t="shared" si="30"/>
        <v>0.67943553372658072</v>
      </c>
      <c r="F158" s="320">
        <f t="shared" si="30"/>
        <v>0.68389098546248361</v>
      </c>
      <c r="G158" s="320">
        <f t="shared" si="30"/>
        <v>0.69891606872450418</v>
      </c>
      <c r="H158" s="320">
        <f t="shared" si="30"/>
        <v>0.69962421693252053</v>
      </c>
      <c r="I158" s="320">
        <f t="shared" si="30"/>
        <v>0.66356576402123313</v>
      </c>
      <c r="J158" s="320">
        <f t="shared" si="30"/>
        <v>0.6730583581470122</v>
      </c>
      <c r="K158" s="320">
        <f t="shared" si="30"/>
        <v>0.69042478641880534</v>
      </c>
      <c r="L158" s="320">
        <f t="shared" si="30"/>
        <v>0.68744990320884902</v>
      </c>
      <c r="M158" s="320">
        <f t="shared" si="30"/>
        <v>0.69540151989993249</v>
      </c>
      <c r="N158" s="320">
        <f t="shared" si="30"/>
        <v>0.64668221611344645</v>
      </c>
      <c r="O158" s="320">
        <f t="shared" si="30"/>
        <v>0.66055290286698065</v>
      </c>
      <c r="P158" s="320">
        <f t="shared" si="30"/>
        <v>0.66681121483526207</v>
      </c>
      <c r="Q158" s="320">
        <f t="shared" si="30"/>
        <v>0.65205337888531512</v>
      </c>
      <c r="R158" s="320">
        <f t="shared" si="30"/>
        <v>0.66283981045979878</v>
      </c>
      <c r="S158" s="320">
        <f t="shared" si="30"/>
        <v>0.67074839454559732</v>
      </c>
      <c r="T158" s="320">
        <f t="shared" si="30"/>
        <v>0.66604073525258745</v>
      </c>
      <c r="U158" s="320">
        <f t="shared" si="30"/>
        <v>0.66604627230774793</v>
      </c>
      <c r="V158" s="320">
        <f t="shared" si="30"/>
        <v>0.66909146158525912</v>
      </c>
      <c r="W158" s="320">
        <f t="shared" si="30"/>
        <v>0.65175523189080464</v>
      </c>
      <c r="DA158" s="141"/>
    </row>
    <row r="159" spans="1:105" ht="12" customHeight="1" x14ac:dyDescent="0.25">
      <c r="A159" s="62" t="s">
        <v>1532</v>
      </c>
      <c r="B159" s="320">
        <f t="shared" ref="B159:W159" si="31">IF(B$88=0,0,B$88/B$48)</f>
        <v>2.3112587146786569E-2</v>
      </c>
      <c r="C159" s="320">
        <f t="shared" si="31"/>
        <v>2.3638325878629275E-2</v>
      </c>
      <c r="D159" s="320">
        <f t="shared" si="31"/>
        <v>2.1791306334469421E-2</v>
      </c>
      <c r="E159" s="320">
        <f t="shared" si="31"/>
        <v>2.5016499871454587E-2</v>
      </c>
      <c r="F159" s="320">
        <f t="shared" si="31"/>
        <v>2.6730415442675431E-2</v>
      </c>
      <c r="G159" s="320">
        <f t="shared" si="31"/>
        <v>2.4842461248485229E-2</v>
      </c>
      <c r="H159" s="320">
        <f t="shared" si="31"/>
        <v>2.6141578781750108E-2</v>
      </c>
      <c r="I159" s="320">
        <f t="shared" si="31"/>
        <v>3.1325677761496112E-2</v>
      </c>
      <c r="J159" s="320">
        <f t="shared" si="31"/>
        <v>3.0917071576234401E-2</v>
      </c>
      <c r="K159" s="320">
        <f t="shared" si="31"/>
        <v>2.9320483618466908E-2</v>
      </c>
      <c r="L159" s="320">
        <f t="shared" si="31"/>
        <v>2.874703629620699E-2</v>
      </c>
      <c r="M159" s="320">
        <f t="shared" si="31"/>
        <v>2.6765440393489257E-2</v>
      </c>
      <c r="N159" s="320">
        <f t="shared" si="31"/>
        <v>3.6688632092609016E-2</v>
      </c>
      <c r="O159" s="320">
        <f t="shared" si="31"/>
        <v>3.4608957314967333E-2</v>
      </c>
      <c r="P159" s="320">
        <f t="shared" si="31"/>
        <v>3.4120451833900778E-2</v>
      </c>
      <c r="Q159" s="320">
        <f t="shared" si="31"/>
        <v>3.6786558286270747E-2</v>
      </c>
      <c r="R159" s="320">
        <f t="shared" si="31"/>
        <v>3.3712441260664444E-2</v>
      </c>
      <c r="S159" s="320">
        <f t="shared" si="31"/>
        <v>3.2702024085671452E-2</v>
      </c>
      <c r="T159" s="320">
        <f t="shared" si="31"/>
        <v>3.3827278372423081E-2</v>
      </c>
      <c r="U159" s="320">
        <f t="shared" si="31"/>
        <v>3.3459860969925086E-2</v>
      </c>
      <c r="V159" s="320">
        <f t="shared" si="31"/>
        <v>3.2583451314944112E-2</v>
      </c>
      <c r="W159" s="320">
        <f t="shared" si="31"/>
        <v>3.6778139257764617E-2</v>
      </c>
      <c r="DA159" s="141"/>
    </row>
    <row r="160" spans="1:105" ht="12" customHeight="1" x14ac:dyDescent="0.25">
      <c r="A160" s="203" t="s">
        <v>1534</v>
      </c>
      <c r="B160" s="271">
        <f t="shared" ref="B160:W160" si="32">IF(B$89=0,0,B$89/B$48)</f>
        <v>9.3299812497004975E-2</v>
      </c>
      <c r="C160" s="271">
        <f t="shared" si="32"/>
        <v>9.2280545199895245E-2</v>
      </c>
      <c r="D160" s="271">
        <f t="shared" si="32"/>
        <v>8.9949588221261603E-2</v>
      </c>
      <c r="E160" s="271">
        <f t="shared" si="32"/>
        <v>8.9459271293576614E-2</v>
      </c>
      <c r="F160" s="271">
        <f t="shared" si="32"/>
        <v>8.7796558825674359E-2</v>
      </c>
      <c r="G160" s="271">
        <f t="shared" si="32"/>
        <v>8.2212381360818793E-2</v>
      </c>
      <c r="H160" s="271">
        <f t="shared" si="32"/>
        <v>8.1640087792406613E-2</v>
      </c>
      <c r="I160" s="271">
        <f t="shared" si="32"/>
        <v>9.361032857264992E-2</v>
      </c>
      <c r="J160" s="271">
        <f t="shared" si="32"/>
        <v>9.0131407634752428E-2</v>
      </c>
      <c r="K160" s="271">
        <f t="shared" si="32"/>
        <v>8.4067236798202327E-2</v>
      </c>
      <c r="L160" s="271">
        <f t="shared" si="32"/>
        <v>8.5063257335655687E-2</v>
      </c>
      <c r="M160" s="271">
        <f t="shared" si="32"/>
        <v>8.2224764222343788E-2</v>
      </c>
      <c r="N160" s="271">
        <f t="shared" si="32"/>
        <v>9.729232988586177E-2</v>
      </c>
      <c r="O160" s="271">
        <f t="shared" si="32"/>
        <v>9.3142841727712936E-2</v>
      </c>
      <c r="P160" s="271">
        <f t="shared" si="32"/>
        <v>9.1548267491701488E-2</v>
      </c>
      <c r="Q160" s="271">
        <f t="shared" si="32"/>
        <v>9.6230476768971188E-2</v>
      </c>
      <c r="R160" s="271">
        <f t="shared" si="32"/>
        <v>9.2618400818562055E-2</v>
      </c>
      <c r="S160" s="271">
        <f t="shared" si="32"/>
        <v>9.0026611475685928E-2</v>
      </c>
      <c r="T160" s="271">
        <f t="shared" si="32"/>
        <v>9.1263360367722979E-2</v>
      </c>
      <c r="U160" s="271">
        <f t="shared" si="32"/>
        <v>9.1912451633963846E-2</v>
      </c>
      <c r="V160" s="271">
        <f t="shared" si="32"/>
        <v>9.151635082907196E-2</v>
      </c>
      <c r="W160" s="271">
        <f t="shared" si="32"/>
        <v>9.7456236616085684E-2</v>
      </c>
      <c r="DA160" s="79"/>
    </row>
    <row r="161" spans="1:105" ht="12" customHeight="1" x14ac:dyDescent="0.25">
      <c r="A161" s="62" t="s">
        <v>1535</v>
      </c>
      <c r="B161" s="320">
        <f t="shared" ref="B161:W161" si="33">IF(B$90=0,0,B$90/B$48)</f>
        <v>6.8858521747165488E-2</v>
      </c>
      <c r="C161" s="320">
        <f t="shared" si="33"/>
        <v>6.7283291886375149E-2</v>
      </c>
      <c r="D161" s="320">
        <f t="shared" si="33"/>
        <v>6.6905536486290149E-2</v>
      </c>
      <c r="E161" s="320">
        <f t="shared" si="33"/>
        <v>6.3004615091812821E-2</v>
      </c>
      <c r="F161" s="320">
        <f t="shared" si="33"/>
        <v>5.9529456940922189E-2</v>
      </c>
      <c r="G161" s="320">
        <f t="shared" si="33"/>
        <v>5.5941768968546364E-2</v>
      </c>
      <c r="H161" s="320">
        <f t="shared" si="33"/>
        <v>5.3995673793802303E-2</v>
      </c>
      <c r="I161" s="320">
        <f t="shared" si="33"/>
        <v>6.0483790498743438E-2</v>
      </c>
      <c r="J161" s="320">
        <f t="shared" si="33"/>
        <v>5.7436965825653427E-2</v>
      </c>
      <c r="K161" s="320">
        <f t="shared" si="33"/>
        <v>5.3061168092281133E-2</v>
      </c>
      <c r="L161" s="320">
        <f t="shared" si="33"/>
        <v>5.4663602470126249E-2</v>
      </c>
      <c r="M161" s="320">
        <f t="shared" si="33"/>
        <v>5.3920623861504861E-2</v>
      </c>
      <c r="N161" s="320">
        <f t="shared" si="33"/>
        <v>5.8494530293183016E-2</v>
      </c>
      <c r="O161" s="320">
        <f t="shared" si="33"/>
        <v>5.6544273903534614E-2</v>
      </c>
      <c r="P161" s="320">
        <f t="shared" si="33"/>
        <v>5.5466288503719187E-2</v>
      </c>
      <c r="Q161" s="320">
        <f t="shared" si="33"/>
        <v>5.7329121371132621E-2</v>
      </c>
      <c r="R161" s="320">
        <f t="shared" si="33"/>
        <v>5.6967888242632408E-2</v>
      </c>
      <c r="S161" s="320">
        <f t="shared" si="33"/>
        <v>5.5444603251769885E-2</v>
      </c>
      <c r="T161" s="320">
        <f t="shared" si="33"/>
        <v>5.5491408888414022E-2</v>
      </c>
      <c r="U161" s="320">
        <f t="shared" si="33"/>
        <v>5.6529039763136266E-2</v>
      </c>
      <c r="V161" s="320">
        <f t="shared" si="33"/>
        <v>5.7059731924229334E-2</v>
      </c>
      <c r="W161" s="320">
        <f t="shared" si="33"/>
        <v>5.8563784242484193E-2</v>
      </c>
      <c r="DA161" s="141"/>
    </row>
    <row r="162" spans="1:105" ht="12" customHeight="1" x14ac:dyDescent="0.25">
      <c r="A162" s="63" t="s">
        <v>1542</v>
      </c>
      <c r="B162" s="328">
        <f t="shared" ref="B162:W162" si="34">IF(B$96=0,0,B$96/B$48)</f>
        <v>2.444129074983948E-2</v>
      </c>
      <c r="C162" s="328">
        <f t="shared" si="34"/>
        <v>2.4997253313520099E-2</v>
      </c>
      <c r="D162" s="328">
        <f t="shared" si="34"/>
        <v>2.3044051734971455E-2</v>
      </c>
      <c r="E162" s="328">
        <f t="shared" si="34"/>
        <v>2.6454656201763797E-2</v>
      </c>
      <c r="F162" s="328">
        <f t="shared" si="34"/>
        <v>2.826710188475217E-2</v>
      </c>
      <c r="G162" s="328">
        <f t="shared" si="34"/>
        <v>2.6270612392272432E-2</v>
      </c>
      <c r="H162" s="328">
        <f t="shared" si="34"/>
        <v>2.7644413998604307E-2</v>
      </c>
      <c r="I162" s="328">
        <f t="shared" si="34"/>
        <v>3.3126538073906489E-2</v>
      </c>
      <c r="J162" s="328">
        <f t="shared" si="34"/>
        <v>3.2694441809099001E-2</v>
      </c>
      <c r="K162" s="328">
        <f t="shared" si="34"/>
        <v>3.1006068705921191E-2</v>
      </c>
      <c r="L162" s="328">
        <f t="shared" si="34"/>
        <v>3.0399654865529441E-2</v>
      </c>
      <c r="M162" s="328">
        <f t="shared" si="34"/>
        <v>2.830414036083893E-2</v>
      </c>
      <c r="N162" s="328">
        <f t="shared" si="34"/>
        <v>3.8797799592678761E-2</v>
      </c>
      <c r="O162" s="328">
        <f t="shared" si="34"/>
        <v>3.6598567824178321E-2</v>
      </c>
      <c r="P162" s="328">
        <f t="shared" si="34"/>
        <v>3.6081978987982308E-2</v>
      </c>
      <c r="Q162" s="328">
        <f t="shared" si="34"/>
        <v>3.8901355397838566E-2</v>
      </c>
      <c r="R162" s="328">
        <f t="shared" si="34"/>
        <v>3.565051257592964E-2</v>
      </c>
      <c r="S162" s="328">
        <f t="shared" si="34"/>
        <v>3.4582008223916036E-2</v>
      </c>
      <c r="T162" s="328">
        <f t="shared" si="34"/>
        <v>3.5771951479308971E-2</v>
      </c>
      <c r="U162" s="328">
        <f t="shared" si="34"/>
        <v>3.538341187082758E-2</v>
      </c>
      <c r="V162" s="328">
        <f t="shared" si="34"/>
        <v>3.4456618904842619E-2</v>
      </c>
      <c r="W162" s="328">
        <f t="shared" si="34"/>
        <v>3.8892452373601498E-2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DA163" s="94"/>
    </row>
    <row r="164" spans="1:105" ht="12" customHeight="1" x14ac:dyDescent="0.25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DA164" s="173"/>
    </row>
    <row r="165" spans="1:105" ht="12" customHeight="1" x14ac:dyDescent="0.25">
      <c r="A165" s="35" t="s">
        <v>51</v>
      </c>
      <c r="B165" s="234">
        <f t="shared" ref="B165:W165" si="35">SUM(B166:B170,B172:B174,B176:B178)</f>
        <v>1.0000000000000002</v>
      </c>
      <c r="C165" s="234">
        <f t="shared" si="35"/>
        <v>0.99999999999999989</v>
      </c>
      <c r="D165" s="234">
        <f t="shared" si="35"/>
        <v>1.0000000000000002</v>
      </c>
      <c r="E165" s="234">
        <f t="shared" si="35"/>
        <v>1.0000000000000002</v>
      </c>
      <c r="F165" s="234">
        <f t="shared" si="35"/>
        <v>1.0000000000000002</v>
      </c>
      <c r="G165" s="234">
        <f t="shared" si="35"/>
        <v>0.99999999999999978</v>
      </c>
      <c r="H165" s="234">
        <f t="shared" si="35"/>
        <v>1</v>
      </c>
      <c r="I165" s="234">
        <f t="shared" si="35"/>
        <v>1.0000000000000002</v>
      </c>
      <c r="J165" s="234">
        <f t="shared" si="35"/>
        <v>1.0000000000000002</v>
      </c>
      <c r="K165" s="234">
        <f t="shared" si="35"/>
        <v>1</v>
      </c>
      <c r="L165" s="234">
        <f t="shared" si="35"/>
        <v>0.99999999999999978</v>
      </c>
      <c r="M165" s="234">
        <f t="shared" si="35"/>
        <v>1.0000000000000002</v>
      </c>
      <c r="N165" s="234">
        <f t="shared" si="35"/>
        <v>1</v>
      </c>
      <c r="O165" s="234">
        <f t="shared" si="35"/>
        <v>1.0000000000000002</v>
      </c>
      <c r="P165" s="234">
        <f t="shared" si="35"/>
        <v>1.0000000000000002</v>
      </c>
      <c r="Q165" s="234">
        <f t="shared" si="35"/>
        <v>1.0000000000000004</v>
      </c>
      <c r="R165" s="234">
        <f t="shared" si="35"/>
        <v>1</v>
      </c>
      <c r="S165" s="234">
        <f t="shared" si="35"/>
        <v>1.0000000000000004</v>
      </c>
      <c r="T165" s="234">
        <f t="shared" si="35"/>
        <v>1</v>
      </c>
      <c r="U165" s="234">
        <f t="shared" si="35"/>
        <v>1</v>
      </c>
      <c r="V165" s="234">
        <f t="shared" si="35"/>
        <v>1</v>
      </c>
      <c r="W165" s="234">
        <f t="shared" si="35"/>
        <v>1.0000000000000002</v>
      </c>
      <c r="DA165" s="95"/>
    </row>
    <row r="166" spans="1:105" ht="12" customHeight="1" x14ac:dyDescent="0.25">
      <c r="A166" s="55" t="s">
        <v>92</v>
      </c>
      <c r="B166" s="268">
        <f t="shared" ref="B166:W166" si="36">IF(B$100=0,0,B$100/B$99)</f>
        <v>8.4901072430526216E-3</v>
      </c>
      <c r="C166" s="268">
        <f t="shared" si="36"/>
        <v>8.4901072430525765E-3</v>
      </c>
      <c r="D166" s="268">
        <f t="shared" si="36"/>
        <v>8.4901072430526459E-3</v>
      </c>
      <c r="E166" s="268">
        <f t="shared" si="36"/>
        <v>8.4901072430542315E-3</v>
      </c>
      <c r="F166" s="268">
        <f t="shared" si="36"/>
        <v>8.4901072430543477E-3</v>
      </c>
      <c r="G166" s="268">
        <f t="shared" si="36"/>
        <v>8.490107243056046E-3</v>
      </c>
      <c r="H166" s="268">
        <f t="shared" si="36"/>
        <v>8.4901072430566115E-3</v>
      </c>
      <c r="I166" s="268">
        <f t="shared" si="36"/>
        <v>8.4901072430547658E-3</v>
      </c>
      <c r="J166" s="268">
        <f t="shared" si="36"/>
        <v>8.4901072430551786E-3</v>
      </c>
      <c r="K166" s="268">
        <f t="shared" si="36"/>
        <v>8.490107243056072E-3</v>
      </c>
      <c r="L166" s="268">
        <f t="shared" si="36"/>
        <v>8.490107243056641E-3</v>
      </c>
      <c r="M166" s="268">
        <f t="shared" si="36"/>
        <v>8.4901072430571649E-3</v>
      </c>
      <c r="N166" s="268">
        <f t="shared" si="36"/>
        <v>8.4901072430555967E-3</v>
      </c>
      <c r="O166" s="268">
        <f t="shared" si="36"/>
        <v>8.4901072430571822E-3</v>
      </c>
      <c r="P166" s="268">
        <f t="shared" si="36"/>
        <v>8.4901072430589967E-3</v>
      </c>
      <c r="Q166" s="268">
        <f t="shared" si="36"/>
        <v>8.4901072430552393E-3</v>
      </c>
      <c r="R166" s="268">
        <f t="shared" si="36"/>
        <v>8.4901072430580704E-3</v>
      </c>
      <c r="S166" s="268">
        <f t="shared" si="36"/>
        <v>8.4901072430567954E-3</v>
      </c>
      <c r="T166" s="268">
        <f t="shared" si="36"/>
        <v>8.4901072430563652E-3</v>
      </c>
      <c r="U166" s="268">
        <f t="shared" si="36"/>
        <v>8.4901072430551283E-3</v>
      </c>
      <c r="V166" s="268">
        <f t="shared" si="36"/>
        <v>8.490107243055418E-3</v>
      </c>
      <c r="W166" s="268">
        <f t="shared" si="36"/>
        <v>8.4901072430553139E-3</v>
      </c>
      <c r="DA166" s="76"/>
    </row>
    <row r="167" spans="1:105" ht="12" customHeight="1" x14ac:dyDescent="0.25">
      <c r="A167" s="202" t="s">
        <v>93</v>
      </c>
      <c r="B167" s="269">
        <f t="shared" ref="B167:W167" si="37">IF(B$101=0,0,B$101/B$99)</f>
        <v>9.5190184158616808E-3</v>
      </c>
      <c r="C167" s="269">
        <f t="shared" si="37"/>
        <v>9.519018415861627E-3</v>
      </c>
      <c r="D167" s="269">
        <f t="shared" si="37"/>
        <v>9.5190184158617068E-3</v>
      </c>
      <c r="E167" s="269">
        <f t="shared" si="37"/>
        <v>9.5190184158634849E-3</v>
      </c>
      <c r="F167" s="269">
        <f t="shared" si="37"/>
        <v>9.5190184158636167E-3</v>
      </c>
      <c r="G167" s="269">
        <f t="shared" si="37"/>
        <v>9.5190184158655215E-3</v>
      </c>
      <c r="H167" s="269">
        <f t="shared" si="37"/>
        <v>9.5190184158661564E-3</v>
      </c>
      <c r="I167" s="269">
        <f t="shared" si="37"/>
        <v>9.5190184158640851E-3</v>
      </c>
      <c r="J167" s="269">
        <f t="shared" si="37"/>
        <v>9.51901841586455E-3</v>
      </c>
      <c r="K167" s="269">
        <f t="shared" si="37"/>
        <v>9.5190184158655457E-3</v>
      </c>
      <c r="L167" s="269">
        <f t="shared" si="37"/>
        <v>9.5190184158661911E-3</v>
      </c>
      <c r="M167" s="269">
        <f t="shared" si="37"/>
        <v>9.5190184158667722E-3</v>
      </c>
      <c r="N167" s="269">
        <f t="shared" si="37"/>
        <v>9.5190184158650132E-3</v>
      </c>
      <c r="O167" s="269">
        <f t="shared" si="37"/>
        <v>9.519018415866793E-3</v>
      </c>
      <c r="P167" s="269">
        <f t="shared" si="37"/>
        <v>9.5190184158688313E-3</v>
      </c>
      <c r="Q167" s="269">
        <f t="shared" si="37"/>
        <v>9.5190184158646142E-3</v>
      </c>
      <c r="R167" s="269">
        <f t="shared" si="37"/>
        <v>9.5190184158677887E-3</v>
      </c>
      <c r="S167" s="269">
        <f t="shared" si="37"/>
        <v>9.5190184158663576E-3</v>
      </c>
      <c r="T167" s="269">
        <f t="shared" si="37"/>
        <v>9.5190184158658736E-3</v>
      </c>
      <c r="U167" s="269">
        <f t="shared" si="37"/>
        <v>9.5190184158644893E-3</v>
      </c>
      <c r="V167" s="269">
        <f t="shared" si="37"/>
        <v>9.5190184158648102E-3</v>
      </c>
      <c r="W167" s="269">
        <f t="shared" si="37"/>
        <v>9.5190184158646992E-3</v>
      </c>
      <c r="DA167" s="77"/>
    </row>
    <row r="168" spans="1:105" ht="12" customHeight="1" x14ac:dyDescent="0.25">
      <c r="A168" s="202" t="s">
        <v>94</v>
      </c>
      <c r="B168" s="269">
        <f t="shared" ref="B168:W168" si="38">IF(B$102=0,0,B$102/B$99)</f>
        <v>1.0192427176359375E-2</v>
      </c>
      <c r="C168" s="269">
        <f t="shared" si="38"/>
        <v>1.0589085321752451E-2</v>
      </c>
      <c r="D168" s="269">
        <f t="shared" si="38"/>
        <v>9.9355672831409423E-3</v>
      </c>
      <c r="E168" s="269">
        <f t="shared" si="38"/>
        <v>1.1717075622940385E-2</v>
      </c>
      <c r="F168" s="269">
        <f t="shared" si="38"/>
        <v>1.2942779879771056E-2</v>
      </c>
      <c r="G168" s="269">
        <f t="shared" si="38"/>
        <v>1.2828297885980208E-2</v>
      </c>
      <c r="H168" s="269">
        <f t="shared" si="38"/>
        <v>1.3739158556023484E-2</v>
      </c>
      <c r="I168" s="269">
        <f t="shared" si="38"/>
        <v>1.448226020572525E-2</v>
      </c>
      <c r="J168" s="269">
        <f t="shared" si="38"/>
        <v>1.4919447596381925E-2</v>
      </c>
      <c r="K168" s="269">
        <f t="shared" si="38"/>
        <v>1.5222244708983037E-2</v>
      </c>
      <c r="L168" s="269">
        <f t="shared" si="38"/>
        <v>1.465429966231885E-2</v>
      </c>
      <c r="M168" s="269">
        <f t="shared" si="38"/>
        <v>1.4010537094578942E-2</v>
      </c>
      <c r="N168" s="269">
        <f t="shared" si="38"/>
        <v>1.6742981355709403E-2</v>
      </c>
      <c r="O168" s="269">
        <f t="shared" si="38"/>
        <v>1.644196834327348E-2</v>
      </c>
      <c r="P168" s="269">
        <f t="shared" si="38"/>
        <v>1.6503669918485064E-2</v>
      </c>
      <c r="Q168" s="269">
        <f t="shared" si="38"/>
        <v>1.70267710921587E-2</v>
      </c>
      <c r="R168" s="269">
        <f t="shared" si="38"/>
        <v>1.6032684626877985E-2</v>
      </c>
      <c r="S168" s="269">
        <f t="shared" si="38"/>
        <v>1.5992724008717065E-2</v>
      </c>
      <c r="T168" s="269">
        <f t="shared" si="38"/>
        <v>1.6392455238565747E-2</v>
      </c>
      <c r="U168" s="269">
        <f t="shared" si="38"/>
        <v>1.6035253680874138E-2</v>
      </c>
      <c r="V168" s="269">
        <f t="shared" si="38"/>
        <v>1.5606988471758728E-2</v>
      </c>
      <c r="W168" s="269">
        <f t="shared" si="38"/>
        <v>1.6758507922984334E-2</v>
      </c>
      <c r="DA168" s="77"/>
    </row>
    <row r="169" spans="1:105" ht="12" customHeight="1" x14ac:dyDescent="0.25">
      <c r="A169" s="202" t="s">
        <v>95</v>
      </c>
      <c r="B169" s="269">
        <f t="shared" ref="B169:W169" si="39">IF(B$103=0,0,B$103/B$99)</f>
        <v>7.6201889364849113E-3</v>
      </c>
      <c r="C169" s="269">
        <f t="shared" si="39"/>
        <v>7.6201889364848696E-3</v>
      </c>
      <c r="D169" s="269">
        <f t="shared" si="39"/>
        <v>7.620188936484933E-3</v>
      </c>
      <c r="E169" s="269">
        <f t="shared" si="39"/>
        <v>7.6201889364863572E-3</v>
      </c>
      <c r="F169" s="269">
        <f t="shared" si="39"/>
        <v>7.6201889364864656E-3</v>
      </c>
      <c r="G169" s="269">
        <f t="shared" si="39"/>
        <v>7.6201889364879887E-3</v>
      </c>
      <c r="H169" s="269">
        <f t="shared" si="39"/>
        <v>7.6201889364884952E-3</v>
      </c>
      <c r="I169" s="269">
        <f t="shared" si="39"/>
        <v>7.6201889364868377E-3</v>
      </c>
      <c r="J169" s="269">
        <f t="shared" si="39"/>
        <v>7.6201889364872055E-3</v>
      </c>
      <c r="K169" s="269">
        <f t="shared" si="39"/>
        <v>7.6201889364880078E-3</v>
      </c>
      <c r="L169" s="269">
        <f t="shared" si="39"/>
        <v>7.6201889364885221E-3</v>
      </c>
      <c r="M169" s="269">
        <f t="shared" si="39"/>
        <v>7.6201889364889879E-3</v>
      </c>
      <c r="N169" s="269">
        <f t="shared" si="39"/>
        <v>7.6201889364875845E-3</v>
      </c>
      <c r="O169" s="269">
        <f t="shared" si="39"/>
        <v>7.6201889364889992E-3</v>
      </c>
      <c r="P169" s="269">
        <f t="shared" si="39"/>
        <v>7.6201889364906359E-3</v>
      </c>
      <c r="Q169" s="269">
        <f t="shared" si="39"/>
        <v>7.6201889364872627E-3</v>
      </c>
      <c r="R169" s="269">
        <f t="shared" si="39"/>
        <v>7.6201889364897997E-3</v>
      </c>
      <c r="S169" s="269">
        <f t="shared" si="39"/>
        <v>7.6201889364886548E-3</v>
      </c>
      <c r="T169" s="269">
        <f t="shared" si="39"/>
        <v>7.6201889364882697E-3</v>
      </c>
      <c r="U169" s="269">
        <f t="shared" si="39"/>
        <v>7.6201889364871569E-3</v>
      </c>
      <c r="V169" s="269">
        <f t="shared" si="39"/>
        <v>7.620188936487418E-3</v>
      </c>
      <c r="W169" s="269">
        <f t="shared" si="39"/>
        <v>7.6201889364873304E-3</v>
      </c>
      <c r="DA169" s="77"/>
    </row>
    <row r="170" spans="1:105" ht="12" customHeight="1" x14ac:dyDescent="0.25">
      <c r="A170" s="56" t="s">
        <v>96</v>
      </c>
      <c r="B170" s="270">
        <f t="shared" ref="B170:W170" si="40">IF(B$104=0,0,B$104/B$99)</f>
        <v>8.0553682842060114E-3</v>
      </c>
      <c r="C170" s="270">
        <f t="shared" si="40"/>
        <v>8.138616868150917E-3</v>
      </c>
      <c r="D170" s="270">
        <f t="shared" si="40"/>
        <v>8.1879908373552E-3</v>
      </c>
      <c r="E170" s="270">
        <f t="shared" si="40"/>
        <v>8.0885226420201375E-3</v>
      </c>
      <c r="F170" s="270">
        <f t="shared" si="40"/>
        <v>8.045757491162344E-3</v>
      </c>
      <c r="G170" s="270">
        <f t="shared" si="40"/>
        <v>8.0624708135371009E-3</v>
      </c>
      <c r="H170" s="270">
        <f t="shared" si="40"/>
        <v>8.0194865160481115E-3</v>
      </c>
      <c r="I170" s="270">
        <f t="shared" si="40"/>
        <v>7.9985600214970403E-3</v>
      </c>
      <c r="J170" s="270">
        <f t="shared" si="40"/>
        <v>8.0061927339274003E-3</v>
      </c>
      <c r="K170" s="270">
        <f t="shared" si="40"/>
        <v>7.9938301845113805E-3</v>
      </c>
      <c r="L170" s="270">
        <f t="shared" si="40"/>
        <v>8.0048194148779409E-3</v>
      </c>
      <c r="M170" s="270">
        <f t="shared" si="40"/>
        <v>8.0486627052346604E-3</v>
      </c>
      <c r="N170" s="270">
        <f t="shared" si="40"/>
        <v>8.0117541890127077E-3</v>
      </c>
      <c r="O170" s="270">
        <f t="shared" si="40"/>
        <v>8.0121288349744389E-3</v>
      </c>
      <c r="P170" s="270">
        <f t="shared" si="40"/>
        <v>8.0109875294354111E-3</v>
      </c>
      <c r="Q170" s="270">
        <f t="shared" si="40"/>
        <v>8.0137630962332142E-3</v>
      </c>
      <c r="R170" s="270">
        <f t="shared" si="40"/>
        <v>8.0164643990126225E-3</v>
      </c>
      <c r="S170" s="270">
        <f t="shared" si="40"/>
        <v>8.0133712096184823E-3</v>
      </c>
      <c r="T170" s="270">
        <f t="shared" si="40"/>
        <v>8.0119326636827731E-3</v>
      </c>
      <c r="U170" s="270">
        <f t="shared" si="40"/>
        <v>8.0160666785179541E-3</v>
      </c>
      <c r="V170" s="270">
        <f t="shared" si="40"/>
        <v>8.0238451193653752E-3</v>
      </c>
      <c r="W170" s="270">
        <f t="shared" si="40"/>
        <v>8.0119605953273484E-3</v>
      </c>
      <c r="DA170" s="78"/>
    </row>
    <row r="171" spans="1:105" ht="12" customHeight="1" x14ac:dyDescent="0.25">
      <c r="A171" s="203" t="s">
        <v>1555</v>
      </c>
      <c r="B171" s="271">
        <f t="shared" ref="B171:W171" si="41">IF(B$110=0,0,B$110/B$99)</f>
        <v>0.80170827734683114</v>
      </c>
      <c r="C171" s="271">
        <f t="shared" si="41"/>
        <v>0.79812758022150387</v>
      </c>
      <c r="D171" s="271">
        <f t="shared" si="41"/>
        <v>0.80385485703734305</v>
      </c>
      <c r="E171" s="271">
        <f t="shared" si="41"/>
        <v>0.78820972540132106</v>
      </c>
      <c r="F171" s="271">
        <f t="shared" si="41"/>
        <v>0.77742195253612323</v>
      </c>
      <c r="G171" s="271">
        <f t="shared" si="41"/>
        <v>0.7784178037618078</v>
      </c>
      <c r="H171" s="271">
        <f t="shared" si="41"/>
        <v>0.770411398610926</v>
      </c>
      <c r="I171" s="271">
        <f t="shared" si="41"/>
        <v>0.763866534358696</v>
      </c>
      <c r="J171" s="271">
        <f t="shared" si="41"/>
        <v>0.7599976032828929</v>
      </c>
      <c r="K171" s="271">
        <f t="shared" si="41"/>
        <v>0.75733425863623782</v>
      </c>
      <c r="L171" s="271">
        <f t="shared" si="41"/>
        <v>0.76234105039512989</v>
      </c>
      <c r="M171" s="271">
        <f t="shared" si="41"/>
        <v>0.76798725629036335</v>
      </c>
      <c r="N171" s="271">
        <f t="shared" si="41"/>
        <v>0.7438843165060709</v>
      </c>
      <c r="O171" s="271">
        <f t="shared" si="41"/>
        <v>0.74654296410813448</v>
      </c>
      <c r="P171" s="271">
        <f t="shared" si="41"/>
        <v>0.74599897751963662</v>
      </c>
      <c r="Q171" s="271">
        <f t="shared" si="41"/>
        <v>0.7413756108102707</v>
      </c>
      <c r="R171" s="271">
        <f t="shared" si="41"/>
        <v>0.75015436388938472</v>
      </c>
      <c r="S171" s="271">
        <f t="shared" si="41"/>
        <v>0.75051020981364425</v>
      </c>
      <c r="T171" s="271">
        <f t="shared" si="41"/>
        <v>0.74698051831050116</v>
      </c>
      <c r="U171" s="271">
        <f t="shared" si="41"/>
        <v>0.75013203722216626</v>
      </c>
      <c r="V171" s="271">
        <f t="shared" si="41"/>
        <v>0.75390793251376387</v>
      </c>
      <c r="W171" s="271">
        <f t="shared" si="41"/>
        <v>0.74374697236005716</v>
      </c>
      <c r="DA171" s="79"/>
    </row>
    <row r="172" spans="1:105" ht="12" customHeight="1" x14ac:dyDescent="0.25">
      <c r="A172" s="62" t="s">
        <v>1556</v>
      </c>
      <c r="B172" s="320">
        <f t="shared" ref="B172:W172" si="42">IF(B$111=0,0,B$111/B$99)</f>
        <v>0.7504824034920351</v>
      </c>
      <c r="C172" s="320">
        <f t="shared" si="42"/>
        <v>0.74490815176309855</v>
      </c>
      <c r="D172" s="320">
        <f t="shared" si="42"/>
        <v>0.75391992912316474</v>
      </c>
      <c r="E172" s="320">
        <f t="shared" si="42"/>
        <v>0.72932115770078232</v>
      </c>
      <c r="F172" s="320">
        <f t="shared" si="42"/>
        <v>0.71237314738112156</v>
      </c>
      <c r="G172" s="320">
        <f t="shared" si="42"/>
        <v>0.71394437089753771</v>
      </c>
      <c r="H172" s="320">
        <f t="shared" si="42"/>
        <v>0.70136009307947056</v>
      </c>
      <c r="I172" s="320">
        <f t="shared" si="42"/>
        <v>0.69108049217322687</v>
      </c>
      <c r="J172" s="320">
        <f t="shared" si="42"/>
        <v>0.68501431153780667</v>
      </c>
      <c r="K172" s="320">
        <f t="shared" si="42"/>
        <v>0.68082914618786716</v>
      </c>
      <c r="L172" s="320">
        <f t="shared" si="42"/>
        <v>0.68869035925519462</v>
      </c>
      <c r="M172" s="320">
        <f t="shared" si="42"/>
        <v>0.69757203590895089</v>
      </c>
      <c r="N172" s="320">
        <f t="shared" si="42"/>
        <v>0.65973617043247545</v>
      </c>
      <c r="O172" s="320">
        <f t="shared" si="42"/>
        <v>0.6639076720718442</v>
      </c>
      <c r="P172" s="320">
        <f t="shared" si="42"/>
        <v>0.66305358102503231</v>
      </c>
      <c r="Q172" s="320">
        <f t="shared" si="42"/>
        <v>0.65580117274664218</v>
      </c>
      <c r="R172" s="320">
        <f t="shared" si="42"/>
        <v>0.66957608100941457</v>
      </c>
      <c r="S172" s="320">
        <f t="shared" si="42"/>
        <v>0.67013276404044486</v>
      </c>
      <c r="T172" s="320">
        <f t="shared" si="42"/>
        <v>0.66459407299266493</v>
      </c>
      <c r="U172" s="320">
        <f t="shared" si="42"/>
        <v>0.66954084259569502</v>
      </c>
      <c r="V172" s="320">
        <f t="shared" si="42"/>
        <v>0.67546914566994798</v>
      </c>
      <c r="W172" s="320">
        <f t="shared" si="42"/>
        <v>0.65952079168657096</v>
      </c>
      <c r="DA172" s="141"/>
    </row>
    <row r="173" spans="1:105" ht="12" customHeight="1" x14ac:dyDescent="0.25">
      <c r="A173" s="62" t="s">
        <v>1563</v>
      </c>
      <c r="B173" s="320">
        <f t="shared" ref="B173:W173" si="43">IF(B$117=0,0,B$117/B$99)</f>
        <v>5.12258738547961E-2</v>
      </c>
      <c r="C173" s="320">
        <f t="shared" si="43"/>
        <v>5.3219428458405327E-2</v>
      </c>
      <c r="D173" s="320">
        <f t="shared" si="43"/>
        <v>4.9934927914178272E-2</v>
      </c>
      <c r="E173" s="320">
        <f t="shared" si="43"/>
        <v>5.8888567700538789E-2</v>
      </c>
      <c r="F173" s="320">
        <f t="shared" si="43"/>
        <v>6.5048805155001679E-2</v>
      </c>
      <c r="G173" s="320">
        <f t="shared" si="43"/>
        <v>6.4473432864270222E-2</v>
      </c>
      <c r="H173" s="320">
        <f t="shared" si="43"/>
        <v>6.905130553145547E-2</v>
      </c>
      <c r="I173" s="320">
        <f t="shared" si="43"/>
        <v>7.2786042185469108E-2</v>
      </c>
      <c r="J173" s="320">
        <f t="shared" si="43"/>
        <v>7.498329174508632E-2</v>
      </c>
      <c r="K173" s="320">
        <f t="shared" si="43"/>
        <v>7.6505112448370577E-2</v>
      </c>
      <c r="L173" s="320">
        <f t="shared" si="43"/>
        <v>7.3650691139935207E-2</v>
      </c>
      <c r="M173" s="320">
        <f t="shared" si="43"/>
        <v>7.0415220381412374E-2</v>
      </c>
      <c r="N173" s="320">
        <f t="shared" si="43"/>
        <v>8.4148146073595498E-2</v>
      </c>
      <c r="O173" s="320">
        <f t="shared" si="43"/>
        <v>8.2635292036290262E-2</v>
      </c>
      <c r="P173" s="320">
        <f t="shared" si="43"/>
        <v>8.294539649460432E-2</v>
      </c>
      <c r="Q173" s="320">
        <f t="shared" si="43"/>
        <v>8.5574438063628591E-2</v>
      </c>
      <c r="R173" s="320">
        <f t="shared" si="43"/>
        <v>8.0578282879970084E-2</v>
      </c>
      <c r="S173" s="320">
        <f t="shared" si="43"/>
        <v>8.0377445773199385E-2</v>
      </c>
      <c r="T173" s="320">
        <f t="shared" si="43"/>
        <v>8.2386445317836274E-2</v>
      </c>
      <c r="U173" s="320">
        <f t="shared" si="43"/>
        <v>8.0591194626471255E-2</v>
      </c>
      <c r="V173" s="320">
        <f t="shared" si="43"/>
        <v>7.8438786843815889E-2</v>
      </c>
      <c r="W173" s="320">
        <f t="shared" si="43"/>
        <v>8.4226180673486278E-2</v>
      </c>
      <c r="DA173" s="141"/>
    </row>
    <row r="174" spans="1:105" ht="12" customHeight="1" x14ac:dyDescent="0.25">
      <c r="A174" s="203" t="s">
        <v>1565</v>
      </c>
      <c r="B174" s="271">
        <f t="shared" ref="B174:W174" si="44">IF(B$118=0,0,B$118/B$99)</f>
        <v>4.1968343271330658E-2</v>
      </c>
      <c r="C174" s="271">
        <f t="shared" si="44"/>
        <v>4.3601623050443274E-2</v>
      </c>
      <c r="D174" s="271">
        <f t="shared" si="44"/>
        <v>4.091069684573418E-2</v>
      </c>
      <c r="E174" s="271">
        <f t="shared" si="44"/>
        <v>4.8246236482343823E-2</v>
      </c>
      <c r="F174" s="271">
        <f t="shared" si="44"/>
        <v>5.3293196947179343E-2</v>
      </c>
      <c r="G174" s="271">
        <f t="shared" si="44"/>
        <v>5.2821805831926187E-2</v>
      </c>
      <c r="H174" s="271">
        <f t="shared" si="44"/>
        <v>5.6572366185341914E-2</v>
      </c>
      <c r="I174" s="271">
        <f t="shared" si="44"/>
        <v>5.9632161912164597E-2</v>
      </c>
      <c r="J174" s="271">
        <f t="shared" si="44"/>
        <v>6.1432324931973419E-2</v>
      </c>
      <c r="K174" s="271">
        <f t="shared" si="44"/>
        <v>6.2679122475220644E-2</v>
      </c>
      <c r="L174" s="271">
        <f t="shared" si="44"/>
        <v>6.0340551665223612E-2</v>
      </c>
      <c r="M174" s="271">
        <f t="shared" si="44"/>
        <v>5.768979459228548E-2</v>
      </c>
      <c r="N174" s="271">
        <f t="shared" si="44"/>
        <v>6.894090845718355E-2</v>
      </c>
      <c r="O174" s="271">
        <f t="shared" si="44"/>
        <v>6.7701457125674394E-2</v>
      </c>
      <c r="P174" s="271">
        <f t="shared" si="44"/>
        <v>6.7955519562820671E-2</v>
      </c>
      <c r="Q174" s="271">
        <f t="shared" si="44"/>
        <v>7.01094412188214E-2</v>
      </c>
      <c r="R174" s="271">
        <f t="shared" si="44"/>
        <v>6.6016190289047635E-2</v>
      </c>
      <c r="S174" s="271">
        <f t="shared" si="44"/>
        <v>6.5851648427595652E-2</v>
      </c>
      <c r="T174" s="271">
        <f t="shared" si="44"/>
        <v>6.7497581940809376E-2</v>
      </c>
      <c r="U174" s="271">
        <f t="shared" si="44"/>
        <v>6.6026768627075225E-2</v>
      </c>
      <c r="V174" s="271">
        <f t="shared" si="44"/>
        <v>6.4263343586471317E-2</v>
      </c>
      <c r="W174" s="271">
        <f t="shared" si="44"/>
        <v>6.900484065840945E-2</v>
      </c>
      <c r="DA174" s="79"/>
    </row>
    <row r="175" spans="1:105" ht="12" customHeight="1" x14ac:dyDescent="0.25">
      <c r="A175" s="203" t="s">
        <v>1567</v>
      </c>
      <c r="B175" s="271">
        <f t="shared" ref="B175:W175" si="45">IF(B$119=0,0,B$119/B$99)</f>
        <v>7.49975937914555E-2</v>
      </c>
      <c r="C175" s="271">
        <f t="shared" si="45"/>
        <v>7.5007716297739294E-2</v>
      </c>
      <c r="D175" s="271">
        <f t="shared" si="45"/>
        <v>7.4976643907910742E-2</v>
      </c>
      <c r="E175" s="271">
        <f t="shared" si="45"/>
        <v>7.5058637317879318E-2</v>
      </c>
      <c r="F175" s="271">
        <f t="shared" si="45"/>
        <v>7.5113068966722804E-2</v>
      </c>
      <c r="G175" s="271">
        <f t="shared" si="45"/>
        <v>7.5107003445927675E-2</v>
      </c>
      <c r="H175" s="271">
        <f t="shared" si="45"/>
        <v>7.5148318017020876E-2</v>
      </c>
      <c r="I175" s="271">
        <f t="shared" si="45"/>
        <v>7.5180932123349281E-2</v>
      </c>
      <c r="J175" s="271">
        <f t="shared" si="45"/>
        <v>7.5198580766272005E-2</v>
      </c>
      <c r="K175" s="271">
        <f t="shared" si="45"/>
        <v>7.521216626790217E-2</v>
      </c>
      <c r="L175" s="271">
        <f t="shared" si="45"/>
        <v>7.5187625858069443E-2</v>
      </c>
      <c r="M175" s="271">
        <f t="shared" si="45"/>
        <v>7.5157387239777884E-2</v>
      </c>
      <c r="N175" s="271">
        <f t="shared" si="45"/>
        <v>7.5274221965589902E-2</v>
      </c>
      <c r="O175" s="271">
        <f t="shared" si="45"/>
        <v>7.5261636018851621E-2</v>
      </c>
      <c r="P175" s="271">
        <f t="shared" si="45"/>
        <v>7.5264298033533225E-2</v>
      </c>
      <c r="Q175" s="271">
        <f t="shared" si="45"/>
        <v>7.5285905484160767E-2</v>
      </c>
      <c r="R175" s="271">
        <f t="shared" si="45"/>
        <v>7.524422778849596E-2</v>
      </c>
      <c r="S175" s="271">
        <f t="shared" si="45"/>
        <v>7.5242799501927707E-2</v>
      </c>
      <c r="T175" s="271">
        <f t="shared" si="45"/>
        <v>7.5259585673077459E-2</v>
      </c>
      <c r="U175" s="271">
        <f t="shared" si="45"/>
        <v>7.5244365651800052E-2</v>
      </c>
      <c r="V175" s="271">
        <f t="shared" si="45"/>
        <v>7.5225899897612497E-2</v>
      </c>
      <c r="W175" s="271">
        <f t="shared" si="45"/>
        <v>7.5274853741848946E-2</v>
      </c>
      <c r="DA175" s="79"/>
    </row>
    <row r="176" spans="1:105" ht="12" customHeight="1" x14ac:dyDescent="0.25">
      <c r="A176" s="62" t="s">
        <v>1568</v>
      </c>
      <c r="B176" s="320">
        <f t="shared" ref="B176:W176" si="46">IF(B$120=0,0,B$120/B$99)</f>
        <v>6.2759433088456218E-2</v>
      </c>
      <c r="C176" s="320">
        <f t="shared" si="46"/>
        <v>6.2293283746682714E-2</v>
      </c>
      <c r="D176" s="320">
        <f t="shared" si="46"/>
        <v>6.3046897736305271E-2</v>
      </c>
      <c r="E176" s="320">
        <f t="shared" si="46"/>
        <v>6.0989814263118065E-2</v>
      </c>
      <c r="F176" s="320">
        <f t="shared" si="46"/>
        <v>5.9572529174633626E-2</v>
      </c>
      <c r="G176" s="320">
        <f t="shared" si="46"/>
        <v>5.9703923457413238E-2</v>
      </c>
      <c r="H176" s="320">
        <f t="shared" si="46"/>
        <v>5.865155748851824E-2</v>
      </c>
      <c r="I176" s="320">
        <f t="shared" si="46"/>
        <v>5.7791921176927781E-2</v>
      </c>
      <c r="J176" s="320">
        <f t="shared" si="46"/>
        <v>5.7284634056111026E-2</v>
      </c>
      <c r="K176" s="320">
        <f t="shared" si="46"/>
        <v>5.6934647695975851E-2</v>
      </c>
      <c r="L176" s="320">
        <f t="shared" si="46"/>
        <v>5.7592045222150189E-2</v>
      </c>
      <c r="M176" s="320">
        <f t="shared" si="46"/>
        <v>5.8334779480903057E-2</v>
      </c>
      <c r="N176" s="320">
        <f t="shared" si="46"/>
        <v>5.5170737983506468E-2</v>
      </c>
      <c r="O176" s="320">
        <f t="shared" si="46"/>
        <v>5.551958170961678E-2</v>
      </c>
      <c r="P176" s="320">
        <f t="shared" si="46"/>
        <v>5.5448157956502181E-2</v>
      </c>
      <c r="Q176" s="320">
        <f t="shared" si="46"/>
        <v>5.4841672008317514E-2</v>
      </c>
      <c r="R176" s="320">
        <f t="shared" si="46"/>
        <v>5.5993604990882469E-2</v>
      </c>
      <c r="S176" s="320">
        <f t="shared" si="46"/>
        <v>5.6040157863108175E-2</v>
      </c>
      <c r="T176" s="320">
        <f t="shared" si="46"/>
        <v>5.5576982299506236E-2</v>
      </c>
      <c r="U176" s="320">
        <f t="shared" si="46"/>
        <v>5.5990658162472264E-2</v>
      </c>
      <c r="V176" s="320">
        <f t="shared" si="46"/>
        <v>5.6486415209386957E-2</v>
      </c>
      <c r="W176" s="320">
        <f t="shared" si="46"/>
        <v>5.5152726837703017E-2</v>
      </c>
      <c r="DA176" s="141"/>
    </row>
    <row r="177" spans="1:105" ht="12" customHeight="1" x14ac:dyDescent="0.25">
      <c r="A177" s="62" t="s">
        <v>1575</v>
      </c>
      <c r="B177" s="320">
        <f t="shared" ref="B177:W177" si="47">IF(B$126=0,0,B$126/B$99)</f>
        <v>1.2238160702999282E-2</v>
      </c>
      <c r="C177" s="320">
        <f t="shared" si="47"/>
        <v>1.2714432551056585E-2</v>
      </c>
      <c r="D177" s="320">
        <f t="shared" si="47"/>
        <v>1.1929746171605473E-2</v>
      </c>
      <c r="E177" s="320">
        <f t="shared" si="47"/>
        <v>1.4068823054761252E-2</v>
      </c>
      <c r="F177" s="320">
        <f t="shared" si="47"/>
        <v>1.5540539792089173E-2</v>
      </c>
      <c r="G177" s="320">
        <f t="shared" si="47"/>
        <v>1.5403079988514444E-2</v>
      </c>
      <c r="H177" s="320">
        <f t="shared" si="47"/>
        <v>1.649676052850264E-2</v>
      </c>
      <c r="I177" s="320">
        <f t="shared" si="47"/>
        <v>1.7389010946421497E-2</v>
      </c>
      <c r="J177" s="320">
        <f t="shared" si="47"/>
        <v>1.7913946710160986E-2</v>
      </c>
      <c r="K177" s="320">
        <f t="shared" si="47"/>
        <v>1.8277518571926318E-2</v>
      </c>
      <c r="L177" s="320">
        <f t="shared" si="47"/>
        <v>1.7595580635919247E-2</v>
      </c>
      <c r="M177" s="320">
        <f t="shared" si="47"/>
        <v>1.6822607758874824E-2</v>
      </c>
      <c r="N177" s="320">
        <f t="shared" si="47"/>
        <v>2.0103483982083441E-2</v>
      </c>
      <c r="O177" s="320">
        <f t="shared" si="47"/>
        <v>1.9742054309234834E-2</v>
      </c>
      <c r="P177" s="320">
        <f t="shared" si="47"/>
        <v>1.9816140077031048E-2</v>
      </c>
      <c r="Q177" s="320">
        <f t="shared" si="47"/>
        <v>2.0444233475843249E-2</v>
      </c>
      <c r="R177" s="320">
        <f t="shared" si="47"/>
        <v>1.9250622797613484E-2</v>
      </c>
      <c r="S177" s="320">
        <f t="shared" si="47"/>
        <v>1.9202641638819545E-2</v>
      </c>
      <c r="T177" s="320">
        <f t="shared" si="47"/>
        <v>1.9682603373571226E-2</v>
      </c>
      <c r="U177" s="320">
        <f t="shared" si="47"/>
        <v>1.9253707489327782E-2</v>
      </c>
      <c r="V177" s="320">
        <f t="shared" si="47"/>
        <v>1.8739484688225547E-2</v>
      </c>
      <c r="W177" s="320">
        <f t="shared" si="47"/>
        <v>2.0122126904145929E-2</v>
      </c>
      <c r="DA177" s="141"/>
    </row>
    <row r="178" spans="1:105" ht="12" customHeight="1" x14ac:dyDescent="0.25">
      <c r="A178" s="41" t="s">
        <v>1577</v>
      </c>
      <c r="B178" s="321">
        <f t="shared" ref="B178:W178" si="48">IF(B$127=0,0,B$127/B$99)</f>
        <v>3.7448675534418177E-2</v>
      </c>
      <c r="C178" s="321">
        <f t="shared" si="48"/>
        <v>3.8906063645010994E-2</v>
      </c>
      <c r="D178" s="321">
        <f t="shared" si="48"/>
        <v>3.650492949311672E-2</v>
      </c>
      <c r="E178" s="321">
        <f t="shared" si="48"/>
        <v>4.3050487938091485E-2</v>
      </c>
      <c r="F178" s="321">
        <f t="shared" si="48"/>
        <v>4.7553929583637029E-2</v>
      </c>
      <c r="G178" s="321">
        <f t="shared" si="48"/>
        <v>4.7133303665411144E-2</v>
      </c>
      <c r="H178" s="321">
        <f t="shared" si="48"/>
        <v>5.0479957519228243E-2</v>
      </c>
      <c r="I178" s="321">
        <f t="shared" si="48"/>
        <v>5.3210236783162335E-2</v>
      </c>
      <c r="J178" s="321">
        <f t="shared" si="48"/>
        <v>5.4816536093145615E-2</v>
      </c>
      <c r="K178" s="321">
        <f t="shared" si="48"/>
        <v>5.5929063131735436E-2</v>
      </c>
      <c r="L178" s="321">
        <f t="shared" si="48"/>
        <v>5.3842338408968841E-2</v>
      </c>
      <c r="M178" s="321">
        <f t="shared" si="48"/>
        <v>5.1477047482347098E-2</v>
      </c>
      <c r="N178" s="321">
        <f t="shared" si="48"/>
        <v>6.1516502931025431E-2</v>
      </c>
      <c r="O178" s="321">
        <f t="shared" si="48"/>
        <v>6.0410530973678808E-2</v>
      </c>
      <c r="P178" s="321">
        <f t="shared" si="48"/>
        <v>6.0637232840670886E-2</v>
      </c>
      <c r="Q178" s="321">
        <f t="shared" si="48"/>
        <v>6.2559193702948476E-2</v>
      </c>
      <c r="R178" s="321">
        <f t="shared" si="48"/>
        <v>5.8906754411765704E-2</v>
      </c>
      <c r="S178" s="321">
        <f t="shared" si="48"/>
        <v>5.8759932443085451E-2</v>
      </c>
      <c r="T178" s="321">
        <f t="shared" si="48"/>
        <v>6.0228611577953083E-2</v>
      </c>
      <c r="U178" s="321">
        <f t="shared" si="48"/>
        <v>5.8916193544159508E-2</v>
      </c>
      <c r="V178" s="321">
        <f t="shared" si="48"/>
        <v>5.7342675815620629E-2</v>
      </c>
      <c r="W178" s="321">
        <f t="shared" si="48"/>
        <v>6.1573550125965444E-2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DA179" s="94"/>
    </row>
    <row r="180" spans="1:105" ht="12" customHeight="1" x14ac:dyDescent="0.25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DA180" s="173"/>
    </row>
    <row r="181" spans="1:105" ht="15" customHeight="1" x14ac:dyDescent="0.25">
      <c r="A181" s="32" t="s">
        <v>254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DA181" s="88"/>
    </row>
    <row r="182" spans="1:105" ht="12" customHeight="1" x14ac:dyDescent="0.25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DA182" s="173"/>
    </row>
    <row r="183" spans="1:105" ht="12" customHeight="1" x14ac:dyDescent="0.25">
      <c r="A183" s="35" t="s">
        <v>49</v>
      </c>
      <c r="B183" s="322">
        <f t="shared" ref="B183:W183" si="49">SUM(B184:B190,B191:B192)</f>
        <v>84.041083717922973</v>
      </c>
      <c r="C183" s="322">
        <f t="shared" si="49"/>
        <v>82.952096676572936</v>
      </c>
      <c r="D183" s="322">
        <f t="shared" si="49"/>
        <v>87.223674821401204</v>
      </c>
      <c r="E183" s="322">
        <f t="shared" si="49"/>
        <v>83.16008014890464</v>
      </c>
      <c r="F183" s="322">
        <f t="shared" si="49"/>
        <v>86.420191869406082</v>
      </c>
      <c r="G183" s="322">
        <f t="shared" si="49"/>
        <v>87.600725775224859</v>
      </c>
      <c r="H183" s="322">
        <f t="shared" si="49"/>
        <v>86.230583748165543</v>
      </c>
      <c r="I183" s="322">
        <f t="shared" si="49"/>
        <v>87.914939966678375</v>
      </c>
      <c r="J183" s="322">
        <f t="shared" si="49"/>
        <v>88.858143451485176</v>
      </c>
      <c r="K183" s="322">
        <f t="shared" si="49"/>
        <v>87.038103425224136</v>
      </c>
      <c r="L183" s="322">
        <f t="shared" si="49"/>
        <v>87.678818973753309</v>
      </c>
      <c r="M183" s="322">
        <f t="shared" si="49"/>
        <v>87.361328489071028</v>
      </c>
      <c r="N183" s="322">
        <f t="shared" si="49"/>
        <v>86.192230369617292</v>
      </c>
      <c r="O183" s="322">
        <f t="shared" si="49"/>
        <v>85.75828768801523</v>
      </c>
      <c r="P183" s="322">
        <f t="shared" si="49"/>
        <v>85.350741523900979</v>
      </c>
      <c r="Q183" s="322">
        <f t="shared" si="49"/>
        <v>83.251185278354967</v>
      </c>
      <c r="R183" s="322">
        <f t="shared" si="49"/>
        <v>74.759854276239778</v>
      </c>
      <c r="S183" s="322">
        <f t="shared" si="49"/>
        <v>76.374580320741799</v>
      </c>
      <c r="T183" s="322">
        <f t="shared" si="49"/>
        <v>76.2498617292445</v>
      </c>
      <c r="U183" s="322">
        <f t="shared" si="49"/>
        <v>69.900772695543836</v>
      </c>
      <c r="V183" s="322">
        <f t="shared" si="49"/>
        <v>68.085120872719429</v>
      </c>
      <c r="W183" s="322">
        <f t="shared" si="49"/>
        <v>66.379602934331146</v>
      </c>
      <c r="DA183" s="95"/>
    </row>
    <row r="184" spans="1:105" ht="12" customHeight="1" x14ac:dyDescent="0.25">
      <c r="A184" s="55" t="s">
        <v>92</v>
      </c>
      <c r="B184" s="275">
        <f>IF(B$6=0,0,B$6/NMM!B$9*1000)</f>
        <v>0.40511398227892143</v>
      </c>
      <c r="C184" s="275">
        <f>IF(C$6=0,0,C$6/NMM!C$9*1000)</f>
        <v>0.39986459879343594</v>
      </c>
      <c r="D184" s="275">
        <f>IF(D$6=0,0,D$6/NMM!D$9*1000)</f>
        <v>0.42045543313672851</v>
      </c>
      <c r="E184" s="275">
        <f>IF(E$6=0,0,E$6/NMM!E$9*1000)</f>
        <v>0.40086716812016865</v>
      </c>
      <c r="F184" s="275">
        <f>IF(F$6=0,0,F$6/NMM!F$9*1000)</f>
        <v>0.41658230152087983</v>
      </c>
      <c r="G184" s="275">
        <f>IF(G$6=0,0,G$6/NMM!G$9*1000)</f>
        <v>0.42227298006334052</v>
      </c>
      <c r="H184" s="275">
        <f>IF(H$6=0,0,H$6/NMM!H$9*1000)</f>
        <v>0.41566830924860659</v>
      </c>
      <c r="I184" s="275">
        <f>IF(I$6=0,0,I$6/NMM!I$9*1000)</f>
        <v>0.42378762690936633</v>
      </c>
      <c r="J184" s="275">
        <f>IF(J$6=0,0,J$6/NMM!J$9*1000)</f>
        <v>0.42833427127572576</v>
      </c>
      <c r="K184" s="275">
        <f>IF(K$6=0,0,K$6/NMM!K$9*1000)</f>
        <v>0.41956089960644222</v>
      </c>
      <c r="L184" s="275">
        <f>IF(L$6=0,0,L$6/NMM!L$9*1000)</f>
        <v>0.42264942269405104</v>
      </c>
      <c r="M184" s="275">
        <f>IF(M$6=0,0,M$6/NMM!M$9*1000)</f>
        <v>0.42111898271283393</v>
      </c>
      <c r="N184" s="275">
        <f>IF(N$6=0,0,N$6/NMM!N$9*1000)</f>
        <v>0.41548342955367679</v>
      </c>
      <c r="O184" s="275">
        <f>IF(O$6=0,0,O$6/NMM!O$9*1000)</f>
        <v>0.41339164015673424</v>
      </c>
      <c r="P184" s="275">
        <f>IF(P$6=0,0,P$6/NMM!P$9*1000)</f>
        <v>0.41142709326839699</v>
      </c>
      <c r="Q184" s="275">
        <f>IF(Q$6=0,0,Q$6/NMM!Q$9*1000)</f>
        <v>0.40130633382533371</v>
      </c>
      <c r="R184" s="275">
        <f>IF(R$6=0,0,R$6/NMM!R$9*1000)</f>
        <v>0.36037448519912174</v>
      </c>
      <c r="S184" s="275">
        <f>IF(S$6=0,0,S$6/NMM!S$9*1000)</f>
        <v>0.36815815562842097</v>
      </c>
      <c r="T184" s="275">
        <f>IF(T$6=0,0,T$6/NMM!T$9*1000)</f>
        <v>0.3675569586539128</v>
      </c>
      <c r="U184" s="275">
        <f>IF(U$6=0,0,U$6/NMM!U$9*1000)</f>
        <v>0.3369516329192469</v>
      </c>
      <c r="V184" s="275">
        <f>IF(V$6=0,0,V$6/NMM!V$9*1000)</f>
        <v>0.32819941426813193</v>
      </c>
      <c r="W184" s="275">
        <f>IF(W$6=0,0,W$6/NMM!W$9*1000)</f>
        <v>0.31997808806310934</v>
      </c>
      <c r="DA184" s="76"/>
    </row>
    <row r="185" spans="1:105" ht="12" customHeight="1" x14ac:dyDescent="0.25">
      <c r="A185" s="202" t="s">
        <v>93</v>
      </c>
      <c r="B185" s="276">
        <f>IF(B$7=0,0,B$7/NMM!B$9*1000)</f>
        <v>0.16198112002569451</v>
      </c>
      <c r="C185" s="276">
        <f>IF(C$7=0,0,C$7/NMM!C$9*1000)</f>
        <v>0.15988220205786716</v>
      </c>
      <c r="D185" s="276">
        <f>IF(D$7=0,0,D$7/NMM!D$9*1000)</f>
        <v>0.1681152588149496</v>
      </c>
      <c r="E185" s="276">
        <f>IF(E$7=0,0,E$7/NMM!E$9*1000)</f>
        <v>0.16028307023213761</v>
      </c>
      <c r="F185" s="276">
        <f>IF(F$7=0,0,F$7/NMM!F$9*1000)</f>
        <v>0.166566622567904</v>
      </c>
      <c r="G185" s="276">
        <f>IF(G$7=0,0,G$7/NMM!G$9*1000)</f>
        <v>0.16884198832750721</v>
      </c>
      <c r="H185" s="276">
        <f>IF(H$7=0,0,H$7/NMM!H$9*1000)</f>
        <v>0.16620117111859892</v>
      </c>
      <c r="I185" s="276">
        <f>IF(I$7=0,0,I$7/NMM!I$9*1000)</f>
        <v>0.16944760601362735</v>
      </c>
      <c r="J185" s="276">
        <f>IF(J$7=0,0,J$7/NMM!J$9*1000)</f>
        <v>0.17126554017299278</v>
      </c>
      <c r="K185" s="276">
        <f>IF(K$7=0,0,K$7/NMM!K$9*1000)</f>
        <v>0.16775758776562852</v>
      </c>
      <c r="L185" s="276">
        <f>IF(L$7=0,0,L$7/NMM!L$9*1000)</f>
        <v>0.16899250546988018</v>
      </c>
      <c r="M185" s="276">
        <f>IF(M$7=0,0,M$7/NMM!M$9*1000)</f>
        <v>0.1683805730431219</v>
      </c>
      <c r="N185" s="276">
        <f>IF(N$7=0,0,N$7/NMM!N$9*1000)</f>
        <v>0.16612724866377199</v>
      </c>
      <c r="O185" s="276">
        <f>IF(O$7=0,0,O$7/NMM!O$9*1000)</f>
        <v>0.1652908658080913</v>
      </c>
      <c r="P185" s="276">
        <f>IF(P$7=0,0,P$7/NMM!P$9*1000)</f>
        <v>0.16450535970552296</v>
      </c>
      <c r="Q185" s="276">
        <f>IF(Q$7=0,0,Q$7/NMM!Q$9*1000)</f>
        <v>0.16045866662207042</v>
      </c>
      <c r="R185" s="276">
        <f>IF(R$7=0,0,R$7/NMM!R$9*1000)</f>
        <v>0.14409244137381153</v>
      </c>
      <c r="S185" s="276">
        <f>IF(S$7=0,0,S$7/NMM!S$9*1000)</f>
        <v>0.14720467079368055</v>
      </c>
      <c r="T185" s="276">
        <f>IF(T$7=0,0,T$7/NMM!T$9*1000)</f>
        <v>0.14696428768288522</v>
      </c>
      <c r="U185" s="276">
        <f>IF(U$7=0,0,U$7/NMM!U$9*1000)</f>
        <v>0.13472702815072926</v>
      </c>
      <c r="V185" s="276">
        <f>IF(V$7=0,0,V$7/NMM!V$9*1000)</f>
        <v>0.1312275335841821</v>
      </c>
      <c r="W185" s="276">
        <f>IF(W$7=0,0,W$7/NMM!W$9*1000)</f>
        <v>0.12794031150585528</v>
      </c>
      <c r="DA185" s="77"/>
    </row>
    <row r="186" spans="1:105" ht="12" customHeight="1" x14ac:dyDescent="0.25">
      <c r="A186" s="202" t="s">
        <v>94</v>
      </c>
      <c r="B186" s="276">
        <f>IF(B$8=0,0,B$8/NMM!B$9*1000)</f>
        <v>0.35453784931876664</v>
      </c>
      <c r="C186" s="276">
        <f>IF(C$8=0,0,C$8/NMM!C$9*1000)</f>
        <v>0.35622569540190396</v>
      </c>
      <c r="D186" s="276">
        <f>IF(D$8=0,0,D$8/NMM!D$9*1000)</f>
        <v>0.34302140659916625</v>
      </c>
      <c r="E186" s="276">
        <f>IF(E$8=0,0,E$8/NMM!E$9*1000)</f>
        <v>0.37285418552204774</v>
      </c>
      <c r="F186" s="276">
        <f>IF(F$8=0,0,F$8/NMM!F$9*1000)</f>
        <v>0.41027605180448085</v>
      </c>
      <c r="G186" s="276">
        <f>IF(G$8=0,0,G$8/NMM!G$9*1000)</f>
        <v>0.37958896476958465</v>
      </c>
      <c r="H186" s="276">
        <f>IF(H$8=0,0,H$8/NMM!H$9*1000)</f>
        <v>0.39178887606825774</v>
      </c>
      <c r="I186" s="276">
        <f>IF(I$8=0,0,I$8/NMM!I$9*1000)</f>
        <v>0.49817310273732535</v>
      </c>
      <c r="J186" s="276">
        <f>IF(J$8=0,0,J$8/NMM!J$9*1000)</f>
        <v>0.49061938405044886</v>
      </c>
      <c r="K186" s="276">
        <f>IF(K$8=0,0,K$8/NMM!K$9*1000)</f>
        <v>0.4462084916163287</v>
      </c>
      <c r="L186" s="276">
        <f>IF(L$8=0,0,L$8/NMM!L$9*1000)</f>
        <v>0.44284307083885577</v>
      </c>
      <c r="M186" s="276">
        <f>IF(M$8=0,0,M$8/NMM!M$9*1000)</f>
        <v>0.40765331174244684</v>
      </c>
      <c r="N186" s="276">
        <f>IF(N$8=0,0,N$8/NMM!N$9*1000)</f>
        <v>0.5782138381573424</v>
      </c>
      <c r="O186" s="276">
        <f>IF(O$8=0,0,O$8/NMM!O$9*1000)</f>
        <v>0.53475394934917375</v>
      </c>
      <c r="P186" s="276">
        <f>IF(P$8=0,0,P$8/NMM!P$9*1000)</f>
        <v>0.52115653608657175</v>
      </c>
      <c r="Q186" s="276">
        <f>IF(Q$8=0,0,Q$8/NMM!Q$9*1000)</f>
        <v>0.55653531016019564</v>
      </c>
      <c r="R186" s="276">
        <f>IF(R$8=0,0,R$8/NMM!R$9*1000)</f>
        <v>0.4535444006904471</v>
      </c>
      <c r="S186" s="276">
        <f>IF(S$8=0,0,S$8/NMM!S$9*1000)</f>
        <v>0.44542718692185523</v>
      </c>
      <c r="T186" s="276">
        <f>IF(T$8=0,0,T$8/NMM!T$9*1000)</f>
        <v>0.46181370938429622</v>
      </c>
      <c r="U186" s="276">
        <f>IF(U$8=0,0,U$8/NMM!U$9*1000)</f>
        <v>0.41951832257327842</v>
      </c>
      <c r="V186" s="276">
        <f>IF(V$8=0,0,V$8/NMM!V$9*1000)</f>
        <v>0.39730123791888544</v>
      </c>
      <c r="W186" s="276">
        <f>IF(W$8=0,0,W$8/NMM!W$9*1000)</f>
        <v>0.4447898363769735</v>
      </c>
      <c r="DA186" s="77"/>
    </row>
    <row r="187" spans="1:105" ht="12" customHeight="1" x14ac:dyDescent="0.25">
      <c r="A187" s="202" t="s">
        <v>95</v>
      </c>
      <c r="B187" s="276">
        <f>IF(B$9=0,0,B$9/NMM!B$9*1000)</f>
        <v>8.0829377798162197E-2</v>
      </c>
      <c r="C187" s="276">
        <f>IF(C$9=0,0,C$9/NMM!C$9*1000)</f>
        <v>7.9782007380165637E-2</v>
      </c>
      <c r="D187" s="276">
        <f>IF(D$9=0,0,D$9/NMM!D$9*1000)</f>
        <v>8.3890343308120494E-2</v>
      </c>
      <c r="E187" s="276">
        <f>IF(E$9=0,0,E$9/NMM!E$9*1000)</f>
        <v>7.9982042576244181E-2</v>
      </c>
      <c r="F187" s="276">
        <f>IF(F$9=0,0,F$9/NMM!F$9*1000)</f>
        <v>8.3117566182832572E-2</v>
      </c>
      <c r="G187" s="276">
        <f>IF(G$9=0,0,G$9/NMM!G$9*1000)</f>
        <v>8.4252984919181567E-2</v>
      </c>
      <c r="H187" s="276">
        <f>IF(H$9=0,0,H$9/NMM!H$9*1000)</f>
        <v>8.2935204107190116E-2</v>
      </c>
      <c r="I187" s="276">
        <f>IF(I$9=0,0,I$9/NMM!I$9*1000)</f>
        <v>8.4555191131516008E-2</v>
      </c>
      <c r="J187" s="276">
        <f>IF(J$9=0,0,J$9/NMM!J$9*1000)</f>
        <v>8.5462349243252869E-2</v>
      </c>
      <c r="K187" s="276">
        <f>IF(K$9=0,0,K$9/NMM!K$9*1000)</f>
        <v>8.3711863690443727E-2</v>
      </c>
      <c r="L187" s="276">
        <f>IF(L$9=0,0,L$9/NMM!L$9*1000)</f>
        <v>8.4328093715589622E-2</v>
      </c>
      <c r="M187" s="276">
        <f>IF(M$9=0,0,M$9/NMM!M$9*1000)</f>
        <v>8.4022736416531921E-2</v>
      </c>
      <c r="N187" s="276">
        <f>IF(N$9=0,0,N$9/NMM!N$9*1000)</f>
        <v>8.2898316437639369E-2</v>
      </c>
      <c r="O187" s="276">
        <f>IF(O$9=0,0,O$9/NMM!O$9*1000)</f>
        <v>8.2480957267539776E-2</v>
      </c>
      <c r="P187" s="276">
        <f>IF(P$9=0,0,P$9/NMM!P$9*1000)</f>
        <v>8.2088985848171994E-2</v>
      </c>
      <c r="Q187" s="276">
        <f>IF(Q$9=0,0,Q$9/NMM!Q$9*1000)</f>
        <v>8.0069666040877729E-2</v>
      </c>
      <c r="R187" s="276">
        <f>IF(R$9=0,0,R$9/NMM!R$9*1000)</f>
        <v>7.1902838922312973E-2</v>
      </c>
      <c r="S187" s="276">
        <f>IF(S$9=0,0,S$9/NMM!S$9*1000)</f>
        <v>7.3455856752620868E-2</v>
      </c>
      <c r="T187" s="276">
        <f>IF(T$9=0,0,T$9/NMM!T$9*1000)</f>
        <v>7.3335904394743023E-2</v>
      </c>
      <c r="U187" s="276">
        <f>IF(U$9=0,0,U$9/NMM!U$9*1000)</f>
        <v>6.7229451532941034E-2</v>
      </c>
      <c r="V187" s="276">
        <f>IF(V$9=0,0,V$9/NMM!V$9*1000)</f>
        <v>6.5483186484414466E-2</v>
      </c>
      <c r="W187" s="276">
        <f>IF(W$9=0,0,W$9/NMM!W$9*1000)</f>
        <v>6.3842846454456717E-2</v>
      </c>
      <c r="DA187" s="77"/>
    </row>
    <row r="188" spans="1:105" ht="12" customHeight="1" x14ac:dyDescent="0.25">
      <c r="A188" s="56" t="s">
        <v>96</v>
      </c>
      <c r="B188" s="277">
        <f>IF(B$10=0,0,B$10/NMM!B$9*1000)</f>
        <v>0.29411530739497904</v>
      </c>
      <c r="C188" s="277">
        <f>IF(C$10=0,0,C$10/NMM!C$9*1000)</f>
        <v>0.28738535847583618</v>
      </c>
      <c r="D188" s="277">
        <f>IF(D$10=0,0,D$10/NMM!D$9*1000)</f>
        <v>0.29672431878592759</v>
      </c>
      <c r="E188" s="277">
        <f>IF(E$10=0,0,E$10/NMM!E$9*1000)</f>
        <v>0.27016944711729463</v>
      </c>
      <c r="F188" s="277">
        <f>IF(F$10=0,0,F$10/NMM!F$9*1000)</f>
        <v>0.26770888140313664</v>
      </c>
      <c r="G188" s="277">
        <f>IF(G$10=0,0,G$10/NMM!G$9*1000)</f>
        <v>0.25041476739827173</v>
      </c>
      <c r="H188" s="277">
        <f>IF(H$10=0,0,H$10/NMM!H$9*1000)</f>
        <v>0.24004118704193861</v>
      </c>
      <c r="I188" s="277">
        <f>IF(I$10=0,0,I$10/NMM!I$9*1000)</f>
        <v>0.28880384840249806</v>
      </c>
      <c r="J188" s="277">
        <f>IF(J$10=0,0,J$10/NMM!J$9*1000)</f>
        <v>0.27635367161669294</v>
      </c>
      <c r="K188" s="277">
        <f>IF(K$10=0,0,K$10/NMM!K$9*1000)</f>
        <v>0.24595819005420788</v>
      </c>
      <c r="L188" s="277">
        <f>IF(L$10=0,0,L$10/NMM!L$9*1000)</f>
        <v>0.25391219694417982</v>
      </c>
      <c r="M188" s="277">
        <f>IF(M$10=0,0,M$10/NMM!M$9*1000)</f>
        <v>0.24581430744166941</v>
      </c>
      <c r="N188" s="277">
        <f>IF(N$10=0,0,N$10/NMM!N$9*1000)</f>
        <v>0.29042268916481578</v>
      </c>
      <c r="O188" s="277">
        <f>IF(O$10=0,0,O$10/NMM!O$9*1000)</f>
        <v>0.27352394765405397</v>
      </c>
      <c r="P188" s="277">
        <f>IF(P$10=0,0,P$10/NMM!P$9*1000)</f>
        <v>0.2655344992575186</v>
      </c>
      <c r="Q188" s="277">
        <f>IF(Q$10=0,0,Q$10/NMM!Q$9*1000)</f>
        <v>0.27494394821956969</v>
      </c>
      <c r="R188" s="277">
        <f>IF(R$10=0,0,R$10/NMM!R$9*1000)</f>
        <v>0.23803656075270829</v>
      </c>
      <c r="S188" s="277">
        <f>IF(S$10=0,0,S$10/NMM!S$9*1000)</f>
        <v>0.23427005443332266</v>
      </c>
      <c r="T188" s="277">
        <f>IF(T$10=0,0,T$10/NMM!T$9*1000)</f>
        <v>0.23692306595581419</v>
      </c>
      <c r="U188" s="277">
        <f>IF(U$10=0,0,U$10/NMM!U$9*1000)</f>
        <v>0.22013224276694332</v>
      </c>
      <c r="V188" s="277">
        <f>IF(V$10=0,0,V$10/NMM!V$9*1000)</f>
        <v>0.21440286503595438</v>
      </c>
      <c r="W188" s="277">
        <f>IF(W$10=0,0,W$10/NMM!W$9*1000)</f>
        <v>0.22320583786557133</v>
      </c>
      <c r="DA188" s="78"/>
    </row>
    <row r="189" spans="1:105" ht="12" customHeight="1" x14ac:dyDescent="0.25">
      <c r="A189" s="203" t="s">
        <v>1452</v>
      </c>
      <c r="B189" s="278">
        <f>IF(B$16=0,0,B$16/NMM!B$9*1000)</f>
        <v>1.4048103072181408</v>
      </c>
      <c r="C189" s="278">
        <f>IF(C$16=0,0,C$16/NMM!C$9*1000)</f>
        <v>1.4114981787081531</v>
      </c>
      <c r="D189" s="278">
        <f>IF(D$16=0,0,D$16/NMM!D$9*1000)</f>
        <v>1.3591778945827391</v>
      </c>
      <c r="E189" s="278">
        <f>IF(E$16=0,0,E$16/NMM!E$9*1000)</f>
        <v>1.4773864170419109</v>
      </c>
      <c r="F189" s="278">
        <f>IF(F$16=0,0,F$16/NMM!F$9*1000)</f>
        <v>1.6256657152040508</v>
      </c>
      <c r="G189" s="278">
        <f>IF(G$16=0,0,G$16/NMM!G$9*1000)</f>
        <v>1.5040721075033325</v>
      </c>
      <c r="H189" s="278">
        <f>IF(H$16=0,0,H$16/NMM!H$9*1000)</f>
        <v>1.5524126758585985</v>
      </c>
      <c r="I189" s="278">
        <f>IF(I$16=0,0,I$16/NMM!I$9*1000)</f>
        <v>1.9739463948601106</v>
      </c>
      <c r="J189" s="278">
        <f>IF(J$16=0,0,J$16/NMM!J$9*1000)</f>
        <v>1.9440157629415722</v>
      </c>
      <c r="K189" s="278">
        <f>IF(K$16=0,0,K$16/NMM!K$9*1000)</f>
        <v>1.768043353891068</v>
      </c>
      <c r="L189" s="278">
        <f>IF(L$16=0,0,L$16/NMM!L$9*1000)</f>
        <v>1.7547083099587917</v>
      </c>
      <c r="M189" s="278">
        <f>IF(M$16=0,0,M$16/NMM!M$9*1000)</f>
        <v>1.6152734474126733</v>
      </c>
      <c r="N189" s="278">
        <f>IF(N$16=0,0,N$16/NMM!N$9*1000)</f>
        <v>2.2910974418679668</v>
      </c>
      <c r="O189" s="278">
        <f>IF(O$16=0,0,O$16/NMM!O$9*1000)</f>
        <v>2.1188932615087159</v>
      </c>
      <c r="P189" s="278">
        <f>IF(P$16=0,0,P$16/NMM!P$9*1000)</f>
        <v>2.06501527262964</v>
      </c>
      <c r="Q189" s="278">
        <f>IF(Q$16=0,0,Q$16/NMM!Q$9*1000)</f>
        <v>2.2051990825412382</v>
      </c>
      <c r="R189" s="278">
        <f>IF(R$16=0,0,R$16/NMM!R$9*1000)</f>
        <v>1.7971109434303458</v>
      </c>
      <c r="S189" s="278">
        <f>IF(S$16=0,0,S$16/NMM!S$9*1000)</f>
        <v>1.7649475352359272</v>
      </c>
      <c r="T189" s="278">
        <f>IF(T$16=0,0,T$16/NMM!T$9*1000)</f>
        <v>1.8298770080663482</v>
      </c>
      <c r="U189" s="278">
        <f>IF(U$16=0,0,U$16/NMM!U$9*1000)</f>
        <v>1.6622870160413399</v>
      </c>
      <c r="V189" s="278">
        <f>IF(V$16=0,0,V$16/NMM!V$9*1000)</f>
        <v>1.5742546957155974</v>
      </c>
      <c r="W189" s="278">
        <f>IF(W$16=0,0,W$16/NMM!W$9*1000)</f>
        <v>1.7624221162532114</v>
      </c>
      <c r="DA189" s="79"/>
    </row>
    <row r="190" spans="1:105" ht="12" customHeight="1" x14ac:dyDescent="0.25">
      <c r="A190" s="203" t="s">
        <v>1454</v>
      </c>
      <c r="B190" s="278">
        <f>IF(B$17=0,0,B$17/NMM!B$9*1000)</f>
        <v>45.63741167567084</v>
      </c>
      <c r="C190" s="278">
        <f>IF(C$17=0,0,C$17/NMM!C$9*1000)</f>
        <v>45.008267244708428</v>
      </c>
      <c r="D190" s="278">
        <f>IF(D$17=0,0,D$17/NMM!D$9*1000)</f>
        <v>47.5090631268774</v>
      </c>
      <c r="E190" s="278">
        <f>IF(E$17=0,0,E$17/NMM!E$9*1000)</f>
        <v>45.055300688167058</v>
      </c>
      <c r="F190" s="278">
        <f>IF(F$17=0,0,F$17/NMM!F$9*1000)</f>
        <v>46.702754731836926</v>
      </c>
      <c r="G190" s="278">
        <f>IF(G$17=0,0,G$17/NMM!G$9*1000)</f>
        <v>47.514825916241811</v>
      </c>
      <c r="H190" s="278">
        <f>IF(H$17=0,0,H$17/NMM!H$9*1000)</f>
        <v>46.65200161662964</v>
      </c>
      <c r="I190" s="278">
        <f>IF(I$17=0,0,I$17/NMM!I$9*1000)</f>
        <v>46.95144145121818</v>
      </c>
      <c r="J190" s="278">
        <f>IF(J$17=0,0,J$17/NMM!J$9*1000)</f>
        <v>47.520853586125341</v>
      </c>
      <c r="K190" s="278">
        <f>IF(K$17=0,0,K$17/NMM!K$9*1000)</f>
        <v>46.748559755552414</v>
      </c>
      <c r="L190" s="278">
        <f>IF(L$17=0,0,L$17/NMM!L$9*1000)</f>
        <v>47.117581586376232</v>
      </c>
      <c r="M190" s="278">
        <f>IF(M$17=0,0,M$17/NMM!M$9*1000)</f>
        <v>47.123482342432702</v>
      </c>
      <c r="N190" s="278">
        <f>IF(N$17=0,0,N$17/NMM!N$9*1000)</f>
        <v>45.345379321257973</v>
      </c>
      <c r="O190" s="278">
        <f>IF(O$17=0,0,O$17/NMM!O$9*1000)</f>
        <v>45.410705654342294</v>
      </c>
      <c r="P190" s="278">
        <f>IF(P$17=0,0,P$17/NMM!P$9*1000)</f>
        <v>45.314946377904427</v>
      </c>
      <c r="Q190" s="278">
        <f>IF(Q$17=0,0,Q$17/NMM!Q$9*1000)</f>
        <v>43.890636181041707</v>
      </c>
      <c r="R190" s="278">
        <f>IF(R$17=0,0,R$17/NMM!R$9*1000)</f>
        <v>39.675586106681251</v>
      </c>
      <c r="S190" s="278">
        <f>IF(S$17=0,0,S$17/NMM!S$9*1000)</f>
        <v>40.648721304487268</v>
      </c>
      <c r="T190" s="278">
        <f>IF(T$17=0,0,T$17/NMM!T$9*1000)</f>
        <v>40.456258459959628</v>
      </c>
      <c r="U190" s="278">
        <f>IF(U$17=0,0,U$17/NMM!U$9*1000)</f>
        <v>37.154922790859828</v>
      </c>
      <c r="V190" s="278">
        <f>IF(V$17=0,0,V$17/NMM!V$9*1000)</f>
        <v>36.298901460735308</v>
      </c>
      <c r="W190" s="278">
        <f>IF(W$17=0,0,W$17/NMM!W$9*1000)</f>
        <v>35.069921020864449</v>
      </c>
      <c r="DA190" s="79"/>
    </row>
    <row r="191" spans="1:105" ht="12" customHeight="1" x14ac:dyDescent="0.25">
      <c r="A191" s="203" t="s">
        <v>1463</v>
      </c>
      <c r="B191" s="278">
        <f>IF(B$25=0,0,B$25/NMM!B$9*1000)</f>
        <v>32.440908320804468</v>
      </c>
      <c r="C191" s="278">
        <f>IF(C$25=0,0,C$25/NMM!C$9*1000)</f>
        <v>31.993687147297862</v>
      </c>
      <c r="D191" s="278">
        <f>IF(D$25=0,0,D$25/NMM!D$9*1000)</f>
        <v>33.771353473316509</v>
      </c>
      <c r="E191" s="278">
        <f>IF(E$25=0,0,E$25/NMM!E$9*1000)</f>
        <v>32.027120411175702</v>
      </c>
      <c r="F191" s="278">
        <f>IF(F$25=0,0,F$25/NMM!F$9*1000)</f>
        <v>33.198197026415116</v>
      </c>
      <c r="G191" s="278">
        <f>IF(G$25=0,0,G$25/NMM!G$9*1000)</f>
        <v>33.775449895847473</v>
      </c>
      <c r="H191" s="278">
        <f>IF(H$25=0,0,H$25/NMM!H$9*1000)</f>
        <v>33.162119670207097</v>
      </c>
      <c r="I191" s="278">
        <f>IF(I$25=0,0,I$25/NMM!I$9*1000)</f>
        <v>33.374973551810179</v>
      </c>
      <c r="J191" s="278">
        <f>IF(J$25=0,0,J$25/NMM!J$9*1000)</f>
        <v>33.779734606108207</v>
      </c>
      <c r="K191" s="278">
        <f>IF(K$25=0,0,K$25/NMM!K$9*1000)</f>
        <v>33.230757080117257</v>
      </c>
      <c r="L191" s="278">
        <f>IF(L$25=0,0,L$25/NMM!L$9*1000)</f>
        <v>33.493072644093743</v>
      </c>
      <c r="M191" s="278">
        <f>IF(M$25=0,0,M$25/NMM!M$9*1000)</f>
        <v>33.497267138900156</v>
      </c>
      <c r="N191" s="278">
        <f>IF(N$25=0,0,N$25/NMM!N$9*1000)</f>
        <v>32.233319974130822</v>
      </c>
      <c r="O191" s="278">
        <f>IF(O$25=0,0,O$25/NMM!O$9*1000)</f>
        <v>32.279756559921104</v>
      </c>
      <c r="P191" s="278">
        <f>IF(P$25=0,0,P$25/NMM!P$9*1000)</f>
        <v>32.211687013605342</v>
      </c>
      <c r="Q191" s="278">
        <f>IF(Q$25=0,0,Q$25/NMM!Q$9*1000)</f>
        <v>31.199230022284738</v>
      </c>
      <c r="R191" s="278">
        <f>IF(R$25=0,0,R$25/NMM!R$9*1000)</f>
        <v>28.203002847928492</v>
      </c>
      <c r="S191" s="278">
        <f>IF(S$25=0,0,S$25/NMM!S$9*1000)</f>
        <v>28.894746498075133</v>
      </c>
      <c r="T191" s="278">
        <f>IF(T$25=0,0,T$25/NMM!T$9*1000)</f>
        <v>28.757936164946372</v>
      </c>
      <c r="U191" s="278">
        <f>IF(U$25=0,0,U$25/NMM!U$9*1000)</f>
        <v>26.411213950755545</v>
      </c>
      <c r="V191" s="278">
        <f>IF(V$25=0,0,V$25/NMM!V$9*1000)</f>
        <v>25.802719549526696</v>
      </c>
      <c r="W191" s="278">
        <f>IF(W$25=0,0,W$25/NMM!W$9*1000)</f>
        <v>24.929110808057089</v>
      </c>
      <c r="DA191" s="79"/>
    </row>
    <row r="192" spans="1:105" ht="12" customHeight="1" x14ac:dyDescent="0.25">
      <c r="A192" s="41" t="s">
        <v>1472</v>
      </c>
      <c r="B192" s="279">
        <f>IF(B$33=0,0,B$33/NMM!B$9*1000)</f>
        <v>3.2613757774130003</v>
      </c>
      <c r="C192" s="279">
        <f>IF(C$33=0,0,C$33/NMM!C$9*1000)</f>
        <v>3.2555042437492907</v>
      </c>
      <c r="D192" s="279">
        <f>IF(D$33=0,0,D$33/NMM!D$9*1000)</f>
        <v>3.2718735659796638</v>
      </c>
      <c r="E192" s="279">
        <f>IF(E$33=0,0,E$33/NMM!E$9*1000)</f>
        <v>3.3161167189520713</v>
      </c>
      <c r="F192" s="279">
        <f>IF(F$33=0,0,F$33/NMM!F$9*1000)</f>
        <v>3.5493229724707556</v>
      </c>
      <c r="G192" s="279">
        <f>IF(G$33=0,0,G$33/NMM!G$9*1000)</f>
        <v>3.5010061701543531</v>
      </c>
      <c r="H192" s="279">
        <f>IF(H$33=0,0,H$33/NMM!H$9*1000)</f>
        <v>3.5674150378856169</v>
      </c>
      <c r="I192" s="279">
        <f>IF(I$33=0,0,I$33/NMM!I$9*1000)</f>
        <v>4.1498111935955668</v>
      </c>
      <c r="J192" s="279">
        <f>IF(J$33=0,0,J$33/NMM!J$9*1000)</f>
        <v>4.1615042799509503</v>
      </c>
      <c r="K192" s="279">
        <f>IF(K$33=0,0,K$33/NMM!K$9*1000)</f>
        <v>3.9275462029303441</v>
      </c>
      <c r="L192" s="279">
        <f>IF(L$33=0,0,L$33/NMM!L$9*1000)</f>
        <v>3.9407311436619734</v>
      </c>
      <c r="M192" s="279">
        <f>IF(M$33=0,0,M$33/NMM!M$9*1000)</f>
        <v>3.7983156489688912</v>
      </c>
      <c r="N192" s="279">
        <f>IF(N$33=0,0,N$33/NMM!N$9*1000)</f>
        <v>4.7892881103832865</v>
      </c>
      <c r="O192" s="279">
        <f>IF(O$33=0,0,O$33/NMM!O$9*1000)</f>
        <v>4.4794908520075332</v>
      </c>
      <c r="P192" s="279">
        <f>IF(P$33=0,0,P$33/NMM!P$9*1000)</f>
        <v>4.3143803855953839</v>
      </c>
      <c r="Q192" s="279">
        <f>IF(Q$33=0,0,Q$33/NMM!Q$9*1000)</f>
        <v>4.4828060676192329</v>
      </c>
      <c r="R192" s="279">
        <f>IF(R$33=0,0,R$33/NMM!R$9*1000)</f>
        <v>3.8162036512612874</v>
      </c>
      <c r="S192" s="279">
        <f>IF(S$33=0,0,S$33/NMM!S$9*1000)</f>
        <v>3.7976490584135738</v>
      </c>
      <c r="T192" s="279">
        <f>IF(T$33=0,0,T$33/NMM!T$9*1000)</f>
        <v>3.9191961702004874</v>
      </c>
      <c r="U192" s="279">
        <f>IF(U$33=0,0,U$33/NMM!U$9*1000)</f>
        <v>3.4937902599439918</v>
      </c>
      <c r="V192" s="279">
        <f>IF(V$33=0,0,V$33/NMM!V$9*1000)</f>
        <v>3.2726309294502531</v>
      </c>
      <c r="W192" s="279">
        <f>IF(W$33=0,0,W$33/NMM!W$9*1000)</f>
        <v>3.4383920688904261</v>
      </c>
      <c r="DA192" s="82"/>
    </row>
    <row r="193" spans="1:105" ht="12" customHeight="1" x14ac:dyDescent="0.25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DA193" s="173"/>
    </row>
    <row r="194" spans="1:105" ht="12" customHeight="1" x14ac:dyDescent="0.25">
      <c r="A194" s="35" t="s">
        <v>50</v>
      </c>
      <c r="B194" s="322">
        <f t="shared" ref="B194:W194" si="50">SUM(B195:B201,B202,B203)</f>
        <v>56.877315533868398</v>
      </c>
      <c r="C194" s="322">
        <f t="shared" si="50"/>
        <v>56.140311002001006</v>
      </c>
      <c r="D194" s="322">
        <f t="shared" si="50"/>
        <v>56.828295569804787</v>
      </c>
      <c r="E194" s="322">
        <f t="shared" si="50"/>
        <v>54.180767136757623</v>
      </c>
      <c r="F194" s="322">
        <f t="shared" si="50"/>
        <v>56.304807345136744</v>
      </c>
      <c r="G194" s="322">
        <f t="shared" si="50"/>
        <v>57.073953220581878</v>
      </c>
      <c r="H194" s="322">
        <f t="shared" si="50"/>
        <v>56.181273151256967</v>
      </c>
      <c r="I194" s="322">
        <f t="shared" si="50"/>
        <v>57.278671228401485</v>
      </c>
      <c r="J194" s="322">
        <f t="shared" si="50"/>
        <v>57.893190698336966</v>
      </c>
      <c r="K194" s="322">
        <f t="shared" si="50"/>
        <v>56.707391398169669</v>
      </c>
      <c r="L194" s="322">
        <f t="shared" si="50"/>
        <v>57.124832794012491</v>
      </c>
      <c r="M194" s="322">
        <f t="shared" si="50"/>
        <v>56.917980203347518</v>
      </c>
      <c r="N194" s="322">
        <f t="shared" si="50"/>
        <v>56.156285014301034</v>
      </c>
      <c r="O194" s="322">
        <f t="shared" si="50"/>
        <v>55.873561051788172</v>
      </c>
      <c r="P194" s="322">
        <f t="shared" si="50"/>
        <v>55.608035047294038</v>
      </c>
      <c r="Q194" s="322">
        <f t="shared" si="50"/>
        <v>54.24012429219659</v>
      </c>
      <c r="R194" s="322">
        <f t="shared" si="50"/>
        <v>56.275265620706051</v>
      </c>
      <c r="S194" s="322">
        <f t="shared" si="50"/>
        <v>57.490746013742424</v>
      </c>
      <c r="T194" s="322">
        <f t="shared" si="50"/>
        <v>53.050731361087685</v>
      </c>
      <c r="U194" s="322">
        <f t="shared" si="50"/>
        <v>56.081640713731055</v>
      </c>
      <c r="V194" s="322">
        <f t="shared" si="50"/>
        <v>54.624936742340402</v>
      </c>
      <c r="W194" s="322">
        <f t="shared" si="50"/>
        <v>53.256593581555684</v>
      </c>
      <c r="DA194" s="95"/>
    </row>
    <row r="195" spans="1:105" ht="12" customHeight="1" x14ac:dyDescent="0.25">
      <c r="A195" s="55" t="s">
        <v>92</v>
      </c>
      <c r="B195" s="275">
        <f>IF(B$49=0,0,B$49/NMM!B$10*1000)</f>
        <v>0.40926358077894459</v>
      </c>
      <c r="C195" s="275">
        <f>IF(C$49=0,0,C$49/NMM!C$10*1000)</f>
        <v>0.40396042765135481</v>
      </c>
      <c r="D195" s="275">
        <f>IF(D$49=0,0,D$49/NMM!D$10*1000)</f>
        <v>0.40891085516532805</v>
      </c>
      <c r="E195" s="275">
        <f>IF(E$49=0,0,E$49/NMM!E$10*1000)</f>
        <v>0.38986043134428566</v>
      </c>
      <c r="F195" s="275">
        <f>IF(F$49=0,0,F$49/NMM!F$10*1000)</f>
        <v>0.40514406935076641</v>
      </c>
      <c r="G195" s="275">
        <f>IF(G$49=0,0,G$49/NMM!G$10*1000)</f>
        <v>0.4106784971304665</v>
      </c>
      <c r="H195" s="275">
        <f>IF(H$49=0,0,H$49/NMM!H$10*1000)</f>
        <v>0.40425517285376916</v>
      </c>
      <c r="I195" s="275">
        <f>IF(I$49=0,0,I$49/NMM!I$10*1000)</f>
        <v>0.41215155583839735</v>
      </c>
      <c r="J195" s="275">
        <f>IF(J$49=0,0,J$49/NMM!J$10*1000)</f>
        <v>0.41657336155062491</v>
      </c>
      <c r="K195" s="275">
        <f>IF(K$49=0,0,K$49/NMM!K$10*1000)</f>
        <v>0.40804088312549219</v>
      </c>
      <c r="L195" s="275">
        <f>IF(L$49=0,0,L$49/NMM!L$10*1000)</f>
        <v>0.41104460365667278</v>
      </c>
      <c r="M195" s="275">
        <f>IF(M$49=0,0,M$49/NMM!M$10*1000)</f>
        <v>0.40955618545066313</v>
      </c>
      <c r="N195" s="275">
        <f>IF(N$49=0,0,N$49/NMM!N$10*1000)</f>
        <v>0.40407536945918054</v>
      </c>
      <c r="O195" s="275">
        <f>IF(O$49=0,0,O$49/NMM!O$10*1000)</f>
        <v>0.40204101498613359</v>
      </c>
      <c r="P195" s="275">
        <f>IF(P$49=0,0,P$49/NMM!P$10*1000)</f>
        <v>0.40013040928384502</v>
      </c>
      <c r="Q195" s="275">
        <f>IF(Q$49=0,0,Q$49/NMM!Q$10*1000)</f>
        <v>0.39028753873763988</v>
      </c>
      <c r="R195" s="275">
        <f>IF(R$49=0,0,R$49/NMM!R$10*1000)</f>
        <v>0.40493150038869941</v>
      </c>
      <c r="S195" s="275">
        <f>IF(S$49=0,0,S$49/NMM!S$10*1000)</f>
        <v>0.41367755060840955</v>
      </c>
      <c r="T195" s="275">
        <f>IF(T$49=0,0,T$49/NMM!T$10*1000)</f>
        <v>0.38172920216052475</v>
      </c>
      <c r="U195" s="275">
        <f>IF(U$49=0,0,U$49/NMM!U$10*1000)</f>
        <v>0.40353826264513321</v>
      </c>
      <c r="V195" s="275">
        <f>IF(V$49=0,0,V$49/NMM!V$10*1000)</f>
        <v>0.39305647605113059</v>
      </c>
      <c r="W195" s="275">
        <f>IF(W$49=0,0,W$49/NMM!W$10*1000)</f>
        <v>0.38321049410805996</v>
      </c>
      <c r="DA195" s="76"/>
    </row>
    <row r="196" spans="1:105" ht="12" customHeight="1" x14ac:dyDescent="0.25">
      <c r="A196" s="202" t="s">
        <v>93</v>
      </c>
      <c r="B196" s="276">
        <f>IF(B$50=0,0,B$50/NMM!B$10*1000)</f>
        <v>0.45822869529289595</v>
      </c>
      <c r="C196" s="276">
        <f>IF(C$50=0,0,C$50/NMM!C$10*1000)</f>
        <v>0.45229106230349397</v>
      </c>
      <c r="D196" s="276">
        <f>IF(D$50=0,0,D$50/NMM!D$10*1000)</f>
        <v>0.45783376888039579</v>
      </c>
      <c r="E196" s="276">
        <f>IF(E$50=0,0,E$50/NMM!E$10*1000)</f>
        <v>0.43650411419751833</v>
      </c>
      <c r="F196" s="276">
        <f>IF(F$50=0,0,F$50/NMM!F$10*1000)</f>
        <v>0.45361631726652607</v>
      </c>
      <c r="G196" s="276">
        <f>IF(G$50=0,0,G$50/NMM!G$10*1000)</f>
        <v>0.45981289507063444</v>
      </c>
      <c r="H196" s="276">
        <f>IF(H$50=0,0,H$50/NMM!H$10*1000)</f>
        <v>0.45262107141226698</v>
      </c>
      <c r="I196" s="276">
        <f>IF(I$50=0,0,I$50/NMM!I$10*1000)</f>
        <v>0.46146219347275541</v>
      </c>
      <c r="J196" s="276">
        <f>IF(J$50=0,0,J$50/NMM!J$10*1000)</f>
        <v>0.46641303287678021</v>
      </c>
      <c r="K196" s="276">
        <f>IF(K$50=0,0,K$50/NMM!K$10*1000)</f>
        <v>0.45685971164325684</v>
      </c>
      <c r="L196" s="276">
        <f>IF(L$50=0,0,L$50/NMM!L$10*1000)</f>
        <v>0.460222803314907</v>
      </c>
      <c r="M196" s="276">
        <f>IF(M$50=0,0,M$50/NMM!M$10*1000)</f>
        <v>0.45855630777359369</v>
      </c>
      <c r="N196" s="276">
        <f>IF(N$50=0,0,N$50/NMM!N$10*1000)</f>
        <v>0.45241975597942358</v>
      </c>
      <c r="O196" s="276">
        <f>IF(O$50=0,0,O$50/NMM!O$10*1000)</f>
        <v>0.45014200726263481</v>
      </c>
      <c r="P196" s="276">
        <f>IF(P$50=0,0,P$50/NMM!P$10*1000)</f>
        <v>0.44800281286739319</v>
      </c>
      <c r="Q196" s="276">
        <f>IF(Q$50=0,0,Q$50/NMM!Q$10*1000)</f>
        <v>0.43698232157486205</v>
      </c>
      <c r="R196" s="276">
        <f>IF(R$50=0,0,R$50/NMM!R$10*1000)</f>
        <v>0.45337831612808521</v>
      </c>
      <c r="S196" s="276">
        <f>IF(S$50=0,0,S$50/NMM!S$10*1000)</f>
        <v>0.46317076131345003</v>
      </c>
      <c r="T196" s="276">
        <f>IF(T$50=0,0,T$50/NMM!T$10*1000)</f>
        <v>0.42740004846826207</v>
      </c>
      <c r="U196" s="276">
        <f>IF(U$50=0,0,U$50/NMM!U$10*1000)</f>
        <v>0.4518183886303781</v>
      </c>
      <c r="V196" s="276">
        <f>IF(V$50=0,0,V$50/NMM!V$10*1000)</f>
        <v>0.44008254009441328</v>
      </c>
      <c r="W196" s="276">
        <f>IF(W$50=0,0,W$50/NMM!W$10*1000)</f>
        <v>0.42905856515126367</v>
      </c>
      <c r="DA196" s="77"/>
    </row>
    <row r="197" spans="1:105" ht="12" customHeight="1" x14ac:dyDescent="0.25">
      <c r="A197" s="202" t="s">
        <v>94</v>
      </c>
      <c r="B197" s="276">
        <f>IF(B$51=0,0,B$51/NMM!B$10*1000)</f>
        <v>0.31150444328107924</v>
      </c>
      <c r="C197" s="276">
        <f>IF(C$51=0,0,C$51/NMM!C$10*1000)</f>
        <v>0.31446196451264591</v>
      </c>
      <c r="D197" s="276">
        <f>IF(D$51=0,0,D$51/NMM!D$10*1000)</f>
        <v>0.29344349729989166</v>
      </c>
      <c r="E197" s="276">
        <f>IF(E$51=0,0,E$51/NMM!E$10*1000)</f>
        <v>0.32117984900661728</v>
      </c>
      <c r="F197" s="276">
        <f>IF(F$51=0,0,F$51/NMM!F$10*1000)</f>
        <v>0.35663813405878925</v>
      </c>
      <c r="G197" s="276">
        <f>IF(G$51=0,0,G$51/NMM!G$10*1000)</f>
        <v>0.33597670726819368</v>
      </c>
      <c r="H197" s="276">
        <f>IF(H$51=0,0,H$51/NMM!H$10*1000)</f>
        <v>0.34801661846483456</v>
      </c>
      <c r="I197" s="276">
        <f>IF(I$51=0,0,I$51/NMM!I$10*1000)</f>
        <v>0.42517723581238237</v>
      </c>
      <c r="J197" s="276">
        <f>IF(J$51=0,0,J$51/NMM!J$10*1000)</f>
        <v>0.42413335766448479</v>
      </c>
      <c r="K197" s="276">
        <f>IF(K$51=0,0,K$51/NMM!K$10*1000)</f>
        <v>0.39399199004551155</v>
      </c>
      <c r="L197" s="276">
        <f>IF(L$51=0,0,L$51/NMM!L$10*1000)</f>
        <v>0.38912990919304413</v>
      </c>
      <c r="M197" s="276">
        <f>IF(M$51=0,0,M$51/NMM!M$10*1000)</f>
        <v>0.36099440205577515</v>
      </c>
      <c r="N197" s="276">
        <f>IF(N$51=0,0,N$51/NMM!N$10*1000)</f>
        <v>0.48820978863681941</v>
      </c>
      <c r="O197" s="276">
        <f>IF(O$51=0,0,O$51/NMM!O$10*1000)</f>
        <v>0.4582172772059242</v>
      </c>
      <c r="P197" s="276">
        <f>IF(P$51=0,0,P$51/NMM!P$10*1000)</f>
        <v>0.44960270587878298</v>
      </c>
      <c r="Q197" s="276">
        <f>IF(Q$51=0,0,Q$51/NMM!Q$10*1000)</f>
        <v>0.47280975370026629</v>
      </c>
      <c r="R197" s="276">
        <f>IF(R$51=0,0,R$51/NMM!R$10*1000)</f>
        <v>0.44955657084764511</v>
      </c>
      <c r="S197" s="276">
        <f>IF(S$51=0,0,S$51/NMM!S$10*1000)</f>
        <v>0.44550150114670461</v>
      </c>
      <c r="T197" s="276">
        <f>IF(T$51=0,0,T$51/NMM!T$10*1000)</f>
        <v>0.42524089773830975</v>
      </c>
      <c r="U197" s="276">
        <f>IF(U$51=0,0,U$51/NMM!U$10*1000)</f>
        <v>0.44465321458431734</v>
      </c>
      <c r="V197" s="276">
        <f>IF(V$51=0,0,V$51/NMM!V$10*1000)</f>
        <v>0.4217592579167192</v>
      </c>
      <c r="W197" s="276">
        <f>IF(W$51=0,0,W$51/NMM!W$10*1000)</f>
        <v>0.46413009621280127</v>
      </c>
      <c r="DA197" s="77"/>
    </row>
    <row r="198" spans="1:105" ht="12" customHeight="1" x14ac:dyDescent="0.25">
      <c r="A198" s="202" t="s">
        <v>95</v>
      </c>
      <c r="B198" s="276">
        <f>IF(B$52=0,0,B$52/NMM!B$10*1000)</f>
        <v>0.33703441670903495</v>
      </c>
      <c r="C198" s="276">
        <f>IF(C$52=0,0,C$52/NMM!C$10*1000)</f>
        <v>0.33266719420251717</v>
      </c>
      <c r="D198" s="276">
        <f>IF(D$52=0,0,D$52/NMM!D$10*1000)</f>
        <v>0.33674394211753256</v>
      </c>
      <c r="E198" s="276">
        <f>IF(E$52=0,0,E$52/NMM!E$10*1000)</f>
        <v>0.32105564542530157</v>
      </c>
      <c r="F198" s="276">
        <f>IF(F$52=0,0,F$52/NMM!F$10*1000)</f>
        <v>0.33364194008387393</v>
      </c>
      <c r="G198" s="276">
        <f>IF(G$52=0,0,G$52/NMM!G$10*1000)</f>
        <v>0.33819962057672248</v>
      </c>
      <c r="H198" s="276">
        <f>IF(H$52=0,0,H$52/NMM!H$10*1000)</f>
        <v>0.33290992109549988</v>
      </c>
      <c r="I198" s="276">
        <f>IF(I$52=0,0,I$52/NMM!I$10*1000)</f>
        <v>0.33941270550712532</v>
      </c>
      <c r="J198" s="276">
        <f>IF(J$52=0,0,J$52/NMM!J$10*1000)</f>
        <v>0.34305412580204819</v>
      </c>
      <c r="K198" s="276">
        <f>IF(K$52=0,0,K$52/NMM!K$10*1000)</f>
        <v>0.33602750769050355</v>
      </c>
      <c r="L198" s="276">
        <f>IF(L$52=0,0,L$52/NMM!L$10*1000)</f>
        <v>0.33850111454126847</v>
      </c>
      <c r="M198" s="276">
        <f>IF(M$52=0,0,M$52/NMM!M$10*1000)</f>
        <v>0.3372753808443516</v>
      </c>
      <c r="N198" s="276">
        <f>IF(N$52=0,0,N$52/NMM!N$10*1000)</f>
        <v>0.33276185042646517</v>
      </c>
      <c r="O198" s="276">
        <f>IF(O$52=0,0,O$52/NMM!O$10*1000)</f>
        <v>0.33108653039946007</v>
      </c>
      <c r="P198" s="276">
        <f>IF(P$52=0,0,P$52/NMM!P$10*1000)</f>
        <v>0.32951311925643539</v>
      </c>
      <c r="Q198" s="276">
        <f>IF(Q$52=0,0,Q$52/NMM!Q$10*1000)</f>
        <v>0.32140737447707129</v>
      </c>
      <c r="R198" s="276">
        <f>IF(R$52=0,0,R$52/NMM!R$10*1000)</f>
        <v>0.33346688650103545</v>
      </c>
      <c r="S198" s="276">
        <f>IF(S$52=0,0,S$52/NMM!S$10*1000)</f>
        <v>0.34066938404234504</v>
      </c>
      <c r="T198" s="276">
        <f>IF(T$52=0,0,T$52/NMM!T$10*1000)</f>
        <v>0.31435946180725194</v>
      </c>
      <c r="U198" s="276">
        <f>IF(U$52=0,0,U$52/NMM!U$10*1000)</f>
        <v>0.33231953527729319</v>
      </c>
      <c r="V198" s="276">
        <f>IF(V$52=0,0,V$52/NMM!V$10*1000)</f>
        <v>0.32368763398753164</v>
      </c>
      <c r="W198" s="276">
        <f>IF(W$52=0,0,W$52/NMM!W$10*1000)</f>
        <v>0.3155793269283142</v>
      </c>
      <c r="DA198" s="77"/>
    </row>
    <row r="199" spans="1:105" ht="12" customHeight="1" x14ac:dyDescent="0.25">
      <c r="A199" s="56" t="s">
        <v>96</v>
      </c>
      <c r="B199" s="277">
        <f>IF(B$53=0,0,B$53/NMM!B$10*1000)</f>
        <v>0.41929598480308683</v>
      </c>
      <c r="C199" s="277">
        <f>IF(C$53=0,0,C$53/NMM!C$10*1000)</f>
        <v>0.41163183395154479</v>
      </c>
      <c r="D199" s="277">
        <f>IF(D$53=0,0,D$53/NMM!D$10*1000)</f>
        <v>0.41186780334693762</v>
      </c>
      <c r="E199" s="277">
        <f>IF(E$53=0,0,E$53/NMM!E$10*1000)</f>
        <v>0.37761299929812236</v>
      </c>
      <c r="F199" s="277">
        <f>IF(F$53=0,0,F$53/NMM!F$10*1000)</f>
        <v>0.37758595040550702</v>
      </c>
      <c r="G199" s="277">
        <f>IF(G$53=0,0,G$53/NMM!G$10*1000)</f>
        <v>0.35963086950751189</v>
      </c>
      <c r="H199" s="277">
        <f>IF(H$53=0,0,H$53/NMM!H$10*1000)</f>
        <v>0.34596732451425088</v>
      </c>
      <c r="I199" s="277">
        <f>IF(I$53=0,0,I$53/NMM!I$10*1000)</f>
        <v>0.39993935345829612</v>
      </c>
      <c r="J199" s="277">
        <f>IF(J$53=0,0,J$53/NMM!J$10*1000)</f>
        <v>0.38763626663606116</v>
      </c>
      <c r="K199" s="277">
        <f>IF(K$53=0,0,K$53/NMM!K$10*1000)</f>
        <v>0.35238083935541131</v>
      </c>
      <c r="L199" s="277">
        <f>IF(L$53=0,0,L$53/NMM!L$10*1000)</f>
        <v>0.36201766069828595</v>
      </c>
      <c r="M199" s="277">
        <f>IF(M$53=0,0,M$53/NMM!M$10*1000)</f>
        <v>0.35319787749722875</v>
      </c>
      <c r="N199" s="277">
        <f>IF(N$53=0,0,N$53/NMM!N$10*1000)</f>
        <v>0.39787804879844735</v>
      </c>
      <c r="O199" s="277">
        <f>IF(O$53=0,0,O$53/NMM!O$10*1000)</f>
        <v>0.38028942689869172</v>
      </c>
      <c r="P199" s="277">
        <f>IF(P$53=0,0,P$53/NMM!P$10*1000)</f>
        <v>0.37169191737376606</v>
      </c>
      <c r="Q199" s="277">
        <f>IF(Q$53=0,0,Q$53/NMM!Q$10*1000)</f>
        <v>0.37900008165435961</v>
      </c>
      <c r="R199" s="277">
        <f>IF(R$53=0,0,R$53/NMM!R$10*1000)</f>
        <v>0.38283324308578903</v>
      </c>
      <c r="S199" s="277">
        <f>IF(S$53=0,0,S$53/NMM!S$10*1000)</f>
        <v>0.38018122417643924</v>
      </c>
      <c r="T199" s="277">
        <f>IF(T$53=0,0,T$53/NMM!T$10*1000)</f>
        <v>0.35397858159356849</v>
      </c>
      <c r="U199" s="277">
        <f>IF(U$53=0,0,U$53/NMM!U$10*1000)</f>
        <v>0.37857819535982828</v>
      </c>
      <c r="V199" s="277">
        <f>IF(V$53=0,0,V$53/NMM!V$10*1000)</f>
        <v>0.36929780485483577</v>
      </c>
      <c r="W199" s="277">
        <f>IF(W$53=0,0,W$53/NMM!W$10*1000)</f>
        <v>0.37791302526618598</v>
      </c>
      <c r="DA199" s="78"/>
    </row>
    <row r="200" spans="1:105" ht="12" customHeight="1" x14ac:dyDescent="0.25">
      <c r="A200" s="203" t="s">
        <v>1498</v>
      </c>
      <c r="B200" s="278">
        <f>IF(B$59=0,0,B$59/NMM!B$10*1000)</f>
        <v>1.3283703390988069</v>
      </c>
      <c r="C200" s="278">
        <f>IF(C$59=0,0,C$59/NMM!C$10*1000)</f>
        <v>1.340982305207179</v>
      </c>
      <c r="D200" s="278">
        <f>IF(D$59=0,0,D$59/NMM!D$10*1000)</f>
        <v>1.2513517749821248</v>
      </c>
      <c r="E200" s="278">
        <f>IF(E$59=0,0,E$59/NMM!E$10*1000)</f>
        <v>1.3696298532462647</v>
      </c>
      <c r="F200" s="278">
        <f>IF(F$59=0,0,F$59/NMM!F$10*1000)</f>
        <v>1.5208371157895941</v>
      </c>
      <c r="G200" s="278">
        <f>IF(G$59=0,0,G$59/NMM!G$10*1000)</f>
        <v>1.4327291381858105</v>
      </c>
      <c r="H200" s="278">
        <f>IF(H$59=0,0,H$59/NMM!H$10*1000)</f>
        <v>1.4840717795637053</v>
      </c>
      <c r="I200" s="278">
        <f>IF(I$59=0,0,I$59/NMM!I$10*1000)</f>
        <v>1.8131132351250585</v>
      </c>
      <c r="J200" s="278">
        <f>IF(J$59=0,0,J$59/NMM!J$10*1000)</f>
        <v>1.8086617520107415</v>
      </c>
      <c r="K200" s="278">
        <f>IF(K$59=0,0,K$59/NMM!K$10*1000)</f>
        <v>1.6801277949885323</v>
      </c>
      <c r="L200" s="278">
        <f>IF(L$59=0,0,L$59/NMM!L$10*1000)</f>
        <v>1.6593940811362067</v>
      </c>
      <c r="M200" s="278">
        <f>IF(M$59=0,0,M$59/NMM!M$10*1000)</f>
        <v>1.5394138562540625</v>
      </c>
      <c r="N200" s="278">
        <f>IF(N$59=0,0,N$59/NMM!N$10*1000)</f>
        <v>2.0819073899940097</v>
      </c>
      <c r="O200" s="278">
        <f>IF(O$59=0,0,O$59/NMM!O$10*1000)</f>
        <v>1.954008210899691</v>
      </c>
      <c r="P200" s="278">
        <f>IF(P$59=0,0,P$59/NMM!P$10*1000)</f>
        <v>1.9172724875999116</v>
      </c>
      <c r="Q200" s="278">
        <f>IF(Q$59=0,0,Q$59/NMM!Q$10*1000)</f>
        <v>2.0162359362730649</v>
      </c>
      <c r="R200" s="278">
        <f>IF(R$59=0,0,R$59/NMM!R$10*1000)</f>
        <v>1.9170757507369907</v>
      </c>
      <c r="S200" s="278">
        <f>IF(S$59=0,0,S$59/NMM!S$10*1000)</f>
        <v>1.8997834313820245</v>
      </c>
      <c r="T200" s="278">
        <f>IF(T$59=0,0,T$59/NMM!T$10*1000)</f>
        <v>1.8133847131599818</v>
      </c>
      <c r="U200" s="278">
        <f>IF(U$59=0,0,U$59/NMM!U$10*1000)</f>
        <v>1.8961660232427935</v>
      </c>
      <c r="V200" s="278">
        <f>IF(V$59=0,0,V$59/NMM!V$10*1000)</f>
        <v>1.7985377112305334</v>
      </c>
      <c r="W200" s="278">
        <f>IF(W$59=0,0,W$59/NMM!W$10*1000)</f>
        <v>1.9792226614753057</v>
      </c>
      <c r="DA200" s="79"/>
    </row>
    <row r="201" spans="1:105" ht="12" customHeight="1" x14ac:dyDescent="0.25">
      <c r="A201" s="203" t="s">
        <v>1500</v>
      </c>
      <c r="B201" s="278">
        <f>IF(B$60=0,0,B$60/NMM!B$10*1000)</f>
        <v>8.9593662520274666</v>
      </c>
      <c r="C201" s="278">
        <f>IF(C$60=0,0,C$60/NMM!C$10*1000)</f>
        <v>8.6911694665890735</v>
      </c>
      <c r="D201" s="278">
        <f>IF(D$60=0,0,D$60/NMM!D$10*1000)</f>
        <v>8.7686676852941492</v>
      </c>
      <c r="E201" s="278">
        <f>IF(E$60=0,0,E$60/NMM!E$10*1000)</f>
        <v>7.9502007066676992</v>
      </c>
      <c r="F201" s="278">
        <f>IF(F$60=0,0,F$60/NMM!F$10*1000)</f>
        <v>7.9025744146399548</v>
      </c>
      <c r="G201" s="278">
        <f>IF(G$60=0,0,G$60/NMM!G$10*1000)</f>
        <v>7.7369794022270106</v>
      </c>
      <c r="H201" s="278">
        <f>IF(H$60=0,0,H$60/NMM!H$10*1000)</f>
        <v>7.4523407781320445</v>
      </c>
      <c r="I201" s="278">
        <f>IF(I$60=0,0,I$60/NMM!I$10*1000)</f>
        <v>8.2630812819891712</v>
      </c>
      <c r="J201" s="278">
        <f>IF(J$60=0,0,J$60/NMM!J$10*1000)</f>
        <v>8.0733402317763332</v>
      </c>
      <c r="K201" s="278">
        <f>IF(K$60=0,0,K$60/NMM!K$10*1000)</f>
        <v>7.4978522354577688</v>
      </c>
      <c r="L201" s="278">
        <f>IF(L$60=0,0,L$60/NMM!L$10*1000)</f>
        <v>7.7326678524489116</v>
      </c>
      <c r="M201" s="278">
        <f>IF(M$60=0,0,M$60/NMM!M$10*1000)</f>
        <v>7.6746339417469294</v>
      </c>
      <c r="N201" s="278">
        <f>IF(N$60=0,0,N$60/NMM!N$10*1000)</f>
        <v>8.1598888819069355</v>
      </c>
      <c r="O201" s="278">
        <f>IF(O$60=0,0,O$60/NMM!O$10*1000)</f>
        <v>7.8523856945745072</v>
      </c>
      <c r="P201" s="278">
        <f>IF(P$60=0,0,P$60/NMM!P$10*1000)</f>
        <v>7.6235696419392918</v>
      </c>
      <c r="Q201" s="278">
        <f>IF(Q$60=0,0,Q$60/NMM!Q$10*1000)</f>
        <v>7.6410844555172828</v>
      </c>
      <c r="R201" s="278">
        <f>IF(R$60=0,0,R$60/NMM!R$10*1000)</f>
        <v>7.9232352613182266</v>
      </c>
      <c r="S201" s="278">
        <f>IF(S$60=0,0,S$60/NMM!S$10*1000)</f>
        <v>7.9301757554554664</v>
      </c>
      <c r="T201" s="278">
        <f>IF(T$60=0,0,T$60/NMM!T$10*1000)</f>
        <v>7.3645404631430864</v>
      </c>
      <c r="U201" s="278">
        <f>IF(U$60=0,0,U$60/NMM!U$10*1000)</f>
        <v>7.7905143608074479</v>
      </c>
      <c r="V201" s="278">
        <f>IF(V$60=0,0,V$60/NMM!V$10*1000)</f>
        <v>7.550492712416542</v>
      </c>
      <c r="W201" s="278">
        <f>IF(W$60=0,0,W$60/NMM!W$10*1000)</f>
        <v>7.4483503123651484</v>
      </c>
      <c r="DA201" s="79"/>
    </row>
    <row r="202" spans="1:105" ht="12" customHeight="1" x14ac:dyDescent="0.25">
      <c r="A202" s="203" t="s">
        <v>1522</v>
      </c>
      <c r="B202" s="278">
        <f>IF(B$79=0,0,B$79/NMM!B$10*1000)</f>
        <v>39.347608947234178</v>
      </c>
      <c r="C202" s="278">
        <f>IF(C$79=0,0,C$79/NMM!C$10*1000)</f>
        <v>39.012488240626872</v>
      </c>
      <c r="D202" s="278">
        <f>IF(D$79=0,0,D$79/NMM!D$10*1000)</f>
        <v>39.787794456898339</v>
      </c>
      <c r="E202" s="278">
        <f>IF(E$79=0,0,E$79/NMM!E$10*1000)</f>
        <v>38.167751591390513</v>
      </c>
      <c r="F202" s="278">
        <f>IF(F$79=0,0,F$79/NMM!F$10*1000)</f>
        <v>40.01140107329617</v>
      </c>
      <c r="G202" s="278">
        <f>IF(G$79=0,0,G$79/NMM!G$10*1000)</f>
        <v>41.307760482675512</v>
      </c>
      <c r="H202" s="278">
        <f>IF(H$79=0,0,H$79/NMM!H$10*1000)</f>
        <v>40.774446412862801</v>
      </c>
      <c r="I202" s="278">
        <f>IF(I$79=0,0,I$79/NMM!I$10*1000)</f>
        <v>39.802458433302846</v>
      </c>
      <c r="J202" s="278">
        <f>IF(J$79=0,0,J$79/NMM!J$10*1000)</f>
        <v>40.755383799911627</v>
      </c>
      <c r="K202" s="278">
        <f>IF(K$79=0,0,K$79/NMM!K$10*1000)</f>
        <v>40.814876734984921</v>
      </c>
      <c r="L202" s="278">
        <f>IF(L$79=0,0,L$79/NMM!L$10*1000)</f>
        <v>40.912630416809805</v>
      </c>
      <c r="M202" s="278">
        <f>IF(M$79=0,0,M$79/NMM!M$10*1000)</f>
        <v>41.104284749492635</v>
      </c>
      <c r="N202" s="278">
        <f>IF(N$79=0,0,N$79/NMM!N$10*1000)</f>
        <v>38.375568122323898</v>
      </c>
      <c r="O202" s="278">
        <f>IF(O$79=0,0,O$79/NMM!O$10*1000)</f>
        <v>38.841168635750719</v>
      </c>
      <c r="P202" s="278">
        <f>IF(P$79=0,0,P$79/NMM!P$10*1000)</f>
        <v>38.977432685897028</v>
      </c>
      <c r="Q202" s="278">
        <f>IF(Q$79=0,0,Q$79/NMM!Q$10*1000)</f>
        <v>37.362763809615707</v>
      </c>
      <c r="R202" s="278">
        <f>IF(R$79=0,0,R$79/NMM!R$10*1000)</f>
        <v>39.19866298426998</v>
      </c>
      <c r="S202" s="278">
        <f>IF(S$79=0,0,S$79/NMM!S$10*1000)</f>
        <v>40.441889350791058</v>
      </c>
      <c r="T202" s="278">
        <f>IF(T$79=0,0,T$79/NMM!T$10*1000)</f>
        <v>37.12850997903849</v>
      </c>
      <c r="U202" s="278">
        <f>IF(U$79=0,0,U$79/NMM!U$10*1000)</f>
        <v>39.229451643529721</v>
      </c>
      <c r="V202" s="278">
        <f>IF(V$79=0,0,V$79/NMM!V$10*1000)</f>
        <v>38.328947730860811</v>
      </c>
      <c r="W202" s="278">
        <f>IF(W$79=0,0,W$79/NMM!W$10*1000)</f>
        <v>36.668941914597802</v>
      </c>
      <c r="DA202" s="79"/>
    </row>
    <row r="203" spans="1:105" ht="12" customHeight="1" x14ac:dyDescent="0.25">
      <c r="A203" s="41" t="s">
        <v>1534</v>
      </c>
      <c r="B203" s="279">
        <f>IF(B$89=0,0,B$89/NMM!B$10*1000)</f>
        <v>5.3066428746429066</v>
      </c>
      <c r="C203" s="279">
        <f>IF(C$89=0,0,C$89/NMM!C$10*1000)</f>
        <v>5.1806585069563296</v>
      </c>
      <c r="D203" s="279">
        <f>IF(D$89=0,0,D$89/NMM!D$10*1000)</f>
        <v>5.111681785820088</v>
      </c>
      <c r="E203" s="279">
        <f>IF(E$89=0,0,E$89/NMM!E$10*1000)</f>
        <v>4.8469719461813003</v>
      </c>
      <c r="F203" s="279">
        <f>IF(F$89=0,0,F$89/NMM!F$10*1000)</f>
        <v>4.9433683302455611</v>
      </c>
      <c r="G203" s="279">
        <f>IF(G$89=0,0,G$89/NMM!G$10*1000)</f>
        <v>4.6921856079400106</v>
      </c>
      <c r="H203" s="279">
        <f>IF(H$89=0,0,H$89/NMM!H$10*1000)</f>
        <v>4.586644072357795</v>
      </c>
      <c r="I203" s="279">
        <f>IF(I$89=0,0,I$89/NMM!I$10*1000)</f>
        <v>5.3618752338954536</v>
      </c>
      <c r="J203" s="279">
        <f>IF(J$89=0,0,J$89/NMM!J$10*1000)</f>
        <v>5.2179947701082661</v>
      </c>
      <c r="K203" s="279">
        <f>IF(K$89=0,0,K$89/NMM!K$10*1000)</f>
        <v>4.7672337008782701</v>
      </c>
      <c r="L203" s="279">
        <f>IF(L$89=0,0,L$89/NMM!L$10*1000)</f>
        <v>4.8592243522133876</v>
      </c>
      <c r="M203" s="279">
        <f>IF(M$89=0,0,M$89/NMM!M$10*1000)</f>
        <v>4.6800675022322809</v>
      </c>
      <c r="N203" s="279">
        <f>IF(N$89=0,0,N$89/NMM!N$10*1000)</f>
        <v>5.4635758067758529</v>
      </c>
      <c r="O203" s="279">
        <f>IF(O$89=0,0,O$89/NMM!O$10*1000)</f>
        <v>5.2042222538104133</v>
      </c>
      <c r="P203" s="279">
        <f>IF(P$89=0,0,P$89/NMM!P$10*1000)</f>
        <v>5.0908192671975856</v>
      </c>
      <c r="Q203" s="279">
        <f>IF(Q$89=0,0,Q$89/NMM!Q$10*1000)</f>
        <v>5.2195530206463348</v>
      </c>
      <c r="R203" s="279">
        <f>IF(R$89=0,0,R$89/NMM!R$10*1000)</f>
        <v>5.2121251074295989</v>
      </c>
      <c r="S203" s="279">
        <f>IF(S$89=0,0,S$89/NMM!S$10*1000)</f>
        <v>5.1756970548265295</v>
      </c>
      <c r="T203" s="279">
        <f>IF(T$89=0,0,T$89/NMM!T$10*1000)</f>
        <v>4.8415880139782095</v>
      </c>
      <c r="U203" s="279">
        <f>IF(U$89=0,0,U$89/NMM!U$10*1000)</f>
        <v>5.1546010896541423</v>
      </c>
      <c r="V203" s="279">
        <f>IF(V$89=0,0,V$89/NMM!V$10*1000)</f>
        <v>4.9990748749278868</v>
      </c>
      <c r="W203" s="279">
        <f>IF(W$89=0,0,W$89/NMM!W$10*1000)</f>
        <v>5.1901871854508022</v>
      </c>
      <c r="DA203" s="82"/>
    </row>
    <row r="204" spans="1:105" ht="12" customHeight="1" x14ac:dyDescent="0.25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DA204" s="173"/>
    </row>
    <row r="205" spans="1:105" ht="12" customHeight="1" x14ac:dyDescent="0.25">
      <c r="A205" s="35" t="s">
        <v>51</v>
      </c>
      <c r="B205" s="322">
        <f t="shared" ref="B205:W205" si="51">SUM(B206:B211,B212:B213,B214)</f>
        <v>196.32353701223886</v>
      </c>
      <c r="C205" s="322">
        <f t="shared" si="51"/>
        <v>189.35929069155515</v>
      </c>
      <c r="D205" s="322">
        <f t="shared" si="51"/>
        <v>195.64603750607688</v>
      </c>
      <c r="E205" s="322">
        <f t="shared" si="51"/>
        <v>185.15461681485101</v>
      </c>
      <c r="F205" s="322">
        <f t="shared" si="51"/>
        <v>187.5377146535705</v>
      </c>
      <c r="G205" s="322">
        <f t="shared" si="51"/>
        <v>187.81318403905598</v>
      </c>
      <c r="H205" s="322">
        <f t="shared" si="51"/>
        <v>181.67172981647832</v>
      </c>
      <c r="I205" s="322">
        <f t="shared" si="51"/>
        <v>178.44279048909021</v>
      </c>
      <c r="J205" s="322">
        <f t="shared" si="51"/>
        <v>178.57622937333048</v>
      </c>
      <c r="K205" s="322">
        <f t="shared" si="51"/>
        <v>167.71708911991541</v>
      </c>
      <c r="L205" s="322">
        <f t="shared" si="51"/>
        <v>168.11700750667819</v>
      </c>
      <c r="M205" s="322">
        <f t="shared" si="51"/>
        <v>166.71432055889989</v>
      </c>
      <c r="N205" s="322">
        <f t="shared" si="51"/>
        <v>159.79434055153231</v>
      </c>
      <c r="O205" s="322">
        <f t="shared" si="51"/>
        <v>159.17362096899487</v>
      </c>
      <c r="P205" s="322">
        <f t="shared" si="51"/>
        <v>157.39598175714767</v>
      </c>
      <c r="Q205" s="322">
        <f t="shared" si="51"/>
        <v>152.96209023764678</v>
      </c>
      <c r="R205" s="322">
        <f t="shared" si="51"/>
        <v>157.46081122961439</v>
      </c>
      <c r="S205" s="322">
        <f t="shared" si="51"/>
        <v>157.92723218716688</v>
      </c>
      <c r="T205" s="322">
        <f t="shared" si="51"/>
        <v>152.29093061740821</v>
      </c>
      <c r="U205" s="322">
        <f t="shared" si="51"/>
        <v>159.76880293726356</v>
      </c>
      <c r="V205" s="322">
        <f t="shared" si="51"/>
        <v>153.72423186317275</v>
      </c>
      <c r="W205" s="322">
        <f t="shared" si="51"/>
        <v>148.61145097459436</v>
      </c>
      <c r="DA205" s="95"/>
    </row>
    <row r="206" spans="1:105" ht="12" customHeight="1" x14ac:dyDescent="0.25">
      <c r="A206" s="55" t="s">
        <v>92</v>
      </c>
      <c r="B206" s="275">
        <f>IF(B$100=0,0,B$100/NMM!B$11*1000)</f>
        <v>1.6668078835693185</v>
      </c>
      <c r="C206" s="275">
        <f>IF(C$100=0,0,C$100/NMM!C$11*1000)</f>
        <v>1.6076806854396712</v>
      </c>
      <c r="D206" s="275">
        <f>IF(D$100=0,0,D$100/NMM!D$11*1000)</f>
        <v>1.6610558401048923</v>
      </c>
      <c r="E206" s="275">
        <f>IF(E$100=0,0,E$100/NMM!E$11*1000)</f>
        <v>1.5719825533046969</v>
      </c>
      <c r="F206" s="275">
        <f>IF(F$100=0,0,F$100/NMM!F$11*1000)</f>
        <v>1.5922153095261387</v>
      </c>
      <c r="G206" s="275">
        <f>IF(G$100=0,0,G$100/NMM!G$11*1000)</f>
        <v>1.5945540741514077</v>
      </c>
      <c r="H206" s="275">
        <f>IF(H$100=0,0,H$100/NMM!H$11*1000)</f>
        <v>1.5424124691735068</v>
      </c>
      <c r="I206" s="275">
        <f>IF(I$100=0,0,I$100/NMM!I$11*1000)</f>
        <v>1.514998428002329</v>
      </c>
      <c r="J206" s="275">
        <f>IF(J$100=0,0,J$100/NMM!J$11*1000)</f>
        <v>1.5161313384399955</v>
      </c>
      <c r="K206" s="275">
        <f>IF(K$100=0,0,K$100/NMM!K$11*1000)</f>
        <v>1.4239360731212742</v>
      </c>
      <c r="L206" s="275">
        <f>IF(L$100=0,0,L$100/NMM!L$11*1000)</f>
        <v>1.4273314231134564</v>
      </c>
      <c r="M206" s="275">
        <f>IF(M$100=0,0,M$100/NMM!M$11*1000)</f>
        <v>1.4154224604984693</v>
      </c>
      <c r="N206" s="275">
        <f>IF(N$100=0,0,N$100/NMM!N$11*1000)</f>
        <v>1.3566710881158566</v>
      </c>
      <c r="O206" s="275">
        <f>IF(O$100=0,0,O$100/NMM!O$11*1000)</f>
        <v>1.3514011122925016</v>
      </c>
      <c r="P206" s="275">
        <f>IF(P$100=0,0,P$100/NMM!P$11*1000)</f>
        <v>1.3363087647447409</v>
      </c>
      <c r="Q206" s="275">
        <f>IF(Q$100=0,0,Q$100/NMM!Q$11*1000)</f>
        <v>1.2986645502395135</v>
      </c>
      <c r="R206" s="275">
        <f>IF(R$100=0,0,R$100/NMM!R$11*1000)</f>
        <v>1.3368591739183482</v>
      </c>
      <c r="S206" s="275">
        <f>IF(S$100=0,0,S$100/NMM!S$11*1000)</f>
        <v>1.3408191378681775</v>
      </c>
      <c r="T206" s="275">
        <f>IF(T$100=0,0,T$100/NMM!T$11*1000)</f>
        <v>1.2929663330866517</v>
      </c>
      <c r="U206" s="275">
        <f>IF(U$100=0,0,U$100/NMM!U$11*1000)</f>
        <v>1.356454271031909</v>
      </c>
      <c r="V206" s="275">
        <f>IF(V$100=0,0,V$100/NMM!V$11*1000)</f>
        <v>1.3051352143746535</v>
      </c>
      <c r="W206" s="275">
        <f>IF(W$100=0,0,W$100/NMM!W$11*1000)</f>
        <v>1.2617271563203631</v>
      </c>
      <c r="DA206" s="76"/>
    </row>
    <row r="207" spans="1:105" ht="12" customHeight="1" x14ac:dyDescent="0.25">
      <c r="A207" s="202" t="s">
        <v>93</v>
      </c>
      <c r="B207" s="276">
        <f>IF(B$101=0,0,B$101/NMM!B$11*1000)</f>
        <v>1.8688073642866041</v>
      </c>
      <c r="C207" s="276">
        <f>IF(C$101=0,0,C$101/NMM!C$11*1000)</f>
        <v>1.802514575307409</v>
      </c>
      <c r="D207" s="276">
        <f>IF(D$101=0,0,D$101/NMM!D$11*1000)</f>
        <v>1.8623582340107154</v>
      </c>
      <c r="E207" s="276">
        <f>IF(E$101=0,0,E$101/NMM!E$11*1000)</f>
        <v>1.7624902072427131</v>
      </c>
      <c r="F207" s="276">
        <f>IF(F$101=0,0,F$101/NMM!F$11*1000)</f>
        <v>1.7851749594563138</v>
      </c>
      <c r="G207" s="276">
        <f>IF(G$101=0,0,G$101/NMM!G$11*1000)</f>
        <v>1.7877971576101148</v>
      </c>
      <c r="H207" s="276">
        <f>IF(H$101=0,0,H$101/NMM!H$11*1000)</f>
        <v>1.7293365417653184</v>
      </c>
      <c r="I207" s="276">
        <f>IF(I$101=0,0,I$101/NMM!I$11*1000)</f>
        <v>1.6986002088438266</v>
      </c>
      <c r="J207" s="276">
        <f>IF(J$101=0,0,J$101/NMM!J$11*1000)</f>
        <v>1.6998704160403841</v>
      </c>
      <c r="K207" s="276">
        <f>IF(K$101=0,0,K$101/NMM!K$11*1000)</f>
        <v>1.5965020599878377</v>
      </c>
      <c r="L207" s="276">
        <f>IF(L$101=0,0,L$101/NMM!L$11*1000)</f>
        <v>1.6003088904763847</v>
      </c>
      <c r="M207" s="276">
        <f>IF(M$101=0,0,M$101/NMM!M$11*1000)</f>
        <v>1.5869566875888839</v>
      </c>
      <c r="N207" s="276">
        <f>IF(N$101=0,0,N$101/NMM!N$11*1000)</f>
        <v>1.5210852704610414</v>
      </c>
      <c r="O207" s="276">
        <f>IF(O$101=0,0,O$101/NMM!O$11*1000)</f>
        <v>1.5151766293240627</v>
      </c>
      <c r="P207" s="276">
        <f>IF(P$101=0,0,P$101/NMM!P$11*1000)</f>
        <v>1.4982552489300429</v>
      </c>
      <c r="Q207" s="276">
        <f>IF(Q$101=0,0,Q$101/NMM!Q$11*1000)</f>
        <v>1.456048953901304</v>
      </c>
      <c r="R207" s="276">
        <f>IF(R$101=0,0,R$101/NMM!R$11*1000)</f>
        <v>1.4988723618721802</v>
      </c>
      <c r="S207" s="276">
        <f>IF(S$101=0,0,S$101/NMM!S$11*1000)</f>
        <v>1.5033122315564431</v>
      </c>
      <c r="T207" s="276">
        <f>IF(T$101=0,0,T$101/NMM!T$11*1000)</f>
        <v>1.4496601731164609</v>
      </c>
      <c r="U207" s="276">
        <f>IF(U$101=0,0,U$101/NMM!U$11*1000)</f>
        <v>1.5208421774404366</v>
      </c>
      <c r="V207" s="276">
        <f>IF(V$101=0,0,V$101/NMM!V$11*1000)</f>
        <v>1.4633037940702134</v>
      </c>
      <c r="W207" s="276">
        <f>IF(W$101=0,0,W$101/NMM!W$11*1000)</f>
        <v>1.4146351386355376</v>
      </c>
      <c r="DA207" s="77"/>
    </row>
    <row r="208" spans="1:105" ht="12" customHeight="1" x14ac:dyDescent="0.25">
      <c r="A208" s="202" t="s">
        <v>94</v>
      </c>
      <c r="B208" s="276">
        <f>IF(B$102=0,0,B$102/NMM!B$11*1000)</f>
        <v>2.0010133540025388</v>
      </c>
      <c r="C208" s="276">
        <f>IF(C$102=0,0,C$102/NMM!C$11*1000)</f>
        <v>2.0051416855994026</v>
      </c>
      <c r="D208" s="276">
        <f>IF(D$102=0,0,D$102/NMM!D$11*1000)</f>
        <v>1.9438543693215427</v>
      </c>
      <c r="E208" s="276">
        <f>IF(E$102=0,0,E$102/NMM!E$11*1000)</f>
        <v>2.1694706471561584</v>
      </c>
      <c r="F208" s="276">
        <f>IF(F$102=0,0,F$102/NMM!F$11*1000)</f>
        <v>2.4272593599164778</v>
      </c>
      <c r="G208" s="276">
        <f>IF(G$102=0,0,G$102/NMM!G$11*1000)</f>
        <v>2.4093234717674341</v>
      </c>
      <c r="H208" s="276">
        <f>IF(H$102=0,0,H$102/NMM!H$11*1000)</f>
        <v>2.4960167010956558</v>
      </c>
      <c r="I208" s="276">
        <f>IF(I$102=0,0,I$102/NMM!I$11*1000)</f>
        <v>2.5842549236987198</v>
      </c>
      <c r="J208" s="276">
        <f>IF(J$102=0,0,J$102/NMM!J$11*1000)</f>
        <v>2.664258696094882</v>
      </c>
      <c r="K208" s="276">
        <f>IF(K$102=0,0,K$102/NMM!K$11*1000)</f>
        <v>2.5530305724616684</v>
      </c>
      <c r="L208" s="276">
        <f>IF(L$102=0,0,L$102/NMM!L$11*1000)</f>
        <v>2.46363700633517</v>
      </c>
      <c r="M208" s="276">
        <f>IF(M$102=0,0,M$102/NMM!M$11*1000)</f>
        <v>2.3357571723879911</v>
      </c>
      <c r="N208" s="276">
        <f>IF(N$102=0,0,N$102/NMM!N$11*1000)</f>
        <v>2.6754336646021839</v>
      </c>
      <c r="O208" s="276">
        <f>IF(O$102=0,0,O$102/NMM!O$11*1000)</f>
        <v>2.6171276370564254</v>
      </c>
      <c r="P208" s="276">
        <f>IF(P$102=0,0,P$102/NMM!P$11*1000)</f>
        <v>2.5976113294158614</v>
      </c>
      <c r="Q208" s="276">
        <f>IF(Q$102=0,0,Q$102/NMM!Q$11*1000)</f>
        <v>2.6044504962545338</v>
      </c>
      <c r="R208" s="276">
        <f>IF(R$102=0,0,R$102/NMM!R$11*1000)</f>
        <v>2.5245195275367744</v>
      </c>
      <c r="S208" s="276">
        <f>IF(S$102=0,0,S$102/NMM!S$11*1000)</f>
        <v>2.5256866378299367</v>
      </c>
      <c r="T208" s="276">
        <f>IF(T$102=0,0,T$102/NMM!T$11*1000)</f>
        <v>2.4964222633853859</v>
      </c>
      <c r="U208" s="276">
        <f>IF(U$102=0,0,U$102/NMM!U$11*1000)</f>
        <v>2.5619332853886103</v>
      </c>
      <c r="V208" s="276">
        <f>IF(V$102=0,0,V$102/NMM!V$11*1000)</f>
        <v>2.3991723145185029</v>
      </c>
      <c r="W208" s="276">
        <f>IF(W$102=0,0,W$102/NMM!W$11*1000)</f>
        <v>2.4905061786039377</v>
      </c>
      <c r="DA208" s="77"/>
    </row>
    <row r="209" spans="1:105" ht="12" customHeight="1" x14ac:dyDescent="0.25">
      <c r="A209" s="202" t="s">
        <v>95</v>
      </c>
      <c r="B209" s="276">
        <f>IF(B$103=0,0,B$103/NMM!B$11*1000)</f>
        <v>1.4960224447122483</v>
      </c>
      <c r="C209" s="276">
        <f>IF(C$103=0,0,C$103/NMM!C$11*1000)</f>
        <v>1.442953571948411</v>
      </c>
      <c r="D209" s="276">
        <f>IF(D$103=0,0,D$103/NMM!D$11*1000)</f>
        <v>1.490859770470923</v>
      </c>
      <c r="E209" s="276">
        <f>IF(E$103=0,0,E$103/NMM!E$11*1000)</f>
        <v>1.4109131625918983</v>
      </c>
      <c r="F209" s="276">
        <f>IF(F$103=0,0,F$103/NMM!F$11*1000)</f>
        <v>1.4290728183770938</v>
      </c>
      <c r="G209" s="276">
        <f>IF(G$103=0,0,G$103/NMM!G$11*1000)</f>
        <v>1.4311719471409974</v>
      </c>
      <c r="H209" s="276">
        <f>IF(H$103=0,0,H$103/NMM!H$11*1000)</f>
        <v>1.3843729056202556</v>
      </c>
      <c r="I209" s="276">
        <f>IF(I$103=0,0,I$103/NMM!I$11*1000)</f>
        <v>1.3597677778808039</v>
      </c>
      <c r="J209" s="276">
        <f>IF(J$103=0,0,J$103/NMM!J$11*1000)</f>
        <v>1.3607846073902541</v>
      </c>
      <c r="K209" s="276">
        <f>IF(K$103=0,0,K$103/NMM!K$11*1000)</f>
        <v>1.2780359069715523</v>
      </c>
      <c r="L209" s="276">
        <f>IF(L$103=0,0,L$103/NMM!L$11*1000)</f>
        <v>1.2810833606379473</v>
      </c>
      <c r="M209" s="276">
        <f>IF(M$103=0,0,M$103/NMM!M$11*1000)</f>
        <v>1.2703946210772072</v>
      </c>
      <c r="N209" s="276">
        <f>IF(N$103=0,0,N$103/NMM!N$11*1000)</f>
        <v>1.2176630659841157</v>
      </c>
      <c r="O209" s="276">
        <f>IF(O$103=0,0,O$103/NMM!O$11*1000)</f>
        <v>1.212933065488828</v>
      </c>
      <c r="P209" s="276">
        <f>IF(P$103=0,0,P$103/NMM!P$11*1000)</f>
        <v>1.1993871188338983</v>
      </c>
      <c r="Q209" s="276">
        <f>IF(Q$103=0,0,Q$103/NMM!Q$11*1000)</f>
        <v>1.165600027730882</v>
      </c>
      <c r="R209" s="276">
        <f>IF(R$103=0,0,R$103/NMM!R$11*1000)</f>
        <v>1.1998811316626159</v>
      </c>
      <c r="S209" s="276">
        <f>IF(S$103=0,0,S$103/NMM!S$11*1000)</f>
        <v>1.2034353474829236</v>
      </c>
      <c r="T209" s="276">
        <f>IF(T$103=0,0,T$103/NMM!T$11*1000)</f>
        <v>1.1604856646182766</v>
      </c>
      <c r="U209" s="276">
        <f>IF(U$103=0,0,U$103/NMM!U$11*1000)</f>
        <v>1.2174684645383327</v>
      </c>
      <c r="V209" s="276">
        <f>IF(V$103=0,0,V$103/NMM!V$11*1000)</f>
        <v>1.1714076909137756</v>
      </c>
      <c r="W209" s="276">
        <f>IF(W$103=0,0,W$103/NMM!W$11*1000)</f>
        <v>1.132447334551933</v>
      </c>
      <c r="DA209" s="77"/>
    </row>
    <row r="210" spans="1:105" ht="12" customHeight="1" x14ac:dyDescent="0.25">
      <c r="A210" s="56" t="s">
        <v>96</v>
      </c>
      <c r="B210" s="277">
        <f>IF(B$104=0,0,B$104/NMM!B$11*1000)</f>
        <v>1.5814583934915338</v>
      </c>
      <c r="C210" s="277">
        <f>IF(C$104=0,0,C$104/NMM!C$11*1000)</f>
        <v>1.5411227173633839</v>
      </c>
      <c r="D210" s="277">
        <f>IF(D$104=0,0,D$104/NMM!D$11*1000)</f>
        <v>1.6019479624646089</v>
      </c>
      <c r="E210" s="277">
        <f>IF(E$104=0,0,E$104/NMM!E$11*1000)</f>
        <v>1.4976273103814846</v>
      </c>
      <c r="F210" s="277">
        <f>IF(F$104=0,0,F$104/NMM!F$11*1000)</f>
        <v>1.508882972549431</v>
      </c>
      <c r="G210" s="277">
        <f>IF(G$104=0,0,G$104/NMM!G$11*1000)</f>
        <v>1.5142383147123613</v>
      </c>
      <c r="H210" s="277">
        <f>IF(H$104=0,0,H$104/NMM!H$11*1000)</f>
        <v>1.4569139876103838</v>
      </c>
      <c r="I210" s="277">
        <f>IF(I$104=0,0,I$104/NMM!I$11*1000)</f>
        <v>1.4272853701304096</v>
      </c>
      <c r="J210" s="277">
        <f>IF(J$104=0,0,J$104/NMM!J$11*1000)</f>
        <v>1.4297157100609108</v>
      </c>
      <c r="K210" s="277">
        <f>IF(K$104=0,0,K$104/NMM!K$11*1000)</f>
        <v>1.3407019294651648</v>
      </c>
      <c r="L210" s="277">
        <f>IF(L$104=0,0,L$104/NMM!L$11*1000)</f>
        <v>1.3457462856606381</v>
      </c>
      <c r="M210" s="277">
        <f>IF(M$104=0,0,M$104/NMM!M$11*1000)</f>
        <v>1.341827334310953</v>
      </c>
      <c r="N210" s="277">
        <f>IF(N$104=0,0,N$104/NMM!N$11*1000)</f>
        <v>1.2802329772942618</v>
      </c>
      <c r="O210" s="277">
        <f>IF(O$104=0,0,O$104/NMM!O$11*1000)</f>
        <v>1.2753195583329755</v>
      </c>
      <c r="P210" s="277">
        <f>IF(P$104=0,0,P$104/NMM!P$11*1000)</f>
        <v>1.2608972470397533</v>
      </c>
      <c r="Q210" s="277">
        <f>IF(Q$104=0,0,Q$104/NMM!Q$11*1000)</f>
        <v>1.225801953869148</v>
      </c>
      <c r="R210" s="277">
        <f>IF(R$104=0,0,R$104/NMM!R$11*1000)</f>
        <v>1.2622789874618503</v>
      </c>
      <c r="S210" s="277">
        <f>IF(S$104=0,0,S$104/NMM!S$11*1000)</f>
        <v>1.265529535623376</v>
      </c>
      <c r="T210" s="277">
        <f>IF(T$104=0,0,T$104/NMM!T$11*1000)</f>
        <v>1.2201446813962595</v>
      </c>
      <c r="U210" s="277">
        <f>IF(U$104=0,0,U$104/NMM!U$11*1000)</f>
        <v>1.2807173774921001</v>
      </c>
      <c r="V210" s="277">
        <f>IF(V$104=0,0,V$104/NMM!V$11*1000)</f>
        <v>1.23345942756351</v>
      </c>
      <c r="W210" s="277">
        <f>IF(W$104=0,0,W$104/NMM!W$11*1000)</f>
        <v>1.1906690892228717</v>
      </c>
      <c r="DA210" s="78"/>
    </row>
    <row r="211" spans="1:105" ht="12" customHeight="1" x14ac:dyDescent="0.25">
      <c r="A211" s="203" t="s">
        <v>1555</v>
      </c>
      <c r="B211" s="278">
        <f>IF(B$110=0,0,B$110/NMM!B$11*1000)</f>
        <v>157.39420466071886</v>
      </c>
      <c r="C211" s="278">
        <f>IF(C$110=0,0,C$110/NMM!C$11*1000)</f>
        <v>151.13287247211127</v>
      </c>
      <c r="D211" s="278">
        <f>IF(D$110=0,0,D$110/NMM!D$11*1000)</f>
        <v>157.27101750937007</v>
      </c>
      <c r="E211" s="278">
        <f>IF(E$110=0,0,E$110/NMM!E$11*1000)</f>
        <v>145.9406696764205</v>
      </c>
      <c r="F211" s="278">
        <f>IF(F$110=0,0,F$110/NMM!F$11*1000)</f>
        <v>145.79593630014108</v>
      </c>
      <c r="G211" s="278">
        <f>IF(G$110=0,0,G$110/NMM!G$11*1000)</f>
        <v>146.19712623719423</v>
      </c>
      <c r="H211" s="278">
        <f>IF(H$110=0,0,H$110/NMM!H$11*1000)</f>
        <v>139.96197145597935</v>
      </c>
      <c r="I211" s="278">
        <f>IF(I$110=0,0,I$110/NMM!I$11*1000)</f>
        <v>136.30647595219622</v>
      </c>
      <c r="J211" s="278">
        <f>IF(J$110=0,0,J$110/NMM!J$11*1000)</f>
        <v>135.71750632702725</v>
      </c>
      <c r="K211" s="278">
        <f>IF(K$110=0,0,K$110/NMM!K$11*1000)</f>
        <v>127.01789734925894</v>
      </c>
      <c r="L211" s="278">
        <f>IF(L$110=0,0,L$110/NMM!L$11*1000)</f>
        <v>128.16249609192701</v>
      </c>
      <c r="M211" s="278">
        <f>IF(M$110=0,0,M$110/NMM!M$11*1000)</f>
        <v>128.03447363034161</v>
      </c>
      <c r="N211" s="278">
        <f>IF(N$110=0,0,N$110/NMM!N$11*1000)</f>
        <v>118.86850380271493</v>
      </c>
      <c r="O211" s="278">
        <f>IF(O$110=0,0,O$110/NMM!O$11*1000)</f>
        <v>118.82994680601813</v>
      </c>
      <c r="P211" s="278">
        <f>IF(P$110=0,0,P$110/NMM!P$11*1000)</f>
        <v>117.41724145653151</v>
      </c>
      <c r="Q211" s="278">
        <f>IF(Q$110=0,0,Q$110/NMM!Q$11*1000)</f>
        <v>113.40236308075109</v>
      </c>
      <c r="R211" s="278">
        <f>IF(R$110=0,0,R$110/NMM!R$11*1000)</f>
        <v>118.11991468545783</v>
      </c>
      <c r="S211" s="278">
        <f>IF(S$110=0,0,S$110/NMM!S$11*1000)</f>
        <v>118.52600016407867</v>
      </c>
      <c r="T211" s="278">
        <f>IF(T$110=0,0,T$110/NMM!T$11*1000)</f>
        <v>113.75835828658015</v>
      </c>
      <c r="U211" s="278">
        <f>IF(U$110=0,0,U$110/NMM!U$11*1000)</f>
        <v>119.84769763187634</v>
      </c>
      <c r="V211" s="278">
        <f>IF(V$110=0,0,V$110/NMM!V$11*1000)</f>
        <v>115.89391782123104</v>
      </c>
      <c r="W211" s="278">
        <f>IF(W$110=0,0,W$110/NMM!W$11*1000)</f>
        <v>110.52931672038962</v>
      </c>
      <c r="DA211" s="79"/>
    </row>
    <row r="212" spans="1:105" ht="12" customHeight="1" x14ac:dyDescent="0.25">
      <c r="A212" s="203" t="s">
        <v>1565</v>
      </c>
      <c r="B212" s="278">
        <f>IF(B$118=0,0,B$118/NMM!B$11*1000)</f>
        <v>8.239373593571429</v>
      </c>
      <c r="C212" s="278">
        <f>IF(C$118=0,0,C$118/NMM!C$11*1000)</f>
        <v>8.2563724138325014</v>
      </c>
      <c r="D212" s="278">
        <f>IF(D$118=0,0,D$118/NMM!D$11*1000)</f>
        <v>8.0040157294802476</v>
      </c>
      <c r="E212" s="278">
        <f>IF(E$118=0,0,E$118/NMM!E$11*1000)</f>
        <v>8.9330134286470528</v>
      </c>
      <c r="F212" s="278">
        <f>IF(F$118=0,0,F$118/NMM!F$11*1000)</f>
        <v>9.994484362056653</v>
      </c>
      <c r="G212" s="278">
        <f>IF(G$118=0,0,G$118/NMM!G$11*1000)</f>
        <v>9.9206315399868359</v>
      </c>
      <c r="H212" s="278">
        <f>IF(H$118=0,0,H$118/NMM!H$11*1000)</f>
        <v>10.277599624702315</v>
      </c>
      <c r="I212" s="278">
        <f>IF(I$118=0,0,I$118/NMM!I$11*1000)</f>
        <v>10.640929374503894</v>
      </c>
      <c r="J212" s="278">
        <f>IF(J$118=0,0,J$118/NMM!J$11*1000)</f>
        <v>10.970352947989049</v>
      </c>
      <c r="K212" s="278">
        <f>IF(K$118=0,0,K$118/NMM!K$11*1000)</f>
        <v>10.512359970134673</v>
      </c>
      <c r="L212" s="278">
        <f>IF(L$118=0,0,L$118/NMM!L$11*1000)</f>
        <v>10.144272977259504</v>
      </c>
      <c r="M212" s="278">
        <f>IF(M$118=0,0,M$118/NMM!M$11*1000)</f>
        <v>9.6177149086353673</v>
      </c>
      <c r="N212" s="278">
        <f>IF(N$118=0,0,N$118/NMM!N$11*1000)</f>
        <v>11.016367003939198</v>
      </c>
      <c r="O212" s="278">
        <f>IF(O$118=0,0,O$118/NMM!O$11*1000)</f>
        <v>10.776286075570752</v>
      </c>
      <c r="P212" s="278">
        <f>IF(P$118=0,0,P$118/NMM!P$11*1000)</f>
        <v>10.695925717407212</v>
      </c>
      <c r="Q212" s="278">
        <f>IF(Q$118=0,0,Q$118/NMM!Q$11*1000)</f>
        <v>10.724086674224347</v>
      </c>
      <c r="R212" s="278">
        <f>IF(R$118=0,0,R$118/NMM!R$11*1000)</f>
        <v>10.394962877202028</v>
      </c>
      <c r="S212" s="278">
        <f>IF(S$118=0,0,S$118/NMM!S$11*1000)</f>
        <v>10.399768571132576</v>
      </c>
      <c r="T212" s="278">
        <f>IF(T$118=0,0,T$118/NMM!T$11*1000)</f>
        <v>10.279269568190626</v>
      </c>
      <c r="U212" s="278">
        <f>IF(U$118=0,0,U$118/NMM!U$11*1000)</f>
        <v>10.549017785363478</v>
      </c>
      <c r="V212" s="278">
        <f>IF(V$118=0,0,V$118/NMM!V$11*1000)</f>
        <v>9.8788331297894523</v>
      </c>
      <c r="W212" s="278">
        <f>IF(W$118=0,0,W$118/NMM!W$11*1000)</f>
        <v>10.254909494516909</v>
      </c>
      <c r="DA212" s="79"/>
    </row>
    <row r="213" spans="1:105" ht="12" customHeight="1" x14ac:dyDescent="0.25">
      <c r="A213" s="203" t="s">
        <v>1567</v>
      </c>
      <c r="B213" s="278">
        <f>IF(B$119=0,0,B$119/NMM!B$11*1000)</f>
        <v>14.723792880545668</v>
      </c>
      <c r="C213" s="278">
        <f>IF(C$119=0,0,C$119/NMM!C$11*1000)</f>
        <v>14.203407954533317</v>
      </c>
      <c r="D213" s="278">
        <f>IF(D$119=0,0,D$119/NMM!D$11*1000)</f>
        <v>14.668883286086871</v>
      </c>
      <c r="E213" s="278">
        <f>IF(E$119=0,0,E$119/NMM!E$11*1000)</f>
        <v>13.897453231236819</v>
      </c>
      <c r="F213" s="278">
        <f>IF(F$119=0,0,F$119/NMM!F$11*1000)</f>
        <v>14.086533294635222</v>
      </c>
      <c r="G213" s="278">
        <f>IF(G$119=0,0,G$119/NMM!G$11*1000)</f>
        <v>14.106085460812032</v>
      </c>
      <c r="H213" s="278">
        <f>IF(H$119=0,0,H$119/NMM!H$11*1000)</f>
        <v>13.65232492695101</v>
      </c>
      <c r="I213" s="278">
        <f>IF(I$119=0,0,I$119/NMM!I$11*1000)</f>
        <v>13.415495319661328</v>
      </c>
      <c r="J213" s="278">
        <f>IF(J$119=0,0,J$119/NMM!J$11*1000)</f>
        <v>13.428679007466704</v>
      </c>
      <c r="K213" s="278">
        <f>IF(K$119=0,0,K$119/NMM!K$11*1000)</f>
        <v>12.614365592855641</v>
      </c>
      <c r="L213" s="278">
        <f>IF(L$119=0,0,L$119/NMM!L$11*1000)</f>
        <v>12.640318660790372</v>
      </c>
      <c r="M213" s="278">
        <f>IF(M$119=0,0,M$119/NMM!M$11*1000)</f>
        <v>12.529812748661698</v>
      </c>
      <c r="N213" s="278">
        <f>IF(N$119=0,0,N$119/NMM!N$11*1000)</f>
        <v>12.028394659521105</v>
      </c>
      <c r="O213" s="278">
        <f>IF(O$119=0,0,O$119/NMM!O$11*1000)</f>
        <v>11.979667125171138</v>
      </c>
      <c r="P213" s="278">
        <f>IF(P$119=0,0,P$119/NMM!P$11*1000)</f>
        <v>11.846298080250518</v>
      </c>
      <c r="Q213" s="278">
        <f>IF(Q$119=0,0,Q$119/NMM!Q$11*1000)</f>
        <v>11.515889468291142</v>
      </c>
      <c r="R213" s="278">
        <f>IF(R$119=0,0,R$119/NMM!R$11*1000)</f>
        <v>11.848017147922461</v>
      </c>
      <c r="S213" s="278">
        <f>IF(S$119=0,0,S$119/NMM!S$11*1000)</f>
        <v>11.882887067353378</v>
      </c>
      <c r="T213" s="278">
        <f>IF(T$119=0,0,T$119/NMM!T$11*1000)</f>
        <v>11.461352340033528</v>
      </c>
      <c r="U213" s="278">
        <f>IF(U$119=0,0,U$119/NMM!U$11*1000)</f>
        <v>12.021702227961846</v>
      </c>
      <c r="V213" s="278">
        <f>IF(V$119=0,0,V$119/NMM!V$11*1000)</f>
        <v>11.564043677976407</v>
      </c>
      <c r="W213" s="278">
        <f>IF(W$119=0,0,W$119/NMM!W$11*1000)</f>
        <v>11.186705236476545</v>
      </c>
      <c r="DA213" s="79"/>
    </row>
    <row r="214" spans="1:105" ht="12" customHeight="1" x14ac:dyDescent="0.25">
      <c r="A214" s="41" t="s">
        <v>1577</v>
      </c>
      <c r="B214" s="279">
        <f>IF(B$127=0,0,B$127/NMM!B$11*1000)</f>
        <v>7.3520564373406705</v>
      </c>
      <c r="C214" s="279">
        <f>IF(C$127=0,0,C$127/NMM!C$11*1000)</f>
        <v>7.3672246154197829</v>
      </c>
      <c r="D214" s="279">
        <f>IF(D$127=0,0,D$127/NMM!D$11*1000)</f>
        <v>7.1420448047670053</v>
      </c>
      <c r="E214" s="279">
        <f>IF(E$127=0,0,E$127/NMM!E$11*1000)</f>
        <v>7.9709965978696919</v>
      </c>
      <c r="F214" s="279">
        <f>IF(F$127=0,0,F$127/NMM!F$11*1000)</f>
        <v>8.9181552769121062</v>
      </c>
      <c r="G214" s="279">
        <f>IF(G$127=0,0,G$127/NMM!G$11*1000)</f>
        <v>8.8522558356805767</v>
      </c>
      <c r="H214" s="279">
        <f>IF(H$127=0,0,H$127/NMM!H$11*1000)</f>
        <v>9.1707812035805389</v>
      </c>
      <c r="I214" s="279">
        <f>IF(I$127=0,0,I$127/NMM!I$11*1000)</f>
        <v>9.4949831341727187</v>
      </c>
      <c r="J214" s="279">
        <f>IF(J$127=0,0,J$127/NMM!J$11*1000)</f>
        <v>9.7889303228210185</v>
      </c>
      <c r="K214" s="279">
        <f>IF(K$127=0,0,K$127/NMM!K$11*1000)</f>
        <v>9.380259665658647</v>
      </c>
      <c r="L214" s="279">
        <f>IF(L$127=0,0,L$127/NMM!L$11*1000)</f>
        <v>9.0518128104777222</v>
      </c>
      <c r="M214" s="279">
        <f>IF(M$127=0,0,M$127/NMM!M$11*1000)</f>
        <v>8.5819609953977221</v>
      </c>
      <c r="N214" s="279">
        <f>IF(N$127=0,0,N$127/NMM!N$11*1000)</f>
        <v>9.829989018899612</v>
      </c>
      <c r="O214" s="279">
        <f>IF(O$127=0,0,O$127/NMM!O$11*1000)</f>
        <v>9.6157629597400742</v>
      </c>
      <c r="P214" s="279">
        <f>IF(P$127=0,0,P$127/NMM!P$11*1000)</f>
        <v>9.5440567939941481</v>
      </c>
      <c r="Q214" s="279">
        <f>IF(Q$127=0,0,Q$127/NMM!Q$11*1000)</f>
        <v>9.5691850323848247</v>
      </c>
      <c r="R214" s="279">
        <f>IF(R$127=0,0,R$127/NMM!R$11*1000)</f>
        <v>9.2755053365802898</v>
      </c>
      <c r="S214" s="279">
        <f>IF(S$127=0,0,S$127/NMM!S$11*1000)</f>
        <v>9.2797934942413924</v>
      </c>
      <c r="T214" s="279">
        <f>IF(T$127=0,0,T$127/NMM!T$11*1000)</f>
        <v>9.1722713070008801</v>
      </c>
      <c r="U214" s="279">
        <f>IF(U$127=0,0,U$127/NMM!U$11*1000)</f>
        <v>9.412969716170501</v>
      </c>
      <c r="V214" s="279">
        <f>IF(V$127=0,0,V$127/NMM!V$11*1000)</f>
        <v>8.8149587927352133</v>
      </c>
      <c r="W214" s="279">
        <f>IF(W$127=0,0,W$127/NMM!W$11*1000)</f>
        <v>9.1505346258766398</v>
      </c>
      <c r="DA214" s="82"/>
    </row>
    <row r="215" spans="1:105" ht="12" customHeight="1" x14ac:dyDescent="0.25">
      <c r="B215" s="313"/>
      <c r="C215" s="313"/>
      <c r="D215" s="313"/>
      <c r="E215" s="313"/>
      <c r="F215" s="313"/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  <c r="T215" s="313"/>
      <c r="U215" s="313"/>
      <c r="V215" s="313"/>
      <c r="W215" s="313"/>
      <c r="DA215" s="150"/>
    </row>
  </sheetData>
  <conditionalFormatting sqref="B50:V59 B101:V110 B144:V144 B134:V139 B157:V157 B159:V160 B162:V163 B148:V152 B167:V171 B178:V179 B193:V193 B185:V190 B196:V200 B215:V215 B207:V211 B20:W25 B6:W15 B27:W32 B34:W44 B49:W58 B100:W109 B133:W138 B156:W156 B158:W159 B161:W162 B147:W151 B166:W170 B177:W178 B192:W192 B184:W189 B195:W199 B214:W214 B206:W210">
    <cfRule type="cellIs" dxfId="561" priority="436" operator="lessThan">
      <formula>0</formula>
    </cfRule>
  </conditionalFormatting>
  <conditionalFormatting sqref="B16:W16">
    <cfRule type="cellIs" dxfId="560" priority="433" operator="lessThan">
      <formula>0</formula>
    </cfRule>
  </conditionalFormatting>
  <conditionalFormatting sqref="B20:V24">
    <cfRule type="cellIs" dxfId="559" priority="431" operator="lessThan">
      <formula>0</formula>
    </cfRule>
  </conditionalFormatting>
  <conditionalFormatting sqref="B16:V16">
    <cfRule type="cellIs" dxfId="558" priority="428" operator="lessThan">
      <formula>0</formula>
    </cfRule>
  </conditionalFormatting>
  <conditionalFormatting sqref="B46:V46">
    <cfRule type="cellIs" dxfId="557" priority="429" operator="lessThan">
      <formula>0</formula>
    </cfRule>
  </conditionalFormatting>
  <conditionalFormatting sqref="B28:V45">
    <cfRule type="cellIs" dxfId="556" priority="427" operator="lessThan">
      <formula>0</formula>
    </cfRule>
  </conditionalFormatting>
  <conditionalFormatting sqref="B63:W66">
    <cfRule type="cellIs" dxfId="555" priority="426" operator="lessThan">
      <formula>0</formula>
    </cfRule>
  </conditionalFormatting>
  <conditionalFormatting sqref="B92:W95">
    <cfRule type="cellIs" dxfId="554" priority="419" operator="lessThan">
      <formula>0</formula>
    </cfRule>
  </conditionalFormatting>
  <conditionalFormatting sqref="B70:W70">
    <cfRule type="cellIs" dxfId="553" priority="423" operator="lessThan">
      <formula>0</formula>
    </cfRule>
  </conditionalFormatting>
  <conditionalFormatting sqref="B68:W69 B71:W77">
    <cfRule type="cellIs" dxfId="552" priority="424" operator="lessThan">
      <formula>0</formula>
    </cfRule>
  </conditionalFormatting>
  <conditionalFormatting sqref="B71:V71">
    <cfRule type="cellIs" dxfId="551" priority="414" operator="lessThan">
      <formula>0</formula>
    </cfRule>
  </conditionalFormatting>
  <conditionalFormatting sqref="B82:W87">
    <cfRule type="cellIs" dxfId="550" priority="422" operator="lessThan">
      <formula>0</formula>
    </cfRule>
  </conditionalFormatting>
  <conditionalFormatting sqref="B88:W88">
    <cfRule type="cellIs" dxfId="549" priority="421" operator="lessThan">
      <formula>0</formula>
    </cfRule>
  </conditionalFormatting>
  <conditionalFormatting sqref="B78:W78 B80:W80">
    <cfRule type="cellIs" dxfId="548" priority="425" operator="lessThan">
      <formula>0</formula>
    </cfRule>
  </conditionalFormatting>
  <conditionalFormatting sqref="B90:W90">
    <cfRule type="cellIs" dxfId="547" priority="420" operator="lessThan">
      <formula>0</formula>
    </cfRule>
  </conditionalFormatting>
  <conditionalFormatting sqref="B96:W96">
    <cfRule type="cellIs" dxfId="546" priority="418" operator="lessThan">
      <formula>0</formula>
    </cfRule>
  </conditionalFormatting>
  <conditionalFormatting sqref="B64:V67">
    <cfRule type="cellIs" dxfId="545" priority="417" operator="lessThan">
      <formula>0</formula>
    </cfRule>
  </conditionalFormatting>
  <conditionalFormatting sqref="B69:V70 B72:V78">
    <cfRule type="cellIs" dxfId="544" priority="415" operator="lessThan">
      <formula>0</formula>
    </cfRule>
  </conditionalFormatting>
  <conditionalFormatting sqref="B83:V88">
    <cfRule type="cellIs" dxfId="543" priority="413" operator="lessThan">
      <formula>0</formula>
    </cfRule>
  </conditionalFormatting>
  <conditionalFormatting sqref="B89:V89">
    <cfRule type="cellIs" dxfId="542" priority="412" operator="lessThan">
      <formula>0</formula>
    </cfRule>
  </conditionalFormatting>
  <conditionalFormatting sqref="B79:V79 B81:V81">
    <cfRule type="cellIs" dxfId="541" priority="416" operator="lessThan">
      <formula>0</formula>
    </cfRule>
  </conditionalFormatting>
  <conditionalFormatting sqref="B91:V91">
    <cfRule type="cellIs" dxfId="540" priority="411" operator="lessThan">
      <formula>0</formula>
    </cfRule>
  </conditionalFormatting>
  <conditionalFormatting sqref="B93:V96">
    <cfRule type="cellIs" dxfId="539" priority="410" operator="lessThan">
      <formula>0</formula>
    </cfRule>
  </conditionalFormatting>
  <conditionalFormatting sqref="B97:V97">
    <cfRule type="cellIs" dxfId="538" priority="409" operator="lessThan">
      <formula>0</formula>
    </cfRule>
  </conditionalFormatting>
  <conditionalFormatting sqref="B126:W127">
    <cfRule type="cellIs" dxfId="537" priority="408" operator="lessThan">
      <formula>0</formula>
    </cfRule>
  </conditionalFormatting>
  <conditionalFormatting sqref="B113:W116">
    <cfRule type="cellIs" dxfId="536" priority="407" operator="lessThan">
      <formula>0</formula>
    </cfRule>
  </conditionalFormatting>
  <conditionalFormatting sqref="B122:W125">
    <cfRule type="cellIs" dxfId="535" priority="406" operator="lessThan">
      <formula>0</formula>
    </cfRule>
  </conditionalFormatting>
  <conditionalFormatting sqref="B127:V128">
    <cfRule type="cellIs" dxfId="534" priority="405" operator="lessThan">
      <formula>0</formula>
    </cfRule>
  </conditionalFormatting>
  <conditionalFormatting sqref="B114:V117">
    <cfRule type="cellIs" dxfId="533" priority="404" operator="lessThan">
      <formula>0</formula>
    </cfRule>
  </conditionalFormatting>
  <conditionalFormatting sqref="B123:V126">
    <cfRule type="cellIs" dxfId="532" priority="403" operator="lessThan">
      <formula>0</formula>
    </cfRule>
  </conditionalFormatting>
  <conditionalFormatting sqref="B139:V139">
    <cfRule type="cellIs" dxfId="531" priority="399" operator="lessThan">
      <formula>0</formula>
    </cfRule>
  </conditionalFormatting>
  <conditionalFormatting sqref="B144:V144">
    <cfRule type="cellIs" dxfId="530" priority="400" operator="lessThan">
      <formula>0</formula>
    </cfRule>
  </conditionalFormatting>
  <conditionalFormatting sqref="B160:V160">
    <cfRule type="cellIs" dxfId="529" priority="392" operator="lessThan">
      <formula>0</formula>
    </cfRule>
  </conditionalFormatting>
  <conditionalFormatting sqref="B157:V157 B159:V159">
    <cfRule type="cellIs" dxfId="528" priority="393" operator="lessThan">
      <formula>0</formula>
    </cfRule>
  </conditionalFormatting>
  <conditionalFormatting sqref="B162:V162">
    <cfRule type="cellIs" dxfId="527" priority="391" operator="lessThan">
      <formula>0</formula>
    </cfRule>
  </conditionalFormatting>
  <conditionalFormatting sqref="B163:V163">
    <cfRule type="cellIs" dxfId="526" priority="390" operator="lessThan">
      <formula>0</formula>
    </cfRule>
  </conditionalFormatting>
  <conditionalFormatting sqref="B178:V179">
    <cfRule type="cellIs" dxfId="525" priority="387" operator="lessThan">
      <formula>0</formula>
    </cfRule>
  </conditionalFormatting>
  <conditionalFormatting sqref="B193:V193">
    <cfRule type="cellIs" dxfId="524" priority="383" operator="lessThan">
      <formula>0</formula>
    </cfRule>
  </conditionalFormatting>
  <conditionalFormatting sqref="B190:V190">
    <cfRule type="cellIs" dxfId="523" priority="382" operator="lessThan">
      <formula>0</formula>
    </cfRule>
  </conditionalFormatting>
  <conditionalFormatting sqref="W6:W15 W50:W59 W101:W110">
    <cfRule type="cellIs" dxfId="522" priority="377" operator="lessThan">
      <formula>0</formula>
    </cfRule>
  </conditionalFormatting>
  <conditionalFormatting sqref="W20:W24">
    <cfRule type="cellIs" dxfId="521" priority="376" operator="lessThan">
      <formula>0</formula>
    </cfRule>
  </conditionalFormatting>
  <conditionalFormatting sqref="W16">
    <cfRule type="cellIs" dxfId="520" priority="373" operator="lessThan">
      <formula>0</formula>
    </cfRule>
  </conditionalFormatting>
  <conditionalFormatting sqref="W46">
    <cfRule type="cellIs" dxfId="519" priority="374" operator="lessThan">
      <formula>0</formula>
    </cfRule>
  </conditionalFormatting>
  <conditionalFormatting sqref="W28:W45">
    <cfRule type="cellIs" dxfId="518" priority="372" operator="lessThan">
      <formula>0</formula>
    </cfRule>
  </conditionalFormatting>
  <conditionalFormatting sqref="W71">
    <cfRule type="cellIs" dxfId="517" priority="368" operator="lessThan">
      <formula>0</formula>
    </cfRule>
  </conditionalFormatting>
  <conditionalFormatting sqref="W64:W67">
    <cfRule type="cellIs" dxfId="516" priority="371" operator="lessThan">
      <formula>0</formula>
    </cfRule>
  </conditionalFormatting>
  <conditionalFormatting sqref="W69:W70 W72:W78">
    <cfRule type="cellIs" dxfId="515" priority="369" operator="lessThan">
      <formula>0</formula>
    </cfRule>
  </conditionalFormatting>
  <conditionalFormatting sqref="W83:W88">
    <cfRule type="cellIs" dxfId="514" priority="367" operator="lessThan">
      <formula>0</formula>
    </cfRule>
  </conditionalFormatting>
  <conditionalFormatting sqref="W89">
    <cfRule type="cellIs" dxfId="513" priority="366" operator="lessThan">
      <formula>0</formula>
    </cfRule>
  </conditionalFormatting>
  <conditionalFormatting sqref="W79 W81">
    <cfRule type="cellIs" dxfId="512" priority="370" operator="lessThan">
      <formula>0</formula>
    </cfRule>
  </conditionalFormatting>
  <conditionalFormatting sqref="W91">
    <cfRule type="cellIs" dxfId="511" priority="365" operator="lessThan">
      <formula>0</formula>
    </cfRule>
  </conditionalFormatting>
  <conditionalFormatting sqref="W93:W96">
    <cfRule type="cellIs" dxfId="510" priority="364" operator="lessThan">
      <formula>0</formula>
    </cfRule>
  </conditionalFormatting>
  <conditionalFormatting sqref="W97">
    <cfRule type="cellIs" dxfId="509" priority="363" operator="lessThan">
      <formula>0</formula>
    </cfRule>
  </conditionalFormatting>
  <conditionalFormatting sqref="W127:W128">
    <cfRule type="cellIs" dxfId="508" priority="362" operator="lessThan">
      <formula>0</formula>
    </cfRule>
  </conditionalFormatting>
  <conditionalFormatting sqref="W114:W117">
    <cfRule type="cellIs" dxfId="507" priority="361" operator="lessThan">
      <formula>0</formula>
    </cfRule>
  </conditionalFormatting>
  <conditionalFormatting sqref="W123:W126">
    <cfRule type="cellIs" dxfId="506" priority="360" operator="lessThan">
      <formula>0</formula>
    </cfRule>
  </conditionalFormatting>
  <conditionalFormatting sqref="W139">
    <cfRule type="cellIs" dxfId="505" priority="356" operator="lessThan">
      <formula>0</formula>
    </cfRule>
    <cfRule type="cellIs" dxfId="504" priority="358" operator="lessThan">
      <formula>0</formula>
    </cfRule>
  </conditionalFormatting>
  <conditionalFormatting sqref="W144">
    <cfRule type="cellIs" dxfId="503" priority="357" operator="lessThan">
      <formula>0</formula>
    </cfRule>
    <cfRule type="cellIs" dxfId="502" priority="359" operator="lessThan">
      <formula>0</formula>
    </cfRule>
  </conditionalFormatting>
  <conditionalFormatting sqref="W134:W138">
    <cfRule type="cellIs" dxfId="501" priority="355" operator="lessThan">
      <formula>0</formula>
    </cfRule>
  </conditionalFormatting>
  <conditionalFormatting sqref="W160">
    <cfRule type="cellIs" dxfId="500" priority="349" operator="lessThan">
      <formula>0</formula>
    </cfRule>
    <cfRule type="cellIs" dxfId="499" priority="353" operator="lessThan">
      <formula>0</formula>
    </cfRule>
  </conditionalFormatting>
  <conditionalFormatting sqref="W157 W159">
    <cfRule type="cellIs" dxfId="498" priority="350" operator="lessThan">
      <formula>0</formula>
    </cfRule>
    <cfRule type="cellIs" dxfId="497" priority="354" operator="lessThan">
      <formula>0</formula>
    </cfRule>
  </conditionalFormatting>
  <conditionalFormatting sqref="W162">
    <cfRule type="cellIs" dxfId="496" priority="348" operator="lessThan">
      <formula>0</formula>
    </cfRule>
    <cfRule type="cellIs" dxfId="495" priority="352" operator="lessThan">
      <formula>0</formula>
    </cfRule>
  </conditionalFormatting>
  <conditionalFormatting sqref="W163">
    <cfRule type="cellIs" dxfId="494" priority="347" operator="lessThan">
      <formula>0</formula>
    </cfRule>
    <cfRule type="cellIs" dxfId="493" priority="351" operator="lessThan">
      <formula>0</formula>
    </cfRule>
  </conditionalFormatting>
  <conditionalFormatting sqref="W148:W152">
    <cfRule type="cellIs" dxfId="492" priority="346" operator="lessThan">
      <formula>0</formula>
    </cfRule>
  </conditionalFormatting>
  <conditionalFormatting sqref="W167:W171">
    <cfRule type="cellIs" dxfId="491" priority="343" operator="lessThan">
      <formula>0</formula>
    </cfRule>
  </conditionalFormatting>
  <conditionalFormatting sqref="W178:W179">
    <cfRule type="cellIs" dxfId="490" priority="344" operator="lessThan">
      <formula>0</formula>
    </cfRule>
    <cfRule type="cellIs" dxfId="489" priority="345" operator="lessThan">
      <formula>0</formula>
    </cfRule>
  </conditionalFormatting>
  <conditionalFormatting sqref="W193">
    <cfRule type="cellIs" dxfId="488" priority="340" operator="lessThan">
      <formula>0</formula>
    </cfRule>
    <cfRule type="cellIs" dxfId="487" priority="342" operator="lessThan">
      <formula>0</formula>
    </cfRule>
  </conditionalFormatting>
  <conditionalFormatting sqref="W190">
    <cfRule type="cellIs" dxfId="486" priority="339" operator="lessThan">
      <formula>0</formula>
    </cfRule>
    <cfRule type="cellIs" dxfId="485" priority="341" operator="lessThan">
      <formula>0</formula>
    </cfRule>
  </conditionalFormatting>
  <conditionalFormatting sqref="W185:W189">
    <cfRule type="cellIs" dxfId="484" priority="338" operator="lessThan">
      <formula>0</formula>
    </cfRule>
  </conditionalFormatting>
  <conditionalFormatting sqref="W196:W200">
    <cfRule type="cellIs" dxfId="483" priority="337" operator="lessThan">
      <formula>0</formula>
    </cfRule>
  </conditionalFormatting>
  <conditionalFormatting sqref="W215">
    <cfRule type="cellIs" dxfId="482" priority="336" operator="lessThan">
      <formula>0</formula>
    </cfRule>
  </conditionalFormatting>
  <conditionalFormatting sqref="W207:W211">
    <cfRule type="cellIs" dxfId="481" priority="335" operator="lessThan">
      <formula>0</formula>
    </cfRule>
  </conditionalFormatting>
  <conditionalFormatting sqref="B45:W45">
    <cfRule type="cellIs" dxfId="480" priority="333" operator="lessThan">
      <formula>0</formula>
    </cfRule>
  </conditionalFormatting>
  <conditionalFormatting sqref="B142:W143">
    <cfRule type="cellIs" dxfId="479" priority="332" operator="lessThan">
      <formula>0</formula>
    </cfRule>
  </conditionalFormatting>
  <conditionalFormatting sqref="B144 B20:B25 B6:B15 B27:B32 B34:B44 B49:B59 B100:B110 B133:B139 B156:B163 B147:B152 B166:B171 B177:B179 B192:B193 B184:B190 B195:B200 B214:B215 B206:B211">
    <cfRule type="cellIs" dxfId="478" priority="331" operator="lessThan">
      <formula>0</formula>
    </cfRule>
  </conditionalFormatting>
  <conditionalFormatting sqref="B16">
    <cfRule type="cellIs" dxfId="477" priority="327" operator="lessThan">
      <formula>0</formula>
    </cfRule>
    <cfRule type="cellIs" dxfId="476" priority="330" operator="lessThan">
      <formula>0</formula>
    </cfRule>
  </conditionalFormatting>
  <conditionalFormatting sqref="B20:B24">
    <cfRule type="cellIs" dxfId="475" priority="329" operator="lessThan">
      <formula>0</formula>
    </cfRule>
  </conditionalFormatting>
  <conditionalFormatting sqref="B46">
    <cfRule type="cellIs" dxfId="474" priority="328" operator="lessThan">
      <formula>0</formula>
    </cfRule>
  </conditionalFormatting>
  <conditionalFormatting sqref="B28:B45">
    <cfRule type="cellIs" dxfId="473" priority="326" operator="lessThan">
      <formula>0</formula>
    </cfRule>
  </conditionalFormatting>
  <conditionalFormatting sqref="B63:B66">
    <cfRule type="cellIs" dxfId="472" priority="325" operator="lessThan">
      <formula>0</formula>
    </cfRule>
  </conditionalFormatting>
  <conditionalFormatting sqref="B92:B95">
    <cfRule type="cellIs" dxfId="471" priority="318" operator="lessThan">
      <formula>0</formula>
    </cfRule>
  </conditionalFormatting>
  <conditionalFormatting sqref="B70">
    <cfRule type="cellIs" dxfId="470" priority="322" operator="lessThan">
      <formula>0</formula>
    </cfRule>
  </conditionalFormatting>
  <conditionalFormatting sqref="B68:B69 B71:B77">
    <cfRule type="cellIs" dxfId="469" priority="323" operator="lessThan">
      <formula>0</formula>
    </cfRule>
  </conditionalFormatting>
  <conditionalFormatting sqref="B71">
    <cfRule type="cellIs" dxfId="468" priority="313" operator="lessThan">
      <formula>0</formula>
    </cfRule>
  </conditionalFormatting>
  <conditionalFormatting sqref="B82:B87">
    <cfRule type="cellIs" dxfId="467" priority="321" operator="lessThan">
      <formula>0</formula>
    </cfRule>
  </conditionalFormatting>
  <conditionalFormatting sqref="B88">
    <cfRule type="cellIs" dxfId="466" priority="320" operator="lessThan">
      <formula>0</formula>
    </cfRule>
  </conditionalFormatting>
  <conditionalFormatting sqref="B78 B80">
    <cfRule type="cellIs" dxfId="465" priority="324" operator="lessThan">
      <formula>0</formula>
    </cfRule>
  </conditionalFormatting>
  <conditionalFormatting sqref="B90">
    <cfRule type="cellIs" dxfId="464" priority="319" operator="lessThan">
      <formula>0</formula>
    </cfRule>
  </conditionalFormatting>
  <conditionalFormatting sqref="B96">
    <cfRule type="cellIs" dxfId="463" priority="317" operator="lessThan">
      <formula>0</formula>
    </cfRule>
  </conditionalFormatting>
  <conditionalFormatting sqref="B64:B67">
    <cfRule type="cellIs" dxfId="462" priority="316" operator="lessThan">
      <formula>0</formula>
    </cfRule>
  </conditionalFormatting>
  <conditionalFormatting sqref="B69:B70 B72:B78">
    <cfRule type="cellIs" dxfId="461" priority="314" operator="lessThan">
      <formula>0</formula>
    </cfRule>
  </conditionalFormatting>
  <conditionalFormatting sqref="B83:B88">
    <cfRule type="cellIs" dxfId="460" priority="312" operator="lessThan">
      <formula>0</formula>
    </cfRule>
  </conditionalFormatting>
  <conditionalFormatting sqref="B89">
    <cfRule type="cellIs" dxfId="459" priority="311" operator="lessThan">
      <formula>0</formula>
    </cfRule>
  </conditionalFormatting>
  <conditionalFormatting sqref="B79 B81">
    <cfRule type="cellIs" dxfId="458" priority="315" operator="lessThan">
      <formula>0</formula>
    </cfRule>
  </conditionalFormatting>
  <conditionalFormatting sqref="B91">
    <cfRule type="cellIs" dxfId="457" priority="310" operator="lessThan">
      <formula>0</formula>
    </cfRule>
  </conditionalFormatting>
  <conditionalFormatting sqref="B93:B96">
    <cfRule type="cellIs" dxfId="456" priority="309" operator="lessThan">
      <formula>0</formula>
    </cfRule>
  </conditionalFormatting>
  <conditionalFormatting sqref="B97">
    <cfRule type="cellIs" dxfId="455" priority="308" operator="lessThan">
      <formula>0</formula>
    </cfRule>
  </conditionalFormatting>
  <conditionalFormatting sqref="B126:B127">
    <cfRule type="cellIs" dxfId="454" priority="307" operator="lessThan">
      <formula>0</formula>
    </cfRule>
  </conditionalFormatting>
  <conditionalFormatting sqref="B113:B116">
    <cfRule type="cellIs" dxfId="453" priority="306" operator="lessThan">
      <formula>0</formula>
    </cfRule>
  </conditionalFormatting>
  <conditionalFormatting sqref="B122:B125">
    <cfRule type="cellIs" dxfId="452" priority="305" operator="lessThan">
      <formula>0</formula>
    </cfRule>
  </conditionalFormatting>
  <conditionalFormatting sqref="B127:B128">
    <cfRule type="cellIs" dxfId="451" priority="304" operator="lessThan">
      <formula>0</formula>
    </cfRule>
  </conditionalFormatting>
  <conditionalFormatting sqref="B114:B117">
    <cfRule type="cellIs" dxfId="450" priority="303" operator="lessThan">
      <formula>0</formula>
    </cfRule>
  </conditionalFormatting>
  <conditionalFormatting sqref="B123:B126">
    <cfRule type="cellIs" dxfId="449" priority="302" operator="lessThan">
      <formula>0</formula>
    </cfRule>
  </conditionalFormatting>
  <conditionalFormatting sqref="B139">
    <cfRule type="cellIs" dxfId="448" priority="300" operator="lessThan">
      <formula>0</formula>
    </cfRule>
  </conditionalFormatting>
  <conditionalFormatting sqref="B144">
    <cfRule type="cellIs" dxfId="447" priority="301" operator="lessThan">
      <formula>0</formula>
    </cfRule>
  </conditionalFormatting>
  <conditionalFormatting sqref="B160">
    <cfRule type="cellIs" dxfId="446" priority="298" operator="lessThan">
      <formula>0</formula>
    </cfRule>
  </conditionalFormatting>
  <conditionalFormatting sqref="B157 B159">
    <cfRule type="cellIs" dxfId="445" priority="299" operator="lessThan">
      <formula>0</formula>
    </cfRule>
  </conditionalFormatting>
  <conditionalFormatting sqref="B162">
    <cfRule type="cellIs" dxfId="444" priority="297" operator="lessThan">
      <formula>0</formula>
    </cfRule>
  </conditionalFormatting>
  <conditionalFormatting sqref="B163">
    <cfRule type="cellIs" dxfId="443" priority="296" operator="lessThan">
      <formula>0</formula>
    </cfRule>
  </conditionalFormatting>
  <conditionalFormatting sqref="B178:B179">
    <cfRule type="cellIs" dxfId="442" priority="295" operator="lessThan">
      <formula>0</formula>
    </cfRule>
  </conditionalFormatting>
  <conditionalFormatting sqref="B193">
    <cfRule type="cellIs" dxfId="441" priority="294" operator="lessThan">
      <formula>0</formula>
    </cfRule>
  </conditionalFormatting>
  <conditionalFormatting sqref="B190">
    <cfRule type="cellIs" dxfId="440" priority="293" operator="lessThan">
      <formula>0</formula>
    </cfRule>
  </conditionalFormatting>
  <conditionalFormatting sqref="B45">
    <cfRule type="cellIs" dxfId="439" priority="292" operator="lessThan">
      <formula>0</formula>
    </cfRule>
  </conditionalFormatting>
  <conditionalFormatting sqref="B142:B143">
    <cfRule type="cellIs" dxfId="438" priority="291" operator="lessThan">
      <formula>0</formula>
    </cfRule>
  </conditionalFormatting>
  <conditionalFormatting sqref="DA20:DA25 DA6:DA15 DA27:DA32 DA34:DA44 DA49:DA58 DA100:DA109 DA133:DA138 DA156 DA158:DA159 DA161:DA162 DA147:DA151 DA166:DA170 DA177:DA178 DA192 DA184:DA189 DA195:DA199 DA214 DA206:DA210">
    <cfRule type="cellIs" dxfId="437" priority="58" operator="lessThan">
      <formula>0</formula>
    </cfRule>
  </conditionalFormatting>
  <conditionalFormatting sqref="DA16">
    <cfRule type="cellIs" dxfId="436" priority="41" operator="lessThan">
      <formula>0</formula>
    </cfRule>
    <cfRule type="cellIs" dxfId="435" priority="57" operator="lessThan">
      <formula>0</formula>
    </cfRule>
  </conditionalFormatting>
  <conditionalFormatting sqref="DA63:DA66">
    <cfRule type="cellIs" dxfId="434" priority="56" operator="lessThan">
      <formula>0</formula>
    </cfRule>
  </conditionalFormatting>
  <conditionalFormatting sqref="DA92:DA95">
    <cfRule type="cellIs" dxfId="433" priority="49" operator="lessThan">
      <formula>0</formula>
    </cfRule>
  </conditionalFormatting>
  <conditionalFormatting sqref="DA70">
    <cfRule type="cellIs" dxfId="432" priority="53" operator="lessThan">
      <formula>0</formula>
    </cfRule>
  </conditionalFormatting>
  <conditionalFormatting sqref="DA68:DA69 DA71:DA77">
    <cfRule type="cellIs" dxfId="431" priority="54" operator="lessThan">
      <formula>0</formula>
    </cfRule>
  </conditionalFormatting>
  <conditionalFormatting sqref="DA82:DA87">
    <cfRule type="cellIs" dxfId="430" priority="52" operator="lessThan">
      <formula>0</formula>
    </cfRule>
  </conditionalFormatting>
  <conditionalFormatting sqref="DA88">
    <cfRule type="cellIs" dxfId="429" priority="51" operator="lessThan">
      <formula>0</formula>
    </cfRule>
  </conditionalFormatting>
  <conditionalFormatting sqref="DA78 DA80">
    <cfRule type="cellIs" dxfId="428" priority="55" operator="lessThan">
      <formula>0</formula>
    </cfRule>
  </conditionalFormatting>
  <conditionalFormatting sqref="DA90">
    <cfRule type="cellIs" dxfId="427" priority="50" operator="lessThan">
      <formula>0</formula>
    </cfRule>
  </conditionalFormatting>
  <conditionalFormatting sqref="DA96">
    <cfRule type="cellIs" dxfId="426" priority="48" operator="lessThan">
      <formula>0</formula>
    </cfRule>
  </conditionalFormatting>
  <conditionalFormatting sqref="DA126:DA127">
    <cfRule type="cellIs" dxfId="425" priority="47" operator="lessThan">
      <formula>0</formula>
    </cfRule>
  </conditionalFormatting>
  <conditionalFormatting sqref="DA113:DA116">
    <cfRule type="cellIs" dxfId="424" priority="46" operator="lessThan">
      <formula>0</formula>
    </cfRule>
  </conditionalFormatting>
  <conditionalFormatting sqref="DA122:DA125">
    <cfRule type="cellIs" dxfId="423" priority="45" operator="lessThan">
      <formula>0</formula>
    </cfRule>
  </conditionalFormatting>
  <conditionalFormatting sqref="DA6:DA15 DA50:DA59 DA101:DA110">
    <cfRule type="cellIs" dxfId="422" priority="44" operator="lessThan">
      <formula>0</formula>
    </cfRule>
  </conditionalFormatting>
  <conditionalFormatting sqref="DA20:DA24">
    <cfRule type="cellIs" dxfId="421" priority="43" operator="lessThan">
      <formula>0</formula>
    </cfRule>
  </conditionalFormatting>
  <conditionalFormatting sqref="DA46">
    <cfRule type="cellIs" dxfId="420" priority="42" operator="lessThan">
      <formula>0</formula>
    </cfRule>
  </conditionalFormatting>
  <conditionalFormatting sqref="DA28:DA45">
    <cfRule type="cellIs" dxfId="419" priority="40" operator="lessThan">
      <formula>0</formula>
    </cfRule>
  </conditionalFormatting>
  <conditionalFormatting sqref="DA71">
    <cfRule type="cellIs" dxfId="418" priority="36" operator="lessThan">
      <formula>0</formula>
    </cfRule>
  </conditionalFormatting>
  <conditionalFormatting sqref="DA64:DA67">
    <cfRule type="cellIs" dxfId="417" priority="39" operator="lessThan">
      <formula>0</formula>
    </cfRule>
  </conditionalFormatting>
  <conditionalFormatting sqref="DA69:DA70 DA72:DA78">
    <cfRule type="cellIs" dxfId="416" priority="37" operator="lessThan">
      <formula>0</formula>
    </cfRule>
  </conditionalFormatting>
  <conditionalFormatting sqref="DA83:DA88">
    <cfRule type="cellIs" dxfId="415" priority="35" operator="lessThan">
      <formula>0</formula>
    </cfRule>
  </conditionalFormatting>
  <conditionalFormatting sqref="DA89">
    <cfRule type="cellIs" dxfId="414" priority="34" operator="lessThan">
      <formula>0</formula>
    </cfRule>
  </conditionalFormatting>
  <conditionalFormatting sqref="DA79 DA81">
    <cfRule type="cellIs" dxfId="413" priority="38" operator="lessThan">
      <formula>0</formula>
    </cfRule>
  </conditionalFormatting>
  <conditionalFormatting sqref="DA91">
    <cfRule type="cellIs" dxfId="412" priority="33" operator="lessThan">
      <formula>0</formula>
    </cfRule>
  </conditionalFormatting>
  <conditionalFormatting sqref="DA93:DA96">
    <cfRule type="cellIs" dxfId="411" priority="32" operator="lessThan">
      <formula>0</formula>
    </cfRule>
  </conditionalFormatting>
  <conditionalFormatting sqref="DA97">
    <cfRule type="cellIs" dxfId="410" priority="31" operator="lessThan">
      <formula>0</formula>
    </cfRule>
  </conditionalFormatting>
  <conditionalFormatting sqref="DA127:DA128">
    <cfRule type="cellIs" dxfId="409" priority="30" operator="lessThan">
      <formula>0</formula>
    </cfRule>
  </conditionalFormatting>
  <conditionalFormatting sqref="DA114:DA117">
    <cfRule type="cellIs" dxfId="408" priority="29" operator="lessThan">
      <formula>0</formula>
    </cfRule>
  </conditionalFormatting>
  <conditionalFormatting sqref="DA123:DA126">
    <cfRule type="cellIs" dxfId="407" priority="28" operator="lessThan">
      <formula>0</formula>
    </cfRule>
  </conditionalFormatting>
  <conditionalFormatting sqref="DA139">
    <cfRule type="cellIs" dxfId="406" priority="24" operator="lessThan">
      <formula>0</formula>
    </cfRule>
    <cfRule type="cellIs" dxfId="405" priority="26" operator="lessThan">
      <formula>0</formula>
    </cfRule>
  </conditionalFormatting>
  <conditionalFormatting sqref="DA144">
    <cfRule type="cellIs" dxfId="404" priority="25" operator="lessThan">
      <formula>0</formula>
    </cfRule>
    <cfRule type="cellIs" dxfId="403" priority="27" operator="lessThan">
      <formula>0</formula>
    </cfRule>
  </conditionalFormatting>
  <conditionalFormatting sqref="DA134:DA138">
    <cfRule type="cellIs" dxfId="402" priority="23" operator="lessThan">
      <formula>0</formula>
    </cfRule>
  </conditionalFormatting>
  <conditionalFormatting sqref="DA160">
    <cfRule type="cellIs" dxfId="401" priority="17" operator="lessThan">
      <formula>0</formula>
    </cfRule>
    <cfRule type="cellIs" dxfId="400" priority="21" operator="lessThan">
      <formula>0</formula>
    </cfRule>
  </conditionalFormatting>
  <conditionalFormatting sqref="DA157 DA159">
    <cfRule type="cellIs" dxfId="399" priority="18" operator="lessThan">
      <formula>0</formula>
    </cfRule>
    <cfRule type="cellIs" dxfId="398" priority="22" operator="lessThan">
      <formula>0</formula>
    </cfRule>
  </conditionalFormatting>
  <conditionalFormatting sqref="DA162">
    <cfRule type="cellIs" dxfId="397" priority="16" operator="lessThan">
      <formula>0</formula>
    </cfRule>
    <cfRule type="cellIs" dxfId="396" priority="20" operator="lessThan">
      <formula>0</formula>
    </cfRule>
  </conditionalFormatting>
  <conditionalFormatting sqref="DA163">
    <cfRule type="cellIs" dxfId="395" priority="15" operator="lessThan">
      <formula>0</formula>
    </cfRule>
    <cfRule type="cellIs" dxfId="394" priority="19" operator="lessThan">
      <formula>0</formula>
    </cfRule>
  </conditionalFormatting>
  <conditionalFormatting sqref="DA148:DA152">
    <cfRule type="cellIs" dxfId="393" priority="14" operator="lessThan">
      <formula>0</formula>
    </cfRule>
  </conditionalFormatting>
  <conditionalFormatting sqref="DA167:DA171">
    <cfRule type="cellIs" dxfId="392" priority="11" operator="lessThan">
      <formula>0</formula>
    </cfRule>
  </conditionalFormatting>
  <conditionalFormatting sqref="DA178:DA179">
    <cfRule type="cellIs" dxfId="391" priority="12" operator="lessThan">
      <formula>0</formula>
    </cfRule>
    <cfRule type="cellIs" dxfId="390" priority="13" operator="lessThan">
      <formula>0</formula>
    </cfRule>
  </conditionalFormatting>
  <conditionalFormatting sqref="DA193">
    <cfRule type="cellIs" dxfId="389" priority="8" operator="lessThan">
      <formula>0</formula>
    </cfRule>
    <cfRule type="cellIs" dxfId="388" priority="10" operator="lessThan">
      <formula>0</formula>
    </cfRule>
  </conditionalFormatting>
  <conditionalFormatting sqref="DA190">
    <cfRule type="cellIs" dxfId="387" priority="7" operator="lessThan">
      <formula>0</formula>
    </cfRule>
    <cfRule type="cellIs" dxfId="386" priority="9" operator="lessThan">
      <formula>0</formula>
    </cfRule>
  </conditionalFormatting>
  <conditionalFormatting sqref="DA185:DA189">
    <cfRule type="cellIs" dxfId="385" priority="6" operator="lessThan">
      <formula>0</formula>
    </cfRule>
  </conditionalFormatting>
  <conditionalFormatting sqref="DA196:DA200">
    <cfRule type="cellIs" dxfId="384" priority="5" operator="lessThan">
      <formula>0</formula>
    </cfRule>
  </conditionalFormatting>
  <conditionalFormatting sqref="DA215">
    <cfRule type="cellIs" dxfId="383" priority="4" operator="lessThan">
      <formula>0</formula>
    </cfRule>
  </conditionalFormatting>
  <conditionalFormatting sqref="DA207:DA211">
    <cfRule type="cellIs" dxfId="382" priority="3" operator="lessThan">
      <formula>0</formula>
    </cfRule>
  </conditionalFormatting>
  <conditionalFormatting sqref="DA45">
    <cfRule type="cellIs" dxfId="381" priority="2" operator="lessThan">
      <formula>0</formula>
    </cfRule>
  </conditionalFormatting>
  <conditionalFormatting sqref="DA142:DA143">
    <cfRule type="cellIs" dxfId="380" priority="1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useful energy demand"</f>
        <v>PT: Non-metallic mineral products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255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49</v>
      </c>
      <c r="B5" s="225">
        <v>481.29114737921498</v>
      </c>
      <c r="C5" s="225">
        <v>467.85521427485719</v>
      </c>
      <c r="D5" s="225">
        <v>471.07400026000892</v>
      </c>
      <c r="E5" s="225">
        <v>393.44734689688067</v>
      </c>
      <c r="F5" s="225">
        <v>422.20483439583211</v>
      </c>
      <c r="G5" s="225">
        <v>407.07736593984112</v>
      </c>
      <c r="H5" s="225">
        <v>396.18054075254639</v>
      </c>
      <c r="I5" s="225">
        <v>448.81119996359462</v>
      </c>
      <c r="J5" s="225">
        <v>414.75459423675409</v>
      </c>
      <c r="K5" s="225">
        <v>329.53808075479247</v>
      </c>
      <c r="L5" s="225">
        <v>323.88080721057372</v>
      </c>
      <c r="M5" s="225">
        <v>299.49344492307182</v>
      </c>
      <c r="N5" s="225">
        <v>281.72609051080781</v>
      </c>
      <c r="O5" s="225">
        <v>258.97068245614912</v>
      </c>
      <c r="P5" s="225">
        <v>261.54132250323352</v>
      </c>
      <c r="Q5" s="225">
        <v>236.79526984573289</v>
      </c>
      <c r="R5" s="225">
        <v>176.87200638856601</v>
      </c>
      <c r="S5" s="225">
        <v>166.7443986789051</v>
      </c>
      <c r="T5" s="225">
        <v>174.4501657885296</v>
      </c>
      <c r="U5" s="225">
        <v>178.36730878440741</v>
      </c>
      <c r="V5" s="225">
        <v>181.95835486110801</v>
      </c>
      <c r="W5" s="225">
        <v>178.68597516810021</v>
      </c>
      <c r="DA5" s="89" t="s">
        <v>1581</v>
      </c>
    </row>
    <row r="6" spans="1:105" ht="12" customHeight="1" x14ac:dyDescent="0.25">
      <c r="A6" s="55" t="s">
        <v>92</v>
      </c>
      <c r="B6" s="261">
        <v>2.1316951770801089</v>
      </c>
      <c r="C6" s="261">
        <v>2.0672523394764579</v>
      </c>
      <c r="D6" s="261">
        <v>2.0875007100700582</v>
      </c>
      <c r="E6" s="261">
        <v>1.7471516392569679</v>
      </c>
      <c r="F6" s="261">
        <v>1.87413894332576</v>
      </c>
      <c r="G6" s="261">
        <v>1.812734328611503</v>
      </c>
      <c r="H6" s="261">
        <v>1.7636577480885309</v>
      </c>
      <c r="I6" s="261">
        <v>1.9789391904562099</v>
      </c>
      <c r="J6" s="261">
        <v>1.8316546297892879</v>
      </c>
      <c r="K6" s="261">
        <v>1.4649013869560741</v>
      </c>
      <c r="L6" s="261">
        <v>1.438792873524273</v>
      </c>
      <c r="M6" s="261">
        <v>1.333232110563195</v>
      </c>
      <c r="N6" s="261">
        <v>1.223313033506793</v>
      </c>
      <c r="O6" s="261">
        <v>1.1319533613108139</v>
      </c>
      <c r="P6" s="261">
        <v>1.147072318463952</v>
      </c>
      <c r="Q6" s="261">
        <v>1.0311876500918939</v>
      </c>
      <c r="R6" s="261">
        <v>0.75778801757964598</v>
      </c>
      <c r="S6" s="261">
        <v>0.72132026668448335</v>
      </c>
      <c r="T6" s="261">
        <v>0.75735588259709963</v>
      </c>
      <c r="U6" s="261">
        <v>0.75724354950552286</v>
      </c>
      <c r="V6" s="261">
        <v>0.77603433108324482</v>
      </c>
      <c r="W6" s="261">
        <v>0.76037757573708575</v>
      </c>
      <c r="DA6" s="67" t="s">
        <v>1582</v>
      </c>
    </row>
    <row r="7" spans="1:105" ht="12" customHeight="1" x14ac:dyDescent="0.25">
      <c r="A7" s="202" t="s">
        <v>93</v>
      </c>
      <c r="B7" s="226">
        <v>0.22079191035281359</v>
      </c>
      <c r="C7" s="226">
        <v>0.21411719561120809</v>
      </c>
      <c r="D7" s="226">
        <v>0.21621443562608511</v>
      </c>
      <c r="E7" s="226">
        <v>0.18096252797080811</v>
      </c>
      <c r="F7" s="226">
        <v>0.19411533225416111</v>
      </c>
      <c r="G7" s="226">
        <v>0.1877553037036391</v>
      </c>
      <c r="H7" s="226">
        <v>0.1826721604457496</v>
      </c>
      <c r="I7" s="226">
        <v>0.20497009564536681</v>
      </c>
      <c r="J7" s="226">
        <v>0.1897149879429289</v>
      </c>
      <c r="K7" s="226">
        <v>0.15172824857048639</v>
      </c>
      <c r="L7" s="226">
        <v>0.14902403991107779</v>
      </c>
      <c r="M7" s="226">
        <v>0.13809050552817351</v>
      </c>
      <c r="N7" s="226">
        <v>0.12670555552760909</v>
      </c>
      <c r="O7" s="226">
        <v>0.1172429096623655</v>
      </c>
      <c r="P7" s="226">
        <v>0.1188088668725122</v>
      </c>
      <c r="Q7" s="226">
        <v>0.106806026323088</v>
      </c>
      <c r="R7" s="226">
        <v>7.9981980738169478E-2</v>
      </c>
      <c r="S7" s="226">
        <v>7.5874468173226503E-2</v>
      </c>
      <c r="T7" s="226">
        <v>7.9152990766552245E-2</v>
      </c>
      <c r="U7" s="226">
        <v>8.053039609659908E-2</v>
      </c>
      <c r="V7" s="226">
        <v>8.2899185121466296E-2</v>
      </c>
      <c r="W7" s="226">
        <v>8.0851972177313297E-2</v>
      </c>
      <c r="DA7" s="174" t="s">
        <v>1583</v>
      </c>
    </row>
    <row r="8" spans="1:105" ht="12" customHeight="1" x14ac:dyDescent="0.25">
      <c r="A8" s="202" t="s">
        <v>94</v>
      </c>
      <c r="B8" s="226">
        <v>2.6490342389654802</v>
      </c>
      <c r="C8" s="226">
        <v>2.615067326864676</v>
      </c>
      <c r="D8" s="226">
        <v>2.4182710819359938</v>
      </c>
      <c r="E8" s="226">
        <v>2.3075240208989891</v>
      </c>
      <c r="F8" s="226">
        <v>2.6209228286076089</v>
      </c>
      <c r="G8" s="226">
        <v>2.3138304945220818</v>
      </c>
      <c r="H8" s="226">
        <v>2.360459714195168</v>
      </c>
      <c r="I8" s="226">
        <v>3.3032507939315892</v>
      </c>
      <c r="J8" s="226">
        <v>2.9790827240735132</v>
      </c>
      <c r="K8" s="226">
        <v>2.2122199736890589</v>
      </c>
      <c r="L8" s="226">
        <v>2.1406464630391482</v>
      </c>
      <c r="M8" s="226">
        <v>1.8326056338545289</v>
      </c>
      <c r="N8" s="226">
        <v>2.41740531323298</v>
      </c>
      <c r="O8" s="226">
        <v>2.0792080133714022</v>
      </c>
      <c r="P8" s="226">
        <v>2.063208872562273</v>
      </c>
      <c r="Q8" s="226">
        <v>2.0306333232359979</v>
      </c>
      <c r="R8" s="226">
        <v>1.351468518911334</v>
      </c>
      <c r="S8" s="226">
        <v>1.2344605710555761</v>
      </c>
      <c r="T8" s="226">
        <v>1.3438484656376559</v>
      </c>
      <c r="U8" s="226">
        <v>1.3295508835598009</v>
      </c>
      <c r="V8" s="226">
        <v>1.3231055703624801</v>
      </c>
      <c r="W8" s="226">
        <v>1.4869642157865199</v>
      </c>
      <c r="DA8" s="174" t="s">
        <v>1584</v>
      </c>
    </row>
    <row r="9" spans="1:105" ht="12" customHeight="1" x14ac:dyDescent="0.25">
      <c r="A9" s="202" t="s">
        <v>95</v>
      </c>
      <c r="B9" s="226">
        <v>0.42038744933876199</v>
      </c>
      <c r="C9" s="226">
        <v>0.407678802990245</v>
      </c>
      <c r="D9" s="226">
        <v>0.4116719446732735</v>
      </c>
      <c r="E9" s="226">
        <v>0.34455236805542211</v>
      </c>
      <c r="F9" s="226">
        <v>0.36959528668181207</v>
      </c>
      <c r="G9" s="226">
        <v>0.3574858023451658</v>
      </c>
      <c r="H9" s="226">
        <v>0.34780750559329149</v>
      </c>
      <c r="I9" s="226">
        <v>0.39026273907131759</v>
      </c>
      <c r="J9" s="226">
        <v>0.36121703804826699</v>
      </c>
      <c r="K9" s="226">
        <v>0.2888903461510885</v>
      </c>
      <c r="L9" s="226">
        <v>0.28374153712546812</v>
      </c>
      <c r="M9" s="226">
        <v>0.26292410489191331</v>
      </c>
      <c r="N9" s="226">
        <v>0.2412471780337748</v>
      </c>
      <c r="O9" s="226">
        <v>0.22323031521969261</v>
      </c>
      <c r="P9" s="226">
        <v>0.22621189527982841</v>
      </c>
      <c r="Q9" s="226">
        <v>0.2033585057904703</v>
      </c>
      <c r="R9" s="226">
        <v>0.15262288276058461</v>
      </c>
      <c r="S9" s="226">
        <v>0.14446486782196241</v>
      </c>
      <c r="T9" s="226">
        <v>0.15070716967262951</v>
      </c>
      <c r="U9" s="226">
        <v>0.15366033672085769</v>
      </c>
      <c r="V9" s="226">
        <v>0.1578399178202996</v>
      </c>
      <c r="W9" s="226">
        <v>0.1539420276010858</v>
      </c>
      <c r="DA9" s="174" t="s">
        <v>1585</v>
      </c>
    </row>
    <row r="10" spans="1:105" ht="12" customHeight="1" x14ac:dyDescent="0.25">
      <c r="A10" s="56" t="s">
        <v>96</v>
      </c>
      <c r="B10" s="262">
        <v>2.2340321949925328</v>
      </c>
      <c r="C10" s="262">
        <v>2.1435255532577271</v>
      </c>
      <c r="D10" s="262">
        <v>2.120241756736239</v>
      </c>
      <c r="E10" s="262">
        <v>1.711839079042889</v>
      </c>
      <c r="F10" s="262">
        <v>1.764920794516432</v>
      </c>
      <c r="G10" s="262">
        <v>1.573604517290712</v>
      </c>
      <c r="H10" s="262">
        <v>1.503751920515737</v>
      </c>
      <c r="I10" s="262">
        <v>2.003110829733632</v>
      </c>
      <c r="J10" s="262">
        <v>1.7589990202960271</v>
      </c>
      <c r="K10" s="262">
        <v>1.282643260396928</v>
      </c>
      <c r="L10" s="262">
        <v>1.284072806451773</v>
      </c>
      <c r="M10" s="262">
        <v>1.1464670859748229</v>
      </c>
      <c r="N10" s="262">
        <v>1.283314573148431</v>
      </c>
      <c r="O10" s="262">
        <v>1.123822470093029</v>
      </c>
      <c r="P10" s="262">
        <v>1.113452477626039</v>
      </c>
      <c r="Q10" s="262">
        <v>1.0646728718955309</v>
      </c>
      <c r="R10" s="262">
        <v>0.76480349681550019</v>
      </c>
      <c r="S10" s="262">
        <v>0.69762288909000725</v>
      </c>
      <c r="T10" s="262">
        <v>0.7395516115005295</v>
      </c>
      <c r="U10" s="262">
        <v>0.76627142637622025</v>
      </c>
      <c r="V10" s="262">
        <v>0.77794815035448639</v>
      </c>
      <c r="W10" s="262">
        <v>0.81763225503381742</v>
      </c>
      <c r="DA10" s="68" t="s">
        <v>1586</v>
      </c>
    </row>
    <row r="11" spans="1:105" ht="12" customHeight="1" x14ac:dyDescent="0.25">
      <c r="A11" s="37" t="s">
        <v>160</v>
      </c>
      <c r="B11" s="228">
        <v>0.15051405131716711</v>
      </c>
      <c r="C11" s="228">
        <v>0.13750115906602639</v>
      </c>
      <c r="D11" s="228">
        <v>0.1149144638015723</v>
      </c>
      <c r="E11" s="228">
        <v>8.7639794603042914E-2</v>
      </c>
      <c r="F11" s="228">
        <v>8.3814683563709858E-2</v>
      </c>
      <c r="G11" s="228">
        <v>7.1885041528308005E-2</v>
      </c>
      <c r="H11" s="228">
        <v>5.4211038059102087E-2</v>
      </c>
      <c r="I11" s="228">
        <v>6.3236660822103399E-2</v>
      </c>
      <c r="J11" s="228">
        <v>5.4449140320716377E-2</v>
      </c>
      <c r="K11" s="228">
        <v>5.7798758973984843E-2</v>
      </c>
      <c r="L11" s="228">
        <v>5.0658085719787513E-2</v>
      </c>
      <c r="M11" s="228">
        <v>4.7142646106451802E-2</v>
      </c>
      <c r="N11" s="228">
        <v>3.3785926506511348E-2</v>
      </c>
      <c r="O11" s="228">
        <v>3.1596093894215499E-2</v>
      </c>
      <c r="P11" s="228">
        <v>3.3296307700643728E-2</v>
      </c>
      <c r="Q11" s="228">
        <v>3.8519361632826037E-2</v>
      </c>
      <c r="R11" s="228">
        <v>2.22658821298602E-2</v>
      </c>
      <c r="S11" s="228">
        <v>1.757538566302751E-2</v>
      </c>
      <c r="T11" s="228">
        <v>1.7433384326974621E-2</v>
      </c>
      <c r="U11" s="228">
        <v>2.262549782164041E-2</v>
      </c>
      <c r="V11" s="228">
        <v>2.5157362577469231E-2</v>
      </c>
      <c r="W11" s="228">
        <v>2.5503563516429829E-2</v>
      </c>
      <c r="DA11" s="69" t="s">
        <v>1587</v>
      </c>
    </row>
    <row r="12" spans="1:105" ht="12" customHeight="1" x14ac:dyDescent="0.25">
      <c r="A12" s="37" t="s">
        <v>162</v>
      </c>
      <c r="B12" s="228">
        <v>1.791461310911447</v>
      </c>
      <c r="C12" s="228">
        <v>1.7355331872462589</v>
      </c>
      <c r="D12" s="228">
        <v>1.775185637889203</v>
      </c>
      <c r="E12" s="228">
        <v>1.3557573203083511</v>
      </c>
      <c r="F12" s="228">
        <v>1.3387338118050121</v>
      </c>
      <c r="G12" s="228">
        <v>1.206321623290433</v>
      </c>
      <c r="H12" s="228">
        <v>1.112266858353508</v>
      </c>
      <c r="I12" s="228">
        <v>1.4375767620872111</v>
      </c>
      <c r="J12" s="228">
        <v>1.2460457335222661</v>
      </c>
      <c r="K12" s="228">
        <v>0.85927703284801138</v>
      </c>
      <c r="L12" s="228">
        <v>0.90480985639483213</v>
      </c>
      <c r="M12" s="228">
        <v>0.85141852788675176</v>
      </c>
      <c r="N12" s="228">
        <v>0.86752746156907068</v>
      </c>
      <c r="O12" s="228">
        <v>0.75761670443156459</v>
      </c>
      <c r="P12" s="228">
        <v>0.73507072504989102</v>
      </c>
      <c r="Q12" s="228">
        <v>0.6824623941152157</v>
      </c>
      <c r="R12" s="228">
        <v>0.53098871749112253</v>
      </c>
      <c r="S12" s="228">
        <v>0.48219427820717492</v>
      </c>
      <c r="T12" s="228">
        <v>0.50182151690573451</v>
      </c>
      <c r="U12" s="228">
        <v>0.53060639404541798</v>
      </c>
      <c r="V12" s="228">
        <v>0.55091528540308121</v>
      </c>
      <c r="W12" s="228">
        <v>0.5445485535307919</v>
      </c>
      <c r="DA12" s="69" t="s">
        <v>1588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1589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1590</v>
      </c>
    </row>
    <row r="15" spans="1:105" ht="12" customHeight="1" x14ac:dyDescent="0.25">
      <c r="A15" s="37" t="s">
        <v>38</v>
      </c>
      <c r="B15" s="228">
        <v>0.29205683276391881</v>
      </c>
      <c r="C15" s="228">
        <v>0.27049120694544138</v>
      </c>
      <c r="D15" s="228">
        <v>0.23014165504546369</v>
      </c>
      <c r="E15" s="228">
        <v>0.26844196413149418</v>
      </c>
      <c r="F15" s="228">
        <v>0.34237229914771072</v>
      </c>
      <c r="G15" s="228">
        <v>0.2953978524719702</v>
      </c>
      <c r="H15" s="228">
        <v>0.33727402410312729</v>
      </c>
      <c r="I15" s="228">
        <v>0.50229740682431756</v>
      </c>
      <c r="J15" s="228">
        <v>0.45850414645304471</v>
      </c>
      <c r="K15" s="228">
        <v>0.36556746857493222</v>
      </c>
      <c r="L15" s="228">
        <v>0.32860486433715358</v>
      </c>
      <c r="M15" s="228">
        <v>0.2479059119816194</v>
      </c>
      <c r="N15" s="228">
        <v>0.3820011850728493</v>
      </c>
      <c r="O15" s="228">
        <v>0.33460967176724871</v>
      </c>
      <c r="P15" s="228">
        <v>0.34508544487550469</v>
      </c>
      <c r="Q15" s="228">
        <v>0.34369111614748882</v>
      </c>
      <c r="R15" s="228">
        <v>0.2115488971945175</v>
      </c>
      <c r="S15" s="228">
        <v>0.19785322521980489</v>
      </c>
      <c r="T15" s="228">
        <v>0.22029671026782041</v>
      </c>
      <c r="U15" s="228">
        <v>0.21303953450916191</v>
      </c>
      <c r="V15" s="228">
        <v>0.20187550237393589</v>
      </c>
      <c r="W15" s="228">
        <v>0.24758013798659581</v>
      </c>
      <c r="DA15" s="69" t="s">
        <v>1591</v>
      </c>
    </row>
    <row r="16" spans="1:105" ht="12" customHeight="1" x14ac:dyDescent="0.25">
      <c r="A16" s="57" t="s">
        <v>1452</v>
      </c>
      <c r="B16" s="263">
        <v>10.32327906835584</v>
      </c>
      <c r="C16" s="263">
        <v>10.190910106283139</v>
      </c>
      <c r="D16" s="263">
        <v>9.4239956866353669</v>
      </c>
      <c r="E16" s="263">
        <v>8.9924146975078987</v>
      </c>
      <c r="F16" s="263">
        <v>10.213728980304611</v>
      </c>
      <c r="G16" s="263">
        <v>9.0169910076932478</v>
      </c>
      <c r="H16" s="263">
        <v>9.1987049471902758</v>
      </c>
      <c r="I16" s="263">
        <v>12.872759165181989</v>
      </c>
      <c r="J16" s="263">
        <v>11.60947709771348</v>
      </c>
      <c r="K16" s="263">
        <v>8.6210150903529215</v>
      </c>
      <c r="L16" s="263">
        <v>8.3420933182321022</v>
      </c>
      <c r="M16" s="263">
        <v>7.1416590628551617</v>
      </c>
      <c r="N16" s="263">
        <v>9.4206217884054411</v>
      </c>
      <c r="O16" s="263">
        <v>8.1026678505964114</v>
      </c>
      <c r="P16" s="263">
        <v>8.0403192433201749</v>
      </c>
      <c r="Q16" s="263">
        <v>7.9133724181136236</v>
      </c>
      <c r="R16" s="263">
        <v>5.2784437631233123</v>
      </c>
      <c r="S16" s="263">
        <v>4.8310142828905471</v>
      </c>
      <c r="T16" s="263">
        <v>5.2683799053939708</v>
      </c>
      <c r="U16" s="263">
        <v>5.2205160530096029</v>
      </c>
      <c r="V16" s="263">
        <v>5.2024817327978621</v>
      </c>
      <c r="W16" s="263">
        <v>5.8540804207559827</v>
      </c>
      <c r="DA16" s="70" t="s">
        <v>1592</v>
      </c>
    </row>
    <row r="17" spans="1:105" ht="12" customHeight="1" x14ac:dyDescent="0.25">
      <c r="A17" s="57" t="s">
        <v>1454</v>
      </c>
      <c r="B17" s="263">
        <v>216.3280090605659</v>
      </c>
      <c r="C17" s="263">
        <v>211.75713044031889</v>
      </c>
      <c r="D17" s="263">
        <v>214.82046091321681</v>
      </c>
      <c r="E17" s="263">
        <v>177.7977825216166</v>
      </c>
      <c r="F17" s="263">
        <v>190.88558891172039</v>
      </c>
      <c r="G17" s="263">
        <v>185.11538215859761</v>
      </c>
      <c r="H17" s="263">
        <v>179.1884550631419</v>
      </c>
      <c r="I17" s="263">
        <v>197.66577600460849</v>
      </c>
      <c r="J17" s="263">
        <v>183.92212758320699</v>
      </c>
      <c r="K17" s="263">
        <v>145.95694626862289</v>
      </c>
      <c r="L17" s="263">
        <v>143.08287072580251</v>
      </c>
      <c r="M17" s="263">
        <v>132.37175329306459</v>
      </c>
      <c r="N17" s="263">
        <v>124.3321542831991</v>
      </c>
      <c r="O17" s="263">
        <v>114.87256019782529</v>
      </c>
      <c r="P17" s="263">
        <v>116.2789419393501</v>
      </c>
      <c r="Q17" s="263">
        <v>104.89231513508339</v>
      </c>
      <c r="R17" s="263">
        <v>78.420893881343815</v>
      </c>
      <c r="S17" s="263">
        <v>74.06933872636003</v>
      </c>
      <c r="T17" s="263">
        <v>77.129344470795871</v>
      </c>
      <c r="U17" s="263">
        <v>79.33552728320457</v>
      </c>
      <c r="V17" s="263">
        <v>81.042838288898949</v>
      </c>
      <c r="W17" s="263">
        <v>78.774666020609345</v>
      </c>
      <c r="DA17" s="70" t="s">
        <v>1593</v>
      </c>
    </row>
    <row r="18" spans="1:105" ht="12" customHeight="1" x14ac:dyDescent="0.25">
      <c r="A18" s="18" t="s">
        <v>30</v>
      </c>
      <c r="B18" s="232">
        <v>24.866407281227001</v>
      </c>
      <c r="C18" s="232">
        <v>12.591599341029861</v>
      </c>
      <c r="D18" s="232">
        <v>11.71370399574911</v>
      </c>
      <c r="E18" s="232">
        <v>8.0278626081256821</v>
      </c>
      <c r="F18" s="232">
        <v>4.4662925134068576</v>
      </c>
      <c r="G18" s="232">
        <v>5.9704615248930247E-2</v>
      </c>
      <c r="H18" s="232">
        <v>0.33923526385692299</v>
      </c>
      <c r="I18" s="232">
        <v>10.85536417794277</v>
      </c>
      <c r="J18" s="232">
        <v>3.2207447179713862</v>
      </c>
      <c r="K18" s="232">
        <v>0.30436928679563491</v>
      </c>
      <c r="L18" s="232">
        <v>1.6434175892688141</v>
      </c>
      <c r="M18" s="232">
        <v>0.1636999606292196</v>
      </c>
      <c r="N18" s="232">
        <v>0.1455165048714564</v>
      </c>
      <c r="O18" s="232">
        <v>0</v>
      </c>
      <c r="P18" s="232">
        <v>0</v>
      </c>
      <c r="Q18" s="232">
        <v>8.8108094959351499E-2</v>
      </c>
      <c r="R18" s="232">
        <v>0.10482455782678229</v>
      </c>
      <c r="S18" s="232">
        <v>4.5847818991456499E-2</v>
      </c>
      <c r="T18" s="232">
        <v>6.6457099730552069E-2</v>
      </c>
      <c r="U18" s="232">
        <v>7.3026969311420512E-2</v>
      </c>
      <c r="V18" s="232">
        <v>8.9808930817787277E-2</v>
      </c>
      <c r="W18" s="232">
        <v>0.10177175256248169</v>
      </c>
      <c r="DA18" s="71" t="s">
        <v>1594</v>
      </c>
    </row>
    <row r="19" spans="1:105" ht="12" customHeight="1" x14ac:dyDescent="0.25">
      <c r="A19" s="18" t="s">
        <v>33</v>
      </c>
      <c r="B19" s="232">
        <v>22.125764164463462</v>
      </c>
      <c r="C19" s="232">
        <v>20.462822555998589</v>
      </c>
      <c r="D19" s="232">
        <v>16.977843769812349</v>
      </c>
      <c r="E19" s="232">
        <v>2.0405246325953961</v>
      </c>
      <c r="F19" s="232">
        <v>0.81306627636794482</v>
      </c>
      <c r="G19" s="232">
        <v>0.89777700241320568</v>
      </c>
      <c r="H19" s="232">
        <v>0.59756699731904228</v>
      </c>
      <c r="I19" s="232">
        <v>1.1399900203567559</v>
      </c>
      <c r="J19" s="232">
        <v>0.91550969409102789</v>
      </c>
      <c r="K19" s="232">
        <v>0.50337504963829027</v>
      </c>
      <c r="L19" s="232">
        <v>0.37288220182482668</v>
      </c>
      <c r="M19" s="232">
        <v>0.40491384093624461</v>
      </c>
      <c r="N19" s="232">
        <v>0.51419893822298335</v>
      </c>
      <c r="O19" s="232">
        <v>0.3399303370183388</v>
      </c>
      <c r="P19" s="232">
        <v>0.30017811028449992</v>
      </c>
      <c r="Q19" s="232">
        <v>0.39811510888321933</v>
      </c>
      <c r="R19" s="232">
        <v>0.30655626079504389</v>
      </c>
      <c r="S19" s="232">
        <v>0.2031338327289593</v>
      </c>
      <c r="T19" s="232">
        <v>0.20567047101156441</v>
      </c>
      <c r="U19" s="232">
        <v>0.21590553915421659</v>
      </c>
      <c r="V19" s="232">
        <v>0.19996200877779249</v>
      </c>
      <c r="W19" s="232">
        <v>0.26632888926062831</v>
      </c>
      <c r="DA19" s="71" t="s">
        <v>1595</v>
      </c>
    </row>
    <row r="20" spans="1:105" ht="12" customHeight="1" x14ac:dyDescent="0.25">
      <c r="A20" s="18" t="s">
        <v>160</v>
      </c>
      <c r="B20" s="297">
        <v>3.7415845499658928</v>
      </c>
      <c r="C20" s="297">
        <v>3.8284475913757952</v>
      </c>
      <c r="D20" s="297">
        <v>2.987559131488307</v>
      </c>
      <c r="E20" s="297">
        <v>2.4842684502638499</v>
      </c>
      <c r="F20" s="297">
        <v>2.3805585107900051</v>
      </c>
      <c r="G20" s="297">
        <v>1.822569618350955</v>
      </c>
      <c r="H20" s="297">
        <v>1.380319691140548</v>
      </c>
      <c r="I20" s="297">
        <v>2.1635922807307879</v>
      </c>
      <c r="J20" s="297">
        <v>1.824262297822707</v>
      </c>
      <c r="K20" s="297">
        <v>1.65638505125146</v>
      </c>
      <c r="L20" s="297">
        <v>1.5180866897932119</v>
      </c>
      <c r="M20" s="297">
        <v>1.4135789266581149</v>
      </c>
      <c r="N20" s="297">
        <v>1.716438045595621</v>
      </c>
      <c r="O20" s="297">
        <v>1.4174808567532331</v>
      </c>
      <c r="P20" s="297">
        <v>1.383815362794762</v>
      </c>
      <c r="Q20" s="297">
        <v>1.881867180974331</v>
      </c>
      <c r="R20" s="297">
        <v>1.0765407721208189</v>
      </c>
      <c r="S20" s="297">
        <v>0.78024100873211777</v>
      </c>
      <c r="T20" s="297">
        <v>0.82952731106067201</v>
      </c>
      <c r="U20" s="297">
        <v>1.0844490011070409</v>
      </c>
      <c r="V20" s="297">
        <v>1.147040718645256</v>
      </c>
      <c r="W20" s="297">
        <v>1.363666052542021</v>
      </c>
      <c r="DA20" s="122" t="s">
        <v>1596</v>
      </c>
    </row>
    <row r="21" spans="1:105" ht="12" customHeight="1" x14ac:dyDescent="0.25">
      <c r="A21" s="18" t="s">
        <v>70</v>
      </c>
      <c r="B21" s="297">
        <v>26.499576842212861</v>
      </c>
      <c r="C21" s="297">
        <v>18.499515223928729</v>
      </c>
      <c r="D21" s="297">
        <v>19.095753858386882</v>
      </c>
      <c r="E21" s="297">
        <v>11.065532788187051</v>
      </c>
      <c r="F21" s="297">
        <v>5.2315932321077909</v>
      </c>
      <c r="G21" s="297">
        <v>3.349501092539914</v>
      </c>
      <c r="H21" s="297">
        <v>1.5379922917957269</v>
      </c>
      <c r="I21" s="297">
        <v>1.9875204540061879</v>
      </c>
      <c r="J21" s="297">
        <v>1.096339750431645</v>
      </c>
      <c r="K21" s="297">
        <v>0.68258857384264726</v>
      </c>
      <c r="L21" s="297">
        <v>0.33708924137648061</v>
      </c>
      <c r="M21" s="297">
        <v>0.17928728212756639</v>
      </c>
      <c r="N21" s="297">
        <v>0.23905862801822839</v>
      </c>
      <c r="O21" s="297">
        <v>0.1975490222171</v>
      </c>
      <c r="P21" s="297">
        <v>5.814906342068224E-2</v>
      </c>
      <c r="Q21" s="297">
        <v>6.1696517727721757E-2</v>
      </c>
      <c r="R21" s="297">
        <v>4.7507500611421109E-2</v>
      </c>
      <c r="S21" s="297">
        <v>4.1337988442564207E-2</v>
      </c>
      <c r="T21" s="297">
        <v>3.958383106751924E-2</v>
      </c>
      <c r="U21" s="297">
        <v>4.1698326684412833E-2</v>
      </c>
      <c r="V21" s="297">
        <v>4.7501932215687603E-2</v>
      </c>
      <c r="W21" s="297">
        <v>6.9825540523368479E-2</v>
      </c>
      <c r="DA21" s="122" t="s">
        <v>1597</v>
      </c>
    </row>
    <row r="22" spans="1:105" ht="12" customHeight="1" x14ac:dyDescent="0.25">
      <c r="A22" s="18" t="s">
        <v>34</v>
      </c>
      <c r="B22" s="297">
        <v>55.949377504357827</v>
      </c>
      <c r="C22" s="297">
        <v>69.960801803272119</v>
      </c>
      <c r="D22" s="297">
        <v>81.640263604558655</v>
      </c>
      <c r="E22" s="297">
        <v>77.802471158683403</v>
      </c>
      <c r="F22" s="297">
        <v>98.446969154030469</v>
      </c>
      <c r="G22" s="297">
        <v>105.1736973567925</v>
      </c>
      <c r="H22" s="297">
        <v>102.0645487114348</v>
      </c>
      <c r="I22" s="297">
        <v>78.273230777688681</v>
      </c>
      <c r="J22" s="297">
        <v>85.539588829085417</v>
      </c>
      <c r="K22" s="297">
        <v>68.84121759684281</v>
      </c>
      <c r="L22" s="297">
        <v>61.07885893886602</v>
      </c>
      <c r="M22" s="297">
        <v>51.43411923138305</v>
      </c>
      <c r="N22" s="297">
        <v>58.978368703892023</v>
      </c>
      <c r="O22" s="297">
        <v>58.396084281179682</v>
      </c>
      <c r="P22" s="297">
        <v>61.867902637862969</v>
      </c>
      <c r="Q22" s="297">
        <v>53.991154362696697</v>
      </c>
      <c r="R22" s="297">
        <v>33.519247054127341</v>
      </c>
      <c r="S22" s="297">
        <v>34.344505746880117</v>
      </c>
      <c r="T22" s="297">
        <v>34.173544942381781</v>
      </c>
      <c r="U22" s="297">
        <v>33.444205530594431</v>
      </c>
      <c r="V22" s="297">
        <v>34.791080168415093</v>
      </c>
      <c r="W22" s="297">
        <v>29.796968869897949</v>
      </c>
      <c r="DA22" s="122" t="s">
        <v>1598</v>
      </c>
    </row>
    <row r="23" spans="1:105" ht="12" customHeight="1" x14ac:dyDescent="0.25">
      <c r="A23" s="18" t="s">
        <v>162</v>
      </c>
      <c r="B23" s="297">
        <v>43.467052764083007</v>
      </c>
      <c r="C23" s="297">
        <v>47.165399020677071</v>
      </c>
      <c r="D23" s="297">
        <v>45.046373497652603</v>
      </c>
      <c r="E23" s="297">
        <v>37.510544974942732</v>
      </c>
      <c r="F23" s="297">
        <v>37.113099489348073</v>
      </c>
      <c r="G23" s="297">
        <v>29.85265445576918</v>
      </c>
      <c r="H23" s="297">
        <v>27.642365173243292</v>
      </c>
      <c r="I23" s="297">
        <v>48.007797402893189</v>
      </c>
      <c r="J23" s="297">
        <v>40.747829552585443</v>
      </c>
      <c r="K23" s="297">
        <v>24.035338102012751</v>
      </c>
      <c r="L23" s="297">
        <v>26.465454931689681</v>
      </c>
      <c r="M23" s="297">
        <v>24.918588947158518</v>
      </c>
      <c r="N23" s="297">
        <v>43.01795624377116</v>
      </c>
      <c r="O23" s="297">
        <v>33.174744846769997</v>
      </c>
      <c r="P23" s="297">
        <v>29.818475862419159</v>
      </c>
      <c r="Q23" s="297">
        <v>32.543394852470051</v>
      </c>
      <c r="R23" s="297">
        <v>25.058213958132932</v>
      </c>
      <c r="S23" s="297">
        <v>20.893933331111882</v>
      </c>
      <c r="T23" s="297">
        <v>23.306255677071309</v>
      </c>
      <c r="U23" s="297">
        <v>24.8231968620833</v>
      </c>
      <c r="V23" s="297">
        <v>24.51730847181911</v>
      </c>
      <c r="W23" s="297">
        <v>28.419603460641479</v>
      </c>
      <c r="DA23" s="122" t="s">
        <v>1599</v>
      </c>
    </row>
    <row r="24" spans="1:105" ht="12" customHeight="1" x14ac:dyDescent="0.25">
      <c r="A24" s="18" t="s">
        <v>73</v>
      </c>
      <c r="B24" s="297">
        <v>39.678245954255829</v>
      </c>
      <c r="C24" s="297">
        <v>39.24854490403672</v>
      </c>
      <c r="D24" s="297">
        <v>37.358963055568957</v>
      </c>
      <c r="E24" s="297">
        <v>38.866577908818499</v>
      </c>
      <c r="F24" s="297">
        <v>42.434009735669306</v>
      </c>
      <c r="G24" s="297">
        <v>43.959478017482972</v>
      </c>
      <c r="H24" s="297">
        <v>45.626426934351542</v>
      </c>
      <c r="I24" s="297">
        <v>55.238280890990183</v>
      </c>
      <c r="J24" s="297">
        <v>50.577852741219353</v>
      </c>
      <c r="K24" s="297">
        <v>49.933672608239341</v>
      </c>
      <c r="L24" s="297">
        <v>51.667081132983448</v>
      </c>
      <c r="M24" s="297">
        <v>53.857565104171933</v>
      </c>
      <c r="N24" s="297">
        <v>19.72061721882767</v>
      </c>
      <c r="O24" s="297">
        <v>21.34677085388692</v>
      </c>
      <c r="P24" s="297">
        <v>22.85042090256799</v>
      </c>
      <c r="Q24" s="297">
        <v>15.927979017372049</v>
      </c>
      <c r="R24" s="297">
        <v>18.308003777729478</v>
      </c>
      <c r="S24" s="297">
        <v>17.760338999472928</v>
      </c>
      <c r="T24" s="297">
        <v>18.50830513847248</v>
      </c>
      <c r="U24" s="297">
        <v>19.653045054269739</v>
      </c>
      <c r="V24" s="297">
        <v>20.250136058208231</v>
      </c>
      <c r="W24" s="297">
        <v>18.756501455181429</v>
      </c>
      <c r="DA24" s="122" t="s">
        <v>1600</v>
      </c>
    </row>
    <row r="25" spans="1:105" ht="12" customHeight="1" x14ac:dyDescent="0.25">
      <c r="A25" s="57" t="s">
        <v>1463</v>
      </c>
      <c r="B25" s="263">
        <v>223.0406407631871</v>
      </c>
      <c r="C25" s="263">
        <v>214.88945470040881</v>
      </c>
      <c r="D25" s="263">
        <v>216.9311048697007</v>
      </c>
      <c r="E25" s="263">
        <v>180.2329424219671</v>
      </c>
      <c r="F25" s="263">
        <v>192.01703262704009</v>
      </c>
      <c r="G25" s="263">
        <v>185.69333722900791</v>
      </c>
      <c r="H25" s="263">
        <v>180.39023562516269</v>
      </c>
      <c r="I25" s="263">
        <v>202.8343293630079</v>
      </c>
      <c r="J25" s="263">
        <v>186.7723600212945</v>
      </c>
      <c r="K25" s="263">
        <v>150.11516034313399</v>
      </c>
      <c r="L25" s="263">
        <v>148.11390600379201</v>
      </c>
      <c r="M25" s="263">
        <v>138.19344287970279</v>
      </c>
      <c r="N25" s="263">
        <v>122.13680263581669</v>
      </c>
      <c r="O25" s="263">
        <v>113.57749041989361</v>
      </c>
      <c r="P25" s="263">
        <v>115.26475884488571</v>
      </c>
      <c r="Q25" s="263">
        <v>102.8880993830918</v>
      </c>
      <c r="R25" s="263">
        <v>78.41890173407424</v>
      </c>
      <c r="S25" s="263">
        <v>74.219598416150859</v>
      </c>
      <c r="T25" s="263">
        <v>77.292269648121334</v>
      </c>
      <c r="U25" s="263">
        <v>79.352290863324583</v>
      </c>
      <c r="V25" s="263">
        <v>81.44350690906694</v>
      </c>
      <c r="W25" s="263">
        <v>78.956913734638874</v>
      </c>
      <c r="DA25" s="70" t="s">
        <v>1601</v>
      </c>
    </row>
    <row r="26" spans="1:105" ht="12" customHeight="1" x14ac:dyDescent="0.25">
      <c r="A26" s="18" t="s">
        <v>30</v>
      </c>
      <c r="B26" s="232">
        <v>29.465139490909301</v>
      </c>
      <c r="C26" s="232">
        <v>14.92025875717013</v>
      </c>
      <c r="D26" s="232">
        <v>13.880007605704201</v>
      </c>
      <c r="E26" s="232">
        <v>9.5125157762881383</v>
      </c>
      <c r="F26" s="232">
        <v>5.2922776670713017</v>
      </c>
      <c r="G26" s="232">
        <v>7.0746239964022434E-2</v>
      </c>
      <c r="H26" s="232">
        <v>0.40197259928762941</v>
      </c>
      <c r="I26" s="232">
        <v>12.86292853287171</v>
      </c>
      <c r="J26" s="232">
        <v>3.8163813254712169</v>
      </c>
      <c r="K26" s="232">
        <v>0.3606585941730554</v>
      </c>
      <c r="L26" s="232">
        <v>1.9473471966405449</v>
      </c>
      <c r="M26" s="232">
        <v>0.19397422876757081</v>
      </c>
      <c r="N26" s="232">
        <v>0.17242796941977359</v>
      </c>
      <c r="O26" s="232">
        <v>0</v>
      </c>
      <c r="P26" s="232">
        <v>0</v>
      </c>
      <c r="Q26" s="232">
        <v>0.10440258936060789</v>
      </c>
      <c r="R26" s="232">
        <v>0.1234230083067579</v>
      </c>
      <c r="S26" s="232">
        <v>5.4326801884126738E-2</v>
      </c>
      <c r="T26" s="232">
        <v>7.8747512319574789E-2</v>
      </c>
      <c r="U26" s="232">
        <v>8.5489835295442018E-2</v>
      </c>
      <c r="V26" s="232">
        <v>0.1064179736199089</v>
      </c>
      <c r="W26" s="232">
        <v>0.1205931701984035</v>
      </c>
      <c r="DA26" s="71" t="s">
        <v>1602</v>
      </c>
    </row>
    <row r="27" spans="1:105" ht="12" customHeight="1" x14ac:dyDescent="0.25">
      <c r="A27" s="18" t="s">
        <v>33</v>
      </c>
      <c r="B27" s="297">
        <v>21.707311845437161</v>
      </c>
      <c r="C27" s="297">
        <v>20.075820530272669</v>
      </c>
      <c r="D27" s="297">
        <v>16.656751217042821</v>
      </c>
      <c r="E27" s="297">
        <v>2.0019333207567169</v>
      </c>
      <c r="F27" s="297">
        <v>0.79768920435636181</v>
      </c>
      <c r="G27" s="297">
        <v>0.88079784337328104</v>
      </c>
      <c r="H27" s="297">
        <v>0.58626554377632767</v>
      </c>
      <c r="I27" s="297">
        <v>1.1184300207047979</v>
      </c>
      <c r="J27" s="297">
        <v>0.89819516647806763</v>
      </c>
      <c r="K27" s="297">
        <v>0.49385499621570889</v>
      </c>
      <c r="L27" s="297">
        <v>0.36583008733434302</v>
      </c>
      <c r="M27" s="297">
        <v>0.3972559298021397</v>
      </c>
      <c r="N27" s="297">
        <v>0.50447417859249544</v>
      </c>
      <c r="O27" s="297">
        <v>0.33350142289020301</v>
      </c>
      <c r="P27" s="297">
        <v>0.2945010079961537</v>
      </c>
      <c r="Q27" s="297">
        <v>0.39058577840164599</v>
      </c>
      <c r="R27" s="297">
        <v>0.30073491681608711</v>
      </c>
      <c r="S27" s="297">
        <v>0.19929207509535601</v>
      </c>
      <c r="T27" s="297">
        <v>0.20178073934352789</v>
      </c>
      <c r="U27" s="297">
        <v>0.21055374928781531</v>
      </c>
      <c r="V27" s="297">
        <v>0.19618023809325191</v>
      </c>
      <c r="W27" s="297">
        <v>0.26129195853559578</v>
      </c>
      <c r="DA27" s="122" t="s">
        <v>1603</v>
      </c>
    </row>
    <row r="28" spans="1:105" ht="12" customHeight="1" x14ac:dyDescent="0.25">
      <c r="A28" s="18" t="s">
        <v>160</v>
      </c>
      <c r="B28" s="297">
        <v>3.8654692609197152</v>
      </c>
      <c r="C28" s="297">
        <v>3.955208357282785</v>
      </c>
      <c r="D28" s="297">
        <v>3.0864778902439389</v>
      </c>
      <c r="E28" s="297">
        <v>2.5665231406985338</v>
      </c>
      <c r="F28" s="297">
        <v>2.4593793416651408</v>
      </c>
      <c r="G28" s="297">
        <v>1.8829153107567791</v>
      </c>
      <c r="H28" s="297">
        <v>1.426022388400823</v>
      </c>
      <c r="I28" s="297">
        <v>2.235229310641738</v>
      </c>
      <c r="J28" s="297">
        <v>1.8846640352287971</v>
      </c>
      <c r="K28" s="297">
        <v>1.711228335042652</v>
      </c>
      <c r="L28" s="297">
        <v>1.568350883547591</v>
      </c>
      <c r="M28" s="297">
        <v>1.460382844731021</v>
      </c>
      <c r="N28" s="297">
        <v>1.7732696976160709</v>
      </c>
      <c r="O28" s="297">
        <v>1.4644139686143709</v>
      </c>
      <c r="P28" s="297">
        <v>1.429633802534378</v>
      </c>
      <c r="Q28" s="297">
        <v>1.9441762290942279</v>
      </c>
      <c r="R28" s="297">
        <v>1.1103076827184719</v>
      </c>
      <c r="S28" s="297">
        <v>0.80607496505470833</v>
      </c>
      <c r="T28" s="297">
        <v>0.85699314800400406</v>
      </c>
      <c r="U28" s="297">
        <v>1.111900942194828</v>
      </c>
      <c r="V28" s="297">
        <v>1.185019496348656</v>
      </c>
      <c r="W28" s="297">
        <v>1.4088173440605429</v>
      </c>
      <c r="DA28" s="122" t="s">
        <v>1604</v>
      </c>
    </row>
    <row r="29" spans="1:105" ht="12" customHeight="1" x14ac:dyDescent="0.25">
      <c r="A29" s="18" t="s">
        <v>70</v>
      </c>
      <c r="B29" s="297">
        <v>27.236937563828189</v>
      </c>
      <c r="C29" s="297">
        <v>19.014271213289302</v>
      </c>
      <c r="D29" s="297">
        <v>19.62710041266012</v>
      </c>
      <c r="E29" s="297">
        <v>11.37343541207945</v>
      </c>
      <c r="F29" s="297">
        <v>5.3771642872153516</v>
      </c>
      <c r="G29" s="297">
        <v>3.4427022239146718</v>
      </c>
      <c r="H29" s="297">
        <v>1.580787507465389</v>
      </c>
      <c r="I29" s="297">
        <v>2.0428239603571541</v>
      </c>
      <c r="J29" s="297">
        <v>1.1268458175408409</v>
      </c>
      <c r="K29" s="297">
        <v>0.70158185839099629</v>
      </c>
      <c r="L29" s="297">
        <v>0.34646887667217258</v>
      </c>
      <c r="M29" s="297">
        <v>0.18427601838223159</v>
      </c>
      <c r="N29" s="297">
        <v>0.24571052451882069</v>
      </c>
      <c r="O29" s="297">
        <v>0.20304589827831951</v>
      </c>
      <c r="P29" s="297">
        <v>5.9767083044936338E-2</v>
      </c>
      <c r="Q29" s="297">
        <v>6.3413246606214571E-2</v>
      </c>
      <c r="R29" s="297">
        <v>4.8829414736373353E-2</v>
      </c>
      <c r="S29" s="297">
        <v>4.2488233564198792E-2</v>
      </c>
      <c r="T29" s="297">
        <v>4.0685266098502468E-2</v>
      </c>
      <c r="U29" s="297">
        <v>4.2812910037218037E-2</v>
      </c>
      <c r="V29" s="297">
        <v>4.8823691397928082E-2</v>
      </c>
      <c r="W29" s="297">
        <v>7.176846252752199E-2</v>
      </c>
      <c r="DA29" s="122" t="s">
        <v>1605</v>
      </c>
    </row>
    <row r="30" spans="1:105" ht="12" customHeight="1" x14ac:dyDescent="0.25">
      <c r="A30" s="18" t="s">
        <v>34</v>
      </c>
      <c r="B30" s="297">
        <v>52.68325721611231</v>
      </c>
      <c r="C30" s="297">
        <v>65.876745745029211</v>
      </c>
      <c r="D30" s="297">
        <v>76.87440322879678</v>
      </c>
      <c r="E30" s="297">
        <v>73.260647087321402</v>
      </c>
      <c r="F30" s="297">
        <v>92.699994699395717</v>
      </c>
      <c r="G30" s="297">
        <v>99.034041080901645</v>
      </c>
      <c r="H30" s="297">
        <v>96.106393176441074</v>
      </c>
      <c r="I30" s="297">
        <v>73.703925479347845</v>
      </c>
      <c r="J30" s="297">
        <v>80.546100090071363</v>
      </c>
      <c r="K30" s="297">
        <v>64.82251877498264</v>
      </c>
      <c r="L30" s="297">
        <v>57.513298261312833</v>
      </c>
      <c r="M30" s="297">
        <v>48.431583227893547</v>
      </c>
      <c r="N30" s="297">
        <v>55.535426973639453</v>
      </c>
      <c r="O30" s="297">
        <v>54.987134188571417</v>
      </c>
      <c r="P30" s="297">
        <v>58.256280471361023</v>
      </c>
      <c r="Q30" s="297">
        <v>50.839347988513808</v>
      </c>
      <c r="R30" s="297">
        <v>31.562515849357951</v>
      </c>
      <c r="S30" s="297">
        <v>32.339598954111722</v>
      </c>
      <c r="T30" s="297">
        <v>32.178618216898727</v>
      </c>
      <c r="U30" s="297">
        <v>31.49185497585913</v>
      </c>
      <c r="V30" s="297">
        <v>32.760103992153148</v>
      </c>
      <c r="W30" s="297">
        <v>28.057530668881078</v>
      </c>
      <c r="DA30" s="122" t="s">
        <v>1606</v>
      </c>
    </row>
    <row r="31" spans="1:105" ht="12" customHeight="1" x14ac:dyDescent="0.25">
      <c r="A31" s="18" t="s">
        <v>162</v>
      </c>
      <c r="B31" s="297">
        <v>40.854782091740347</v>
      </c>
      <c r="C31" s="297">
        <v>44.330866178531807</v>
      </c>
      <c r="D31" s="297">
        <v>42.339189253485337</v>
      </c>
      <c r="E31" s="297">
        <v>35.256246827022267</v>
      </c>
      <c r="F31" s="297">
        <v>34.882686908077559</v>
      </c>
      <c r="G31" s="297">
        <v>28.058578051517951</v>
      </c>
      <c r="H31" s="297">
        <v>25.98112211063756</v>
      </c>
      <c r="I31" s="297">
        <v>45.122638340464817</v>
      </c>
      <c r="J31" s="297">
        <v>38.298977989550743</v>
      </c>
      <c r="K31" s="297">
        <v>22.59086913457428</v>
      </c>
      <c r="L31" s="297">
        <v>24.874941488703591</v>
      </c>
      <c r="M31" s="297">
        <v>23.42103861964674</v>
      </c>
      <c r="N31" s="297">
        <v>40.432675247389007</v>
      </c>
      <c r="O31" s="297">
        <v>31.181018391562151</v>
      </c>
      <c r="P31" s="297">
        <v>28.026453513627221</v>
      </c>
      <c r="Q31" s="297">
        <v>30.587611091077779</v>
      </c>
      <c r="R31" s="297">
        <v>23.55227248610824</v>
      </c>
      <c r="S31" s="297">
        <v>19.63825562121556</v>
      </c>
      <c r="T31" s="297">
        <v>21.90560289948893</v>
      </c>
      <c r="U31" s="297">
        <v>23.22894847632627</v>
      </c>
      <c r="V31" s="297">
        <v>23.0438741850889</v>
      </c>
      <c r="W31" s="297">
        <v>26.711650150745431</v>
      </c>
      <c r="DA31" s="122" t="s">
        <v>1607</v>
      </c>
    </row>
    <row r="32" spans="1:105" ht="12" customHeight="1" x14ac:dyDescent="0.25">
      <c r="A32" s="18" t="s">
        <v>73</v>
      </c>
      <c r="B32" s="297">
        <v>47.227743294240057</v>
      </c>
      <c r="C32" s="297">
        <v>46.71628391883295</v>
      </c>
      <c r="D32" s="297">
        <v>44.467175261767451</v>
      </c>
      <c r="E32" s="297">
        <v>46.261640857800572</v>
      </c>
      <c r="F32" s="297">
        <v>50.507840519258657</v>
      </c>
      <c r="G32" s="297">
        <v>52.323556478579512</v>
      </c>
      <c r="H32" s="297">
        <v>54.3076722991539</v>
      </c>
      <c r="I32" s="297">
        <v>65.748353718619853</v>
      </c>
      <c r="J32" s="297">
        <v>60.201195596953497</v>
      </c>
      <c r="K32" s="297">
        <v>59.434448649754657</v>
      </c>
      <c r="L32" s="297">
        <v>61.497669209580877</v>
      </c>
      <c r="M32" s="297">
        <v>64.104932010479502</v>
      </c>
      <c r="N32" s="297">
        <v>23.472818044641091</v>
      </c>
      <c r="O32" s="297">
        <v>25.408376549977099</v>
      </c>
      <c r="P32" s="297">
        <v>27.198122966321989</v>
      </c>
      <c r="Q32" s="297">
        <v>18.958562460037481</v>
      </c>
      <c r="R32" s="297">
        <v>21.720818376030351</v>
      </c>
      <c r="S32" s="297">
        <v>21.139561765225189</v>
      </c>
      <c r="T32" s="297">
        <v>22.029841865968059</v>
      </c>
      <c r="U32" s="297">
        <v>23.180729974323871</v>
      </c>
      <c r="V32" s="297">
        <v>24.103087332365149</v>
      </c>
      <c r="W32" s="297">
        <v>22.3252619796903</v>
      </c>
      <c r="DA32" s="122" t="s">
        <v>1608</v>
      </c>
    </row>
    <row r="33" spans="1:105" ht="12" customHeight="1" x14ac:dyDescent="0.25">
      <c r="A33" s="57" t="s">
        <v>1472</v>
      </c>
      <c r="B33" s="263">
        <f t="shared" ref="B33:W33" si="0">B34+B35</f>
        <v>23.943277516376519</v>
      </c>
      <c r="C33" s="263">
        <f t="shared" si="0"/>
        <v>23.570077809646001</v>
      </c>
      <c r="D33" s="263">
        <f t="shared" si="0"/>
        <v>22.64453886141445</v>
      </c>
      <c r="E33" s="263">
        <f t="shared" si="0"/>
        <v>20.132177620564001</v>
      </c>
      <c r="F33" s="263">
        <f t="shared" si="0"/>
        <v>22.264790691381187</v>
      </c>
      <c r="G33" s="263">
        <f t="shared" si="0"/>
        <v>21.006245098069375</v>
      </c>
      <c r="H33" s="263">
        <f t="shared" si="0"/>
        <v>21.244796068213123</v>
      </c>
      <c r="I33" s="263">
        <f t="shared" si="0"/>
        <v>27.557801781958069</v>
      </c>
      <c r="J33" s="263">
        <f t="shared" si="0"/>
        <v>25.329961134389102</v>
      </c>
      <c r="K33" s="263">
        <f t="shared" si="0"/>
        <v>19.444575836919014</v>
      </c>
      <c r="L33" s="263">
        <f t="shared" si="0"/>
        <v>19.045659442695424</v>
      </c>
      <c r="M33" s="263">
        <f t="shared" si="0"/>
        <v>17.073270246636543</v>
      </c>
      <c r="N33" s="263">
        <f t="shared" si="0"/>
        <v>20.544526149936935</v>
      </c>
      <c r="O33" s="263">
        <f t="shared" si="0"/>
        <v>17.742506918176606</v>
      </c>
      <c r="P33" s="263">
        <f t="shared" si="0"/>
        <v>17.288548044872989</v>
      </c>
      <c r="Q33" s="263">
        <f t="shared" si="0"/>
        <v>16.664824532107172</v>
      </c>
      <c r="R33" s="263">
        <f t="shared" si="0"/>
        <v>11.647102113219406</v>
      </c>
      <c r="S33" s="263">
        <f t="shared" si="0"/>
        <v>10.750704190678396</v>
      </c>
      <c r="T33" s="263">
        <f t="shared" si="0"/>
        <v>11.689555644043965</v>
      </c>
      <c r="U33" s="263">
        <f t="shared" si="0"/>
        <v>11.371717992609696</v>
      </c>
      <c r="V33" s="263">
        <f t="shared" si="0"/>
        <v>11.15170077560226</v>
      </c>
      <c r="W33" s="263">
        <f t="shared" si="0"/>
        <v>11.800546945760223</v>
      </c>
      <c r="DA33" s="70"/>
    </row>
    <row r="34" spans="1:105" ht="12" customHeight="1" x14ac:dyDescent="0.25">
      <c r="A34" s="60" t="s">
        <v>1473</v>
      </c>
      <c r="B34" s="264">
        <v>13.23044350381106</v>
      </c>
      <c r="C34" s="264">
        <v>13.060797787293589</v>
      </c>
      <c r="D34" s="264">
        <v>12.07791067998769</v>
      </c>
      <c r="E34" s="264">
        <v>11.52479108919092</v>
      </c>
      <c r="F34" s="264">
        <v>13.090042741494941</v>
      </c>
      <c r="G34" s="264">
        <v>11.55628839554932</v>
      </c>
      <c r="H34" s="264">
        <v>11.78917525198818</v>
      </c>
      <c r="I34" s="264">
        <v>16.49788906658236</v>
      </c>
      <c r="J34" s="264">
        <v>14.87885097680981</v>
      </c>
      <c r="K34" s="264">
        <v>11.04880070984877</v>
      </c>
      <c r="L34" s="264">
        <v>10.69133107993833</v>
      </c>
      <c r="M34" s="264">
        <v>9.1528395317936742</v>
      </c>
      <c r="N34" s="264">
        <v>12.0735866498396</v>
      </c>
      <c r="O34" s="264">
        <v>10.384480407593569</v>
      </c>
      <c r="P34" s="264">
        <v>10.304573653097499</v>
      </c>
      <c r="Q34" s="264">
        <v>10.14187701496903</v>
      </c>
      <c r="R34" s="264">
        <v>6.7649195118745764</v>
      </c>
      <c r="S34" s="264">
        <v>6.1914882967575808</v>
      </c>
      <c r="T34" s="264">
        <v>6.7520215460018358</v>
      </c>
      <c r="U34" s="264">
        <v>6.6906786344469866</v>
      </c>
      <c r="V34" s="264">
        <v>6.6675656242192174</v>
      </c>
      <c r="W34" s="264">
        <v>7.5026626482465222</v>
      </c>
      <c r="DA34" s="72" t="s">
        <v>1609</v>
      </c>
    </row>
    <row r="35" spans="1:105" ht="12" customHeight="1" x14ac:dyDescent="0.25">
      <c r="A35" s="60" t="s">
        <v>1475</v>
      </c>
      <c r="B35" s="264">
        <v>10.712834012565461</v>
      </c>
      <c r="C35" s="264">
        <v>10.50928002235241</v>
      </c>
      <c r="D35" s="264">
        <v>10.56662818142676</v>
      </c>
      <c r="E35" s="264">
        <v>8.6073865313730806</v>
      </c>
      <c r="F35" s="264">
        <v>9.1747479498862461</v>
      </c>
      <c r="G35" s="264">
        <v>9.4499567025200548</v>
      </c>
      <c r="H35" s="264">
        <v>9.4556208162249433</v>
      </c>
      <c r="I35" s="264">
        <v>11.05991271537571</v>
      </c>
      <c r="J35" s="264">
        <v>10.45111015757929</v>
      </c>
      <c r="K35" s="264">
        <v>8.3957751270702445</v>
      </c>
      <c r="L35" s="264">
        <v>8.3543283627570926</v>
      </c>
      <c r="M35" s="264">
        <v>7.920430714842869</v>
      </c>
      <c r="N35" s="264">
        <v>8.4709395000973373</v>
      </c>
      <c r="O35" s="264">
        <v>7.358026510583036</v>
      </c>
      <c r="P35" s="264">
        <v>6.9839743917754902</v>
      </c>
      <c r="Q35" s="264">
        <v>6.5229475171381432</v>
      </c>
      <c r="R35" s="264">
        <v>4.8821826013448293</v>
      </c>
      <c r="S35" s="264">
        <v>4.5592158939208156</v>
      </c>
      <c r="T35" s="264">
        <v>4.9375340980421294</v>
      </c>
      <c r="U35" s="264">
        <v>4.6810393581627103</v>
      </c>
      <c r="V35" s="264">
        <v>4.4841351513830423</v>
      </c>
      <c r="W35" s="264">
        <v>4.2978842975137006</v>
      </c>
      <c r="DA35" s="72" t="s">
        <v>1610</v>
      </c>
    </row>
    <row r="36" spans="1:105" ht="12" customHeight="1" x14ac:dyDescent="0.25">
      <c r="A36" s="64" t="s">
        <v>30</v>
      </c>
      <c r="B36" s="231">
        <v>1.1522591362737691</v>
      </c>
      <c r="C36" s="231">
        <v>0.5805108494453014</v>
      </c>
      <c r="D36" s="231">
        <v>0.54203345370985645</v>
      </c>
      <c r="E36" s="231">
        <v>0.37545310676085841</v>
      </c>
      <c r="F36" s="231">
        <v>0.20923105628221439</v>
      </c>
      <c r="G36" s="231">
        <v>2.671163571786238E-3</v>
      </c>
      <c r="H36" s="231">
        <v>1.481737855649262E-2</v>
      </c>
      <c r="I36" s="231">
        <v>0.45742349642476848</v>
      </c>
      <c r="J36" s="231">
        <v>0.1336173936506056</v>
      </c>
      <c r="K36" s="231">
        <v>1.255846758123697E-2</v>
      </c>
      <c r="L36" s="231">
        <v>6.7200175510225876E-2</v>
      </c>
      <c r="M36" s="231">
        <v>6.5925903594806186E-3</v>
      </c>
      <c r="N36" s="231">
        <v>5.1419378337775401E-3</v>
      </c>
      <c r="O36" s="231">
        <v>0</v>
      </c>
      <c r="P36" s="231">
        <v>0</v>
      </c>
      <c r="Q36" s="231">
        <v>3.357910517919976E-3</v>
      </c>
      <c r="R36" s="231">
        <v>3.9884741479850171E-3</v>
      </c>
      <c r="S36" s="231">
        <v>1.765299355974327E-3</v>
      </c>
      <c r="T36" s="231">
        <v>2.4808494355104301E-3</v>
      </c>
      <c r="U36" s="231">
        <v>2.872643967289262E-3</v>
      </c>
      <c r="V36" s="231">
        <v>3.767454696333967E-3</v>
      </c>
      <c r="W36" s="231">
        <v>4.3263873814975221E-3</v>
      </c>
      <c r="DA36" s="73" t="s">
        <v>1611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1612</v>
      </c>
    </row>
    <row r="38" spans="1:105" ht="12" customHeight="1" x14ac:dyDescent="0.25">
      <c r="A38" s="64" t="s">
        <v>33</v>
      </c>
      <c r="B38" s="231">
        <v>1.035482690615676</v>
      </c>
      <c r="C38" s="231">
        <v>0.95280149464120989</v>
      </c>
      <c r="D38" s="231">
        <v>0.79345413169160417</v>
      </c>
      <c r="E38" s="231">
        <v>9.6384025271023396E-2</v>
      </c>
      <c r="F38" s="231">
        <v>3.8469131302809767E-2</v>
      </c>
      <c r="G38" s="231">
        <v>4.0566589968123151E-2</v>
      </c>
      <c r="H38" s="231">
        <v>2.6361155076958308E-2</v>
      </c>
      <c r="I38" s="231">
        <v>4.8515729683039722E-2</v>
      </c>
      <c r="J38" s="231">
        <v>3.8359866490742023E-2</v>
      </c>
      <c r="K38" s="231">
        <v>2.0976593122295429E-2</v>
      </c>
      <c r="L38" s="231">
        <v>1.539932120040755E-2</v>
      </c>
      <c r="M38" s="231">
        <v>1.6469392700724381E-2</v>
      </c>
      <c r="N38" s="231">
        <v>1.8350723395047879E-2</v>
      </c>
      <c r="O38" s="231">
        <v>1.28126704224158E-2</v>
      </c>
      <c r="P38" s="231">
        <v>1.1933131190229139E-2</v>
      </c>
      <c r="Q38" s="231">
        <v>1.5323903704821651E-2</v>
      </c>
      <c r="R38" s="231">
        <v>1.1751412520814301E-2</v>
      </c>
      <c r="S38" s="231">
        <v>7.8993142556471798E-3</v>
      </c>
      <c r="T38" s="231">
        <v>7.7542252520300574E-3</v>
      </c>
      <c r="U38" s="231">
        <v>8.5470690978115271E-3</v>
      </c>
      <c r="V38" s="231">
        <v>8.4719512922511869E-3</v>
      </c>
      <c r="W38" s="231">
        <v>1.143467629111215E-2</v>
      </c>
      <c r="DA38" s="73" t="s">
        <v>1613</v>
      </c>
    </row>
    <row r="39" spans="1:105" ht="12" customHeight="1" x14ac:dyDescent="0.25">
      <c r="A39" s="64" t="s">
        <v>160</v>
      </c>
      <c r="B39" s="231">
        <v>0.17843559410142051</v>
      </c>
      <c r="C39" s="231">
        <v>0.18165232500312409</v>
      </c>
      <c r="D39" s="231">
        <v>0.1422778081226875</v>
      </c>
      <c r="E39" s="231">
        <v>0.1195757476317576</v>
      </c>
      <c r="F39" s="231">
        <v>0.11477482903591089</v>
      </c>
      <c r="G39" s="231">
        <v>8.3920007822473039E-2</v>
      </c>
      <c r="H39" s="231">
        <v>6.2049584616394787E-2</v>
      </c>
      <c r="I39" s="231">
        <v>9.3829262875349304E-2</v>
      </c>
      <c r="J39" s="231">
        <v>7.7890193972157185E-2</v>
      </c>
      <c r="K39" s="231">
        <v>7.0337339051573258E-2</v>
      </c>
      <c r="L39" s="231">
        <v>6.3886317989031383E-2</v>
      </c>
      <c r="M39" s="231">
        <v>5.8589040821389479E-2</v>
      </c>
      <c r="N39" s="231">
        <v>6.2421113114396277E-2</v>
      </c>
      <c r="O39" s="231">
        <v>5.4443783168826809E-2</v>
      </c>
      <c r="P39" s="231">
        <v>5.6057652459007859E-2</v>
      </c>
      <c r="Q39" s="231">
        <v>7.3812699008093605E-2</v>
      </c>
      <c r="R39" s="231">
        <v>4.2082722545915781E-2</v>
      </c>
      <c r="S39" s="231">
        <v>3.091841801051675E-2</v>
      </c>
      <c r="T39" s="231">
        <v>3.1869740132121183E-2</v>
      </c>
      <c r="U39" s="231">
        <v>4.377717510233798E-2</v>
      </c>
      <c r="V39" s="231">
        <v>4.9521769853694747E-2</v>
      </c>
      <c r="W39" s="231">
        <v>5.9661612758783372E-2</v>
      </c>
      <c r="DA39" s="73" t="s">
        <v>1614</v>
      </c>
    </row>
    <row r="40" spans="1:105" ht="12" customHeight="1" x14ac:dyDescent="0.25">
      <c r="A40" s="64" t="s">
        <v>70</v>
      </c>
      <c r="B40" s="231">
        <v>1.2251866511144831</v>
      </c>
      <c r="C40" s="231">
        <v>0.8509734143154386</v>
      </c>
      <c r="D40" s="231">
        <v>0.88164724339605871</v>
      </c>
      <c r="E40" s="231">
        <v>0.51636203075532539</v>
      </c>
      <c r="F40" s="231">
        <v>0.2445339444520564</v>
      </c>
      <c r="G40" s="231">
        <v>0.14951986724932489</v>
      </c>
      <c r="H40" s="231">
        <v>6.7027148467949202E-2</v>
      </c>
      <c r="I40" s="231">
        <v>8.3562587192665627E-2</v>
      </c>
      <c r="J40" s="231">
        <v>4.5381417108824797E-2</v>
      </c>
      <c r="K40" s="231">
        <v>2.8100952183361699E-2</v>
      </c>
      <c r="L40" s="231">
        <v>1.3752877282777611E-2</v>
      </c>
      <c r="M40" s="231">
        <v>7.2041575067877412E-3</v>
      </c>
      <c r="N40" s="231">
        <v>8.4284009830915777E-3</v>
      </c>
      <c r="O40" s="231">
        <v>7.3560278954188027E-3</v>
      </c>
      <c r="P40" s="231">
        <v>2.283688542175295E-3</v>
      </c>
      <c r="Q40" s="231">
        <v>2.3460656431192519E-3</v>
      </c>
      <c r="R40" s="231">
        <v>1.803566352825051E-3</v>
      </c>
      <c r="S40" s="231">
        <v>1.588090402203206E-3</v>
      </c>
      <c r="T40" s="231">
        <v>1.4743583283093041E-3</v>
      </c>
      <c r="U40" s="231">
        <v>1.6366030380177881E-3</v>
      </c>
      <c r="V40" s="231">
        <v>1.9882270940382511E-3</v>
      </c>
      <c r="W40" s="231">
        <v>2.9616835679916842E-3</v>
      </c>
      <c r="DA40" s="73" t="s">
        <v>1615</v>
      </c>
    </row>
    <row r="41" spans="1:105" ht="12" customHeight="1" x14ac:dyDescent="0.25">
      <c r="A41" s="64" t="s">
        <v>34</v>
      </c>
      <c r="B41" s="231">
        <v>2.4290498480728409</v>
      </c>
      <c r="C41" s="231">
        <v>3.0219569524113981</v>
      </c>
      <c r="D41" s="231">
        <v>3.5394867857687071</v>
      </c>
      <c r="E41" s="231">
        <v>3.4092057562549289</v>
      </c>
      <c r="F41" s="231">
        <v>4.3210111333130534</v>
      </c>
      <c r="G41" s="231">
        <v>4.4086312193719026</v>
      </c>
      <c r="H41" s="231">
        <v>4.1768545816695584</v>
      </c>
      <c r="I41" s="231">
        <v>3.0902341103573949</v>
      </c>
      <c r="J41" s="231">
        <v>3.3248947479230422</v>
      </c>
      <c r="K41" s="231">
        <v>2.6612667992856318</v>
      </c>
      <c r="L41" s="231">
        <v>2.3400085389819378</v>
      </c>
      <c r="M41" s="231">
        <v>1.940719966693067</v>
      </c>
      <c r="N41" s="231">
        <v>1.9525914061679599</v>
      </c>
      <c r="O41" s="231">
        <v>2.0418792735773259</v>
      </c>
      <c r="P41" s="231">
        <v>2.2815888890428071</v>
      </c>
      <c r="Q41" s="231">
        <v>1.9278798818595011</v>
      </c>
      <c r="R41" s="231">
        <v>1.1949288519760071</v>
      </c>
      <c r="S41" s="231">
        <v>1.238970606954394</v>
      </c>
      <c r="T41" s="231">
        <v>1.1952344601614591</v>
      </c>
      <c r="U41" s="231">
        <v>1.232603680812884</v>
      </c>
      <c r="V41" s="231">
        <v>1.3674154287488789</v>
      </c>
      <c r="W41" s="231">
        <v>1.1867911191185989</v>
      </c>
      <c r="DA41" s="73" t="s">
        <v>1616</v>
      </c>
    </row>
    <row r="42" spans="1:105" ht="12" customHeight="1" x14ac:dyDescent="0.25">
      <c r="A42" s="64" t="s">
        <v>162</v>
      </c>
      <c r="B42" s="231">
        <v>2.0293650022537788</v>
      </c>
      <c r="C42" s="231">
        <v>2.1908659816351719</v>
      </c>
      <c r="D42" s="231">
        <v>2.1001704040785278</v>
      </c>
      <c r="E42" s="231">
        <v>1.7675511863298929</v>
      </c>
      <c r="F42" s="231">
        <v>1.751737650871473</v>
      </c>
      <c r="G42" s="231">
        <v>1.345669433763961</v>
      </c>
      <c r="H42" s="231">
        <v>1.2164897093469369</v>
      </c>
      <c r="I42" s="231">
        <v>2.0382089612804521</v>
      </c>
      <c r="J42" s="231">
        <v>1.7032328632929721</v>
      </c>
      <c r="K42" s="231">
        <v>0.99919191707662824</v>
      </c>
      <c r="L42" s="231">
        <v>1.090346903502752</v>
      </c>
      <c r="M42" s="231">
        <v>1.011099315798927</v>
      </c>
      <c r="N42" s="231">
        <v>1.5315359465519991</v>
      </c>
      <c r="O42" s="231">
        <v>1.2474200752408739</v>
      </c>
      <c r="P42" s="231">
        <v>1.182541102285263</v>
      </c>
      <c r="Q42" s="231">
        <v>1.2496230215391499</v>
      </c>
      <c r="R42" s="231">
        <v>0.95624426575462962</v>
      </c>
      <c r="S42" s="231">
        <v>0.81055546983807181</v>
      </c>
      <c r="T42" s="231">
        <v>0.87658570492701637</v>
      </c>
      <c r="U42" s="231">
        <v>0.97830524667193952</v>
      </c>
      <c r="V42" s="231">
        <v>1.036249080358294</v>
      </c>
      <c r="W42" s="231">
        <v>1.217247855592563</v>
      </c>
      <c r="DA42" s="73" t="s">
        <v>1617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1618</v>
      </c>
    </row>
    <row r="44" spans="1:105" ht="12" customHeight="1" x14ac:dyDescent="0.25">
      <c r="A44" s="64" t="s">
        <v>73</v>
      </c>
      <c r="B44" s="231">
        <v>1.936279291507591</v>
      </c>
      <c r="C44" s="231">
        <v>1.9055985904272681</v>
      </c>
      <c r="D44" s="231">
        <v>1.8205603392339851</v>
      </c>
      <c r="E44" s="231">
        <v>1.9143021752980189</v>
      </c>
      <c r="F44" s="231">
        <v>2.0934928109630082</v>
      </c>
      <c r="G44" s="231">
        <v>2.0712070899019022</v>
      </c>
      <c r="H44" s="231">
        <v>2.0987720061976471</v>
      </c>
      <c r="I44" s="231">
        <v>2.4512784278974138</v>
      </c>
      <c r="J44" s="231">
        <v>2.2097619864300349</v>
      </c>
      <c r="K44" s="231">
        <v>2.1697402697194521</v>
      </c>
      <c r="L44" s="231">
        <v>2.2249221599855331</v>
      </c>
      <c r="M44" s="231">
        <v>2.2841922251811502</v>
      </c>
      <c r="N44" s="231">
        <v>0.73386045861778315</v>
      </c>
      <c r="O44" s="231">
        <v>0.83898247536786874</v>
      </c>
      <c r="P44" s="231">
        <v>0.94719756101414698</v>
      </c>
      <c r="Q44" s="231">
        <v>0.63928188807268471</v>
      </c>
      <c r="R44" s="231">
        <v>0.7317990581887962</v>
      </c>
      <c r="S44" s="231">
        <v>0.72016058901898417</v>
      </c>
      <c r="T44" s="231">
        <v>0.72761910193459556</v>
      </c>
      <c r="U44" s="231">
        <v>0.81124914345086518</v>
      </c>
      <c r="V44" s="231">
        <v>0.89461232235615418</v>
      </c>
      <c r="W44" s="231">
        <v>0.83970821651901861</v>
      </c>
      <c r="DA44" s="73" t="s">
        <v>1619</v>
      </c>
    </row>
    <row r="45" spans="1:105" ht="12" customHeight="1" x14ac:dyDescent="0.25">
      <c r="A45" s="146" t="s">
        <v>79</v>
      </c>
      <c r="B45" s="327">
        <v>0.72677579862589414</v>
      </c>
      <c r="C45" s="327">
        <v>0.82492041447350239</v>
      </c>
      <c r="D45" s="327">
        <v>0.74699801542532951</v>
      </c>
      <c r="E45" s="327">
        <v>0.40855250307127472</v>
      </c>
      <c r="F45" s="327">
        <v>0.40149739366572029</v>
      </c>
      <c r="G45" s="327">
        <v>1.3477713308705821</v>
      </c>
      <c r="H45" s="327">
        <v>1.793249252293005</v>
      </c>
      <c r="I45" s="327">
        <v>2.7968601396646222</v>
      </c>
      <c r="J45" s="327">
        <v>2.9179716887109119</v>
      </c>
      <c r="K45" s="327">
        <v>2.433602789050064</v>
      </c>
      <c r="L45" s="327">
        <v>2.538812068304428</v>
      </c>
      <c r="M45" s="327">
        <v>2.5955640257813428</v>
      </c>
      <c r="N45" s="327">
        <v>4.1586095134332828</v>
      </c>
      <c r="O45" s="327">
        <v>3.1551322049103061</v>
      </c>
      <c r="P45" s="327">
        <v>2.5023723672418599</v>
      </c>
      <c r="Q45" s="327">
        <v>2.6113221467928529</v>
      </c>
      <c r="R45" s="327">
        <v>1.9395842498578559</v>
      </c>
      <c r="S45" s="327">
        <v>1.747358106085025</v>
      </c>
      <c r="T45" s="327">
        <v>2.0945156578710882</v>
      </c>
      <c r="U45" s="327">
        <v>1.6020477960215651</v>
      </c>
      <c r="V45" s="327">
        <v>1.122108916983396</v>
      </c>
      <c r="W45" s="327">
        <v>0.975752746284136</v>
      </c>
      <c r="DA45" s="148" t="s">
        <v>1620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DA46" s="94"/>
    </row>
    <row r="47" spans="1:105" ht="12" customHeight="1" x14ac:dyDescent="0.25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DA47" s="173"/>
    </row>
    <row r="48" spans="1:105" ht="15" customHeight="1" x14ac:dyDescent="0.25">
      <c r="A48" s="34" t="s">
        <v>50</v>
      </c>
      <c r="B48" s="225">
        <v>467.30638661973529</v>
      </c>
      <c r="C48" s="225">
        <v>474.17305944704748</v>
      </c>
      <c r="D48" s="225">
        <v>539.00702888049852</v>
      </c>
      <c r="E48" s="225">
        <v>426.39482653876757</v>
      </c>
      <c r="F48" s="225">
        <v>395.36294191635739</v>
      </c>
      <c r="G48" s="225">
        <v>441.07044096076589</v>
      </c>
      <c r="H48" s="225">
        <v>424.75731059868298</v>
      </c>
      <c r="I48" s="225">
        <v>342.5354832459202</v>
      </c>
      <c r="J48" s="225">
        <v>309.36755882366663</v>
      </c>
      <c r="K48" s="225">
        <v>286.77537917877822</v>
      </c>
      <c r="L48" s="225">
        <v>330.23006761330981</v>
      </c>
      <c r="M48" s="225">
        <v>311.48762535295202</v>
      </c>
      <c r="N48" s="225">
        <v>136.16056666211131</v>
      </c>
      <c r="O48" s="225">
        <v>155.0196416271441</v>
      </c>
      <c r="P48" s="225">
        <v>191.60766469928461</v>
      </c>
      <c r="Q48" s="225">
        <v>191.7176925646184</v>
      </c>
      <c r="R48" s="225">
        <v>208.73663311525829</v>
      </c>
      <c r="S48" s="225">
        <v>244.977505603336</v>
      </c>
      <c r="T48" s="225">
        <v>216.85451484814919</v>
      </c>
      <c r="U48" s="225">
        <v>230.68694363352651</v>
      </c>
      <c r="V48" s="225">
        <v>239.76393715822039</v>
      </c>
      <c r="W48" s="225">
        <v>235.8385168226587</v>
      </c>
      <c r="DA48" s="89" t="s">
        <v>1621</v>
      </c>
    </row>
    <row r="49" spans="1:105" ht="12" customHeight="1" x14ac:dyDescent="0.25">
      <c r="A49" s="55" t="s">
        <v>92</v>
      </c>
      <c r="B49" s="261">
        <v>3.0579517807743262</v>
      </c>
      <c r="C49" s="261">
        <v>3.1010148999574878</v>
      </c>
      <c r="D49" s="261">
        <v>3.5371946199837421</v>
      </c>
      <c r="E49" s="261">
        <v>2.7898370953449958</v>
      </c>
      <c r="F49" s="261">
        <v>2.579774169956393</v>
      </c>
      <c r="G49" s="261">
        <v>2.872653391357975</v>
      </c>
      <c r="H49" s="261">
        <v>2.757153176650013</v>
      </c>
      <c r="I49" s="261">
        <v>2.213905234281083</v>
      </c>
      <c r="J49" s="261">
        <v>1.9987454095800481</v>
      </c>
      <c r="K49" s="261">
        <v>1.8452336416470749</v>
      </c>
      <c r="L49" s="261">
        <v>2.122555201541128</v>
      </c>
      <c r="M49" s="261">
        <v>1.9948791019861301</v>
      </c>
      <c r="N49" s="261">
        <v>0.8788665140029539</v>
      </c>
      <c r="O49" s="261">
        <v>1.001283421429914</v>
      </c>
      <c r="P49" s="261">
        <v>1.2383194048008279</v>
      </c>
      <c r="Q49" s="261">
        <v>1.2394500395048531</v>
      </c>
      <c r="R49" s="261">
        <v>1.342675449576725</v>
      </c>
      <c r="S49" s="261">
        <v>1.577174466979034</v>
      </c>
      <c r="T49" s="261">
        <v>1.394136334370417</v>
      </c>
      <c r="U49" s="261">
        <v>1.4830237441684011</v>
      </c>
      <c r="V49" s="261">
        <v>1.543386779506067</v>
      </c>
      <c r="W49" s="261">
        <v>1.514731366285164</v>
      </c>
      <c r="DA49" s="67" t="s">
        <v>1622</v>
      </c>
    </row>
    <row r="50" spans="1:105" ht="12" customHeight="1" x14ac:dyDescent="0.25">
      <c r="A50" s="202" t="s">
        <v>93</v>
      </c>
      <c r="B50" s="226">
        <v>0.88878380101102405</v>
      </c>
      <c r="C50" s="226">
        <v>0.90129995741075364</v>
      </c>
      <c r="D50" s="226">
        <v>1.028074183193572</v>
      </c>
      <c r="E50" s="226">
        <v>0.81085713430524198</v>
      </c>
      <c r="F50" s="226">
        <v>0.74980302401737364</v>
      </c>
      <c r="G50" s="226">
        <v>0.83492742305826828</v>
      </c>
      <c r="H50" s="226">
        <v>0.8013576589792093</v>
      </c>
      <c r="I50" s="226">
        <v>0.6434644004439769</v>
      </c>
      <c r="J50" s="226">
        <v>0.58092889284541427</v>
      </c>
      <c r="K50" s="226">
        <v>0.53631119368442814</v>
      </c>
      <c r="L50" s="226">
        <v>0.61691380869444334</v>
      </c>
      <c r="M50" s="226">
        <v>0.57980516304012275</v>
      </c>
      <c r="N50" s="226">
        <v>0.25543971157683198</v>
      </c>
      <c r="O50" s="226">
        <v>0.29101979003817319</v>
      </c>
      <c r="P50" s="226">
        <v>0.35991353244487662</v>
      </c>
      <c r="Q50" s="226">
        <v>0.36024214776710511</v>
      </c>
      <c r="R50" s="226">
        <v>0.39024427955394708</v>
      </c>
      <c r="S50" s="226">
        <v>0.45840066100198928</v>
      </c>
      <c r="T50" s="226">
        <v>0.40520121938468162</v>
      </c>
      <c r="U50" s="226">
        <v>0.4310360577359495</v>
      </c>
      <c r="V50" s="226">
        <v>0.44858037884829521</v>
      </c>
      <c r="W50" s="226">
        <v>0.44025177561715872</v>
      </c>
      <c r="DA50" s="174" t="s">
        <v>1623</v>
      </c>
    </row>
    <row r="51" spans="1:105" ht="12" customHeight="1" x14ac:dyDescent="0.25">
      <c r="A51" s="202" t="s">
        <v>94</v>
      </c>
      <c r="B51" s="226">
        <v>3.2998422823144282</v>
      </c>
      <c r="C51" s="226">
        <v>3.4224298641320599</v>
      </c>
      <c r="D51" s="226">
        <v>3.5987875557815112</v>
      </c>
      <c r="E51" s="226">
        <v>3.258512409295196</v>
      </c>
      <c r="F51" s="226">
        <v>3.2195960583643459</v>
      </c>
      <c r="G51" s="226">
        <v>3.3318990714967369</v>
      </c>
      <c r="H51" s="226">
        <v>3.3651675737314521</v>
      </c>
      <c r="I51" s="226">
        <v>3.2379750022108791</v>
      </c>
      <c r="J51" s="226">
        <v>2.885159446168883</v>
      </c>
      <c r="K51" s="226">
        <v>2.526018236870216</v>
      </c>
      <c r="L51" s="226">
        <v>2.848826886919146</v>
      </c>
      <c r="M51" s="226">
        <v>2.4929006033942178</v>
      </c>
      <c r="N51" s="226">
        <v>1.505457243714442</v>
      </c>
      <c r="O51" s="226">
        <v>1.6179292594897869</v>
      </c>
      <c r="P51" s="226">
        <v>1.9727017982626771</v>
      </c>
      <c r="Q51" s="226">
        <v>2.1287868146648532</v>
      </c>
      <c r="R51" s="226">
        <v>2.1133685450591209</v>
      </c>
      <c r="S51" s="226">
        <v>2.4080658571134319</v>
      </c>
      <c r="T51" s="226">
        <v>2.2001174487826152</v>
      </c>
      <c r="U51" s="226">
        <v>2.3167876256263589</v>
      </c>
      <c r="V51" s="226">
        <v>2.3479338014274771</v>
      </c>
      <c r="W51" s="226">
        <v>2.600994057297604</v>
      </c>
      <c r="DA51" s="174" t="s">
        <v>1624</v>
      </c>
    </row>
    <row r="52" spans="1:105" ht="12" customHeight="1" x14ac:dyDescent="0.25">
      <c r="A52" s="202" t="s">
        <v>95</v>
      </c>
      <c r="B52" s="226">
        <v>2.4942050639642401</v>
      </c>
      <c r="C52" s="226">
        <v>2.5293293097460179</v>
      </c>
      <c r="D52" s="226">
        <v>2.8850974004424979</v>
      </c>
      <c r="E52" s="226">
        <v>2.2755184874376222</v>
      </c>
      <c r="F52" s="226">
        <v>2.1041815763883811</v>
      </c>
      <c r="G52" s="226">
        <v>2.3430672389231768</v>
      </c>
      <c r="H52" s="226">
        <v>2.2488599913711531</v>
      </c>
      <c r="I52" s="226">
        <v>1.8057621710053799</v>
      </c>
      <c r="J52" s="226">
        <v>1.6302679962100239</v>
      </c>
      <c r="K52" s="226">
        <v>1.5050567906691801</v>
      </c>
      <c r="L52" s="226">
        <v>1.731252914291201</v>
      </c>
      <c r="M52" s="226">
        <v>1.6271144592444571</v>
      </c>
      <c r="N52" s="226">
        <v>0.71684364794650079</v>
      </c>
      <c r="O52" s="226">
        <v>0.81669246581826327</v>
      </c>
      <c r="P52" s="226">
        <v>1.010029834243271</v>
      </c>
      <c r="Q52" s="226">
        <v>1.010952031519893</v>
      </c>
      <c r="R52" s="226">
        <v>1.0951473880816811</v>
      </c>
      <c r="S52" s="226">
        <v>1.2864154912534631</v>
      </c>
      <c r="T52" s="226">
        <v>1.137121234842603</v>
      </c>
      <c r="U52" s="226">
        <v>1.20962186386974</v>
      </c>
      <c r="V52" s="226">
        <v>1.2588567109860469</v>
      </c>
      <c r="W52" s="226">
        <v>1.2354840478803299</v>
      </c>
      <c r="DA52" s="174" t="s">
        <v>1625</v>
      </c>
    </row>
    <row r="53" spans="1:105" ht="12" customHeight="1" x14ac:dyDescent="0.25">
      <c r="A53" s="56" t="s">
        <v>96</v>
      </c>
      <c r="B53" s="262">
        <v>4.5162387115119511</v>
      </c>
      <c r="C53" s="262">
        <v>4.5526283405574288</v>
      </c>
      <c r="D53" s="262">
        <v>5.1205718105272249</v>
      </c>
      <c r="E53" s="262">
        <v>3.9229966316641951</v>
      </c>
      <c r="F53" s="262">
        <v>3.5184730071574291</v>
      </c>
      <c r="G53" s="262">
        <v>3.6773734884734122</v>
      </c>
      <c r="H53" s="262">
        <v>3.4791099010863551</v>
      </c>
      <c r="I53" s="262">
        <v>3.186535584093344</v>
      </c>
      <c r="J53" s="262">
        <v>2.764615278472339</v>
      </c>
      <c r="K53" s="262">
        <v>2.3768178814649241</v>
      </c>
      <c r="L53" s="262">
        <v>2.7732729188812408</v>
      </c>
      <c r="M53" s="262">
        <v>2.530925645765012</v>
      </c>
      <c r="N53" s="262">
        <v>1.29698194249687</v>
      </c>
      <c r="O53" s="262">
        <v>1.4191919863433879</v>
      </c>
      <c r="P53" s="262">
        <v>1.727713711083358</v>
      </c>
      <c r="Q53" s="262">
        <v>1.8113346756864821</v>
      </c>
      <c r="R53" s="262">
        <v>1.893538863710823</v>
      </c>
      <c r="S53" s="262">
        <v>2.1662767311707771</v>
      </c>
      <c r="T53" s="262">
        <v>1.938242387995774</v>
      </c>
      <c r="U53" s="262">
        <v>2.0758755885772602</v>
      </c>
      <c r="V53" s="262">
        <v>2.1546013672442732</v>
      </c>
      <c r="W53" s="262">
        <v>2.2399326004419891</v>
      </c>
      <c r="DA53" s="68" t="s">
        <v>1626</v>
      </c>
    </row>
    <row r="54" spans="1:105" ht="12" customHeight="1" x14ac:dyDescent="0.25">
      <c r="A54" s="37" t="s">
        <v>160</v>
      </c>
      <c r="B54" s="228">
        <v>0.30427376414213159</v>
      </c>
      <c r="C54" s="228">
        <v>0.29203835367024472</v>
      </c>
      <c r="D54" s="228">
        <v>0.27752861771290138</v>
      </c>
      <c r="E54" s="228">
        <v>0.20084283811286061</v>
      </c>
      <c r="F54" s="228">
        <v>0.16708948222413231</v>
      </c>
      <c r="G54" s="228">
        <v>0.16798893434110149</v>
      </c>
      <c r="H54" s="228">
        <v>0.1254237196218547</v>
      </c>
      <c r="I54" s="228">
        <v>0.1005964657260975</v>
      </c>
      <c r="J54" s="228">
        <v>8.5577606066547754E-2</v>
      </c>
      <c r="K54" s="228">
        <v>0.1071047017495227</v>
      </c>
      <c r="L54" s="228">
        <v>0.10940866946420121</v>
      </c>
      <c r="M54" s="228">
        <v>0.1040714849119211</v>
      </c>
      <c r="N54" s="228">
        <v>3.4145748444176123E-2</v>
      </c>
      <c r="O54" s="228">
        <v>3.9900361887862938E-2</v>
      </c>
      <c r="P54" s="228">
        <v>5.1664968643747727E-2</v>
      </c>
      <c r="Q54" s="228">
        <v>6.553323302642719E-2</v>
      </c>
      <c r="R54" s="228">
        <v>5.5126987942976831E-2</v>
      </c>
      <c r="S54" s="228">
        <v>5.4575544464764217E-2</v>
      </c>
      <c r="T54" s="228">
        <v>4.5690015332674569E-2</v>
      </c>
      <c r="U54" s="228">
        <v>6.1293840525238792E-2</v>
      </c>
      <c r="V54" s="228">
        <v>6.9675707540375373E-2</v>
      </c>
      <c r="W54" s="228">
        <v>6.9867917998821319E-2</v>
      </c>
      <c r="DA54" s="69" t="s">
        <v>1627</v>
      </c>
    </row>
    <row r="55" spans="1:105" ht="12" customHeight="1" x14ac:dyDescent="0.25">
      <c r="A55" s="37" t="s">
        <v>162</v>
      </c>
      <c r="B55" s="228">
        <v>3.621553413889484</v>
      </c>
      <c r="C55" s="228">
        <v>3.6860944168484449</v>
      </c>
      <c r="D55" s="228">
        <v>4.2872306928907671</v>
      </c>
      <c r="E55" s="228">
        <v>3.1069692624948448</v>
      </c>
      <c r="F55" s="228">
        <v>2.6688442876528491</v>
      </c>
      <c r="G55" s="228">
        <v>2.8190661041683538</v>
      </c>
      <c r="H55" s="228">
        <v>2.5733623922626312</v>
      </c>
      <c r="I55" s="228">
        <v>2.2868876945095158</v>
      </c>
      <c r="J55" s="228">
        <v>1.958407612979334</v>
      </c>
      <c r="K55" s="228">
        <v>1.5922938823794619</v>
      </c>
      <c r="L55" s="228">
        <v>1.9541607445222811</v>
      </c>
      <c r="M55" s="228">
        <v>1.879580333242463</v>
      </c>
      <c r="N55" s="228">
        <v>0.87676667577676781</v>
      </c>
      <c r="O55" s="228">
        <v>0.95673790501818234</v>
      </c>
      <c r="P55" s="228">
        <v>1.1405891098220871</v>
      </c>
      <c r="Q55" s="228">
        <v>1.161077577859241</v>
      </c>
      <c r="R55" s="228">
        <v>1.3146485037632609</v>
      </c>
      <c r="S55" s="228">
        <v>1.4973222082011151</v>
      </c>
      <c r="T55" s="228">
        <v>1.315191151164621</v>
      </c>
      <c r="U55" s="228">
        <v>1.437444778217652</v>
      </c>
      <c r="V55" s="228">
        <v>1.5258122621981529</v>
      </c>
      <c r="W55" s="228">
        <v>1.4918101017513079</v>
      </c>
      <c r="DA55" s="69" t="s">
        <v>1628</v>
      </c>
    </row>
    <row r="56" spans="1:105" ht="12" customHeight="1" x14ac:dyDescent="0.25">
      <c r="A56" s="37" t="s">
        <v>97</v>
      </c>
      <c r="B56" s="228">
        <v>0</v>
      </c>
      <c r="C56" s="228">
        <v>0</v>
      </c>
      <c r="D56" s="228">
        <v>0</v>
      </c>
      <c r="E56" s="228">
        <v>0</v>
      </c>
      <c r="F56" s="228">
        <v>0</v>
      </c>
      <c r="G56" s="228">
        <v>0</v>
      </c>
      <c r="H56" s="228">
        <v>0</v>
      </c>
      <c r="I56" s="228">
        <v>0</v>
      </c>
      <c r="J56" s="228">
        <v>0</v>
      </c>
      <c r="K56" s="228">
        <v>0</v>
      </c>
      <c r="L56" s="228">
        <v>0</v>
      </c>
      <c r="M56" s="228">
        <v>0</v>
      </c>
      <c r="N56" s="228">
        <v>0</v>
      </c>
      <c r="O56" s="228">
        <v>0</v>
      </c>
      <c r="P56" s="228">
        <v>0</v>
      </c>
      <c r="Q56" s="228">
        <v>0</v>
      </c>
      <c r="R56" s="228">
        <v>0</v>
      </c>
      <c r="S56" s="228">
        <v>0</v>
      </c>
      <c r="T56" s="228">
        <v>0</v>
      </c>
      <c r="U56" s="228">
        <v>0</v>
      </c>
      <c r="V56" s="228">
        <v>0</v>
      </c>
      <c r="W56" s="228">
        <v>0</v>
      </c>
      <c r="DA56" s="69" t="s">
        <v>1629</v>
      </c>
    </row>
    <row r="57" spans="1:105" ht="12" customHeight="1" x14ac:dyDescent="0.25">
      <c r="A57" s="37" t="s">
        <v>78</v>
      </c>
      <c r="B57" s="228">
        <v>0</v>
      </c>
      <c r="C57" s="228">
        <v>0</v>
      </c>
      <c r="D57" s="228">
        <v>0</v>
      </c>
      <c r="E57" s="228">
        <v>0</v>
      </c>
      <c r="F57" s="228">
        <v>0</v>
      </c>
      <c r="G57" s="228">
        <v>0</v>
      </c>
      <c r="H57" s="228">
        <v>0</v>
      </c>
      <c r="I57" s="228">
        <v>0</v>
      </c>
      <c r="J57" s="228">
        <v>0</v>
      </c>
      <c r="K57" s="228">
        <v>0</v>
      </c>
      <c r="L57" s="228">
        <v>0</v>
      </c>
      <c r="M57" s="228">
        <v>0</v>
      </c>
      <c r="N57" s="228">
        <v>0</v>
      </c>
      <c r="O57" s="228">
        <v>0</v>
      </c>
      <c r="P57" s="228">
        <v>0</v>
      </c>
      <c r="Q57" s="228">
        <v>0</v>
      </c>
      <c r="R57" s="228">
        <v>0</v>
      </c>
      <c r="S57" s="228">
        <v>0</v>
      </c>
      <c r="T57" s="228">
        <v>0</v>
      </c>
      <c r="U57" s="228">
        <v>0</v>
      </c>
      <c r="V57" s="228">
        <v>0</v>
      </c>
      <c r="W57" s="228">
        <v>0</v>
      </c>
      <c r="DA57" s="69" t="s">
        <v>1630</v>
      </c>
    </row>
    <row r="58" spans="1:105" ht="12" customHeight="1" x14ac:dyDescent="0.25">
      <c r="A58" s="37" t="s">
        <v>38</v>
      </c>
      <c r="B58" s="228">
        <v>0.59041153348033582</v>
      </c>
      <c r="C58" s="228">
        <v>0.57449557003873886</v>
      </c>
      <c r="D58" s="228">
        <v>0.55581249992355652</v>
      </c>
      <c r="E58" s="228">
        <v>0.61518453105648974</v>
      </c>
      <c r="F58" s="228">
        <v>0.68253923728044863</v>
      </c>
      <c r="G58" s="228">
        <v>0.69031844996395619</v>
      </c>
      <c r="H58" s="228">
        <v>0.78032378920186918</v>
      </c>
      <c r="I58" s="228">
        <v>0.79905142385773087</v>
      </c>
      <c r="J58" s="228">
        <v>0.72063005942645741</v>
      </c>
      <c r="K58" s="228">
        <v>0.6774192973359392</v>
      </c>
      <c r="L58" s="228">
        <v>0.70970350489475864</v>
      </c>
      <c r="M58" s="228">
        <v>0.54727382761062826</v>
      </c>
      <c r="N58" s="228">
        <v>0.38606951827592589</v>
      </c>
      <c r="O58" s="228">
        <v>0.42255371943734232</v>
      </c>
      <c r="P58" s="228">
        <v>0.53545963261752294</v>
      </c>
      <c r="Q58" s="228">
        <v>0.58472386480081417</v>
      </c>
      <c r="R58" s="228">
        <v>0.52376337200458511</v>
      </c>
      <c r="S58" s="228">
        <v>0.61437897850489809</v>
      </c>
      <c r="T58" s="228">
        <v>0.57736122149847757</v>
      </c>
      <c r="U58" s="228">
        <v>0.57713696983436935</v>
      </c>
      <c r="V58" s="228">
        <v>0.55911339750574485</v>
      </c>
      <c r="W58" s="228">
        <v>0.67825458069186018</v>
      </c>
      <c r="DA58" s="69" t="s">
        <v>1631</v>
      </c>
    </row>
    <row r="59" spans="1:105" ht="12" customHeight="1" x14ac:dyDescent="0.25">
      <c r="A59" s="57" t="s">
        <v>1498</v>
      </c>
      <c r="B59" s="263">
        <v>11.951017889514731</v>
      </c>
      <c r="C59" s="263">
        <v>12.39499255799717</v>
      </c>
      <c r="D59" s="263">
        <v>13.03370609262643</v>
      </c>
      <c r="E59" s="263">
        <v>11.801333750223749</v>
      </c>
      <c r="F59" s="263">
        <v>11.660390648590729</v>
      </c>
      <c r="G59" s="263">
        <v>12.067117759818069</v>
      </c>
      <c r="H59" s="263">
        <v>12.187606083607159</v>
      </c>
      <c r="I59" s="263">
        <v>11.726953553089981</v>
      </c>
      <c r="J59" s="263">
        <v>10.4491636888424</v>
      </c>
      <c r="K59" s="263">
        <v>9.1484642462678405</v>
      </c>
      <c r="L59" s="263">
        <v>10.31757828917265</v>
      </c>
      <c r="M59" s="263">
        <v>9.0285223229064453</v>
      </c>
      <c r="N59" s="263">
        <v>5.4523049625607767</v>
      </c>
      <c r="O59" s="263">
        <v>5.8596441495894913</v>
      </c>
      <c r="P59" s="263">
        <v>7.1445216057961582</v>
      </c>
      <c r="Q59" s="263">
        <v>7.7098137209087882</v>
      </c>
      <c r="R59" s="263">
        <v>7.6539734715517103</v>
      </c>
      <c r="S59" s="263">
        <v>8.7212768597253998</v>
      </c>
      <c r="T59" s="263">
        <v>7.974399796462885</v>
      </c>
      <c r="U59" s="263">
        <v>8.3906950669919045</v>
      </c>
      <c r="V59" s="263">
        <v>8.5034969745812781</v>
      </c>
      <c r="W59" s="263">
        <v>9.4200037001414714</v>
      </c>
      <c r="DA59" s="70" t="s">
        <v>1632</v>
      </c>
    </row>
    <row r="60" spans="1:105" ht="12" customHeight="1" x14ac:dyDescent="0.25">
      <c r="A60" s="57" t="s">
        <v>1500</v>
      </c>
      <c r="B60" s="263">
        <f t="shared" ref="B60:W60" si="1">B61+B67+B78</f>
        <v>56.438261155885186</v>
      </c>
      <c r="C60" s="263">
        <f t="shared" si="1"/>
        <v>57.311351953575105</v>
      </c>
      <c r="D60" s="263">
        <f t="shared" si="1"/>
        <v>65.038629962242538</v>
      </c>
      <c r="E60" s="263">
        <f t="shared" si="1"/>
        <v>48.925452375463635</v>
      </c>
      <c r="F60" s="263">
        <f t="shared" si="1"/>
        <v>43.996688131412185</v>
      </c>
      <c r="G60" s="263">
        <f t="shared" si="1"/>
        <v>48.32894965262853</v>
      </c>
      <c r="H60" s="263">
        <f t="shared" si="1"/>
        <v>45.758937481702745</v>
      </c>
      <c r="I60" s="263">
        <f t="shared" si="1"/>
        <v>39.187400775323454</v>
      </c>
      <c r="J60" s="263">
        <f t="shared" si="1"/>
        <v>34.869163605368627</v>
      </c>
      <c r="K60" s="263">
        <f t="shared" si="1"/>
        <v>30.794225959961707</v>
      </c>
      <c r="L60" s="263">
        <f t="shared" si="1"/>
        <v>36.138056669403454</v>
      </c>
      <c r="M60" s="263">
        <f t="shared" si="1"/>
        <v>34.16663903562565</v>
      </c>
      <c r="N60" s="263">
        <f t="shared" si="1"/>
        <v>16.467861267247692</v>
      </c>
      <c r="O60" s="263">
        <f t="shared" si="1"/>
        <v>18.065602058418683</v>
      </c>
      <c r="P60" s="263">
        <f t="shared" si="1"/>
        <v>21.6799064516063</v>
      </c>
      <c r="Q60" s="263">
        <f t="shared" si="1"/>
        <v>22.343377487324688</v>
      </c>
      <c r="R60" s="263">
        <f t="shared" si="1"/>
        <v>24.221223905342345</v>
      </c>
      <c r="S60" s="263">
        <f t="shared" si="1"/>
        <v>27.869498564910405</v>
      </c>
      <c r="T60" s="263">
        <f t="shared" si="1"/>
        <v>24.877343285232271</v>
      </c>
      <c r="U60" s="263">
        <f t="shared" si="1"/>
        <v>26.300509485404966</v>
      </c>
      <c r="V60" s="263">
        <f t="shared" si="1"/>
        <v>27.040045743443343</v>
      </c>
      <c r="W60" s="263">
        <f t="shared" si="1"/>
        <v>26.810581390825973</v>
      </c>
      <c r="DA60" s="70"/>
    </row>
    <row r="61" spans="1:105" ht="12" customHeight="1" x14ac:dyDescent="0.25">
      <c r="A61" s="60" t="s">
        <v>1501</v>
      </c>
      <c r="B61" s="264">
        <v>44.441973069772203</v>
      </c>
      <c r="C61" s="264">
        <v>44.947219276991213</v>
      </c>
      <c r="D61" s="264">
        <v>50.902676138848463</v>
      </c>
      <c r="E61" s="264">
        <v>37.999046818336268</v>
      </c>
      <c r="F61" s="264">
        <v>33.865195734269463</v>
      </c>
      <c r="G61" s="264">
        <v>36.09570014458788</v>
      </c>
      <c r="H61" s="264">
        <v>33.640093693782013</v>
      </c>
      <c r="I61" s="264">
        <v>29.4407095104979</v>
      </c>
      <c r="J61" s="264">
        <v>25.769434513759709</v>
      </c>
      <c r="K61" s="264">
        <v>22.175365213074521</v>
      </c>
      <c r="L61" s="264">
        <v>26.142285009137272</v>
      </c>
      <c r="M61" s="264">
        <v>24.47999954450632</v>
      </c>
      <c r="N61" s="264">
        <v>11.72466314434395</v>
      </c>
      <c r="O61" s="264">
        <v>12.91768714323532</v>
      </c>
      <c r="P61" s="264">
        <v>15.676256854368081</v>
      </c>
      <c r="Q61" s="264">
        <v>16.195186798867621</v>
      </c>
      <c r="R61" s="264">
        <v>17.447466227102129</v>
      </c>
      <c r="S61" s="264">
        <v>19.963526512846009</v>
      </c>
      <c r="T61" s="264">
        <v>17.66291547608067</v>
      </c>
      <c r="U61" s="264">
        <v>19.128688680877818</v>
      </c>
      <c r="V61" s="264">
        <v>20.08646338537217</v>
      </c>
      <c r="W61" s="264">
        <v>20.22946169300527</v>
      </c>
      <c r="DA61" s="72" t="s">
        <v>1633</v>
      </c>
    </row>
    <row r="62" spans="1:105" ht="12" customHeight="1" x14ac:dyDescent="0.25">
      <c r="A62" s="59" t="s">
        <v>30</v>
      </c>
      <c r="B62" s="232">
        <v>9.1558299273271153</v>
      </c>
      <c r="C62" s="232">
        <v>5.5189625365555868</v>
      </c>
      <c r="D62" s="232">
        <v>6.2226174138716939</v>
      </c>
      <c r="E62" s="232">
        <v>4.9903066832935554</v>
      </c>
      <c r="F62" s="232">
        <v>3.0247585193928792</v>
      </c>
      <c r="G62" s="232">
        <v>5.9892932698401478E-2</v>
      </c>
      <c r="H62" s="232">
        <v>0.36231172371506148</v>
      </c>
      <c r="I62" s="232">
        <v>4.9815803626087458</v>
      </c>
      <c r="J62" s="232">
        <v>1.7361638997670801</v>
      </c>
      <c r="K62" s="232">
        <v>0.24830719495826931</v>
      </c>
      <c r="L62" s="232">
        <v>1.4161845012523191</v>
      </c>
      <c r="M62" s="232">
        <v>0.14798245041129049</v>
      </c>
      <c r="N62" s="232">
        <v>3.7387980341021122E-2</v>
      </c>
      <c r="O62" s="232">
        <v>0</v>
      </c>
      <c r="P62" s="232">
        <v>0</v>
      </c>
      <c r="Q62" s="232">
        <v>4.0800607344067659E-2</v>
      </c>
      <c r="R62" s="232">
        <v>6.8772936789830971E-2</v>
      </c>
      <c r="S62" s="232">
        <v>4.1671078369719658E-2</v>
      </c>
      <c r="T62" s="232">
        <v>4.801416932972688E-2</v>
      </c>
      <c r="U62" s="232">
        <v>5.323940201280588E-2</v>
      </c>
      <c r="V62" s="232">
        <v>6.937812557348691E-2</v>
      </c>
      <c r="W62" s="232">
        <v>6.8123968046613373E-2</v>
      </c>
      <c r="DA62" s="71" t="s">
        <v>1634</v>
      </c>
    </row>
    <row r="63" spans="1:105" ht="12" customHeight="1" x14ac:dyDescent="0.25">
      <c r="A63" s="59" t="s">
        <v>33</v>
      </c>
      <c r="B63" s="297">
        <v>8.1467230634042984</v>
      </c>
      <c r="C63" s="297">
        <v>8.9689600200941673</v>
      </c>
      <c r="D63" s="297">
        <v>9.0190623162721604</v>
      </c>
      <c r="E63" s="297">
        <v>1.2684377160564511</v>
      </c>
      <c r="F63" s="297">
        <v>0.55064220242910722</v>
      </c>
      <c r="G63" s="297">
        <v>0.90060872780970158</v>
      </c>
      <c r="H63" s="297">
        <v>0.63821645890331102</v>
      </c>
      <c r="I63" s="297">
        <v>0.52314706405873845</v>
      </c>
      <c r="J63" s="297">
        <v>0.49351160056199411</v>
      </c>
      <c r="K63" s="297">
        <v>0.41065788175791718</v>
      </c>
      <c r="L63" s="297">
        <v>0.32132429302530863</v>
      </c>
      <c r="M63" s="297">
        <v>0.36603638850538328</v>
      </c>
      <c r="N63" s="297">
        <v>0.13211463407973781</v>
      </c>
      <c r="O63" s="297">
        <v>0.1249971708060966</v>
      </c>
      <c r="P63" s="297">
        <v>0.1490993965770902</v>
      </c>
      <c r="Q63" s="297">
        <v>0.18435693386378171</v>
      </c>
      <c r="R63" s="297">
        <v>0.20112438137848199</v>
      </c>
      <c r="S63" s="297">
        <v>0.18462832146426331</v>
      </c>
      <c r="T63" s="297">
        <v>0.14859355676537439</v>
      </c>
      <c r="U63" s="297">
        <v>0.15740324299649261</v>
      </c>
      <c r="V63" s="297">
        <v>0.15447226938999181</v>
      </c>
      <c r="W63" s="297">
        <v>0.17827521178572761</v>
      </c>
      <c r="DA63" s="122" t="s">
        <v>1635</v>
      </c>
    </row>
    <row r="64" spans="1:105" ht="12" customHeight="1" x14ac:dyDescent="0.25">
      <c r="A64" s="59" t="s">
        <v>160</v>
      </c>
      <c r="B64" s="297">
        <v>1.3776542550264259</v>
      </c>
      <c r="C64" s="297">
        <v>1.678028204178974</v>
      </c>
      <c r="D64" s="297">
        <v>1.58706737709242</v>
      </c>
      <c r="E64" s="297">
        <v>1.5442792254439801</v>
      </c>
      <c r="F64" s="297">
        <v>1.6122129517514989</v>
      </c>
      <c r="G64" s="297">
        <v>1.828318280503463</v>
      </c>
      <c r="H64" s="297">
        <v>1.4742158609604319</v>
      </c>
      <c r="I64" s="297">
        <v>0.99288320886374437</v>
      </c>
      <c r="J64" s="297">
        <v>0.98338074654387031</v>
      </c>
      <c r="K64" s="297">
        <v>1.351293785838571</v>
      </c>
      <c r="L64" s="297">
        <v>1.3081829327378129</v>
      </c>
      <c r="M64" s="297">
        <v>1.2778553679095459</v>
      </c>
      <c r="N64" s="297">
        <v>0.44100943712191742</v>
      </c>
      <c r="O64" s="297">
        <v>0.52122766776299079</v>
      </c>
      <c r="P64" s="297">
        <v>0.68734537428880638</v>
      </c>
      <c r="Q64" s="297">
        <v>0.87144460404057245</v>
      </c>
      <c r="R64" s="297">
        <v>0.70629318174738576</v>
      </c>
      <c r="S64" s="297">
        <v>0.70916097946128975</v>
      </c>
      <c r="T64" s="297">
        <v>0.5993199362955296</v>
      </c>
      <c r="U64" s="297">
        <v>0.79060403131496837</v>
      </c>
      <c r="V64" s="297">
        <v>0.88609823423387046</v>
      </c>
      <c r="W64" s="297">
        <v>0.91281067929522042</v>
      </c>
      <c r="DA64" s="122" t="s">
        <v>1636</v>
      </c>
    </row>
    <row r="65" spans="1:105" ht="12" customHeight="1" x14ac:dyDescent="0.25">
      <c r="A65" s="59" t="s">
        <v>70</v>
      </c>
      <c r="B65" s="297">
        <v>9.7571641922155941</v>
      </c>
      <c r="C65" s="297">
        <v>8.1084323524029731</v>
      </c>
      <c r="D65" s="297">
        <v>10.14415000868448</v>
      </c>
      <c r="E65" s="297">
        <v>6.8785933345695929</v>
      </c>
      <c r="F65" s="297">
        <v>3.543051905202129</v>
      </c>
      <c r="G65" s="297">
        <v>3.3600659291127379</v>
      </c>
      <c r="H65" s="297">
        <v>1.642614131460129</v>
      </c>
      <c r="I65" s="297">
        <v>0.91208297590590937</v>
      </c>
      <c r="J65" s="297">
        <v>0.59098924728749125</v>
      </c>
      <c r="K65" s="297">
        <v>0.55686188270118187</v>
      </c>
      <c r="L65" s="297">
        <v>0.29048037595159792</v>
      </c>
      <c r="M65" s="297">
        <v>0.16207316870961991</v>
      </c>
      <c r="N65" s="297">
        <v>6.1422031078827877E-2</v>
      </c>
      <c r="O65" s="297">
        <v>7.2641556764955886E-2</v>
      </c>
      <c r="P65" s="297">
        <v>2.888281980098251E-2</v>
      </c>
      <c r="Q65" s="297">
        <v>2.8570080824768879E-2</v>
      </c>
      <c r="R65" s="297">
        <v>3.1168558249404388E-2</v>
      </c>
      <c r="S65" s="297">
        <v>3.7572093807944427E-2</v>
      </c>
      <c r="T65" s="297">
        <v>2.8598671553543929E-2</v>
      </c>
      <c r="U65" s="297">
        <v>3.039964548091395E-2</v>
      </c>
      <c r="V65" s="297">
        <v>3.6695626907413542E-2</v>
      </c>
      <c r="W65" s="297">
        <v>4.6739815043777333E-2</v>
      </c>
      <c r="DA65" s="122" t="s">
        <v>1637</v>
      </c>
    </row>
    <row r="66" spans="1:105" ht="12" customHeight="1" x14ac:dyDescent="0.25">
      <c r="A66" s="59" t="s">
        <v>162</v>
      </c>
      <c r="B66" s="297">
        <v>16.00460163179876</v>
      </c>
      <c r="C66" s="297">
        <v>20.672836163759509</v>
      </c>
      <c r="D66" s="297">
        <v>23.929779022927701</v>
      </c>
      <c r="E66" s="297">
        <v>23.317429858972691</v>
      </c>
      <c r="F66" s="297">
        <v>25.134530155493849</v>
      </c>
      <c r="G66" s="297">
        <v>29.946814274463581</v>
      </c>
      <c r="H66" s="297">
        <v>29.522735518743069</v>
      </c>
      <c r="I66" s="297">
        <v>22.031015899060769</v>
      </c>
      <c r="J66" s="297">
        <v>21.965389019599272</v>
      </c>
      <c r="K66" s="297">
        <v>19.60824446781859</v>
      </c>
      <c r="L66" s="297">
        <v>22.806112906170231</v>
      </c>
      <c r="M66" s="297">
        <v>22.52605216897048</v>
      </c>
      <c r="N66" s="297">
        <v>11.052729061722451</v>
      </c>
      <c r="O66" s="297">
        <v>12.19882074790128</v>
      </c>
      <c r="P66" s="297">
        <v>14.810929263701199</v>
      </c>
      <c r="Q66" s="297">
        <v>15.070014572794429</v>
      </c>
      <c r="R66" s="297">
        <v>16.440107168937029</v>
      </c>
      <c r="S66" s="297">
        <v>18.990494039742789</v>
      </c>
      <c r="T66" s="297">
        <v>16.838389142136499</v>
      </c>
      <c r="U66" s="297">
        <v>18.097042359072638</v>
      </c>
      <c r="V66" s="297">
        <v>18.939819129267409</v>
      </c>
      <c r="W66" s="297">
        <v>19.02351201883393</v>
      </c>
      <c r="DA66" s="122" t="s">
        <v>1638</v>
      </c>
    </row>
    <row r="67" spans="1:105" ht="12" customHeight="1" x14ac:dyDescent="0.25">
      <c r="A67" s="60" t="s">
        <v>1508</v>
      </c>
      <c r="B67" s="264">
        <v>11.99628808611298</v>
      </c>
      <c r="C67" s="264">
        <v>12.364132676583891</v>
      </c>
      <c r="D67" s="264">
        <v>14.135953823394081</v>
      </c>
      <c r="E67" s="264">
        <v>10.926405557127371</v>
      </c>
      <c r="F67" s="264">
        <v>10.13149239714272</v>
      </c>
      <c r="G67" s="264">
        <v>12.23324950804065</v>
      </c>
      <c r="H67" s="264">
        <v>12.11884378792073</v>
      </c>
      <c r="I67" s="264">
        <v>9.7466912648255501</v>
      </c>
      <c r="J67" s="264">
        <v>9.0997290916089142</v>
      </c>
      <c r="K67" s="264">
        <v>8.6188607468871865</v>
      </c>
      <c r="L67" s="264">
        <v>9.995771660266179</v>
      </c>
      <c r="M67" s="264">
        <v>9.6866394911193332</v>
      </c>
      <c r="N67" s="264">
        <v>4.7431981229037437</v>
      </c>
      <c r="O67" s="264">
        <v>5.1479149151833656</v>
      </c>
      <c r="P67" s="264">
        <v>6.0036495972382182</v>
      </c>
      <c r="Q67" s="264">
        <v>6.1481906884570661</v>
      </c>
      <c r="R67" s="264">
        <v>6.7737576782402167</v>
      </c>
      <c r="S67" s="264">
        <v>7.9059720520643957</v>
      </c>
      <c r="T67" s="264">
        <v>7.2144278091516014</v>
      </c>
      <c r="U67" s="264">
        <v>7.1718208045271492</v>
      </c>
      <c r="V67" s="264">
        <v>6.9535823580711753</v>
      </c>
      <c r="W67" s="264">
        <v>6.5811196978207036</v>
      </c>
      <c r="DA67" s="72" t="s">
        <v>1639</v>
      </c>
    </row>
    <row r="68" spans="1:105" ht="12" customHeight="1" x14ac:dyDescent="0.25">
      <c r="A68" s="147" t="s">
        <v>30</v>
      </c>
      <c r="B68" s="231">
        <v>1.2902659219386139</v>
      </c>
      <c r="C68" s="231">
        <v>0.68294460471390794</v>
      </c>
      <c r="D68" s="231">
        <v>0.725104790401364</v>
      </c>
      <c r="E68" s="231">
        <v>0.47659809945626158</v>
      </c>
      <c r="F68" s="231">
        <v>0.2310450966789335</v>
      </c>
      <c r="G68" s="231">
        <v>3.4576755234256868E-3</v>
      </c>
      <c r="H68" s="231">
        <v>1.8989124171045719E-2</v>
      </c>
      <c r="I68" s="231">
        <v>0.40306386772574659</v>
      </c>
      <c r="J68" s="231">
        <v>0.11632517310012409</v>
      </c>
      <c r="K68" s="231">
        <v>1.289045587432989E-2</v>
      </c>
      <c r="L68" s="231">
        <v>8.0392396363438964E-2</v>
      </c>
      <c r="M68" s="231">
        <v>8.0614931935258961E-3</v>
      </c>
      <c r="N68" s="231">
        <v>2.878519860956752E-3</v>
      </c>
      <c r="O68" s="231">
        <v>0</v>
      </c>
      <c r="P68" s="231">
        <v>0</v>
      </c>
      <c r="Q68" s="231">
        <v>3.1644135599675589E-3</v>
      </c>
      <c r="R68" s="231">
        <v>5.4698163464800796E-3</v>
      </c>
      <c r="S68" s="231">
        <v>3.0363594389254431E-3</v>
      </c>
      <c r="T68" s="231">
        <v>3.601485012975237E-3</v>
      </c>
      <c r="U68" s="231">
        <v>4.3311955447641664E-3</v>
      </c>
      <c r="V68" s="231">
        <v>5.7797083267606287E-3</v>
      </c>
      <c r="W68" s="231">
        <v>6.5651392665932937E-3</v>
      </c>
      <c r="DA68" s="73" t="s">
        <v>1640</v>
      </c>
    </row>
    <row r="69" spans="1:105" ht="12" customHeight="1" x14ac:dyDescent="0.25">
      <c r="A69" s="147" t="s">
        <v>32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1641</v>
      </c>
    </row>
    <row r="70" spans="1:105" ht="12" customHeight="1" x14ac:dyDescent="0.25">
      <c r="A70" s="147" t="s">
        <v>33</v>
      </c>
      <c r="B70" s="231">
        <v>1.159503089538773</v>
      </c>
      <c r="C70" s="231">
        <v>1.120927611861757</v>
      </c>
      <c r="D70" s="231">
        <v>1.0614425879353711</v>
      </c>
      <c r="E70" s="231">
        <v>0.12234934918616309</v>
      </c>
      <c r="F70" s="231">
        <v>4.2479851313391312E-2</v>
      </c>
      <c r="G70" s="231">
        <v>5.2511237680524327E-2</v>
      </c>
      <c r="H70" s="231">
        <v>3.3782982943984623E-2</v>
      </c>
      <c r="I70" s="231">
        <v>4.2750181843356522E-2</v>
      </c>
      <c r="J70" s="231">
        <v>3.3395488324681817E-2</v>
      </c>
      <c r="K70" s="231">
        <v>2.1531118051434081E-2</v>
      </c>
      <c r="L70" s="231">
        <v>1.8422397326666031E-2</v>
      </c>
      <c r="M70" s="231">
        <v>2.013895751424399E-2</v>
      </c>
      <c r="N70" s="231">
        <v>1.027296001296899E-2</v>
      </c>
      <c r="O70" s="231">
        <v>8.9624077613789429E-3</v>
      </c>
      <c r="P70" s="231">
        <v>1.0256427492229769E-2</v>
      </c>
      <c r="Q70" s="231">
        <v>1.444087578164892E-2</v>
      </c>
      <c r="R70" s="231">
        <v>1.6155758126569612E-2</v>
      </c>
      <c r="S70" s="231">
        <v>1.3587019855867121E-2</v>
      </c>
      <c r="T70" s="231">
        <v>1.1256920969359241E-2</v>
      </c>
      <c r="U70" s="231">
        <v>1.293289482002149E-2</v>
      </c>
      <c r="V70" s="231">
        <v>1.299694657918034E-2</v>
      </c>
      <c r="W70" s="231">
        <v>1.735171534583644E-2</v>
      </c>
      <c r="DA70" s="73" t="s">
        <v>1642</v>
      </c>
    </row>
    <row r="71" spans="1:105" ht="12" customHeight="1" x14ac:dyDescent="0.25">
      <c r="A71" s="147" t="s">
        <v>160</v>
      </c>
      <c r="B71" s="231">
        <v>0.1998069349872639</v>
      </c>
      <c r="C71" s="231">
        <v>0.2137056963072492</v>
      </c>
      <c r="D71" s="231">
        <v>0.19033201646773351</v>
      </c>
      <c r="E71" s="231">
        <v>0.15178879342355861</v>
      </c>
      <c r="F71" s="231">
        <v>0.12674103903171041</v>
      </c>
      <c r="G71" s="231">
        <v>0.1086298720296707</v>
      </c>
      <c r="H71" s="231">
        <v>7.9519279510223501E-2</v>
      </c>
      <c r="I71" s="231">
        <v>8.2678712169334617E-2</v>
      </c>
      <c r="J71" s="231">
        <v>6.7809961331126156E-2</v>
      </c>
      <c r="K71" s="231">
        <v>7.2196735747975763E-2</v>
      </c>
      <c r="L71" s="231">
        <v>7.6427987858355667E-2</v>
      </c>
      <c r="M71" s="231">
        <v>7.1643334113368484E-2</v>
      </c>
      <c r="N71" s="231">
        <v>3.4944104664683381E-2</v>
      </c>
      <c r="O71" s="231">
        <v>3.8083191773782041E-2</v>
      </c>
      <c r="P71" s="231">
        <v>4.8181088321663679E-2</v>
      </c>
      <c r="Q71" s="231">
        <v>6.9559300163751961E-2</v>
      </c>
      <c r="R71" s="231">
        <v>5.7813464855119061E-2</v>
      </c>
      <c r="S71" s="231">
        <v>5.3180459192463593E-2</v>
      </c>
      <c r="T71" s="231">
        <v>4.6265762770740029E-2</v>
      </c>
      <c r="U71" s="231">
        <v>6.619458400497874E-2</v>
      </c>
      <c r="V71" s="231">
        <v>7.5972084245057886E-2</v>
      </c>
      <c r="W71" s="231">
        <v>9.0534379400717166E-2</v>
      </c>
      <c r="DA71" s="73" t="s">
        <v>1643</v>
      </c>
    </row>
    <row r="72" spans="1:105" ht="12" customHeight="1" x14ac:dyDescent="0.25">
      <c r="A72" s="147" t="s">
        <v>70</v>
      </c>
      <c r="B72" s="231">
        <v>1.371928010099563</v>
      </c>
      <c r="C72" s="231">
        <v>1.001131507907264</v>
      </c>
      <c r="D72" s="231">
        <v>1.179422847898318</v>
      </c>
      <c r="E72" s="231">
        <v>0.65546710909523309</v>
      </c>
      <c r="F72" s="231">
        <v>0.27002859824499659</v>
      </c>
      <c r="G72" s="231">
        <v>0.19354531138208461</v>
      </c>
      <c r="H72" s="231">
        <v>8.5898247131662803E-2</v>
      </c>
      <c r="I72" s="231">
        <v>7.3632115215544455E-2</v>
      </c>
      <c r="J72" s="231">
        <v>3.9508338371851283E-2</v>
      </c>
      <c r="K72" s="231">
        <v>2.884381249568024E-2</v>
      </c>
      <c r="L72" s="231">
        <v>1.6452736220704509E-2</v>
      </c>
      <c r="M72" s="231">
        <v>8.8093243382762251E-3</v>
      </c>
      <c r="N72" s="231">
        <v>4.7183222376908571E-3</v>
      </c>
      <c r="O72" s="231">
        <v>5.1455098218620198E-3</v>
      </c>
      <c r="P72" s="231">
        <v>1.9628114008195252E-3</v>
      </c>
      <c r="Q72" s="231">
        <v>2.2108754518745332E-3</v>
      </c>
      <c r="R72" s="231">
        <v>2.4734212514898272E-3</v>
      </c>
      <c r="S72" s="231">
        <v>2.7315555666393931E-3</v>
      </c>
      <c r="T72" s="231">
        <v>2.140347312963265E-3</v>
      </c>
      <c r="U72" s="231">
        <v>2.4675692036765259E-3</v>
      </c>
      <c r="V72" s="231">
        <v>3.0501687789599671E-3</v>
      </c>
      <c r="W72" s="231">
        <v>4.4942496759770249E-3</v>
      </c>
      <c r="DA72" s="73" t="s">
        <v>1644</v>
      </c>
    </row>
    <row r="73" spans="1:105" ht="12" customHeight="1" x14ac:dyDescent="0.25">
      <c r="A73" s="147" t="s">
        <v>34</v>
      </c>
      <c r="B73" s="231">
        <v>2.719978642819727</v>
      </c>
      <c r="C73" s="231">
        <v>3.5551948741338908</v>
      </c>
      <c r="D73" s="231">
        <v>4.7349454288425337</v>
      </c>
      <c r="E73" s="231">
        <v>4.3276269521492132</v>
      </c>
      <c r="F73" s="231">
        <v>4.7715117095259219</v>
      </c>
      <c r="G73" s="231">
        <v>5.7067326089802073</v>
      </c>
      <c r="H73" s="231">
        <v>5.3528233751556957</v>
      </c>
      <c r="I73" s="231">
        <v>2.722994604418048</v>
      </c>
      <c r="J73" s="231">
        <v>2.8946003699428422</v>
      </c>
      <c r="K73" s="231">
        <v>2.7316184896048972</v>
      </c>
      <c r="L73" s="231">
        <v>2.7993809916618679</v>
      </c>
      <c r="M73" s="231">
        <v>2.373134071577371</v>
      </c>
      <c r="N73" s="231">
        <v>1.0930846160889449</v>
      </c>
      <c r="O73" s="231">
        <v>1.4282857551140991</v>
      </c>
      <c r="P73" s="231">
        <v>1.9610067663301429</v>
      </c>
      <c r="Q73" s="231">
        <v>1.816787316871036</v>
      </c>
      <c r="R73" s="231">
        <v>1.638732288316588</v>
      </c>
      <c r="S73" s="231">
        <v>2.1310607089078171</v>
      </c>
      <c r="T73" s="231">
        <v>1.7351391558260261</v>
      </c>
      <c r="U73" s="231">
        <v>1.8584438696851211</v>
      </c>
      <c r="V73" s="231">
        <v>2.0977723626965861</v>
      </c>
      <c r="W73" s="231">
        <v>1.800913392705209</v>
      </c>
      <c r="DA73" s="73" t="s">
        <v>1645</v>
      </c>
    </row>
    <row r="74" spans="1:105" ht="12" customHeight="1" x14ac:dyDescent="0.25">
      <c r="A74" s="147" t="s">
        <v>162</v>
      </c>
      <c r="B74" s="231">
        <v>2.2724232971157039</v>
      </c>
      <c r="C74" s="231">
        <v>2.5774541565221232</v>
      </c>
      <c r="D74" s="231">
        <v>2.8095011668258918</v>
      </c>
      <c r="E74" s="231">
        <v>2.243719710736217</v>
      </c>
      <c r="F74" s="231">
        <v>1.934370557092731</v>
      </c>
      <c r="G74" s="231">
        <v>1.741895671569192</v>
      </c>
      <c r="H74" s="231">
        <v>1.55898521830411</v>
      </c>
      <c r="I74" s="231">
        <v>1.795990791002338</v>
      </c>
      <c r="J74" s="231">
        <v>1.482807381877689</v>
      </c>
      <c r="K74" s="231">
        <v>1.025605969338715</v>
      </c>
      <c r="L74" s="231">
        <v>1.3043954093051879</v>
      </c>
      <c r="M74" s="231">
        <v>1.2363835469573889</v>
      </c>
      <c r="N74" s="231">
        <v>0.85737260589950925</v>
      </c>
      <c r="O74" s="231">
        <v>0.87256496853922638</v>
      </c>
      <c r="P74" s="231">
        <v>1.016384289992657</v>
      </c>
      <c r="Q74" s="231">
        <v>1.1776144757590461</v>
      </c>
      <c r="R74" s="231">
        <v>1.317415209671478</v>
      </c>
      <c r="S74" s="231">
        <v>1.394175862176698</v>
      </c>
      <c r="T74" s="231">
        <v>1.272552148346493</v>
      </c>
      <c r="U74" s="231">
        <v>1.483354932687726</v>
      </c>
      <c r="V74" s="231">
        <v>1.5897251383468169</v>
      </c>
      <c r="W74" s="231">
        <v>1.847130409103841</v>
      </c>
      <c r="DA74" s="73" t="s">
        <v>1646</v>
      </c>
    </row>
    <row r="75" spans="1:105" ht="12" customHeight="1" x14ac:dyDescent="0.25">
      <c r="A75" s="147" t="s">
        <v>36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1647</v>
      </c>
    </row>
    <row r="76" spans="1:105" ht="12" customHeight="1" x14ac:dyDescent="0.25">
      <c r="A76" s="147" t="s">
        <v>73</v>
      </c>
      <c r="B76" s="231">
        <v>2.1681886535236021</v>
      </c>
      <c r="C76" s="231">
        <v>2.2418500486705488</v>
      </c>
      <c r="D76" s="231">
        <v>2.4354530410588389</v>
      </c>
      <c r="E76" s="231">
        <v>2.4300046053770932</v>
      </c>
      <c r="F76" s="231">
        <v>2.3117564739203429</v>
      </c>
      <c r="G76" s="231">
        <v>2.6810645871119498</v>
      </c>
      <c r="H76" s="231">
        <v>2.6896688965902711</v>
      </c>
      <c r="I76" s="231">
        <v>2.159971605620215</v>
      </c>
      <c r="J76" s="231">
        <v>1.9237835625929589</v>
      </c>
      <c r="K76" s="231">
        <v>2.2270982526054639</v>
      </c>
      <c r="L76" s="231">
        <v>2.6617017411827679</v>
      </c>
      <c r="M76" s="231">
        <v>2.793135789109352</v>
      </c>
      <c r="N76" s="231">
        <v>0.41082408492484918</v>
      </c>
      <c r="O76" s="231">
        <v>0.58686462704471565</v>
      </c>
      <c r="P76" s="231">
        <v>0.81410846411485194</v>
      </c>
      <c r="Q76" s="231">
        <v>0.60244377104842151</v>
      </c>
      <c r="R76" s="231">
        <v>1.006072126257924</v>
      </c>
      <c r="S76" s="231">
        <v>1.238694386087853</v>
      </c>
      <c r="T76" s="231">
        <v>1.0562951758629331</v>
      </c>
      <c r="U76" s="231">
        <v>1.227531885493822</v>
      </c>
      <c r="V76" s="231">
        <v>1.372438079687045</v>
      </c>
      <c r="W76" s="231">
        <v>1.274227409299129</v>
      </c>
      <c r="DA76" s="73" t="s">
        <v>1648</v>
      </c>
    </row>
    <row r="77" spans="1:105" ht="12" customHeight="1" x14ac:dyDescent="0.25">
      <c r="A77" s="147" t="s">
        <v>79</v>
      </c>
      <c r="B77" s="231">
        <v>0.8141935360897341</v>
      </c>
      <c r="C77" s="231">
        <v>0.97092417646715268</v>
      </c>
      <c r="D77" s="231">
        <v>0.999751943964027</v>
      </c>
      <c r="E77" s="231">
        <v>0.51885093770363377</v>
      </c>
      <c r="F77" s="231">
        <v>0.44355907133469019</v>
      </c>
      <c r="G77" s="231">
        <v>1.7454125437635979</v>
      </c>
      <c r="H77" s="231">
        <v>2.299176664113733</v>
      </c>
      <c r="I77" s="231">
        <v>2.465609386830967</v>
      </c>
      <c r="J77" s="231">
        <v>2.5414988160676422</v>
      </c>
      <c r="K77" s="231">
        <v>2.4990759131686899</v>
      </c>
      <c r="L77" s="231">
        <v>3.0385980003471902</v>
      </c>
      <c r="M77" s="231">
        <v>3.1753329743158072</v>
      </c>
      <c r="N77" s="231">
        <v>2.3291029092141411</v>
      </c>
      <c r="O77" s="231">
        <v>2.2080084551283008</v>
      </c>
      <c r="P77" s="231">
        <v>2.151749749585854</v>
      </c>
      <c r="Q77" s="231">
        <v>2.4619696598213192</v>
      </c>
      <c r="R77" s="231">
        <v>2.729625593414569</v>
      </c>
      <c r="S77" s="231">
        <v>3.0695057008381328</v>
      </c>
      <c r="T77" s="231">
        <v>3.0871768130501112</v>
      </c>
      <c r="U77" s="231">
        <v>2.5165638730870392</v>
      </c>
      <c r="V77" s="231">
        <v>1.7958478694107689</v>
      </c>
      <c r="W77" s="231">
        <v>1.5399030030234</v>
      </c>
      <c r="DA77" s="73" t="s">
        <v>1649</v>
      </c>
    </row>
    <row r="78" spans="1:105" ht="12" customHeight="1" x14ac:dyDescent="0.25">
      <c r="A78" s="60" t="s">
        <v>1520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1650</v>
      </c>
    </row>
    <row r="79" spans="1:105" ht="12" customHeight="1" x14ac:dyDescent="0.25">
      <c r="A79" s="57" t="s">
        <v>1522</v>
      </c>
      <c r="B79" s="263">
        <f t="shared" ref="B79:W79" si="2">B80+B88</f>
        <v>347.59314513455701</v>
      </c>
      <c r="C79" s="263">
        <f t="shared" si="2"/>
        <v>352.1623888357795</v>
      </c>
      <c r="D79" s="263">
        <f t="shared" si="2"/>
        <v>402.96663217131373</v>
      </c>
      <c r="E79" s="263">
        <f t="shared" si="2"/>
        <v>319.32818610829082</v>
      </c>
      <c r="F79" s="263">
        <f t="shared" si="2"/>
        <v>296.72535179504905</v>
      </c>
      <c r="G79" s="263">
        <f t="shared" si="2"/>
        <v>335.13923119911027</v>
      </c>
      <c r="H79" s="263">
        <f t="shared" si="2"/>
        <v>322.94819516953748</v>
      </c>
      <c r="I79" s="263">
        <f t="shared" si="2"/>
        <v>252.15390743022934</v>
      </c>
      <c r="J79" s="263">
        <f t="shared" si="2"/>
        <v>229.16361513878272</v>
      </c>
      <c r="K79" s="263">
        <f t="shared" si="2"/>
        <v>216.35047550629963</v>
      </c>
      <c r="L79" s="263">
        <f t="shared" si="2"/>
        <v>248.5774674530083</v>
      </c>
      <c r="M79" s="263">
        <f t="shared" si="2"/>
        <v>236.19438234225413</v>
      </c>
      <c r="N79" s="263">
        <f t="shared" si="2"/>
        <v>97.499675577779044</v>
      </c>
      <c r="O79" s="263">
        <f t="shared" si="2"/>
        <v>112.77924874912395</v>
      </c>
      <c r="P79" s="263">
        <f t="shared" si="2"/>
        <v>140.45960541242812</v>
      </c>
      <c r="Q79" s="263">
        <f t="shared" si="2"/>
        <v>138.23860102201144</v>
      </c>
      <c r="R79" s="263">
        <f t="shared" si="2"/>
        <v>152.50094941012978</v>
      </c>
      <c r="S79" s="263">
        <f t="shared" si="2"/>
        <v>180.47416807309827</v>
      </c>
      <c r="T79" s="263">
        <f t="shared" si="2"/>
        <v>158.95925627672062</v>
      </c>
      <c r="U79" s="263">
        <f t="shared" si="2"/>
        <v>169.26595115811659</v>
      </c>
      <c r="V79" s="263">
        <f t="shared" si="2"/>
        <v>176.60006532361919</v>
      </c>
      <c r="W79" s="263">
        <f t="shared" si="2"/>
        <v>170.70890257919382</v>
      </c>
      <c r="DA79" s="70"/>
    </row>
    <row r="80" spans="1:105" ht="12" customHeight="1" x14ac:dyDescent="0.25">
      <c r="A80" s="60" t="s">
        <v>1523</v>
      </c>
      <c r="B80" s="264">
        <v>334.76118009283101</v>
      </c>
      <c r="C80" s="264">
        <v>338.85372235505918</v>
      </c>
      <c r="D80" s="264">
        <v>388.97217057056179</v>
      </c>
      <c r="E80" s="264">
        <v>306.65693889499079</v>
      </c>
      <c r="F80" s="264">
        <v>284.20543704311319</v>
      </c>
      <c r="G80" s="264">
        <v>322.18260820014132</v>
      </c>
      <c r="H80" s="264">
        <v>309.86220227311782</v>
      </c>
      <c r="I80" s="264">
        <v>239.56252321255371</v>
      </c>
      <c r="J80" s="264">
        <v>217.94421069892019</v>
      </c>
      <c r="K80" s="264">
        <v>206.52764915971841</v>
      </c>
      <c r="L80" s="264">
        <v>237.49934798687551</v>
      </c>
      <c r="M80" s="264">
        <v>226.50033921580021</v>
      </c>
      <c r="N80" s="264">
        <v>91.645464051764009</v>
      </c>
      <c r="O80" s="264">
        <v>106.4876717822402</v>
      </c>
      <c r="P80" s="264">
        <v>132.78843862705611</v>
      </c>
      <c r="Q80" s="264">
        <v>129.9604726600985</v>
      </c>
      <c r="R80" s="264">
        <v>144.28277745814739</v>
      </c>
      <c r="S80" s="264">
        <v>171.11001844017071</v>
      </c>
      <c r="T80" s="264">
        <v>150.39703836666831</v>
      </c>
      <c r="U80" s="264">
        <v>160.25675154258539</v>
      </c>
      <c r="V80" s="264">
        <v>167.46974881677309</v>
      </c>
      <c r="W80" s="264">
        <v>160.59452075074751</v>
      </c>
      <c r="DA80" s="72" t="s">
        <v>1651</v>
      </c>
    </row>
    <row r="81" spans="1:105" ht="12" customHeight="1" x14ac:dyDescent="0.25">
      <c r="A81" s="59" t="s">
        <v>30</v>
      </c>
      <c r="B81" s="232">
        <v>44.224159479749368</v>
      </c>
      <c r="C81" s="232">
        <v>23.52737702004206</v>
      </c>
      <c r="D81" s="232">
        <v>24.887794164739699</v>
      </c>
      <c r="E81" s="232">
        <v>16.185048803771231</v>
      </c>
      <c r="F81" s="232">
        <v>7.8331284821224667</v>
      </c>
      <c r="G81" s="232">
        <v>0.122746504813212</v>
      </c>
      <c r="H81" s="232">
        <v>0.6904814688946499</v>
      </c>
      <c r="I81" s="232">
        <v>15.19208126609896</v>
      </c>
      <c r="J81" s="232">
        <v>4.4533260468042037</v>
      </c>
      <c r="K81" s="232">
        <v>0.49619219959895883</v>
      </c>
      <c r="L81" s="232">
        <v>3.1225541340754259</v>
      </c>
      <c r="M81" s="232">
        <v>0.31792556650624593</v>
      </c>
      <c r="N81" s="232">
        <v>0.1293814880687281</v>
      </c>
      <c r="O81" s="232">
        <v>0</v>
      </c>
      <c r="P81" s="232">
        <v>0</v>
      </c>
      <c r="Q81" s="232">
        <v>0.13187346196106831</v>
      </c>
      <c r="R81" s="232">
        <v>0.22832132744886999</v>
      </c>
      <c r="S81" s="232">
        <v>0.1252480513309483</v>
      </c>
      <c r="T81" s="232">
        <v>0.1532286823187452</v>
      </c>
      <c r="U81" s="232">
        <v>0.17404479958263819</v>
      </c>
      <c r="V81" s="232">
        <v>0.21882396753389399</v>
      </c>
      <c r="W81" s="232">
        <v>0.2452806405138109</v>
      </c>
      <c r="DA81" s="71" t="s">
        <v>1652</v>
      </c>
    </row>
    <row r="82" spans="1:105" ht="12" customHeight="1" x14ac:dyDescent="0.25">
      <c r="A82" s="59" t="s">
        <v>33</v>
      </c>
      <c r="B82" s="297">
        <v>32.580453970884633</v>
      </c>
      <c r="C82" s="297">
        <v>31.657051415106359</v>
      </c>
      <c r="D82" s="297">
        <v>29.866683615697259</v>
      </c>
      <c r="E82" s="297">
        <v>3.4061849946267908</v>
      </c>
      <c r="F82" s="297">
        <v>1.180664058011007</v>
      </c>
      <c r="G82" s="297">
        <v>1.5282064004541629</v>
      </c>
      <c r="H82" s="297">
        <v>1.0070474817099231</v>
      </c>
      <c r="I82" s="297">
        <v>1.320949558381683</v>
      </c>
      <c r="J82" s="297">
        <v>1.048101745832889</v>
      </c>
      <c r="K82" s="297">
        <v>0.67944310995020096</v>
      </c>
      <c r="L82" s="297">
        <v>0.58660533342266885</v>
      </c>
      <c r="M82" s="297">
        <v>0.65110616669416799</v>
      </c>
      <c r="N82" s="297">
        <v>0.378532671573997</v>
      </c>
      <c r="O82" s="297">
        <v>0.31268334886030941</v>
      </c>
      <c r="P82" s="297">
        <v>0.33927394129657312</v>
      </c>
      <c r="Q82" s="297">
        <v>0.49335844164434262</v>
      </c>
      <c r="R82" s="297">
        <v>0.5528482500639359</v>
      </c>
      <c r="S82" s="297">
        <v>0.45945911015769642</v>
      </c>
      <c r="T82" s="297">
        <v>0.39262950531613577</v>
      </c>
      <c r="U82" s="297">
        <v>0.4260434234795597</v>
      </c>
      <c r="V82" s="297">
        <v>0.40339931865868672</v>
      </c>
      <c r="W82" s="297">
        <v>0.53145513004821499</v>
      </c>
      <c r="DA82" s="122" t="s">
        <v>1653</v>
      </c>
    </row>
    <row r="83" spans="1:105" ht="12" customHeight="1" x14ac:dyDescent="0.25">
      <c r="A83" s="59" t="s">
        <v>160</v>
      </c>
      <c r="B83" s="297">
        <v>5.8016738428040941</v>
      </c>
      <c r="C83" s="297">
        <v>6.2368675858181177</v>
      </c>
      <c r="D83" s="297">
        <v>5.534264001040075</v>
      </c>
      <c r="E83" s="297">
        <v>4.3668050876466413</v>
      </c>
      <c r="F83" s="297">
        <v>3.6401405182131521</v>
      </c>
      <c r="G83" s="297">
        <v>3.266905398395914</v>
      </c>
      <c r="H83" s="297">
        <v>2.4495252541208701</v>
      </c>
      <c r="I83" s="297">
        <v>2.6399731016817212</v>
      </c>
      <c r="J83" s="297">
        <v>2.1992098592305149</v>
      </c>
      <c r="K83" s="297">
        <v>2.3542989555752918</v>
      </c>
      <c r="L83" s="297">
        <v>2.514836873234962</v>
      </c>
      <c r="M83" s="297">
        <v>2.3935810760894971</v>
      </c>
      <c r="N83" s="297">
        <v>1.330574575556305</v>
      </c>
      <c r="O83" s="297">
        <v>1.3730012299674921</v>
      </c>
      <c r="P83" s="297">
        <v>1.646980762806014</v>
      </c>
      <c r="Q83" s="297">
        <v>2.4557365058017209</v>
      </c>
      <c r="R83" s="297">
        <v>2.044396486108806</v>
      </c>
      <c r="S83" s="297">
        <v>1.858370364136285</v>
      </c>
      <c r="T83" s="297">
        <v>1.6675565609226859</v>
      </c>
      <c r="U83" s="297">
        <v>2.253399058145086</v>
      </c>
      <c r="V83" s="297">
        <v>2.4367187137222208</v>
      </c>
      <c r="W83" s="297">
        <v>2.865465929369114</v>
      </c>
      <c r="DA83" s="122" t="s">
        <v>1654</v>
      </c>
    </row>
    <row r="84" spans="1:105" ht="12" customHeight="1" x14ac:dyDescent="0.25">
      <c r="A84" s="59" t="s">
        <v>70</v>
      </c>
      <c r="B84" s="297">
        <v>40.879856378563588</v>
      </c>
      <c r="C84" s="297">
        <v>29.983121263323071</v>
      </c>
      <c r="D84" s="297">
        <v>35.192720998237512</v>
      </c>
      <c r="E84" s="297">
        <v>19.351306377846051</v>
      </c>
      <c r="F84" s="297">
        <v>7.9587696226353106</v>
      </c>
      <c r="G84" s="297">
        <v>5.9731749038973412</v>
      </c>
      <c r="H84" s="297">
        <v>2.7153703563361389</v>
      </c>
      <c r="I84" s="297">
        <v>2.4127279832714219</v>
      </c>
      <c r="J84" s="297">
        <v>1.3149136320562509</v>
      </c>
      <c r="K84" s="297">
        <v>0.96523263590029718</v>
      </c>
      <c r="L84" s="297">
        <v>0.55555980209771494</v>
      </c>
      <c r="M84" s="297">
        <v>0.3020301094115288</v>
      </c>
      <c r="N84" s="297">
        <v>0.18436912180412821</v>
      </c>
      <c r="O84" s="297">
        <v>0.19037121609797999</v>
      </c>
      <c r="P84" s="297">
        <v>6.8853461529476218E-2</v>
      </c>
      <c r="Q84" s="297">
        <v>8.0098821450378138E-2</v>
      </c>
      <c r="R84" s="297">
        <v>8.9757242469458001E-2</v>
      </c>
      <c r="S84" s="297">
        <v>9.7954752973687345E-2</v>
      </c>
      <c r="T84" s="297">
        <v>7.9166306724223826E-2</v>
      </c>
      <c r="U84" s="297">
        <v>8.6202582881303266E-2</v>
      </c>
      <c r="V84" s="297">
        <v>0.100394637277197</v>
      </c>
      <c r="W84" s="297">
        <v>0.14597356076202631</v>
      </c>
      <c r="DA84" s="122" t="s">
        <v>1655</v>
      </c>
    </row>
    <row r="85" spans="1:105" ht="12" customHeight="1" x14ac:dyDescent="0.25">
      <c r="A85" s="59" t="s">
        <v>34</v>
      </c>
      <c r="B85" s="297">
        <v>79.072178489323903</v>
      </c>
      <c r="C85" s="297">
        <v>103.8793669212958</v>
      </c>
      <c r="D85" s="297">
        <v>137.8410141006855</v>
      </c>
      <c r="E85" s="297">
        <v>124.6491649937466</v>
      </c>
      <c r="F85" s="297">
        <v>137.20575798402371</v>
      </c>
      <c r="G85" s="297">
        <v>171.82655087239451</v>
      </c>
      <c r="H85" s="297">
        <v>165.0850919894479</v>
      </c>
      <c r="I85" s="297">
        <v>87.04985203418309</v>
      </c>
      <c r="J85" s="297">
        <v>93.989047453302931</v>
      </c>
      <c r="K85" s="297">
        <v>89.182480867404294</v>
      </c>
      <c r="L85" s="297">
        <v>92.222068853459291</v>
      </c>
      <c r="M85" s="297">
        <v>79.379815722699064</v>
      </c>
      <c r="N85" s="297">
        <v>41.671059553506922</v>
      </c>
      <c r="O85" s="297">
        <v>51.554686373779788</v>
      </c>
      <c r="P85" s="297">
        <v>67.112971922511647</v>
      </c>
      <c r="Q85" s="297">
        <v>64.216422831543412</v>
      </c>
      <c r="R85" s="297">
        <v>58.017578202235541</v>
      </c>
      <c r="S85" s="297">
        <v>74.557522426335495</v>
      </c>
      <c r="T85" s="297">
        <v>62.613879765541633</v>
      </c>
      <c r="U85" s="297">
        <v>63.340364429289721</v>
      </c>
      <c r="V85" s="297">
        <v>67.363582377448836</v>
      </c>
      <c r="W85" s="297">
        <v>57.067652192712259</v>
      </c>
      <c r="DA85" s="122" t="s">
        <v>1656</v>
      </c>
    </row>
    <row r="86" spans="1:105" ht="12" customHeight="1" x14ac:dyDescent="0.25">
      <c r="A86" s="59" t="s">
        <v>162</v>
      </c>
      <c r="B86" s="297">
        <v>61.318847626462613</v>
      </c>
      <c r="C86" s="297">
        <v>69.9042167553647</v>
      </c>
      <c r="D86" s="297">
        <v>75.917035291079841</v>
      </c>
      <c r="E86" s="297">
        <v>59.986662724445146</v>
      </c>
      <c r="F86" s="297">
        <v>51.630051471549443</v>
      </c>
      <c r="G86" s="297">
        <v>48.682338278387732</v>
      </c>
      <c r="H86" s="297">
        <v>44.628622424206057</v>
      </c>
      <c r="I86" s="297">
        <v>53.29321288362096</v>
      </c>
      <c r="J86" s="297">
        <v>44.690983866971983</v>
      </c>
      <c r="K86" s="297">
        <v>31.080399102753709</v>
      </c>
      <c r="L86" s="297">
        <v>39.886750300323158</v>
      </c>
      <c r="M86" s="297">
        <v>38.387300305950333</v>
      </c>
      <c r="N86" s="297">
        <v>30.3386956751282</v>
      </c>
      <c r="O86" s="297">
        <v>29.234613654882139</v>
      </c>
      <c r="P86" s="297">
        <v>32.28731001239116</v>
      </c>
      <c r="Q86" s="297">
        <v>38.635959054298603</v>
      </c>
      <c r="R86" s="297">
        <v>43.293310879428603</v>
      </c>
      <c r="S86" s="297">
        <v>45.275134239310972</v>
      </c>
      <c r="T86" s="297">
        <v>42.624415283935392</v>
      </c>
      <c r="U86" s="297">
        <v>46.926993464662608</v>
      </c>
      <c r="V86" s="297">
        <v>47.384401384520068</v>
      </c>
      <c r="W86" s="297">
        <v>54.33019670497405</v>
      </c>
      <c r="DA86" s="122" t="s">
        <v>1657</v>
      </c>
    </row>
    <row r="87" spans="1:105" ht="12" customHeight="1" x14ac:dyDescent="0.25">
      <c r="A87" s="59" t="s">
        <v>73</v>
      </c>
      <c r="B87" s="297">
        <v>70.884010305042722</v>
      </c>
      <c r="C87" s="297">
        <v>73.665721394109042</v>
      </c>
      <c r="D87" s="297">
        <v>79.732658399081998</v>
      </c>
      <c r="E87" s="297">
        <v>78.711765912908362</v>
      </c>
      <c r="F87" s="297">
        <v>74.756924906558197</v>
      </c>
      <c r="G87" s="297">
        <v>90.782685841798397</v>
      </c>
      <c r="H87" s="297">
        <v>93.286063298402212</v>
      </c>
      <c r="I87" s="297">
        <v>77.653726385315892</v>
      </c>
      <c r="J87" s="297">
        <v>70.248628094721454</v>
      </c>
      <c r="K87" s="297">
        <v>81.76960228853568</v>
      </c>
      <c r="L87" s="297">
        <v>98.610972690262301</v>
      </c>
      <c r="M87" s="297">
        <v>105.0685802684493</v>
      </c>
      <c r="N87" s="297">
        <v>17.61285096612573</v>
      </c>
      <c r="O87" s="297">
        <v>23.822315958652482</v>
      </c>
      <c r="P87" s="297">
        <v>31.333048526521249</v>
      </c>
      <c r="Q87" s="297">
        <v>23.947023543398959</v>
      </c>
      <c r="R87" s="297">
        <v>40.056565070392203</v>
      </c>
      <c r="S87" s="297">
        <v>48.736329495925659</v>
      </c>
      <c r="T87" s="297">
        <v>42.866162261909537</v>
      </c>
      <c r="U87" s="297">
        <v>47.049703784544498</v>
      </c>
      <c r="V87" s="297">
        <v>49.562428417612253</v>
      </c>
      <c r="W87" s="297">
        <v>45.408496592368067</v>
      </c>
      <c r="DA87" s="122" t="s">
        <v>1658</v>
      </c>
    </row>
    <row r="88" spans="1:105" ht="12" customHeight="1" x14ac:dyDescent="0.25">
      <c r="A88" s="60" t="s">
        <v>1532</v>
      </c>
      <c r="B88" s="264">
        <v>12.831965041725971</v>
      </c>
      <c r="C88" s="264">
        <v>13.3086664807203</v>
      </c>
      <c r="D88" s="264">
        <v>13.99446160075192</v>
      </c>
      <c r="E88" s="264">
        <v>12.67124721330001</v>
      </c>
      <c r="F88" s="264">
        <v>12.51991475193584</v>
      </c>
      <c r="G88" s="264">
        <v>12.956622998968969</v>
      </c>
      <c r="H88" s="264">
        <v>13.085992896419651</v>
      </c>
      <c r="I88" s="264">
        <v>12.591384217675619</v>
      </c>
      <c r="J88" s="264">
        <v>11.219404439862521</v>
      </c>
      <c r="K88" s="264">
        <v>9.8228263465812304</v>
      </c>
      <c r="L88" s="264">
        <v>11.07811946613279</v>
      </c>
      <c r="M88" s="264">
        <v>9.6940431264539217</v>
      </c>
      <c r="N88" s="264">
        <v>5.8542115260150283</v>
      </c>
      <c r="O88" s="264">
        <v>6.2915769668837456</v>
      </c>
      <c r="P88" s="264">
        <v>7.6711667853720202</v>
      </c>
      <c r="Q88" s="264">
        <v>8.2781283619129375</v>
      </c>
      <c r="R88" s="264">
        <v>8.2181719519823737</v>
      </c>
      <c r="S88" s="264">
        <v>9.3641496329275569</v>
      </c>
      <c r="T88" s="264">
        <v>8.5622179100523006</v>
      </c>
      <c r="U88" s="264">
        <v>9.0091996155312088</v>
      </c>
      <c r="V88" s="264">
        <v>9.1303165068461123</v>
      </c>
      <c r="W88" s="264">
        <v>10.114381828446319</v>
      </c>
      <c r="DA88" s="72" t="s">
        <v>1659</v>
      </c>
    </row>
    <row r="89" spans="1:105" ht="12" customHeight="1" x14ac:dyDescent="0.25">
      <c r="A89" s="57" t="s">
        <v>1534</v>
      </c>
      <c r="B89" s="263">
        <f t="shared" ref="B89:W89" si="3">B90+B96</f>
        <v>37.06694080020258</v>
      </c>
      <c r="C89" s="263">
        <f t="shared" si="3"/>
        <v>37.797623727892002</v>
      </c>
      <c r="D89" s="263">
        <f t="shared" si="3"/>
        <v>41.798335084387205</v>
      </c>
      <c r="E89" s="263">
        <f t="shared" si="3"/>
        <v>33.282132546742119</v>
      </c>
      <c r="F89" s="263">
        <f t="shared" si="3"/>
        <v>30.808683505421499</v>
      </c>
      <c r="G89" s="263">
        <f t="shared" si="3"/>
        <v>32.475221735899432</v>
      </c>
      <c r="H89" s="263">
        <f t="shared" si="3"/>
        <v>31.210923562017499</v>
      </c>
      <c r="I89" s="263">
        <f t="shared" si="3"/>
        <v>28.379579095242789</v>
      </c>
      <c r="J89" s="263">
        <f t="shared" si="3"/>
        <v>25.025899367396129</v>
      </c>
      <c r="K89" s="263">
        <f t="shared" si="3"/>
        <v>21.692775721913208</v>
      </c>
      <c r="L89" s="263">
        <f t="shared" si="3"/>
        <v>25.104143471398181</v>
      </c>
      <c r="M89" s="263">
        <f t="shared" si="3"/>
        <v>22.872456678735908</v>
      </c>
      <c r="N89" s="263">
        <f t="shared" si="3"/>
        <v>12.087135794786207</v>
      </c>
      <c r="O89" s="263">
        <f t="shared" si="3"/>
        <v>13.16902974689247</v>
      </c>
      <c r="P89" s="263">
        <f t="shared" si="3"/>
        <v>16.014952948618976</v>
      </c>
      <c r="Q89" s="263">
        <f t="shared" si="3"/>
        <v>16.875134625230285</v>
      </c>
      <c r="R89" s="263">
        <f t="shared" si="3"/>
        <v>17.525511802252197</v>
      </c>
      <c r="S89" s="263">
        <f t="shared" si="3"/>
        <v>20.016228898083213</v>
      </c>
      <c r="T89" s="263">
        <f t="shared" si="3"/>
        <v>17.968696864357291</v>
      </c>
      <c r="U89" s="263">
        <f t="shared" si="3"/>
        <v>19.213443043035316</v>
      </c>
      <c r="V89" s="263">
        <f t="shared" si="3"/>
        <v>19.866970078564318</v>
      </c>
      <c r="W89" s="263">
        <f t="shared" si="3"/>
        <v>20.867635304975174</v>
      </c>
      <c r="DA89" s="70"/>
    </row>
    <row r="90" spans="1:105" ht="12" customHeight="1" x14ac:dyDescent="0.25">
      <c r="A90" s="60" t="s">
        <v>1535</v>
      </c>
      <c r="B90" s="264">
        <v>25.070401769335799</v>
      </c>
      <c r="C90" s="264">
        <v>25.355418939647461</v>
      </c>
      <c r="D90" s="264">
        <v>28.7149839169338</v>
      </c>
      <c r="E90" s="264">
        <v>21.435847798473429</v>
      </c>
      <c r="F90" s="264">
        <v>19.103878707689528</v>
      </c>
      <c r="G90" s="264">
        <v>20.362140613099669</v>
      </c>
      <c r="H90" s="264">
        <v>18.976895178284611</v>
      </c>
      <c r="I90" s="264">
        <v>16.607957856500079</v>
      </c>
      <c r="J90" s="264">
        <v>14.53693506393766</v>
      </c>
      <c r="K90" s="264">
        <v>12.50946519410194</v>
      </c>
      <c r="L90" s="264">
        <v>14.74726577325014</v>
      </c>
      <c r="M90" s="264">
        <v>13.809544930203909</v>
      </c>
      <c r="N90" s="264">
        <v>6.6140631330060247</v>
      </c>
      <c r="O90" s="264">
        <v>7.2870663528610322</v>
      </c>
      <c r="P90" s="264">
        <v>8.8432180308759278</v>
      </c>
      <c r="Q90" s="264">
        <v>9.135954408226187</v>
      </c>
      <c r="R90" s="264">
        <v>9.8423845287796521</v>
      </c>
      <c r="S90" s="264">
        <v>11.26173290335424</v>
      </c>
      <c r="T90" s="264">
        <v>9.9639227697644497</v>
      </c>
      <c r="U90" s="264">
        <v>10.790788019183029</v>
      </c>
      <c r="V90" s="264">
        <v>11.33108348735413</v>
      </c>
      <c r="W90" s="264">
        <v>11.411751036003899</v>
      </c>
      <c r="DA90" s="72" t="s">
        <v>1660</v>
      </c>
    </row>
    <row r="91" spans="1:105" ht="12" customHeight="1" x14ac:dyDescent="0.25">
      <c r="A91" s="59" t="s">
        <v>30</v>
      </c>
      <c r="B91" s="232">
        <v>5.1649447347765101</v>
      </c>
      <c r="C91" s="232">
        <v>3.1133318028913139</v>
      </c>
      <c r="D91" s="232">
        <v>3.510274361079988</v>
      </c>
      <c r="E91" s="232">
        <v>2.815108890551612</v>
      </c>
      <c r="F91" s="232">
        <v>1.706312886184139</v>
      </c>
      <c r="G91" s="232">
        <v>3.3786526163799117E-2</v>
      </c>
      <c r="H91" s="232">
        <v>0.2043856258365655</v>
      </c>
      <c r="I91" s="232">
        <v>2.8101862385984062</v>
      </c>
      <c r="J91" s="232">
        <v>0.9793968066233889</v>
      </c>
      <c r="K91" s="232">
        <v>0.14007391458627039</v>
      </c>
      <c r="L91" s="232">
        <v>0.79889149768759493</v>
      </c>
      <c r="M91" s="232">
        <v>8.3479180386463472E-2</v>
      </c>
      <c r="N91" s="232">
        <v>2.109113578332476E-2</v>
      </c>
      <c r="O91" s="232">
        <v>0</v>
      </c>
      <c r="P91" s="232">
        <v>0</v>
      </c>
      <c r="Q91" s="232">
        <v>2.3016251257404679E-2</v>
      </c>
      <c r="R91" s="232">
        <v>3.8795873294629017E-2</v>
      </c>
      <c r="S91" s="232">
        <v>2.3507297375168171E-2</v>
      </c>
      <c r="T91" s="232">
        <v>2.7085532719876231E-2</v>
      </c>
      <c r="U91" s="232">
        <v>3.0033166986640041E-2</v>
      </c>
      <c r="V91" s="232">
        <v>3.9137269612221158E-2</v>
      </c>
      <c r="W91" s="232">
        <v>3.8429780027287738E-2</v>
      </c>
      <c r="DA91" s="71" t="s">
        <v>1661</v>
      </c>
    </row>
    <row r="92" spans="1:105" ht="12" customHeight="1" x14ac:dyDescent="0.25">
      <c r="A92" s="59" t="s">
        <v>33</v>
      </c>
      <c r="B92" s="297">
        <v>4.5956920045473293</v>
      </c>
      <c r="C92" s="297">
        <v>5.059528540820101</v>
      </c>
      <c r="D92" s="297">
        <v>5.0877920180688863</v>
      </c>
      <c r="E92" s="297">
        <v>0.7155452596802746</v>
      </c>
      <c r="F92" s="297">
        <v>0.31062575066990422</v>
      </c>
      <c r="G92" s="297">
        <v>0.50804725991152633</v>
      </c>
      <c r="H92" s="297">
        <v>0.3600277380886952</v>
      </c>
      <c r="I92" s="297">
        <v>0.29511531947085662</v>
      </c>
      <c r="J92" s="297">
        <v>0.27839749788995088</v>
      </c>
      <c r="K92" s="297">
        <v>0.2316584385047904</v>
      </c>
      <c r="L92" s="297">
        <v>0.18126398465129101</v>
      </c>
      <c r="M92" s="297">
        <v>0.20648676663431689</v>
      </c>
      <c r="N92" s="297">
        <v>7.4527900702964597E-2</v>
      </c>
      <c r="O92" s="297">
        <v>7.0512830004628699E-2</v>
      </c>
      <c r="P92" s="297">
        <v>8.4109266928466292E-2</v>
      </c>
      <c r="Q92" s="297">
        <v>0.1039985869590368</v>
      </c>
      <c r="R92" s="297">
        <v>0.1134573624544413</v>
      </c>
      <c r="S92" s="297">
        <v>0.10415168088600101</v>
      </c>
      <c r="T92" s="297">
        <v>8.3823914896711815E-2</v>
      </c>
      <c r="U92" s="297">
        <v>8.8793594639084483E-2</v>
      </c>
      <c r="V92" s="297">
        <v>8.7140187267298039E-2</v>
      </c>
      <c r="W92" s="297">
        <v>0.1005677938278028</v>
      </c>
      <c r="DA92" s="122" t="s">
        <v>1662</v>
      </c>
    </row>
    <row r="93" spans="1:105" ht="12" customHeight="1" x14ac:dyDescent="0.25">
      <c r="A93" s="59" t="s">
        <v>160</v>
      </c>
      <c r="B93" s="297">
        <v>0.77715599211861308</v>
      </c>
      <c r="C93" s="297">
        <v>0.94660156498896719</v>
      </c>
      <c r="D93" s="297">
        <v>0.89528916090756439</v>
      </c>
      <c r="E93" s="297">
        <v>0.8711517052840364</v>
      </c>
      <c r="F93" s="297">
        <v>0.90947416701506201</v>
      </c>
      <c r="G93" s="297">
        <v>1.031382512708902</v>
      </c>
      <c r="H93" s="297">
        <v>0.83162788184450798</v>
      </c>
      <c r="I93" s="297">
        <v>0.5601007164367332</v>
      </c>
      <c r="J93" s="297">
        <v>0.55474023102841907</v>
      </c>
      <c r="K93" s="297">
        <v>0.76228564528837228</v>
      </c>
      <c r="L93" s="297">
        <v>0.73796614880341727</v>
      </c>
      <c r="M93" s="297">
        <v>0.72085790219752155</v>
      </c>
      <c r="N93" s="297">
        <v>0.24878021854153859</v>
      </c>
      <c r="O93" s="297">
        <v>0.29403255844642079</v>
      </c>
      <c r="P93" s="297">
        <v>0.38774211623460653</v>
      </c>
      <c r="Q93" s="297">
        <v>0.49159532833335767</v>
      </c>
      <c r="R93" s="297">
        <v>0.39843086636927832</v>
      </c>
      <c r="S93" s="297">
        <v>0.40004863524663847</v>
      </c>
      <c r="T93" s="297">
        <v>0.33808561036911422</v>
      </c>
      <c r="U93" s="297">
        <v>0.4459919156695622</v>
      </c>
      <c r="V93" s="297">
        <v>0.49986166690812089</v>
      </c>
      <c r="W93" s="297">
        <v>0.51493056875183452</v>
      </c>
      <c r="DA93" s="122" t="s">
        <v>1663</v>
      </c>
    </row>
    <row r="94" spans="1:105" ht="12" customHeight="1" x14ac:dyDescent="0.25">
      <c r="A94" s="59" t="s">
        <v>70</v>
      </c>
      <c r="B94" s="297">
        <v>5.5041666589416236</v>
      </c>
      <c r="C94" s="297">
        <v>4.5740916244892791</v>
      </c>
      <c r="D94" s="297">
        <v>5.7224713206783564</v>
      </c>
      <c r="E94" s="297">
        <v>3.8803204852043018</v>
      </c>
      <c r="F94" s="297">
        <v>1.9986901709691201</v>
      </c>
      <c r="G94" s="297">
        <v>1.8954649624142961</v>
      </c>
      <c r="H94" s="297">
        <v>0.92662394090922617</v>
      </c>
      <c r="I94" s="297">
        <v>0.5145200600574904</v>
      </c>
      <c r="J94" s="297">
        <v>0.3333861403406565</v>
      </c>
      <c r="K94" s="297">
        <v>0.31413436814404089</v>
      </c>
      <c r="L94" s="297">
        <v>0.16386445578779971</v>
      </c>
      <c r="M94" s="297">
        <v>9.1427971687944254E-2</v>
      </c>
      <c r="N94" s="297">
        <v>3.4649114120502721E-2</v>
      </c>
      <c r="O94" s="297">
        <v>4.0978221430185292E-2</v>
      </c>
      <c r="P94" s="297">
        <v>1.6293243675413412E-2</v>
      </c>
      <c r="Q94" s="297">
        <v>1.6116822800257911E-2</v>
      </c>
      <c r="R94" s="297">
        <v>1.7582663952762229E-2</v>
      </c>
      <c r="S94" s="297">
        <v>2.1194997026831339E-2</v>
      </c>
      <c r="T94" s="297">
        <v>1.6132951270885071E-2</v>
      </c>
      <c r="U94" s="297">
        <v>1.7148908412670361E-2</v>
      </c>
      <c r="V94" s="297">
        <v>2.0700568543664401E-2</v>
      </c>
      <c r="W94" s="297">
        <v>2.6366649831956929E-2</v>
      </c>
      <c r="DA94" s="122" t="s">
        <v>1664</v>
      </c>
    </row>
    <row r="95" spans="1:105" ht="12" customHeight="1" x14ac:dyDescent="0.25">
      <c r="A95" s="59" t="s">
        <v>162</v>
      </c>
      <c r="B95" s="297">
        <v>9.0284423789517181</v>
      </c>
      <c r="C95" s="297">
        <v>11.661865406457791</v>
      </c>
      <c r="D95" s="297">
        <v>13.499157056199</v>
      </c>
      <c r="E95" s="297">
        <v>13.1537214577532</v>
      </c>
      <c r="F95" s="297">
        <v>14.1787757328513</v>
      </c>
      <c r="G95" s="297">
        <v>16.89345935190115</v>
      </c>
      <c r="H95" s="297">
        <v>16.654229991605622</v>
      </c>
      <c r="I95" s="297">
        <v>12.428035521936589</v>
      </c>
      <c r="J95" s="297">
        <v>12.39101438805524</v>
      </c>
      <c r="K95" s="297">
        <v>11.06131282757846</v>
      </c>
      <c r="L95" s="297">
        <v>12.86527968632004</v>
      </c>
      <c r="M95" s="297">
        <v>12.707293109297661</v>
      </c>
      <c r="N95" s="297">
        <v>6.235014763857694</v>
      </c>
      <c r="O95" s="297">
        <v>6.8815427429797973</v>
      </c>
      <c r="P95" s="297">
        <v>8.3550734040374408</v>
      </c>
      <c r="Q95" s="297">
        <v>8.5012274188761303</v>
      </c>
      <c r="R95" s="297">
        <v>9.274117762708542</v>
      </c>
      <c r="S95" s="297">
        <v>10.7128302928196</v>
      </c>
      <c r="T95" s="297">
        <v>9.4987947605078631</v>
      </c>
      <c r="U95" s="297">
        <v>10.20882043347507</v>
      </c>
      <c r="V95" s="297">
        <v>10.68424379502283</v>
      </c>
      <c r="W95" s="297">
        <v>10.73145624356501</v>
      </c>
      <c r="DA95" s="122" t="s">
        <v>1665</v>
      </c>
    </row>
    <row r="96" spans="1:105" ht="12" customHeight="1" x14ac:dyDescent="0.25">
      <c r="A96" s="61" t="s">
        <v>1542</v>
      </c>
      <c r="B96" s="265">
        <v>11.99653903086678</v>
      </c>
      <c r="C96" s="265">
        <v>12.44220478824454</v>
      </c>
      <c r="D96" s="265">
        <v>13.083351167453401</v>
      </c>
      <c r="E96" s="265">
        <v>11.84628474826869</v>
      </c>
      <c r="F96" s="265">
        <v>11.70480479773197</v>
      </c>
      <c r="G96" s="265">
        <v>12.113081122799761</v>
      </c>
      <c r="H96" s="265">
        <v>12.234028383732889</v>
      </c>
      <c r="I96" s="265">
        <v>11.771621238742711</v>
      </c>
      <c r="J96" s="265">
        <v>10.48896430345847</v>
      </c>
      <c r="K96" s="265">
        <v>9.1833105278112654</v>
      </c>
      <c r="L96" s="265">
        <v>10.35687769814804</v>
      </c>
      <c r="M96" s="265">
        <v>9.0629117485319988</v>
      </c>
      <c r="N96" s="265">
        <v>5.4730726617801828</v>
      </c>
      <c r="O96" s="265">
        <v>5.8819633940314366</v>
      </c>
      <c r="P96" s="265">
        <v>7.1717349177430467</v>
      </c>
      <c r="Q96" s="265">
        <v>7.7391802170040984</v>
      </c>
      <c r="R96" s="265">
        <v>7.6831272734725466</v>
      </c>
      <c r="S96" s="265">
        <v>8.7544959947289716</v>
      </c>
      <c r="T96" s="265">
        <v>8.0047740945928396</v>
      </c>
      <c r="U96" s="265">
        <v>8.4226550238522861</v>
      </c>
      <c r="V96" s="265">
        <v>8.535886591210188</v>
      </c>
      <c r="W96" s="265">
        <v>9.455884268971273</v>
      </c>
      <c r="DA96" s="74" t="s">
        <v>1666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DA97" s="94"/>
    </row>
    <row r="98" spans="1:105" ht="12" customHeight="1" x14ac:dyDescent="0.25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DA98" s="173"/>
    </row>
    <row r="99" spans="1:105" ht="15" customHeight="1" x14ac:dyDescent="0.25">
      <c r="A99" s="34" t="s">
        <v>51</v>
      </c>
      <c r="B99" s="225">
        <v>95.607156542268285</v>
      </c>
      <c r="C99" s="225">
        <v>98.880973772417207</v>
      </c>
      <c r="D99" s="225">
        <v>102.70605393769441</v>
      </c>
      <c r="E99" s="225">
        <v>102.8901610258303</v>
      </c>
      <c r="F99" s="225">
        <v>109.00938420136571</v>
      </c>
      <c r="G99" s="225">
        <v>110.4055217681898</v>
      </c>
      <c r="H99" s="225">
        <v>117.03255401917851</v>
      </c>
      <c r="I99" s="225">
        <v>123.6762677793716</v>
      </c>
      <c r="J99" s="225">
        <v>128.61506693273029</v>
      </c>
      <c r="K99" s="225">
        <v>113.87891485252359</v>
      </c>
      <c r="L99" s="225">
        <v>117.9860946450156</v>
      </c>
      <c r="M99" s="225">
        <v>119.42257212600261</v>
      </c>
      <c r="N99" s="225">
        <v>122.1031539538839</v>
      </c>
      <c r="O99" s="225">
        <v>121.67199926510079</v>
      </c>
      <c r="P99" s="225">
        <v>123.0654354298579</v>
      </c>
      <c r="Q99" s="225">
        <v>118.2514320353569</v>
      </c>
      <c r="R99" s="225">
        <v>122.985244867432</v>
      </c>
      <c r="S99" s="225">
        <v>126.9964689001646</v>
      </c>
      <c r="T99" s="225">
        <v>142.64286416704181</v>
      </c>
      <c r="U99" s="225">
        <v>136.92698017397899</v>
      </c>
      <c r="V99" s="225">
        <v>122.41735889137379</v>
      </c>
      <c r="W99" s="225">
        <v>119.2536972239114</v>
      </c>
      <c r="DA99" s="89" t="s">
        <v>1667</v>
      </c>
    </row>
    <row r="100" spans="1:105" ht="12" customHeight="1" x14ac:dyDescent="0.25">
      <c r="A100" s="55" t="s">
        <v>92</v>
      </c>
      <c r="B100" s="261">
        <v>0.83866791043501021</v>
      </c>
      <c r="C100" s="261">
        <v>0.85214295170875332</v>
      </c>
      <c r="D100" s="261">
        <v>0.88890224096355186</v>
      </c>
      <c r="E100" s="261">
        <v>0.8796508355201641</v>
      </c>
      <c r="F100" s="261">
        <v>0.9133600155773951</v>
      </c>
      <c r="G100" s="261">
        <v>0.91306915769512986</v>
      </c>
      <c r="H100" s="261">
        <v>0.96020306147532175</v>
      </c>
      <c r="I100" s="261">
        <v>1.031567340262747</v>
      </c>
      <c r="J100" s="261">
        <v>1.055336735803226</v>
      </c>
      <c r="K100" s="261">
        <v>0.92748823414343406</v>
      </c>
      <c r="L100" s="261">
        <v>0.96657949908292484</v>
      </c>
      <c r="M100" s="261">
        <v>0.97380391898462071</v>
      </c>
      <c r="N100" s="261">
        <v>0.98417389688764667</v>
      </c>
      <c r="O100" s="261">
        <v>0.98149283393171727</v>
      </c>
      <c r="P100" s="261">
        <v>0.99226793535306612</v>
      </c>
      <c r="Q100" s="261">
        <v>0.9525216615557478</v>
      </c>
      <c r="R100" s="261">
        <v>0.99376720673402097</v>
      </c>
      <c r="S100" s="261">
        <v>1.025711262262442</v>
      </c>
      <c r="T100" s="261">
        <v>1.145029671276401</v>
      </c>
      <c r="U100" s="261">
        <v>1.106173997539341</v>
      </c>
      <c r="V100" s="261">
        <v>0.99079085761931729</v>
      </c>
      <c r="W100" s="261">
        <v>0.96121089940460869</v>
      </c>
      <c r="DA100" s="67" t="s">
        <v>1668</v>
      </c>
    </row>
    <row r="101" spans="1:105" ht="12" customHeight="1" x14ac:dyDescent="0.25">
      <c r="A101" s="202" t="s">
        <v>93</v>
      </c>
      <c r="B101" s="226">
        <v>0.24406717858297319</v>
      </c>
      <c r="C101" s="226">
        <v>0.24798865365558651</v>
      </c>
      <c r="D101" s="226">
        <v>0.25868625625073122</v>
      </c>
      <c r="E101" s="226">
        <v>0.25599393382322388</v>
      </c>
      <c r="F101" s="226">
        <v>0.26580390075595939</v>
      </c>
      <c r="G101" s="226">
        <v>0.26571925597366858</v>
      </c>
      <c r="H101" s="226">
        <v>0.2794360546827856</v>
      </c>
      <c r="I101" s="226">
        <v>0.30020432059416552</v>
      </c>
      <c r="J101" s="226">
        <v>0.3071216346275335</v>
      </c>
      <c r="K101" s="226">
        <v>0.26991546196023641</v>
      </c>
      <c r="L101" s="226">
        <v>0.28129171067836423</v>
      </c>
      <c r="M101" s="226">
        <v>0.2833941445027261</v>
      </c>
      <c r="N101" s="226">
        <v>0.2864119912776748</v>
      </c>
      <c r="O101" s="226">
        <v>0.28563175459147849</v>
      </c>
      <c r="P101" s="226">
        <v>0.28876749946752828</v>
      </c>
      <c r="Q101" s="226">
        <v>0.27720063159980918</v>
      </c>
      <c r="R101" s="226">
        <v>0.2892038139268357</v>
      </c>
      <c r="S101" s="226">
        <v>0.29850009843744207</v>
      </c>
      <c r="T101" s="226">
        <v>0.33483078086230822</v>
      </c>
      <c r="U101" s="226">
        <v>0.32191617592860922</v>
      </c>
      <c r="V101" s="226">
        <v>0.28833764375165061</v>
      </c>
      <c r="W101" s="226">
        <v>0.27972935332556093</v>
      </c>
      <c r="DA101" s="174" t="s">
        <v>1669</v>
      </c>
    </row>
    <row r="102" spans="1:105" ht="12" customHeight="1" x14ac:dyDescent="0.25">
      <c r="A102" s="202" t="s">
        <v>94</v>
      </c>
      <c r="B102" s="226">
        <v>1.427938409047758</v>
      </c>
      <c r="C102" s="226">
        <v>1.5073452477796949</v>
      </c>
      <c r="D102" s="226">
        <v>1.4753277185165881</v>
      </c>
      <c r="E102" s="226">
        <v>1.721755126152902</v>
      </c>
      <c r="F102" s="226">
        <v>1.9747466820459569</v>
      </c>
      <c r="G102" s="226">
        <v>1.956656281561852</v>
      </c>
      <c r="H102" s="226">
        <v>2.2037638466801082</v>
      </c>
      <c r="I102" s="226">
        <v>2.495604512815365</v>
      </c>
      <c r="J102" s="226">
        <v>2.6301809723048142</v>
      </c>
      <c r="K102" s="226">
        <v>2.358462311115344</v>
      </c>
      <c r="L102" s="226">
        <v>2.3661620246362469</v>
      </c>
      <c r="M102" s="226">
        <v>2.2791249451724709</v>
      </c>
      <c r="N102" s="226">
        <v>2.7526213115303251</v>
      </c>
      <c r="O102" s="226">
        <v>2.6957696094085311</v>
      </c>
      <c r="P102" s="226">
        <v>2.7355919606280392</v>
      </c>
      <c r="Q102" s="226">
        <v>2.7092494290844411</v>
      </c>
      <c r="R102" s="226">
        <v>2.661538442796703</v>
      </c>
      <c r="S102" s="226">
        <v>2.740245030821717</v>
      </c>
      <c r="T102" s="226">
        <v>3.1286701738038309</v>
      </c>
      <c r="U102" s="226">
        <v>2.9630645498812869</v>
      </c>
      <c r="V102" s="226">
        <v>2.5831101882631819</v>
      </c>
      <c r="W102" s="226">
        <v>2.690889524522472</v>
      </c>
      <c r="DA102" s="174" t="s">
        <v>1670</v>
      </c>
    </row>
    <row r="103" spans="1:105" ht="12" customHeight="1" x14ac:dyDescent="0.25">
      <c r="A103" s="202" t="s">
        <v>95</v>
      </c>
      <c r="B103" s="226">
        <v>0.74576563073956115</v>
      </c>
      <c r="C103" s="226">
        <v>0.75774799292335071</v>
      </c>
      <c r="D103" s="226">
        <v>0.79043532267038219</v>
      </c>
      <c r="E103" s="226">
        <v>0.78220872889008974</v>
      </c>
      <c r="F103" s="226">
        <v>0.81218382107414044</v>
      </c>
      <c r="G103" s="226">
        <v>0.81192518257214918</v>
      </c>
      <c r="H103" s="226">
        <v>0.85383789324641346</v>
      </c>
      <c r="I103" s="226">
        <v>0.91729689259524128</v>
      </c>
      <c r="J103" s="226">
        <v>0.93843326616693201</v>
      </c>
      <c r="K103" s="226">
        <v>0.82474700573761817</v>
      </c>
      <c r="L103" s="226">
        <v>0.85950798978300225</v>
      </c>
      <c r="M103" s="226">
        <v>0.86593213454600027</v>
      </c>
      <c r="N103" s="226">
        <v>0.87515339246630641</v>
      </c>
      <c r="O103" s="226">
        <v>0.87276932055714718</v>
      </c>
      <c r="P103" s="226">
        <v>0.8823508249974531</v>
      </c>
      <c r="Q103" s="226">
        <v>0.8470073897959921</v>
      </c>
      <c r="R103" s="226">
        <v>0.88368401666146668</v>
      </c>
      <c r="S103" s="226">
        <v>0.91208951354899603</v>
      </c>
      <c r="T103" s="226">
        <v>1.0231006476600411</v>
      </c>
      <c r="U103" s="226">
        <v>0.98363910043337099</v>
      </c>
      <c r="V103" s="226">
        <v>0.88103736851002257</v>
      </c>
      <c r="W103" s="226">
        <v>0.85473408932076667</v>
      </c>
      <c r="DA103" s="174" t="s">
        <v>1671</v>
      </c>
    </row>
    <row r="104" spans="1:105" ht="12" customHeight="1" x14ac:dyDescent="0.25">
      <c r="A104" s="56" t="s">
        <v>96</v>
      </c>
      <c r="B104" s="262">
        <v>1.1457974207187001</v>
      </c>
      <c r="C104" s="262">
        <v>1.175587705599346</v>
      </c>
      <c r="D104" s="262">
        <v>1.2307374382610961</v>
      </c>
      <c r="E104" s="262">
        <v>1.2153030824573561</v>
      </c>
      <c r="F104" s="262">
        <v>1.2652574061365029</v>
      </c>
      <c r="G104" s="262">
        <v>1.2661206835256309</v>
      </c>
      <c r="H104" s="262">
        <v>1.3357991574585091</v>
      </c>
      <c r="I104" s="262">
        <v>1.4399111744970521</v>
      </c>
      <c r="J104" s="262">
        <v>1.477628214207656</v>
      </c>
      <c r="K104" s="262">
        <v>1.301077072167752</v>
      </c>
      <c r="L104" s="262">
        <v>1.3504723289537961</v>
      </c>
      <c r="M104" s="262">
        <v>1.3566168816765389</v>
      </c>
      <c r="N104" s="262">
        <v>1.390357969626133</v>
      </c>
      <c r="O104" s="262">
        <v>1.386369683577777</v>
      </c>
      <c r="P104" s="262">
        <v>1.4046765001746031</v>
      </c>
      <c r="Q104" s="262">
        <v>1.3515439689222839</v>
      </c>
      <c r="R104" s="262">
        <v>1.3981262385933351</v>
      </c>
      <c r="S104" s="262">
        <v>1.4452721445120931</v>
      </c>
      <c r="T104" s="262">
        <v>1.6260291007017691</v>
      </c>
      <c r="U104" s="262">
        <v>1.5565779293487549</v>
      </c>
      <c r="V104" s="262">
        <v>1.3897563726389079</v>
      </c>
      <c r="W104" s="262">
        <v>1.3586453835209369</v>
      </c>
      <c r="DA104" s="68" t="s">
        <v>1672</v>
      </c>
    </row>
    <row r="105" spans="1:105" ht="12" customHeight="1" x14ac:dyDescent="0.25">
      <c r="A105" s="37" t="s">
        <v>160</v>
      </c>
      <c r="B105" s="228">
        <v>7.7196117481068208E-2</v>
      </c>
      <c r="C105" s="228">
        <v>7.541065785663878E-2</v>
      </c>
      <c r="D105" s="228">
        <v>6.670443705250001E-2</v>
      </c>
      <c r="E105" s="228">
        <v>6.2218998170411051E-2</v>
      </c>
      <c r="F105" s="228">
        <v>6.0086067007345242E-2</v>
      </c>
      <c r="G105" s="228">
        <v>5.7838635384569993E-2</v>
      </c>
      <c r="H105" s="228">
        <v>4.8156253685424269E-2</v>
      </c>
      <c r="I105" s="228">
        <v>4.5456882966248523E-2</v>
      </c>
      <c r="J105" s="228">
        <v>4.5739414888191457E-2</v>
      </c>
      <c r="K105" s="228">
        <v>5.8629427544436723E-2</v>
      </c>
      <c r="L105" s="228">
        <v>5.3277619974979117E-2</v>
      </c>
      <c r="M105" s="228">
        <v>5.5783990955602318E-2</v>
      </c>
      <c r="N105" s="228">
        <v>3.6604066658641222E-2</v>
      </c>
      <c r="O105" s="228">
        <v>3.8977567952339698E-2</v>
      </c>
      <c r="P105" s="228">
        <v>4.2004972739739251E-2</v>
      </c>
      <c r="Q105" s="228">
        <v>4.8898222426663661E-2</v>
      </c>
      <c r="R105" s="228">
        <v>4.0703937888366987E-2</v>
      </c>
      <c r="S105" s="228">
        <v>3.6411097922782749E-2</v>
      </c>
      <c r="T105" s="228">
        <v>3.8330239294405981E-2</v>
      </c>
      <c r="U105" s="228">
        <v>4.596067312107039E-2</v>
      </c>
      <c r="V105" s="228">
        <v>4.4942076081669599E-2</v>
      </c>
      <c r="W105" s="228">
        <v>4.2378830607040167E-2</v>
      </c>
      <c r="DA105" s="69" t="s">
        <v>1673</v>
      </c>
    </row>
    <row r="106" spans="1:105" ht="12" customHeight="1" x14ac:dyDescent="0.25">
      <c r="A106" s="37" t="s">
        <v>162</v>
      </c>
      <c r="B106" s="228">
        <v>0.91881028123076736</v>
      </c>
      <c r="C106" s="228">
        <v>0.95182979017233971</v>
      </c>
      <c r="D106" s="228">
        <v>1.0304425981010601</v>
      </c>
      <c r="E106" s="228">
        <v>0.96250638895105167</v>
      </c>
      <c r="F106" s="228">
        <v>0.9597274141108042</v>
      </c>
      <c r="G106" s="228">
        <v>0.97060521970404701</v>
      </c>
      <c r="H106" s="228">
        <v>0.98803872632666045</v>
      </c>
      <c r="I106" s="228">
        <v>1.033384081000613</v>
      </c>
      <c r="J106" s="228">
        <v>1.0467273209371739</v>
      </c>
      <c r="K106" s="228">
        <v>0.87162633648650734</v>
      </c>
      <c r="L106" s="228">
        <v>0.95159765699139975</v>
      </c>
      <c r="M106" s="228">
        <v>1.007485310684898</v>
      </c>
      <c r="N106" s="228">
        <v>0.93988936563145908</v>
      </c>
      <c r="O106" s="228">
        <v>0.9346109895000414</v>
      </c>
      <c r="P106" s="228">
        <v>0.92732882111442305</v>
      </c>
      <c r="Q106" s="228">
        <v>0.86634867585241659</v>
      </c>
      <c r="R106" s="228">
        <v>0.97069281379142913</v>
      </c>
      <c r="S106" s="228">
        <v>0.99896658987923503</v>
      </c>
      <c r="T106" s="228">
        <v>1.103339343945767</v>
      </c>
      <c r="U106" s="228">
        <v>1.0778559316094281</v>
      </c>
      <c r="V106" s="228">
        <v>0.98417616691322907</v>
      </c>
      <c r="W106" s="228">
        <v>0.90486691761813387</v>
      </c>
      <c r="DA106" s="69" t="s">
        <v>1674</v>
      </c>
    </row>
    <row r="107" spans="1:105" ht="12" customHeight="1" x14ac:dyDescent="0.25">
      <c r="A107" s="37" t="s">
        <v>97</v>
      </c>
      <c r="B107" s="228">
        <v>0</v>
      </c>
      <c r="C107" s="228">
        <v>0</v>
      </c>
      <c r="D107" s="228">
        <v>0</v>
      </c>
      <c r="E107" s="228">
        <v>0</v>
      </c>
      <c r="F107" s="228">
        <v>0</v>
      </c>
      <c r="G107" s="228">
        <v>0</v>
      </c>
      <c r="H107" s="228">
        <v>0</v>
      </c>
      <c r="I107" s="228">
        <v>0</v>
      </c>
      <c r="J107" s="228">
        <v>0</v>
      </c>
      <c r="K107" s="228">
        <v>0</v>
      </c>
      <c r="L107" s="228">
        <v>0</v>
      </c>
      <c r="M107" s="228">
        <v>0</v>
      </c>
      <c r="N107" s="228">
        <v>0</v>
      </c>
      <c r="O107" s="228">
        <v>0</v>
      </c>
      <c r="P107" s="228">
        <v>0</v>
      </c>
      <c r="Q107" s="228">
        <v>0</v>
      </c>
      <c r="R107" s="228">
        <v>0</v>
      </c>
      <c r="S107" s="228">
        <v>0</v>
      </c>
      <c r="T107" s="228">
        <v>0</v>
      </c>
      <c r="U107" s="228">
        <v>0</v>
      </c>
      <c r="V107" s="228">
        <v>0</v>
      </c>
      <c r="W107" s="228">
        <v>0</v>
      </c>
      <c r="DA107" s="69" t="s">
        <v>1675</v>
      </c>
    </row>
    <row r="108" spans="1:105" ht="12" customHeight="1" x14ac:dyDescent="0.25">
      <c r="A108" s="37" t="s">
        <v>78</v>
      </c>
      <c r="B108" s="228">
        <v>0</v>
      </c>
      <c r="C108" s="228">
        <v>0</v>
      </c>
      <c r="D108" s="228">
        <v>0</v>
      </c>
      <c r="E108" s="228">
        <v>0</v>
      </c>
      <c r="F108" s="228">
        <v>0</v>
      </c>
      <c r="G108" s="228">
        <v>0</v>
      </c>
      <c r="H108" s="228">
        <v>0</v>
      </c>
      <c r="I108" s="228">
        <v>0</v>
      </c>
      <c r="J108" s="228">
        <v>0</v>
      </c>
      <c r="K108" s="228">
        <v>0</v>
      </c>
      <c r="L108" s="228">
        <v>0</v>
      </c>
      <c r="M108" s="228">
        <v>0</v>
      </c>
      <c r="N108" s="228">
        <v>0</v>
      </c>
      <c r="O108" s="228">
        <v>0</v>
      </c>
      <c r="P108" s="228">
        <v>0</v>
      </c>
      <c r="Q108" s="228">
        <v>0</v>
      </c>
      <c r="R108" s="228">
        <v>0</v>
      </c>
      <c r="S108" s="228">
        <v>0</v>
      </c>
      <c r="T108" s="228">
        <v>0</v>
      </c>
      <c r="U108" s="228">
        <v>0</v>
      </c>
      <c r="V108" s="228">
        <v>0</v>
      </c>
      <c r="W108" s="228">
        <v>0</v>
      </c>
      <c r="DA108" s="69" t="s">
        <v>1676</v>
      </c>
    </row>
    <row r="109" spans="1:105" ht="12" customHeight="1" x14ac:dyDescent="0.25">
      <c r="A109" s="37" t="s">
        <v>38</v>
      </c>
      <c r="B109" s="228">
        <v>0.14979102200686481</v>
      </c>
      <c r="C109" s="228">
        <v>0.14834725757036801</v>
      </c>
      <c r="D109" s="228">
        <v>0.1335904031075352</v>
      </c>
      <c r="E109" s="228">
        <v>0.19057769533589339</v>
      </c>
      <c r="F109" s="228">
        <v>0.24544392501835299</v>
      </c>
      <c r="G109" s="228">
        <v>0.2376768284370139</v>
      </c>
      <c r="H109" s="228">
        <v>0.29960417744642448</v>
      </c>
      <c r="I109" s="228">
        <v>0.36107021053019028</v>
      </c>
      <c r="J109" s="228">
        <v>0.38516147838229031</v>
      </c>
      <c r="K109" s="228">
        <v>0.37082130813680803</v>
      </c>
      <c r="L109" s="228">
        <v>0.34559705198741703</v>
      </c>
      <c r="M109" s="228">
        <v>0.2933475800360385</v>
      </c>
      <c r="N109" s="228">
        <v>0.41386453733603262</v>
      </c>
      <c r="O109" s="228">
        <v>0.41278112612539591</v>
      </c>
      <c r="P109" s="228">
        <v>0.43534270632044042</v>
      </c>
      <c r="Q109" s="228">
        <v>0.43629707064320372</v>
      </c>
      <c r="R109" s="228">
        <v>0.38672948691353909</v>
      </c>
      <c r="S109" s="228">
        <v>0.40989445671007507</v>
      </c>
      <c r="T109" s="228">
        <v>0.484359517461596</v>
      </c>
      <c r="U109" s="228">
        <v>0.43276132461825639</v>
      </c>
      <c r="V109" s="228">
        <v>0.36063812964400932</v>
      </c>
      <c r="W109" s="228">
        <v>0.41139963529576329</v>
      </c>
      <c r="DA109" s="69" t="s">
        <v>1677</v>
      </c>
    </row>
    <row r="110" spans="1:105" ht="12" customHeight="1" x14ac:dyDescent="0.25">
      <c r="A110" s="57" t="s">
        <v>1555</v>
      </c>
      <c r="B110" s="263">
        <f t="shared" ref="B110:W110" si="4">B111+B117</f>
        <v>74.217177401651071</v>
      </c>
      <c r="C110" s="263">
        <f t="shared" si="4"/>
        <v>76.561014933731457</v>
      </c>
      <c r="D110" s="263">
        <f t="shared" si="4"/>
        <v>80.207301117869775</v>
      </c>
      <c r="E110" s="263">
        <f t="shared" si="4"/>
        <v>78.496766012278783</v>
      </c>
      <c r="F110" s="263">
        <f t="shared" si="4"/>
        <v>82.054188675669607</v>
      </c>
      <c r="G110" s="263">
        <f t="shared" si="4"/>
        <v>83.480040799676942</v>
      </c>
      <c r="H110" s="263">
        <f t="shared" si="4"/>
        <v>87.505639457666348</v>
      </c>
      <c r="I110" s="263">
        <f t="shared" si="4"/>
        <v>91.119009770780664</v>
      </c>
      <c r="J110" s="263">
        <f t="shared" si="4"/>
        <v>94.539839169125372</v>
      </c>
      <c r="K110" s="263">
        <f t="shared" si="4"/>
        <v>83.498428311381787</v>
      </c>
      <c r="L110" s="263">
        <f t="shared" si="4"/>
        <v>87.096804815520287</v>
      </c>
      <c r="M110" s="263">
        <f t="shared" si="4"/>
        <v>89.075041262771236</v>
      </c>
      <c r="N110" s="263">
        <f t="shared" si="4"/>
        <v>87.81612772308543</v>
      </c>
      <c r="O110" s="263">
        <f t="shared" si="4"/>
        <v>87.869455756698756</v>
      </c>
      <c r="P110" s="263">
        <f t="shared" si="4"/>
        <v>88.805000881215861</v>
      </c>
      <c r="Q110" s="263">
        <f t="shared" si="4"/>
        <v>84.705211731191412</v>
      </c>
      <c r="R110" s="263">
        <f t="shared" si="4"/>
        <v>89.309008705798917</v>
      </c>
      <c r="S110" s="263">
        <f t="shared" si="4"/>
        <v>92.284263908738424</v>
      </c>
      <c r="T110" s="263">
        <f t="shared" si="4"/>
        <v>103.11524708953263</v>
      </c>
      <c r="U110" s="263">
        <f t="shared" si="4"/>
        <v>99.43517066244226</v>
      </c>
      <c r="V110" s="263">
        <f t="shared" si="4"/>
        <v>89.408539722250055</v>
      </c>
      <c r="W110" s="263">
        <f t="shared" si="4"/>
        <v>85.746683223846418</v>
      </c>
      <c r="DA110" s="70"/>
    </row>
    <row r="111" spans="1:105" ht="12" customHeight="1" x14ac:dyDescent="0.25">
      <c r="A111" s="60" t="s">
        <v>1556</v>
      </c>
      <c r="B111" s="264">
        <v>67.963271095945061</v>
      </c>
      <c r="C111" s="264">
        <v>69.959332473034976</v>
      </c>
      <c r="D111" s="264">
        <v>73.745845033103052</v>
      </c>
      <c r="E111" s="264">
        <v>70.956037944385514</v>
      </c>
      <c r="F111" s="264">
        <v>73.40543978792526</v>
      </c>
      <c r="G111" s="264">
        <v>74.910521988624581</v>
      </c>
      <c r="H111" s="264">
        <v>77.853869794694347</v>
      </c>
      <c r="I111" s="264">
        <v>80.18907280686615</v>
      </c>
      <c r="J111" s="264">
        <v>83.020501035476997</v>
      </c>
      <c r="K111" s="264">
        <v>73.169129634494027</v>
      </c>
      <c r="L111" s="264">
        <v>76.733783894987141</v>
      </c>
      <c r="M111" s="264">
        <v>79.093214472629015</v>
      </c>
      <c r="N111" s="264">
        <v>75.760540683529513</v>
      </c>
      <c r="O111" s="264">
        <v>76.062860701766823</v>
      </c>
      <c r="P111" s="264">
        <v>76.823996865910203</v>
      </c>
      <c r="Q111" s="264">
        <v>72.839579445566059</v>
      </c>
      <c r="R111" s="264">
        <v>77.652335039190817</v>
      </c>
      <c r="S111" s="264">
        <v>80.282880957730256</v>
      </c>
      <c r="T111" s="264">
        <v>89.316687459226358</v>
      </c>
      <c r="U111" s="264">
        <v>86.457910610256945</v>
      </c>
      <c r="V111" s="264">
        <v>78.095356329777658</v>
      </c>
      <c r="W111" s="264">
        <v>73.96146135521434</v>
      </c>
      <c r="DA111" s="72" t="s">
        <v>1678</v>
      </c>
    </row>
    <row r="112" spans="1:105" ht="12" customHeight="1" x14ac:dyDescent="0.25">
      <c r="A112" s="59" t="s">
        <v>30</v>
      </c>
      <c r="B112" s="232">
        <v>14.001631981603859</v>
      </c>
      <c r="C112" s="232">
        <v>8.5901406407751981</v>
      </c>
      <c r="D112" s="232">
        <v>9.0150894670437189</v>
      </c>
      <c r="E112" s="232">
        <v>9.3184545408921213</v>
      </c>
      <c r="F112" s="232">
        <v>6.5563988205041932</v>
      </c>
      <c r="G112" s="232">
        <v>0.1242976541220943</v>
      </c>
      <c r="H112" s="232">
        <v>0.83850449466546761</v>
      </c>
      <c r="I112" s="232">
        <v>13.56856940720284</v>
      </c>
      <c r="J112" s="232">
        <v>5.593339534144917</v>
      </c>
      <c r="K112" s="232">
        <v>0.819306521561464</v>
      </c>
      <c r="L112" s="232">
        <v>4.1568361540142122</v>
      </c>
      <c r="M112" s="232">
        <v>0.47812123800435402</v>
      </c>
      <c r="N112" s="232">
        <v>0.24158763205639411</v>
      </c>
      <c r="O112" s="232">
        <v>0</v>
      </c>
      <c r="P112" s="232">
        <v>0</v>
      </c>
      <c r="Q112" s="232">
        <v>0.18350508190948181</v>
      </c>
      <c r="R112" s="232">
        <v>0.30608336246196788</v>
      </c>
      <c r="S112" s="232">
        <v>0.16757932131799089</v>
      </c>
      <c r="T112" s="232">
        <v>0.24279494296652659</v>
      </c>
      <c r="U112" s="232">
        <v>0.24063162598114249</v>
      </c>
      <c r="V112" s="232">
        <v>0.26973934306918479</v>
      </c>
      <c r="W112" s="232">
        <v>0.24906981245999379</v>
      </c>
      <c r="DA112" s="71" t="s">
        <v>1679</v>
      </c>
    </row>
    <row r="113" spans="1:105" ht="12" customHeight="1" x14ac:dyDescent="0.25">
      <c r="A113" s="59" t="s">
        <v>33</v>
      </c>
      <c r="B113" s="297">
        <v>12.4584465957999</v>
      </c>
      <c r="C113" s="297">
        <v>13.959983867218421</v>
      </c>
      <c r="D113" s="297">
        <v>13.066471595824289</v>
      </c>
      <c r="E113" s="297">
        <v>2.368567694365443</v>
      </c>
      <c r="F113" s="297">
        <v>1.193559705139922</v>
      </c>
      <c r="G113" s="297">
        <v>1.8690611246628339</v>
      </c>
      <c r="H113" s="297">
        <v>1.477035752176679</v>
      </c>
      <c r="I113" s="297">
        <v>1.4249207544928819</v>
      </c>
      <c r="J113" s="297">
        <v>1.589929353071367</v>
      </c>
      <c r="K113" s="297">
        <v>1.3549936831730669</v>
      </c>
      <c r="L113" s="297">
        <v>0.94316272860599704</v>
      </c>
      <c r="M113" s="297">
        <v>1.1826386895231731</v>
      </c>
      <c r="N113" s="297">
        <v>0.85367707258319181</v>
      </c>
      <c r="O113" s="297">
        <v>0.73601739117191756</v>
      </c>
      <c r="P113" s="297">
        <v>0.7306853722644755</v>
      </c>
      <c r="Q113" s="297">
        <v>0.82916496717721222</v>
      </c>
      <c r="R113" s="297">
        <v>0.89513157062839921</v>
      </c>
      <c r="S113" s="297">
        <v>0.74247871707451696</v>
      </c>
      <c r="T113" s="297">
        <v>0.75139827771019441</v>
      </c>
      <c r="U113" s="297">
        <v>0.71143170030047287</v>
      </c>
      <c r="V113" s="297">
        <v>0.60058192871653227</v>
      </c>
      <c r="W113" s="297">
        <v>0.65179664131358872</v>
      </c>
      <c r="DA113" s="122" t="s">
        <v>1680</v>
      </c>
    </row>
    <row r="114" spans="1:105" ht="12" customHeight="1" x14ac:dyDescent="0.25">
      <c r="A114" s="59" t="s">
        <v>160</v>
      </c>
      <c r="B114" s="297">
        <v>2.1067896662429439</v>
      </c>
      <c r="C114" s="297">
        <v>2.611813031454457</v>
      </c>
      <c r="D114" s="297">
        <v>2.2992823506744342</v>
      </c>
      <c r="E114" s="297">
        <v>2.883649577874515</v>
      </c>
      <c r="F114" s="297">
        <v>3.4945966851551371</v>
      </c>
      <c r="G114" s="297">
        <v>3.7943654287142161</v>
      </c>
      <c r="H114" s="297">
        <v>3.4118041029624511</v>
      </c>
      <c r="I114" s="297">
        <v>2.704363626015859</v>
      </c>
      <c r="J114" s="297">
        <v>3.1681239354756139</v>
      </c>
      <c r="K114" s="297">
        <v>4.4586859896229978</v>
      </c>
      <c r="L114" s="297">
        <v>3.839826029772393</v>
      </c>
      <c r="M114" s="297">
        <v>4.1286638300510727</v>
      </c>
      <c r="N114" s="297">
        <v>2.849643780087038</v>
      </c>
      <c r="O114" s="297">
        <v>3.0691304911905122</v>
      </c>
      <c r="P114" s="297">
        <v>3.3684456289989599</v>
      </c>
      <c r="Q114" s="297">
        <v>3.9194150247690489</v>
      </c>
      <c r="R114" s="297">
        <v>3.1434544174528778</v>
      </c>
      <c r="S114" s="297">
        <v>2.8518752164014169</v>
      </c>
      <c r="T114" s="297">
        <v>3.0306022531037549</v>
      </c>
      <c r="U114" s="297">
        <v>3.5733747256741681</v>
      </c>
      <c r="V114" s="297">
        <v>3.445114056069996</v>
      </c>
      <c r="W114" s="297">
        <v>3.3373508799131471</v>
      </c>
      <c r="DA114" s="122" t="s">
        <v>1681</v>
      </c>
    </row>
    <row r="115" spans="1:105" ht="12" customHeight="1" x14ac:dyDescent="0.25">
      <c r="A115" s="59" t="s">
        <v>70</v>
      </c>
      <c r="B115" s="297">
        <v>14.92122759901117</v>
      </c>
      <c r="C115" s="297">
        <v>12.620591972132461</v>
      </c>
      <c r="D115" s="297">
        <v>14.696455496611151</v>
      </c>
      <c r="E115" s="297">
        <v>12.844472967574481</v>
      </c>
      <c r="F115" s="297">
        <v>7.6798399552619383</v>
      </c>
      <c r="G115" s="297">
        <v>6.9732486600282222</v>
      </c>
      <c r="H115" s="297">
        <v>3.801531228709381</v>
      </c>
      <c r="I115" s="297">
        <v>2.4842841554053692</v>
      </c>
      <c r="J115" s="297">
        <v>1.903969735548092</v>
      </c>
      <c r="K115" s="297">
        <v>1.8374037537766461</v>
      </c>
      <c r="L115" s="297">
        <v>0.85262854361100571</v>
      </c>
      <c r="M115" s="297">
        <v>0.52364739099373458</v>
      </c>
      <c r="N115" s="297">
        <v>0.39688699173053571</v>
      </c>
      <c r="O115" s="297">
        <v>0.42773327392944371</v>
      </c>
      <c r="P115" s="297">
        <v>0.14154486485407719</v>
      </c>
      <c r="Q115" s="297">
        <v>0.12849698480461511</v>
      </c>
      <c r="R115" s="297">
        <v>0.13871993195846841</v>
      </c>
      <c r="S115" s="297">
        <v>0.1510953454328274</v>
      </c>
      <c r="T115" s="297">
        <v>0.1446159107966104</v>
      </c>
      <c r="U115" s="297">
        <v>0.13740041857650989</v>
      </c>
      <c r="V115" s="297">
        <v>0.14267111158881299</v>
      </c>
      <c r="W115" s="297">
        <v>0.17088665415676929</v>
      </c>
      <c r="DA115" s="122" t="s">
        <v>1682</v>
      </c>
    </row>
    <row r="116" spans="1:105" ht="12" customHeight="1" x14ac:dyDescent="0.25">
      <c r="A116" s="59" t="s">
        <v>162</v>
      </c>
      <c r="B116" s="297">
        <v>24.47517525328719</v>
      </c>
      <c r="C116" s="297">
        <v>32.176802961454428</v>
      </c>
      <c r="D116" s="297">
        <v>34.668546122949451</v>
      </c>
      <c r="E116" s="297">
        <v>43.540893163678952</v>
      </c>
      <c r="F116" s="297">
        <v>54.481044621864072</v>
      </c>
      <c r="G116" s="297">
        <v>62.149549121097209</v>
      </c>
      <c r="H116" s="297">
        <v>68.324994216180372</v>
      </c>
      <c r="I116" s="297">
        <v>60.006934863749208</v>
      </c>
      <c r="J116" s="297">
        <v>70.765138477237002</v>
      </c>
      <c r="K116" s="297">
        <v>64.698739686359858</v>
      </c>
      <c r="L116" s="297">
        <v>66.941330438983528</v>
      </c>
      <c r="M116" s="297">
        <v>72.780143324056681</v>
      </c>
      <c r="N116" s="297">
        <v>71.418745207072348</v>
      </c>
      <c r="O116" s="297">
        <v>71.829979545474956</v>
      </c>
      <c r="P116" s="297">
        <v>72.58332099979269</v>
      </c>
      <c r="Q116" s="297">
        <v>67.778997386905701</v>
      </c>
      <c r="R116" s="297">
        <v>73.168945756689098</v>
      </c>
      <c r="S116" s="297">
        <v>76.369852357503504</v>
      </c>
      <c r="T116" s="297">
        <v>85.14727607464927</v>
      </c>
      <c r="U116" s="297">
        <v>81.795072139724653</v>
      </c>
      <c r="V116" s="297">
        <v>73.637249890333138</v>
      </c>
      <c r="W116" s="297">
        <v>69.552357367370846</v>
      </c>
      <c r="DA116" s="122" t="s">
        <v>1683</v>
      </c>
    </row>
    <row r="117" spans="1:105" ht="12" customHeight="1" x14ac:dyDescent="0.25">
      <c r="A117" s="60" t="s">
        <v>1563</v>
      </c>
      <c r="B117" s="264">
        <v>6.2539063057060131</v>
      </c>
      <c r="C117" s="264">
        <v>6.6016824606964786</v>
      </c>
      <c r="D117" s="264">
        <v>6.4614560847667226</v>
      </c>
      <c r="E117" s="264">
        <v>7.5407280678932631</v>
      </c>
      <c r="F117" s="264">
        <v>8.6487488877443468</v>
      </c>
      <c r="G117" s="264">
        <v>8.5695188110523635</v>
      </c>
      <c r="H117" s="264">
        <v>9.6517696629720025</v>
      </c>
      <c r="I117" s="264">
        <v>10.929936963914519</v>
      </c>
      <c r="J117" s="264">
        <v>11.519338133648381</v>
      </c>
      <c r="K117" s="264">
        <v>10.32929867688776</v>
      </c>
      <c r="L117" s="264">
        <v>10.36302092053314</v>
      </c>
      <c r="M117" s="264">
        <v>9.9818267901422271</v>
      </c>
      <c r="N117" s="264">
        <v>12.05558703955592</v>
      </c>
      <c r="O117" s="264">
        <v>11.80659505493194</v>
      </c>
      <c r="P117" s="264">
        <v>11.981004015305659</v>
      </c>
      <c r="Q117" s="264">
        <v>11.86563228562536</v>
      </c>
      <c r="R117" s="264">
        <v>11.6566736666081</v>
      </c>
      <c r="S117" s="264">
        <v>12.00138295100817</v>
      </c>
      <c r="T117" s="264">
        <v>13.798559630306279</v>
      </c>
      <c r="U117" s="264">
        <v>12.97726005218531</v>
      </c>
      <c r="V117" s="264">
        <v>11.313183392472389</v>
      </c>
      <c r="W117" s="264">
        <v>11.78522186863208</v>
      </c>
      <c r="DA117" s="72" t="s">
        <v>1684</v>
      </c>
    </row>
    <row r="118" spans="1:105" ht="12" customHeight="1" x14ac:dyDescent="0.25">
      <c r="A118" s="57" t="s">
        <v>1565</v>
      </c>
      <c r="B118" s="263">
        <v>5.0132188083654139</v>
      </c>
      <c r="C118" s="263">
        <v>5.2920010407932452</v>
      </c>
      <c r="D118" s="263">
        <v>5.1795936155974784</v>
      </c>
      <c r="E118" s="263">
        <v>6.0447531400078773</v>
      </c>
      <c r="F118" s="263">
        <v>6.9329581342320186</v>
      </c>
      <c r="G118" s="263">
        <v>6.869446196053782</v>
      </c>
      <c r="H118" s="263">
        <v>7.7369936233733769</v>
      </c>
      <c r="I118" s="263">
        <v>8.7615904177763095</v>
      </c>
      <c r="J118" s="263">
        <v>9.2340626431894783</v>
      </c>
      <c r="K118" s="263">
        <v>8.2801103618951331</v>
      </c>
      <c r="L118" s="263">
        <v>8.3071425842917321</v>
      </c>
      <c r="M118" s="263">
        <v>8.0015720351502075</v>
      </c>
      <c r="N118" s="263">
        <v>9.6639272701360337</v>
      </c>
      <c r="O118" s="263">
        <v>9.4643318110051116</v>
      </c>
      <c r="P118" s="263">
        <v>9.6041404742233709</v>
      </c>
      <c r="Q118" s="263">
        <v>9.5116568812633631</v>
      </c>
      <c r="R118" s="263">
        <v>9.3441527282075985</v>
      </c>
      <c r="S118" s="263">
        <v>9.6204765142540811</v>
      </c>
      <c r="T118" s="263">
        <v>11.061118489077501</v>
      </c>
      <c r="U118" s="263">
        <v>10.402753254442951</v>
      </c>
      <c r="V118" s="263">
        <v>9.0688061178471955</v>
      </c>
      <c r="W118" s="263">
        <v>9.4471987657825771</v>
      </c>
      <c r="DA118" s="70" t="s">
        <v>1685</v>
      </c>
    </row>
    <row r="119" spans="1:105" ht="12" customHeight="1" x14ac:dyDescent="0.25">
      <c r="A119" s="57" t="s">
        <v>1567</v>
      </c>
      <c r="B119" s="263">
        <f t="shared" ref="B119:W119" si="5">B120+B126</f>
        <v>7.3769308071926645</v>
      </c>
      <c r="C119" s="263">
        <f t="shared" si="5"/>
        <v>7.6338827532590008</v>
      </c>
      <c r="D119" s="263">
        <f t="shared" si="5"/>
        <v>7.9248959117220146</v>
      </c>
      <c r="E119" s="263">
        <f t="shared" si="5"/>
        <v>7.9501232271884383</v>
      </c>
      <c r="F119" s="263">
        <f t="shared" si="5"/>
        <v>8.4327111402066599</v>
      </c>
      <c r="G119" s="263">
        <f t="shared" si="5"/>
        <v>8.5426162039804776</v>
      </c>
      <c r="H119" s="263">
        <f t="shared" si="5"/>
        <v>9.0613303623053199</v>
      </c>
      <c r="I119" s="263">
        <f t="shared" si="5"/>
        <v>9.5758811976790579</v>
      </c>
      <c r="J119" s="263">
        <f t="shared" si="5"/>
        <v>9.9639606937649035</v>
      </c>
      <c r="K119" s="263">
        <f t="shared" si="5"/>
        <v>8.8250464203500449</v>
      </c>
      <c r="L119" s="263">
        <f t="shared" si="5"/>
        <v>9.1397029288683829</v>
      </c>
      <c r="M119" s="263">
        <f t="shared" si="5"/>
        <v>9.2488929624157947</v>
      </c>
      <c r="N119" s="263">
        <f t="shared" si="5"/>
        <v>9.4716505178009101</v>
      </c>
      <c r="O119" s="263">
        <f t="shared" si="5"/>
        <v>9.4364964156648519</v>
      </c>
      <c r="P119" s="263">
        <f t="shared" si="5"/>
        <v>9.5447395855571884</v>
      </c>
      <c r="Q119" s="263">
        <f t="shared" si="5"/>
        <v>9.1739567234859969</v>
      </c>
      <c r="R119" s="263">
        <f t="shared" si="5"/>
        <v>9.5362971528612039</v>
      </c>
      <c r="S119" s="263">
        <f t="shared" si="5"/>
        <v>9.8470289747734299</v>
      </c>
      <c r="T119" s="263">
        <f t="shared" si="5"/>
        <v>11.064752625426298</v>
      </c>
      <c r="U119" s="263">
        <f t="shared" si="5"/>
        <v>10.617381733007466</v>
      </c>
      <c r="V119" s="263">
        <f t="shared" si="5"/>
        <v>9.4900327876301898</v>
      </c>
      <c r="W119" s="263">
        <f t="shared" si="5"/>
        <v>9.2506365177908805</v>
      </c>
      <c r="DA119" s="70"/>
    </row>
    <row r="120" spans="1:105" ht="12" customHeight="1" x14ac:dyDescent="0.25">
      <c r="A120" s="60" t="s">
        <v>1568</v>
      </c>
      <c r="B120" s="264">
        <v>5.8413334011694857</v>
      </c>
      <c r="C120" s="264">
        <v>6.0128916532188796</v>
      </c>
      <c r="D120" s="264">
        <v>6.3383362931604861</v>
      </c>
      <c r="E120" s="264">
        <v>6.0985568789657254</v>
      </c>
      <c r="F120" s="264">
        <v>6.3090790120360456</v>
      </c>
      <c r="G120" s="264">
        <v>6.4384383967254522</v>
      </c>
      <c r="H120" s="264">
        <v>6.6914143876335768</v>
      </c>
      <c r="I120" s="264">
        <v>6.8921213155601908</v>
      </c>
      <c r="J120" s="264">
        <v>7.1354779995174704</v>
      </c>
      <c r="K120" s="264">
        <v>6.2887685359507426</v>
      </c>
      <c r="L120" s="264">
        <v>6.5951448133086163</v>
      </c>
      <c r="M120" s="264">
        <v>6.7979340613638417</v>
      </c>
      <c r="N120" s="264">
        <v>6.5114961309118611</v>
      </c>
      <c r="O120" s="264">
        <v>6.5374800482821556</v>
      </c>
      <c r="P120" s="264">
        <v>6.6028984724803124</v>
      </c>
      <c r="Q120" s="264">
        <v>6.2604442293818474</v>
      </c>
      <c r="R120" s="264">
        <v>6.6740928008435976</v>
      </c>
      <c r="S120" s="264">
        <v>6.9001839746421947</v>
      </c>
      <c r="T120" s="264">
        <v>7.6766250553311401</v>
      </c>
      <c r="U120" s="264">
        <v>7.4309178016175759</v>
      </c>
      <c r="V120" s="264">
        <v>6.7121697653628738</v>
      </c>
      <c r="W120" s="264">
        <v>6.3568681678609833</v>
      </c>
      <c r="DA120" s="72" t="s">
        <v>1686</v>
      </c>
    </row>
    <row r="121" spans="1:105" ht="12" customHeight="1" x14ac:dyDescent="0.25">
      <c r="A121" s="59" t="s">
        <v>30</v>
      </c>
      <c r="B121" s="232">
        <v>1.203417658481498</v>
      </c>
      <c r="C121" s="232">
        <v>0.73830871640752149</v>
      </c>
      <c r="D121" s="232">
        <v>0.77483238180269975</v>
      </c>
      <c r="E121" s="232">
        <v>0.80090612001517147</v>
      </c>
      <c r="F121" s="232">
        <v>0.56351189111443978</v>
      </c>
      <c r="G121" s="232">
        <v>1.0683182651485429E-2</v>
      </c>
      <c r="H121" s="232">
        <v>7.2068107269374321E-2</v>
      </c>
      <c r="I121" s="232">
        <v>1.166196629536703</v>
      </c>
      <c r="J121" s="232">
        <v>0.48073850063452639</v>
      </c>
      <c r="K121" s="232">
        <v>7.0418072482660507E-2</v>
      </c>
      <c r="L121" s="232">
        <v>0.35727335482945638</v>
      </c>
      <c r="M121" s="232">
        <v>4.1093748319156048E-2</v>
      </c>
      <c r="N121" s="232">
        <v>2.0764066850876679E-2</v>
      </c>
      <c r="O121" s="232">
        <v>0</v>
      </c>
      <c r="P121" s="232">
        <v>0</v>
      </c>
      <c r="Q121" s="232">
        <v>1.5771965459534101E-2</v>
      </c>
      <c r="R121" s="232">
        <v>2.6307370729217811E-2</v>
      </c>
      <c r="S121" s="232">
        <v>1.440317205418469E-2</v>
      </c>
      <c r="T121" s="232">
        <v>2.0867833273993629E-2</v>
      </c>
      <c r="U121" s="232">
        <v>2.06818996725017E-2</v>
      </c>
      <c r="V121" s="232">
        <v>2.3183660952033711E-2</v>
      </c>
      <c r="W121" s="232">
        <v>2.1407148174072899E-2</v>
      </c>
      <c r="DA121" s="71" t="s">
        <v>1687</v>
      </c>
    </row>
    <row r="122" spans="1:105" ht="12" customHeight="1" x14ac:dyDescent="0.25">
      <c r="A122" s="59" t="s">
        <v>33</v>
      </c>
      <c r="B122" s="297">
        <v>1.07078336656274</v>
      </c>
      <c r="C122" s="297">
        <v>1.1998380703049381</v>
      </c>
      <c r="D122" s="297">
        <v>1.123042133454266</v>
      </c>
      <c r="E122" s="297">
        <v>0.20357456848267169</v>
      </c>
      <c r="F122" s="297">
        <v>0.10258452925376919</v>
      </c>
      <c r="G122" s="297">
        <v>0.16064278543785121</v>
      </c>
      <c r="H122" s="297">
        <v>0.12694883772929369</v>
      </c>
      <c r="I122" s="297">
        <v>0.1224696378355382</v>
      </c>
      <c r="J122" s="297">
        <v>0.13665186042155769</v>
      </c>
      <c r="K122" s="297">
        <v>0.1164595189763422</v>
      </c>
      <c r="L122" s="297">
        <v>8.1063313470694107E-2</v>
      </c>
      <c r="M122" s="297">
        <v>0.1016458855971573</v>
      </c>
      <c r="N122" s="297">
        <v>7.3372165840179845E-2</v>
      </c>
      <c r="O122" s="297">
        <v>6.3259506223953085E-2</v>
      </c>
      <c r="P122" s="297">
        <v>6.2801227809193769E-2</v>
      </c>
      <c r="Q122" s="297">
        <v>7.1265389963562617E-2</v>
      </c>
      <c r="R122" s="297">
        <v>7.6935113004955619E-2</v>
      </c>
      <c r="S122" s="297">
        <v>6.3814846751300738E-2</v>
      </c>
      <c r="T122" s="297">
        <v>6.458146858431088E-2</v>
      </c>
      <c r="U122" s="297">
        <v>6.1146405795407567E-2</v>
      </c>
      <c r="V122" s="297">
        <v>5.1619046931953537E-2</v>
      </c>
      <c r="W122" s="297">
        <v>5.6020868776316353E-2</v>
      </c>
      <c r="DA122" s="122" t="s">
        <v>1688</v>
      </c>
    </row>
    <row r="123" spans="1:105" ht="12" customHeight="1" x14ac:dyDescent="0.25">
      <c r="A123" s="59" t="s">
        <v>160</v>
      </c>
      <c r="B123" s="297">
        <v>0.18107516969408879</v>
      </c>
      <c r="C123" s="297">
        <v>0.22448111240418051</v>
      </c>
      <c r="D123" s="297">
        <v>0.19761960507688681</v>
      </c>
      <c r="E123" s="297">
        <v>0.24784502459758251</v>
      </c>
      <c r="F123" s="297">
        <v>0.3003549418890577</v>
      </c>
      <c r="G123" s="297">
        <v>0.32611958132064539</v>
      </c>
      <c r="H123" s="297">
        <v>0.29323905314602661</v>
      </c>
      <c r="I123" s="297">
        <v>0.23243568655271449</v>
      </c>
      <c r="J123" s="297">
        <v>0.2722951362540047</v>
      </c>
      <c r="K123" s="297">
        <v>0.38321686076209399</v>
      </c>
      <c r="L123" s="297">
        <v>0.33002684657018688</v>
      </c>
      <c r="M123" s="297">
        <v>0.35485198907850352</v>
      </c>
      <c r="N123" s="297">
        <v>0.24492228119153051</v>
      </c>
      <c r="O123" s="297">
        <v>0.26378680957586342</v>
      </c>
      <c r="P123" s="297">
        <v>0.28951246232568301</v>
      </c>
      <c r="Q123" s="297">
        <v>0.33686739216698702</v>
      </c>
      <c r="R123" s="297">
        <v>0.27017483101717282</v>
      </c>
      <c r="S123" s="297">
        <v>0.24511406953934811</v>
      </c>
      <c r="T123" s="297">
        <v>0.26047536972908691</v>
      </c>
      <c r="U123" s="297">
        <v>0.30712578725806411</v>
      </c>
      <c r="V123" s="297">
        <v>0.29610198982551339</v>
      </c>
      <c r="W123" s="297">
        <v>0.28683991885467292</v>
      </c>
      <c r="DA123" s="122" t="s">
        <v>1689</v>
      </c>
    </row>
    <row r="124" spans="1:105" ht="12" customHeight="1" x14ac:dyDescent="0.25">
      <c r="A124" s="59" t="s">
        <v>70</v>
      </c>
      <c r="B124" s="297">
        <v>1.282455416801682</v>
      </c>
      <c r="C124" s="297">
        <v>1.084719499820356</v>
      </c>
      <c r="D124" s="297">
        <v>1.2631366175704499</v>
      </c>
      <c r="E124" s="297">
        <v>1.1039617098475389</v>
      </c>
      <c r="F124" s="297">
        <v>0.66006984247384215</v>
      </c>
      <c r="G124" s="297">
        <v>0.59933946167746333</v>
      </c>
      <c r="H124" s="297">
        <v>0.32673547025863908</v>
      </c>
      <c r="I124" s="297">
        <v>0.21352021144596309</v>
      </c>
      <c r="J124" s="297">
        <v>0.16364312417176249</v>
      </c>
      <c r="K124" s="297">
        <v>0.15792188553164091</v>
      </c>
      <c r="L124" s="297">
        <v>7.3282046468222659E-2</v>
      </c>
      <c r="M124" s="297">
        <v>4.5006647651329112E-2</v>
      </c>
      <c r="N124" s="297">
        <v>3.4111796031894862E-2</v>
      </c>
      <c r="O124" s="297">
        <v>3.6762984175208527E-2</v>
      </c>
      <c r="P124" s="297">
        <v>1.216555256248506E-2</v>
      </c>
      <c r="Q124" s="297">
        <v>1.1044108342418341E-2</v>
      </c>
      <c r="R124" s="297">
        <v>1.192275414191042E-2</v>
      </c>
      <c r="S124" s="297">
        <v>1.2986400945770169E-2</v>
      </c>
      <c r="T124" s="297">
        <v>1.2429504002010689E-2</v>
      </c>
      <c r="U124" s="297">
        <v>1.180934409752861E-2</v>
      </c>
      <c r="V124" s="297">
        <v>1.2262351650632001E-2</v>
      </c>
      <c r="W124" s="297">
        <v>1.468743197087803E-2</v>
      </c>
      <c r="DA124" s="122" t="s">
        <v>1690</v>
      </c>
    </row>
    <row r="125" spans="1:105" ht="12" customHeight="1" x14ac:dyDescent="0.25">
      <c r="A125" s="59" t="s">
        <v>162</v>
      </c>
      <c r="B125" s="297">
        <v>2.1036017896294759</v>
      </c>
      <c r="C125" s="297">
        <v>2.7655442542818842</v>
      </c>
      <c r="D125" s="297">
        <v>2.9797055552561842</v>
      </c>
      <c r="E125" s="297">
        <v>3.7422694560227621</v>
      </c>
      <c r="F125" s="297">
        <v>4.6825578073049368</v>
      </c>
      <c r="G125" s="297">
        <v>5.3416533856380068</v>
      </c>
      <c r="H125" s="297">
        <v>5.8724229192302433</v>
      </c>
      <c r="I125" s="297">
        <v>5.1574991501892713</v>
      </c>
      <c r="J125" s="297">
        <v>6.0821493780356191</v>
      </c>
      <c r="K125" s="297">
        <v>5.5607521981980046</v>
      </c>
      <c r="L125" s="297">
        <v>5.7534992519700561</v>
      </c>
      <c r="M125" s="297">
        <v>6.2553357907176954</v>
      </c>
      <c r="N125" s="297">
        <v>6.1383258209973786</v>
      </c>
      <c r="O125" s="297">
        <v>6.1736707483071314</v>
      </c>
      <c r="P125" s="297">
        <v>6.2384192297829504</v>
      </c>
      <c r="Q125" s="297">
        <v>5.8254953734493444</v>
      </c>
      <c r="R125" s="297">
        <v>6.2887527319503418</v>
      </c>
      <c r="S125" s="297">
        <v>6.5638654853515908</v>
      </c>
      <c r="T125" s="297">
        <v>7.3182708797417382</v>
      </c>
      <c r="U125" s="297">
        <v>7.0301543647940736</v>
      </c>
      <c r="V125" s="297">
        <v>6.3290027160027416</v>
      </c>
      <c r="W125" s="297">
        <v>5.9779128000850434</v>
      </c>
      <c r="DA125" s="122" t="s">
        <v>1691</v>
      </c>
    </row>
    <row r="126" spans="1:105" ht="12" customHeight="1" x14ac:dyDescent="0.25">
      <c r="A126" s="60" t="s">
        <v>1575</v>
      </c>
      <c r="B126" s="264">
        <v>1.535597406023179</v>
      </c>
      <c r="C126" s="264">
        <v>1.6209911000401209</v>
      </c>
      <c r="D126" s="264">
        <v>1.5865596185615289</v>
      </c>
      <c r="E126" s="264">
        <v>1.8515663482227129</v>
      </c>
      <c r="F126" s="264">
        <v>2.1236321281706139</v>
      </c>
      <c r="G126" s="264">
        <v>2.1041778072550259</v>
      </c>
      <c r="H126" s="264">
        <v>2.369915974671744</v>
      </c>
      <c r="I126" s="264">
        <v>2.6837598821188671</v>
      </c>
      <c r="J126" s="264">
        <v>2.828482694247433</v>
      </c>
      <c r="K126" s="264">
        <v>2.5362778843993028</v>
      </c>
      <c r="L126" s="264">
        <v>2.5445581155597661</v>
      </c>
      <c r="M126" s="264">
        <v>2.450958901051953</v>
      </c>
      <c r="N126" s="264">
        <v>2.960154386889049</v>
      </c>
      <c r="O126" s="264">
        <v>2.8990163673826972</v>
      </c>
      <c r="P126" s="264">
        <v>2.9418411130768769</v>
      </c>
      <c r="Q126" s="264">
        <v>2.9135124941041499</v>
      </c>
      <c r="R126" s="264">
        <v>2.8622043520176068</v>
      </c>
      <c r="S126" s="264">
        <v>2.9468450001312361</v>
      </c>
      <c r="T126" s="264">
        <v>3.3881275700951581</v>
      </c>
      <c r="U126" s="264">
        <v>3.1864639313898899</v>
      </c>
      <c r="V126" s="264">
        <v>2.777863022267316</v>
      </c>
      <c r="W126" s="264">
        <v>2.8937683499298981</v>
      </c>
      <c r="DA126" s="72" t="s">
        <v>1692</v>
      </c>
    </row>
    <row r="127" spans="1:105" ht="12" customHeight="1" x14ac:dyDescent="0.25">
      <c r="A127" s="132" t="s">
        <v>1577</v>
      </c>
      <c r="B127" s="318">
        <v>4.5975929755351261</v>
      </c>
      <c r="C127" s="318">
        <v>4.8532624929668051</v>
      </c>
      <c r="D127" s="318">
        <v>4.7501743158428242</v>
      </c>
      <c r="E127" s="318">
        <v>5.5436069395115082</v>
      </c>
      <c r="F127" s="318">
        <v>6.358174425667495</v>
      </c>
      <c r="G127" s="318">
        <v>6.2999280071501884</v>
      </c>
      <c r="H127" s="318">
        <v>7.0955505622902963</v>
      </c>
      <c r="I127" s="318">
        <v>8.0352021523709372</v>
      </c>
      <c r="J127" s="318">
        <v>8.468503603540448</v>
      </c>
      <c r="K127" s="318">
        <v>7.5936396737722216</v>
      </c>
      <c r="L127" s="318">
        <v>7.618430763200891</v>
      </c>
      <c r="M127" s="318">
        <v>7.3381938407830658</v>
      </c>
      <c r="N127" s="318">
        <v>8.8627298810734896</v>
      </c>
      <c r="O127" s="318">
        <v>8.6796820796653886</v>
      </c>
      <c r="P127" s="318">
        <v>8.807899768240766</v>
      </c>
      <c r="Q127" s="318">
        <v>8.7230836184577853</v>
      </c>
      <c r="R127" s="318">
        <v>8.569466561851943</v>
      </c>
      <c r="S127" s="318">
        <v>8.8228814528159401</v>
      </c>
      <c r="T127" s="318">
        <v>10.14408558870101</v>
      </c>
      <c r="U127" s="318">
        <v>9.5403027709549661</v>
      </c>
      <c r="V127" s="318">
        <v>8.3169478328632955</v>
      </c>
      <c r="W127" s="318">
        <v>8.663969466397198</v>
      </c>
      <c r="DA127" s="139" t="s">
        <v>1693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DA128" s="94"/>
    </row>
    <row r="129" spans="1:105" ht="12" customHeight="1" x14ac:dyDescent="0.25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DA129" s="173"/>
    </row>
    <row r="130" spans="1:105" ht="15" customHeight="1" x14ac:dyDescent="0.25">
      <c r="A130" s="32" t="s">
        <v>342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DA130" s="88"/>
    </row>
    <row r="131" spans="1:105" ht="12" customHeight="1" x14ac:dyDescent="0.25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DA131" s="173"/>
    </row>
    <row r="132" spans="1:105" ht="12" customHeight="1" x14ac:dyDescent="0.25">
      <c r="A132" s="35" t="s">
        <v>49</v>
      </c>
      <c r="B132" s="234">
        <f t="shared" ref="B132:W132" si="6">SUM(B133:B138,B140:B141,B139)</f>
        <v>1.0000000000000002</v>
      </c>
      <c r="C132" s="234">
        <f t="shared" si="6"/>
        <v>1</v>
      </c>
      <c r="D132" s="234">
        <f t="shared" si="6"/>
        <v>1</v>
      </c>
      <c r="E132" s="234">
        <f t="shared" si="6"/>
        <v>1</v>
      </c>
      <c r="F132" s="234">
        <f t="shared" si="6"/>
        <v>0.99999999999999978</v>
      </c>
      <c r="G132" s="234">
        <f t="shared" si="6"/>
        <v>1.0000000000000004</v>
      </c>
      <c r="H132" s="234">
        <f t="shared" si="6"/>
        <v>1.0000000000000002</v>
      </c>
      <c r="I132" s="234">
        <f t="shared" si="6"/>
        <v>0.99999999999999978</v>
      </c>
      <c r="J132" s="234">
        <f t="shared" si="6"/>
        <v>1</v>
      </c>
      <c r="K132" s="234">
        <f t="shared" si="6"/>
        <v>0.99999999999999989</v>
      </c>
      <c r="L132" s="234">
        <f t="shared" si="6"/>
        <v>1.0000000000000002</v>
      </c>
      <c r="M132" s="234">
        <f t="shared" si="6"/>
        <v>0.99999999999999978</v>
      </c>
      <c r="N132" s="234">
        <f t="shared" si="6"/>
        <v>0.99999999999999978</v>
      </c>
      <c r="O132" s="234">
        <f t="shared" si="6"/>
        <v>1.0000000000000004</v>
      </c>
      <c r="P132" s="234">
        <f t="shared" si="6"/>
        <v>1.0000000000000002</v>
      </c>
      <c r="Q132" s="234">
        <f t="shared" si="6"/>
        <v>1.0000000000000002</v>
      </c>
      <c r="R132" s="234">
        <f t="shared" si="6"/>
        <v>1</v>
      </c>
      <c r="S132" s="234">
        <f t="shared" si="6"/>
        <v>0.99999999999999989</v>
      </c>
      <c r="T132" s="234">
        <f t="shared" si="6"/>
        <v>1</v>
      </c>
      <c r="U132" s="234">
        <f t="shared" si="6"/>
        <v>1.0000000000000002</v>
      </c>
      <c r="V132" s="234">
        <f t="shared" si="6"/>
        <v>0.99999999999999989</v>
      </c>
      <c r="W132" s="234">
        <f t="shared" si="6"/>
        <v>1</v>
      </c>
      <c r="DA132" s="95"/>
    </row>
    <row r="133" spans="1:105" ht="12" customHeight="1" x14ac:dyDescent="0.25">
      <c r="A133" s="55" t="s">
        <v>92</v>
      </c>
      <c r="B133" s="268">
        <f t="shared" ref="B133:W133" si="7">IF(B$6=0,0,B$6/B$5)</f>
        <v>4.4291177776443107E-3</v>
      </c>
      <c r="C133" s="268">
        <f t="shared" si="7"/>
        <v>4.418572832795193E-3</v>
      </c>
      <c r="D133" s="268">
        <f t="shared" si="7"/>
        <v>4.4313647302077035E-3</v>
      </c>
      <c r="E133" s="268">
        <f t="shared" si="7"/>
        <v>4.4406237658907938E-3</v>
      </c>
      <c r="F133" s="268">
        <f t="shared" si="7"/>
        <v>4.4389329317074747E-3</v>
      </c>
      <c r="G133" s="268">
        <f t="shared" si="7"/>
        <v>4.4530462272849465E-3</v>
      </c>
      <c r="H133" s="268">
        <f t="shared" si="7"/>
        <v>4.4516516251365008E-3</v>
      </c>
      <c r="I133" s="268">
        <f t="shared" si="7"/>
        <v>4.4092910128284051E-3</v>
      </c>
      <c r="J133" s="268">
        <f t="shared" si="7"/>
        <v>4.416237108017966E-3</v>
      </c>
      <c r="K133" s="268">
        <f t="shared" si="7"/>
        <v>4.4453174686239052E-3</v>
      </c>
      <c r="L133" s="268">
        <f t="shared" si="7"/>
        <v>4.4423529937321357E-3</v>
      </c>
      <c r="M133" s="268">
        <f t="shared" si="7"/>
        <v>4.4516236771247209E-3</v>
      </c>
      <c r="N133" s="268">
        <f t="shared" si="7"/>
        <v>4.3422071107747234E-3</v>
      </c>
      <c r="O133" s="268">
        <f t="shared" si="7"/>
        <v>4.3709710712234191E-3</v>
      </c>
      <c r="P133" s="268">
        <f t="shared" si="7"/>
        <v>4.385816770693168E-3</v>
      </c>
      <c r="Q133" s="268">
        <f t="shared" si="7"/>
        <v>4.3547645641895246E-3</v>
      </c>
      <c r="R133" s="268">
        <f t="shared" si="7"/>
        <v>4.2843863935985386E-3</v>
      </c>
      <c r="S133" s="268">
        <f t="shared" si="7"/>
        <v>4.3259040327556014E-3</v>
      </c>
      <c r="T133" s="268">
        <f t="shared" si="7"/>
        <v>4.3413881504427727E-3</v>
      </c>
      <c r="U133" s="268">
        <f t="shared" si="7"/>
        <v>4.2454166891131555E-3</v>
      </c>
      <c r="V133" s="268">
        <f t="shared" si="7"/>
        <v>4.2649007882908452E-3</v>
      </c>
      <c r="W133" s="268">
        <f t="shared" si="7"/>
        <v>4.255384761013027E-3</v>
      </c>
      <c r="DA133" s="76"/>
    </row>
    <row r="134" spans="1:105" ht="12" customHeight="1" x14ac:dyDescent="0.25">
      <c r="A134" s="202" t="s">
        <v>93</v>
      </c>
      <c r="B134" s="269">
        <f t="shared" ref="B134:W134" si="8">IF(B$7=0,0,B$7/B$5)</f>
        <v>4.5874916161474507E-4</v>
      </c>
      <c r="C134" s="269">
        <f t="shared" si="8"/>
        <v>4.5765696112434002E-4</v>
      </c>
      <c r="D134" s="269">
        <f t="shared" si="8"/>
        <v>4.5898189139444276E-4</v>
      </c>
      <c r="E134" s="269">
        <f t="shared" si="8"/>
        <v>4.5994090288842867E-4</v>
      </c>
      <c r="F134" s="269">
        <f t="shared" si="8"/>
        <v>4.5976577348276184E-4</v>
      </c>
      <c r="G134" s="269">
        <f t="shared" si="8"/>
        <v>4.6122756854869216E-4</v>
      </c>
      <c r="H134" s="269">
        <f t="shared" si="8"/>
        <v>4.6108312159593492E-4</v>
      </c>
      <c r="I134" s="269">
        <f t="shared" si="8"/>
        <v>4.5669558973125668E-4</v>
      </c>
      <c r="J134" s="269">
        <f t="shared" si="8"/>
        <v>4.5741503669669784E-4</v>
      </c>
      <c r="K134" s="269">
        <f t="shared" si="8"/>
        <v>4.6042705663321067E-4</v>
      </c>
      <c r="L134" s="269">
        <f t="shared" si="8"/>
        <v>4.6012000894572492E-4</v>
      </c>
      <c r="M134" s="269">
        <f t="shared" si="8"/>
        <v>4.6108022685986856E-4</v>
      </c>
      <c r="N134" s="269">
        <f t="shared" si="8"/>
        <v>4.4974732477874038E-4</v>
      </c>
      <c r="O134" s="269">
        <f t="shared" si="8"/>
        <v>4.5272657333409914E-4</v>
      </c>
      <c r="P134" s="269">
        <f t="shared" si="8"/>
        <v>4.5426422767684571E-4</v>
      </c>
      <c r="Q134" s="269">
        <f t="shared" si="8"/>
        <v>4.5104797233774926E-4</v>
      </c>
      <c r="R134" s="269">
        <f t="shared" si="8"/>
        <v>4.5220259763695405E-4</v>
      </c>
      <c r="S134" s="269">
        <f t="shared" si="8"/>
        <v>4.5503458451600395E-4</v>
      </c>
      <c r="T134" s="269">
        <f t="shared" si="8"/>
        <v>4.5372837800855038E-4</v>
      </c>
      <c r="U134" s="269">
        <f t="shared" si="8"/>
        <v>4.5148629894918791E-4</v>
      </c>
      <c r="V134" s="269">
        <f t="shared" si="8"/>
        <v>4.5559427696928066E-4</v>
      </c>
      <c r="W134" s="269">
        <f t="shared" si="8"/>
        <v>4.5248079543596623E-4</v>
      </c>
      <c r="DA134" s="77"/>
    </row>
    <row r="135" spans="1:105" ht="12" customHeight="1" x14ac:dyDescent="0.25">
      <c r="A135" s="202" t="s">
        <v>94</v>
      </c>
      <c r="B135" s="269">
        <f t="shared" ref="B135:W135" si="9">IF(B$8=0,0,B$8/B$5)</f>
        <v>5.5040161311720008E-3</v>
      </c>
      <c r="C135" s="269">
        <f t="shared" si="9"/>
        <v>5.5894799225821327E-3</v>
      </c>
      <c r="D135" s="269">
        <f t="shared" si="9"/>
        <v>5.1335269630699868E-3</v>
      </c>
      <c r="E135" s="269">
        <f t="shared" si="9"/>
        <v>5.8648864685412966E-3</v>
      </c>
      <c r="F135" s="269">
        <f t="shared" si="9"/>
        <v>6.2077044483825122E-3</v>
      </c>
      <c r="G135" s="269">
        <f t="shared" si="9"/>
        <v>5.6840067469239378E-3</v>
      </c>
      <c r="H135" s="269">
        <f t="shared" si="9"/>
        <v>5.9580405178696208E-3</v>
      </c>
      <c r="I135" s="269">
        <f t="shared" si="9"/>
        <v>7.3600008070198175E-3</v>
      </c>
      <c r="J135" s="269">
        <f t="shared" si="9"/>
        <v>7.18276003561992E-3</v>
      </c>
      <c r="K135" s="269">
        <f t="shared" si="9"/>
        <v>6.713093578205185E-3</v>
      </c>
      <c r="L135" s="269">
        <f t="shared" si="9"/>
        <v>6.6093649743419027E-3</v>
      </c>
      <c r="M135" s="269">
        <f t="shared" si="9"/>
        <v>6.1190175108014593E-3</v>
      </c>
      <c r="N135" s="269">
        <f t="shared" si="9"/>
        <v>8.5806937825669422E-3</v>
      </c>
      <c r="O135" s="269">
        <f t="shared" si="9"/>
        <v>8.02873898177053E-3</v>
      </c>
      <c r="P135" s="269">
        <f t="shared" si="9"/>
        <v>7.8886535130094585E-3</v>
      </c>
      <c r="Q135" s="269">
        <f t="shared" si="9"/>
        <v>8.5754809399651959E-3</v>
      </c>
      <c r="R135" s="269">
        <f t="shared" si="9"/>
        <v>7.6409407373506247E-3</v>
      </c>
      <c r="S135" s="269">
        <f t="shared" si="9"/>
        <v>7.4033105809613508E-3</v>
      </c>
      <c r="T135" s="269">
        <f t="shared" si="9"/>
        <v>7.703337280095702E-3</v>
      </c>
      <c r="U135" s="269">
        <f t="shared" si="9"/>
        <v>7.4540054039096883E-3</v>
      </c>
      <c r="V135" s="269">
        <f t="shared" si="9"/>
        <v>7.2714746809643873E-3</v>
      </c>
      <c r="W135" s="269">
        <f t="shared" si="9"/>
        <v>8.3216615875288859E-3</v>
      </c>
      <c r="DA135" s="77"/>
    </row>
    <row r="136" spans="1:105" ht="12" customHeight="1" x14ac:dyDescent="0.25">
      <c r="A136" s="202" t="s">
        <v>95</v>
      </c>
      <c r="B136" s="269">
        <f t="shared" ref="B136:W136" si="10">IF(B$9=0,0,B$9/B$5)</f>
        <v>8.734576807155228E-4</v>
      </c>
      <c r="C136" s="269">
        <f t="shared" si="10"/>
        <v>8.7137813270312401E-4</v>
      </c>
      <c r="D136" s="269">
        <f t="shared" si="10"/>
        <v>8.7390079784927953E-4</v>
      </c>
      <c r="E136" s="269">
        <f t="shared" si="10"/>
        <v>8.7572675422240541E-4</v>
      </c>
      <c r="F136" s="269">
        <f t="shared" si="10"/>
        <v>8.7539330811002342E-4</v>
      </c>
      <c r="G136" s="269">
        <f t="shared" si="10"/>
        <v>8.781765636117335E-4</v>
      </c>
      <c r="H136" s="269">
        <f t="shared" si="10"/>
        <v>8.7790153684133467E-4</v>
      </c>
      <c r="I136" s="269">
        <f t="shared" si="10"/>
        <v>8.6954768308583608E-4</v>
      </c>
      <c r="J136" s="269">
        <f t="shared" si="10"/>
        <v>8.709175089741711E-4</v>
      </c>
      <c r="K136" s="269">
        <f t="shared" si="10"/>
        <v>8.7665239018628097E-4</v>
      </c>
      <c r="L136" s="269">
        <f t="shared" si="10"/>
        <v>8.7606777187322269E-4</v>
      </c>
      <c r="M136" s="269">
        <f t="shared" si="10"/>
        <v>8.7789602526842697E-4</v>
      </c>
      <c r="N136" s="269">
        <f t="shared" si="10"/>
        <v>8.5631819756686641E-4</v>
      </c>
      <c r="O136" s="269">
        <f t="shared" si="10"/>
        <v>8.6199068212090629E-4</v>
      </c>
      <c r="P136" s="269">
        <f t="shared" si="10"/>
        <v>8.6491837356611847E-4</v>
      </c>
      <c r="Q136" s="269">
        <f t="shared" si="10"/>
        <v>8.5879462846936961E-4</v>
      </c>
      <c r="R136" s="269">
        <f t="shared" si="10"/>
        <v>8.6290016083885503E-4</v>
      </c>
      <c r="S136" s="269">
        <f t="shared" si="10"/>
        <v>8.6638513177377701E-4</v>
      </c>
      <c r="T136" s="269">
        <f t="shared" si="10"/>
        <v>8.6389811664219556E-4</v>
      </c>
      <c r="U136" s="269">
        <f t="shared" si="10"/>
        <v>8.6148262127219146E-4</v>
      </c>
      <c r="V136" s="269">
        <f t="shared" si="10"/>
        <v>8.6745078532272717E-4</v>
      </c>
      <c r="W136" s="269">
        <f t="shared" si="10"/>
        <v>8.615227213902135E-4</v>
      </c>
      <c r="DA136" s="77"/>
    </row>
    <row r="137" spans="1:105" ht="12" customHeight="1" x14ac:dyDescent="0.25">
      <c r="A137" s="56" t="s">
        <v>96</v>
      </c>
      <c r="B137" s="270">
        <f t="shared" ref="B137:W137" si="11">IF(B$10=0,0,B$10/B$5)</f>
        <v>4.6417479464510338E-3</v>
      </c>
      <c r="C137" s="270">
        <f t="shared" si="11"/>
        <v>4.5816002212993217E-3</v>
      </c>
      <c r="D137" s="270">
        <f t="shared" si="11"/>
        <v>4.5008677098841657E-3</v>
      </c>
      <c r="E137" s="270">
        <f t="shared" si="11"/>
        <v>4.3508720863011637E-3</v>
      </c>
      <c r="F137" s="270">
        <f t="shared" si="11"/>
        <v>4.1802477156425823E-3</v>
      </c>
      <c r="G137" s="270">
        <f t="shared" si="11"/>
        <v>3.8656153570652296E-3</v>
      </c>
      <c r="H137" s="270">
        <f t="shared" si="11"/>
        <v>3.7956228684512235E-3</v>
      </c>
      <c r="I137" s="270">
        <f t="shared" si="11"/>
        <v>4.4631480450936043E-3</v>
      </c>
      <c r="J137" s="270">
        <f t="shared" si="11"/>
        <v>4.2410597609726271E-3</v>
      </c>
      <c r="K137" s="270">
        <f t="shared" si="11"/>
        <v>3.8922459506321393E-3</v>
      </c>
      <c r="L137" s="270">
        <f t="shared" si="11"/>
        <v>3.9646461842270352E-3</v>
      </c>
      <c r="M137" s="270">
        <f t="shared" si="11"/>
        <v>3.8280206308665809E-3</v>
      </c>
      <c r="N137" s="270">
        <f t="shared" si="11"/>
        <v>4.5551853959340674E-3</v>
      </c>
      <c r="O137" s="270">
        <f t="shared" si="11"/>
        <v>4.3395741148549629E-3</v>
      </c>
      <c r="P137" s="270">
        <f t="shared" si="11"/>
        <v>4.2572717265826057E-3</v>
      </c>
      <c r="Q137" s="270">
        <f t="shared" si="11"/>
        <v>4.4961745755696166E-3</v>
      </c>
      <c r="R137" s="270">
        <f t="shared" si="11"/>
        <v>4.3240505517606964E-3</v>
      </c>
      <c r="S137" s="270">
        <f t="shared" si="11"/>
        <v>4.1837860498894451E-3</v>
      </c>
      <c r="T137" s="270">
        <f t="shared" si="11"/>
        <v>4.23932879718224E-3</v>
      </c>
      <c r="U137" s="270">
        <f t="shared" si="11"/>
        <v>4.2960306549358358E-3</v>
      </c>
      <c r="V137" s="270">
        <f t="shared" si="11"/>
        <v>4.2754186854915667E-3</v>
      </c>
      <c r="W137" s="270">
        <f t="shared" si="11"/>
        <v>4.5758054277322191E-3</v>
      </c>
      <c r="DA137" s="78"/>
    </row>
    <row r="138" spans="1:105" ht="12" customHeight="1" x14ac:dyDescent="0.25">
      <c r="A138" s="203" t="s">
        <v>1452</v>
      </c>
      <c r="B138" s="271">
        <f t="shared" ref="B138:W138" si="12">IF(B$16=0,0,B$16/B$5)</f>
        <v>2.1449135569123621E-2</v>
      </c>
      <c r="C138" s="271">
        <f t="shared" si="12"/>
        <v>2.1782187726769993E-2</v>
      </c>
      <c r="D138" s="271">
        <f t="shared" si="12"/>
        <v>2.0005340310511301E-2</v>
      </c>
      <c r="E138" s="271">
        <f t="shared" si="12"/>
        <v>2.2855446271098472E-2</v>
      </c>
      <c r="F138" s="271">
        <f t="shared" si="12"/>
        <v>2.4191406985948613E-2</v>
      </c>
      <c r="G138" s="271">
        <f t="shared" si="12"/>
        <v>2.215055849856757E-2</v>
      </c>
      <c r="H138" s="271">
        <f t="shared" si="12"/>
        <v>2.3218467342483055E-2</v>
      </c>
      <c r="I138" s="271">
        <f t="shared" si="12"/>
        <v>2.8681902693663091E-2</v>
      </c>
      <c r="J138" s="271">
        <f t="shared" si="12"/>
        <v>2.7991195900018046E-2</v>
      </c>
      <c r="K138" s="271">
        <f t="shared" si="12"/>
        <v>2.6160907020538766E-2</v>
      </c>
      <c r="L138" s="271">
        <f t="shared" si="12"/>
        <v>2.5756676939515045E-2</v>
      </c>
      <c r="M138" s="271">
        <f t="shared" si="12"/>
        <v>2.3845794236630372E-2</v>
      </c>
      <c r="N138" s="271">
        <f t="shared" si="12"/>
        <v>3.3438939827420917E-2</v>
      </c>
      <c r="O138" s="271">
        <f t="shared" si="12"/>
        <v>3.1287973502438511E-2</v>
      </c>
      <c r="P138" s="271">
        <f t="shared" si="12"/>
        <v>3.0742060819933224E-2</v>
      </c>
      <c r="Q138" s="271">
        <f t="shared" si="12"/>
        <v>3.3418625394286881E-2</v>
      </c>
      <c r="R138" s="271">
        <f t="shared" si="12"/>
        <v>2.9843296691773945E-2</v>
      </c>
      <c r="S138" s="271">
        <f t="shared" si="12"/>
        <v>2.8972573118893744E-2</v>
      </c>
      <c r="T138" s="271">
        <f t="shared" si="12"/>
        <v>3.0199913434191622E-2</v>
      </c>
      <c r="U138" s="271">
        <f t="shared" si="12"/>
        <v>2.9268345688388681E-2</v>
      </c>
      <c r="V138" s="271">
        <f t="shared" si="12"/>
        <v>2.8591606781502323E-2</v>
      </c>
      <c r="W138" s="271">
        <f t="shared" si="12"/>
        <v>3.2761834918765789E-2</v>
      </c>
      <c r="DA138" s="79"/>
    </row>
    <row r="139" spans="1:105" ht="12" customHeight="1" x14ac:dyDescent="0.25">
      <c r="A139" s="203" t="s">
        <v>1454</v>
      </c>
      <c r="B139" s="271">
        <f t="shared" ref="B139:W139" si="13">IF(B$17=0,0,B$17/B$5)</f>
        <v>0.44947431557497258</v>
      </c>
      <c r="C139" s="271">
        <f t="shared" si="13"/>
        <v>0.45261252622465181</v>
      </c>
      <c r="D139" s="271">
        <f t="shared" si="13"/>
        <v>0.45602274970524126</v>
      </c>
      <c r="E139" s="271">
        <f t="shared" si="13"/>
        <v>0.45189727144917297</v>
      </c>
      <c r="F139" s="271">
        <f t="shared" si="13"/>
        <v>0.45211606632802864</v>
      </c>
      <c r="G139" s="271">
        <f t="shared" si="13"/>
        <v>0.45474250756047785</v>
      </c>
      <c r="H139" s="271">
        <f t="shared" si="13"/>
        <v>0.4522898947100551</v>
      </c>
      <c r="I139" s="271">
        <f t="shared" si="13"/>
        <v>0.4404207738591242</v>
      </c>
      <c r="J139" s="271">
        <f t="shared" si="13"/>
        <v>0.4434480778245915</v>
      </c>
      <c r="K139" s="271">
        <f t="shared" si="13"/>
        <v>0.44291374743190504</v>
      </c>
      <c r="L139" s="271">
        <f t="shared" si="13"/>
        <v>0.44177631875783246</v>
      </c>
      <c r="M139" s="271">
        <f t="shared" si="13"/>
        <v>0.44198547760224177</v>
      </c>
      <c r="N139" s="271">
        <f t="shared" si="13"/>
        <v>0.44132282550674651</v>
      </c>
      <c r="O139" s="271">
        <f t="shared" si="13"/>
        <v>0.44357360882839081</v>
      </c>
      <c r="P139" s="271">
        <f t="shared" si="13"/>
        <v>0.4445910910996197</v>
      </c>
      <c r="Q139" s="271">
        <f t="shared" si="13"/>
        <v>0.44296626027799674</v>
      </c>
      <c r="R139" s="271">
        <f t="shared" si="13"/>
        <v>0.44337651549597268</v>
      </c>
      <c r="S139" s="271">
        <f t="shared" si="13"/>
        <v>0.44420885686836908</v>
      </c>
      <c r="T139" s="271">
        <f t="shared" si="13"/>
        <v>0.44212823829753711</v>
      </c>
      <c r="U139" s="271">
        <f t="shared" si="13"/>
        <v>0.44478737625120213</v>
      </c>
      <c r="V139" s="271">
        <f t="shared" si="13"/>
        <v>0.44539223467238076</v>
      </c>
      <c r="W139" s="271">
        <f t="shared" si="13"/>
        <v>0.44085533823514389</v>
      </c>
      <c r="DA139" s="79"/>
    </row>
    <row r="140" spans="1:105" ht="12" customHeight="1" x14ac:dyDescent="0.25">
      <c r="A140" s="203" t="s">
        <v>1463</v>
      </c>
      <c r="B140" s="271">
        <f t="shared" ref="B140:W140" si="14">IF(B$25=0,0,B$25/B$5)</f>
        <v>0.46342144869631424</v>
      </c>
      <c r="C140" s="271">
        <f t="shared" si="14"/>
        <v>0.45930759804285265</v>
      </c>
      <c r="D140" s="271">
        <f t="shared" si="14"/>
        <v>0.46050324312096563</v>
      </c>
      <c r="E140" s="271">
        <f t="shared" si="14"/>
        <v>0.45808656188296698</v>
      </c>
      <c r="F140" s="271">
        <f t="shared" si="14"/>
        <v>0.45479591180383611</v>
      </c>
      <c r="G140" s="271">
        <f t="shared" si="14"/>
        <v>0.45616227470738357</v>
      </c>
      <c r="H140" s="271">
        <f t="shared" si="14"/>
        <v>0.45532331114120539</v>
      </c>
      <c r="I140" s="271">
        <f t="shared" si="14"/>
        <v>0.45193687095923818</v>
      </c>
      <c r="J140" s="271">
        <f t="shared" si="14"/>
        <v>0.45032017153420456</v>
      </c>
      <c r="K140" s="271">
        <f t="shared" si="14"/>
        <v>0.45553205869046098</v>
      </c>
      <c r="L140" s="271">
        <f t="shared" si="14"/>
        <v>0.45730991990363468</v>
      </c>
      <c r="M140" s="271">
        <f t="shared" si="14"/>
        <v>0.46142393171643303</v>
      </c>
      <c r="N140" s="271">
        <f t="shared" si="14"/>
        <v>0.43353032164811578</v>
      </c>
      <c r="O140" s="271">
        <f t="shared" si="14"/>
        <v>0.43857277334520445</v>
      </c>
      <c r="P140" s="271">
        <f t="shared" si="14"/>
        <v>0.44071337462729487</v>
      </c>
      <c r="Q140" s="271">
        <f t="shared" si="14"/>
        <v>0.43450234225591255</v>
      </c>
      <c r="R140" s="271">
        <f t="shared" si="14"/>
        <v>0.44336525228191043</v>
      </c>
      <c r="S140" s="271">
        <f t="shared" si="14"/>
        <v>0.44510999472356133</v>
      </c>
      <c r="T140" s="271">
        <f t="shared" si="14"/>
        <v>0.44306217365144762</v>
      </c>
      <c r="U140" s="271">
        <f t="shared" si="14"/>
        <v>0.44488135972964477</v>
      </c>
      <c r="V140" s="271">
        <f t="shared" si="14"/>
        <v>0.44759421446316217</v>
      </c>
      <c r="W140" s="271">
        <f t="shared" si="14"/>
        <v>0.44187527118655812</v>
      </c>
      <c r="DA140" s="79"/>
    </row>
    <row r="141" spans="1:105" ht="12" customHeight="1" x14ac:dyDescent="0.25">
      <c r="A141" s="203" t="s">
        <v>1472</v>
      </c>
      <c r="B141" s="271">
        <f t="shared" ref="B141:W141" si="15">IF(B$33=0,0,B$33/B$5)</f>
        <v>4.9748011461992106E-2</v>
      </c>
      <c r="C141" s="271">
        <f t="shared" si="15"/>
        <v>5.0378999935221352E-2</v>
      </c>
      <c r="D141" s="271">
        <f t="shared" si="15"/>
        <v>4.8070024770876373E-2</v>
      </c>
      <c r="E141" s="271">
        <f t="shared" si="15"/>
        <v>5.1168670418917525E-2</v>
      </c>
      <c r="F141" s="271">
        <f t="shared" si="15"/>
        <v>5.2734570704861115E-2</v>
      </c>
      <c r="G141" s="271">
        <f t="shared" si="15"/>
        <v>5.160258677013678E-2</v>
      </c>
      <c r="H141" s="271">
        <f t="shared" si="15"/>
        <v>5.362402713636201E-2</v>
      </c>
      <c r="I141" s="271">
        <f t="shared" si="15"/>
        <v>6.140176935021547E-2</v>
      </c>
      <c r="J141" s="271">
        <f t="shared" si="15"/>
        <v>6.1072165290904569E-2</v>
      </c>
      <c r="K141" s="271">
        <f t="shared" si="15"/>
        <v>5.9005550412814411E-2</v>
      </c>
      <c r="L141" s="271">
        <f t="shared" si="15"/>
        <v>5.8804532465897973E-2</v>
      </c>
      <c r="M141" s="271">
        <f t="shared" si="15"/>
        <v>5.7007158373773424E-2</v>
      </c>
      <c r="N141" s="271">
        <f t="shared" si="15"/>
        <v>7.2923761206095283E-2</v>
      </c>
      <c r="O141" s="271">
        <f t="shared" si="15"/>
        <v>6.8511642900662709E-2</v>
      </c>
      <c r="P141" s="271">
        <f t="shared" si="15"/>
        <v>6.610254884162424E-2</v>
      </c>
      <c r="Q141" s="271">
        <f t="shared" si="15"/>
        <v>7.0376509391272699E-2</v>
      </c>
      <c r="R141" s="271">
        <f t="shared" si="15"/>
        <v>6.5850455089157281E-2</v>
      </c>
      <c r="S141" s="271">
        <f t="shared" si="15"/>
        <v>6.447415490927956E-2</v>
      </c>
      <c r="T141" s="271">
        <f t="shared" si="15"/>
        <v>6.7007993894452195E-2</v>
      </c>
      <c r="U141" s="271">
        <f t="shared" si="15"/>
        <v>6.3754496662584578E-2</v>
      </c>
      <c r="V141" s="271">
        <f t="shared" si="15"/>
        <v>6.1287104865915876E-2</v>
      </c>
      <c r="W141" s="271">
        <f t="shared" si="15"/>
        <v>6.6040700366432045E-2</v>
      </c>
      <c r="DA141" s="79"/>
    </row>
    <row r="142" spans="1:105" ht="12" customHeight="1" x14ac:dyDescent="0.25">
      <c r="A142" s="62" t="s">
        <v>1579</v>
      </c>
      <c r="B142" s="320">
        <f t="shared" ref="B142:W142" si="16">IF(B$34=0,0,B$34/B$5)</f>
        <v>2.748948027790471E-2</v>
      </c>
      <c r="C142" s="320">
        <f t="shared" si="16"/>
        <v>2.7916324086580742E-2</v>
      </c>
      <c r="D142" s="320">
        <f t="shared" si="16"/>
        <v>2.563909422579318E-2</v>
      </c>
      <c r="E142" s="320">
        <f t="shared" si="16"/>
        <v>2.9291825653640698E-2</v>
      </c>
      <c r="F142" s="320">
        <f t="shared" si="16"/>
        <v>3.1004009606442728E-2</v>
      </c>
      <c r="G142" s="320">
        <f t="shared" si="16"/>
        <v>2.8388432672665807E-2</v>
      </c>
      <c r="H142" s="320">
        <f t="shared" si="16"/>
        <v>2.9757077996800645E-2</v>
      </c>
      <c r="I142" s="320">
        <f t="shared" si="16"/>
        <v>3.6759085040481587E-2</v>
      </c>
      <c r="J142" s="320">
        <f t="shared" si="16"/>
        <v>3.5873866579321179E-2</v>
      </c>
      <c r="K142" s="320">
        <f t="shared" si="16"/>
        <v>3.3528145471206174E-2</v>
      </c>
      <c r="L142" s="320">
        <f t="shared" si="16"/>
        <v>3.3010079146144879E-2</v>
      </c>
      <c r="M142" s="320">
        <f t="shared" si="16"/>
        <v>3.0561067986461878E-2</v>
      </c>
      <c r="N142" s="320">
        <f t="shared" si="16"/>
        <v>4.2855763298133093E-2</v>
      </c>
      <c r="O142" s="320">
        <f t="shared" si="16"/>
        <v>4.0099057967119302E-2</v>
      </c>
      <c r="P142" s="320">
        <f t="shared" si="16"/>
        <v>3.93994094488457E-2</v>
      </c>
      <c r="Q142" s="320">
        <f t="shared" si="16"/>
        <v>4.2829728066680756E-2</v>
      </c>
      <c r="R142" s="320">
        <f t="shared" si="16"/>
        <v>3.8247542106877454E-2</v>
      </c>
      <c r="S142" s="320">
        <f t="shared" si="16"/>
        <v>3.7131611891085783E-2</v>
      </c>
      <c r="T142" s="320">
        <f t="shared" si="16"/>
        <v>3.8704586581973843E-2</v>
      </c>
      <c r="U142" s="320">
        <f t="shared" si="16"/>
        <v>3.7510677713560231E-2</v>
      </c>
      <c r="V142" s="320">
        <f t="shared" si="16"/>
        <v>3.6643360670680317E-2</v>
      </c>
      <c r="W142" s="320">
        <f t="shared" si="16"/>
        <v>4.1987977182810984E-2</v>
      </c>
      <c r="DA142" s="141"/>
    </row>
    <row r="143" spans="1:105" ht="12" customHeight="1" x14ac:dyDescent="0.25">
      <c r="A143" s="63" t="s">
        <v>1580</v>
      </c>
      <c r="B143" s="328">
        <f t="shared" ref="B143:W143" si="17">IF(B$35=0,0,B$35/B$5)</f>
        <v>2.22585311840874E-2</v>
      </c>
      <c r="C143" s="328">
        <f t="shared" si="17"/>
        <v>2.2462675848640607E-2</v>
      </c>
      <c r="D143" s="328">
        <f t="shared" si="17"/>
        <v>2.2430930545083189E-2</v>
      </c>
      <c r="E143" s="328">
        <f t="shared" si="17"/>
        <v>2.1876844765276827E-2</v>
      </c>
      <c r="F143" s="328">
        <f t="shared" si="17"/>
        <v>2.1730561098418387E-2</v>
      </c>
      <c r="G143" s="328">
        <f t="shared" si="17"/>
        <v>2.3214154097470976E-2</v>
      </c>
      <c r="H143" s="328">
        <f t="shared" si="17"/>
        <v>2.3866949139561364E-2</v>
      </c>
      <c r="I143" s="328">
        <f t="shared" si="17"/>
        <v>2.4642684309733882E-2</v>
      </c>
      <c r="J143" s="328">
        <f t="shared" si="17"/>
        <v>2.5198298711583383E-2</v>
      </c>
      <c r="K143" s="328">
        <f t="shared" si="17"/>
        <v>2.5477404941608238E-2</v>
      </c>
      <c r="L143" s="328">
        <f t="shared" si="17"/>
        <v>2.5794453319753087E-2</v>
      </c>
      <c r="M143" s="328">
        <f t="shared" si="17"/>
        <v>2.6446090387311542E-2</v>
      </c>
      <c r="N143" s="328">
        <f t="shared" si="17"/>
        <v>3.0067997907962194E-2</v>
      </c>
      <c r="O143" s="328">
        <f t="shared" si="17"/>
        <v>2.8412584933543407E-2</v>
      </c>
      <c r="P143" s="328">
        <f t="shared" si="17"/>
        <v>2.6703139392778536E-2</v>
      </c>
      <c r="Q143" s="328">
        <f t="shared" si="17"/>
        <v>2.7546781324591939E-2</v>
      </c>
      <c r="R143" s="328">
        <f t="shared" si="17"/>
        <v>2.7602912982279827E-2</v>
      </c>
      <c r="S143" s="328">
        <f t="shared" si="17"/>
        <v>2.7342543018193773E-2</v>
      </c>
      <c r="T143" s="328">
        <f t="shared" si="17"/>
        <v>2.8303407312478351E-2</v>
      </c>
      <c r="U143" s="328">
        <f t="shared" si="17"/>
        <v>2.6243818949024358E-2</v>
      </c>
      <c r="V143" s="328">
        <f t="shared" si="17"/>
        <v>2.4643744195235559E-2</v>
      </c>
      <c r="W143" s="328">
        <f t="shared" si="17"/>
        <v>2.4052723183621057E-2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DA144" s="94"/>
    </row>
    <row r="145" spans="1:105" ht="12" customHeight="1" x14ac:dyDescent="0.25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DA145" s="173"/>
    </row>
    <row r="146" spans="1:105" ht="12" customHeight="1" x14ac:dyDescent="0.25">
      <c r="A146" s="35" t="s">
        <v>50</v>
      </c>
      <c r="B146" s="234">
        <f t="shared" ref="B146:W146" si="18">SUM(B147:B152,B154:B156,B158:B159,B161:B162)</f>
        <v>1.0000000000000002</v>
      </c>
      <c r="C146" s="234">
        <f t="shared" si="18"/>
        <v>1</v>
      </c>
      <c r="D146" s="234">
        <f t="shared" si="18"/>
        <v>0.99999999999999989</v>
      </c>
      <c r="E146" s="234">
        <f t="shared" si="18"/>
        <v>1</v>
      </c>
      <c r="F146" s="234">
        <f t="shared" si="18"/>
        <v>1</v>
      </c>
      <c r="G146" s="234">
        <f t="shared" si="18"/>
        <v>1.0000000000000002</v>
      </c>
      <c r="H146" s="234">
        <f t="shared" si="18"/>
        <v>1.0000000000000002</v>
      </c>
      <c r="I146" s="234">
        <f t="shared" si="18"/>
        <v>1</v>
      </c>
      <c r="J146" s="234">
        <f t="shared" si="18"/>
        <v>0.99999999999999978</v>
      </c>
      <c r="K146" s="234">
        <f t="shared" si="18"/>
        <v>0.99999999999999989</v>
      </c>
      <c r="L146" s="234">
        <f t="shared" si="18"/>
        <v>0.99999999999999978</v>
      </c>
      <c r="M146" s="234">
        <f t="shared" si="18"/>
        <v>1.0000000000000002</v>
      </c>
      <c r="N146" s="234">
        <f t="shared" si="18"/>
        <v>1</v>
      </c>
      <c r="O146" s="234">
        <f t="shared" si="18"/>
        <v>1.0000000000000002</v>
      </c>
      <c r="P146" s="234">
        <f t="shared" si="18"/>
        <v>0.99999999999999989</v>
      </c>
      <c r="Q146" s="234">
        <f t="shared" si="18"/>
        <v>1</v>
      </c>
      <c r="R146" s="234">
        <f t="shared" si="18"/>
        <v>1.0000000000000002</v>
      </c>
      <c r="S146" s="234">
        <f t="shared" si="18"/>
        <v>1</v>
      </c>
      <c r="T146" s="234">
        <f t="shared" si="18"/>
        <v>0.99999999999999978</v>
      </c>
      <c r="U146" s="234">
        <f t="shared" si="18"/>
        <v>1</v>
      </c>
      <c r="V146" s="234">
        <f t="shared" si="18"/>
        <v>0.99999999999999967</v>
      </c>
      <c r="W146" s="234">
        <f t="shared" si="18"/>
        <v>1</v>
      </c>
      <c r="DA146" s="95"/>
    </row>
    <row r="147" spans="1:105" ht="12" customHeight="1" x14ac:dyDescent="0.25">
      <c r="A147" s="55" t="s">
        <v>92</v>
      </c>
      <c r="B147" s="268">
        <f t="shared" ref="B147:W147" si="19">IF(B$49=0,0,B$49/B$48)</f>
        <v>6.5437834113375726E-3</v>
      </c>
      <c r="C147" s="268">
        <f t="shared" si="19"/>
        <v>6.5398378043107462E-3</v>
      </c>
      <c r="D147" s="268">
        <f t="shared" si="19"/>
        <v>6.5624276316588849E-3</v>
      </c>
      <c r="E147" s="268">
        <f t="shared" si="19"/>
        <v>6.54284930704089E-3</v>
      </c>
      <c r="F147" s="268">
        <f t="shared" si="19"/>
        <v>6.5250783430839798E-3</v>
      </c>
      <c r="G147" s="268">
        <f t="shared" si="19"/>
        <v>6.5129129603439086E-3</v>
      </c>
      <c r="H147" s="268">
        <f t="shared" si="19"/>
        <v>6.4911258920155755E-3</v>
      </c>
      <c r="I147" s="268">
        <f t="shared" si="19"/>
        <v>6.4632872872082275E-3</v>
      </c>
      <c r="J147" s="268">
        <f t="shared" si="19"/>
        <v>6.4607466186178018E-3</v>
      </c>
      <c r="K147" s="268">
        <f t="shared" si="19"/>
        <v>6.4344214169680877E-3</v>
      </c>
      <c r="L147" s="268">
        <f t="shared" si="19"/>
        <v>6.4275043665211638E-3</v>
      </c>
      <c r="M147" s="268">
        <f t="shared" si="19"/>
        <v>6.4043606860006014E-3</v>
      </c>
      <c r="N147" s="268">
        <f t="shared" si="19"/>
        <v>6.4546331992279488E-3</v>
      </c>
      <c r="O147" s="268">
        <f t="shared" si="19"/>
        <v>6.4590745464256595E-3</v>
      </c>
      <c r="P147" s="268">
        <f t="shared" si="19"/>
        <v>6.4627863751916563E-3</v>
      </c>
      <c r="Q147" s="268">
        <f t="shared" si="19"/>
        <v>6.464974739288064E-3</v>
      </c>
      <c r="R147" s="268">
        <f t="shared" si="19"/>
        <v>6.4323900866760592E-3</v>
      </c>
      <c r="S147" s="268">
        <f t="shared" si="19"/>
        <v>6.4380379051322848E-3</v>
      </c>
      <c r="T147" s="268">
        <f t="shared" si="19"/>
        <v>6.4289015856859189E-3</v>
      </c>
      <c r="U147" s="268">
        <f t="shared" si="19"/>
        <v>6.428728565255777E-3</v>
      </c>
      <c r="V147" s="268">
        <f t="shared" si="19"/>
        <v>6.4371097580349836E-3</v>
      </c>
      <c r="W147" s="268">
        <f t="shared" si="19"/>
        <v>6.4227480171281034E-3</v>
      </c>
      <c r="DA147" s="76"/>
    </row>
    <row r="148" spans="1:105" ht="12" customHeight="1" x14ac:dyDescent="0.25">
      <c r="A148" s="202" t="s">
        <v>93</v>
      </c>
      <c r="B148" s="269">
        <f t="shared" ref="B148:W148" si="20">IF(B$50=0,0,B$50/B$48)</f>
        <v>1.9019294973476593E-3</v>
      </c>
      <c r="C148" s="269">
        <f t="shared" si="20"/>
        <v>1.90078271941851E-3</v>
      </c>
      <c r="D148" s="269">
        <f t="shared" si="20"/>
        <v>1.9073483797212281E-3</v>
      </c>
      <c r="E148" s="269">
        <f t="shared" si="20"/>
        <v>1.9016580029530901E-3</v>
      </c>
      <c r="F148" s="269">
        <f t="shared" si="20"/>
        <v>1.8964929297192485E-3</v>
      </c>
      <c r="G148" s="269">
        <f t="shared" si="20"/>
        <v>1.8929571005474311E-3</v>
      </c>
      <c r="H148" s="269">
        <f t="shared" si="20"/>
        <v>1.8866247595590978E-3</v>
      </c>
      <c r="I148" s="269">
        <f t="shared" si="20"/>
        <v>1.8785335590532312E-3</v>
      </c>
      <c r="J148" s="269">
        <f t="shared" si="20"/>
        <v>1.8777951219395056E-3</v>
      </c>
      <c r="K148" s="269">
        <f t="shared" si="20"/>
        <v>1.8701437871697039E-3</v>
      </c>
      <c r="L148" s="269">
        <f t="shared" si="20"/>
        <v>1.8681333688149566E-3</v>
      </c>
      <c r="M148" s="269">
        <f t="shared" si="20"/>
        <v>1.8614067328778646E-3</v>
      </c>
      <c r="N148" s="269">
        <f t="shared" si="20"/>
        <v>1.8760182763539561E-3</v>
      </c>
      <c r="O148" s="269">
        <f t="shared" si="20"/>
        <v>1.8773091395614175E-3</v>
      </c>
      <c r="P148" s="269">
        <f t="shared" si="20"/>
        <v>1.8783879705946878E-3</v>
      </c>
      <c r="Q148" s="269">
        <f t="shared" si="20"/>
        <v>1.879024011545964E-3</v>
      </c>
      <c r="R148" s="269">
        <f t="shared" si="20"/>
        <v>1.8695533875860955E-3</v>
      </c>
      <c r="S148" s="269">
        <f t="shared" si="20"/>
        <v>1.8711949077652255E-3</v>
      </c>
      <c r="T148" s="269">
        <f t="shared" si="20"/>
        <v>1.8685394660490275E-3</v>
      </c>
      <c r="U148" s="269">
        <f t="shared" si="20"/>
        <v>1.8684891782202518E-3</v>
      </c>
      <c r="V148" s="269">
        <f t="shared" si="20"/>
        <v>1.8709251448114014E-3</v>
      </c>
      <c r="W148" s="269">
        <f t="shared" si="20"/>
        <v>1.8667509512375825E-3</v>
      </c>
      <c r="DA148" s="77"/>
    </row>
    <row r="149" spans="1:105" ht="12" customHeight="1" x14ac:dyDescent="0.25">
      <c r="A149" s="202" t="s">
        <v>94</v>
      </c>
      <c r="B149" s="269">
        <f t="shared" ref="B149:W149" si="21">IF(B$51=0,0,B$51/B$48)</f>
        <v>7.0614106222340878E-3</v>
      </c>
      <c r="C149" s="269">
        <f t="shared" si="21"/>
        <v>7.2176809625647959E-3</v>
      </c>
      <c r="D149" s="269">
        <f t="shared" si="21"/>
        <v>6.6766987496546847E-3</v>
      </c>
      <c r="E149" s="269">
        <f t="shared" si="21"/>
        <v>7.6420073755255422E-3</v>
      </c>
      <c r="F149" s="269">
        <f t="shared" si="21"/>
        <v>8.1433936189332611E-3</v>
      </c>
      <c r="G149" s="269">
        <f t="shared" si="21"/>
        <v>7.5541200726101619E-3</v>
      </c>
      <c r="H149" s="269">
        <f t="shared" si="21"/>
        <v>7.9225654032613283E-3</v>
      </c>
      <c r="I149" s="269">
        <f t="shared" si="21"/>
        <v>9.452962278615102E-3</v>
      </c>
      <c r="J149" s="269">
        <f t="shared" si="21"/>
        <v>9.3259922182511931E-3</v>
      </c>
      <c r="K149" s="269">
        <f t="shared" si="21"/>
        <v>8.8083511356652228E-3</v>
      </c>
      <c r="L149" s="269">
        <f t="shared" si="21"/>
        <v>8.6267943664507345E-3</v>
      </c>
      <c r="M149" s="269">
        <f t="shared" si="21"/>
        <v>8.0032091180812365E-3</v>
      </c>
      <c r="N149" s="269">
        <f t="shared" si="21"/>
        <v>1.1056484859161194E-2</v>
      </c>
      <c r="O149" s="269">
        <f t="shared" si="21"/>
        <v>1.0436930717342634E-2</v>
      </c>
      <c r="P149" s="269">
        <f t="shared" si="21"/>
        <v>1.02955265456562E-2</v>
      </c>
      <c r="Q149" s="269">
        <f t="shared" si="21"/>
        <v>1.1103757750200055E-2</v>
      </c>
      <c r="R149" s="269">
        <f t="shared" si="21"/>
        <v>1.0124569480299035E-2</v>
      </c>
      <c r="S149" s="269">
        <f t="shared" si="21"/>
        <v>9.8297427397784718E-3</v>
      </c>
      <c r="T149" s="269">
        <f t="shared" si="21"/>
        <v>1.0145592081969017E-2</v>
      </c>
      <c r="U149" s="269">
        <f t="shared" si="21"/>
        <v>1.0042994151012074E-2</v>
      </c>
      <c r="V149" s="269">
        <f t="shared" si="21"/>
        <v>9.7926895481286417E-3</v>
      </c>
      <c r="W149" s="269">
        <f t="shared" si="21"/>
        <v>1.1028707661240294E-2</v>
      </c>
      <c r="DA149" s="77"/>
    </row>
    <row r="150" spans="1:105" ht="12" customHeight="1" x14ac:dyDescent="0.25">
      <c r="A150" s="202" t="s">
        <v>95</v>
      </c>
      <c r="B150" s="269">
        <f t="shared" ref="B150:W150" si="22">IF(B$52=0,0,B$52/B$48)</f>
        <v>5.337408465580994E-3</v>
      </c>
      <c r="C150" s="269">
        <f t="shared" si="22"/>
        <v>5.3341902483780325E-3</v>
      </c>
      <c r="D150" s="269">
        <f t="shared" si="22"/>
        <v>5.3526155427597276E-3</v>
      </c>
      <c r="E150" s="269">
        <f t="shared" si="22"/>
        <v>5.3366465674759616E-3</v>
      </c>
      <c r="F150" s="269">
        <f t="shared" si="22"/>
        <v>5.322151758051061E-3</v>
      </c>
      <c r="G150" s="269">
        <f t="shared" si="22"/>
        <v>5.3122291165541907E-3</v>
      </c>
      <c r="H150" s="269">
        <f t="shared" si="22"/>
        <v>5.2944585890739608E-3</v>
      </c>
      <c r="I150" s="269">
        <f t="shared" si="22"/>
        <v>5.2717521521965932E-3</v>
      </c>
      <c r="J150" s="269">
        <f t="shared" si="22"/>
        <v>5.2696798669159889E-3</v>
      </c>
      <c r="K150" s="269">
        <f t="shared" si="22"/>
        <v>5.2482078307388965E-3</v>
      </c>
      <c r="L150" s="269">
        <f t="shared" si="22"/>
        <v>5.2425659686399298E-3</v>
      </c>
      <c r="M150" s="269">
        <f t="shared" si="22"/>
        <v>5.2236889263281181E-3</v>
      </c>
      <c r="N150" s="269">
        <f t="shared" si="22"/>
        <v>5.2646934829918947E-3</v>
      </c>
      <c r="O150" s="269">
        <f t="shared" si="22"/>
        <v>5.2683160485081371E-3</v>
      </c>
      <c r="P150" s="269">
        <f t="shared" si="22"/>
        <v>5.271343585489887E-3</v>
      </c>
      <c r="Q150" s="269">
        <f t="shared" si="22"/>
        <v>5.2731285151429198E-3</v>
      </c>
      <c r="R150" s="269">
        <f t="shared" si="22"/>
        <v>5.2465509850250988E-3</v>
      </c>
      <c r="S150" s="269">
        <f t="shared" si="22"/>
        <v>5.2511576035736453E-3</v>
      </c>
      <c r="T150" s="269">
        <f t="shared" si="22"/>
        <v>5.2437056043719626E-3</v>
      </c>
      <c r="U150" s="269">
        <f t="shared" si="22"/>
        <v>5.2435644810109733E-3</v>
      </c>
      <c r="V150" s="269">
        <f t="shared" si="22"/>
        <v>5.2504005644323668E-3</v>
      </c>
      <c r="W150" s="269">
        <f t="shared" si="22"/>
        <v>5.2386864729537181E-3</v>
      </c>
      <c r="DA150" s="77"/>
    </row>
    <row r="151" spans="1:105" ht="12" customHeight="1" x14ac:dyDescent="0.25">
      <c r="A151" s="56" t="s">
        <v>96</v>
      </c>
      <c r="B151" s="270">
        <f t="shared" ref="B151:W151" si="23">IF(B$53=0,0,B$53/B$48)</f>
        <v>9.6644061387223968E-3</v>
      </c>
      <c r="C151" s="270">
        <f t="shared" si="23"/>
        <v>9.6011957024012169E-3</v>
      </c>
      <c r="D151" s="270">
        <f t="shared" si="23"/>
        <v>9.5000093434078198E-3</v>
      </c>
      <c r="E151" s="270">
        <f t="shared" si="23"/>
        <v>9.2003851536118925E-3</v>
      </c>
      <c r="F151" s="270">
        <f t="shared" si="23"/>
        <v>8.8993495194645573E-3</v>
      </c>
      <c r="G151" s="270">
        <f t="shared" si="23"/>
        <v>8.3373836624896884E-3</v>
      </c>
      <c r="H151" s="270">
        <f t="shared" si="23"/>
        <v>8.1908181784620775E-3</v>
      </c>
      <c r="I151" s="270">
        <f t="shared" si="23"/>
        <v>9.3027897545014341E-3</v>
      </c>
      <c r="J151" s="270">
        <f t="shared" si="23"/>
        <v>8.9363451325809983E-3</v>
      </c>
      <c r="K151" s="270">
        <f t="shared" si="23"/>
        <v>8.2880820810743161E-3</v>
      </c>
      <c r="L151" s="270">
        <f t="shared" si="23"/>
        <v>8.3980024560594106E-3</v>
      </c>
      <c r="M151" s="270">
        <f t="shared" si="23"/>
        <v>8.125284729681239E-3</v>
      </c>
      <c r="N151" s="270">
        <f t="shared" si="23"/>
        <v>9.5253859049763672E-3</v>
      </c>
      <c r="O151" s="270">
        <f t="shared" si="23"/>
        <v>9.1549172185344928E-3</v>
      </c>
      <c r="P151" s="270">
        <f t="shared" si="23"/>
        <v>9.0169342327452769E-3</v>
      </c>
      <c r="Q151" s="270">
        <f t="shared" si="23"/>
        <v>9.4479265395705312E-3</v>
      </c>
      <c r="R151" s="270">
        <f t="shared" si="23"/>
        <v>9.0714257265291139E-3</v>
      </c>
      <c r="S151" s="270">
        <f t="shared" si="23"/>
        <v>8.8427577292683381E-3</v>
      </c>
      <c r="T151" s="270">
        <f t="shared" si="23"/>
        <v>8.9379849405165218E-3</v>
      </c>
      <c r="U151" s="270">
        <f t="shared" si="23"/>
        <v>8.9986696077391966E-3</v>
      </c>
      <c r="V151" s="270">
        <f t="shared" si="23"/>
        <v>8.9863446220540266E-3</v>
      </c>
      <c r="W151" s="270">
        <f t="shared" si="23"/>
        <v>9.4977386672013813E-3</v>
      </c>
      <c r="DA151" s="78"/>
    </row>
    <row r="152" spans="1:105" ht="12" customHeight="1" x14ac:dyDescent="0.25">
      <c r="A152" s="203" t="s">
        <v>1498</v>
      </c>
      <c r="B152" s="271">
        <f t="shared" ref="B152:W152" si="24">IF(B$59=0,0,B$59/B$48)</f>
        <v>2.5574266116845781E-2</v>
      </c>
      <c r="C152" s="271">
        <f t="shared" si="24"/>
        <v>2.6140229418456368E-2</v>
      </c>
      <c r="D152" s="271">
        <f t="shared" si="24"/>
        <v>2.4180957565056335E-2</v>
      </c>
      <c r="E152" s="271">
        <f t="shared" si="24"/>
        <v>2.7677009700188701E-2</v>
      </c>
      <c r="F152" s="271">
        <f t="shared" si="24"/>
        <v>2.9492877081680535E-2</v>
      </c>
      <c r="G152" s="271">
        <f t="shared" si="24"/>
        <v>2.7358708811981949E-2</v>
      </c>
      <c r="H152" s="271">
        <f t="shared" si="24"/>
        <v>2.8693104931917675E-2</v>
      </c>
      <c r="I152" s="271">
        <f t="shared" si="24"/>
        <v>3.4235733600395266E-2</v>
      </c>
      <c r="J152" s="271">
        <f t="shared" si="24"/>
        <v>3.3775886937124577E-2</v>
      </c>
      <c r="K152" s="271">
        <f t="shared" si="24"/>
        <v>3.1901149507554516E-2</v>
      </c>
      <c r="L152" s="271">
        <f t="shared" si="24"/>
        <v>3.1243606506643862E-2</v>
      </c>
      <c r="M152" s="271">
        <f t="shared" si="24"/>
        <v>2.8985171763006863E-2</v>
      </c>
      <c r="N152" s="271">
        <f t="shared" si="24"/>
        <v>4.0043201172119985E-2</v>
      </c>
      <c r="O152" s="271">
        <f t="shared" si="24"/>
        <v>3.7799365861541652E-2</v>
      </c>
      <c r="P152" s="271">
        <f t="shared" si="24"/>
        <v>3.7287243268733568E-2</v>
      </c>
      <c r="Q152" s="271">
        <f t="shared" si="24"/>
        <v>4.0214409102123934E-2</v>
      </c>
      <c r="R152" s="271">
        <f t="shared" si="24"/>
        <v>3.6668089148134381E-2</v>
      </c>
      <c r="S152" s="271">
        <f t="shared" si="24"/>
        <v>3.560031700970441E-2</v>
      </c>
      <c r="T152" s="271">
        <f t="shared" si="24"/>
        <v>3.6773040220291937E-2</v>
      </c>
      <c r="U152" s="271">
        <f t="shared" si="24"/>
        <v>3.6372648294831611E-2</v>
      </c>
      <c r="V152" s="271">
        <f t="shared" si="24"/>
        <v>3.5466121700236407E-2</v>
      </c>
      <c r="W152" s="271">
        <f t="shared" si="24"/>
        <v>3.994260067037711E-2</v>
      </c>
      <c r="DA152" s="79"/>
    </row>
    <row r="153" spans="1:105" ht="12" customHeight="1" x14ac:dyDescent="0.25">
      <c r="A153" s="203" t="s">
        <v>1500</v>
      </c>
      <c r="B153" s="271">
        <f t="shared" ref="B153:W153" si="25">IF(B$60=0,0,B$60/B$48)</f>
        <v>0.12077357119839903</v>
      </c>
      <c r="C153" s="271">
        <f t="shared" si="25"/>
        <v>0.12086589655770028</v>
      </c>
      <c r="D153" s="271">
        <f t="shared" si="25"/>
        <v>0.12066378818347848</v>
      </c>
      <c r="E153" s="271">
        <f t="shared" si="25"/>
        <v>0.11474213412159062</v>
      </c>
      <c r="F153" s="271">
        <f t="shared" si="25"/>
        <v>0.11128177041114816</v>
      </c>
      <c r="G153" s="271">
        <f t="shared" si="25"/>
        <v>0.10957195305891625</v>
      </c>
      <c r="H153" s="271">
        <f t="shared" si="25"/>
        <v>0.10772960544741858</v>
      </c>
      <c r="I153" s="271">
        <f t="shared" si="25"/>
        <v>0.11440391635919721</v>
      </c>
      <c r="J153" s="271">
        <f t="shared" si="25"/>
        <v>0.11271111857350033</v>
      </c>
      <c r="K153" s="271">
        <f t="shared" si="25"/>
        <v>0.10738099640263861</v>
      </c>
      <c r="L153" s="271">
        <f t="shared" si="25"/>
        <v>0.10943296874989623</v>
      </c>
      <c r="M153" s="271">
        <f t="shared" si="25"/>
        <v>0.10968859195260434</v>
      </c>
      <c r="N153" s="271">
        <f t="shared" si="25"/>
        <v>0.12094442371199471</v>
      </c>
      <c r="O153" s="271">
        <f t="shared" si="25"/>
        <v>0.11653750369176043</v>
      </c>
      <c r="P153" s="271">
        <f t="shared" si="25"/>
        <v>0.11314738627826533</v>
      </c>
      <c r="Q153" s="271">
        <f t="shared" si="25"/>
        <v>0.11654311706152971</v>
      </c>
      <c r="R153" s="271">
        <f t="shared" si="25"/>
        <v>0.11603724532611433</v>
      </c>
      <c r="S153" s="271">
        <f t="shared" si="25"/>
        <v>0.11376350043353078</v>
      </c>
      <c r="T153" s="271">
        <f t="shared" si="25"/>
        <v>0.11471904701939202</v>
      </c>
      <c r="U153" s="271">
        <f t="shared" si="25"/>
        <v>0.11400952767914961</v>
      </c>
      <c r="V153" s="271">
        <f t="shared" si="25"/>
        <v>0.11277778494936709</v>
      </c>
      <c r="W153" s="271">
        <f t="shared" si="25"/>
        <v>0.1136819453922638</v>
      </c>
      <c r="DA153" s="79"/>
    </row>
    <row r="154" spans="1:105" ht="12" customHeight="1" x14ac:dyDescent="0.25">
      <c r="A154" s="62" t="s">
        <v>1501</v>
      </c>
      <c r="B154" s="320">
        <f t="shared" ref="B154:W154" si="26">IF(B$61=0,0,B$61/B$48)</f>
        <v>9.5102430316100731E-2</v>
      </c>
      <c r="C154" s="320">
        <f t="shared" si="26"/>
        <v>9.4790748612765971E-2</v>
      </c>
      <c r="D154" s="320">
        <f t="shared" si="26"/>
        <v>9.4437870772430918E-2</v>
      </c>
      <c r="E154" s="320">
        <f t="shared" si="26"/>
        <v>8.9117044704296891E-2</v>
      </c>
      <c r="F154" s="320">
        <f t="shared" si="26"/>
        <v>8.5655968589574971E-2</v>
      </c>
      <c r="G154" s="320">
        <f t="shared" si="26"/>
        <v>8.183658842783044E-2</v>
      </c>
      <c r="H154" s="320">
        <f t="shared" si="26"/>
        <v>7.9198386594847042E-2</v>
      </c>
      <c r="I154" s="320">
        <f t="shared" si="26"/>
        <v>8.5949371526456472E-2</v>
      </c>
      <c r="J154" s="320">
        <f t="shared" si="26"/>
        <v>8.3297145349515378E-2</v>
      </c>
      <c r="K154" s="320">
        <f t="shared" si="26"/>
        <v>7.7326600618842556E-2</v>
      </c>
      <c r="L154" s="320">
        <f t="shared" si="26"/>
        <v>7.9163854454795304E-2</v>
      </c>
      <c r="M154" s="320">
        <f t="shared" si="26"/>
        <v>7.859060056324102E-2</v>
      </c>
      <c r="N154" s="320">
        <f t="shared" si="26"/>
        <v>8.6109094811857231E-2</v>
      </c>
      <c r="O154" s="320">
        <f t="shared" si="26"/>
        <v>8.3329357542350421E-2</v>
      </c>
      <c r="P154" s="320">
        <f t="shared" si="26"/>
        <v>8.1814351628213391E-2</v>
      </c>
      <c r="Q154" s="320">
        <f t="shared" si="26"/>
        <v>8.447413789631876E-2</v>
      </c>
      <c r="R154" s="320">
        <f t="shared" si="26"/>
        <v>8.3586028799593343E-2</v>
      </c>
      <c r="S154" s="320">
        <f t="shared" si="26"/>
        <v>8.1491263712884149E-2</v>
      </c>
      <c r="T154" s="320">
        <f t="shared" si="26"/>
        <v>8.1450531424024072E-2</v>
      </c>
      <c r="U154" s="320">
        <f t="shared" si="26"/>
        <v>8.2920551894198238E-2</v>
      </c>
      <c r="V154" s="320">
        <f t="shared" si="26"/>
        <v>8.3775999107476698E-2</v>
      </c>
      <c r="W154" s="320">
        <f t="shared" si="26"/>
        <v>8.5776750827419049E-2</v>
      </c>
      <c r="DA154" s="141"/>
    </row>
    <row r="155" spans="1:105" ht="12" customHeight="1" x14ac:dyDescent="0.25">
      <c r="A155" s="62" t="s">
        <v>1508</v>
      </c>
      <c r="B155" s="320">
        <f t="shared" ref="B155:W155" si="27">IF(B$67=0,0,B$67/B$48)</f>
        <v>2.5671140882298295E-2</v>
      </c>
      <c r="C155" s="320">
        <f t="shared" si="27"/>
        <v>2.6075147944934301E-2</v>
      </c>
      <c r="D155" s="320">
        <f t="shared" si="27"/>
        <v>2.6225917411047558E-2</v>
      </c>
      <c r="E155" s="320">
        <f t="shared" si="27"/>
        <v>2.5625089417293734E-2</v>
      </c>
      <c r="F155" s="320">
        <f t="shared" si="27"/>
        <v>2.5625801821573174E-2</v>
      </c>
      <c r="G155" s="320">
        <f t="shared" si="27"/>
        <v>2.7735364631085814E-2</v>
      </c>
      <c r="H155" s="320">
        <f t="shared" si="27"/>
        <v>2.8531218852571542E-2</v>
      </c>
      <c r="I155" s="320">
        <f t="shared" si="27"/>
        <v>2.8454544832740736E-2</v>
      </c>
      <c r="J155" s="320">
        <f t="shared" si="27"/>
        <v>2.9413973223984934E-2</v>
      </c>
      <c r="K155" s="320">
        <f t="shared" si="27"/>
        <v>3.0054395783796053E-2</v>
      </c>
      <c r="L155" s="320">
        <f t="shared" si="27"/>
        <v>3.0269114295100919E-2</v>
      </c>
      <c r="M155" s="320">
        <f t="shared" si="27"/>
        <v>3.1097991389363332E-2</v>
      </c>
      <c r="N155" s="320">
        <f t="shared" si="27"/>
        <v>3.4835328900137491E-2</v>
      </c>
      <c r="O155" s="320">
        <f t="shared" si="27"/>
        <v>3.3208146149410013E-2</v>
      </c>
      <c r="P155" s="320">
        <f t="shared" si="27"/>
        <v>3.1333034650051939E-2</v>
      </c>
      <c r="Q155" s="320">
        <f t="shared" si="27"/>
        <v>3.2068979165210953E-2</v>
      </c>
      <c r="R155" s="320">
        <f t="shared" si="27"/>
        <v>3.2451216526520985E-2</v>
      </c>
      <c r="S155" s="320">
        <f t="shared" si="27"/>
        <v>3.2272236720646628E-2</v>
      </c>
      <c r="T155" s="320">
        <f t="shared" si="27"/>
        <v>3.3268515595367948E-2</v>
      </c>
      <c r="U155" s="320">
        <f t="shared" si="27"/>
        <v>3.108897578495138E-2</v>
      </c>
      <c r="V155" s="320">
        <f t="shared" si="27"/>
        <v>2.90017858418904E-2</v>
      </c>
      <c r="W155" s="320">
        <f t="shared" si="27"/>
        <v>2.7905194564844752E-2</v>
      </c>
      <c r="DA155" s="141"/>
    </row>
    <row r="156" spans="1:105" ht="12" customHeight="1" x14ac:dyDescent="0.25">
      <c r="A156" s="62" t="s">
        <v>1520</v>
      </c>
      <c r="B156" s="320">
        <f t="shared" ref="B156:W156" si="28">IF(B$78=0,0,B$78/B$48)</f>
        <v>0</v>
      </c>
      <c r="C156" s="320">
        <f t="shared" si="28"/>
        <v>0</v>
      </c>
      <c r="D156" s="320">
        <f t="shared" si="28"/>
        <v>0</v>
      </c>
      <c r="E156" s="320">
        <f t="shared" si="28"/>
        <v>0</v>
      </c>
      <c r="F156" s="320">
        <f t="shared" si="28"/>
        <v>0</v>
      </c>
      <c r="G156" s="320">
        <f t="shared" si="28"/>
        <v>0</v>
      </c>
      <c r="H156" s="320">
        <f t="shared" si="28"/>
        <v>0</v>
      </c>
      <c r="I156" s="320">
        <f t="shared" si="28"/>
        <v>0</v>
      </c>
      <c r="J156" s="320">
        <f t="shared" si="28"/>
        <v>0</v>
      </c>
      <c r="K156" s="320">
        <f t="shared" si="28"/>
        <v>0</v>
      </c>
      <c r="L156" s="320">
        <f t="shared" si="28"/>
        <v>0</v>
      </c>
      <c r="M156" s="320">
        <f t="shared" si="28"/>
        <v>0</v>
      </c>
      <c r="N156" s="320">
        <f t="shared" si="28"/>
        <v>0</v>
      </c>
      <c r="O156" s="320">
        <f t="shared" si="28"/>
        <v>0</v>
      </c>
      <c r="P156" s="320">
        <f t="shared" si="28"/>
        <v>0</v>
      </c>
      <c r="Q156" s="320">
        <f t="shared" si="28"/>
        <v>0</v>
      </c>
      <c r="R156" s="320">
        <f t="shared" si="28"/>
        <v>0</v>
      </c>
      <c r="S156" s="320">
        <f t="shared" si="28"/>
        <v>0</v>
      </c>
      <c r="T156" s="320">
        <f t="shared" si="28"/>
        <v>0</v>
      </c>
      <c r="U156" s="320">
        <f t="shared" si="28"/>
        <v>0</v>
      </c>
      <c r="V156" s="320">
        <f t="shared" si="28"/>
        <v>0</v>
      </c>
      <c r="W156" s="320">
        <f t="shared" si="28"/>
        <v>0</v>
      </c>
      <c r="DA156" s="141"/>
    </row>
    <row r="157" spans="1:105" ht="12" customHeight="1" x14ac:dyDescent="0.25">
      <c r="A157" s="203" t="s">
        <v>1522</v>
      </c>
      <c r="B157" s="271">
        <f t="shared" ref="B157:W157" si="29">IF(B$79=0,0,B$79/B$48)</f>
        <v>0.74382280038771775</v>
      </c>
      <c r="C157" s="271">
        <f t="shared" si="29"/>
        <v>0.74268746783389672</v>
      </c>
      <c r="D157" s="271">
        <f t="shared" si="29"/>
        <v>0.74760923435129112</v>
      </c>
      <c r="E157" s="271">
        <f t="shared" si="29"/>
        <v>0.74890258097270246</v>
      </c>
      <c r="F157" s="271">
        <f t="shared" si="29"/>
        <v>0.75051381992656252</v>
      </c>
      <c r="G157" s="271">
        <f t="shared" si="29"/>
        <v>0.75983153726894515</v>
      </c>
      <c r="H157" s="271">
        <f t="shared" si="29"/>
        <v>0.76031227035116</v>
      </c>
      <c r="I157" s="271">
        <f t="shared" si="29"/>
        <v>0.73613952353426038</v>
      </c>
      <c r="J157" s="271">
        <f t="shared" si="29"/>
        <v>0.74074869391655063</v>
      </c>
      <c r="K157" s="271">
        <f t="shared" si="29"/>
        <v>0.75442486075983839</v>
      </c>
      <c r="L157" s="271">
        <f t="shared" si="29"/>
        <v>0.75274026150788176</v>
      </c>
      <c r="M157" s="271">
        <f t="shared" si="29"/>
        <v>0.75827854180280252</v>
      </c>
      <c r="N157" s="271">
        <f t="shared" si="29"/>
        <v>0.71606396747546563</v>
      </c>
      <c r="O157" s="271">
        <f t="shared" si="29"/>
        <v>0.7275158655080789</v>
      </c>
      <c r="P157" s="271">
        <f t="shared" si="29"/>
        <v>0.73305838590992722</v>
      </c>
      <c r="Q157" s="271">
        <f t="shared" si="29"/>
        <v>0.72105291469340083</v>
      </c>
      <c r="R157" s="271">
        <f t="shared" si="29"/>
        <v>0.73059025209975093</v>
      </c>
      <c r="S157" s="271">
        <f t="shared" si="29"/>
        <v>0.73669689642982739</v>
      </c>
      <c r="T157" s="271">
        <f t="shared" si="29"/>
        <v>0.73302258146679899</v>
      </c>
      <c r="U157" s="271">
        <f t="shared" si="29"/>
        <v>0.73374742623932621</v>
      </c>
      <c r="V157" s="271">
        <f t="shared" si="29"/>
        <v>0.73655808048847937</v>
      </c>
      <c r="W157" s="271">
        <f t="shared" si="29"/>
        <v>0.72383809429890622</v>
      </c>
      <c r="DA157" s="79"/>
    </row>
    <row r="158" spans="1:105" ht="12" customHeight="1" x14ac:dyDescent="0.25">
      <c r="A158" s="62" t="s">
        <v>1523</v>
      </c>
      <c r="B158" s="320">
        <f t="shared" ref="B158:W158" si="30">IF(B$80=0,0,B$80/B$48)</f>
        <v>0.71636337460382005</v>
      </c>
      <c r="C158" s="320">
        <f t="shared" si="30"/>
        <v>0.71462035981169048</v>
      </c>
      <c r="D158" s="320">
        <f t="shared" si="30"/>
        <v>0.72164582227887708</v>
      </c>
      <c r="E158" s="320">
        <f t="shared" si="30"/>
        <v>0.71918541175618533</v>
      </c>
      <c r="F158" s="320">
        <f t="shared" si="30"/>
        <v>0.7188469300272442</v>
      </c>
      <c r="G158" s="320">
        <f t="shared" si="30"/>
        <v>0.73045613190116299</v>
      </c>
      <c r="H158" s="320">
        <f t="shared" si="30"/>
        <v>0.72950410632456475</v>
      </c>
      <c r="I158" s="320">
        <f t="shared" si="30"/>
        <v>0.69938016623101784</v>
      </c>
      <c r="J158" s="320">
        <f t="shared" si="30"/>
        <v>0.70448308002179394</v>
      </c>
      <c r="K158" s="320">
        <f t="shared" si="30"/>
        <v>0.72017217709253656</v>
      </c>
      <c r="L158" s="320">
        <f t="shared" si="30"/>
        <v>0.71919359040613051</v>
      </c>
      <c r="M158" s="320">
        <f t="shared" si="30"/>
        <v>0.72715678177952903</v>
      </c>
      <c r="N158" s="320">
        <f t="shared" si="30"/>
        <v>0.67306905588301813</v>
      </c>
      <c r="O158" s="320">
        <f t="shared" si="30"/>
        <v>0.68693018939087847</v>
      </c>
      <c r="P158" s="320">
        <f t="shared" si="30"/>
        <v>0.69302258255408866</v>
      </c>
      <c r="Q158" s="320">
        <f t="shared" si="30"/>
        <v>0.67787417489544088</v>
      </c>
      <c r="R158" s="320">
        <f t="shared" si="30"/>
        <v>0.69121924266392976</v>
      </c>
      <c r="S158" s="320">
        <f t="shared" si="30"/>
        <v>0.69847236797826473</v>
      </c>
      <c r="T158" s="320">
        <f t="shared" si="30"/>
        <v>0.69353888468489</v>
      </c>
      <c r="U158" s="320">
        <f t="shared" si="30"/>
        <v>0.69469363553219632</v>
      </c>
      <c r="V158" s="320">
        <f t="shared" si="30"/>
        <v>0.69847763930511242</v>
      </c>
      <c r="W158" s="320">
        <f t="shared" si="30"/>
        <v>0.68095119878789045</v>
      </c>
      <c r="DA158" s="141"/>
    </row>
    <row r="159" spans="1:105" ht="12" customHeight="1" x14ac:dyDescent="0.25">
      <c r="A159" s="62" t="s">
        <v>1532</v>
      </c>
      <c r="B159" s="320">
        <f t="shared" ref="B159:W159" si="31">IF(B$88=0,0,B$88/B$48)</f>
        <v>2.7459425783897581E-2</v>
      </c>
      <c r="C159" s="320">
        <f t="shared" si="31"/>
        <v>2.8067108022206234E-2</v>
      </c>
      <c r="D159" s="320">
        <f t="shared" si="31"/>
        <v>2.5963412072413969E-2</v>
      </c>
      <c r="E159" s="320">
        <f t="shared" si="31"/>
        <v>2.9717169216517094E-2</v>
      </c>
      <c r="F159" s="320">
        <f t="shared" si="31"/>
        <v>3.1666889899318235E-2</v>
      </c>
      <c r="G159" s="320">
        <f t="shared" si="31"/>
        <v>2.9375405367782256E-2</v>
      </c>
      <c r="H159" s="320">
        <f t="shared" si="31"/>
        <v>3.0808164026595156E-2</v>
      </c>
      <c r="I159" s="320">
        <f t="shared" si="31"/>
        <v>3.6759357303242514E-2</v>
      </c>
      <c r="J159" s="320">
        <f t="shared" si="31"/>
        <v>3.6265613894756688E-2</v>
      </c>
      <c r="K159" s="320">
        <f t="shared" si="31"/>
        <v>3.4252683667301845E-2</v>
      </c>
      <c r="L159" s="320">
        <f t="shared" si="31"/>
        <v>3.3546671101751274E-2</v>
      </c>
      <c r="M159" s="320">
        <f t="shared" si="31"/>
        <v>3.1121760023273586E-2</v>
      </c>
      <c r="N159" s="320">
        <f t="shared" si="31"/>
        <v>4.2994911592447484E-2</v>
      </c>
      <c r="O159" s="320">
        <f t="shared" si="31"/>
        <v>4.0585676117200389E-2</v>
      </c>
      <c r="P159" s="320">
        <f t="shared" si="31"/>
        <v>4.0035803355838624E-2</v>
      </c>
      <c r="Q159" s="320">
        <f t="shared" si="31"/>
        <v>4.3178739797959942E-2</v>
      </c>
      <c r="R159" s="320">
        <f t="shared" si="31"/>
        <v>3.9371009435821162E-2</v>
      </c>
      <c r="S159" s="320">
        <f t="shared" si="31"/>
        <v>3.8224528451562614E-2</v>
      </c>
      <c r="T159" s="320">
        <f t="shared" si="31"/>
        <v>3.9483696781908974E-2</v>
      </c>
      <c r="U159" s="320">
        <f t="shared" si="31"/>
        <v>3.9053790707129866E-2</v>
      </c>
      <c r="V159" s="320">
        <f t="shared" si="31"/>
        <v>3.8080441183366995E-2</v>
      </c>
      <c r="W159" s="320">
        <f t="shared" si="31"/>
        <v>4.2886895511015856E-2</v>
      </c>
      <c r="DA159" s="141"/>
    </row>
    <row r="160" spans="1:105" ht="12" customHeight="1" x14ac:dyDescent="0.25">
      <c r="A160" s="203" t="s">
        <v>1534</v>
      </c>
      <c r="B160" s="271">
        <f t="shared" ref="B160:W160" si="32">IF(B$89=0,0,B$89/B$48)</f>
        <v>7.9320424161815145E-2</v>
      </c>
      <c r="C160" s="271">
        <f t="shared" si="32"/>
        <v>7.9712718752873377E-2</v>
      </c>
      <c r="D160" s="271">
        <f t="shared" si="32"/>
        <v>7.7546920252971649E-2</v>
      </c>
      <c r="E160" s="271">
        <f t="shared" si="32"/>
        <v>7.8054728798910802E-2</v>
      </c>
      <c r="F160" s="271">
        <f t="shared" si="32"/>
        <v>7.7925066411356672E-2</v>
      </c>
      <c r="G160" s="271">
        <f t="shared" si="32"/>
        <v>7.3628197947611204E-2</v>
      </c>
      <c r="H160" s="271">
        <f t="shared" si="32"/>
        <v>7.3479426447131929E-2</v>
      </c>
      <c r="I160" s="271">
        <f t="shared" si="32"/>
        <v>8.2851501474572584E-2</v>
      </c>
      <c r="J160" s="271">
        <f t="shared" si="32"/>
        <v>8.0893741614518788E-2</v>
      </c>
      <c r="K160" s="271">
        <f t="shared" si="32"/>
        <v>7.5643787078352162E-2</v>
      </c>
      <c r="L160" s="271">
        <f t="shared" si="32"/>
        <v>7.6020162709091746E-2</v>
      </c>
      <c r="M160" s="271">
        <f t="shared" si="32"/>
        <v>7.3429744288617343E-2</v>
      </c>
      <c r="N160" s="271">
        <f t="shared" si="32"/>
        <v>8.8771191917708367E-2</v>
      </c>
      <c r="O160" s="271">
        <f t="shared" si="32"/>
        <v>8.4950717268246864E-2</v>
      </c>
      <c r="P160" s="271">
        <f t="shared" si="32"/>
        <v>8.3582005833395923E-2</v>
      </c>
      <c r="Q160" s="271">
        <f t="shared" si="32"/>
        <v>8.8020747587197898E-2</v>
      </c>
      <c r="R160" s="271">
        <f t="shared" si="32"/>
        <v>8.3959923759885119E-2</v>
      </c>
      <c r="S160" s="271">
        <f t="shared" si="32"/>
        <v>8.1706395241419427E-2</v>
      </c>
      <c r="T160" s="271">
        <f t="shared" si="32"/>
        <v>8.286060761492442E-2</v>
      </c>
      <c r="U160" s="271">
        <f t="shared" si="32"/>
        <v>8.3287951803454219E-2</v>
      </c>
      <c r="V160" s="271">
        <f t="shared" si="32"/>
        <v>8.2860543224455352E-2</v>
      </c>
      <c r="W160" s="271">
        <f t="shared" si="32"/>
        <v>8.8482727868691671E-2</v>
      </c>
      <c r="DA160" s="79"/>
    </row>
    <row r="161" spans="1:105" ht="12" customHeight="1" x14ac:dyDescent="0.25">
      <c r="A161" s="62" t="s">
        <v>1535</v>
      </c>
      <c r="B161" s="320">
        <f t="shared" ref="B161:W161" si="33">IF(B$90=0,0,B$90/B$48)</f>
        <v>5.3648746276897183E-2</v>
      </c>
      <c r="C161" s="320">
        <f t="shared" si="33"/>
        <v>5.3472921825663079E-2</v>
      </c>
      <c r="D161" s="320">
        <f t="shared" si="33"/>
        <v>5.3273857998798205E-2</v>
      </c>
      <c r="E161" s="320">
        <f t="shared" si="33"/>
        <v>5.0272298030624663E-2</v>
      </c>
      <c r="F161" s="320">
        <f t="shared" si="33"/>
        <v>4.8319851666146107E-2</v>
      </c>
      <c r="G161" s="320">
        <f t="shared" si="33"/>
        <v>4.6165280468003347E-2</v>
      </c>
      <c r="H161" s="320">
        <f t="shared" si="33"/>
        <v>4.467703016467741E-2</v>
      </c>
      <c r="I161" s="320">
        <f t="shared" si="33"/>
        <v>4.84853647835852E-2</v>
      </c>
      <c r="J161" s="320">
        <f t="shared" si="33"/>
        <v>4.6989203131746031E-2</v>
      </c>
      <c r="K161" s="320">
        <f t="shared" si="33"/>
        <v>4.3621126855187362E-2</v>
      </c>
      <c r="L161" s="320">
        <f t="shared" si="33"/>
        <v>4.4657550052404002E-2</v>
      </c>
      <c r="M161" s="320">
        <f t="shared" si="33"/>
        <v>4.4334168699498334E-2</v>
      </c>
      <c r="N161" s="320">
        <f t="shared" si="33"/>
        <v>4.8575467149891687E-2</v>
      </c>
      <c r="O161" s="320">
        <f t="shared" si="33"/>
        <v>4.7007374526048827E-2</v>
      </c>
      <c r="P161" s="320">
        <f t="shared" si="33"/>
        <v>4.6152736346715385E-2</v>
      </c>
      <c r="Q161" s="320">
        <f t="shared" si="33"/>
        <v>4.7653162762466048E-2</v>
      </c>
      <c r="R161" s="320">
        <f t="shared" si="33"/>
        <v>4.7152166737043102E-2</v>
      </c>
      <c r="S161" s="320">
        <f t="shared" si="33"/>
        <v>4.5970477475548603E-2</v>
      </c>
      <c r="T161" s="320">
        <f t="shared" si="33"/>
        <v>4.5947499763800699E-2</v>
      </c>
      <c r="U161" s="320">
        <f t="shared" si="33"/>
        <v>4.6776760961060163E-2</v>
      </c>
      <c r="V161" s="320">
        <f t="shared" si="33"/>
        <v>4.7259331914777242E-2</v>
      </c>
      <c r="W161" s="320">
        <f t="shared" si="33"/>
        <v>4.8387986787523291E-2</v>
      </c>
      <c r="DA161" s="141"/>
    </row>
    <row r="162" spans="1:105" ht="12" customHeight="1" x14ac:dyDescent="0.25">
      <c r="A162" s="63" t="s">
        <v>1542</v>
      </c>
      <c r="B162" s="328">
        <f t="shared" ref="B162:W162" si="34">IF(B$96=0,0,B$96/B$48)</f>
        <v>2.5671677884917959E-2</v>
      </c>
      <c r="C162" s="328">
        <f t="shared" si="34"/>
        <v>2.6239796927210294E-2</v>
      </c>
      <c r="D162" s="328">
        <f t="shared" si="34"/>
        <v>2.4273062254173437E-2</v>
      </c>
      <c r="E162" s="328">
        <f t="shared" si="34"/>
        <v>2.7782430768286147E-2</v>
      </c>
      <c r="F162" s="328">
        <f t="shared" si="34"/>
        <v>2.9605214745210561E-2</v>
      </c>
      <c r="G162" s="328">
        <f t="shared" si="34"/>
        <v>2.7462917479607853E-2</v>
      </c>
      <c r="H162" s="328">
        <f t="shared" si="34"/>
        <v>2.8802396282454526E-2</v>
      </c>
      <c r="I162" s="328">
        <f t="shared" si="34"/>
        <v>3.4366136690987377E-2</v>
      </c>
      <c r="J162" s="328">
        <f t="shared" si="34"/>
        <v>3.3904538482772757E-2</v>
      </c>
      <c r="K162" s="328">
        <f t="shared" si="34"/>
        <v>3.2022660223164801E-2</v>
      </c>
      <c r="L162" s="328">
        <f t="shared" si="34"/>
        <v>3.1362612656687744E-2</v>
      </c>
      <c r="M162" s="328">
        <f t="shared" si="34"/>
        <v>2.9095575589119013E-2</v>
      </c>
      <c r="N162" s="328">
        <f t="shared" si="34"/>
        <v>4.0195724767816687E-2</v>
      </c>
      <c r="O162" s="328">
        <f t="shared" si="34"/>
        <v>3.7943342742198023E-2</v>
      </c>
      <c r="P162" s="328">
        <f t="shared" si="34"/>
        <v>3.7429269486680523E-2</v>
      </c>
      <c r="Q162" s="328">
        <f t="shared" si="34"/>
        <v>4.0367584824731864E-2</v>
      </c>
      <c r="R162" s="328">
        <f t="shared" si="34"/>
        <v>3.6807757022842023E-2</v>
      </c>
      <c r="S162" s="328">
        <f t="shared" si="34"/>
        <v>3.573591776587081E-2</v>
      </c>
      <c r="T162" s="328">
        <f t="shared" si="34"/>
        <v>3.6913107851123714E-2</v>
      </c>
      <c r="U162" s="328">
        <f t="shared" si="34"/>
        <v>3.6511190842394049E-2</v>
      </c>
      <c r="V162" s="328">
        <f t="shared" si="34"/>
        <v>3.560121130967811E-2</v>
      </c>
      <c r="W162" s="328">
        <f t="shared" si="34"/>
        <v>4.0094741081168374E-2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DA163" s="94"/>
    </row>
    <row r="164" spans="1:105" ht="12" customHeight="1" x14ac:dyDescent="0.25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DA164" s="173"/>
    </row>
    <row r="165" spans="1:105" ht="12" customHeight="1" x14ac:dyDescent="0.25">
      <c r="A165" s="35" t="s">
        <v>51</v>
      </c>
      <c r="B165" s="234">
        <f t="shared" ref="B165:W165" si="35">SUM(B166:B170,B172:B174,B176:B178)</f>
        <v>1</v>
      </c>
      <c r="C165" s="234">
        <f t="shared" si="35"/>
        <v>1.0000000000000004</v>
      </c>
      <c r="D165" s="234">
        <f t="shared" si="35"/>
        <v>1.0000000000000004</v>
      </c>
      <c r="E165" s="234">
        <f t="shared" si="35"/>
        <v>1.0000000000000002</v>
      </c>
      <c r="F165" s="234">
        <f t="shared" si="35"/>
        <v>1.0000000000000004</v>
      </c>
      <c r="G165" s="234">
        <f t="shared" si="35"/>
        <v>1.0000000000000002</v>
      </c>
      <c r="H165" s="234">
        <f t="shared" si="35"/>
        <v>0.99999999999999978</v>
      </c>
      <c r="I165" s="234">
        <f t="shared" si="35"/>
        <v>0.99999999999999956</v>
      </c>
      <c r="J165" s="234">
        <f t="shared" si="35"/>
        <v>1.0000000000000007</v>
      </c>
      <c r="K165" s="234">
        <f t="shared" si="35"/>
        <v>0.99999999999999978</v>
      </c>
      <c r="L165" s="234">
        <f t="shared" si="35"/>
        <v>1</v>
      </c>
      <c r="M165" s="234">
        <f t="shared" si="35"/>
        <v>1.0000000000000004</v>
      </c>
      <c r="N165" s="234">
        <f t="shared" si="35"/>
        <v>1.0000000000000004</v>
      </c>
      <c r="O165" s="234">
        <f t="shared" si="35"/>
        <v>0.99999999999999989</v>
      </c>
      <c r="P165" s="234">
        <f t="shared" si="35"/>
        <v>0.99999999999999978</v>
      </c>
      <c r="Q165" s="234">
        <f t="shared" si="35"/>
        <v>0.99999999999999944</v>
      </c>
      <c r="R165" s="234">
        <f t="shared" si="35"/>
        <v>1.0000000000000002</v>
      </c>
      <c r="S165" s="234">
        <f t="shared" si="35"/>
        <v>0.99999999999999978</v>
      </c>
      <c r="T165" s="234">
        <f t="shared" si="35"/>
        <v>0.99999999999999989</v>
      </c>
      <c r="U165" s="234">
        <f t="shared" si="35"/>
        <v>1</v>
      </c>
      <c r="V165" s="234">
        <f t="shared" si="35"/>
        <v>1</v>
      </c>
      <c r="W165" s="234">
        <f t="shared" si="35"/>
        <v>1.0000000000000002</v>
      </c>
      <c r="DA165" s="95"/>
    </row>
    <row r="166" spans="1:105" ht="12" customHeight="1" x14ac:dyDescent="0.25">
      <c r="A166" s="55" t="s">
        <v>92</v>
      </c>
      <c r="B166" s="268">
        <f t="shared" ref="B166:W166" si="36">IF(B$100=0,0,B$100/B$99)</f>
        <v>8.7720202207272214E-3</v>
      </c>
      <c r="C166" s="268">
        <f t="shared" si="36"/>
        <v>8.6178656944664728E-3</v>
      </c>
      <c r="D166" s="268">
        <f t="shared" si="36"/>
        <v>8.6548183566939052E-3</v>
      </c>
      <c r="E166" s="268">
        <f t="shared" si="36"/>
        <v>8.5494164529427655E-3</v>
      </c>
      <c r="F166" s="268">
        <f t="shared" si="36"/>
        <v>8.3787283293904908E-3</v>
      </c>
      <c r="G166" s="268">
        <f t="shared" si="36"/>
        <v>8.2701403251572211E-3</v>
      </c>
      <c r="H166" s="268">
        <f t="shared" si="36"/>
        <v>8.2045809349590906E-3</v>
      </c>
      <c r="I166" s="268">
        <f t="shared" si="36"/>
        <v>8.3408673206647795E-3</v>
      </c>
      <c r="J166" s="268">
        <f t="shared" si="36"/>
        <v>8.2053896248034473E-3</v>
      </c>
      <c r="K166" s="268">
        <f t="shared" si="36"/>
        <v>8.1445124002503672E-3</v>
      </c>
      <c r="L166" s="268">
        <f t="shared" si="36"/>
        <v>8.1923170861029817E-3</v>
      </c>
      <c r="M166" s="268">
        <f t="shared" si="36"/>
        <v>8.154270182333381E-3</v>
      </c>
      <c r="N166" s="268">
        <f t="shared" si="36"/>
        <v>8.0601840740276934E-3</v>
      </c>
      <c r="O166" s="268">
        <f t="shared" si="36"/>
        <v>8.0667108279631854E-3</v>
      </c>
      <c r="P166" s="268">
        <f t="shared" si="36"/>
        <v>8.0629295454662155E-3</v>
      </c>
      <c r="Q166" s="268">
        <f t="shared" si="36"/>
        <v>8.0550539233296223E-3</v>
      </c>
      <c r="R166" s="268">
        <f t="shared" si="36"/>
        <v>8.0803775103689916E-3</v>
      </c>
      <c r="S166" s="268">
        <f t="shared" si="36"/>
        <v>8.076691195790504E-3</v>
      </c>
      <c r="T166" s="268">
        <f t="shared" si="36"/>
        <v>8.0272481765054499E-3</v>
      </c>
      <c r="U166" s="268">
        <f t="shared" si="36"/>
        <v>8.0785685635792141E-3</v>
      </c>
      <c r="V166" s="268">
        <f t="shared" si="36"/>
        <v>8.0935487139408777E-3</v>
      </c>
      <c r="W166" s="268">
        <f t="shared" si="36"/>
        <v>8.060218859293174E-3</v>
      </c>
      <c r="DA166" s="76"/>
    </row>
    <row r="167" spans="1:105" ht="12" customHeight="1" x14ac:dyDescent="0.25">
      <c r="A167" s="202" t="s">
        <v>93</v>
      </c>
      <c r="B167" s="269">
        <f t="shared" ref="B167:W167" si="37">IF(B$101=0,0,B$101/B$99)</f>
        <v>2.5528128584712188E-3</v>
      </c>
      <c r="C167" s="269">
        <f t="shared" si="37"/>
        <v>2.5079511678996308E-3</v>
      </c>
      <c r="D167" s="269">
        <f t="shared" si="37"/>
        <v>2.51870504544611E-3</v>
      </c>
      <c r="E167" s="269">
        <f t="shared" si="37"/>
        <v>2.4880312293316105E-3</v>
      </c>
      <c r="F167" s="269">
        <f t="shared" si="37"/>
        <v>2.4383579698510883E-3</v>
      </c>
      <c r="G167" s="269">
        <f t="shared" si="37"/>
        <v>2.4067569422078308E-3</v>
      </c>
      <c r="H167" s="269">
        <f t="shared" si="37"/>
        <v>2.387678001430213E-3</v>
      </c>
      <c r="I167" s="269">
        <f t="shared" si="37"/>
        <v>2.427339747425962E-3</v>
      </c>
      <c r="J167" s="269">
        <f t="shared" si="37"/>
        <v>2.3879133444619496E-3</v>
      </c>
      <c r="K167" s="269">
        <f t="shared" si="37"/>
        <v>2.3701969966063038E-3</v>
      </c>
      <c r="L167" s="269">
        <f t="shared" si="37"/>
        <v>2.3841090047491253E-3</v>
      </c>
      <c r="M167" s="269">
        <f t="shared" si="37"/>
        <v>2.3730366835820393E-3</v>
      </c>
      <c r="N167" s="269">
        <f t="shared" si="37"/>
        <v>2.3456559638569802E-3</v>
      </c>
      <c r="O167" s="269">
        <f t="shared" si="37"/>
        <v>2.3475553645595951E-3</v>
      </c>
      <c r="P167" s="269">
        <f t="shared" si="37"/>
        <v>2.346454944549508E-3</v>
      </c>
      <c r="Q167" s="269">
        <f t="shared" si="37"/>
        <v>2.3441629993700783E-3</v>
      </c>
      <c r="R167" s="269">
        <f t="shared" si="37"/>
        <v>2.3515326105873406E-3</v>
      </c>
      <c r="S167" s="269">
        <f t="shared" si="37"/>
        <v>2.3504598279193191E-3</v>
      </c>
      <c r="T167" s="269">
        <f t="shared" si="37"/>
        <v>2.3473363551520174E-3</v>
      </c>
      <c r="U167" s="269">
        <f t="shared" si="37"/>
        <v>2.3510061751130678E-3</v>
      </c>
      <c r="V167" s="269">
        <f t="shared" si="37"/>
        <v>2.3553656635208497E-3</v>
      </c>
      <c r="W167" s="269">
        <f t="shared" si="37"/>
        <v>2.3456660869837819E-3</v>
      </c>
      <c r="DA167" s="77"/>
    </row>
    <row r="168" spans="1:105" ht="12" customHeight="1" x14ac:dyDescent="0.25">
      <c r="A168" s="202" t="s">
        <v>94</v>
      </c>
      <c r="B168" s="269">
        <f t="shared" ref="B168:W168" si="38">IF(B$102=0,0,B$102/B$99)</f>
        <v>1.4935476178673518E-2</v>
      </c>
      <c r="C168" s="269">
        <f t="shared" si="38"/>
        <v>1.5244037252798253E-2</v>
      </c>
      <c r="D168" s="269">
        <f t="shared" si="38"/>
        <v>1.4364564326573979E-2</v>
      </c>
      <c r="E168" s="269">
        <f t="shared" si="38"/>
        <v>1.6733914195358874E-2</v>
      </c>
      <c r="F168" s="269">
        <f t="shared" si="38"/>
        <v>1.8115382418802957E-2</v>
      </c>
      <c r="G168" s="269">
        <f t="shared" si="38"/>
        <v>1.7722449477392051E-2</v>
      </c>
      <c r="H168" s="269">
        <f t="shared" si="38"/>
        <v>1.8830349086622258E-2</v>
      </c>
      <c r="I168" s="269">
        <f t="shared" si="38"/>
        <v>2.0178523799467496E-2</v>
      </c>
      <c r="J168" s="269">
        <f t="shared" si="38"/>
        <v>2.0450022186595612E-2</v>
      </c>
      <c r="K168" s="269">
        <f t="shared" si="38"/>
        <v>2.0710263301767666E-2</v>
      </c>
      <c r="L168" s="269">
        <f t="shared" si="38"/>
        <v>2.0054583819858699E-2</v>
      </c>
      <c r="M168" s="269">
        <f t="shared" si="38"/>
        <v>1.9084540758071842E-2</v>
      </c>
      <c r="N168" s="269">
        <f t="shared" si="38"/>
        <v>2.254340876870338E-2</v>
      </c>
      <c r="O168" s="269">
        <f t="shared" si="38"/>
        <v>2.2156039398472837E-2</v>
      </c>
      <c r="P168" s="269">
        <f t="shared" si="38"/>
        <v>2.2228759448766677E-2</v>
      </c>
      <c r="Q168" s="269">
        <f t="shared" si="38"/>
        <v>2.2910922789284971E-2</v>
      </c>
      <c r="R168" s="269">
        <f t="shared" si="38"/>
        <v>2.1641120003181056E-2</v>
      </c>
      <c r="S168" s="269">
        <f t="shared" si="38"/>
        <v>2.1577332460919828E-2</v>
      </c>
      <c r="T168" s="269">
        <f t="shared" si="38"/>
        <v>2.1933590523953616E-2</v>
      </c>
      <c r="U168" s="269">
        <f t="shared" si="38"/>
        <v>2.1639742190446516E-2</v>
      </c>
      <c r="V168" s="269">
        <f t="shared" si="38"/>
        <v>2.1100848863724361E-2</v>
      </c>
      <c r="W168" s="269">
        <f t="shared" si="38"/>
        <v>2.2564411730313424E-2</v>
      </c>
      <c r="DA168" s="77"/>
    </row>
    <row r="169" spans="1:105" ht="12" customHeight="1" x14ac:dyDescent="0.25">
      <c r="A169" s="202" t="s">
        <v>95</v>
      </c>
      <c r="B169" s="269">
        <f t="shared" ref="B169:W169" si="39">IF(B$103=0,0,B$103/B$99)</f>
        <v>7.8003117937081971E-3</v>
      </c>
      <c r="C169" s="269">
        <f t="shared" si="39"/>
        <v>7.6632335222281567E-3</v>
      </c>
      <c r="D169" s="269">
        <f t="shared" si="39"/>
        <v>7.6960928043238019E-3</v>
      </c>
      <c r="E169" s="269">
        <f t="shared" si="39"/>
        <v>7.6023666509154198E-3</v>
      </c>
      <c r="F169" s="269">
        <f t="shared" si="39"/>
        <v>7.450586268553246E-3</v>
      </c>
      <c r="G169" s="269">
        <f t="shared" si="39"/>
        <v>7.3540269505440832E-3</v>
      </c>
      <c r="H169" s="269">
        <f t="shared" si="39"/>
        <v>7.2957298112668063E-3</v>
      </c>
      <c r="I169" s="269">
        <f t="shared" si="39"/>
        <v>7.4169192607883702E-3</v>
      </c>
      <c r="J169" s="269">
        <f t="shared" si="39"/>
        <v>7.2964489196103441E-3</v>
      </c>
      <c r="K169" s="269">
        <f t="shared" si="39"/>
        <v>7.2423152855442012E-3</v>
      </c>
      <c r="L169" s="269">
        <f t="shared" si="39"/>
        <v>7.2848244733330764E-3</v>
      </c>
      <c r="M169" s="269">
        <f t="shared" si="39"/>
        <v>7.2509921627911039E-3</v>
      </c>
      <c r="N169" s="269">
        <f t="shared" si="39"/>
        <v>7.1673283132132328E-3</v>
      </c>
      <c r="O169" s="269">
        <f t="shared" si="39"/>
        <v>7.1731320749940514E-3</v>
      </c>
      <c r="P169" s="269">
        <f t="shared" si="39"/>
        <v>7.1697696588442642E-3</v>
      </c>
      <c r="Q169" s="269">
        <f t="shared" si="39"/>
        <v>7.1627664478747192E-3</v>
      </c>
      <c r="R169" s="269">
        <f t="shared" si="39"/>
        <v>7.1852848495281329E-3</v>
      </c>
      <c r="S169" s="269">
        <f t="shared" si="39"/>
        <v>7.1820068813567926E-3</v>
      </c>
      <c r="T169" s="269">
        <f t="shared" si="39"/>
        <v>7.1724628752682634E-3</v>
      </c>
      <c r="U169" s="269">
        <f t="shared" si="39"/>
        <v>7.1836762863210909E-3</v>
      </c>
      <c r="V169" s="269">
        <f t="shared" si="39"/>
        <v>7.1969970312119299E-3</v>
      </c>
      <c r="W169" s="269">
        <f t="shared" si="39"/>
        <v>7.1673592451889619E-3</v>
      </c>
      <c r="DA169" s="77"/>
    </row>
    <row r="170" spans="1:105" ht="12" customHeight="1" x14ac:dyDescent="0.25">
      <c r="A170" s="56" t="s">
        <v>96</v>
      </c>
      <c r="B170" s="270">
        <f t="shared" ref="B170:W170" si="40">IF(B$104=0,0,B$104/B$99)</f>
        <v>1.1984431523304834E-2</v>
      </c>
      <c r="C170" s="270">
        <f t="shared" si="40"/>
        <v>1.1888917157157645E-2</v>
      </c>
      <c r="D170" s="270">
        <f t="shared" si="40"/>
        <v>1.1983105095320969E-2</v>
      </c>
      <c r="E170" s="270">
        <f t="shared" si="40"/>
        <v>1.1811654975953021E-2</v>
      </c>
      <c r="F170" s="270">
        <f t="shared" si="40"/>
        <v>1.1606866834503697E-2</v>
      </c>
      <c r="G170" s="270">
        <f t="shared" si="40"/>
        <v>1.1467910873008776E-2</v>
      </c>
      <c r="H170" s="270">
        <f t="shared" si="40"/>
        <v>1.1413911015217248E-2</v>
      </c>
      <c r="I170" s="270">
        <f t="shared" si="40"/>
        <v>1.1642582690688375E-2</v>
      </c>
      <c r="J170" s="270">
        <f t="shared" si="40"/>
        <v>1.1488764492736312E-2</v>
      </c>
      <c r="K170" s="270">
        <f t="shared" si="40"/>
        <v>1.1425091939563032E-2</v>
      </c>
      <c r="L170" s="270">
        <f t="shared" si="40"/>
        <v>1.1446029576764601E-2</v>
      </c>
      <c r="M170" s="270">
        <f t="shared" si="40"/>
        <v>1.135980290430501E-2</v>
      </c>
      <c r="N170" s="270">
        <f t="shared" si="40"/>
        <v>1.1386749028213025E-2</v>
      </c>
      <c r="O170" s="270">
        <f t="shared" si="40"/>
        <v>1.1394319908865257E-2</v>
      </c>
      <c r="P170" s="270">
        <f t="shared" si="40"/>
        <v>1.1414061919727325E-2</v>
      </c>
      <c r="Q170" s="270">
        <f t="shared" si="40"/>
        <v>1.1429408893062499E-2</v>
      </c>
      <c r="R170" s="270">
        <f t="shared" si="40"/>
        <v>1.1368243727939887E-2</v>
      </c>
      <c r="S170" s="270">
        <f t="shared" si="40"/>
        <v>1.1380412046324383E-2</v>
      </c>
      <c r="T170" s="270">
        <f t="shared" si="40"/>
        <v>1.1399302097563107E-2</v>
      </c>
      <c r="U170" s="270">
        <f t="shared" si="40"/>
        <v>1.1367941711494491E-2</v>
      </c>
      <c r="V170" s="270">
        <f t="shared" si="40"/>
        <v>1.1352608692302361E-2</v>
      </c>
      <c r="W170" s="270">
        <f t="shared" si="40"/>
        <v>1.139289946683948E-2</v>
      </c>
      <c r="DA170" s="78"/>
    </row>
    <row r="171" spans="1:105" ht="12" customHeight="1" x14ac:dyDescent="0.25">
      <c r="A171" s="203" t="s">
        <v>1555</v>
      </c>
      <c r="B171" s="271">
        <f t="shared" ref="B171:W171" si="41">IF(B$110=0,0,B$110/B$99)</f>
        <v>0.77627219641072975</v>
      </c>
      <c r="C171" s="271">
        <f t="shared" si="41"/>
        <v>0.77427448388547437</v>
      </c>
      <c r="D171" s="271">
        <f t="shared" si="41"/>
        <v>0.7809403442422852</v>
      </c>
      <c r="E171" s="271">
        <f t="shared" si="41"/>
        <v>0.76291809857866177</v>
      </c>
      <c r="F171" s="271">
        <f t="shared" si="41"/>
        <v>0.75272591691827584</v>
      </c>
      <c r="G171" s="271">
        <f t="shared" si="41"/>
        <v>0.75612197164335426</v>
      </c>
      <c r="H171" s="271">
        <f t="shared" si="41"/>
        <v>0.74770340774863819</v>
      </c>
      <c r="I171" s="271">
        <f t="shared" si="41"/>
        <v>0.73675420035579964</v>
      </c>
      <c r="J171" s="271">
        <f t="shared" si="41"/>
        <v>0.73506037374744493</v>
      </c>
      <c r="K171" s="271">
        <f t="shared" si="41"/>
        <v>0.73322114475286848</v>
      </c>
      <c r="L171" s="271">
        <f t="shared" si="41"/>
        <v>0.73819550581420779</v>
      </c>
      <c r="M171" s="271">
        <f t="shared" si="41"/>
        <v>0.74588111507754395</v>
      </c>
      <c r="N171" s="271">
        <f t="shared" si="41"/>
        <v>0.71919622777518055</v>
      </c>
      <c r="O171" s="271">
        <f t="shared" si="41"/>
        <v>0.72218305187249743</v>
      </c>
      <c r="P171" s="271">
        <f t="shared" si="41"/>
        <v>0.72160798497991718</v>
      </c>
      <c r="Q171" s="271">
        <f t="shared" si="41"/>
        <v>0.71631446886719097</v>
      </c>
      <c r="R171" s="271">
        <f t="shared" si="41"/>
        <v>0.72617661413014789</v>
      </c>
      <c r="S171" s="271">
        <f t="shared" si="41"/>
        <v>0.72666795154190944</v>
      </c>
      <c r="T171" s="271">
        <f t="shared" si="41"/>
        <v>0.72289103062863069</v>
      </c>
      <c r="U171" s="271">
        <f t="shared" si="41"/>
        <v>0.72619121911620521</v>
      </c>
      <c r="V171" s="271">
        <f t="shared" si="41"/>
        <v>0.73035834567862312</v>
      </c>
      <c r="W171" s="271">
        <f t="shared" si="41"/>
        <v>0.71902746178886157</v>
      </c>
      <c r="DA171" s="79"/>
    </row>
    <row r="172" spans="1:105" ht="12" customHeight="1" x14ac:dyDescent="0.25">
      <c r="A172" s="62" t="s">
        <v>1556</v>
      </c>
      <c r="B172" s="320">
        <f t="shared" ref="B172:W172" si="42">IF(B$111=0,0,B$111/B$99)</f>
        <v>0.7108596631665145</v>
      </c>
      <c r="C172" s="320">
        <f t="shared" si="42"/>
        <v>0.70751055338565139</v>
      </c>
      <c r="D172" s="320">
        <f t="shared" si="42"/>
        <v>0.71802821942550954</v>
      </c>
      <c r="E172" s="320">
        <f t="shared" si="42"/>
        <v>0.68962899111968723</v>
      </c>
      <c r="F172" s="320">
        <f t="shared" si="42"/>
        <v>0.67338642746874278</v>
      </c>
      <c r="G172" s="320">
        <f t="shared" si="42"/>
        <v>0.67850340081638838</v>
      </c>
      <c r="H172" s="320">
        <f t="shared" si="42"/>
        <v>0.66523259658108613</v>
      </c>
      <c r="I172" s="320">
        <f t="shared" si="42"/>
        <v>0.648378821957313</v>
      </c>
      <c r="J172" s="320">
        <f t="shared" si="42"/>
        <v>0.64549592062102124</v>
      </c>
      <c r="K172" s="320">
        <f t="shared" si="42"/>
        <v>0.64251692009227623</v>
      </c>
      <c r="L172" s="320">
        <f t="shared" si="42"/>
        <v>0.6503629442592862</v>
      </c>
      <c r="M172" s="320">
        <f t="shared" si="42"/>
        <v>0.66229702697391124</v>
      </c>
      <c r="N172" s="320">
        <f t="shared" si="42"/>
        <v>0.62046342154390921</v>
      </c>
      <c r="O172" s="320">
        <f t="shared" si="42"/>
        <v>0.62514679762958369</v>
      </c>
      <c r="P172" s="320">
        <f t="shared" si="42"/>
        <v>0.62425324054288689</v>
      </c>
      <c r="Q172" s="320">
        <f t="shared" si="42"/>
        <v>0.61597207062817805</v>
      </c>
      <c r="R172" s="320">
        <f t="shared" si="42"/>
        <v>0.63139553954536298</v>
      </c>
      <c r="S172" s="320">
        <f t="shared" si="42"/>
        <v>0.63216624566815971</v>
      </c>
      <c r="T172" s="320">
        <f t="shared" si="42"/>
        <v>0.62615601545011135</v>
      </c>
      <c r="U172" s="320">
        <f t="shared" si="42"/>
        <v>0.63141617890355717</v>
      </c>
      <c r="V172" s="320">
        <f t="shared" si="42"/>
        <v>0.63794348315482807</v>
      </c>
      <c r="W172" s="320">
        <f t="shared" si="42"/>
        <v>0.62020266940943469</v>
      </c>
      <c r="DA172" s="141"/>
    </row>
    <row r="173" spans="1:105" ht="12" customHeight="1" x14ac:dyDescent="0.25">
      <c r="A173" s="62" t="s">
        <v>1563</v>
      </c>
      <c r="B173" s="320">
        <f t="shared" ref="B173:W173" si="43">IF(B$117=0,0,B$117/B$99)</f>
        <v>6.5412533244215226E-2</v>
      </c>
      <c r="C173" s="320">
        <f t="shared" si="43"/>
        <v>6.6763930499822946E-2</v>
      </c>
      <c r="D173" s="320">
        <f t="shared" si="43"/>
        <v>6.2912124816775647E-2</v>
      </c>
      <c r="E173" s="320">
        <f t="shared" si="43"/>
        <v>7.3289107458974462E-2</v>
      </c>
      <c r="F173" s="320">
        <f t="shared" si="43"/>
        <v>7.9339489449533035E-2</v>
      </c>
      <c r="G173" s="320">
        <f t="shared" si="43"/>
        <v>7.7618570826965883E-2</v>
      </c>
      <c r="H173" s="320">
        <f t="shared" si="43"/>
        <v>8.2470811167552033E-2</v>
      </c>
      <c r="I173" s="320">
        <f t="shared" si="43"/>
        <v>8.8375378398486581E-2</v>
      </c>
      <c r="J173" s="320">
        <f t="shared" si="43"/>
        <v>8.956445312642379E-2</v>
      </c>
      <c r="K173" s="320">
        <f t="shared" si="43"/>
        <v>9.0704224660592289E-2</v>
      </c>
      <c r="L173" s="320">
        <f t="shared" si="43"/>
        <v>8.7832561554921612E-2</v>
      </c>
      <c r="M173" s="320">
        <f t="shared" si="43"/>
        <v>8.3584088103632659E-2</v>
      </c>
      <c r="N173" s="320">
        <f t="shared" si="43"/>
        <v>9.8732806231271411E-2</v>
      </c>
      <c r="O173" s="320">
        <f t="shared" si="43"/>
        <v>9.7036254242913789E-2</v>
      </c>
      <c r="P173" s="320">
        <f t="shared" si="43"/>
        <v>9.7354744437030211E-2</v>
      </c>
      <c r="Q173" s="320">
        <f t="shared" si="43"/>
        <v>0.10034239823901299</v>
      </c>
      <c r="R173" s="320">
        <f t="shared" si="43"/>
        <v>9.4781074584784838E-2</v>
      </c>
      <c r="S173" s="320">
        <f t="shared" si="43"/>
        <v>9.45017058737498E-2</v>
      </c>
      <c r="T173" s="320">
        <f t="shared" si="43"/>
        <v>9.6735015178519457E-2</v>
      </c>
      <c r="U173" s="320">
        <f t="shared" si="43"/>
        <v>9.4775040212647974E-2</v>
      </c>
      <c r="V173" s="320">
        <f t="shared" si="43"/>
        <v>9.2414862523795049E-2</v>
      </c>
      <c r="W173" s="320">
        <f t="shared" si="43"/>
        <v>9.8824792379426873E-2</v>
      </c>
      <c r="DA173" s="141"/>
    </row>
    <row r="174" spans="1:105" ht="12" customHeight="1" x14ac:dyDescent="0.25">
      <c r="A174" s="203" t="s">
        <v>1565</v>
      </c>
      <c r="B174" s="271">
        <f t="shared" ref="B174:W174" si="44">IF(B$118=0,0,B$118/B$99)</f>
        <v>5.2435601995432748E-2</v>
      </c>
      <c r="C174" s="271">
        <f t="shared" si="44"/>
        <v>5.3518900946234876E-2</v>
      </c>
      <c r="D174" s="271">
        <f t="shared" si="44"/>
        <v>5.0431239610662357E-2</v>
      </c>
      <c r="E174" s="271">
        <f t="shared" si="44"/>
        <v>5.8749574106413911E-2</v>
      </c>
      <c r="F174" s="271">
        <f t="shared" si="44"/>
        <v>6.3599644975750269E-2</v>
      </c>
      <c r="G174" s="271">
        <f t="shared" si="44"/>
        <v>6.2220132526315516E-2</v>
      </c>
      <c r="H174" s="271">
        <f t="shared" si="44"/>
        <v>6.6109756282901347E-2</v>
      </c>
      <c r="I174" s="271">
        <f t="shared" si="44"/>
        <v>7.0842940000471824E-2</v>
      </c>
      <c r="J174" s="271">
        <f t="shared" si="44"/>
        <v>7.1796118941641437E-2</v>
      </c>
      <c r="K174" s="271">
        <f t="shared" si="44"/>
        <v>7.2709775752764327E-2</v>
      </c>
      <c r="L174" s="271">
        <f t="shared" si="44"/>
        <v>7.0407810422790984E-2</v>
      </c>
      <c r="M174" s="271">
        <f t="shared" si="44"/>
        <v>6.7002174653446239E-2</v>
      </c>
      <c r="N174" s="271">
        <f t="shared" si="44"/>
        <v>7.9145599087357882E-2</v>
      </c>
      <c r="O174" s="271">
        <f t="shared" si="44"/>
        <v>7.7785619272878734E-2</v>
      </c>
      <c r="P174" s="271">
        <f t="shared" si="44"/>
        <v>7.8040925469258393E-2</v>
      </c>
      <c r="Q174" s="271">
        <f t="shared" si="44"/>
        <v>8.0435870564505296E-2</v>
      </c>
      <c r="R174" s="271">
        <f t="shared" si="44"/>
        <v>7.597783570118373E-2</v>
      </c>
      <c r="S174" s="271">
        <f t="shared" si="44"/>
        <v>7.5753889833086632E-2</v>
      </c>
      <c r="T174" s="271">
        <f t="shared" si="44"/>
        <v>7.7544141823487137E-2</v>
      </c>
      <c r="U174" s="271">
        <f t="shared" si="44"/>
        <v>7.5972998464037142E-2</v>
      </c>
      <c r="V174" s="271">
        <f t="shared" si="44"/>
        <v>7.4081047001629388E-2</v>
      </c>
      <c r="W174" s="271">
        <f t="shared" si="44"/>
        <v>7.9219336470922691E-2</v>
      </c>
      <c r="DA174" s="79"/>
    </row>
    <row r="175" spans="1:105" ht="12" customHeight="1" x14ac:dyDescent="0.25">
      <c r="A175" s="203" t="s">
        <v>1567</v>
      </c>
      <c r="B175" s="271">
        <f t="shared" ref="B175:W175" si="45">IF(B$119=0,0,B$119/B$99)</f>
        <v>7.7158772146217899E-2</v>
      </c>
      <c r="C175" s="271">
        <f t="shared" si="45"/>
        <v>7.7202746514501541E-2</v>
      </c>
      <c r="D175" s="271">
        <f t="shared" si="45"/>
        <v>7.7160942397120749E-2</v>
      </c>
      <c r="E175" s="271">
        <f t="shared" si="45"/>
        <v>7.7268060890609169E-2</v>
      </c>
      <c r="F175" s="271">
        <f t="shared" si="45"/>
        <v>7.7357662388308518E-2</v>
      </c>
      <c r="G175" s="271">
        <f t="shared" si="45"/>
        <v>7.7374899979339523E-2</v>
      </c>
      <c r="H175" s="271">
        <f t="shared" si="45"/>
        <v>7.7425725160372133E-2</v>
      </c>
      <c r="I175" s="271">
        <f t="shared" si="45"/>
        <v>7.7426990396909867E-2</v>
      </c>
      <c r="J175" s="271">
        <f t="shared" si="45"/>
        <v>7.7471177610756656E-2</v>
      </c>
      <c r="K175" s="271">
        <f t="shared" si="45"/>
        <v>7.7494999243527471E-2</v>
      </c>
      <c r="L175" s="271">
        <f t="shared" si="45"/>
        <v>7.7464238106761465E-2</v>
      </c>
      <c r="M175" s="271">
        <f t="shared" si="45"/>
        <v>7.7446774070962898E-2</v>
      </c>
      <c r="N175" s="271">
        <f t="shared" si="45"/>
        <v>7.7570891587109836E-2</v>
      </c>
      <c r="O175" s="271">
        <f t="shared" si="45"/>
        <v>7.7556845228658328E-2</v>
      </c>
      <c r="P175" s="271">
        <f t="shared" si="45"/>
        <v>7.7558248197133195E-2</v>
      </c>
      <c r="Q175" s="271">
        <f t="shared" si="45"/>
        <v>7.7580089860924517E-2</v>
      </c>
      <c r="R175" s="271">
        <f t="shared" si="45"/>
        <v>7.7540172913755215E-2</v>
      </c>
      <c r="S175" s="271">
        <f t="shared" si="45"/>
        <v>7.7537817075169616E-2</v>
      </c>
      <c r="T175" s="271">
        <f t="shared" si="45"/>
        <v>7.7569618992429437E-2</v>
      </c>
      <c r="U175" s="271">
        <f t="shared" si="45"/>
        <v>7.7540465140741838E-2</v>
      </c>
      <c r="V175" s="271">
        <f t="shared" si="45"/>
        <v>7.7521953369792146E-2</v>
      </c>
      <c r="W175" s="271">
        <f t="shared" si="45"/>
        <v>7.757106683595591E-2</v>
      </c>
      <c r="DA175" s="79"/>
    </row>
    <row r="176" spans="1:105" ht="12" customHeight="1" x14ac:dyDescent="0.25">
      <c r="A176" s="62" t="s">
        <v>1568</v>
      </c>
      <c r="B176" s="320">
        <f t="shared" ref="B176:W176" si="46">IF(B$120=0,0,B$120/B$99)</f>
        <v>6.1097240127489932E-2</v>
      </c>
      <c r="C176" s="320">
        <f t="shared" si="46"/>
        <v>6.0809389550087266E-2</v>
      </c>
      <c r="D176" s="320">
        <f t="shared" si="46"/>
        <v>6.1713365961908864E-2</v>
      </c>
      <c r="E176" s="320">
        <f t="shared" si="46"/>
        <v>5.9272498149115532E-2</v>
      </c>
      <c r="F176" s="320">
        <f t="shared" si="46"/>
        <v>5.787647603239101E-2</v>
      </c>
      <c r="G176" s="320">
        <f t="shared" si="46"/>
        <v>5.8316271628549146E-2</v>
      </c>
      <c r="H176" s="320">
        <f t="shared" si="46"/>
        <v>5.7175667434695418E-2</v>
      </c>
      <c r="I176" s="320">
        <f t="shared" si="46"/>
        <v>5.5727112721861677E-2</v>
      </c>
      <c r="J176" s="320">
        <f t="shared" si="46"/>
        <v>5.5479332007419856E-2</v>
      </c>
      <c r="K176" s="320">
        <f t="shared" si="46"/>
        <v>5.522329172257108E-2</v>
      </c>
      <c r="L176" s="320">
        <f t="shared" si="46"/>
        <v>5.5897644829684449E-2</v>
      </c>
      <c r="M176" s="320">
        <f t="shared" si="46"/>
        <v>5.6923359967421823E-2</v>
      </c>
      <c r="N176" s="320">
        <f t="shared" si="46"/>
        <v>5.3327829135119083E-2</v>
      </c>
      <c r="O176" s="320">
        <f t="shared" si="46"/>
        <v>5.3730357746799205E-2</v>
      </c>
      <c r="P176" s="320">
        <f t="shared" si="46"/>
        <v>5.3653557958145651E-2</v>
      </c>
      <c r="Q176" s="320">
        <f t="shared" si="46"/>
        <v>5.2941804776706548E-2</v>
      </c>
      <c r="R176" s="320">
        <f t="shared" si="46"/>
        <v>5.4267427023767946E-2</v>
      </c>
      <c r="S176" s="320">
        <f t="shared" si="46"/>
        <v>5.4333667970458438E-2</v>
      </c>
      <c r="T176" s="320">
        <f t="shared" si="46"/>
        <v>5.3817098388752448E-2</v>
      </c>
      <c r="U176" s="320">
        <f t="shared" si="46"/>
        <v>5.4269200943275572E-2</v>
      </c>
      <c r="V176" s="320">
        <f t="shared" si="46"/>
        <v>5.4830212203147363E-2</v>
      </c>
      <c r="W176" s="320">
        <f t="shared" si="46"/>
        <v>5.3305417910232938E-2</v>
      </c>
      <c r="DA176" s="141"/>
    </row>
    <row r="177" spans="1:105" ht="12" customHeight="1" x14ac:dyDescent="0.25">
      <c r="A177" s="62" t="s">
        <v>1575</v>
      </c>
      <c r="B177" s="320">
        <f t="shared" ref="B177:W177" si="47">IF(B$126=0,0,B$126/B$99)</f>
        <v>1.6061532018727967E-2</v>
      </c>
      <c r="C177" s="320">
        <f t="shared" si="47"/>
        <v>1.6393356964414275E-2</v>
      </c>
      <c r="D177" s="320">
        <f t="shared" si="47"/>
        <v>1.5447576435211885E-2</v>
      </c>
      <c r="E177" s="320">
        <f t="shared" si="47"/>
        <v>1.7995562741493644E-2</v>
      </c>
      <c r="F177" s="320">
        <f t="shared" si="47"/>
        <v>1.9481186355917498E-2</v>
      </c>
      <c r="G177" s="320">
        <f t="shared" si="47"/>
        <v>1.9058628350790374E-2</v>
      </c>
      <c r="H177" s="320">
        <f t="shared" si="47"/>
        <v>2.0250057725676722E-2</v>
      </c>
      <c r="I177" s="320">
        <f t="shared" si="47"/>
        <v>2.1699877675048187E-2</v>
      </c>
      <c r="J177" s="320">
        <f t="shared" si="47"/>
        <v>2.19918456033368E-2</v>
      </c>
      <c r="K177" s="320">
        <f t="shared" si="47"/>
        <v>2.2271707520956398E-2</v>
      </c>
      <c r="L177" s="320">
        <f t="shared" si="47"/>
        <v>2.1566593277077016E-2</v>
      </c>
      <c r="M177" s="320">
        <f t="shared" si="47"/>
        <v>2.0523414103541075E-2</v>
      </c>
      <c r="N177" s="320">
        <f t="shared" si="47"/>
        <v>2.4243062451990753E-2</v>
      </c>
      <c r="O177" s="320">
        <f t="shared" si="47"/>
        <v>2.3826487481859129E-2</v>
      </c>
      <c r="P177" s="320">
        <f t="shared" si="47"/>
        <v>2.3904690238987551E-2</v>
      </c>
      <c r="Q177" s="320">
        <f t="shared" si="47"/>
        <v>2.4638285084217979E-2</v>
      </c>
      <c r="R177" s="320">
        <f t="shared" si="47"/>
        <v>2.3272745889987276E-2</v>
      </c>
      <c r="S177" s="320">
        <f t="shared" si="47"/>
        <v>2.3204149104711184E-2</v>
      </c>
      <c r="T177" s="320">
        <f t="shared" si="47"/>
        <v>2.3752520603676986E-2</v>
      </c>
      <c r="U177" s="320">
        <f t="shared" si="47"/>
        <v>2.3271264197466262E-2</v>
      </c>
      <c r="V177" s="320">
        <f t="shared" si="47"/>
        <v>2.2691741166644786E-2</v>
      </c>
      <c r="W177" s="320">
        <f t="shared" si="47"/>
        <v>2.4265648925722971E-2</v>
      </c>
      <c r="DA177" s="141"/>
    </row>
    <row r="178" spans="1:105" ht="12" customHeight="1" x14ac:dyDescent="0.25">
      <c r="A178" s="41" t="s">
        <v>1577</v>
      </c>
      <c r="B178" s="321">
        <f t="shared" ref="B178:W178" si="48">IF(B$127=0,0,B$127/B$99)</f>
        <v>4.8088376872734553E-2</v>
      </c>
      <c r="C178" s="321">
        <f t="shared" si="48"/>
        <v>4.9081863859239419E-2</v>
      </c>
      <c r="D178" s="321">
        <f t="shared" si="48"/>
        <v>4.6250188121573339E-2</v>
      </c>
      <c r="E178" s="321">
        <f t="shared" si="48"/>
        <v>5.3878882919813888E-2</v>
      </c>
      <c r="F178" s="321">
        <f t="shared" si="48"/>
        <v>5.8326853896564237E-2</v>
      </c>
      <c r="G178" s="321">
        <f t="shared" si="48"/>
        <v>5.7061711282680908E-2</v>
      </c>
      <c r="H178" s="321">
        <f t="shared" si="48"/>
        <v>6.0628861958592524E-2</v>
      </c>
      <c r="I178" s="321">
        <f t="shared" si="48"/>
        <v>6.4969636427783251E-2</v>
      </c>
      <c r="J178" s="321">
        <f t="shared" si="48"/>
        <v>6.5843791131949894E-2</v>
      </c>
      <c r="K178" s="321">
        <f t="shared" si="48"/>
        <v>6.6681700327107962E-2</v>
      </c>
      <c r="L178" s="321">
        <f t="shared" si="48"/>
        <v>6.4570581695431492E-2</v>
      </c>
      <c r="M178" s="321">
        <f t="shared" si="48"/>
        <v>6.1447293506964047E-2</v>
      </c>
      <c r="N178" s="321">
        <f t="shared" si="48"/>
        <v>7.2583955402337752E-2</v>
      </c>
      <c r="O178" s="321">
        <f t="shared" si="48"/>
        <v>7.13367260511103E-2</v>
      </c>
      <c r="P178" s="321">
        <f t="shared" si="48"/>
        <v>7.1570865836337094E-2</v>
      </c>
      <c r="Q178" s="321">
        <f t="shared" si="48"/>
        <v>7.3767255654456715E-2</v>
      </c>
      <c r="R178" s="321">
        <f t="shared" si="48"/>
        <v>6.9678818553307958E-2</v>
      </c>
      <c r="S178" s="321">
        <f t="shared" si="48"/>
        <v>6.9473439137523171E-2</v>
      </c>
      <c r="T178" s="321">
        <f t="shared" si="48"/>
        <v>7.1115268527010139E-2</v>
      </c>
      <c r="U178" s="321">
        <f t="shared" si="48"/>
        <v>6.9674382352061567E-2</v>
      </c>
      <c r="V178" s="321">
        <f t="shared" si="48"/>
        <v>6.7939284985255088E-2</v>
      </c>
      <c r="W178" s="321">
        <f t="shared" si="48"/>
        <v>7.265157951564119E-2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DA179" s="94"/>
    </row>
    <row r="180" spans="1:105" ht="12" customHeight="1" x14ac:dyDescent="0.25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DA180" s="173"/>
    </row>
    <row r="181" spans="1:105" ht="15" customHeight="1" x14ac:dyDescent="0.25">
      <c r="A181" s="32" t="s">
        <v>343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DA181" s="88"/>
    </row>
    <row r="182" spans="1:105" ht="12" customHeight="1" x14ac:dyDescent="0.25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DA182" s="173"/>
    </row>
    <row r="183" spans="1:105" ht="12" customHeight="1" x14ac:dyDescent="0.25">
      <c r="A183" s="35" t="s">
        <v>49</v>
      </c>
      <c r="B183" s="322">
        <f>IF(B$5=0,0,B$5/NMM_fec!B$5)</f>
        <v>0.5536938565085312</v>
      </c>
      <c r="C183" s="322">
        <f>IF(C$5=0,0,C$5/NMM_fec!C$5)</f>
        <v>0.55501524950150449</v>
      </c>
      <c r="D183" s="322">
        <f>IF(D$5=0,0,D$5/NMM_fec!D$5)</f>
        <v>0.55341310240545583</v>
      </c>
      <c r="E183" s="322">
        <f>IF(E$5=0,0,E$5/NMM_fec!E$5)</f>
        <v>0.55225919432113568</v>
      </c>
      <c r="F183" s="322">
        <f>IF(F$5=0,0,F$5/NMM_fec!F$5)</f>
        <v>0.55246955540075837</v>
      </c>
      <c r="G183" s="322">
        <f>IF(G$5=0,0,G$5/NMM_fec!G$5)</f>
        <v>0.55071858185699829</v>
      </c>
      <c r="H183" s="322">
        <f>IF(H$5=0,0,H$5/NMM_fec!H$5)</f>
        <v>0.55089110957975584</v>
      </c>
      <c r="I183" s="322">
        <f>IF(I$5=0,0,I$5/NMM_fec!I$5)</f>
        <v>0.55618358962907877</v>
      </c>
      <c r="J183" s="322">
        <f>IF(J$5=0,0,J$5/NMM_fec!J$5)</f>
        <v>0.55530879417267986</v>
      </c>
      <c r="K183" s="322">
        <f>IF(K$5=0,0,K$5/NMM_fec!K$5)</f>
        <v>0.55167607725285306</v>
      </c>
      <c r="L183" s="322">
        <f>IF(L$5=0,0,L$5/NMM_fec!L$5)</f>
        <v>0.5520442222160209</v>
      </c>
      <c r="M183" s="322">
        <f>IF(M$5=0,0,M$5/NMM_fec!M$5)</f>
        <v>0.55089456816299109</v>
      </c>
      <c r="N183" s="322">
        <f>IF(N$5=0,0,N$5/NMM_fec!N$5)</f>
        <v>0.5647762164887381</v>
      </c>
      <c r="O183" s="322">
        <f>IF(O$5=0,0,O$5/NMM_fec!O$5)</f>
        <v>0.56105960512503217</v>
      </c>
      <c r="P183" s="322">
        <f>IF(P$5=0,0,P$5/NMM_fec!P$5)</f>
        <v>0.55916045549839333</v>
      </c>
      <c r="Q183" s="322">
        <f>IF(Q$5=0,0,Q$5/NMM_fec!Q$5)</f>
        <v>0.56314762074635294</v>
      </c>
      <c r="R183" s="322">
        <f>IF(R$5=0,0,R$5/NMM_fec!R$5)</f>
        <v>0.5770397622210155</v>
      </c>
      <c r="S183" s="322">
        <f>IF(S$5=0,0,S$5/NMM_fec!S$5)</f>
        <v>0.57563891600525774</v>
      </c>
      <c r="T183" s="322">
        <f>IF(T$5=0,0,T$5/NMM_fec!T$5)</f>
        <v>0.57729608213035322</v>
      </c>
      <c r="U183" s="322">
        <f>IF(U$5=0,0,U$5/NMM_fec!U$5)</f>
        <v>0.59376109596304993</v>
      </c>
      <c r="V183" s="322">
        <f>IF(V$5=0,0,V$5/NMM_fec!V$5)</f>
        <v>0.5941077174420577</v>
      </c>
      <c r="W183" s="322">
        <f>IF(W$5=0,0,W$5/NMM_fec!W$5)</f>
        <v>0.59819572167496793</v>
      </c>
      <c r="DA183" s="95"/>
    </row>
    <row r="184" spans="1:105" ht="12" customHeight="1" x14ac:dyDescent="0.25">
      <c r="A184" s="55" t="s">
        <v>92</v>
      </c>
      <c r="B184" s="275">
        <f>IF(B$6=0,0,B$6/NMM_fec!B$6)</f>
        <v>0.50874639529224253</v>
      </c>
      <c r="C184" s="275">
        <f>IF(C$6=0,0,C$6/NMM_fec!C$6)</f>
        <v>0.50874639529224253</v>
      </c>
      <c r="D184" s="275">
        <f>IF(D$6=0,0,D$6/NMM_fec!D$6)</f>
        <v>0.50874639529224253</v>
      </c>
      <c r="E184" s="275">
        <f>IF(E$6=0,0,E$6/NMM_fec!E$6)</f>
        <v>0.50874639529224264</v>
      </c>
      <c r="F184" s="275">
        <f>IF(F$6=0,0,F$6/NMM_fec!F$6)</f>
        <v>0.50874639529224253</v>
      </c>
      <c r="G184" s="275">
        <f>IF(G$6=0,0,G$6/NMM_fec!G$6)</f>
        <v>0.50874639529224253</v>
      </c>
      <c r="H184" s="275">
        <f>IF(H$6=0,0,H$6/NMM_fec!H$6)</f>
        <v>0.50874639529224264</v>
      </c>
      <c r="I184" s="275">
        <f>IF(I$6=0,0,I$6/NMM_fec!I$6)</f>
        <v>0.50874639529224275</v>
      </c>
      <c r="J184" s="275">
        <f>IF(J$6=0,0,J$6/NMM_fec!J$6)</f>
        <v>0.50874639529224275</v>
      </c>
      <c r="K184" s="275">
        <f>IF(K$6=0,0,K$6/NMM_fec!K$6)</f>
        <v>0.50874639529224253</v>
      </c>
      <c r="L184" s="275">
        <f>IF(L$6=0,0,L$6/NMM_fec!L$6)</f>
        <v>0.50874639529224264</v>
      </c>
      <c r="M184" s="275">
        <f>IF(M$6=0,0,M$6/NMM_fec!M$6)</f>
        <v>0.50874639529224253</v>
      </c>
      <c r="N184" s="275">
        <f>IF(N$6=0,0,N$6/NMM_fec!N$6)</f>
        <v>0.50874639529224264</v>
      </c>
      <c r="O184" s="275">
        <f>IF(O$6=0,0,O$6/NMM_fec!O$6)</f>
        <v>0.50874639529224253</v>
      </c>
      <c r="P184" s="275">
        <f>IF(P$6=0,0,P$6/NMM_fec!P$6)</f>
        <v>0.50874639529224275</v>
      </c>
      <c r="Q184" s="275">
        <f>IF(Q$6=0,0,Q$6/NMM_fec!Q$6)</f>
        <v>0.50874639529224286</v>
      </c>
      <c r="R184" s="275">
        <f>IF(R$6=0,0,R$6/NMM_fec!R$6)</f>
        <v>0.51287175576301836</v>
      </c>
      <c r="S184" s="275">
        <f>IF(S$6=0,0,S$6/NMM_fec!S$6)</f>
        <v>0.5165845801867166</v>
      </c>
      <c r="T184" s="275">
        <f>IF(T$6=0,0,T$6/NMM_fec!T$6)</f>
        <v>0.51992612216804468</v>
      </c>
      <c r="U184" s="275">
        <f>IF(U$6=0,0,U$6/NMM_fec!U$6)</f>
        <v>0.52293350995124022</v>
      </c>
      <c r="V184" s="275">
        <f>IF(V$6=0,0,V$6/NMM_fec!V$6)</f>
        <v>0.5256401589561166</v>
      </c>
      <c r="W184" s="275">
        <f>IF(W$6=0,0,W$6/NMM_fec!W$6)</f>
        <v>0.52807614306050465</v>
      </c>
      <c r="DA184" s="76"/>
    </row>
    <row r="185" spans="1:105" ht="12" customHeight="1" x14ac:dyDescent="0.25">
      <c r="A185" s="202" t="s">
        <v>93</v>
      </c>
      <c r="B185" s="276">
        <f>IF(B$7=0,0,B$7/NMM_fec!B$7)</f>
        <v>0.131786897749745</v>
      </c>
      <c r="C185" s="276">
        <f>IF(C$7=0,0,C$7/NMM_fec!C$7)</f>
        <v>0.13178689774974509</v>
      </c>
      <c r="D185" s="276">
        <f>IF(D$7=0,0,D$7/NMM_fec!D$7)</f>
        <v>0.13178689774974511</v>
      </c>
      <c r="E185" s="276">
        <f>IF(E$7=0,0,E$7/NMM_fec!E$7)</f>
        <v>0.13178689774974506</v>
      </c>
      <c r="F185" s="276">
        <f>IF(F$7=0,0,F$7/NMM_fec!F$7)</f>
        <v>0.13178689774974511</v>
      </c>
      <c r="G185" s="276">
        <f>IF(G$7=0,0,G$7/NMM_fec!G$7)</f>
        <v>0.13178689774974503</v>
      </c>
      <c r="H185" s="276">
        <f>IF(H$7=0,0,H$7/NMM_fec!H$7)</f>
        <v>0.13178689774974506</v>
      </c>
      <c r="I185" s="276">
        <f>IF(I$7=0,0,I$7/NMM_fec!I$7)</f>
        <v>0.13178689774974511</v>
      </c>
      <c r="J185" s="276">
        <f>IF(J$7=0,0,J$7/NMM_fec!J$7)</f>
        <v>0.13178689774974514</v>
      </c>
      <c r="K185" s="276">
        <f>IF(K$7=0,0,K$7/NMM_fec!K$7)</f>
        <v>0.13178689774974503</v>
      </c>
      <c r="L185" s="276">
        <f>IF(L$7=0,0,L$7/NMM_fec!L$7)</f>
        <v>0.13178689774974497</v>
      </c>
      <c r="M185" s="276">
        <f>IF(M$7=0,0,M$7/NMM_fec!M$7)</f>
        <v>0.13178689774974506</v>
      </c>
      <c r="N185" s="276">
        <f>IF(N$7=0,0,N$7/NMM_fec!N$7)</f>
        <v>0.13178689774974503</v>
      </c>
      <c r="O185" s="276">
        <f>IF(O$7=0,0,O$7/NMM_fec!O$7)</f>
        <v>0.13178689774974514</v>
      </c>
      <c r="P185" s="276">
        <f>IF(P$7=0,0,P$7/NMM_fec!P$7)</f>
        <v>0.13178689774974506</v>
      </c>
      <c r="Q185" s="276">
        <f>IF(Q$7=0,0,Q$7/NMM_fec!Q$7)</f>
        <v>0.13178689774974506</v>
      </c>
      <c r="R185" s="276">
        <f>IF(R$7=0,0,R$7/NMM_fec!R$7)</f>
        <v>0.13538359413002796</v>
      </c>
      <c r="S185" s="276">
        <f>IF(S$7=0,0,S$7/NMM_fec!S$7)</f>
        <v>0.13590073301996727</v>
      </c>
      <c r="T185" s="276">
        <f>IF(T$7=0,0,T$7/NMM_fec!T$7)</f>
        <v>0.1359007330199673</v>
      </c>
      <c r="U185" s="276">
        <f>IF(U$7=0,0,U$7/NMM_fec!U$7)</f>
        <v>0.13908604587322798</v>
      </c>
      <c r="V185" s="276">
        <f>IF(V$7=0,0,V$7/NMM_fec!V$7)</f>
        <v>0.14043349368794966</v>
      </c>
      <c r="W185" s="276">
        <f>IF(W$7=0,0,W$7/NMM_fec!W$7)</f>
        <v>0.14043349368794966</v>
      </c>
      <c r="DA185" s="77"/>
    </row>
    <row r="186" spans="1:105" ht="12" customHeight="1" x14ac:dyDescent="0.25">
      <c r="A186" s="202" t="s">
        <v>94</v>
      </c>
      <c r="B186" s="276">
        <f>IF(B$8=0,0,B$8/NMM_fec!B$8)</f>
        <v>0.7224011706242095</v>
      </c>
      <c r="C186" s="276">
        <f>IF(C$8=0,0,C$8/NMM_fec!C$8)</f>
        <v>0.7224011706242095</v>
      </c>
      <c r="D186" s="276">
        <f>IF(D$8=0,0,D$8/NMM_fec!D$8)</f>
        <v>0.7224011706242095</v>
      </c>
      <c r="E186" s="276">
        <f>IF(E$8=0,0,E$8/NMM_fec!E$8)</f>
        <v>0.72240117062420983</v>
      </c>
      <c r="F186" s="276">
        <f>IF(F$8=0,0,F$8/NMM_fec!F$8)</f>
        <v>0.72240117062420972</v>
      </c>
      <c r="G186" s="276">
        <f>IF(G$8=0,0,G$8/NMM_fec!G$8)</f>
        <v>0.7224011706242095</v>
      </c>
      <c r="H186" s="276">
        <f>IF(H$8=0,0,H$8/NMM_fec!H$8)</f>
        <v>0.72240117062420961</v>
      </c>
      <c r="I186" s="276">
        <f>IF(I$8=0,0,I$8/NMM_fec!I$8)</f>
        <v>0.72240117062420983</v>
      </c>
      <c r="J186" s="276">
        <f>IF(J$8=0,0,J$8/NMM_fec!J$8)</f>
        <v>0.72240117062420972</v>
      </c>
      <c r="K186" s="276">
        <f>IF(K$8=0,0,K$8/NMM_fec!K$8)</f>
        <v>0.72240117062420983</v>
      </c>
      <c r="L186" s="276">
        <f>IF(L$8=0,0,L$8/NMM_fec!L$8)</f>
        <v>0.72240117062420983</v>
      </c>
      <c r="M186" s="276">
        <f>IF(M$8=0,0,M$8/NMM_fec!M$8)</f>
        <v>0.7224011706242095</v>
      </c>
      <c r="N186" s="276">
        <f>IF(N$8=0,0,N$8/NMM_fec!N$8)</f>
        <v>0.72240117062420983</v>
      </c>
      <c r="O186" s="276">
        <f>IF(O$8=0,0,O$8/NMM_fec!O$8)</f>
        <v>0.72240117062420972</v>
      </c>
      <c r="P186" s="276">
        <f>IF(P$8=0,0,P$8/NMM_fec!P$8)</f>
        <v>0.72240117062421005</v>
      </c>
      <c r="Q186" s="276">
        <f>IF(Q$8=0,0,Q$8/NMM_fec!Q$8)</f>
        <v>0.72240117062420961</v>
      </c>
      <c r="R186" s="276">
        <f>IF(R$8=0,0,R$8/NMM_fec!R$8)</f>
        <v>0.72677705547752158</v>
      </c>
      <c r="S186" s="276">
        <f>IF(S$8=0,0,S$8/NMM_fec!S$8)</f>
        <v>0.73071535184550274</v>
      </c>
      <c r="T186" s="276">
        <f>IF(T$8=0,0,T$8/NMM_fec!T$8)</f>
        <v>0.73425981857668543</v>
      </c>
      <c r="U186" s="276">
        <f>IF(U$8=0,0,U$8/NMM_fec!U$8)</f>
        <v>0.73744983863474978</v>
      </c>
      <c r="V186" s="276">
        <f>IF(V$8=0,0,V$8/NMM_fec!V$8)</f>
        <v>0.74032085668700842</v>
      </c>
      <c r="W186" s="276">
        <f>IF(W$8=0,0,W$8/NMM_fec!W$8)</f>
        <v>0.74290477293404023</v>
      </c>
      <c r="DA186" s="77"/>
    </row>
    <row r="187" spans="1:105" ht="12" customHeight="1" x14ac:dyDescent="0.25">
      <c r="A187" s="202" t="s">
        <v>95</v>
      </c>
      <c r="B187" s="276">
        <f>IF(B$9=0,0,B$9/NMM_fec!B$9)</f>
        <v>0.50284482072320258</v>
      </c>
      <c r="C187" s="276">
        <f>IF(C$9=0,0,C$9/NMM_fec!C$9)</f>
        <v>0.5028448207232028</v>
      </c>
      <c r="D187" s="276">
        <f>IF(D$9=0,0,D$9/NMM_fec!D$9)</f>
        <v>0.5028448207232028</v>
      </c>
      <c r="E187" s="276">
        <f>IF(E$9=0,0,E$9/NMM_fec!E$9)</f>
        <v>0.50284482072320291</v>
      </c>
      <c r="F187" s="276">
        <f>IF(F$9=0,0,F$9/NMM_fec!F$9)</f>
        <v>0.5028448207232028</v>
      </c>
      <c r="G187" s="276">
        <f>IF(G$9=0,0,G$9/NMM_fec!G$9)</f>
        <v>0.5028448207232028</v>
      </c>
      <c r="H187" s="276">
        <f>IF(H$9=0,0,H$9/NMM_fec!H$9)</f>
        <v>0.5028448207232028</v>
      </c>
      <c r="I187" s="276">
        <f>IF(I$9=0,0,I$9/NMM_fec!I$9)</f>
        <v>0.5028448207232028</v>
      </c>
      <c r="J187" s="276">
        <f>IF(J$9=0,0,J$9/NMM_fec!J$9)</f>
        <v>0.5028448207232028</v>
      </c>
      <c r="K187" s="276">
        <f>IF(K$9=0,0,K$9/NMM_fec!K$9)</f>
        <v>0.50284482072320269</v>
      </c>
      <c r="L187" s="276">
        <f>IF(L$9=0,0,L$9/NMM_fec!L$9)</f>
        <v>0.5028448207232028</v>
      </c>
      <c r="M187" s="276">
        <f>IF(M$9=0,0,M$9/NMM_fec!M$9)</f>
        <v>0.5028448207232028</v>
      </c>
      <c r="N187" s="276">
        <f>IF(N$9=0,0,N$9/NMM_fec!N$9)</f>
        <v>0.50284482072320258</v>
      </c>
      <c r="O187" s="276">
        <f>IF(O$9=0,0,O$9/NMM_fec!O$9)</f>
        <v>0.50284482072320291</v>
      </c>
      <c r="P187" s="276">
        <f>IF(P$9=0,0,P$9/NMM_fec!P$9)</f>
        <v>0.5028448207232028</v>
      </c>
      <c r="Q187" s="276">
        <f>IF(Q$9=0,0,Q$9/NMM_fec!Q$9)</f>
        <v>0.50284482072320291</v>
      </c>
      <c r="R187" s="276">
        <f>IF(R$9=0,0,R$9/NMM_fec!R$9)</f>
        <v>0.51771255657611126</v>
      </c>
      <c r="S187" s="276">
        <f>IF(S$9=0,0,S$9/NMM_fec!S$9)</f>
        <v>0.51854153105071876</v>
      </c>
      <c r="T187" s="276">
        <f>IF(T$9=0,0,T$9/NMM_fec!T$9)</f>
        <v>0.51854153105071865</v>
      </c>
      <c r="U187" s="276">
        <f>IF(U$9=0,0,U$9/NMM_fec!U$9)</f>
        <v>0.53183959587087515</v>
      </c>
      <c r="V187" s="276">
        <f>IF(V$9=0,0,V$9/NMM_fec!V$9)</f>
        <v>0.53583668910050397</v>
      </c>
      <c r="W187" s="276">
        <f>IF(W$9=0,0,W$9/NMM_fec!W$9)</f>
        <v>0.5358366891005043</v>
      </c>
      <c r="DA187" s="77"/>
    </row>
    <row r="188" spans="1:105" ht="12" customHeight="1" x14ac:dyDescent="0.25">
      <c r="A188" s="56" t="s">
        <v>96</v>
      </c>
      <c r="B188" s="277">
        <f>IF(B$10=0,0,B$10/NMM_fec!B$10)</f>
        <v>0.73438749746093035</v>
      </c>
      <c r="C188" s="277">
        <f>IF(C$10=0,0,C$10/NMM_fec!C$10)</f>
        <v>0.73398103137562476</v>
      </c>
      <c r="D188" s="277">
        <f>IF(D$10=0,0,D$10/NMM_fec!D$10)</f>
        <v>0.73219527830146802</v>
      </c>
      <c r="E188" s="277">
        <f>IF(E$10=0,0,E$10/NMM_fec!E$10)</f>
        <v>0.73960175937573025</v>
      </c>
      <c r="F188" s="277">
        <f>IF(F$10=0,0,F$10/NMM_fec!F$10)</f>
        <v>0.74552603721968191</v>
      </c>
      <c r="G188" s="277">
        <f>IF(G$10=0,0,G$10/NMM_fec!G$10)</f>
        <v>0.74472534822260239</v>
      </c>
      <c r="H188" s="277">
        <f>IF(H$10=0,0,H$10/NMM_fec!H$10)</f>
        <v>0.75114603412558423</v>
      </c>
      <c r="I188" s="277">
        <f>IF(I$10=0,0,I$10/NMM_fec!I$10)</f>
        <v>0.75564736352201789</v>
      </c>
      <c r="J188" s="277">
        <f>IF(J$10=0,0,J$10/NMM_fec!J$10)</f>
        <v>0.75725289018351283</v>
      </c>
      <c r="K188" s="277">
        <f>IF(K$10=0,0,K$10/NMM_fec!K$10)</f>
        <v>0.75985820575759122</v>
      </c>
      <c r="L188" s="277">
        <f>IF(L$10=0,0,L$10/NMM_fec!L$10)</f>
        <v>0.75576962399671488</v>
      </c>
      <c r="M188" s="277">
        <f>IF(M$10=0,0,M$10/NMM_fec!M$10)</f>
        <v>0.74947099929236627</v>
      </c>
      <c r="N188" s="277">
        <f>IF(N$10=0,0,N$10/NMM_fec!N$10)</f>
        <v>0.76351932487677387</v>
      </c>
      <c r="O188" s="277">
        <f>IF(O$10=0,0,O$10/NMM_fec!O$10)</f>
        <v>0.76337310851271167</v>
      </c>
      <c r="P188" s="277">
        <f>IF(P$10=0,0,P$10/NMM_fec!P$10)</f>
        <v>0.76516335872704899</v>
      </c>
      <c r="Q188" s="277">
        <f>IF(Q$10=0,0,Q$10/NMM_fec!Q$10)</f>
        <v>0.76667566689432276</v>
      </c>
      <c r="R188" s="277">
        <f>IF(R$10=0,0,R$10/NMM_fec!R$10)</f>
        <v>0.7836484558908613</v>
      </c>
      <c r="S188" s="277">
        <f>IF(S$10=0,0,S$10/NMM_fec!S$10)</f>
        <v>0.78514825995832982</v>
      </c>
      <c r="T188" s="277">
        <f>IF(T$10=0,0,T$10/NMM_fec!T$10)</f>
        <v>0.78763939105312775</v>
      </c>
      <c r="U188" s="277">
        <f>IF(U$10=0,0,U$10/NMM_fec!U$10)</f>
        <v>0.80998584338879109</v>
      </c>
      <c r="V188" s="277">
        <f>IF(V$10=0,0,V$10/NMM_fec!V$10)</f>
        <v>0.8066134755313028</v>
      </c>
      <c r="W188" s="277">
        <f>IF(W$10=0,0,W$10/NMM_fec!W$10)</f>
        <v>0.81402914194211395</v>
      </c>
      <c r="DA188" s="78"/>
    </row>
    <row r="189" spans="1:105" ht="12" customHeight="1" x14ac:dyDescent="0.25">
      <c r="A189" s="203" t="s">
        <v>1452</v>
      </c>
      <c r="B189" s="278">
        <f>IF(B$16=0,0,B$16/NMM_fec!B$16)</f>
        <v>0.71048261911009336</v>
      </c>
      <c r="C189" s="278">
        <f>IF(C$16=0,0,C$16/NMM_fec!C$16)</f>
        <v>0.71048261911009347</v>
      </c>
      <c r="D189" s="278">
        <f>IF(D$16=0,0,D$16/NMM_fec!D$16)</f>
        <v>0.71048261911009358</v>
      </c>
      <c r="E189" s="278">
        <f>IF(E$16=0,0,E$16/NMM_fec!E$16)</f>
        <v>0.71048261911009369</v>
      </c>
      <c r="F189" s="278">
        <f>IF(F$16=0,0,F$16/NMM_fec!F$16)</f>
        <v>0.71048261911009303</v>
      </c>
      <c r="G189" s="278">
        <f>IF(G$16=0,0,G$16/NMM_fec!G$16)</f>
        <v>0.71048261911009358</v>
      </c>
      <c r="H189" s="278">
        <f>IF(H$16=0,0,H$16/NMM_fec!H$16)</f>
        <v>0.7104826191100938</v>
      </c>
      <c r="I189" s="278">
        <f>IF(I$16=0,0,I$16/NMM_fec!I$16)</f>
        <v>0.71048261911009358</v>
      </c>
      <c r="J189" s="278">
        <f>IF(J$16=0,0,J$16/NMM_fec!J$16)</f>
        <v>0.71048261911009358</v>
      </c>
      <c r="K189" s="278">
        <f>IF(K$16=0,0,K$16/NMM_fec!K$16)</f>
        <v>0.71048261911009358</v>
      </c>
      <c r="L189" s="278">
        <f>IF(L$16=0,0,L$16/NMM_fec!L$16)</f>
        <v>0.71048261911009358</v>
      </c>
      <c r="M189" s="278">
        <f>IF(M$16=0,0,M$16/NMM_fec!M$16)</f>
        <v>0.7104826191100938</v>
      </c>
      <c r="N189" s="278">
        <f>IF(N$16=0,0,N$16/NMM_fec!N$16)</f>
        <v>0.7104826191100938</v>
      </c>
      <c r="O189" s="278">
        <f>IF(O$16=0,0,O$16/NMM_fec!O$16)</f>
        <v>0.71048261911009347</v>
      </c>
      <c r="P189" s="278">
        <f>IF(P$16=0,0,P$16/NMM_fec!P$16)</f>
        <v>0.71048261911009369</v>
      </c>
      <c r="Q189" s="278">
        <f>IF(Q$16=0,0,Q$16/NMM_fec!Q$16)</f>
        <v>0.71048261911009358</v>
      </c>
      <c r="R189" s="278">
        <f>IF(R$16=0,0,R$16/NMM_fec!R$16)</f>
        <v>0.71638435719908433</v>
      </c>
      <c r="S189" s="278">
        <f>IF(S$16=0,0,S$16/NMM_fec!S$16)</f>
        <v>0.72169592147917583</v>
      </c>
      <c r="T189" s="278">
        <f>IF(T$16=0,0,T$16/NMM_fec!T$16)</f>
        <v>0.72647632933125827</v>
      </c>
      <c r="U189" s="278">
        <f>IF(U$16=0,0,U$16/NMM_fec!U$16)</f>
        <v>0.73077869639813242</v>
      </c>
      <c r="V189" s="278">
        <f>IF(V$16=0,0,V$16/NMM_fec!V$16)</f>
        <v>0.73465082675831916</v>
      </c>
      <c r="W189" s="278">
        <f>IF(W$16=0,0,W$16/NMM_fec!W$16)</f>
        <v>0.73813574408248728</v>
      </c>
      <c r="DA189" s="79"/>
    </row>
    <row r="190" spans="1:105" ht="12" customHeight="1" x14ac:dyDescent="0.25">
      <c r="A190" s="203" t="s">
        <v>1454</v>
      </c>
      <c r="B190" s="278">
        <f>IF(B$17=0,0,B$17/NMM_fec!B$17)</f>
        <v>0.45829510984581334</v>
      </c>
      <c r="C190" s="278">
        <f>IF(C$17=0,0,C$17/NMM_fec!C$17)</f>
        <v>0.46298461435180605</v>
      </c>
      <c r="D190" s="278">
        <f>IF(D$17=0,0,D$17/NMM_fec!D$17)</f>
        <v>0.46333366860205805</v>
      </c>
      <c r="E190" s="278">
        <f>IF(E$17=0,0,E$17/NMM_fec!E$17)</f>
        <v>0.46062942885447616</v>
      </c>
      <c r="F190" s="278">
        <f>IF(F$17=0,0,F$17/NMM_fec!F$17)</f>
        <v>0.46220114737310869</v>
      </c>
      <c r="G190" s="278">
        <f>IF(G$17=0,0,G$17/NMM_fec!G$17)</f>
        <v>0.46171485168953186</v>
      </c>
      <c r="H190" s="278">
        <f>IF(H$17=0,0,H$17/NMM_fec!H$17)</f>
        <v>0.4605467187265348</v>
      </c>
      <c r="I190" s="278">
        <f>IF(I$17=0,0,I$17/NMM_fec!I$17)</f>
        <v>0.45866935033560818</v>
      </c>
      <c r="J190" s="278">
        <f>IF(J$17=0,0,J$17/NMM_fec!J$17)</f>
        <v>0.46045832581825241</v>
      </c>
      <c r="K190" s="278">
        <f>IF(K$17=0,0,K$17/NMM_fec!K$17)</f>
        <v>0.45492991485355927</v>
      </c>
      <c r="L190" s="278">
        <f>IF(L$17=0,0,L$17/NMM_fec!L$17)</f>
        <v>0.45382456585340802</v>
      </c>
      <c r="M190" s="278">
        <f>IF(M$17=0,0,M$17/NMM_fec!M$17)</f>
        <v>0.45139666199785033</v>
      </c>
      <c r="N190" s="278">
        <f>IF(N$17=0,0,N$17/NMM_fec!N$17)</f>
        <v>0.47377034096853976</v>
      </c>
      <c r="O190" s="278">
        <f>IF(O$17=0,0,O$17/NMM_fec!O$17)</f>
        <v>0.46999425706078901</v>
      </c>
      <c r="P190" s="278">
        <f>IF(P$17=0,0,P$17/NMM_fec!P$17)</f>
        <v>0.46823409488376039</v>
      </c>
      <c r="Q190" s="278">
        <f>IF(Q$17=0,0,Q$17/NMM_fec!Q$17)</f>
        <v>0.47316373514527327</v>
      </c>
      <c r="R190" s="278">
        <f>IF(R$17=0,0,R$17/NMM_fec!R$17)</f>
        <v>0.48208489183958497</v>
      </c>
      <c r="S190" s="278">
        <f>IF(S$17=0,0,S$17/NMM_fec!S$17)</f>
        <v>0.48044016619429919</v>
      </c>
      <c r="T190" s="278">
        <f>IF(T$17=0,0,T$17/NMM_fec!T$17)</f>
        <v>0.48106106585521419</v>
      </c>
      <c r="U190" s="278">
        <f>IF(U$17=0,0,U$17/NMM_fec!U$17)</f>
        <v>0.49685516038800792</v>
      </c>
      <c r="V190" s="278">
        <f>IF(V$17=0,0,V$17/NMM_fec!V$17)</f>
        <v>0.49632547368921176</v>
      </c>
      <c r="W190" s="278">
        <f>IF(W$17=0,0,W$17/NMM_fec!W$17)</f>
        <v>0.49915941719681961</v>
      </c>
      <c r="DA190" s="79"/>
    </row>
    <row r="191" spans="1:105" ht="12" customHeight="1" x14ac:dyDescent="0.25">
      <c r="A191" s="203" t="s">
        <v>1463</v>
      </c>
      <c r="B191" s="278">
        <f>IF(B$25=0,0,B$25/NMM_fec!B$25)</f>
        <v>0.66472876690363292</v>
      </c>
      <c r="C191" s="278">
        <f>IF(C$25=0,0,C$25/NMM_fec!C$25)</f>
        <v>0.66095458490033154</v>
      </c>
      <c r="D191" s="278">
        <f>IF(D$25=0,0,D$25/NMM_fec!D$25)</f>
        <v>0.6582154070673728</v>
      </c>
      <c r="E191" s="278">
        <f>IF(E$25=0,0,E$25/NMM_fec!E$25)</f>
        <v>0.65688222990525735</v>
      </c>
      <c r="F191" s="278">
        <f>IF(F$25=0,0,F$25/NMM_fec!F$25)</f>
        <v>0.65407210983548425</v>
      </c>
      <c r="G191" s="278">
        <f>IF(G$25=0,0,G$25/NMM_fec!G$25)</f>
        <v>0.65156186486415324</v>
      </c>
      <c r="H191" s="278">
        <f>IF(H$25=0,0,H$25/NMM_fec!H$25)</f>
        <v>0.65223589054011188</v>
      </c>
      <c r="I191" s="278">
        <f>IF(I$25=0,0,I$25/NMM_fec!I$25)</f>
        <v>0.66212151299990096</v>
      </c>
      <c r="J191" s="278">
        <f>IF(J$25=0,0,J$25/NMM_fec!J$25)</f>
        <v>0.65780467287755517</v>
      </c>
      <c r="K191" s="278">
        <f>IF(K$25=0,0,K$25/NMM_fec!K$25)</f>
        <v>0.65822182992879086</v>
      </c>
      <c r="L191" s="278">
        <f>IF(L$25=0,0,L$25/NMM_fec!L$25)</f>
        <v>0.66088240691238898</v>
      </c>
      <c r="M191" s="278">
        <f>IF(M$25=0,0,M$25/NMM_fec!M$25)</f>
        <v>0.66294646406344648</v>
      </c>
      <c r="N191" s="278">
        <f>IF(N$25=0,0,N$25/NMM_fec!N$25)</f>
        <v>0.6547250496280177</v>
      </c>
      <c r="O191" s="278">
        <f>IF(O$25=0,0,O$25/NMM_fec!O$25)</f>
        <v>0.6537271454514868</v>
      </c>
      <c r="P191" s="278">
        <f>IF(P$25=0,0,P$25/NMM_fec!P$25)</f>
        <v>0.65295989641896124</v>
      </c>
      <c r="Q191" s="278">
        <f>IF(Q$25=0,0,Q$25/NMM_fec!Q$25)</f>
        <v>0.65292143270208314</v>
      </c>
      <c r="R191" s="278">
        <f>IF(R$25=0,0,R$25/NMM_fec!R$25)</f>
        <v>0.6781729892965479</v>
      </c>
      <c r="S191" s="278">
        <f>IF(S$25=0,0,S$25/NMM_fec!S$25)</f>
        <v>0.67724754767625295</v>
      </c>
      <c r="T191" s="278">
        <f>IF(T$25=0,0,T$25/NMM_fec!T$25)</f>
        <v>0.67817945512269817</v>
      </c>
      <c r="U191" s="278">
        <f>IF(U$25=0,0,U$25/NMM_fec!U$25)</f>
        <v>0.69911651471044378</v>
      </c>
      <c r="V191" s="278">
        <f>IF(V$25=0,0,V$25/NMM_fec!V$25)</f>
        <v>0.70167562299524766</v>
      </c>
      <c r="W191" s="278">
        <f>IF(W$25=0,0,W$25/NMM_fec!W$25)</f>
        <v>0.70383500498737761</v>
      </c>
      <c r="DA191" s="79"/>
    </row>
    <row r="192" spans="1:105" ht="12" customHeight="1" x14ac:dyDescent="0.25">
      <c r="A192" s="41" t="s">
        <v>1472</v>
      </c>
      <c r="B192" s="279">
        <f>IF(B$33=0,0,B$33/NMM_fec!B$33)</f>
        <v>0.70980038940603751</v>
      </c>
      <c r="C192" s="279">
        <f>IF(C$33=0,0,C$33/NMM_fec!C$33)</f>
        <v>0.71246504173791791</v>
      </c>
      <c r="D192" s="279">
        <f>IF(D$33=0,0,D$33/NMM_fec!D$33)</f>
        <v>0.70918844355191102</v>
      </c>
      <c r="E192" s="279">
        <f>IF(E$33=0,0,E$33/NMM_fec!E$33)</f>
        <v>0.7086506311861166</v>
      </c>
      <c r="F192" s="279">
        <f>IF(F$33=0,0,F$33/NMM_fec!F$33)</f>
        <v>0.70937106818469453</v>
      </c>
      <c r="G192" s="279">
        <f>IF(G$33=0,0,G$33/NMM_fec!G$33)</f>
        <v>0.71107601724657221</v>
      </c>
      <c r="H192" s="279">
        <f>IF(H$33=0,0,H$33/NMM_fec!H$33)</f>
        <v>0.71405699393163891</v>
      </c>
      <c r="I192" s="279">
        <f>IF(I$33=0,0,I$33/NMM_fec!I$33)</f>
        <v>0.72349144931977527</v>
      </c>
      <c r="J192" s="279">
        <f>IF(J$33=0,0,J$33/NMM_fec!J$33)</f>
        <v>0.72414370342872514</v>
      </c>
      <c r="K192" s="279">
        <f>IF(K$33=0,0,K$33/NMM_fec!K$33)</f>
        <v>0.72138172170893633</v>
      </c>
      <c r="L192" s="279">
        <f>IF(L$33=0,0,L$33/NMM_fec!L$33)</f>
        <v>0.72227495414054999</v>
      </c>
      <c r="M192" s="279">
        <f>IF(M$33=0,0,M$33/NMM_fec!M$33)</f>
        <v>0.72231404645936459</v>
      </c>
      <c r="N192" s="279">
        <f>IF(N$33=0,0,N$33/NMM_fec!N$33)</f>
        <v>0.74121229581550752</v>
      </c>
      <c r="O192" s="279">
        <f>IF(O$33=0,0,O$33/NMM_fec!O$33)</f>
        <v>0.73590343597839525</v>
      </c>
      <c r="P192" s="279">
        <f>IF(P$33=0,0,P$33/NMM_fec!P$33)</f>
        <v>0.73121235597137491</v>
      </c>
      <c r="Q192" s="279">
        <f>IF(Q$33=0,0,Q$33/NMM_fec!Q$33)</f>
        <v>0.73602141463170467</v>
      </c>
      <c r="R192" s="279">
        <f>IF(R$33=0,0,R$33/NMM_fec!R$33)</f>
        <v>0.7443915325073609</v>
      </c>
      <c r="S192" s="279">
        <f>IF(S$33=0,0,S$33/NMM_fec!S$33)</f>
        <v>0.74639687568616886</v>
      </c>
      <c r="T192" s="279">
        <f>IF(T$33=0,0,T$33/NMM_fec!T$33)</f>
        <v>0.75260532123183443</v>
      </c>
      <c r="U192" s="279">
        <f>IF(U$33=0,0,U$33/NMM_fec!U$33)</f>
        <v>0.75736931706113575</v>
      </c>
      <c r="V192" s="279">
        <f>IF(V$33=0,0,V$33/NMM_fec!V$33)</f>
        <v>0.75751193956783303</v>
      </c>
      <c r="W192" s="279">
        <f>IF(W$33=0,0,W$33/NMM_fec!W$33)</f>
        <v>0.76266572083233308</v>
      </c>
      <c r="DA192" s="82"/>
    </row>
    <row r="193" spans="1:105" ht="12" customHeight="1" x14ac:dyDescent="0.25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DA193" s="173"/>
    </row>
    <row r="194" spans="1:105" ht="12" customHeight="1" x14ac:dyDescent="0.25">
      <c r="A194" s="35" t="s">
        <v>50</v>
      </c>
      <c r="B194" s="322">
        <f>IF(B$48=0,0,B$48/NMM_fec!B$48)</f>
        <v>0.43173956208261893</v>
      </c>
      <c r="C194" s="322">
        <f>IF(C$48=0,0,C$48/NMM_fec!C$48)</f>
        <v>0.43200003867254122</v>
      </c>
      <c r="D194" s="322">
        <f>IF(D$48=0,0,D$48/NMM_fec!D$48)</f>
        <v>0.4328927873415071</v>
      </c>
      <c r="E194" s="322">
        <f>IF(E$48=0,0,E$48/NMM_fec!E$48)</f>
        <v>0.4341881427925624</v>
      </c>
      <c r="F194" s="322">
        <f>IF(F$48=0,0,F$48/NMM_fec!F$48)</f>
        <v>0.4353706484163159</v>
      </c>
      <c r="G194" s="322">
        <f>IF(G$48=0,0,G$48/NMM_fec!G$48)</f>
        <v>0.43618387140946047</v>
      </c>
      <c r="H194" s="322">
        <f>IF(H$48=0,0,H$48/NMM_fec!H$48)</f>
        <v>0.43764789598211346</v>
      </c>
      <c r="I194" s="322">
        <f>IF(I$48=0,0,I$48/NMM_fec!I$48)</f>
        <v>0.43953292851737352</v>
      </c>
      <c r="J194" s="322">
        <f>IF(J$48=0,0,J$48/NMM_fec!J$48)</f>
        <v>0.43970577347970069</v>
      </c>
      <c r="K194" s="322">
        <f>IF(K$48=0,0,K$48/NMM_fec!K$48)</f>
        <v>0.44150474535350476</v>
      </c>
      <c r="L194" s="322">
        <f>IF(L$48=0,0,L$48/NMM_fec!L$48)</f>
        <v>0.44197987697877694</v>
      </c>
      <c r="M194" s="322">
        <f>IF(M$48=0,0,M$48/NMM_fec!M$48)</f>
        <v>0.44357707638255156</v>
      </c>
      <c r="N194" s="322">
        <f>IF(N$48=0,0,N$48/NMM_fec!N$48)</f>
        <v>0.44012223491419628</v>
      </c>
      <c r="O194" s="322">
        <f>IF(O$48=0,0,O$48/NMM_fec!O$48)</f>
        <v>0.43981960090048605</v>
      </c>
      <c r="P194" s="322">
        <f>IF(P$48=0,0,P$48/NMM_fec!P$48)</f>
        <v>0.43956699545265288</v>
      </c>
      <c r="Q194" s="322">
        <f>IF(Q$48=0,0,Q$48/NMM_fec!Q$48)</f>
        <v>0.43941820405448029</v>
      </c>
      <c r="R194" s="322">
        <f>IF(R$48=0,0,R$48/NMM_fec!R$48)</f>
        <v>0.44164417128238553</v>
      </c>
      <c r="S194" s="322">
        <f>IF(S$48=0,0,S$48/NMM_fec!S$48)</f>
        <v>0.44125673552349548</v>
      </c>
      <c r="T194" s="322">
        <f>IF(T$48=0,0,T$48/NMM_fec!T$48)</f>
        <v>0.4585393975640894</v>
      </c>
      <c r="U194" s="322">
        <f>IF(U$48=0,0,U$48/NMM_fec!U$48)</f>
        <v>0.45855173852438519</v>
      </c>
      <c r="V194" s="322">
        <f>IF(V$48=0,0,V$48/NMM_fec!V$48)</f>
        <v>0.45795469875588285</v>
      </c>
      <c r="W194" s="322">
        <f>IF(W$48=0,0,W$48/NMM_fec!W$48)</f>
        <v>0.45897871942633667</v>
      </c>
      <c r="DA194" s="95"/>
    </row>
    <row r="195" spans="1:105" ht="12" customHeight="1" x14ac:dyDescent="0.25">
      <c r="A195" s="55" t="s">
        <v>92</v>
      </c>
      <c r="B195" s="275">
        <f>IF(B$49=0,0,B$49/NMM_fec!B$49)</f>
        <v>0.39263295991380737</v>
      </c>
      <c r="C195" s="275">
        <f>IF(C$49=0,0,C$49/NMM_fec!C$49)</f>
        <v>0.39263295991380726</v>
      </c>
      <c r="D195" s="275">
        <f>IF(D$49=0,0,D$49/NMM_fec!D$49)</f>
        <v>0.3948033852913968</v>
      </c>
      <c r="E195" s="275">
        <f>IF(E$49=0,0,E$49/NMM_fec!E$49)</f>
        <v>0.39480338529139669</v>
      </c>
      <c r="F195" s="275">
        <f>IF(F$49=0,0,F$49/NMM_fec!F$49)</f>
        <v>0.39480338529139686</v>
      </c>
      <c r="G195" s="275">
        <f>IF(G$49=0,0,G$49/NMM_fec!G$49)</f>
        <v>0.39480338529139669</v>
      </c>
      <c r="H195" s="275">
        <f>IF(H$49=0,0,H$49/NMM_fec!H$49)</f>
        <v>0.39480338529139675</v>
      </c>
      <c r="I195" s="275">
        <f>IF(I$49=0,0,I$49/NMM_fec!I$49)</f>
        <v>0.39480338529139669</v>
      </c>
      <c r="J195" s="275">
        <f>IF(J$49=0,0,J$49/NMM_fec!J$49)</f>
        <v>0.39480338529139664</v>
      </c>
      <c r="K195" s="275">
        <f>IF(K$49=0,0,K$49/NMM_fec!K$49)</f>
        <v>0.39480338529139675</v>
      </c>
      <c r="L195" s="275">
        <f>IF(L$49=0,0,L$49/NMM_fec!L$49)</f>
        <v>0.39480338529139675</v>
      </c>
      <c r="M195" s="275">
        <f>IF(M$49=0,0,M$49/NMM_fec!M$49)</f>
        <v>0.39480338529139669</v>
      </c>
      <c r="N195" s="275">
        <f>IF(N$49=0,0,N$49/NMM_fec!N$49)</f>
        <v>0.39480338529139669</v>
      </c>
      <c r="O195" s="275">
        <f>IF(O$49=0,0,O$49/NMM_fec!O$49)</f>
        <v>0.39480338529139658</v>
      </c>
      <c r="P195" s="275">
        <f>IF(P$49=0,0,P$49/NMM_fec!P$49)</f>
        <v>0.39480338529139675</v>
      </c>
      <c r="Q195" s="275">
        <f>IF(Q$49=0,0,Q$49/NMM_fec!Q$49)</f>
        <v>0.39480338529139697</v>
      </c>
      <c r="R195" s="275">
        <f>IF(R$49=0,0,R$49/NMM_fec!R$49)</f>
        <v>0.39480338529139702</v>
      </c>
      <c r="S195" s="275">
        <f>IF(S$49=0,0,S$49/NMM_fec!S$49)</f>
        <v>0.39480338529139686</v>
      </c>
      <c r="T195" s="275">
        <f>IF(T$49=0,0,T$49/NMM_fec!T$49)</f>
        <v>0.40968439751501862</v>
      </c>
      <c r="U195" s="275">
        <f>IF(U$49=0,0,U$49/NMM_fec!U$49)</f>
        <v>0.40968439751501862</v>
      </c>
      <c r="V195" s="275">
        <f>IF(V$49=0,0,V$49/NMM_fec!V$49)</f>
        <v>0.40968439751501856</v>
      </c>
      <c r="W195" s="275">
        <f>IF(W$49=0,0,W$49/NMM_fec!W$49)</f>
        <v>0.40968439751501867</v>
      </c>
      <c r="DA195" s="76"/>
    </row>
    <row r="196" spans="1:105" ht="12" customHeight="1" x14ac:dyDescent="0.25">
      <c r="A196" s="202" t="s">
        <v>93</v>
      </c>
      <c r="B196" s="276">
        <f>IF(B$50=0,0,B$50/NMM_fec!B$50)</f>
        <v>0.10192320439549268</v>
      </c>
      <c r="C196" s="276">
        <f>IF(C$50=0,0,C$50/NMM_fec!C$50)</f>
        <v>0.10192320439549268</v>
      </c>
      <c r="D196" s="276">
        <f>IF(D$50=0,0,D$50/NMM_fec!D$50)</f>
        <v>0.10248662298733426</v>
      </c>
      <c r="E196" s="276">
        <f>IF(E$50=0,0,E$50/NMM_fec!E$50)</f>
        <v>0.10248662298733423</v>
      </c>
      <c r="F196" s="276">
        <f>IF(F$50=0,0,F$50/NMM_fec!F$50)</f>
        <v>0.10248662298733421</v>
      </c>
      <c r="G196" s="276">
        <f>IF(G$50=0,0,G$50/NMM_fec!G$50)</f>
        <v>0.10248662298733421</v>
      </c>
      <c r="H196" s="276">
        <f>IF(H$50=0,0,H$50/NMM_fec!H$50)</f>
        <v>0.10248662298733423</v>
      </c>
      <c r="I196" s="276">
        <f>IF(I$50=0,0,I$50/NMM_fec!I$50)</f>
        <v>0.10248662298733423</v>
      </c>
      <c r="J196" s="276">
        <f>IF(J$50=0,0,J$50/NMM_fec!J$50)</f>
        <v>0.10248662298733423</v>
      </c>
      <c r="K196" s="276">
        <f>IF(K$50=0,0,K$50/NMM_fec!K$50)</f>
        <v>0.10248662298733421</v>
      </c>
      <c r="L196" s="276">
        <f>IF(L$50=0,0,L$50/NMM_fec!L$50)</f>
        <v>0.10248662298733423</v>
      </c>
      <c r="M196" s="276">
        <f>IF(M$50=0,0,M$50/NMM_fec!M$50)</f>
        <v>0.10248662298733423</v>
      </c>
      <c r="N196" s="276">
        <f>IF(N$50=0,0,N$50/NMM_fec!N$50)</f>
        <v>0.10248662298733417</v>
      </c>
      <c r="O196" s="276">
        <f>IF(O$50=0,0,O$50/NMM_fec!O$50)</f>
        <v>0.10248662298733417</v>
      </c>
      <c r="P196" s="276">
        <f>IF(P$50=0,0,P$50/NMM_fec!P$50)</f>
        <v>0.1024866229873342</v>
      </c>
      <c r="Q196" s="276">
        <f>IF(Q$50=0,0,Q$50/NMM_fec!Q$50)</f>
        <v>0.10248662298733424</v>
      </c>
      <c r="R196" s="276">
        <f>IF(R$50=0,0,R$50/NMM_fec!R$50)</f>
        <v>0.10248662298733421</v>
      </c>
      <c r="S196" s="276">
        <f>IF(S$50=0,0,S$50/NMM_fec!S$50)</f>
        <v>0.10248662298733421</v>
      </c>
      <c r="T196" s="276">
        <f>IF(T$50=0,0,T$50/NMM_fec!T$50)</f>
        <v>0.10634957033340774</v>
      </c>
      <c r="U196" s="276">
        <f>IF(U$50=0,0,U$50/NMM_fec!U$50)</f>
        <v>0.10634957033340775</v>
      </c>
      <c r="V196" s="276">
        <f>IF(V$50=0,0,V$50/NMM_fec!V$50)</f>
        <v>0.10634957033340774</v>
      </c>
      <c r="W196" s="276">
        <f>IF(W$50=0,0,W$50/NMM_fec!W$50)</f>
        <v>0.10634957033340775</v>
      </c>
      <c r="DA196" s="77"/>
    </row>
    <row r="197" spans="1:105" ht="12" customHeight="1" x14ac:dyDescent="0.25">
      <c r="A197" s="202" t="s">
        <v>94</v>
      </c>
      <c r="B197" s="276">
        <f>IF(B$51=0,0,B$51/NMM_fec!B$51)</f>
        <v>0.55665761946316394</v>
      </c>
      <c r="C197" s="276">
        <f>IF(C$51=0,0,C$51/NMM_fec!C$51)</f>
        <v>0.55665761946316406</v>
      </c>
      <c r="D197" s="276">
        <f>IF(D$51=0,0,D$51/NMM_fec!D$51)</f>
        <v>0.55973475242769299</v>
      </c>
      <c r="E197" s="276">
        <f>IF(E$51=0,0,E$51/NMM_fec!E$51)</f>
        <v>0.55973475242769311</v>
      </c>
      <c r="F197" s="276">
        <f>IF(F$51=0,0,F$51/NMM_fec!F$51)</f>
        <v>0.55973475242769299</v>
      </c>
      <c r="G197" s="276">
        <f>IF(G$51=0,0,G$51/NMM_fec!G$51)</f>
        <v>0.55973475242769311</v>
      </c>
      <c r="H197" s="276">
        <f>IF(H$51=0,0,H$51/NMM_fec!H$51)</f>
        <v>0.55973475242769311</v>
      </c>
      <c r="I197" s="276">
        <f>IF(I$51=0,0,I$51/NMM_fec!I$51)</f>
        <v>0.55973475242769322</v>
      </c>
      <c r="J197" s="276">
        <f>IF(J$51=0,0,J$51/NMM_fec!J$51)</f>
        <v>0.55973475242769333</v>
      </c>
      <c r="K197" s="276">
        <f>IF(K$51=0,0,K$51/NMM_fec!K$51)</f>
        <v>0.55973475242769311</v>
      </c>
      <c r="L197" s="276">
        <f>IF(L$51=0,0,L$51/NMM_fec!L$51)</f>
        <v>0.55973475242769311</v>
      </c>
      <c r="M197" s="276">
        <f>IF(M$51=0,0,M$51/NMM_fec!M$51)</f>
        <v>0.55973475242769311</v>
      </c>
      <c r="N197" s="276">
        <f>IF(N$51=0,0,N$51/NMM_fec!N$51)</f>
        <v>0.55973475242769333</v>
      </c>
      <c r="O197" s="276">
        <f>IF(O$51=0,0,O$51/NMM_fec!O$51)</f>
        <v>0.55973475242769299</v>
      </c>
      <c r="P197" s="276">
        <f>IF(P$51=0,0,P$51/NMM_fec!P$51)</f>
        <v>0.55973475242769311</v>
      </c>
      <c r="Q197" s="276">
        <f>IF(Q$51=0,0,Q$51/NMM_fec!Q$51)</f>
        <v>0.55973475242769322</v>
      </c>
      <c r="R197" s="276">
        <f>IF(R$51=0,0,R$51/NMM_fec!R$51)</f>
        <v>0.55973475242769311</v>
      </c>
      <c r="S197" s="276">
        <f>IF(S$51=0,0,S$51/NMM_fec!S$51)</f>
        <v>0.55973475242769299</v>
      </c>
      <c r="T197" s="276">
        <f>IF(T$51=0,0,T$51/NMM_fec!T$51)</f>
        <v>0.58037727910065695</v>
      </c>
      <c r="U197" s="276">
        <f>IF(U$51=0,0,U$51/NMM_fec!U$51)</f>
        <v>0.58083239242567486</v>
      </c>
      <c r="V197" s="276">
        <f>IF(V$51=0,0,V$51/NMM_fec!V$51)</f>
        <v>0.58083239242567497</v>
      </c>
      <c r="W197" s="276">
        <f>IF(W$51=0,0,W$51/NMM_fec!W$51)</f>
        <v>0.58083239242567486</v>
      </c>
      <c r="DA197" s="77"/>
    </row>
    <row r="198" spans="1:105" ht="12" customHeight="1" x14ac:dyDescent="0.25">
      <c r="A198" s="202" t="s">
        <v>95</v>
      </c>
      <c r="B198" s="276">
        <f>IF(B$52=0,0,B$52/NMM_fec!B$52)</f>
        <v>0.38888135895049059</v>
      </c>
      <c r="C198" s="276">
        <f>IF(C$52=0,0,C$52/NMM_fec!C$52)</f>
        <v>0.38888135895049059</v>
      </c>
      <c r="D198" s="276">
        <f>IF(D$52=0,0,D$52/NMM_fec!D$52)</f>
        <v>0.39103104595211896</v>
      </c>
      <c r="E198" s="276">
        <f>IF(E$52=0,0,E$52/NMM_fec!E$52)</f>
        <v>0.39103104595211907</v>
      </c>
      <c r="F198" s="276">
        <f>IF(F$52=0,0,F$52/NMM_fec!F$52)</f>
        <v>0.39103104595211907</v>
      </c>
      <c r="G198" s="276">
        <f>IF(G$52=0,0,G$52/NMM_fec!G$52)</f>
        <v>0.39103104595211902</v>
      </c>
      <c r="H198" s="276">
        <f>IF(H$52=0,0,H$52/NMM_fec!H$52)</f>
        <v>0.39103104595211902</v>
      </c>
      <c r="I198" s="276">
        <f>IF(I$52=0,0,I$52/NMM_fec!I$52)</f>
        <v>0.39103104595211891</v>
      </c>
      <c r="J198" s="276">
        <f>IF(J$52=0,0,J$52/NMM_fec!J$52)</f>
        <v>0.39103104595211891</v>
      </c>
      <c r="K198" s="276">
        <f>IF(K$52=0,0,K$52/NMM_fec!K$52)</f>
        <v>0.39103104595211896</v>
      </c>
      <c r="L198" s="276">
        <f>IF(L$52=0,0,L$52/NMM_fec!L$52)</f>
        <v>0.39103104595211891</v>
      </c>
      <c r="M198" s="276">
        <f>IF(M$52=0,0,M$52/NMM_fec!M$52)</f>
        <v>0.39103104595211902</v>
      </c>
      <c r="N198" s="276">
        <f>IF(N$52=0,0,N$52/NMM_fec!N$52)</f>
        <v>0.39103104595211896</v>
      </c>
      <c r="O198" s="276">
        <f>IF(O$52=0,0,O$52/NMM_fec!O$52)</f>
        <v>0.39103104595211907</v>
      </c>
      <c r="P198" s="276">
        <f>IF(P$52=0,0,P$52/NMM_fec!P$52)</f>
        <v>0.39103104595211891</v>
      </c>
      <c r="Q198" s="276">
        <f>IF(Q$52=0,0,Q$52/NMM_fec!Q$52)</f>
        <v>0.39103104595211885</v>
      </c>
      <c r="R198" s="276">
        <f>IF(R$52=0,0,R$52/NMM_fec!R$52)</f>
        <v>0.39103104595211907</v>
      </c>
      <c r="S198" s="276">
        <f>IF(S$52=0,0,S$52/NMM_fec!S$52)</f>
        <v>0.39103104595211902</v>
      </c>
      <c r="T198" s="276">
        <f>IF(T$52=0,0,T$52/NMM_fec!T$52)</f>
        <v>0.40576987036806023</v>
      </c>
      <c r="U198" s="276">
        <f>IF(U$52=0,0,U$52/NMM_fec!U$52)</f>
        <v>0.40576987036806006</v>
      </c>
      <c r="V198" s="276">
        <f>IF(V$52=0,0,V$52/NMM_fec!V$52)</f>
        <v>0.40576987036806023</v>
      </c>
      <c r="W198" s="276">
        <f>IF(W$52=0,0,W$52/NMM_fec!W$52)</f>
        <v>0.40576987036806028</v>
      </c>
      <c r="DA198" s="77"/>
    </row>
    <row r="199" spans="1:105" ht="12" customHeight="1" x14ac:dyDescent="0.25">
      <c r="A199" s="56" t="s">
        <v>96</v>
      </c>
      <c r="B199" s="277">
        <f>IF(B$53=0,0,B$53/NMM_fec!B$53)</f>
        <v>0.56599866418257616</v>
      </c>
      <c r="C199" s="277">
        <f>IF(C$53=0,0,C$53/NMM_fec!C$53)</f>
        <v>0.56568539732806955</v>
      </c>
      <c r="D199" s="277">
        <f>IF(D$53=0,0,D$53/NMM_fec!D$53)</f>
        <v>0.56742853170402818</v>
      </c>
      <c r="E199" s="277">
        <f>IF(E$53=0,0,E$53/NMM_fec!E$53)</f>
        <v>0.57316832381360217</v>
      </c>
      <c r="F199" s="277">
        <f>IF(F$53=0,0,F$53/NMM_fec!F$53)</f>
        <v>0.57775945459253653</v>
      </c>
      <c r="G199" s="277">
        <f>IF(G$53=0,0,G$53/NMM_fec!G$53)</f>
        <v>0.57713894556246126</v>
      </c>
      <c r="H199" s="277">
        <f>IF(H$53=0,0,H$53/NMM_fec!H$53)</f>
        <v>0.5821147771232893</v>
      </c>
      <c r="I199" s="277">
        <f>IF(I$53=0,0,I$53/NMM_fec!I$53)</f>
        <v>0.58560316718237237</v>
      </c>
      <c r="J199" s="277">
        <f>IF(J$53=0,0,J$53/NMM_fec!J$53)</f>
        <v>0.58684740033047122</v>
      </c>
      <c r="K199" s="277">
        <f>IF(K$53=0,0,K$53/NMM_fec!K$53)</f>
        <v>0.5888664387408995</v>
      </c>
      <c r="L199" s="277">
        <f>IF(L$53=0,0,L$53/NMM_fec!L$53)</f>
        <v>0.58569791524166592</v>
      </c>
      <c r="M199" s="277">
        <f>IF(M$53=0,0,M$53/NMM_fec!M$53)</f>
        <v>0.5808166773073894</v>
      </c>
      <c r="N199" s="277">
        <f>IF(N$53=0,0,N$53/NMM_fec!N$53)</f>
        <v>0.59170369200892192</v>
      </c>
      <c r="O199" s="277">
        <f>IF(O$53=0,0,O$53/NMM_fec!O$53)</f>
        <v>0.59159037888163224</v>
      </c>
      <c r="P199" s="277">
        <f>IF(P$53=0,0,P$53/NMM_fec!P$53)</f>
        <v>0.59297776702876825</v>
      </c>
      <c r="Q199" s="277">
        <f>IF(Q$53=0,0,Q$53/NMM_fec!Q$53)</f>
        <v>0.59414975874774012</v>
      </c>
      <c r="R199" s="277">
        <f>IF(R$53=0,0,R$53/NMM_fec!R$53)</f>
        <v>0.58891953878703596</v>
      </c>
      <c r="S199" s="277">
        <f>IF(S$53=0,0,S$53/NMM_fec!S$53)</f>
        <v>0.59004665632685227</v>
      </c>
      <c r="T199" s="277">
        <f>IF(T$53=0,0,T$53/NMM_fec!T$53)</f>
        <v>0.61422949250079595</v>
      </c>
      <c r="U199" s="277">
        <f>IF(U$53=0,0,U$53/NMM_fec!U$53)</f>
        <v>0.61126814661301843</v>
      </c>
      <c r="V199" s="277">
        <f>IF(V$53=0,0,V$53/NMM_fec!V$53)</f>
        <v>0.60872313787395216</v>
      </c>
      <c r="W199" s="277">
        <f>IF(W$53=0,0,W$53/NMM_fec!W$53)</f>
        <v>0.61431948341484699</v>
      </c>
      <c r="DA199" s="78"/>
    </row>
    <row r="200" spans="1:105" ht="12" customHeight="1" x14ac:dyDescent="0.25">
      <c r="A200" s="203" t="s">
        <v>1498</v>
      </c>
      <c r="B200" s="278">
        <f>IF(B$59=0,0,B$59/NMM_fec!B$59)</f>
        <v>0.47276459761788453</v>
      </c>
      <c r="C200" s="278">
        <f>IF(C$59=0,0,C$59/NMM_fec!C$59)</f>
        <v>0.47276459761788459</v>
      </c>
      <c r="D200" s="278">
        <f>IF(D$59=0,0,D$59/NMM_fec!D$59)</f>
        <v>0.47537798056087788</v>
      </c>
      <c r="E200" s="278">
        <f>IF(E$59=0,0,E$59/NMM_fec!E$59)</f>
        <v>0.47537798056087771</v>
      </c>
      <c r="F200" s="278">
        <f>IF(F$59=0,0,F$59/NMM_fec!F$59)</f>
        <v>0.47537798056087816</v>
      </c>
      <c r="G200" s="278">
        <f>IF(G$59=0,0,G$59/NMM_fec!G$59)</f>
        <v>0.47537798056087766</v>
      </c>
      <c r="H200" s="278">
        <f>IF(H$59=0,0,H$59/NMM_fec!H$59)</f>
        <v>0.47537798056087766</v>
      </c>
      <c r="I200" s="278">
        <f>IF(I$59=0,0,I$59/NMM_fec!I$59)</f>
        <v>0.47537798056087816</v>
      </c>
      <c r="J200" s="278">
        <f>IF(J$59=0,0,J$59/NMM_fec!J$59)</f>
        <v>0.47537798056087821</v>
      </c>
      <c r="K200" s="278">
        <f>IF(K$59=0,0,K$59/NMM_fec!K$59)</f>
        <v>0.47537798056087799</v>
      </c>
      <c r="L200" s="278">
        <f>IF(L$59=0,0,L$59/NMM_fec!L$59)</f>
        <v>0.47537798056087777</v>
      </c>
      <c r="M200" s="278">
        <f>IF(M$59=0,0,M$59/NMM_fec!M$59)</f>
        <v>0.47537798056087788</v>
      </c>
      <c r="N200" s="278">
        <f>IF(N$59=0,0,N$59/NMM_fec!N$59)</f>
        <v>0.4753779805608781</v>
      </c>
      <c r="O200" s="278">
        <f>IF(O$59=0,0,O$59/NMM_fec!O$59)</f>
        <v>0.47537798056087777</v>
      </c>
      <c r="P200" s="278">
        <f>IF(P$59=0,0,P$59/NMM_fec!P$59)</f>
        <v>0.47537798056087777</v>
      </c>
      <c r="Q200" s="278">
        <f>IF(Q$59=0,0,Q$59/NMM_fec!Q$59)</f>
        <v>0.47537798056087777</v>
      </c>
      <c r="R200" s="278">
        <f>IF(R$59=0,0,R$59/NMM_fec!R$59)</f>
        <v>0.47537798056087799</v>
      </c>
      <c r="S200" s="278">
        <f>IF(S$59=0,0,S$59/NMM_fec!S$59)</f>
        <v>0.47537798056087788</v>
      </c>
      <c r="T200" s="278">
        <f>IF(T$59=0,0,T$59/NMM_fec!T$59)</f>
        <v>0.49329602737383971</v>
      </c>
      <c r="U200" s="278">
        <f>IF(U$59=0,0,U$59/NMM_fec!U$59)</f>
        <v>0.49329602737383971</v>
      </c>
      <c r="V200" s="278">
        <f>IF(V$59=0,0,V$59/NMM_fec!V$59)</f>
        <v>0.49329602737383965</v>
      </c>
      <c r="W200" s="278">
        <f>IF(W$59=0,0,W$59/NMM_fec!W$59)</f>
        <v>0.49329602737383982</v>
      </c>
      <c r="DA200" s="79"/>
    </row>
    <row r="201" spans="1:105" ht="12" customHeight="1" x14ac:dyDescent="0.25">
      <c r="A201" s="203" t="s">
        <v>1500</v>
      </c>
      <c r="B201" s="278">
        <f>IF(B$60=0,0,B$60/NMM_fec!B$60)</f>
        <v>0.33102100661313016</v>
      </c>
      <c r="C201" s="278">
        <f>IF(C$60=0,0,C$60/NMM_fec!C$60)</f>
        <v>0.33727500669574301</v>
      </c>
      <c r="D201" s="278">
        <f>IF(D$60=0,0,D$60/NMM_fec!D$60)</f>
        <v>0.3385231119908475</v>
      </c>
      <c r="E201" s="278">
        <f>IF(E$60=0,0,E$60/NMM_fec!E$60)</f>
        <v>0.33952201480305672</v>
      </c>
      <c r="F201" s="278">
        <f>IF(F$60=0,0,F$60/NMM_fec!F$60)</f>
        <v>0.34519147031086456</v>
      </c>
      <c r="G201" s="278">
        <f>IF(G$60=0,0,G$60/NMM_fec!G$60)</f>
        <v>0.35256201519458924</v>
      </c>
      <c r="H201" s="278">
        <f>IF(H$60=0,0,H$60/NMM_fec!H$60)</f>
        <v>0.35543384933211586</v>
      </c>
      <c r="I201" s="278">
        <f>IF(I$60=0,0,I$60/NMM_fec!I$60)</f>
        <v>0.3485645516996721</v>
      </c>
      <c r="J201" s="278">
        <f>IF(J$60=0,0,J$60/NMM_fec!J$60)</f>
        <v>0.3553883266041486</v>
      </c>
      <c r="K201" s="278">
        <f>IF(K$60=0,0,K$60/NMM_fec!K$60)</f>
        <v>0.35856310315078199</v>
      </c>
      <c r="L201" s="278">
        <f>IF(L$60=0,0,L$60/NMM_fec!L$60)</f>
        <v>0.35731089908850999</v>
      </c>
      <c r="M201" s="278">
        <f>IF(M$60=0,0,M$60/NMM_fec!M$60)</f>
        <v>0.36084639092650606</v>
      </c>
      <c r="N201" s="278">
        <f>IF(N$60=0,0,N$60/NMM_fec!N$60)</f>
        <v>0.36633067309743106</v>
      </c>
      <c r="O201" s="278">
        <f>IF(O$60=0,0,O$60/NMM_fec!O$60)</f>
        <v>0.36470777302351182</v>
      </c>
      <c r="P201" s="278">
        <f>IF(P$60=0,0,P$60/NMM_fec!P$60)</f>
        <v>0.36278454693379808</v>
      </c>
      <c r="Q201" s="278">
        <f>IF(Q$60=0,0,Q$60/NMM_fec!Q$60)</f>
        <v>0.36352170819812962</v>
      </c>
      <c r="R201" s="278">
        <f>IF(R$60=0,0,R$60/NMM_fec!R$60)</f>
        <v>0.36398619763008194</v>
      </c>
      <c r="S201" s="278">
        <f>IF(S$60=0,0,S$60/NMM_fec!S$60)</f>
        <v>0.36392293453366392</v>
      </c>
      <c r="T201" s="278">
        <f>IF(T$60=0,0,T$60/NMM_fec!T$60)</f>
        <v>0.37892905737096472</v>
      </c>
      <c r="U201" s="278">
        <f>IF(U$60=0,0,U$60/NMM_fec!U$60)</f>
        <v>0.37634319634476687</v>
      </c>
      <c r="V201" s="278">
        <f>IF(V$60=0,0,V$60/NMM_fec!V$60)</f>
        <v>0.37364720171061599</v>
      </c>
      <c r="W201" s="278">
        <f>IF(W$60=0,0,W$60/NMM_fec!W$60)</f>
        <v>0.37307602169192217</v>
      </c>
      <c r="DA201" s="79"/>
    </row>
    <row r="202" spans="1:105" ht="12" customHeight="1" x14ac:dyDescent="0.25">
      <c r="A202" s="203" t="s">
        <v>1522</v>
      </c>
      <c r="B202" s="278">
        <f>IF(B$79=0,0,B$79/NMM_fec!B$79)</f>
        <v>0.46420741930188697</v>
      </c>
      <c r="C202" s="278">
        <f>IF(C$79=0,0,C$79/NMM_fec!C$79)</f>
        <v>0.4617012440586562</v>
      </c>
      <c r="D202" s="278">
        <f>IF(D$79=0,0,D$79/NMM_fec!D$79)</f>
        <v>0.46224239193991362</v>
      </c>
      <c r="E202" s="278">
        <f>IF(E$79=0,0,E$79/NMM_fec!E$79)</f>
        <v>0.46158518288930828</v>
      </c>
      <c r="F202" s="278">
        <f>IF(F$79=0,0,F$79/NMM_fec!F$79)</f>
        <v>0.45981121313069295</v>
      </c>
      <c r="G202" s="278">
        <f>IF(G$79=0,0,G$79/NMM_fec!G$79)</f>
        <v>0.45792380720865439</v>
      </c>
      <c r="H202" s="278">
        <f>IF(H$79=0,0,H$79/NMM_fec!H$79)</f>
        <v>0.45847994955602756</v>
      </c>
      <c r="I202" s="278">
        <f>IF(I$79=0,0,I$79/NMM_fec!I$79)</f>
        <v>0.46562317668831477</v>
      </c>
      <c r="J202" s="278">
        <f>IF(J$79=0,0,J$79/NMM_fec!J$79)</f>
        <v>0.46267449638221281</v>
      </c>
      <c r="K202" s="278">
        <f>IF(K$79=0,0,K$79/NMM_fec!K$79)</f>
        <v>0.46277783252521681</v>
      </c>
      <c r="L202" s="278">
        <f>IF(L$79=0,0,L$79/NMM_fec!L$79)</f>
        <v>0.46453151336857568</v>
      </c>
      <c r="M202" s="278">
        <f>IF(M$79=0,0,M$79/NMM_fec!M$79)</f>
        <v>0.46575791631321384</v>
      </c>
      <c r="N202" s="278">
        <f>IF(N$79=0,0,N$79/NMM_fec!N$79)</f>
        <v>0.46117810634468276</v>
      </c>
      <c r="O202" s="278">
        <f>IF(O$79=0,0,O$79/NMM_fec!O$79)</f>
        <v>0.46028954685860668</v>
      </c>
      <c r="P202" s="278">
        <f>IF(P$79=0,0,P$79/NMM_fec!P$79)</f>
        <v>0.45971424535152094</v>
      </c>
      <c r="Q202" s="278">
        <f>IF(Q$79=0,0,Q$79/NMM_fec!Q$79)</f>
        <v>0.45996719949746279</v>
      </c>
      <c r="R202" s="278">
        <f>IF(R$79=0,0,R$79/NMM_fec!R$79)</f>
        <v>0.46322573164988096</v>
      </c>
      <c r="S202" s="278">
        <f>IF(S$79=0,0,S$79/NMM_fec!S$79)</f>
        <v>0.46211141393791849</v>
      </c>
      <c r="T202" s="278">
        <f>IF(T$79=0,0,T$79/NMM_fec!T$79)</f>
        <v>0.48026160127779854</v>
      </c>
      <c r="U202" s="278">
        <f>IF(U$79=0,0,U$79/NMM_fec!U$79)</f>
        <v>0.48099815274425328</v>
      </c>
      <c r="V202" s="278">
        <f>IF(V$79=0,0,V$79/NMM_fec!V$79)</f>
        <v>0.48072152454777489</v>
      </c>
      <c r="W202" s="278">
        <f>IF(W$79=0,0,W$79/NMM_fec!W$79)</f>
        <v>0.48251296961701695</v>
      </c>
      <c r="DA202" s="79"/>
    </row>
    <row r="203" spans="1:105" ht="12" customHeight="1" x14ac:dyDescent="0.25">
      <c r="A203" s="41" t="s">
        <v>1534</v>
      </c>
      <c r="B203" s="279">
        <f>IF(B$89=0,0,B$89/NMM_fec!B$89)</f>
        <v>0.36705073970999658</v>
      </c>
      <c r="C203" s="279">
        <f>IF(C$89=0,0,C$89/NMM_fec!C$89)</f>
        <v>0.37316530271186338</v>
      </c>
      <c r="D203" s="279">
        <f>IF(D$89=0,0,D$89/NMM_fec!D$89)</f>
        <v>0.37320351456732476</v>
      </c>
      <c r="E203" s="279">
        <f>IF(E$89=0,0,E$89/NMM_fec!E$89)</f>
        <v>0.37883650563348187</v>
      </c>
      <c r="F203" s="279">
        <f>IF(F$89=0,0,F$89/NMM_fec!F$89)</f>
        <v>0.38641932149937253</v>
      </c>
      <c r="G203" s="279">
        <f>IF(G$89=0,0,G$89/NMM_fec!G$89)</f>
        <v>0.39063985124991024</v>
      </c>
      <c r="H203" s="279">
        <f>IF(H$89=0,0,H$89/NMM_fec!H$89)</f>
        <v>0.39390105096813477</v>
      </c>
      <c r="I203" s="279">
        <f>IF(I$89=0,0,I$89/NMM_fec!I$89)</f>
        <v>0.38901650737096127</v>
      </c>
      <c r="J203" s="279">
        <f>IF(J$89=0,0,J$89/NMM_fec!J$89)</f>
        <v>0.39463985041063915</v>
      </c>
      <c r="K203" s="279">
        <f>IF(K$89=0,0,K$89/NMM_fec!K$89)</f>
        <v>0.39726642891534608</v>
      </c>
      <c r="L203" s="279">
        <f>IF(L$89=0,0,L$89/NMM_fec!L$89)</f>
        <v>0.39499289369426999</v>
      </c>
      <c r="M203" s="279">
        <f>IF(M$89=0,0,M$89/NMM_fec!M$89)</f>
        <v>0.39613067424536541</v>
      </c>
      <c r="N203" s="279">
        <f>IF(N$89=0,0,N$89/NMM_fec!N$89)</f>
        <v>0.4015750823179372</v>
      </c>
      <c r="O203" s="279">
        <f>IF(O$89=0,0,O$89/NMM_fec!O$89)</f>
        <v>0.40113646816096332</v>
      </c>
      <c r="P203" s="279">
        <f>IF(P$89=0,0,P$89/NMM_fec!P$89)</f>
        <v>0.40131716508367876</v>
      </c>
      <c r="Q203" s="279">
        <f>IF(Q$89=0,0,Q$89/NMM_fec!Q$89)</f>
        <v>0.40193003425678381</v>
      </c>
      <c r="R203" s="279">
        <f>IF(R$89=0,0,R$89/NMM_fec!R$89)</f>
        <v>0.40035684725874998</v>
      </c>
      <c r="S203" s="279">
        <f>IF(S$89=0,0,S$89/NMM_fec!S$89)</f>
        <v>0.40047599975878695</v>
      </c>
      <c r="T203" s="279">
        <f>IF(T$89=0,0,T$89/NMM_fec!T$89)</f>
        <v>0.41632099611992202</v>
      </c>
      <c r="U203" s="279">
        <f>IF(U$89=0,0,U$89/NMM_fec!U$89)</f>
        <v>0.41552406032760353</v>
      </c>
      <c r="V203" s="279">
        <f>IF(V$89=0,0,V$89/NMM_fec!V$89)</f>
        <v>0.41464038685259569</v>
      </c>
      <c r="W203" s="279">
        <f>IF(W$89=0,0,W$89/NMM_fec!W$89)</f>
        <v>0.41671719059401846</v>
      </c>
      <c r="DA203" s="82"/>
    </row>
    <row r="204" spans="1:105" ht="12" customHeight="1" x14ac:dyDescent="0.25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DA204" s="173"/>
    </row>
    <row r="205" spans="1:105" ht="12" customHeight="1" x14ac:dyDescent="0.25">
      <c r="A205" s="35" t="s">
        <v>51</v>
      </c>
      <c r="B205" s="322">
        <f>IF(B$99=0,0,B$99/NMM_fec!B$99)</f>
        <v>0.38812239162973239</v>
      </c>
      <c r="C205" s="322">
        <f>IF(C$99=0,0,C$99/NMM_fec!C$99)</f>
        <v>0.39562960365857935</v>
      </c>
      <c r="D205" s="322">
        <f>IF(D$99=0,0,D$99/NMM_fec!D$99)</f>
        <v>0.39467798771289109</v>
      </c>
      <c r="E205" s="322">
        <f>IF(E$99=0,0,E$99/NMM_fec!E$99)</f>
        <v>0.40005435923779192</v>
      </c>
      <c r="F205" s="322">
        <f>IF(F$99=0,0,F$99/NMM_fec!F$99)</f>
        <v>0.41102958965976055</v>
      </c>
      <c r="G205" s="322">
        <f>IF(G$99=0,0,G$99/NMM_fec!G$99)</f>
        <v>0.41719739316739984</v>
      </c>
      <c r="H205" s="322">
        <f>IF(H$99=0,0,H$99/NMM_fec!H$99)</f>
        <v>0.42343271618692535</v>
      </c>
      <c r="I205" s="322">
        <f>IF(I$99=0,0,I$99/NMM_fec!I$99)</f>
        <v>0.42132425530712875</v>
      </c>
      <c r="J205" s="322">
        <f>IF(J$99=0,0,J$99/NMM_fec!J$99)</f>
        <v>0.43037667627347836</v>
      </c>
      <c r="K205" s="322">
        <f>IF(K$99=0,0,K$99/NMM_fec!K$99)</f>
        <v>0.43590629739130193</v>
      </c>
      <c r="L205" s="322">
        <f>IF(L$99=0,0,L$99/NMM_fec!L$99)</f>
        <v>0.4359144331297698</v>
      </c>
      <c r="M205" s="322">
        <f>IF(M$99=0,0,M$99/NMM_fec!M$99)</f>
        <v>0.43794836064485509</v>
      </c>
      <c r="N205" s="322">
        <f>IF(N$99=0,0,N$99/NMM_fec!N$99)</f>
        <v>0.44934948392803442</v>
      </c>
      <c r="O205" s="322">
        <f>IF(O$99=0,0,O$99/NMM_fec!O$99)</f>
        <v>0.44898591647476754</v>
      </c>
      <c r="P205" s="322">
        <f>IF(P$99=0,0,P$99/NMM_fec!P$99)</f>
        <v>0.45288411001629941</v>
      </c>
      <c r="Q205" s="322">
        <f>IF(Q$99=0,0,Q$99/NMM_fec!Q$99)</f>
        <v>0.45332690582555024</v>
      </c>
      <c r="R205" s="322">
        <f>IF(R$99=0,0,R$99/NMM_fec!R$99)</f>
        <v>0.45631491898267251</v>
      </c>
      <c r="S205" s="322">
        <f>IF(S$99=0,0,S$99/NMM_fec!S$99)</f>
        <v>0.46293557593314499</v>
      </c>
      <c r="T205" s="322">
        <f>IF(T$99=0,0,T$99/NMM_fec!T$99)</f>
        <v>0.47737963688545776</v>
      </c>
      <c r="U205" s="322">
        <f>IF(U$99=0,0,U$99/NMM_fec!U$99)</f>
        <v>0.47837507811029778</v>
      </c>
      <c r="V205" s="322">
        <f>IF(V$99=0,0,V$99/NMM_fec!V$99)</f>
        <v>0.48153044105592679</v>
      </c>
      <c r="W205" s="322">
        <f>IF(W$99=0,0,W$99/NMM_fec!W$99)</f>
        <v>0.48550115829276907</v>
      </c>
      <c r="DA205" s="95"/>
    </row>
    <row r="206" spans="1:105" ht="12" customHeight="1" x14ac:dyDescent="0.25">
      <c r="A206" s="55" t="s">
        <v>92</v>
      </c>
      <c r="B206" s="275">
        <f>IF(B$100=0,0,B$100/NMM_fec!B$100)</f>
        <v>0.40100994840542087</v>
      </c>
      <c r="C206" s="275">
        <f>IF(C$100=0,0,C$100/NMM_fec!C$100)</f>
        <v>0.40158300613630121</v>
      </c>
      <c r="D206" s="275">
        <f>IF(D$100=0,0,D$100/NMM_fec!D$100)</f>
        <v>0.40233488167486986</v>
      </c>
      <c r="E206" s="275">
        <f>IF(E$100=0,0,E$100/NMM_fec!E$100)</f>
        <v>0.40284901274211232</v>
      </c>
      <c r="F206" s="275">
        <f>IF(F$100=0,0,F$100/NMM_fec!F$100)</f>
        <v>0.40563742818648146</v>
      </c>
      <c r="G206" s="275">
        <f>IF(G$100=0,0,G$100/NMM_fec!G$100)</f>
        <v>0.40638838662563748</v>
      </c>
      <c r="H206" s="275">
        <f>IF(H$100=0,0,H$100/NMM_fec!H$100)</f>
        <v>0.40919247437143658</v>
      </c>
      <c r="I206" s="275">
        <f>IF(I$100=0,0,I$100/NMM_fec!I$100)</f>
        <v>0.41391817698998007</v>
      </c>
      <c r="J206" s="275">
        <f>IF(J$100=0,0,J$100/NMM_fec!J$100)</f>
        <v>0.41594389954737582</v>
      </c>
      <c r="K206" s="275">
        <f>IF(K$100=0,0,K$100/NMM_fec!K$100)</f>
        <v>0.41816247343098911</v>
      </c>
      <c r="L206" s="275">
        <f>IF(L$100=0,0,L$100/NMM_fec!L$100)</f>
        <v>0.42062475259408028</v>
      </c>
      <c r="M206" s="275">
        <f>IF(M$100=0,0,M$100/NMM_fec!M$100)</f>
        <v>0.42062475259408016</v>
      </c>
      <c r="N206" s="275">
        <f>IF(N$100=0,0,N$100/NMM_fec!N$100)</f>
        <v>0.42659526556531496</v>
      </c>
      <c r="O206" s="275">
        <f>IF(O$100=0,0,O$100/NMM_fec!O$100)</f>
        <v>0.42659526556531485</v>
      </c>
      <c r="P206" s="275">
        <f>IF(P$100=0,0,P$100/NMM_fec!P$100)</f>
        <v>0.43009735528463433</v>
      </c>
      <c r="Q206" s="275">
        <f>IF(Q$100=0,0,Q$100/NMM_fec!Q$100)</f>
        <v>0.43009735528463433</v>
      </c>
      <c r="R206" s="275">
        <f>IF(R$100=0,0,R$100/NMM_fec!R$100)</f>
        <v>0.43429331378685104</v>
      </c>
      <c r="S206" s="275">
        <f>IF(S$100=0,0,S$100/NMM_fec!S$100)</f>
        <v>0.44039345832941984</v>
      </c>
      <c r="T206" s="275">
        <f>IF(T$100=0,0,T$100/NMM_fec!T$100)</f>
        <v>0.451354112496478</v>
      </c>
      <c r="U206" s="275">
        <f>IF(U$100=0,0,U$100/NMM_fec!U$100)</f>
        <v>0.4551869319180647</v>
      </c>
      <c r="V206" s="275">
        <f>IF(V$100=0,0,V$100/NMM_fec!V$100)</f>
        <v>0.45903896975146147</v>
      </c>
      <c r="W206" s="275">
        <f>IF(W$100=0,0,W$100/NMM_fec!W$100)</f>
        <v>0.46091827585346345</v>
      </c>
      <c r="DA206" s="76"/>
    </row>
    <row r="207" spans="1:105" ht="12" customHeight="1" x14ac:dyDescent="0.25">
      <c r="A207" s="202" t="s">
        <v>93</v>
      </c>
      <c r="B207" s="276">
        <f>IF(B$101=0,0,B$101/NMM_fec!B$101)</f>
        <v>0.10408676490865822</v>
      </c>
      <c r="C207" s="276">
        <f>IF(C$101=0,0,C$101/NMM_fec!C$101)</f>
        <v>0.10423550866314718</v>
      </c>
      <c r="D207" s="276">
        <f>IF(D$101=0,0,D$101/NMM_fec!D$101)</f>
        <v>0.10443066664547344</v>
      </c>
      <c r="E207" s="276">
        <f>IF(E$101=0,0,E$101/NMM_fec!E$101)</f>
        <v>0.10456411530364537</v>
      </c>
      <c r="F207" s="276">
        <f>IF(F$101=0,0,F$101/NMM_fec!F$101)</f>
        <v>0.10528788074632285</v>
      </c>
      <c r="G207" s="276">
        <f>IF(G$101=0,0,G$101/NMM_fec!G$101)</f>
        <v>0.10548280068490147</v>
      </c>
      <c r="H207" s="276">
        <f>IF(H$101=0,0,H$101/NMM_fec!H$101)</f>
        <v>0.10621063405447458</v>
      </c>
      <c r="I207" s="276">
        <f>IF(I$101=0,0,I$101/NMM_fec!I$101)</f>
        <v>0.10743724476435973</v>
      </c>
      <c r="J207" s="276">
        <f>IF(J$101=0,0,J$101/NMM_fec!J$101)</f>
        <v>0.10796304445696149</v>
      </c>
      <c r="K207" s="276">
        <f>IF(K$101=0,0,K$101/NMM_fec!K$101)</f>
        <v>0.10853890093926166</v>
      </c>
      <c r="L207" s="276">
        <f>IF(L$101=0,0,L$101/NMM_fec!L$101)</f>
        <v>0.10917801394233626</v>
      </c>
      <c r="M207" s="276">
        <f>IF(M$101=0,0,M$101/NMM_fec!M$101)</f>
        <v>0.10917801394233623</v>
      </c>
      <c r="N207" s="276">
        <f>IF(N$101=0,0,N$101/NMM_fec!N$101)</f>
        <v>0.11072772956034556</v>
      </c>
      <c r="O207" s="276">
        <f>IF(O$101=0,0,O$101/NMM_fec!O$101)</f>
        <v>0.11072772956034553</v>
      </c>
      <c r="P207" s="276">
        <f>IF(P$101=0,0,P$101/NMM_fec!P$101)</f>
        <v>0.11163673740604436</v>
      </c>
      <c r="Q207" s="276">
        <f>IF(Q$101=0,0,Q$101/NMM_fec!Q$101)</f>
        <v>0.11163673740604441</v>
      </c>
      <c r="R207" s="276">
        <f>IF(R$101=0,0,R$101/NMM_fec!R$101)</f>
        <v>0.11272584691049288</v>
      </c>
      <c r="S207" s="276">
        <f>IF(S$101=0,0,S$101/NMM_fec!S$101)</f>
        <v>0.11430920990045361</v>
      </c>
      <c r="T207" s="276">
        <f>IF(T$101=0,0,T$101/NMM_fec!T$101)</f>
        <v>0.11771913110313843</v>
      </c>
      <c r="U207" s="276">
        <f>IF(U$101=0,0,U$101/NMM_fec!U$101)</f>
        <v>0.11814902687688179</v>
      </c>
      <c r="V207" s="276">
        <f>IF(V$101=0,0,V$101/NMM_fec!V$101)</f>
        <v>0.1191488677984808</v>
      </c>
      <c r="W207" s="276">
        <f>IF(W$101=0,0,W$101/NMM_fec!W$101)</f>
        <v>0.11963666340856044</v>
      </c>
      <c r="DA207" s="77"/>
    </row>
    <row r="208" spans="1:105" ht="12" customHeight="1" x14ac:dyDescent="0.25">
      <c r="A208" s="202" t="s">
        <v>94</v>
      </c>
      <c r="B208" s="276">
        <f>IF(B$102=0,0,B$102/NMM_fec!B$102)</f>
        <v>0.56873526141456465</v>
      </c>
      <c r="C208" s="276">
        <f>IF(C$102=0,0,C$102/NMM_fec!C$102)</f>
        <v>0.56954800468857558</v>
      </c>
      <c r="D208" s="276">
        <f>IF(D$102=0,0,D$102/NMM_fec!D$102)</f>
        <v>0.57061435761243551</v>
      </c>
      <c r="E208" s="276">
        <f>IF(E$102=0,0,E$102/NMM_fec!E$102)</f>
        <v>0.57134352771929231</v>
      </c>
      <c r="F208" s="276">
        <f>IF(F$102=0,0,F$102/NMM_fec!F$102)</f>
        <v>0.5752982181028895</v>
      </c>
      <c r="G208" s="276">
        <f>IF(G$102=0,0,G$102/NMM_fec!G$102)</f>
        <v>0.57636327034387036</v>
      </c>
      <c r="H208" s="276">
        <f>IF(H$102=0,0,H$102/NMM_fec!H$102)</f>
        <v>0.58034018808239041</v>
      </c>
      <c r="I208" s="276">
        <f>IF(I$102=0,0,I$102/NMM_fec!I$102)</f>
        <v>0.58704245002080913</v>
      </c>
      <c r="J208" s="276">
        <f>IF(J$102=0,0,J$102/NMM_fec!J$102)</f>
        <v>0.5899154456978869</v>
      </c>
      <c r="K208" s="276">
        <f>IF(K$102=0,0,K$102/NMM_fec!K$102)</f>
        <v>0.59306195416402707</v>
      </c>
      <c r="L208" s="276">
        <f>IF(L$102=0,0,L$102/NMM_fec!L$102)</f>
        <v>0.59655409940646997</v>
      </c>
      <c r="M208" s="276">
        <f>IF(M$102=0,0,M$102/NMM_fec!M$102)</f>
        <v>0.59655409940647008</v>
      </c>
      <c r="N208" s="276">
        <f>IF(N$102=0,0,N$102/NMM_fec!N$102)</f>
        <v>0.60502182263622217</v>
      </c>
      <c r="O208" s="276">
        <f>IF(O$102=0,0,O$102/NMM_fec!O$102)</f>
        <v>0.60502182263622195</v>
      </c>
      <c r="P208" s="276">
        <f>IF(P$102=0,0,P$102/NMM_fec!P$102)</f>
        <v>0.60998868672509154</v>
      </c>
      <c r="Q208" s="276">
        <f>IF(Q$102=0,0,Q$102/NMM_fec!Q$102)</f>
        <v>0.60998868672509154</v>
      </c>
      <c r="R208" s="276">
        <f>IF(R$102=0,0,R$102/NMM_fec!R$102)</f>
        <v>0.61593963523679873</v>
      </c>
      <c r="S208" s="276">
        <f>IF(S$102=0,0,S$102/NMM_fec!S$102)</f>
        <v>0.62459120938073243</v>
      </c>
      <c r="T208" s="276">
        <f>IF(T$102=0,0,T$102/NMM_fec!T$102)</f>
        <v>0.63874809035839231</v>
      </c>
      <c r="U208" s="276">
        <f>IF(U$102=0,0,U$102/NMM_fec!U$102)</f>
        <v>0.64557216035744325</v>
      </c>
      <c r="V208" s="276">
        <f>IF(V$102=0,0,V$102/NMM_fec!V$102)</f>
        <v>0.65103534089165938</v>
      </c>
      <c r="W208" s="276">
        <f>IF(W$102=0,0,W$102/NMM_fec!W$102)</f>
        <v>0.65370068037126605</v>
      </c>
      <c r="DA208" s="77"/>
    </row>
    <row r="209" spans="1:105" ht="12" customHeight="1" x14ac:dyDescent="0.25">
      <c r="A209" s="202" t="s">
        <v>95</v>
      </c>
      <c r="B209" s="276">
        <f>IF(B$103=0,0,B$103/NMM_fec!B$103)</f>
        <v>0.39729666732228902</v>
      </c>
      <c r="C209" s="276">
        <f>IF(C$103=0,0,C$103/NMM_fec!C$103)</f>
        <v>0.39786441864009875</v>
      </c>
      <c r="D209" s="276">
        <f>IF(D$103=0,0,D$103/NMM_fec!D$103)</f>
        <v>0.39860933194437531</v>
      </c>
      <c r="E209" s="276">
        <f>IF(E$103=0,0,E$103/NMM_fec!E$103)</f>
        <v>0.39911870224901363</v>
      </c>
      <c r="F209" s="276">
        <f>IF(F$103=0,0,F$103/NMM_fec!F$103)</f>
        <v>0.40188129746033707</v>
      </c>
      <c r="G209" s="276">
        <f>IF(G$103=0,0,G$103/NMM_fec!G$103)</f>
        <v>0.40262530215737913</v>
      </c>
      <c r="H209" s="276">
        <f>IF(H$103=0,0,H$103/NMM_fec!H$103)</f>
        <v>0.40540342454739764</v>
      </c>
      <c r="I209" s="276">
        <f>IF(I$103=0,0,I$103/NMM_fec!I$103)</f>
        <v>0.41008536799685391</v>
      </c>
      <c r="J209" s="276">
        <f>IF(J$103=0,0,J$103/NMM_fec!J$103)</f>
        <v>0.41209233272222612</v>
      </c>
      <c r="K209" s="276">
        <f>IF(K$103=0,0,K$103/NMM_fec!K$103)</f>
        <v>0.41429036300469824</v>
      </c>
      <c r="L209" s="276">
        <f>IF(L$103=0,0,L$103/NMM_fec!L$103)</f>
        <v>0.4167298418989332</v>
      </c>
      <c r="M209" s="276">
        <f>IF(M$103=0,0,M$103/NMM_fec!M$103)</f>
        <v>0.41672984189893325</v>
      </c>
      <c r="N209" s="276">
        <f>IF(N$103=0,0,N$103/NMM_fec!N$103)</f>
        <v>0.42264506897773335</v>
      </c>
      <c r="O209" s="276">
        <f>IF(O$103=0,0,O$103/NMM_fec!O$103)</f>
        <v>0.42264506897773357</v>
      </c>
      <c r="P209" s="276">
        <f>IF(P$103=0,0,P$103/NMM_fec!P$103)</f>
        <v>0.42611472996664868</v>
      </c>
      <c r="Q209" s="276">
        <f>IF(Q$103=0,0,Q$103/NMM_fec!Q$103)</f>
        <v>0.42611472996664868</v>
      </c>
      <c r="R209" s="276">
        <f>IF(R$103=0,0,R$103/NMM_fec!R$103)</f>
        <v>0.43027183463645119</v>
      </c>
      <c r="S209" s="276">
        <f>IF(S$103=0,0,S$103/NMM_fec!S$103)</f>
        <v>0.43631549292119937</v>
      </c>
      <c r="T209" s="276">
        <f>IF(T$103=0,0,T$103/NMM_fec!T$103)</f>
        <v>0.44933107978132625</v>
      </c>
      <c r="U209" s="276">
        <f>IF(U$103=0,0,U$103/NMM_fec!U$103)</f>
        <v>0.45097198156508433</v>
      </c>
      <c r="V209" s="276">
        <f>IF(V$103=0,0,V$103/NMM_fec!V$103)</f>
        <v>0.45478835021053399</v>
      </c>
      <c r="W209" s="276">
        <f>IF(W$103=0,0,W$103/NMM_fec!W$103)</f>
        <v>0.45665025427095118</v>
      </c>
      <c r="DA209" s="77"/>
    </row>
    <row r="210" spans="1:105" ht="12" customHeight="1" x14ac:dyDescent="0.25">
      <c r="A210" s="56" t="s">
        <v>96</v>
      </c>
      <c r="B210" s="277">
        <f>IF(B$104=0,0,B$104/NMM_fec!B$104)</f>
        <v>0.57743185178358403</v>
      </c>
      <c r="C210" s="277">
        <f>IF(C$104=0,0,C$104/NMM_fec!C$104)</f>
        <v>0.57793697123435372</v>
      </c>
      <c r="D210" s="277">
        <f>IF(D$104=0,0,D$104/NMM_fec!D$104)</f>
        <v>0.57761029531159502</v>
      </c>
      <c r="E210" s="277">
        <f>IF(E$104=0,0,E$104/NMM_fec!E$104)</f>
        <v>0.5841986567973062</v>
      </c>
      <c r="F210" s="277">
        <f>IF(F$104=0,0,F$104/NMM_fec!F$104)</f>
        <v>0.59295420194579118</v>
      </c>
      <c r="G210" s="277">
        <f>IF(G$104=0,0,G$104/NMM_fec!G$104)</f>
        <v>0.59341393376112916</v>
      </c>
      <c r="H210" s="277">
        <f>IF(H$104=0,0,H$104/NMM_fec!H$104)</f>
        <v>0.60265995008754636</v>
      </c>
      <c r="I210" s="277">
        <f>IF(I$104=0,0,I$104/NMM_fec!I$104)</f>
        <v>0.6132731977783985</v>
      </c>
      <c r="J210" s="277">
        <f>IF(J$104=0,0,J$104/NMM_fec!J$104)</f>
        <v>0.61758396796015036</v>
      </c>
      <c r="K210" s="277">
        <f>IF(K$104=0,0,K$104/NMM_fec!K$104)</f>
        <v>0.62301417590528241</v>
      </c>
      <c r="L210" s="277">
        <f>IF(L$104=0,0,L$104/NMM_fec!L$104)</f>
        <v>0.62331068771749443</v>
      </c>
      <c r="M210" s="277">
        <f>IF(M$104=0,0,M$104/NMM_fec!M$104)</f>
        <v>0.61811598291395853</v>
      </c>
      <c r="N210" s="277">
        <f>IF(N$104=0,0,N$104/NMM_fec!N$104)</f>
        <v>0.63864038745253804</v>
      </c>
      <c r="O210" s="277">
        <f>IF(O$104=0,0,O$104/NMM_fec!O$104)</f>
        <v>0.63851808579971236</v>
      </c>
      <c r="P210" s="277">
        <f>IF(P$104=0,0,P$104/NMM_fec!P$104)</f>
        <v>0.64526966933762731</v>
      </c>
      <c r="Q210" s="277">
        <f>IF(Q$104=0,0,Q$104/NMM_fec!Q$104)</f>
        <v>0.64654501345846449</v>
      </c>
      <c r="R210" s="277">
        <f>IF(R$104=0,0,R$104/NMM_fec!R$104)</f>
        <v>0.64710562630691681</v>
      </c>
      <c r="S210" s="277">
        <f>IF(S$104=0,0,S$104/NMM_fec!S$104)</f>
        <v>0.65745083650910863</v>
      </c>
      <c r="T210" s="277">
        <f>IF(T$104=0,0,T$104/NMM_fec!T$104)</f>
        <v>0.67921123710255105</v>
      </c>
      <c r="U210" s="277">
        <f>IF(U$104=0,0,U$104/NMM_fec!U$104)</f>
        <v>0.67840503607124647</v>
      </c>
      <c r="V210" s="277">
        <f>IF(V$104=0,0,V$104/NMM_fec!V$104)</f>
        <v>0.68129763092586615</v>
      </c>
      <c r="W210" s="277">
        <f>IF(W$104=0,0,W$104/NMM_fec!W$104)</f>
        <v>0.6903760723298521</v>
      </c>
      <c r="DA210" s="78"/>
    </row>
    <row r="211" spans="1:105" ht="12" customHeight="1" x14ac:dyDescent="0.25">
      <c r="A211" s="203" t="s">
        <v>1555</v>
      </c>
      <c r="B211" s="278">
        <f>IF(B$110=0,0,B$110/NMM_fec!B$110)</f>
        <v>0.37580829578519587</v>
      </c>
      <c r="C211" s="278">
        <f>IF(C$110=0,0,C$110/NMM_fec!C$110)</f>
        <v>0.38380569068612674</v>
      </c>
      <c r="D211" s="278">
        <f>IF(D$110=0,0,D$110/NMM_fec!D$110)</f>
        <v>0.38342738230794721</v>
      </c>
      <c r="E211" s="278">
        <f>IF(E$110=0,0,E$110/NMM_fec!E$110)</f>
        <v>0.3872176417544233</v>
      </c>
      <c r="F211" s="278">
        <f>IF(F$110=0,0,F$110/NMM_fec!F$110)</f>
        <v>0.39797258586264306</v>
      </c>
      <c r="G211" s="278">
        <f>IF(G$110=0,0,G$110/NMM_fec!G$110)</f>
        <v>0.40524781674023591</v>
      </c>
      <c r="H211" s="278">
        <f>IF(H$110=0,0,H$110/NMM_fec!H$110)</f>
        <v>0.41095197373256515</v>
      </c>
      <c r="I211" s="278">
        <f>IF(I$110=0,0,I$110/NMM_fec!I$110)</f>
        <v>0.40636996235201361</v>
      </c>
      <c r="J211" s="278">
        <f>IF(J$110=0,0,J$110/NMM_fec!J$110)</f>
        <v>0.41625505020969189</v>
      </c>
      <c r="K211" s="278">
        <f>IF(K$110=0,0,K$110/NMM_fec!K$110)</f>
        <v>0.42202727624362268</v>
      </c>
      <c r="L211" s="278">
        <f>IF(L$110=0,0,L$110/NMM_fec!L$110)</f>
        <v>0.42210776304012054</v>
      </c>
      <c r="M211" s="278">
        <f>IF(M$110=0,0,M$110/NMM_fec!M$110)</f>
        <v>0.42534222919535408</v>
      </c>
      <c r="N211" s="278">
        <f>IF(N$110=0,0,N$110/NMM_fec!N$110)</f>
        <v>0.43443643940721399</v>
      </c>
      <c r="O211" s="278">
        <f>IF(O$110=0,0,O$110/NMM_fec!O$110)</f>
        <v>0.43433537652435933</v>
      </c>
      <c r="P211" s="278">
        <f>IF(P$110=0,0,P$110/NMM_fec!P$110)</f>
        <v>0.4380767265189483</v>
      </c>
      <c r="Q211" s="278">
        <f>IF(Q$110=0,0,Q$110/NMM_fec!Q$110)</f>
        <v>0.43800283828427433</v>
      </c>
      <c r="R211" s="278">
        <f>IF(R$110=0,0,R$110/NMM_fec!R$110)</f>
        <v>0.44172938103812975</v>
      </c>
      <c r="S211" s="278">
        <f>IF(S$110=0,0,S$110/NMM_fec!S$110)</f>
        <v>0.44822900776092389</v>
      </c>
      <c r="T211" s="278">
        <f>IF(T$110=0,0,T$110/NMM_fec!T$110)</f>
        <v>0.46198454879355144</v>
      </c>
      <c r="U211" s="278">
        <f>IF(U$110=0,0,U$110/NMM_fec!U$110)</f>
        <v>0.46310751165109909</v>
      </c>
      <c r="V211" s="278">
        <f>IF(V$110=0,0,V$110/NMM_fec!V$110)</f>
        <v>0.466489024927568</v>
      </c>
      <c r="W211" s="278">
        <f>IF(W$110=0,0,W$110/NMM_fec!W$110)</f>
        <v>0.46936482233342636</v>
      </c>
      <c r="DA211" s="79"/>
    </row>
    <row r="212" spans="1:105" ht="12" customHeight="1" x14ac:dyDescent="0.25">
      <c r="A212" s="203" t="s">
        <v>1565</v>
      </c>
      <c r="B212" s="278">
        <f>IF(B$118=0,0,B$118/NMM_fec!B$118)</f>
        <v>0.48492338907536908</v>
      </c>
      <c r="C212" s="278">
        <f>IF(C$118=0,0,C$118/NMM_fec!C$118)</f>
        <v>0.4856163621502253</v>
      </c>
      <c r="D212" s="278">
        <f>IF(D$118=0,0,D$118/NMM_fec!D$118)</f>
        <v>0.48652557159945548</v>
      </c>
      <c r="E212" s="278">
        <f>IF(E$118=0,0,E$118/NMM_fec!E$118)</f>
        <v>0.48714728729640389</v>
      </c>
      <c r="F212" s="278">
        <f>IF(F$118=0,0,F$118/NMM_fec!F$118)</f>
        <v>0.49051919333716515</v>
      </c>
      <c r="G212" s="278">
        <f>IF(G$118=0,0,G$118/NMM_fec!G$118)</f>
        <v>0.49142729377910777</v>
      </c>
      <c r="H212" s="278">
        <f>IF(H$118=0,0,H$118/NMM_fec!H$118)</f>
        <v>0.49481815163279586</v>
      </c>
      <c r="I212" s="278">
        <f>IF(I$118=0,0,I$118/NMM_fec!I$118)</f>
        <v>0.50053273237738538</v>
      </c>
      <c r="J212" s="278">
        <f>IF(J$118=0,0,J$118/NMM_fec!J$118)</f>
        <v>0.50298234803346831</v>
      </c>
      <c r="K212" s="278">
        <f>IF(K$118=0,0,K$118/NMM_fec!K$118)</f>
        <v>0.50566517017001023</v>
      </c>
      <c r="L212" s="278">
        <f>IF(L$118=0,0,L$118/NMM_fec!L$118)</f>
        <v>0.50864269419744101</v>
      </c>
      <c r="M212" s="278">
        <f>IF(M$118=0,0,M$118/NMM_fec!M$118)</f>
        <v>0.5086426941974409</v>
      </c>
      <c r="N212" s="278">
        <f>IF(N$118=0,0,N$118/NMM_fec!N$118)</f>
        <v>0.51586256840764988</v>
      </c>
      <c r="O212" s="278">
        <f>IF(O$118=0,0,O$118/NMM_fec!O$118)</f>
        <v>0.5158625684076501</v>
      </c>
      <c r="P212" s="278">
        <f>IF(P$118=0,0,P$118/NMM_fec!P$118)</f>
        <v>0.52009748881870532</v>
      </c>
      <c r="Q212" s="278">
        <f>IF(Q$118=0,0,Q$118/NMM_fec!Q$118)</f>
        <v>0.52009748881870532</v>
      </c>
      <c r="R212" s="278">
        <f>IF(R$118=0,0,R$118/NMM_fec!R$118)</f>
        <v>0.52517147370463035</v>
      </c>
      <c r="S212" s="278">
        <f>IF(S$118=0,0,S$118/NMM_fec!S$118)</f>
        <v>0.53254810557422538</v>
      </c>
      <c r="T212" s="278">
        <f>IF(T$118=0,0,T$118/NMM_fec!T$118)</f>
        <v>0.54843437649000371</v>
      </c>
      <c r="U212" s="278">
        <f>IF(U$118=0,0,U$118/NMM_fec!U$118)</f>
        <v>0.55043719131219293</v>
      </c>
      <c r="V212" s="278">
        <f>IF(V$118=0,0,V$118/NMM_fec!V$118)</f>
        <v>0.55509528832062127</v>
      </c>
      <c r="W212" s="278">
        <f>IF(W$118=0,0,W$118/NMM_fec!W$118)</f>
        <v>0.55736784910799464</v>
      </c>
      <c r="DA212" s="79"/>
    </row>
    <row r="213" spans="1:105" ht="12" customHeight="1" x14ac:dyDescent="0.25">
      <c r="A213" s="203" t="s">
        <v>1567</v>
      </c>
      <c r="B213" s="278">
        <f>IF(B$119=0,0,B$119/NMM_fec!B$119)</f>
        <v>0.39930677327964553</v>
      </c>
      <c r="C213" s="278">
        <f>IF(C$119=0,0,C$119/NMM_fec!C$119)</f>
        <v>0.40720733162498096</v>
      </c>
      <c r="D213" s="278">
        <f>IF(D$119=0,0,D$119/NMM_fec!D$119)</f>
        <v>0.40617616217565544</v>
      </c>
      <c r="E213" s="278">
        <f>IF(E$119=0,0,E$119/NMM_fec!E$119)</f>
        <v>0.41183034616292047</v>
      </c>
      <c r="F213" s="278">
        <f>IF(F$119=0,0,F$119/NMM_fec!F$119)</f>
        <v>0.42331232987686057</v>
      </c>
      <c r="G213" s="278">
        <f>IF(G$119=0,0,G$119/NMM_fec!G$119)</f>
        <v>0.42979489377723279</v>
      </c>
      <c r="H213" s="278">
        <f>IF(H$119=0,0,H$119/NMM_fec!H$119)</f>
        <v>0.43626505519355901</v>
      </c>
      <c r="I213" s="278">
        <f>IF(I$119=0,0,I$119/NMM_fec!I$119)</f>
        <v>0.43391147393766805</v>
      </c>
      <c r="J213" s="278">
        <f>IF(J$119=0,0,J$119/NMM_fec!J$119)</f>
        <v>0.44338320733393666</v>
      </c>
      <c r="K213" s="278">
        <f>IF(K$119=0,0,K$119/NMM_fec!K$119)</f>
        <v>0.44913688652794626</v>
      </c>
      <c r="L213" s="278">
        <f>IF(L$119=0,0,L$119/NMM_fec!L$119)</f>
        <v>0.4491135217632935</v>
      </c>
      <c r="M213" s="278">
        <f>IF(M$119=0,0,M$119/NMM_fec!M$119)</f>
        <v>0.45128880855585884</v>
      </c>
      <c r="N213" s="278">
        <f>IF(N$119=0,0,N$119/NMM_fec!N$119)</f>
        <v>0.46305945371895346</v>
      </c>
      <c r="O213" s="278">
        <f>IF(O$119=0,0,O$119/NMM_fec!O$119)</f>
        <v>0.46267837208798684</v>
      </c>
      <c r="P213" s="278">
        <f>IF(P$119=0,0,P$119/NMM_fec!P$119)</f>
        <v>0.46668738202450777</v>
      </c>
      <c r="Q213" s="278">
        <f>IF(Q$119=0,0,Q$119/NMM_fec!Q$119)</f>
        <v>0.46714111843577694</v>
      </c>
      <c r="R213" s="278">
        <f>IF(R$119=0,0,R$119/NMM_fec!R$119)</f>
        <v>0.47023856528237606</v>
      </c>
      <c r="S213" s="278">
        <f>IF(S$119=0,0,S$119/NMM_fec!S$119)</f>
        <v>0.47705580124478042</v>
      </c>
      <c r="T213" s="278">
        <f>IF(T$119=0,0,T$119/NMM_fec!T$119)</f>
        <v>0.49203242639157968</v>
      </c>
      <c r="U213" s="278">
        <f>IF(U$119=0,0,U$119/NMM_fec!U$119)</f>
        <v>0.4929728059648254</v>
      </c>
      <c r="V213" s="278">
        <f>IF(V$119=0,0,V$119/NMM_fec!V$119)</f>
        <v>0.49622776794269691</v>
      </c>
      <c r="W213" s="278">
        <f>IF(W$119=0,0,W$119/NMM_fec!W$119)</f>
        <v>0.5003110723804024</v>
      </c>
      <c r="DA213" s="79"/>
    </row>
    <row r="214" spans="1:105" ht="12" customHeight="1" x14ac:dyDescent="0.25">
      <c r="A214" s="41" t="s">
        <v>1577</v>
      </c>
      <c r="B214" s="279">
        <f>IF(B$127=0,0,B$127/NMM_fec!B$127)</f>
        <v>0.49839348321635168</v>
      </c>
      <c r="C214" s="279">
        <f>IF(C$127=0,0,C$127/NMM_fec!C$127)</f>
        <v>0.49910570554328709</v>
      </c>
      <c r="D214" s="279">
        <f>IF(D$127=0,0,D$127/NMM_fec!D$127)</f>
        <v>0.50004017081055141</v>
      </c>
      <c r="E214" s="279">
        <f>IF(E$127=0,0,E$127/NMM_fec!E$127)</f>
        <v>0.50067915638797067</v>
      </c>
      <c r="F214" s="279">
        <f>IF(F$127=0,0,F$127/NMM_fec!F$127)</f>
        <v>0.50414472648541975</v>
      </c>
      <c r="G214" s="279">
        <f>IF(G$127=0,0,G$127/NMM_fec!G$127)</f>
        <v>0.50507805193963851</v>
      </c>
      <c r="H214" s="279">
        <f>IF(H$127=0,0,H$127/NMM_fec!H$127)</f>
        <v>0.50856310028926255</v>
      </c>
      <c r="I214" s="279">
        <f>IF(I$127=0,0,I$127/NMM_fec!I$127)</f>
        <v>0.51443641938786844</v>
      </c>
      <c r="J214" s="279">
        <f>IF(J$127=0,0,J$127/NMM_fec!J$127)</f>
        <v>0.51695407992328657</v>
      </c>
      <c r="K214" s="279">
        <f>IF(K$127=0,0,K$127/NMM_fec!K$127)</f>
        <v>0.51971142489695532</v>
      </c>
      <c r="L214" s="279">
        <f>IF(L$127=0,0,L$127/NMM_fec!L$127)</f>
        <v>0.52277165792514779</v>
      </c>
      <c r="M214" s="279">
        <f>IF(M$127=0,0,M$127/NMM_fec!M$127)</f>
        <v>0.5227716579251479</v>
      </c>
      <c r="N214" s="279">
        <f>IF(N$127=0,0,N$127/NMM_fec!N$127)</f>
        <v>0.53019208419675135</v>
      </c>
      <c r="O214" s="279">
        <f>IF(O$127=0,0,O$127/NMM_fec!O$127)</f>
        <v>0.53019208419675157</v>
      </c>
      <c r="P214" s="279">
        <f>IF(P$127=0,0,P$127/NMM_fec!P$127)</f>
        <v>0.53454464128589152</v>
      </c>
      <c r="Q214" s="279">
        <f>IF(Q$127=0,0,Q$127/NMM_fec!Q$127)</f>
        <v>0.5345446412858913</v>
      </c>
      <c r="R214" s="279">
        <f>IF(R$127=0,0,R$127/NMM_fec!R$127)</f>
        <v>0.53975957019642573</v>
      </c>
      <c r="S214" s="279">
        <f>IF(S$127=0,0,S$127/NMM_fec!S$127)</f>
        <v>0.54734110850684281</v>
      </c>
      <c r="T214" s="279">
        <f>IF(T$127=0,0,T$127/NMM_fec!T$127)</f>
        <v>0.56366866472583732</v>
      </c>
      <c r="U214" s="279">
        <f>IF(U$127=0,0,U$127/NMM_fec!U$127)</f>
        <v>0.56572711329308767</v>
      </c>
      <c r="V214" s="279">
        <f>IF(V$127=0,0,V$127/NMM_fec!V$127)</f>
        <v>0.57051460188508318</v>
      </c>
      <c r="W214" s="279">
        <f>IF(W$127=0,0,W$127/NMM_fec!W$127)</f>
        <v>0.57285028936099458</v>
      </c>
      <c r="DA214" s="82"/>
    </row>
  </sheetData>
  <conditionalFormatting sqref="W49:W58 W100:W109 W133:W138 W158:W159 W161:W162 W147:W151 W166:W170 W177:W178 B144:V144 B20:W25 B6:W15 B27:W32 B34:W44 B49:V59 B100:V110 B133:V139 B156:W156 B157:V163 B147:V152 B166:V171 B177:V179">
    <cfRule type="cellIs" dxfId="379" priority="432" operator="lessThan">
      <formula>0</formula>
    </cfRule>
  </conditionalFormatting>
  <conditionalFormatting sqref="B16:W16">
    <cfRule type="cellIs" dxfId="378" priority="431" operator="lessThan">
      <formula>0</formula>
    </cfRule>
  </conditionalFormatting>
  <conditionalFormatting sqref="B20:V24">
    <cfRule type="cellIs" dxfId="377" priority="430" operator="lessThan">
      <formula>0</formula>
    </cfRule>
  </conditionalFormatting>
  <conditionalFormatting sqref="B16:V16">
    <cfRule type="cellIs" dxfId="376" priority="428" operator="lessThan">
      <formula>0</formula>
    </cfRule>
  </conditionalFormatting>
  <conditionalFormatting sqref="B46:V46">
    <cfRule type="cellIs" dxfId="375" priority="429" operator="lessThan">
      <formula>0</formula>
    </cfRule>
  </conditionalFormatting>
  <conditionalFormatting sqref="B28:V32 B34:V45">
    <cfRule type="cellIs" dxfId="374" priority="427" operator="lessThan">
      <formula>0</formula>
    </cfRule>
  </conditionalFormatting>
  <conditionalFormatting sqref="B63:W66">
    <cfRule type="cellIs" dxfId="373" priority="426" operator="lessThan">
      <formula>0</formula>
    </cfRule>
  </conditionalFormatting>
  <conditionalFormatting sqref="B92:W95">
    <cfRule type="cellIs" dxfId="372" priority="419" operator="lessThan">
      <formula>0</formula>
    </cfRule>
  </conditionalFormatting>
  <conditionalFormatting sqref="B70:W70">
    <cfRule type="cellIs" dxfId="371" priority="423" operator="lessThan">
      <formula>0</formula>
    </cfRule>
  </conditionalFormatting>
  <conditionalFormatting sqref="B68:W69 B71:W77">
    <cfRule type="cellIs" dxfId="370" priority="424" operator="lessThan">
      <formula>0</formula>
    </cfRule>
  </conditionalFormatting>
  <conditionalFormatting sqref="B71:V71">
    <cfRule type="cellIs" dxfId="369" priority="414" operator="lessThan">
      <formula>0</formula>
    </cfRule>
  </conditionalFormatting>
  <conditionalFormatting sqref="B82:W87">
    <cfRule type="cellIs" dxfId="368" priority="422" operator="lessThan">
      <formula>0</formula>
    </cfRule>
  </conditionalFormatting>
  <conditionalFormatting sqref="B88:W88">
    <cfRule type="cellIs" dxfId="367" priority="421" operator="lessThan">
      <formula>0</formula>
    </cfRule>
  </conditionalFormatting>
  <conditionalFormatting sqref="B78:W78 B80:W80">
    <cfRule type="cellIs" dxfId="366" priority="425" operator="lessThan">
      <formula>0</formula>
    </cfRule>
  </conditionalFormatting>
  <conditionalFormatting sqref="B90:W90">
    <cfRule type="cellIs" dxfId="365" priority="420" operator="lessThan">
      <formula>0</formula>
    </cfRule>
  </conditionalFormatting>
  <conditionalFormatting sqref="B96:W96">
    <cfRule type="cellIs" dxfId="364" priority="418" operator="lessThan">
      <formula>0</formula>
    </cfRule>
  </conditionalFormatting>
  <conditionalFormatting sqref="B64:V67">
    <cfRule type="cellIs" dxfId="363" priority="417" operator="lessThan">
      <formula>0</formula>
    </cfRule>
  </conditionalFormatting>
  <conditionalFormatting sqref="B69:V70 B72:V78">
    <cfRule type="cellIs" dxfId="362" priority="415" operator="lessThan">
      <formula>0</formula>
    </cfRule>
  </conditionalFormatting>
  <conditionalFormatting sqref="B83:V88">
    <cfRule type="cellIs" dxfId="361" priority="413" operator="lessThan">
      <formula>0</formula>
    </cfRule>
  </conditionalFormatting>
  <conditionalFormatting sqref="B89:V89">
    <cfRule type="cellIs" dxfId="360" priority="412" operator="lessThan">
      <formula>0</formula>
    </cfRule>
  </conditionalFormatting>
  <conditionalFormatting sqref="B79:V79 B81:V81">
    <cfRule type="cellIs" dxfId="359" priority="416" operator="lessThan">
      <formula>0</formula>
    </cfRule>
  </conditionalFormatting>
  <conditionalFormatting sqref="B91:V91">
    <cfRule type="cellIs" dxfId="358" priority="411" operator="lessThan">
      <formula>0</formula>
    </cfRule>
  </conditionalFormatting>
  <conditionalFormatting sqref="B93:V96">
    <cfRule type="cellIs" dxfId="357" priority="410" operator="lessThan">
      <formula>0</formula>
    </cfRule>
  </conditionalFormatting>
  <conditionalFormatting sqref="B97:V97">
    <cfRule type="cellIs" dxfId="356" priority="409" operator="lessThan">
      <formula>0</formula>
    </cfRule>
  </conditionalFormatting>
  <conditionalFormatting sqref="B126:W127">
    <cfRule type="cellIs" dxfId="355" priority="408" operator="lessThan">
      <formula>0</formula>
    </cfRule>
  </conditionalFormatting>
  <conditionalFormatting sqref="B113:W116">
    <cfRule type="cellIs" dxfId="354" priority="407" operator="lessThan">
      <formula>0</formula>
    </cfRule>
  </conditionalFormatting>
  <conditionalFormatting sqref="B122:W125">
    <cfRule type="cellIs" dxfId="353" priority="406" operator="lessThan">
      <formula>0</formula>
    </cfRule>
  </conditionalFormatting>
  <conditionalFormatting sqref="B127:V128">
    <cfRule type="cellIs" dxfId="352" priority="405" operator="lessThan">
      <formula>0</formula>
    </cfRule>
  </conditionalFormatting>
  <conditionalFormatting sqref="B114:V117">
    <cfRule type="cellIs" dxfId="351" priority="404" operator="lessThan">
      <formula>0</formula>
    </cfRule>
  </conditionalFormatting>
  <conditionalFormatting sqref="B123:V126">
    <cfRule type="cellIs" dxfId="350" priority="403" operator="lessThan">
      <formula>0</formula>
    </cfRule>
  </conditionalFormatting>
  <conditionalFormatting sqref="B139:V139">
    <cfRule type="cellIs" dxfId="349" priority="401" operator="lessThan">
      <formula>0</formula>
    </cfRule>
  </conditionalFormatting>
  <conditionalFormatting sqref="B144:V144">
    <cfRule type="cellIs" dxfId="348" priority="402" operator="lessThan">
      <formula>0</formula>
    </cfRule>
  </conditionalFormatting>
  <conditionalFormatting sqref="B160:V160">
    <cfRule type="cellIs" dxfId="347" priority="399" operator="lessThan">
      <formula>0</formula>
    </cfRule>
  </conditionalFormatting>
  <conditionalFormatting sqref="B157:V157 B159:V159">
    <cfRule type="cellIs" dxfId="346" priority="400" operator="lessThan">
      <formula>0</formula>
    </cfRule>
  </conditionalFormatting>
  <conditionalFormatting sqref="B162:V162">
    <cfRule type="cellIs" dxfId="345" priority="398" operator="lessThan">
      <formula>0</formula>
    </cfRule>
  </conditionalFormatting>
  <conditionalFormatting sqref="B163:V163">
    <cfRule type="cellIs" dxfId="344" priority="397" operator="lessThan">
      <formula>0</formula>
    </cfRule>
  </conditionalFormatting>
  <conditionalFormatting sqref="B178:V179">
    <cfRule type="cellIs" dxfId="343" priority="396" operator="lessThan">
      <formula>0</formula>
    </cfRule>
  </conditionalFormatting>
  <conditionalFormatting sqref="W6:W15 W50:W59 W101:W110">
    <cfRule type="cellIs" dxfId="342" priority="393" operator="lessThan">
      <formula>0</formula>
    </cfRule>
  </conditionalFormatting>
  <conditionalFormatting sqref="W20:W24">
    <cfRule type="cellIs" dxfId="341" priority="392" operator="lessThan">
      <formula>0</formula>
    </cfRule>
  </conditionalFormatting>
  <conditionalFormatting sqref="W16">
    <cfRule type="cellIs" dxfId="340" priority="390" operator="lessThan">
      <formula>0</formula>
    </cfRule>
  </conditionalFormatting>
  <conditionalFormatting sqref="W46">
    <cfRule type="cellIs" dxfId="339" priority="391" operator="lessThan">
      <formula>0</formula>
    </cfRule>
  </conditionalFormatting>
  <conditionalFormatting sqref="W28:W32 W34:W45">
    <cfRule type="cellIs" dxfId="338" priority="389" operator="lessThan">
      <formula>0</formula>
    </cfRule>
  </conditionalFormatting>
  <conditionalFormatting sqref="W71">
    <cfRule type="cellIs" dxfId="337" priority="385" operator="lessThan">
      <formula>0</formula>
    </cfRule>
  </conditionalFormatting>
  <conditionalFormatting sqref="W64:W67">
    <cfRule type="cellIs" dxfId="336" priority="388" operator="lessThan">
      <formula>0</formula>
    </cfRule>
  </conditionalFormatting>
  <conditionalFormatting sqref="W69:W70 W72:W78">
    <cfRule type="cellIs" dxfId="335" priority="386" operator="lessThan">
      <formula>0</formula>
    </cfRule>
  </conditionalFormatting>
  <conditionalFormatting sqref="W83:W88">
    <cfRule type="cellIs" dxfId="334" priority="384" operator="lessThan">
      <formula>0</formula>
    </cfRule>
  </conditionalFormatting>
  <conditionalFormatting sqref="W89">
    <cfRule type="cellIs" dxfId="333" priority="383" operator="lessThan">
      <formula>0</formula>
    </cfRule>
  </conditionalFormatting>
  <conditionalFormatting sqref="W79 W81">
    <cfRule type="cellIs" dxfId="332" priority="387" operator="lessThan">
      <formula>0</formula>
    </cfRule>
  </conditionalFormatting>
  <conditionalFormatting sqref="W91">
    <cfRule type="cellIs" dxfId="331" priority="382" operator="lessThan">
      <formula>0</formula>
    </cfRule>
  </conditionalFormatting>
  <conditionalFormatting sqref="W93:W96">
    <cfRule type="cellIs" dxfId="330" priority="381" operator="lessThan">
      <formula>0</formula>
    </cfRule>
  </conditionalFormatting>
  <conditionalFormatting sqref="W97">
    <cfRule type="cellIs" dxfId="329" priority="380" operator="lessThan">
      <formula>0</formula>
    </cfRule>
  </conditionalFormatting>
  <conditionalFormatting sqref="W127:W128">
    <cfRule type="cellIs" dxfId="328" priority="379" operator="lessThan">
      <formula>0</formula>
    </cfRule>
  </conditionalFormatting>
  <conditionalFormatting sqref="W114:W117">
    <cfRule type="cellIs" dxfId="327" priority="378" operator="lessThan">
      <formula>0</formula>
    </cfRule>
  </conditionalFormatting>
  <conditionalFormatting sqref="W123:W126">
    <cfRule type="cellIs" dxfId="326" priority="377" operator="lessThan">
      <formula>0</formula>
    </cfRule>
  </conditionalFormatting>
  <conditionalFormatting sqref="W139">
    <cfRule type="cellIs" dxfId="325" priority="373" operator="lessThan">
      <formula>0</formula>
    </cfRule>
    <cfRule type="cellIs" dxfId="324" priority="375" operator="lessThan">
      <formula>0</formula>
    </cfRule>
  </conditionalFormatting>
  <conditionalFormatting sqref="W144">
    <cfRule type="cellIs" dxfId="323" priority="374" operator="lessThan">
      <formula>0</formula>
    </cfRule>
    <cfRule type="cellIs" dxfId="322" priority="376" operator="lessThan">
      <formula>0</formula>
    </cfRule>
  </conditionalFormatting>
  <conditionalFormatting sqref="W134:W138">
    <cfRule type="cellIs" dxfId="321" priority="372" operator="lessThan">
      <formula>0</formula>
    </cfRule>
  </conditionalFormatting>
  <conditionalFormatting sqref="W160">
    <cfRule type="cellIs" dxfId="320" priority="366" operator="lessThan">
      <formula>0</formula>
    </cfRule>
    <cfRule type="cellIs" dxfId="319" priority="370" operator="lessThan">
      <formula>0</formula>
    </cfRule>
  </conditionalFormatting>
  <conditionalFormatting sqref="W157 W159">
    <cfRule type="cellIs" dxfId="318" priority="367" operator="lessThan">
      <formula>0</formula>
    </cfRule>
    <cfRule type="cellIs" dxfId="317" priority="371" operator="lessThan">
      <formula>0</formula>
    </cfRule>
  </conditionalFormatting>
  <conditionalFormatting sqref="W162">
    <cfRule type="cellIs" dxfId="316" priority="365" operator="lessThan">
      <formula>0</formula>
    </cfRule>
    <cfRule type="cellIs" dxfId="315" priority="369" operator="lessThan">
      <formula>0</formula>
    </cfRule>
  </conditionalFormatting>
  <conditionalFormatting sqref="W163">
    <cfRule type="cellIs" dxfId="314" priority="364" operator="lessThan">
      <formula>0</formula>
    </cfRule>
    <cfRule type="cellIs" dxfId="313" priority="368" operator="lessThan">
      <formula>0</formula>
    </cfRule>
  </conditionalFormatting>
  <conditionalFormatting sqref="W148:W152">
    <cfRule type="cellIs" dxfId="312" priority="363" operator="lessThan">
      <formula>0</formula>
    </cfRule>
  </conditionalFormatting>
  <conditionalFormatting sqref="W167:W171">
    <cfRule type="cellIs" dxfId="311" priority="360" operator="lessThan">
      <formula>0</formula>
    </cfRule>
  </conditionalFormatting>
  <conditionalFormatting sqref="W178:W179">
    <cfRule type="cellIs" dxfId="310" priority="361" operator="lessThan">
      <formula>0</formula>
    </cfRule>
    <cfRule type="cellIs" dxfId="309" priority="362" operator="lessThan">
      <formula>0</formula>
    </cfRule>
  </conditionalFormatting>
  <conditionalFormatting sqref="B45:W45">
    <cfRule type="cellIs" dxfId="308" priority="352" operator="lessThan">
      <formula>0</formula>
    </cfRule>
  </conditionalFormatting>
  <conditionalFormatting sqref="B142:W143">
    <cfRule type="cellIs" dxfId="307" priority="351" operator="lessThan">
      <formula>0</formula>
    </cfRule>
  </conditionalFormatting>
  <conditionalFormatting sqref="B33:V33">
    <cfRule type="cellIs" dxfId="306" priority="350" operator="lessThan">
      <formula>0</formula>
    </cfRule>
  </conditionalFormatting>
  <conditionalFormatting sqref="W33">
    <cfRule type="cellIs" dxfId="305" priority="349" operator="lessThan">
      <formula>0</formula>
    </cfRule>
  </conditionalFormatting>
  <conditionalFormatting sqref="W184:W189 W195:W199 W206:W210 B193:V193 B192:W192 B184:V190 B195:V200 B214:W214 B206:V211">
    <cfRule type="cellIs" dxfId="304" priority="348" operator="lessThan">
      <formula>0</formula>
    </cfRule>
  </conditionalFormatting>
  <conditionalFormatting sqref="B193:V193">
    <cfRule type="cellIs" dxfId="303" priority="347" operator="lessThan">
      <formula>0</formula>
    </cfRule>
  </conditionalFormatting>
  <conditionalFormatting sqref="B190:V190">
    <cfRule type="cellIs" dxfId="302" priority="346" operator="lessThan">
      <formula>0</formula>
    </cfRule>
  </conditionalFormatting>
  <conditionalFormatting sqref="W193">
    <cfRule type="cellIs" dxfId="301" priority="343" operator="lessThan">
      <formula>0</formula>
    </cfRule>
    <cfRule type="cellIs" dxfId="300" priority="345" operator="lessThan">
      <formula>0</formula>
    </cfRule>
  </conditionalFormatting>
  <conditionalFormatting sqref="W190">
    <cfRule type="cellIs" dxfId="299" priority="342" operator="lessThan">
      <formula>0</formula>
    </cfRule>
    <cfRule type="cellIs" dxfId="298" priority="344" operator="lessThan">
      <formula>0</formula>
    </cfRule>
  </conditionalFormatting>
  <conditionalFormatting sqref="W185:W189">
    <cfRule type="cellIs" dxfId="297" priority="341" operator="lessThan">
      <formula>0</formula>
    </cfRule>
  </conditionalFormatting>
  <conditionalFormatting sqref="W196:W200">
    <cfRule type="cellIs" dxfId="296" priority="340" operator="lessThan">
      <formula>0</formula>
    </cfRule>
  </conditionalFormatting>
  <conditionalFormatting sqref="W207:W211">
    <cfRule type="cellIs" dxfId="295" priority="339" operator="lessThan">
      <formula>0</formula>
    </cfRule>
  </conditionalFormatting>
  <conditionalFormatting sqref="B144 B20:B25 B6:B15 B27:B32 B34:B44 B49:B59 B100:B110 B133:B139 B156:B163 B147:B152 B166:B171 B177:B179">
    <cfRule type="cellIs" dxfId="294" priority="338" operator="lessThan">
      <formula>0</formula>
    </cfRule>
  </conditionalFormatting>
  <conditionalFormatting sqref="B16">
    <cfRule type="cellIs" dxfId="293" priority="334" operator="lessThan">
      <formula>0</formula>
    </cfRule>
    <cfRule type="cellIs" dxfId="292" priority="337" operator="lessThan">
      <formula>0</formula>
    </cfRule>
  </conditionalFormatting>
  <conditionalFormatting sqref="B20:B24">
    <cfRule type="cellIs" dxfId="291" priority="336" operator="lessThan">
      <formula>0</formula>
    </cfRule>
  </conditionalFormatting>
  <conditionalFormatting sqref="B46">
    <cfRule type="cellIs" dxfId="290" priority="335" operator="lessThan">
      <formula>0</formula>
    </cfRule>
  </conditionalFormatting>
  <conditionalFormatting sqref="B28:B32 B34:B45">
    <cfRule type="cellIs" dxfId="289" priority="333" operator="lessThan">
      <formula>0</formula>
    </cfRule>
  </conditionalFormatting>
  <conditionalFormatting sqref="B63:B66">
    <cfRule type="cellIs" dxfId="288" priority="332" operator="lessThan">
      <formula>0</formula>
    </cfRule>
  </conditionalFormatting>
  <conditionalFormatting sqref="B92:B95">
    <cfRule type="cellIs" dxfId="287" priority="325" operator="lessThan">
      <formula>0</formula>
    </cfRule>
  </conditionalFormatting>
  <conditionalFormatting sqref="B70">
    <cfRule type="cellIs" dxfId="286" priority="329" operator="lessThan">
      <formula>0</formula>
    </cfRule>
  </conditionalFormatting>
  <conditionalFormatting sqref="B68:B69 B71:B77">
    <cfRule type="cellIs" dxfId="285" priority="330" operator="lessThan">
      <formula>0</formula>
    </cfRule>
  </conditionalFormatting>
  <conditionalFormatting sqref="B71">
    <cfRule type="cellIs" dxfId="284" priority="320" operator="lessThan">
      <formula>0</formula>
    </cfRule>
  </conditionalFormatting>
  <conditionalFormatting sqref="B82:B87">
    <cfRule type="cellIs" dxfId="283" priority="328" operator="lessThan">
      <formula>0</formula>
    </cfRule>
  </conditionalFormatting>
  <conditionalFormatting sqref="B88">
    <cfRule type="cellIs" dxfId="282" priority="327" operator="lessThan">
      <formula>0</formula>
    </cfRule>
  </conditionalFormatting>
  <conditionalFormatting sqref="B78 B80">
    <cfRule type="cellIs" dxfId="281" priority="331" operator="lessThan">
      <formula>0</formula>
    </cfRule>
  </conditionalFormatting>
  <conditionalFormatting sqref="B90">
    <cfRule type="cellIs" dxfId="280" priority="326" operator="lessThan">
      <formula>0</formula>
    </cfRule>
  </conditionalFormatting>
  <conditionalFormatting sqref="B96">
    <cfRule type="cellIs" dxfId="279" priority="324" operator="lessThan">
      <formula>0</formula>
    </cfRule>
  </conditionalFormatting>
  <conditionalFormatting sqref="B64:B67">
    <cfRule type="cellIs" dxfId="278" priority="323" operator="lessThan">
      <formula>0</formula>
    </cfRule>
  </conditionalFormatting>
  <conditionalFormatting sqref="B69:B70 B72:B78">
    <cfRule type="cellIs" dxfId="277" priority="321" operator="lessThan">
      <formula>0</formula>
    </cfRule>
  </conditionalFormatting>
  <conditionalFormatting sqref="B83:B88">
    <cfRule type="cellIs" dxfId="276" priority="319" operator="lessThan">
      <formula>0</formula>
    </cfRule>
  </conditionalFormatting>
  <conditionalFormatting sqref="B89">
    <cfRule type="cellIs" dxfId="275" priority="318" operator="lessThan">
      <formula>0</formula>
    </cfRule>
  </conditionalFormatting>
  <conditionalFormatting sqref="B79 B81">
    <cfRule type="cellIs" dxfId="274" priority="322" operator="lessThan">
      <formula>0</formula>
    </cfRule>
  </conditionalFormatting>
  <conditionalFormatting sqref="B91">
    <cfRule type="cellIs" dxfId="273" priority="317" operator="lessThan">
      <formula>0</formula>
    </cfRule>
  </conditionalFormatting>
  <conditionalFormatting sqref="B93:B96">
    <cfRule type="cellIs" dxfId="272" priority="316" operator="lessThan">
      <formula>0</formula>
    </cfRule>
  </conditionalFormatting>
  <conditionalFormatting sqref="B97">
    <cfRule type="cellIs" dxfId="271" priority="315" operator="lessThan">
      <formula>0</formula>
    </cfRule>
  </conditionalFormatting>
  <conditionalFormatting sqref="B126:B127">
    <cfRule type="cellIs" dxfId="270" priority="314" operator="lessThan">
      <formula>0</formula>
    </cfRule>
  </conditionalFormatting>
  <conditionalFormatting sqref="B113:B116">
    <cfRule type="cellIs" dxfId="269" priority="313" operator="lessThan">
      <formula>0</formula>
    </cfRule>
  </conditionalFormatting>
  <conditionalFormatting sqref="B122:B125">
    <cfRule type="cellIs" dxfId="268" priority="312" operator="lessThan">
      <formula>0</formula>
    </cfRule>
  </conditionalFormatting>
  <conditionalFormatting sqref="B127:B128">
    <cfRule type="cellIs" dxfId="267" priority="311" operator="lessThan">
      <formula>0</formula>
    </cfRule>
  </conditionalFormatting>
  <conditionalFormatting sqref="B114:B117">
    <cfRule type="cellIs" dxfId="266" priority="310" operator="lessThan">
      <formula>0</formula>
    </cfRule>
  </conditionalFormatting>
  <conditionalFormatting sqref="B123:B126">
    <cfRule type="cellIs" dxfId="265" priority="309" operator="lessThan">
      <formula>0</formula>
    </cfRule>
  </conditionalFormatting>
  <conditionalFormatting sqref="B139">
    <cfRule type="cellIs" dxfId="264" priority="307" operator="lessThan">
      <formula>0</formula>
    </cfRule>
  </conditionalFormatting>
  <conditionalFormatting sqref="B144">
    <cfRule type="cellIs" dxfId="263" priority="308" operator="lessThan">
      <formula>0</formula>
    </cfRule>
  </conditionalFormatting>
  <conditionalFormatting sqref="B160">
    <cfRule type="cellIs" dxfId="262" priority="305" operator="lessThan">
      <formula>0</formula>
    </cfRule>
  </conditionalFormatting>
  <conditionalFormatting sqref="B157 B159">
    <cfRule type="cellIs" dxfId="261" priority="306" operator="lessThan">
      <formula>0</formula>
    </cfRule>
  </conditionalFormatting>
  <conditionalFormatting sqref="B162">
    <cfRule type="cellIs" dxfId="260" priority="304" operator="lessThan">
      <formula>0</formula>
    </cfRule>
  </conditionalFormatting>
  <conditionalFormatting sqref="B163">
    <cfRule type="cellIs" dxfId="259" priority="303" operator="lessThan">
      <formula>0</formula>
    </cfRule>
  </conditionalFormatting>
  <conditionalFormatting sqref="B178:B179">
    <cfRule type="cellIs" dxfId="258" priority="302" operator="lessThan">
      <formula>0</formula>
    </cfRule>
  </conditionalFormatting>
  <conditionalFormatting sqref="B45">
    <cfRule type="cellIs" dxfId="257" priority="301" operator="lessThan">
      <formula>0</formula>
    </cfRule>
  </conditionalFormatting>
  <conditionalFormatting sqref="B142:B143">
    <cfRule type="cellIs" dxfId="256" priority="300" operator="lessThan">
      <formula>0</formula>
    </cfRule>
  </conditionalFormatting>
  <conditionalFormatting sqref="B33">
    <cfRule type="cellIs" dxfId="255" priority="299" operator="lessThan">
      <formula>0</formula>
    </cfRule>
  </conditionalFormatting>
  <conditionalFormatting sqref="B192:B193 B184:B190 B195:B200 B214 B206:B211">
    <cfRule type="cellIs" dxfId="254" priority="298" operator="lessThan">
      <formula>0</formula>
    </cfRule>
  </conditionalFormatting>
  <conditionalFormatting sqref="B193">
    <cfRule type="cellIs" dxfId="253" priority="297" operator="lessThan">
      <formula>0</formula>
    </cfRule>
  </conditionalFormatting>
  <conditionalFormatting sqref="B190">
    <cfRule type="cellIs" dxfId="252" priority="296" operator="lessThan">
      <formula>0</formula>
    </cfRule>
  </conditionalFormatting>
  <conditionalFormatting sqref="DA49:DA58 DA100:DA109 DA133:DA138 DA158:DA159 DA161:DA162 DA147:DA151 DA166:DA170 DA177:DA178 DA20:DA25 DA6:DA15 DA27:DA32 DA34:DA44 DA156">
    <cfRule type="cellIs" dxfId="251" priority="59" operator="lessThan">
      <formula>0</formula>
    </cfRule>
  </conditionalFormatting>
  <conditionalFormatting sqref="DA16">
    <cfRule type="cellIs" dxfId="250" priority="42" operator="lessThan">
      <formula>0</formula>
    </cfRule>
    <cfRule type="cellIs" dxfId="249" priority="58" operator="lessThan">
      <formula>0</formula>
    </cfRule>
  </conditionalFormatting>
  <conditionalFormatting sqref="DA63:DA66">
    <cfRule type="cellIs" dxfId="248" priority="57" operator="lessThan">
      <formula>0</formula>
    </cfRule>
  </conditionalFormatting>
  <conditionalFormatting sqref="DA92:DA95">
    <cfRule type="cellIs" dxfId="247" priority="50" operator="lessThan">
      <formula>0</formula>
    </cfRule>
  </conditionalFormatting>
  <conditionalFormatting sqref="DA70">
    <cfRule type="cellIs" dxfId="246" priority="54" operator="lessThan">
      <formula>0</formula>
    </cfRule>
  </conditionalFormatting>
  <conditionalFormatting sqref="DA68:DA69 DA71:DA77">
    <cfRule type="cellIs" dxfId="245" priority="55" operator="lessThan">
      <formula>0</formula>
    </cfRule>
  </conditionalFormatting>
  <conditionalFormatting sqref="DA82:DA87">
    <cfRule type="cellIs" dxfId="244" priority="53" operator="lessThan">
      <formula>0</formula>
    </cfRule>
  </conditionalFormatting>
  <conditionalFormatting sqref="DA88">
    <cfRule type="cellIs" dxfId="243" priority="52" operator="lessThan">
      <formula>0</formula>
    </cfRule>
  </conditionalFormatting>
  <conditionalFormatting sqref="DA78 DA80">
    <cfRule type="cellIs" dxfId="242" priority="56" operator="lessThan">
      <formula>0</formula>
    </cfRule>
  </conditionalFormatting>
  <conditionalFormatting sqref="DA90">
    <cfRule type="cellIs" dxfId="241" priority="51" operator="lessThan">
      <formula>0</formula>
    </cfRule>
  </conditionalFormatting>
  <conditionalFormatting sqref="DA96">
    <cfRule type="cellIs" dxfId="240" priority="49" operator="lessThan">
      <formula>0</formula>
    </cfRule>
  </conditionalFormatting>
  <conditionalFormatting sqref="DA126:DA127">
    <cfRule type="cellIs" dxfId="239" priority="48" operator="lessThan">
      <formula>0</formula>
    </cfRule>
  </conditionalFormatting>
  <conditionalFormatting sqref="DA113:DA116">
    <cfRule type="cellIs" dxfId="238" priority="47" operator="lessThan">
      <formula>0</formula>
    </cfRule>
  </conditionalFormatting>
  <conditionalFormatting sqref="DA122:DA125">
    <cfRule type="cellIs" dxfId="237" priority="46" operator="lessThan">
      <formula>0</formula>
    </cfRule>
  </conditionalFormatting>
  <conditionalFormatting sqref="DA6:DA15 DA50:DA59 DA101:DA110">
    <cfRule type="cellIs" dxfId="236" priority="45" operator="lessThan">
      <formula>0</formula>
    </cfRule>
  </conditionalFormatting>
  <conditionalFormatting sqref="DA20:DA24">
    <cfRule type="cellIs" dxfId="235" priority="44" operator="lessThan">
      <formula>0</formula>
    </cfRule>
  </conditionalFormatting>
  <conditionalFormatting sqref="DA46">
    <cfRule type="cellIs" dxfId="234" priority="43" operator="lessThan">
      <formula>0</formula>
    </cfRule>
  </conditionalFormatting>
  <conditionalFormatting sqref="DA28:DA32 DA34:DA45">
    <cfRule type="cellIs" dxfId="233" priority="41" operator="lessThan">
      <formula>0</formula>
    </cfRule>
  </conditionalFormatting>
  <conditionalFormatting sqref="DA71">
    <cfRule type="cellIs" dxfId="232" priority="37" operator="lessThan">
      <formula>0</formula>
    </cfRule>
  </conditionalFormatting>
  <conditionalFormatting sqref="DA64:DA67">
    <cfRule type="cellIs" dxfId="231" priority="40" operator="lessThan">
      <formula>0</formula>
    </cfRule>
  </conditionalFormatting>
  <conditionalFormatting sqref="DA69:DA70 DA72:DA78">
    <cfRule type="cellIs" dxfId="230" priority="38" operator="lessThan">
      <formula>0</formula>
    </cfRule>
  </conditionalFormatting>
  <conditionalFormatting sqref="DA83:DA88">
    <cfRule type="cellIs" dxfId="229" priority="36" operator="lessThan">
      <formula>0</formula>
    </cfRule>
  </conditionalFormatting>
  <conditionalFormatting sqref="DA89">
    <cfRule type="cellIs" dxfId="228" priority="35" operator="lessThan">
      <formula>0</formula>
    </cfRule>
  </conditionalFormatting>
  <conditionalFormatting sqref="DA79 DA81">
    <cfRule type="cellIs" dxfId="227" priority="39" operator="lessThan">
      <formula>0</formula>
    </cfRule>
  </conditionalFormatting>
  <conditionalFormatting sqref="DA91">
    <cfRule type="cellIs" dxfId="226" priority="34" operator="lessThan">
      <formula>0</formula>
    </cfRule>
  </conditionalFormatting>
  <conditionalFormatting sqref="DA93:DA96">
    <cfRule type="cellIs" dxfId="225" priority="33" operator="lessThan">
      <formula>0</formula>
    </cfRule>
  </conditionalFormatting>
  <conditionalFormatting sqref="DA97">
    <cfRule type="cellIs" dxfId="224" priority="32" operator="lessThan">
      <formula>0</formula>
    </cfRule>
  </conditionalFormatting>
  <conditionalFormatting sqref="DA127:DA128">
    <cfRule type="cellIs" dxfId="223" priority="31" operator="lessThan">
      <formula>0</formula>
    </cfRule>
  </conditionalFormatting>
  <conditionalFormatting sqref="DA114:DA117">
    <cfRule type="cellIs" dxfId="222" priority="30" operator="lessThan">
      <formula>0</formula>
    </cfRule>
  </conditionalFormatting>
  <conditionalFormatting sqref="DA123:DA126">
    <cfRule type="cellIs" dxfId="221" priority="29" operator="lessThan">
      <formula>0</formula>
    </cfRule>
  </conditionalFormatting>
  <conditionalFormatting sqref="DA139">
    <cfRule type="cellIs" dxfId="220" priority="25" operator="lessThan">
      <formula>0</formula>
    </cfRule>
    <cfRule type="cellIs" dxfId="219" priority="27" operator="lessThan">
      <formula>0</formula>
    </cfRule>
  </conditionalFormatting>
  <conditionalFormatting sqref="DA144">
    <cfRule type="cellIs" dxfId="218" priority="26" operator="lessThan">
      <formula>0</formula>
    </cfRule>
    <cfRule type="cellIs" dxfId="217" priority="28" operator="lessThan">
      <formula>0</formula>
    </cfRule>
  </conditionalFormatting>
  <conditionalFormatting sqref="DA134:DA138">
    <cfRule type="cellIs" dxfId="216" priority="24" operator="lessThan">
      <formula>0</formula>
    </cfRule>
  </conditionalFormatting>
  <conditionalFormatting sqref="DA160">
    <cfRule type="cellIs" dxfId="215" priority="18" operator="lessThan">
      <formula>0</formula>
    </cfRule>
    <cfRule type="cellIs" dxfId="214" priority="22" operator="lessThan">
      <formula>0</formula>
    </cfRule>
  </conditionalFormatting>
  <conditionalFormatting sqref="DA157 DA159">
    <cfRule type="cellIs" dxfId="213" priority="19" operator="lessThan">
      <formula>0</formula>
    </cfRule>
    <cfRule type="cellIs" dxfId="212" priority="23" operator="lessThan">
      <formula>0</formula>
    </cfRule>
  </conditionalFormatting>
  <conditionalFormatting sqref="DA162">
    <cfRule type="cellIs" dxfId="211" priority="17" operator="lessThan">
      <formula>0</formula>
    </cfRule>
    <cfRule type="cellIs" dxfId="210" priority="21" operator="lessThan">
      <formula>0</formula>
    </cfRule>
  </conditionalFormatting>
  <conditionalFormatting sqref="DA163">
    <cfRule type="cellIs" dxfId="209" priority="16" operator="lessThan">
      <formula>0</formula>
    </cfRule>
    <cfRule type="cellIs" dxfId="208" priority="20" operator="lessThan">
      <formula>0</formula>
    </cfRule>
  </conditionalFormatting>
  <conditionalFormatting sqref="DA148:DA152">
    <cfRule type="cellIs" dxfId="207" priority="15" operator="lessThan">
      <formula>0</formula>
    </cfRule>
  </conditionalFormatting>
  <conditionalFormatting sqref="DA167:DA171">
    <cfRule type="cellIs" dxfId="206" priority="12" operator="lessThan">
      <formula>0</formula>
    </cfRule>
  </conditionalFormatting>
  <conditionalFormatting sqref="DA178:DA179">
    <cfRule type="cellIs" dxfId="205" priority="13" operator="lessThan">
      <formula>0</formula>
    </cfRule>
    <cfRule type="cellIs" dxfId="204" priority="14" operator="lessThan">
      <formula>0</formula>
    </cfRule>
  </conditionalFormatting>
  <conditionalFormatting sqref="DA45">
    <cfRule type="cellIs" dxfId="203" priority="11" operator="lessThan">
      <formula>0</formula>
    </cfRule>
  </conditionalFormatting>
  <conditionalFormatting sqref="DA142:DA143">
    <cfRule type="cellIs" dxfId="202" priority="10" operator="lessThan">
      <formula>0</formula>
    </cfRule>
  </conditionalFormatting>
  <conditionalFormatting sqref="DA33">
    <cfRule type="cellIs" dxfId="201" priority="9" operator="lessThan">
      <formula>0</formula>
    </cfRule>
  </conditionalFormatting>
  <conditionalFormatting sqref="DA184:DA189 DA195:DA199 DA206:DA210 DA192 DA214">
    <cfRule type="cellIs" dxfId="200" priority="8" operator="lessThan">
      <formula>0</formula>
    </cfRule>
  </conditionalFormatting>
  <conditionalFormatting sqref="DA193">
    <cfRule type="cellIs" dxfId="199" priority="5" operator="lessThan">
      <formula>0</formula>
    </cfRule>
    <cfRule type="cellIs" dxfId="198" priority="7" operator="lessThan">
      <formula>0</formula>
    </cfRule>
  </conditionalFormatting>
  <conditionalFormatting sqref="DA190">
    <cfRule type="cellIs" dxfId="197" priority="4" operator="lessThan">
      <formula>0</formula>
    </cfRule>
    <cfRule type="cellIs" dxfId="196" priority="6" operator="lessThan">
      <formula>0</formula>
    </cfRule>
  </conditionalFormatting>
  <conditionalFormatting sqref="DA185:DA189">
    <cfRule type="cellIs" dxfId="195" priority="3" operator="lessThan">
      <formula>0</formula>
    </cfRule>
  </conditionalFormatting>
  <conditionalFormatting sqref="DA196:DA200">
    <cfRule type="cellIs" dxfId="194" priority="2" operator="lessThan">
      <formula>0</formula>
    </cfRule>
  </conditionalFormatting>
  <conditionalFormatting sqref="DA207:DA211">
    <cfRule type="cellIs" dxfId="193" priority="1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CO2 emissions"</f>
        <v>PT: Non-metallic mineral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49</v>
      </c>
      <c r="B5" s="225">
        <f t="shared" ref="B5:W5" si="0">SUM(B6:B10)+B16+B17+B25+B33+B46</f>
        <v>6344.2050211270334</v>
      </c>
      <c r="C5" s="225">
        <f t="shared" si="0"/>
        <v>6083.6712824141123</v>
      </c>
      <c r="D5" s="225">
        <f t="shared" si="0"/>
        <v>6457.4312657128703</v>
      </c>
      <c r="E5" s="225">
        <f t="shared" si="0"/>
        <v>5710.6301152574215</v>
      </c>
      <c r="F5" s="225">
        <f t="shared" si="0"/>
        <v>6264.0051949094814</v>
      </c>
      <c r="G5" s="225">
        <f t="shared" si="0"/>
        <v>6384.7834455942393</v>
      </c>
      <c r="H5" s="225">
        <f t="shared" si="0"/>
        <v>6217.8241072809678</v>
      </c>
      <c r="I5" s="225">
        <f t="shared" si="0"/>
        <v>6417.6737522004723</v>
      </c>
      <c r="J5" s="225">
        <f t="shared" si="0"/>
        <v>6186.6601546727143</v>
      </c>
      <c r="K5" s="225">
        <f t="shared" si="0"/>
        <v>4896.4442645709914</v>
      </c>
      <c r="L5" s="225">
        <f t="shared" si="0"/>
        <v>5031.7747120884951</v>
      </c>
      <c r="M5" s="225">
        <f t="shared" si="0"/>
        <v>4387.1862220787507</v>
      </c>
      <c r="N5" s="225">
        <f t="shared" si="0"/>
        <v>4392.7425190542763</v>
      </c>
      <c r="O5" s="225">
        <f t="shared" si="0"/>
        <v>4566.267846108185</v>
      </c>
      <c r="P5" s="225">
        <f t="shared" si="0"/>
        <v>4928.2795459050376</v>
      </c>
      <c r="Q5" s="225">
        <f t="shared" si="0"/>
        <v>4555.7672482188518</v>
      </c>
      <c r="R5" s="225">
        <f t="shared" si="0"/>
        <v>3586.3987374995986</v>
      </c>
      <c r="S5" s="225">
        <f t="shared" si="0"/>
        <v>3790.3713831720211</v>
      </c>
      <c r="T5" s="225">
        <f t="shared" si="0"/>
        <v>3595.0371174496418</v>
      </c>
      <c r="U5" s="225">
        <f t="shared" si="0"/>
        <v>3537.5689269870895</v>
      </c>
      <c r="V5" s="225">
        <f t="shared" si="0"/>
        <v>3636.6565344364444</v>
      </c>
      <c r="W5" s="225">
        <f t="shared" si="0"/>
        <v>3379.9241437422634</v>
      </c>
      <c r="DA5" s="89"/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1694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1695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1696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1697</v>
      </c>
    </row>
    <row r="10" spans="1:105" ht="12" customHeight="1" x14ac:dyDescent="0.25">
      <c r="A10" s="56" t="s">
        <v>96</v>
      </c>
      <c r="B10" s="262">
        <v>6.5559469852306789</v>
      </c>
      <c r="C10" s="262">
        <v>6.3115777860531326</v>
      </c>
      <c r="D10" s="262">
        <v>6.3329343702048568</v>
      </c>
      <c r="E10" s="262">
        <v>4.8360437450835123</v>
      </c>
      <c r="F10" s="262">
        <v>4.7623104931874041</v>
      </c>
      <c r="G10" s="262">
        <v>4.2738988312503654</v>
      </c>
      <c r="H10" s="262">
        <v>3.8830424739739149</v>
      </c>
      <c r="I10" s="262">
        <v>4.9760768317686379</v>
      </c>
      <c r="J10" s="262">
        <v>4.311084172799573</v>
      </c>
      <c r="K10" s="262">
        <v>3.0678813371648901</v>
      </c>
      <c r="L10" s="262">
        <v>3.1750861530237899</v>
      </c>
      <c r="M10" s="262">
        <v>2.9853731223560311</v>
      </c>
      <c r="N10" s="262">
        <v>2.98070120014222</v>
      </c>
      <c r="O10" s="262">
        <v>2.6125904035418732</v>
      </c>
      <c r="P10" s="262">
        <v>2.5475700445493898</v>
      </c>
      <c r="Q10" s="262">
        <v>2.395803080650591</v>
      </c>
      <c r="R10" s="262">
        <v>1.776423083954265</v>
      </c>
      <c r="S10" s="262">
        <v>1.600678555034956</v>
      </c>
      <c r="T10" s="262">
        <v>1.661946739565574</v>
      </c>
      <c r="U10" s="262">
        <v>1.7182051340219</v>
      </c>
      <c r="V10" s="262">
        <v>1.7907038303541269</v>
      </c>
      <c r="W10" s="262">
        <v>1.7707242688371849</v>
      </c>
      <c r="DA10" s="68" t="s">
        <v>1698</v>
      </c>
    </row>
    <row r="11" spans="1:105" ht="12" customHeight="1" x14ac:dyDescent="0.25">
      <c r="A11" s="37" t="s">
        <v>160</v>
      </c>
      <c r="B11" s="228">
        <v>0.71867132250881871</v>
      </c>
      <c r="C11" s="228">
        <v>0.656537638630459</v>
      </c>
      <c r="D11" s="228">
        <v>0.54869116174170951</v>
      </c>
      <c r="E11" s="228">
        <v>0.41846064563798169</v>
      </c>
      <c r="F11" s="228">
        <v>0.40019658600153091</v>
      </c>
      <c r="G11" s="228">
        <v>0.34323518244079121</v>
      </c>
      <c r="H11" s="228">
        <v>0.25884572287814811</v>
      </c>
      <c r="I11" s="228">
        <v>0.2918942622010135</v>
      </c>
      <c r="J11" s="228">
        <v>0.25098396822001451</v>
      </c>
      <c r="K11" s="228">
        <v>0.26802354463035538</v>
      </c>
      <c r="L11" s="228">
        <v>0.22686476417489329</v>
      </c>
      <c r="M11" s="228">
        <v>0.21112138643926431</v>
      </c>
      <c r="N11" s="228">
        <v>0.15396031139615851</v>
      </c>
      <c r="O11" s="228">
        <v>0.14398138390309251</v>
      </c>
      <c r="P11" s="228">
        <v>0.15242456885391301</v>
      </c>
      <c r="Q11" s="228">
        <v>0.17207594815403079</v>
      </c>
      <c r="R11" s="228">
        <v>9.8629618484635889E-2</v>
      </c>
      <c r="S11" s="228">
        <v>7.7063490508903765E-2</v>
      </c>
      <c r="T11" s="228">
        <v>7.631443861075235E-2</v>
      </c>
      <c r="U11" s="228">
        <v>9.5734730121702485E-2</v>
      </c>
      <c r="V11" s="228">
        <v>0.10613358081766899</v>
      </c>
      <c r="W11" s="228">
        <v>0.105621998104377</v>
      </c>
      <c r="DA11" s="69" t="s">
        <v>1699</v>
      </c>
    </row>
    <row r="12" spans="1:105" ht="12" customHeight="1" x14ac:dyDescent="0.25">
      <c r="A12" s="37" t="s">
        <v>162</v>
      </c>
      <c r="B12" s="228">
        <v>5.8372756627218596</v>
      </c>
      <c r="C12" s="228">
        <v>5.6550401474226746</v>
      </c>
      <c r="D12" s="228">
        <v>5.7842432084631472</v>
      </c>
      <c r="E12" s="228">
        <v>4.4175830994455314</v>
      </c>
      <c r="F12" s="228">
        <v>4.362113907185873</v>
      </c>
      <c r="G12" s="228">
        <v>3.930663648809575</v>
      </c>
      <c r="H12" s="228">
        <v>3.6241967510957669</v>
      </c>
      <c r="I12" s="228">
        <v>4.684182569567624</v>
      </c>
      <c r="J12" s="228">
        <v>4.0601002045795589</v>
      </c>
      <c r="K12" s="228">
        <v>2.7998577925345352</v>
      </c>
      <c r="L12" s="228">
        <v>2.9482213888488968</v>
      </c>
      <c r="M12" s="228">
        <v>2.7742517359167662</v>
      </c>
      <c r="N12" s="228">
        <v>2.8267408887460621</v>
      </c>
      <c r="O12" s="228">
        <v>2.4686090196387802</v>
      </c>
      <c r="P12" s="228">
        <v>2.3951454756954771</v>
      </c>
      <c r="Q12" s="228">
        <v>2.2237271324965611</v>
      </c>
      <c r="R12" s="228">
        <v>1.6777934654696289</v>
      </c>
      <c r="S12" s="228">
        <v>1.523615064526052</v>
      </c>
      <c r="T12" s="228">
        <v>1.585632300954821</v>
      </c>
      <c r="U12" s="228">
        <v>1.622470403900198</v>
      </c>
      <c r="V12" s="228">
        <v>1.6845702495364581</v>
      </c>
      <c r="W12" s="228">
        <v>1.665102270732808</v>
      </c>
      <c r="DA12" s="69" t="s">
        <v>1700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1701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1702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1703</v>
      </c>
    </row>
    <row r="16" spans="1:105" ht="12" customHeight="1" x14ac:dyDescent="0.25">
      <c r="A16" s="57" t="s">
        <v>1452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1704</v>
      </c>
    </row>
    <row r="17" spans="1:105" ht="12" customHeight="1" x14ac:dyDescent="0.25">
      <c r="A17" s="57" t="s">
        <v>1454</v>
      </c>
      <c r="B17" s="263">
        <v>1253.540408497729</v>
      </c>
      <c r="C17" s="263">
        <v>1208.9696404375391</v>
      </c>
      <c r="D17" s="263">
        <v>1271.6281564813719</v>
      </c>
      <c r="E17" s="263">
        <v>1026.5321441231649</v>
      </c>
      <c r="F17" s="263">
        <v>1118.6447742148191</v>
      </c>
      <c r="G17" s="263">
        <v>1141.402703913468</v>
      </c>
      <c r="H17" s="263">
        <v>1101.3561661802589</v>
      </c>
      <c r="I17" s="263">
        <v>1105.0341988213711</v>
      </c>
      <c r="J17" s="263">
        <v>1056.5849207281431</v>
      </c>
      <c r="K17" s="263">
        <v>796.94558189973782</v>
      </c>
      <c r="L17" s="263">
        <v>771.43661671000655</v>
      </c>
      <c r="M17" s="263">
        <v>702.29531930324003</v>
      </c>
      <c r="N17" s="263">
        <v>868.30947744615469</v>
      </c>
      <c r="O17" s="263">
        <v>818.47157101440496</v>
      </c>
      <c r="P17" s="263">
        <v>853.42510887747744</v>
      </c>
      <c r="Q17" s="263">
        <v>737.28188190319372</v>
      </c>
      <c r="R17" s="263">
        <v>545.62594120593394</v>
      </c>
      <c r="S17" s="263">
        <v>521.12631317667456</v>
      </c>
      <c r="T17" s="263">
        <v>534.29136514344191</v>
      </c>
      <c r="U17" s="263">
        <v>518.42779898410299</v>
      </c>
      <c r="V17" s="263">
        <v>541.31083509639109</v>
      </c>
      <c r="W17" s="263">
        <v>508.86380512105262</v>
      </c>
      <c r="DA17" s="70" t="s">
        <v>1705</v>
      </c>
    </row>
    <row r="18" spans="1:105" ht="12" customHeight="1" x14ac:dyDescent="0.25">
      <c r="A18" s="18" t="s">
        <v>30</v>
      </c>
      <c r="B18" s="232">
        <v>232.33847972032709</v>
      </c>
      <c r="C18" s="232">
        <v>117.6492050120557</v>
      </c>
      <c r="D18" s="232">
        <v>109.446617980914</v>
      </c>
      <c r="E18" s="232">
        <v>75.008077068845694</v>
      </c>
      <c r="F18" s="232">
        <v>41.730661000418721</v>
      </c>
      <c r="G18" s="232">
        <v>0.55784815966140755</v>
      </c>
      <c r="H18" s="232">
        <v>3.1696338188566968</v>
      </c>
      <c r="I18" s="232">
        <v>101.4267473941765</v>
      </c>
      <c r="J18" s="232">
        <v>30.092925080724459</v>
      </c>
      <c r="K18" s="232">
        <v>2.8438646792794189</v>
      </c>
      <c r="L18" s="232">
        <v>15.355219590753849</v>
      </c>
      <c r="M18" s="232">
        <v>1.529525337244197</v>
      </c>
      <c r="N18" s="232">
        <v>1.359628800963703</v>
      </c>
      <c r="O18" s="232">
        <v>0</v>
      </c>
      <c r="P18" s="232">
        <v>0</v>
      </c>
      <c r="Q18" s="232">
        <v>0.93172351701857037</v>
      </c>
      <c r="R18" s="232">
        <v>1.074941230268543</v>
      </c>
      <c r="S18" s="232">
        <v>0.47015424604265699</v>
      </c>
      <c r="T18" s="232">
        <v>0.68149561539277881</v>
      </c>
      <c r="U18" s="232">
        <v>0.72469632355051472</v>
      </c>
      <c r="V18" s="232">
        <v>0.8912351505113687</v>
      </c>
      <c r="W18" s="232">
        <v>1.009950373386082</v>
      </c>
      <c r="DA18" s="71" t="s">
        <v>1706</v>
      </c>
    </row>
    <row r="19" spans="1:105" ht="12" customHeight="1" x14ac:dyDescent="0.25">
      <c r="A19" s="18" t="s">
        <v>33</v>
      </c>
      <c r="B19" s="232">
        <v>118.80721045903211</v>
      </c>
      <c r="C19" s="232">
        <v>109.8778260459375</v>
      </c>
      <c r="D19" s="232">
        <v>91.164772565927592</v>
      </c>
      <c r="E19" s="232">
        <v>10.95686628807918</v>
      </c>
      <c r="F19" s="232">
        <v>4.3658666654657621</v>
      </c>
      <c r="G19" s="232">
        <v>4.8207320876309794</v>
      </c>
      <c r="H19" s="232">
        <v>3.208714848722916</v>
      </c>
      <c r="I19" s="232">
        <v>6.1213268505886056</v>
      </c>
      <c r="J19" s="232">
        <v>4.9159501156508147</v>
      </c>
      <c r="K19" s="232">
        <v>2.7029387558173088</v>
      </c>
      <c r="L19" s="232">
        <v>2.0022401892804291</v>
      </c>
      <c r="M19" s="232">
        <v>2.1742383024741958</v>
      </c>
      <c r="N19" s="232">
        <v>2.761059053923538</v>
      </c>
      <c r="O19" s="232">
        <v>1.825300802781417</v>
      </c>
      <c r="P19" s="232">
        <v>1.6118459755186461</v>
      </c>
      <c r="Q19" s="232">
        <v>2.1377316135357112</v>
      </c>
      <c r="R19" s="232">
        <v>1.596265567525988</v>
      </c>
      <c r="S19" s="232">
        <v>1.05773583597306</v>
      </c>
      <c r="T19" s="232">
        <v>1.0709443358982931</v>
      </c>
      <c r="U19" s="232">
        <v>1.087952260836744</v>
      </c>
      <c r="V19" s="232">
        <v>1.007612497499963</v>
      </c>
      <c r="W19" s="232">
        <v>1.3420365143586011</v>
      </c>
      <c r="DA19" s="71" t="s">
        <v>1707</v>
      </c>
    </row>
    <row r="20" spans="1:105" ht="12" customHeight="1" x14ac:dyDescent="0.25">
      <c r="A20" s="18" t="s">
        <v>160</v>
      </c>
      <c r="B20" s="297">
        <v>24.68129897881639</v>
      </c>
      <c r="C20" s="297">
        <v>25.25428955717085</v>
      </c>
      <c r="D20" s="297">
        <v>19.707383103724879</v>
      </c>
      <c r="E20" s="297">
        <v>16.387434667261989</v>
      </c>
      <c r="F20" s="297">
        <v>15.70331381176716</v>
      </c>
      <c r="G20" s="297">
        <v>12.02254955340705</v>
      </c>
      <c r="H20" s="297">
        <v>9.1052554147674947</v>
      </c>
      <c r="I20" s="297">
        <v>13.797208643707091</v>
      </c>
      <c r="J20" s="297">
        <v>11.617198671644561</v>
      </c>
      <c r="K20" s="297">
        <v>10.611454466964959</v>
      </c>
      <c r="L20" s="297">
        <v>9.3923447599392915</v>
      </c>
      <c r="M20" s="297">
        <v>8.7457591940065456</v>
      </c>
      <c r="N20" s="297">
        <v>10.80588296922304</v>
      </c>
      <c r="O20" s="297">
        <v>8.9237897566377118</v>
      </c>
      <c r="P20" s="297">
        <v>8.7517766613229373</v>
      </c>
      <c r="Q20" s="297">
        <v>11.61419833350676</v>
      </c>
      <c r="R20" s="297">
        <v>6.5880533851835716</v>
      </c>
      <c r="S20" s="297">
        <v>4.7264140500021954</v>
      </c>
      <c r="T20" s="297">
        <v>5.0166624255490717</v>
      </c>
      <c r="U20" s="297">
        <v>6.3392763771594893</v>
      </c>
      <c r="V20" s="297">
        <v>6.6853742268413763</v>
      </c>
      <c r="W20" s="297">
        <v>7.8022654307879984</v>
      </c>
      <c r="DA20" s="122" t="s">
        <v>1708</v>
      </c>
    </row>
    <row r="21" spans="1:105" ht="12" customHeight="1" x14ac:dyDescent="0.25">
      <c r="A21" s="18" t="s">
        <v>70</v>
      </c>
      <c r="B21" s="297">
        <v>195.87099295461019</v>
      </c>
      <c r="C21" s="297">
        <v>136.73872747725221</v>
      </c>
      <c r="D21" s="297">
        <v>141.1458111852148</v>
      </c>
      <c r="E21" s="297">
        <v>81.790622835206065</v>
      </c>
      <c r="F21" s="297">
        <v>38.669197142621307</v>
      </c>
      <c r="G21" s="297">
        <v>24.757757786277129</v>
      </c>
      <c r="H21" s="297">
        <v>11.36803350273459</v>
      </c>
      <c r="I21" s="297">
        <v>14.690710238951921</v>
      </c>
      <c r="J21" s="297">
        <v>8.1035692309841316</v>
      </c>
      <c r="K21" s="297">
        <v>5.0453372344064178</v>
      </c>
      <c r="L21" s="297">
        <v>2.4915871229139972</v>
      </c>
      <c r="M21" s="297">
        <v>1.3251976883841921</v>
      </c>
      <c r="N21" s="297">
        <v>1.7669961721693319</v>
      </c>
      <c r="O21" s="297">
        <v>1.460178906601912</v>
      </c>
      <c r="P21" s="297">
        <v>0.42980742143196149</v>
      </c>
      <c r="Q21" s="297">
        <v>0.45602834570249862</v>
      </c>
      <c r="R21" s="297">
        <v>0.34052092482121848</v>
      </c>
      <c r="S21" s="297">
        <v>0.29629952899114931</v>
      </c>
      <c r="T21" s="297">
        <v>0.28372620301220519</v>
      </c>
      <c r="U21" s="297">
        <v>0.2892353348126338</v>
      </c>
      <c r="V21" s="297">
        <v>0.32949133361236937</v>
      </c>
      <c r="W21" s="297">
        <v>0.48433630789551663</v>
      </c>
      <c r="DA21" s="122" t="s">
        <v>1709</v>
      </c>
    </row>
    <row r="22" spans="1:105" ht="12" customHeight="1" x14ac:dyDescent="0.25">
      <c r="A22" s="18" t="s">
        <v>34</v>
      </c>
      <c r="B22" s="297">
        <v>481.37311400099298</v>
      </c>
      <c r="C22" s="297">
        <v>601.92356955936282</v>
      </c>
      <c r="D22" s="297">
        <v>702.41045874241127</v>
      </c>
      <c r="E22" s="297">
        <v>669.39114408754187</v>
      </c>
      <c r="F22" s="297">
        <v>847.0107482776591</v>
      </c>
      <c r="G22" s="297">
        <v>904.88567462066669</v>
      </c>
      <c r="H22" s="297">
        <v>878.13541157812961</v>
      </c>
      <c r="I22" s="297">
        <v>673.44143086202564</v>
      </c>
      <c r="J22" s="297">
        <v>735.95918456490801</v>
      </c>
      <c r="K22" s="297">
        <v>592.29097381165809</v>
      </c>
      <c r="L22" s="297">
        <v>525.50576679319192</v>
      </c>
      <c r="M22" s="297">
        <v>442.52506899439157</v>
      </c>
      <c r="N22" s="297">
        <v>507.43372434268628</v>
      </c>
      <c r="O22" s="297">
        <v>502.42390871473799</v>
      </c>
      <c r="P22" s="297">
        <v>532.29448258255763</v>
      </c>
      <c r="Q22" s="297">
        <v>464.5250986403787</v>
      </c>
      <c r="R22" s="297">
        <v>279.66058467271642</v>
      </c>
      <c r="S22" s="297">
        <v>286.54516823482192</v>
      </c>
      <c r="T22" s="297">
        <v>285.11392235156421</v>
      </c>
      <c r="U22" s="297">
        <v>270.02238766122838</v>
      </c>
      <c r="V22" s="297">
        <v>280.89767465213032</v>
      </c>
      <c r="W22" s="297">
        <v>240.57611546919031</v>
      </c>
      <c r="DA22" s="122" t="s">
        <v>1710</v>
      </c>
    </row>
    <row r="23" spans="1:105" ht="12" customHeight="1" x14ac:dyDescent="0.25">
      <c r="A23" s="18" t="s">
        <v>162</v>
      </c>
      <c r="B23" s="297">
        <v>200.46931238394981</v>
      </c>
      <c r="C23" s="297">
        <v>217.52602278575989</v>
      </c>
      <c r="D23" s="297">
        <v>207.75311290317941</v>
      </c>
      <c r="E23" s="297">
        <v>172.99799917623031</v>
      </c>
      <c r="F23" s="297">
        <v>171.16498731688699</v>
      </c>
      <c r="G23" s="297">
        <v>137.67993758547971</v>
      </c>
      <c r="H23" s="297">
        <v>127.4861207872148</v>
      </c>
      <c r="I23" s="297">
        <v>221.41114988082171</v>
      </c>
      <c r="J23" s="297">
        <v>187.9283009105925</v>
      </c>
      <c r="K23" s="297">
        <v>110.85057292422781</v>
      </c>
      <c r="L23" s="297">
        <v>122.05823065299261</v>
      </c>
      <c r="M23" s="297">
        <v>114.924110887566</v>
      </c>
      <c r="N23" s="297">
        <v>198.3980868258339</v>
      </c>
      <c r="O23" s="297">
        <v>153.0013622971077</v>
      </c>
      <c r="P23" s="297">
        <v>137.52230649085919</v>
      </c>
      <c r="Q23" s="297">
        <v>150.0895867985972</v>
      </c>
      <c r="R23" s="297">
        <v>112.0697118132715</v>
      </c>
      <c r="S23" s="297">
        <v>93.445490208348645</v>
      </c>
      <c r="T23" s="297">
        <v>104.23429864314311</v>
      </c>
      <c r="U23" s="297">
        <v>107.4352880194032</v>
      </c>
      <c r="V23" s="297">
        <v>106.1113970035758</v>
      </c>
      <c r="W23" s="297">
        <v>123.0006070594002</v>
      </c>
      <c r="DA23" s="122" t="s">
        <v>1711</v>
      </c>
    </row>
    <row r="24" spans="1:105" ht="12" customHeight="1" x14ac:dyDescent="0.25">
      <c r="A24" s="18" t="s">
        <v>73</v>
      </c>
      <c r="B24" s="297">
        <v>0</v>
      </c>
      <c r="C24" s="297">
        <v>0</v>
      </c>
      <c r="D24" s="297">
        <v>0</v>
      </c>
      <c r="E24" s="297">
        <v>0</v>
      </c>
      <c r="F24" s="297">
        <v>0</v>
      </c>
      <c r="G24" s="297">
        <v>56.678204120345292</v>
      </c>
      <c r="H24" s="297">
        <v>68.882996229833097</v>
      </c>
      <c r="I24" s="297">
        <v>74.145624951099876</v>
      </c>
      <c r="J24" s="297">
        <v>77.967792153638911</v>
      </c>
      <c r="K24" s="297">
        <v>72.600440027383712</v>
      </c>
      <c r="L24" s="297">
        <v>94.631227600934395</v>
      </c>
      <c r="M24" s="297">
        <v>131.0714188991733</v>
      </c>
      <c r="N24" s="297">
        <v>145.78409928135491</v>
      </c>
      <c r="O24" s="297">
        <v>150.83703053653821</v>
      </c>
      <c r="P24" s="297">
        <v>172.81488974578701</v>
      </c>
      <c r="Q24" s="297">
        <v>107.52751465445429</v>
      </c>
      <c r="R24" s="297">
        <v>144.2958636121466</v>
      </c>
      <c r="S24" s="297">
        <v>134.58505107249499</v>
      </c>
      <c r="T24" s="297">
        <v>137.8903155688823</v>
      </c>
      <c r="U24" s="297">
        <v>132.52896300711191</v>
      </c>
      <c r="V24" s="297">
        <v>145.38805023221991</v>
      </c>
      <c r="W24" s="297">
        <v>134.64849396603381</v>
      </c>
      <c r="DA24" s="122" t="s">
        <v>1712</v>
      </c>
    </row>
    <row r="25" spans="1:105" ht="12" customHeight="1" x14ac:dyDescent="0.25">
      <c r="A25" s="57" t="s">
        <v>1463</v>
      </c>
      <c r="B25" s="263">
        <v>891.06695527558816</v>
      </c>
      <c r="C25" s="263">
        <v>859.38426015027983</v>
      </c>
      <c r="D25" s="263">
        <v>903.92445425553137</v>
      </c>
      <c r="E25" s="263">
        <v>729.70034787514999</v>
      </c>
      <c r="F25" s="263">
        <v>795.17771125473246</v>
      </c>
      <c r="G25" s="263">
        <v>811.35496329023272</v>
      </c>
      <c r="H25" s="263">
        <v>782.8882731019005</v>
      </c>
      <c r="I25" s="263">
        <v>785.50276667921401</v>
      </c>
      <c r="J25" s="263">
        <v>751.06307058072889</v>
      </c>
      <c r="K25" s="263">
        <v>566.50098263267751</v>
      </c>
      <c r="L25" s="263">
        <v>548.3681838894081</v>
      </c>
      <c r="M25" s="263">
        <v>499.21976797365357</v>
      </c>
      <c r="N25" s="263">
        <v>617.22931072651079</v>
      </c>
      <c r="O25" s="263">
        <v>581.8025217371802</v>
      </c>
      <c r="P25" s="263">
        <v>606.64890271430681</v>
      </c>
      <c r="Q25" s="263">
        <v>524.08962426241965</v>
      </c>
      <c r="R25" s="263">
        <v>387.85287083996673</v>
      </c>
      <c r="S25" s="263">
        <v>370.43754955839819</v>
      </c>
      <c r="T25" s="263">
        <v>379.79579815776401</v>
      </c>
      <c r="U25" s="263">
        <v>368.51933710266701</v>
      </c>
      <c r="V25" s="263">
        <v>384.78551981031029</v>
      </c>
      <c r="W25" s="263">
        <v>361.7208654825651</v>
      </c>
      <c r="DA25" s="70" t="s">
        <v>1713</v>
      </c>
    </row>
    <row r="26" spans="1:105" ht="12" customHeight="1" x14ac:dyDescent="0.25">
      <c r="A26" s="18" t="s">
        <v>30</v>
      </c>
      <c r="B26" s="232">
        <v>165.1555389154621</v>
      </c>
      <c r="C26" s="232">
        <v>83.629788230217883</v>
      </c>
      <c r="D26" s="232">
        <v>77.799059358875198</v>
      </c>
      <c r="E26" s="232">
        <v>53.318758934075547</v>
      </c>
      <c r="F26" s="232">
        <v>29.66383276295333</v>
      </c>
      <c r="G26" s="232">
        <v>0.39654091544706782</v>
      </c>
      <c r="H26" s="232">
        <v>2.2531032403589948</v>
      </c>
      <c r="I26" s="232">
        <v>72.098212687332577</v>
      </c>
      <c r="J26" s="232">
        <v>21.391261857408342</v>
      </c>
      <c r="K26" s="232">
        <v>2.0215334294793021</v>
      </c>
      <c r="L26" s="232">
        <v>10.915107862153841</v>
      </c>
      <c r="M26" s="232">
        <v>1.087248146159401</v>
      </c>
      <c r="N26" s="232">
        <v>0.96647885282903523</v>
      </c>
      <c r="O26" s="232">
        <v>0</v>
      </c>
      <c r="P26" s="232">
        <v>0</v>
      </c>
      <c r="Q26" s="232">
        <v>0.66230656135238919</v>
      </c>
      <c r="R26" s="232">
        <v>0.76411147392008572</v>
      </c>
      <c r="S26" s="232">
        <v>0.33420455351190959</v>
      </c>
      <c r="T26" s="232">
        <v>0.48443450161248403</v>
      </c>
      <c r="U26" s="232">
        <v>0.51514330303835587</v>
      </c>
      <c r="V26" s="232">
        <v>0.63352580149568027</v>
      </c>
      <c r="W26" s="232">
        <v>0.71791335811111245</v>
      </c>
      <c r="DA26" s="71" t="s">
        <v>1714</v>
      </c>
    </row>
    <row r="27" spans="1:105" ht="12" customHeight="1" x14ac:dyDescent="0.25">
      <c r="A27" s="18" t="s">
        <v>33</v>
      </c>
      <c r="B27" s="297">
        <v>84.452945091245198</v>
      </c>
      <c r="C27" s="297">
        <v>78.105579400021085</v>
      </c>
      <c r="D27" s="297">
        <v>64.803588115731472</v>
      </c>
      <c r="E27" s="297">
        <v>7.7885813783865299</v>
      </c>
      <c r="F27" s="297">
        <v>3.1034336750244531</v>
      </c>
      <c r="G27" s="297">
        <v>3.4267703174184918</v>
      </c>
      <c r="H27" s="297">
        <v>2.2808836087107909</v>
      </c>
      <c r="I27" s="297">
        <v>4.3512854009528938</v>
      </c>
      <c r="J27" s="297">
        <v>3.4944551225829801</v>
      </c>
      <c r="K27" s="297">
        <v>1.921357613296979</v>
      </c>
      <c r="L27" s="297">
        <v>1.4232728814308191</v>
      </c>
      <c r="M27" s="297">
        <v>1.5455360601825829</v>
      </c>
      <c r="N27" s="297">
        <v>1.9626718595088679</v>
      </c>
      <c r="O27" s="297">
        <v>1.2974972468144981</v>
      </c>
      <c r="P27" s="297">
        <v>1.145764967800168</v>
      </c>
      <c r="Q27" s="297">
        <v>1.519585636934087</v>
      </c>
      <c r="R27" s="297">
        <v>1.134689786962076</v>
      </c>
      <c r="S27" s="297">
        <v>0.75188118744087695</v>
      </c>
      <c r="T27" s="297">
        <v>0.76127032059713406</v>
      </c>
      <c r="U27" s="297">
        <v>0.77336023791270225</v>
      </c>
      <c r="V27" s="297">
        <v>0.71625150187294473</v>
      </c>
      <c r="W27" s="297">
        <v>0.95397354773055087</v>
      </c>
      <c r="DA27" s="122" t="s">
        <v>1715</v>
      </c>
    </row>
    <row r="28" spans="1:105" ht="12" customHeight="1" x14ac:dyDescent="0.25">
      <c r="A28" s="18" t="s">
        <v>160</v>
      </c>
      <c r="B28" s="297">
        <v>17.544460301568531</v>
      </c>
      <c r="C28" s="297">
        <v>17.95176505743817</v>
      </c>
      <c r="D28" s="297">
        <v>14.008800785074589</v>
      </c>
      <c r="E28" s="297">
        <v>11.648847867006131</v>
      </c>
      <c r="F28" s="297">
        <v>11.16254723910945</v>
      </c>
      <c r="G28" s="297">
        <v>8.5461119183568126</v>
      </c>
      <c r="H28" s="297">
        <v>6.4723818749223296</v>
      </c>
      <c r="I28" s="297">
        <v>9.807610998502863</v>
      </c>
      <c r="J28" s="297">
        <v>8.257972203368892</v>
      </c>
      <c r="K28" s="297">
        <v>7.5430487591985278</v>
      </c>
      <c r="L28" s="297">
        <v>6.6764565317583786</v>
      </c>
      <c r="M28" s="297">
        <v>6.2168374978165017</v>
      </c>
      <c r="N28" s="297">
        <v>7.681256360925163</v>
      </c>
      <c r="O28" s="297">
        <v>6.343388784328174</v>
      </c>
      <c r="P28" s="297">
        <v>6.2211149556820313</v>
      </c>
      <c r="Q28" s="297">
        <v>8.2558394423097905</v>
      </c>
      <c r="R28" s="297">
        <v>4.6830533992627927</v>
      </c>
      <c r="S28" s="297">
        <v>3.3597252616327209</v>
      </c>
      <c r="T28" s="297">
        <v>3.56604548435469</v>
      </c>
      <c r="U28" s="297">
        <v>4.5062126930678854</v>
      </c>
      <c r="V28" s="297">
        <v>4.7522329689623488</v>
      </c>
      <c r="W28" s="297">
        <v>5.5461641719201387</v>
      </c>
      <c r="DA28" s="122" t="s">
        <v>1716</v>
      </c>
    </row>
    <row r="29" spans="1:105" ht="12" customHeight="1" x14ac:dyDescent="0.25">
      <c r="A29" s="18" t="s">
        <v>70</v>
      </c>
      <c r="B29" s="297">
        <v>139.23298214856629</v>
      </c>
      <c r="C29" s="297">
        <v>97.199388815421884</v>
      </c>
      <c r="D29" s="297">
        <v>100.3321212225129</v>
      </c>
      <c r="E29" s="297">
        <v>58.14006534277042</v>
      </c>
      <c r="F29" s="297">
        <v>27.487621082850371</v>
      </c>
      <c r="G29" s="297">
        <v>17.598810298031509</v>
      </c>
      <c r="H29" s="297">
        <v>8.0808555767996548</v>
      </c>
      <c r="I29" s="297">
        <v>10.44274788009956</v>
      </c>
      <c r="J29" s="297">
        <v>5.7603430352688587</v>
      </c>
      <c r="K29" s="297">
        <v>3.586428692146328</v>
      </c>
      <c r="L29" s="297">
        <v>1.7711203694498689</v>
      </c>
      <c r="M29" s="297">
        <v>0.9420038327618776</v>
      </c>
      <c r="N29" s="297">
        <v>1.2560519696413111</v>
      </c>
      <c r="O29" s="297">
        <v>1.0379539132868421</v>
      </c>
      <c r="P29" s="297">
        <v>0.30552440732980451</v>
      </c>
      <c r="Q29" s="297">
        <v>0.32416329523151949</v>
      </c>
      <c r="R29" s="297">
        <v>0.24205597333053219</v>
      </c>
      <c r="S29" s="297">
        <v>0.21062162604247059</v>
      </c>
      <c r="T29" s="297">
        <v>0.20168400008179499</v>
      </c>
      <c r="U29" s="297">
        <v>0.20560011261102951</v>
      </c>
      <c r="V29" s="297">
        <v>0.23421569615256571</v>
      </c>
      <c r="W29" s="297">
        <v>0.34428573365503912</v>
      </c>
      <c r="DA29" s="122" t="s">
        <v>1717</v>
      </c>
    </row>
    <row r="30" spans="1:105" ht="12" customHeight="1" x14ac:dyDescent="0.25">
      <c r="A30" s="18" t="s">
        <v>34</v>
      </c>
      <c r="B30" s="297">
        <v>342.17937621846568</v>
      </c>
      <c r="C30" s="297">
        <v>427.8714900612211</v>
      </c>
      <c r="D30" s="297">
        <v>499.30161371935043</v>
      </c>
      <c r="E30" s="297">
        <v>475.83015641701951</v>
      </c>
      <c r="F30" s="297">
        <v>602.08931713495588</v>
      </c>
      <c r="G30" s="297">
        <v>643.22914322565703</v>
      </c>
      <c r="H30" s="297">
        <v>624.2139800282448</v>
      </c>
      <c r="I30" s="297">
        <v>478.70926320900321</v>
      </c>
      <c r="J30" s="297">
        <v>523.14939777910274</v>
      </c>
      <c r="K30" s="297">
        <v>421.02425346148988</v>
      </c>
      <c r="L30" s="297">
        <v>373.5506413848654</v>
      </c>
      <c r="M30" s="297">
        <v>314.56462287842282</v>
      </c>
      <c r="N30" s="297">
        <v>360.70430652974738</v>
      </c>
      <c r="O30" s="297">
        <v>357.14312802459062</v>
      </c>
      <c r="P30" s="297">
        <v>378.37633369414709</v>
      </c>
      <c r="Q30" s="297">
        <v>330.20312906436669</v>
      </c>
      <c r="R30" s="297">
        <v>198.79399499658001</v>
      </c>
      <c r="S30" s="297">
        <v>203.68783397571389</v>
      </c>
      <c r="T30" s="297">
        <v>202.6704468194645</v>
      </c>
      <c r="U30" s="297">
        <v>191.9427767931993</v>
      </c>
      <c r="V30" s="297">
        <v>199.67336832502281</v>
      </c>
      <c r="W30" s="297">
        <v>171.01118182545471</v>
      </c>
      <c r="DA30" s="122" t="s">
        <v>1718</v>
      </c>
    </row>
    <row r="31" spans="1:105" ht="12" customHeight="1" x14ac:dyDescent="0.25">
      <c r="A31" s="18" t="s">
        <v>162</v>
      </c>
      <c r="B31" s="297">
        <v>142.50165260028041</v>
      </c>
      <c r="C31" s="297">
        <v>154.6262485859597</v>
      </c>
      <c r="D31" s="297">
        <v>147.67927105398689</v>
      </c>
      <c r="E31" s="297">
        <v>122.9739379358919</v>
      </c>
      <c r="F31" s="297">
        <v>121.670959359839</v>
      </c>
      <c r="G31" s="297">
        <v>97.86843882747381</v>
      </c>
      <c r="H31" s="297">
        <v>90.622263725745</v>
      </c>
      <c r="I31" s="297">
        <v>157.38795323304339</v>
      </c>
      <c r="J31" s="297">
        <v>133.58699709026541</v>
      </c>
      <c r="K31" s="297">
        <v>78.79704701703298</v>
      </c>
      <c r="L31" s="297">
        <v>86.763901041395584</v>
      </c>
      <c r="M31" s="297">
        <v>81.692681689505392</v>
      </c>
      <c r="N31" s="297">
        <v>141.0293421432356</v>
      </c>
      <c r="O31" s="297">
        <v>108.7595239298965</v>
      </c>
      <c r="P31" s="297">
        <v>97.756388303543233</v>
      </c>
      <c r="Q31" s="297">
        <v>106.68971675789381</v>
      </c>
      <c r="R31" s="297">
        <v>79.663659988225604</v>
      </c>
      <c r="S31" s="297">
        <v>66.424813974665682</v>
      </c>
      <c r="T31" s="297">
        <v>74.0939330695698</v>
      </c>
      <c r="U31" s="297">
        <v>76.369325101639859</v>
      </c>
      <c r="V31" s="297">
        <v>75.428250104301952</v>
      </c>
      <c r="W31" s="297">
        <v>87.433780105116881</v>
      </c>
      <c r="DA31" s="122" t="s">
        <v>1719</v>
      </c>
    </row>
    <row r="32" spans="1:105" ht="12" customHeight="1" x14ac:dyDescent="0.25">
      <c r="A32" s="18" t="s">
        <v>73</v>
      </c>
      <c r="B32" s="297">
        <v>0</v>
      </c>
      <c r="C32" s="297">
        <v>0</v>
      </c>
      <c r="D32" s="297">
        <v>0</v>
      </c>
      <c r="E32" s="297">
        <v>0</v>
      </c>
      <c r="F32" s="297">
        <v>0</v>
      </c>
      <c r="G32" s="297">
        <v>40.289147787848023</v>
      </c>
      <c r="H32" s="297">
        <v>48.964805047118993</v>
      </c>
      <c r="I32" s="297">
        <v>52.705693270279561</v>
      </c>
      <c r="J32" s="297">
        <v>55.422643492731751</v>
      </c>
      <c r="K32" s="297">
        <v>51.607313660033448</v>
      </c>
      <c r="L32" s="297">
        <v>67.2676838183542</v>
      </c>
      <c r="M32" s="297">
        <v>93.170837868805023</v>
      </c>
      <c r="N32" s="297">
        <v>103.6292030106234</v>
      </c>
      <c r="O32" s="297">
        <v>107.2210298382636</v>
      </c>
      <c r="P32" s="297">
        <v>122.8437763858044</v>
      </c>
      <c r="Q32" s="297">
        <v>76.434883504331296</v>
      </c>
      <c r="R32" s="297">
        <v>102.57130522168561</v>
      </c>
      <c r="S32" s="297">
        <v>95.668468979390624</v>
      </c>
      <c r="T32" s="297">
        <v>98.017983962083505</v>
      </c>
      <c r="U32" s="297">
        <v>94.206918861197821</v>
      </c>
      <c r="V32" s="297">
        <v>103.347675412502</v>
      </c>
      <c r="W32" s="297">
        <v>95.713566740576724</v>
      </c>
      <c r="DA32" s="122" t="s">
        <v>1720</v>
      </c>
    </row>
    <row r="33" spans="1:105" ht="12" customHeight="1" x14ac:dyDescent="0.25">
      <c r="A33" s="57" t="s">
        <v>1472</v>
      </c>
      <c r="B33" s="263">
        <f t="shared" ref="B33:W33" si="1">B34+B35</f>
        <v>40.327088438091103</v>
      </c>
      <c r="C33" s="263">
        <f t="shared" si="1"/>
        <v>38.696015774141728</v>
      </c>
      <c r="D33" s="263">
        <f t="shared" si="1"/>
        <v>40.852006610513598</v>
      </c>
      <c r="E33" s="263">
        <f t="shared" si="1"/>
        <v>33.33110685857767</v>
      </c>
      <c r="F33" s="263">
        <f t="shared" si="1"/>
        <v>36.382504709367282</v>
      </c>
      <c r="G33" s="263">
        <f t="shared" si="1"/>
        <v>35.452991625946481</v>
      </c>
      <c r="H33" s="263">
        <f t="shared" si="1"/>
        <v>33.397932641001638</v>
      </c>
      <c r="I33" s="263">
        <f t="shared" si="1"/>
        <v>32.327431632646373</v>
      </c>
      <c r="J33" s="263">
        <f t="shared" si="1"/>
        <v>30.432141378406971</v>
      </c>
      <c r="K33" s="263">
        <f t="shared" si="1"/>
        <v>22.82894812265674</v>
      </c>
      <c r="L33" s="263">
        <f t="shared" si="1"/>
        <v>21.900001128939671</v>
      </c>
      <c r="M33" s="263">
        <f t="shared" si="1"/>
        <v>19.635804599453589</v>
      </c>
      <c r="N33" s="263">
        <f t="shared" si="1"/>
        <v>21.30151634526737</v>
      </c>
      <c r="O33" s="263">
        <f t="shared" si="1"/>
        <v>21.206416861505861</v>
      </c>
      <c r="P33" s="263">
        <f t="shared" si="1"/>
        <v>23.321408548891458</v>
      </c>
      <c r="Q33" s="263">
        <f t="shared" si="1"/>
        <v>19.507799393375031</v>
      </c>
      <c r="R33" s="263">
        <f t="shared" si="1"/>
        <v>14.413191742497769</v>
      </c>
      <c r="S33" s="263">
        <f t="shared" si="1"/>
        <v>13.930416329973131</v>
      </c>
      <c r="T33" s="263">
        <f t="shared" si="1"/>
        <v>13.847092405319581</v>
      </c>
      <c r="U33" s="263">
        <f t="shared" si="1"/>
        <v>14.22570870481564</v>
      </c>
      <c r="V33" s="263">
        <f t="shared" si="1"/>
        <v>15.765096896852191</v>
      </c>
      <c r="W33" s="263">
        <f t="shared" si="1"/>
        <v>15.018312010373091</v>
      </c>
      <c r="DA33" s="70"/>
    </row>
    <row r="34" spans="1:105" ht="12" customHeight="1" x14ac:dyDescent="0.25">
      <c r="A34" s="60" t="s">
        <v>1473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1721</v>
      </c>
    </row>
    <row r="35" spans="1:105" ht="12" customHeight="1" x14ac:dyDescent="0.25">
      <c r="A35" s="60" t="s">
        <v>1475</v>
      </c>
      <c r="B35" s="264">
        <v>40.327088438091103</v>
      </c>
      <c r="C35" s="264">
        <v>38.696015774141728</v>
      </c>
      <c r="D35" s="264">
        <v>40.852006610513598</v>
      </c>
      <c r="E35" s="264">
        <v>33.33110685857767</v>
      </c>
      <c r="F35" s="264">
        <v>36.382504709367282</v>
      </c>
      <c r="G35" s="264">
        <v>35.452991625946481</v>
      </c>
      <c r="H35" s="264">
        <v>33.397932641001638</v>
      </c>
      <c r="I35" s="264">
        <v>32.327431632646373</v>
      </c>
      <c r="J35" s="264">
        <v>30.432141378406971</v>
      </c>
      <c r="K35" s="264">
        <v>22.82894812265674</v>
      </c>
      <c r="L35" s="264">
        <v>21.900001128939671</v>
      </c>
      <c r="M35" s="264">
        <v>19.635804599453589</v>
      </c>
      <c r="N35" s="264">
        <v>21.30151634526737</v>
      </c>
      <c r="O35" s="264">
        <v>21.206416861505861</v>
      </c>
      <c r="P35" s="264">
        <v>23.321408548891458</v>
      </c>
      <c r="Q35" s="264">
        <v>19.507799393375031</v>
      </c>
      <c r="R35" s="264">
        <v>14.413191742497769</v>
      </c>
      <c r="S35" s="264">
        <v>13.930416329973131</v>
      </c>
      <c r="T35" s="264">
        <v>13.847092405319581</v>
      </c>
      <c r="U35" s="264">
        <v>14.22570870481564</v>
      </c>
      <c r="V35" s="264">
        <v>15.765096896852191</v>
      </c>
      <c r="W35" s="264">
        <v>15.018312010373091</v>
      </c>
      <c r="DA35" s="72" t="s">
        <v>1722</v>
      </c>
    </row>
    <row r="36" spans="1:105" ht="12" customHeight="1" x14ac:dyDescent="0.25">
      <c r="A36" s="64" t="s">
        <v>30</v>
      </c>
      <c r="B36" s="231">
        <v>7.474457429323663</v>
      </c>
      <c r="C36" s="231">
        <v>3.7656491450969121</v>
      </c>
      <c r="D36" s="231">
        <v>3.5160545466579962</v>
      </c>
      <c r="E36" s="231">
        <v>2.435483629373965</v>
      </c>
      <c r="F36" s="231">
        <v>1.3572369043054091</v>
      </c>
      <c r="G36" s="231">
        <v>1.7327264133172132E-2</v>
      </c>
      <c r="H36" s="231">
        <v>9.6117150863157502E-2</v>
      </c>
      <c r="I36" s="231">
        <v>2.967207934020657</v>
      </c>
      <c r="J36" s="231">
        <v>0.86674732203758842</v>
      </c>
      <c r="K36" s="231">
        <v>8.1464080742332884E-2</v>
      </c>
      <c r="L36" s="231">
        <v>0.43591309913026588</v>
      </c>
      <c r="M36" s="231">
        <v>4.2764717101969531E-2</v>
      </c>
      <c r="N36" s="231">
        <v>3.3354645871662238E-2</v>
      </c>
      <c r="O36" s="231">
        <v>0</v>
      </c>
      <c r="P36" s="231">
        <v>0</v>
      </c>
      <c r="Q36" s="231">
        <v>2.4652545934221989E-2</v>
      </c>
      <c r="R36" s="231">
        <v>2.8395523184865139E-2</v>
      </c>
      <c r="S36" s="231">
        <v>1.256786353150127E-2</v>
      </c>
      <c r="T36" s="231">
        <v>1.766214723988745E-2</v>
      </c>
      <c r="U36" s="231">
        <v>1.9885736873065659E-2</v>
      </c>
      <c r="V36" s="231">
        <v>2.595626688904246E-2</v>
      </c>
      <c r="W36" s="231">
        <v>2.9807091150640522E-2</v>
      </c>
      <c r="DA36" s="73" t="s">
        <v>1723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1724</v>
      </c>
    </row>
    <row r="38" spans="1:105" ht="12" customHeight="1" x14ac:dyDescent="0.25">
      <c r="A38" s="64" t="s">
        <v>33</v>
      </c>
      <c r="B38" s="231">
        <v>3.8220936882330832</v>
      </c>
      <c r="C38" s="231">
        <v>3.5169072470365861</v>
      </c>
      <c r="D38" s="231">
        <v>2.928736574860356</v>
      </c>
      <c r="E38" s="231">
        <v>0.35576526577749001</v>
      </c>
      <c r="F38" s="231">
        <v>0.14199428467206579</v>
      </c>
      <c r="G38" s="231">
        <v>0.1497362620114045</v>
      </c>
      <c r="H38" s="231">
        <v>9.7302258499627023E-2</v>
      </c>
      <c r="I38" s="231">
        <v>0.17907751223858201</v>
      </c>
      <c r="J38" s="231">
        <v>0.14159097484145741</v>
      </c>
      <c r="K38" s="231">
        <v>7.7427179517301992E-2</v>
      </c>
      <c r="L38" s="231">
        <v>5.6840784396073381E-2</v>
      </c>
      <c r="M38" s="231">
        <v>6.0790549625743498E-2</v>
      </c>
      <c r="N38" s="231">
        <v>6.7734772100363147E-2</v>
      </c>
      <c r="O38" s="231">
        <v>4.7293138933890679E-2</v>
      </c>
      <c r="P38" s="231">
        <v>4.4046651688512198E-2</v>
      </c>
      <c r="Q38" s="231">
        <v>5.6562409164431587E-2</v>
      </c>
      <c r="R38" s="231">
        <v>4.2166766568775563E-2</v>
      </c>
      <c r="S38" s="231">
        <v>2.8274719947295138E-2</v>
      </c>
      <c r="T38" s="231">
        <v>2.775538993813979E-2</v>
      </c>
      <c r="U38" s="231">
        <v>2.985351475699646E-2</v>
      </c>
      <c r="V38" s="231">
        <v>2.934563217220193E-2</v>
      </c>
      <c r="W38" s="231">
        <v>3.9608089432016789E-2</v>
      </c>
      <c r="DA38" s="73" t="s">
        <v>1725</v>
      </c>
    </row>
    <row r="39" spans="1:105" ht="12" customHeight="1" x14ac:dyDescent="0.25">
      <c r="A39" s="64" t="s">
        <v>160</v>
      </c>
      <c r="B39" s="231">
        <v>0.79401104259456268</v>
      </c>
      <c r="C39" s="231">
        <v>0.80832500203673585</v>
      </c>
      <c r="D39" s="231">
        <v>0.63311443736586248</v>
      </c>
      <c r="E39" s="231">
        <v>0.53209374802289111</v>
      </c>
      <c r="F39" s="231">
        <v>0.5107303961709444</v>
      </c>
      <c r="G39" s="231">
        <v>0.37343117129305542</v>
      </c>
      <c r="H39" s="231">
        <v>0.27611114039175289</v>
      </c>
      <c r="I39" s="231">
        <v>0.4036330455894776</v>
      </c>
      <c r="J39" s="231">
        <v>0.33460276165297748</v>
      </c>
      <c r="K39" s="231">
        <v>0.30397099756147983</v>
      </c>
      <c r="L39" s="231">
        <v>0.26663546478165651</v>
      </c>
      <c r="M39" s="231">
        <v>0.2445267879298467</v>
      </c>
      <c r="N39" s="231">
        <v>0.26509176586550021</v>
      </c>
      <c r="O39" s="231">
        <v>0.23121341322723199</v>
      </c>
      <c r="P39" s="231">
        <v>0.23915837127856041</v>
      </c>
      <c r="Q39" s="231">
        <v>0.30730098862604238</v>
      </c>
      <c r="R39" s="231">
        <v>0.1740292560881444</v>
      </c>
      <c r="S39" s="231">
        <v>0.1263434867892447</v>
      </c>
      <c r="T39" s="231">
        <v>0.13001555462949119</v>
      </c>
      <c r="U39" s="231">
        <v>0.17395035396926151</v>
      </c>
      <c r="V39" s="231">
        <v>0.19470434664235911</v>
      </c>
      <c r="W39" s="231">
        <v>0.230271548984403</v>
      </c>
      <c r="DA39" s="73" t="s">
        <v>1726</v>
      </c>
    </row>
    <row r="40" spans="1:105" ht="12" customHeight="1" x14ac:dyDescent="0.25">
      <c r="A40" s="64" t="s">
        <v>70</v>
      </c>
      <c r="B40" s="231">
        <v>6.301278205146585</v>
      </c>
      <c r="C40" s="231">
        <v>4.3766557723325974</v>
      </c>
      <c r="D40" s="231">
        <v>4.5344148619197098</v>
      </c>
      <c r="E40" s="231">
        <v>2.6557103012867609</v>
      </c>
      <c r="F40" s="231">
        <v>1.25766666915006</v>
      </c>
      <c r="G40" s="231">
        <v>0.76899816030279633</v>
      </c>
      <c r="H40" s="231">
        <v>0.34472846191232859</v>
      </c>
      <c r="I40" s="231">
        <v>0.42977215672716568</v>
      </c>
      <c r="J40" s="231">
        <v>0.23340193454310129</v>
      </c>
      <c r="K40" s="231">
        <v>0.14452648286349759</v>
      </c>
      <c r="L40" s="231">
        <v>7.073265595996478E-2</v>
      </c>
      <c r="M40" s="231">
        <v>3.705182442419782E-2</v>
      </c>
      <c r="N40" s="231">
        <v>4.3348251771009837E-2</v>
      </c>
      <c r="O40" s="231">
        <v>3.783291159080835E-2</v>
      </c>
      <c r="P40" s="231">
        <v>1.174527719924327E-2</v>
      </c>
      <c r="Q40" s="231">
        <v>1.206608992301956E-2</v>
      </c>
      <c r="R40" s="231">
        <v>8.9951613571255754E-3</v>
      </c>
      <c r="S40" s="231">
        <v>7.9204900862918093E-3</v>
      </c>
      <c r="T40" s="231">
        <v>7.3532593023765266E-3</v>
      </c>
      <c r="U40" s="231">
        <v>7.9366454272845003E-3</v>
      </c>
      <c r="V40" s="231">
        <v>9.5960813349451578E-3</v>
      </c>
      <c r="W40" s="231">
        <v>1.4294421644307401E-2</v>
      </c>
      <c r="DA40" s="73" t="s">
        <v>1727</v>
      </c>
    </row>
    <row r="41" spans="1:105" ht="12" customHeight="1" x14ac:dyDescent="0.25">
      <c r="A41" s="64" t="s">
        <v>34</v>
      </c>
      <c r="B41" s="231">
        <v>15.48603938767446</v>
      </c>
      <c r="C41" s="231">
        <v>19.266028826056509</v>
      </c>
      <c r="D41" s="231">
        <v>22.56546189039911</v>
      </c>
      <c r="E41" s="231">
        <v>21.73487491989383</v>
      </c>
      <c r="F41" s="231">
        <v>27.54795199372095</v>
      </c>
      <c r="G41" s="231">
        <v>28.106560580916181</v>
      </c>
      <c r="H41" s="231">
        <v>26.62890373354891</v>
      </c>
      <c r="I41" s="231">
        <v>19.701319504866198</v>
      </c>
      <c r="J41" s="231">
        <v>21.19736285653374</v>
      </c>
      <c r="K41" s="231">
        <v>16.96650338713501</v>
      </c>
      <c r="L41" s="231">
        <v>14.91837000830548</v>
      </c>
      <c r="M41" s="231">
        <v>12.372766194361709</v>
      </c>
      <c r="N41" s="231">
        <v>12.448450758613211</v>
      </c>
      <c r="O41" s="231">
        <v>13.01769203319633</v>
      </c>
      <c r="P41" s="231">
        <v>14.545924378715251</v>
      </c>
      <c r="Q41" s="231">
        <v>12.290906178342921</v>
      </c>
      <c r="R41" s="231">
        <v>7.387481652353407</v>
      </c>
      <c r="S41" s="231">
        <v>7.659742734003876</v>
      </c>
      <c r="T41" s="231">
        <v>7.389224468909946</v>
      </c>
      <c r="U41" s="231">
        <v>7.4094403081290574</v>
      </c>
      <c r="V41" s="231">
        <v>8.1808431900365246</v>
      </c>
      <c r="W41" s="231">
        <v>7.1002243193546528</v>
      </c>
      <c r="DA41" s="73" t="s">
        <v>1728</v>
      </c>
    </row>
    <row r="42" spans="1:105" ht="12" customHeight="1" x14ac:dyDescent="0.25">
      <c r="A42" s="64" t="s">
        <v>162</v>
      </c>
      <c r="B42" s="231">
        <v>6.4492086851187507</v>
      </c>
      <c r="C42" s="231">
        <v>6.9624497815823876</v>
      </c>
      <c r="D42" s="231">
        <v>6.6742242993105592</v>
      </c>
      <c r="E42" s="231">
        <v>5.6171789942227308</v>
      </c>
      <c r="F42" s="231">
        <v>5.5669244613478632</v>
      </c>
      <c r="G42" s="231">
        <v>4.2764623366871737</v>
      </c>
      <c r="H42" s="231">
        <v>3.8659363841225609</v>
      </c>
      <c r="I42" s="231">
        <v>6.4773142931795524</v>
      </c>
      <c r="J42" s="231">
        <v>5.4127789542687026</v>
      </c>
      <c r="K42" s="231">
        <v>3.1753761312304341</v>
      </c>
      <c r="L42" s="231">
        <v>3.46506158924235</v>
      </c>
      <c r="M42" s="231">
        <v>3.2132171796232738</v>
      </c>
      <c r="N42" s="231">
        <v>4.8671357380782991</v>
      </c>
      <c r="O42" s="231">
        <v>3.964231360204018</v>
      </c>
      <c r="P42" s="231">
        <v>3.758049606107432</v>
      </c>
      <c r="Q42" s="231">
        <v>3.971232200557484</v>
      </c>
      <c r="R42" s="231">
        <v>2.9604205425443642</v>
      </c>
      <c r="S42" s="231">
        <v>2.4979252627364539</v>
      </c>
      <c r="T42" s="231">
        <v>2.701413609272505</v>
      </c>
      <c r="U42" s="231">
        <v>2.9480346443167171</v>
      </c>
      <c r="V42" s="231">
        <v>3.0903805118252241</v>
      </c>
      <c r="W42" s="231">
        <v>3.6301687714730071</v>
      </c>
      <c r="DA42" s="73" t="s">
        <v>1729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1730</v>
      </c>
    </row>
    <row r="44" spans="1:105" ht="12" customHeight="1" x14ac:dyDescent="0.25">
      <c r="A44" s="64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1.7604758506027021</v>
      </c>
      <c r="H44" s="231">
        <v>2.0888335116632968</v>
      </c>
      <c r="I44" s="231">
        <v>2.169107186024732</v>
      </c>
      <c r="J44" s="231">
        <v>2.2456565745294101</v>
      </c>
      <c r="K44" s="231">
        <v>2.0796798636066831</v>
      </c>
      <c r="L44" s="231">
        <v>2.6864475271238821</v>
      </c>
      <c r="M44" s="231">
        <v>3.6646873463868501</v>
      </c>
      <c r="N44" s="231">
        <v>3.576400412967315</v>
      </c>
      <c r="O44" s="231">
        <v>3.9081540043535892</v>
      </c>
      <c r="P44" s="231">
        <v>4.7224842639024631</v>
      </c>
      <c r="Q44" s="231">
        <v>2.8450789808269139</v>
      </c>
      <c r="R44" s="231">
        <v>3.8117028404010882</v>
      </c>
      <c r="S44" s="231">
        <v>3.5976417728784682</v>
      </c>
      <c r="T44" s="231">
        <v>3.5736679760272301</v>
      </c>
      <c r="U44" s="231">
        <v>3.6366075013432551</v>
      </c>
      <c r="V44" s="231">
        <v>4.2342708679518903</v>
      </c>
      <c r="W44" s="231">
        <v>3.9739377683340602</v>
      </c>
      <c r="DA44" s="73" t="s">
        <v>1731</v>
      </c>
    </row>
    <row r="45" spans="1:105" ht="12" customHeight="1" x14ac:dyDescent="0.25">
      <c r="A45" s="146" t="s">
        <v>79</v>
      </c>
      <c r="B45" s="327">
        <v>0</v>
      </c>
      <c r="C45" s="327">
        <v>0</v>
      </c>
      <c r="D45" s="327">
        <v>0</v>
      </c>
      <c r="E45" s="327">
        <v>0</v>
      </c>
      <c r="F45" s="327">
        <v>0</v>
      </c>
      <c r="G45" s="327">
        <v>0</v>
      </c>
      <c r="H45" s="327">
        <v>0</v>
      </c>
      <c r="I45" s="327">
        <v>0</v>
      </c>
      <c r="J45" s="327">
        <v>0</v>
      </c>
      <c r="K45" s="327">
        <v>0</v>
      </c>
      <c r="L45" s="327">
        <v>0</v>
      </c>
      <c r="M45" s="327">
        <v>0</v>
      </c>
      <c r="N45" s="327">
        <v>0</v>
      </c>
      <c r="O45" s="327">
        <v>0</v>
      </c>
      <c r="P45" s="327">
        <v>0</v>
      </c>
      <c r="Q45" s="327">
        <v>0</v>
      </c>
      <c r="R45" s="327">
        <v>0</v>
      </c>
      <c r="S45" s="327">
        <v>0</v>
      </c>
      <c r="T45" s="327">
        <v>0</v>
      </c>
      <c r="U45" s="327">
        <v>0</v>
      </c>
      <c r="V45" s="327">
        <v>0</v>
      </c>
      <c r="W45" s="327">
        <v>0</v>
      </c>
      <c r="DA45" s="148" t="s">
        <v>1732</v>
      </c>
    </row>
    <row r="46" spans="1:105" ht="12" customHeight="1" x14ac:dyDescent="0.25">
      <c r="A46" s="100" t="s">
        <v>106</v>
      </c>
      <c r="B46" s="281">
        <v>4152.7146219303941</v>
      </c>
      <c r="C46" s="281">
        <v>3970.3097882660991</v>
      </c>
      <c r="D46" s="281">
        <v>4234.6937139952488</v>
      </c>
      <c r="E46" s="281">
        <v>3916.2304726554448</v>
      </c>
      <c r="F46" s="281">
        <v>4309.0378942373754</v>
      </c>
      <c r="G46" s="281">
        <v>4392.2988879333416</v>
      </c>
      <c r="H46" s="281">
        <v>4296.2986928838327</v>
      </c>
      <c r="I46" s="281">
        <v>4489.8332782354719</v>
      </c>
      <c r="J46" s="281">
        <v>4344.2689378126361</v>
      </c>
      <c r="K46" s="281">
        <v>3507.1008705787549</v>
      </c>
      <c r="L46" s="281">
        <v>3686.8948242071169</v>
      </c>
      <c r="M46" s="281">
        <v>3163.0499570800471</v>
      </c>
      <c r="N46" s="281">
        <v>2882.9215133362009</v>
      </c>
      <c r="O46" s="281">
        <v>3142.1747460915522</v>
      </c>
      <c r="P46" s="281">
        <v>3442.3365557198122</v>
      </c>
      <c r="Q46" s="281">
        <v>3272.492139579213</v>
      </c>
      <c r="R46" s="281">
        <v>2636.7303106272461</v>
      </c>
      <c r="S46" s="281">
        <v>2883.2764255519401</v>
      </c>
      <c r="T46" s="281">
        <v>2665.4409150035508</v>
      </c>
      <c r="U46" s="281">
        <v>2634.6778770614819</v>
      </c>
      <c r="V46" s="281">
        <v>2693.0043788025368</v>
      </c>
      <c r="W46" s="281">
        <v>2492.5504368594352</v>
      </c>
      <c r="DA46" s="105" t="s">
        <v>1733</v>
      </c>
    </row>
    <row r="47" spans="1:105" ht="12" customHeight="1" x14ac:dyDescent="0.25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DA47" s="173"/>
    </row>
    <row r="48" spans="1:105" ht="15" customHeight="1" x14ac:dyDescent="0.25">
      <c r="A48" s="34" t="s">
        <v>50</v>
      </c>
      <c r="B48" s="225">
        <f t="shared" ref="B48:W48" si="2">SUM(B49:B53)+B59+B60+B79+B89+B97</f>
        <v>3023.2810846083121</v>
      </c>
      <c r="C48" s="225">
        <f t="shared" si="2"/>
        <v>3033.3856321102035</v>
      </c>
      <c r="D48" s="225">
        <f t="shared" si="2"/>
        <v>3503.2715931869407</v>
      </c>
      <c r="E48" s="225">
        <f t="shared" si="2"/>
        <v>2734.6581522245992</v>
      </c>
      <c r="F48" s="225">
        <f t="shared" si="2"/>
        <v>2582.7047423775393</v>
      </c>
      <c r="G48" s="225">
        <f t="shared" si="2"/>
        <v>2880.2728318461868</v>
      </c>
      <c r="H48" s="225">
        <f t="shared" si="2"/>
        <v>2739.9976924916227</v>
      </c>
      <c r="I48" s="225">
        <f t="shared" si="2"/>
        <v>2126.7049416999862</v>
      </c>
      <c r="J48" s="225">
        <f t="shared" si="2"/>
        <v>2013.5378153100139</v>
      </c>
      <c r="K48" s="225">
        <f t="shared" si="2"/>
        <v>1778.9043716407673</v>
      </c>
      <c r="L48" s="225">
        <f t="shared" si="2"/>
        <v>1888.2502186542597</v>
      </c>
      <c r="M48" s="225">
        <f t="shared" si="2"/>
        <v>1800.0005205859579</v>
      </c>
      <c r="N48" s="225">
        <f t="shared" si="2"/>
        <v>1226.1339841235736</v>
      </c>
      <c r="O48" s="225">
        <f t="shared" si="2"/>
        <v>1282.0310091867791</v>
      </c>
      <c r="P48" s="225">
        <f t="shared" si="2"/>
        <v>1523.6354724248147</v>
      </c>
      <c r="Q48" s="225">
        <f t="shared" si="2"/>
        <v>1478.4448794299078</v>
      </c>
      <c r="R48" s="225">
        <f t="shared" si="2"/>
        <v>1587.2011683103417</v>
      </c>
      <c r="S48" s="225">
        <f t="shared" si="2"/>
        <v>1817.6069375207308</v>
      </c>
      <c r="T48" s="225">
        <f t="shared" si="2"/>
        <v>1572.3112561133485</v>
      </c>
      <c r="U48" s="225">
        <f t="shared" si="2"/>
        <v>1603.6429101968129</v>
      </c>
      <c r="V48" s="225">
        <f t="shared" si="2"/>
        <v>1633.3568354426311</v>
      </c>
      <c r="W48" s="225">
        <f t="shared" si="2"/>
        <v>1590.8201706368548</v>
      </c>
      <c r="DA48" s="89"/>
    </row>
    <row r="49" spans="1:105" ht="12" customHeight="1" x14ac:dyDescent="0.25">
      <c r="A49" s="55" t="s">
        <v>92</v>
      </c>
      <c r="B49" s="261">
        <v>0</v>
      </c>
      <c r="C49" s="261">
        <v>0</v>
      </c>
      <c r="D49" s="261">
        <v>0</v>
      </c>
      <c r="E49" s="261">
        <v>0</v>
      </c>
      <c r="F49" s="261">
        <v>0</v>
      </c>
      <c r="G49" s="261">
        <v>0</v>
      </c>
      <c r="H49" s="261">
        <v>0</v>
      </c>
      <c r="I49" s="261">
        <v>0</v>
      </c>
      <c r="J49" s="261">
        <v>0</v>
      </c>
      <c r="K49" s="261">
        <v>0</v>
      </c>
      <c r="L49" s="261">
        <v>0</v>
      </c>
      <c r="M49" s="261">
        <v>0</v>
      </c>
      <c r="N49" s="261">
        <v>0</v>
      </c>
      <c r="O49" s="261">
        <v>0</v>
      </c>
      <c r="P49" s="261">
        <v>0</v>
      </c>
      <c r="Q49" s="261">
        <v>0</v>
      </c>
      <c r="R49" s="261">
        <v>0</v>
      </c>
      <c r="S49" s="261">
        <v>0</v>
      </c>
      <c r="T49" s="261">
        <v>0</v>
      </c>
      <c r="U49" s="261">
        <v>0</v>
      </c>
      <c r="V49" s="261">
        <v>0</v>
      </c>
      <c r="W49" s="261">
        <v>0</v>
      </c>
      <c r="DA49" s="67" t="s">
        <v>1734</v>
      </c>
    </row>
    <row r="50" spans="1:105" ht="12" customHeight="1" x14ac:dyDescent="0.25">
      <c r="A50" s="202" t="s">
        <v>93</v>
      </c>
      <c r="B50" s="226">
        <v>0</v>
      </c>
      <c r="C50" s="226">
        <v>0</v>
      </c>
      <c r="D50" s="226">
        <v>0</v>
      </c>
      <c r="E50" s="226">
        <v>0</v>
      </c>
      <c r="F50" s="226">
        <v>0</v>
      </c>
      <c r="G50" s="226">
        <v>0</v>
      </c>
      <c r="H50" s="226">
        <v>0</v>
      </c>
      <c r="I50" s="226">
        <v>0</v>
      </c>
      <c r="J50" s="226">
        <v>0</v>
      </c>
      <c r="K50" s="226">
        <v>0</v>
      </c>
      <c r="L50" s="226">
        <v>0</v>
      </c>
      <c r="M50" s="226">
        <v>0</v>
      </c>
      <c r="N50" s="226">
        <v>0</v>
      </c>
      <c r="O50" s="226">
        <v>0</v>
      </c>
      <c r="P50" s="226">
        <v>0</v>
      </c>
      <c r="Q50" s="226">
        <v>0</v>
      </c>
      <c r="R50" s="226">
        <v>0</v>
      </c>
      <c r="S50" s="226">
        <v>0</v>
      </c>
      <c r="T50" s="226">
        <v>0</v>
      </c>
      <c r="U50" s="226">
        <v>0</v>
      </c>
      <c r="V50" s="226">
        <v>0</v>
      </c>
      <c r="W50" s="226">
        <v>0</v>
      </c>
      <c r="DA50" s="174" t="s">
        <v>1735</v>
      </c>
    </row>
    <row r="51" spans="1:105" ht="12" customHeight="1" x14ac:dyDescent="0.25">
      <c r="A51" s="202" t="s">
        <v>94</v>
      </c>
      <c r="B51" s="226">
        <v>0</v>
      </c>
      <c r="C51" s="226">
        <v>0</v>
      </c>
      <c r="D51" s="226">
        <v>0</v>
      </c>
      <c r="E51" s="226">
        <v>0</v>
      </c>
      <c r="F51" s="226">
        <v>0</v>
      </c>
      <c r="G51" s="226">
        <v>0</v>
      </c>
      <c r="H51" s="226">
        <v>0</v>
      </c>
      <c r="I51" s="226">
        <v>0</v>
      </c>
      <c r="J51" s="226">
        <v>0</v>
      </c>
      <c r="K51" s="226">
        <v>0</v>
      </c>
      <c r="L51" s="226">
        <v>0</v>
      </c>
      <c r="M51" s="226">
        <v>0</v>
      </c>
      <c r="N51" s="226">
        <v>0</v>
      </c>
      <c r="O51" s="226">
        <v>0</v>
      </c>
      <c r="P51" s="226">
        <v>0</v>
      </c>
      <c r="Q51" s="226">
        <v>0</v>
      </c>
      <c r="R51" s="226">
        <v>0</v>
      </c>
      <c r="S51" s="226">
        <v>0</v>
      </c>
      <c r="T51" s="226">
        <v>0</v>
      </c>
      <c r="U51" s="226">
        <v>0</v>
      </c>
      <c r="V51" s="226">
        <v>0</v>
      </c>
      <c r="W51" s="226">
        <v>0</v>
      </c>
      <c r="DA51" s="174" t="s">
        <v>1736</v>
      </c>
    </row>
    <row r="52" spans="1:105" ht="12" customHeight="1" x14ac:dyDescent="0.25">
      <c r="A52" s="202" t="s">
        <v>95</v>
      </c>
      <c r="B52" s="226">
        <v>0</v>
      </c>
      <c r="C52" s="226">
        <v>0</v>
      </c>
      <c r="D52" s="226">
        <v>0</v>
      </c>
      <c r="E52" s="226">
        <v>0</v>
      </c>
      <c r="F52" s="226">
        <v>0</v>
      </c>
      <c r="G52" s="226">
        <v>0</v>
      </c>
      <c r="H52" s="226">
        <v>0</v>
      </c>
      <c r="I52" s="226">
        <v>0</v>
      </c>
      <c r="J52" s="226">
        <v>0</v>
      </c>
      <c r="K52" s="226">
        <v>0</v>
      </c>
      <c r="L52" s="226">
        <v>0</v>
      </c>
      <c r="M52" s="226">
        <v>0</v>
      </c>
      <c r="N52" s="226">
        <v>0</v>
      </c>
      <c r="O52" s="226">
        <v>0</v>
      </c>
      <c r="P52" s="226">
        <v>0</v>
      </c>
      <c r="Q52" s="226">
        <v>0</v>
      </c>
      <c r="R52" s="226">
        <v>0</v>
      </c>
      <c r="S52" s="226">
        <v>0</v>
      </c>
      <c r="T52" s="226">
        <v>0</v>
      </c>
      <c r="U52" s="226">
        <v>0</v>
      </c>
      <c r="V52" s="226">
        <v>0</v>
      </c>
      <c r="W52" s="226">
        <v>0</v>
      </c>
      <c r="DA52" s="174" t="s">
        <v>1737</v>
      </c>
    </row>
    <row r="53" spans="1:105" ht="12" customHeight="1" x14ac:dyDescent="0.25">
      <c r="A53" s="56" t="s">
        <v>96</v>
      </c>
      <c r="B53" s="262">
        <v>17.19621090528933</v>
      </c>
      <c r="C53" s="262">
        <v>17.393274051461209</v>
      </c>
      <c r="D53" s="262">
        <v>19.735758377716841</v>
      </c>
      <c r="E53" s="262">
        <v>14.30082110496236</v>
      </c>
      <c r="F53" s="262">
        <v>12.25074401514436</v>
      </c>
      <c r="G53" s="262">
        <v>12.887899455378401</v>
      </c>
      <c r="H53" s="262">
        <v>11.5925732396793</v>
      </c>
      <c r="I53" s="262">
        <v>10.2144885402183</v>
      </c>
      <c r="J53" s="262">
        <v>8.7432191296622488</v>
      </c>
      <c r="K53" s="262">
        <v>7.3357468299890423</v>
      </c>
      <c r="L53" s="262">
        <v>8.8485932189248988</v>
      </c>
      <c r="M53" s="262">
        <v>8.5041746067984061</v>
      </c>
      <c r="N53" s="262">
        <v>3.8871831227085241</v>
      </c>
      <c r="O53" s="262">
        <v>4.2572633960030153</v>
      </c>
      <c r="P53" s="262">
        <v>5.100843299145267</v>
      </c>
      <c r="Q53" s="262">
        <v>5.2595596686977588</v>
      </c>
      <c r="R53" s="262">
        <v>5.8524280768356469</v>
      </c>
      <c r="S53" s="262">
        <v>6.6139766728766318</v>
      </c>
      <c r="T53" s="262">
        <v>5.5853894894045482</v>
      </c>
      <c r="U53" s="262">
        <v>6.1679290048293236</v>
      </c>
      <c r="V53" s="262">
        <v>6.5718206770626049</v>
      </c>
      <c r="W53" s="262">
        <v>6.427965509814439</v>
      </c>
      <c r="DA53" s="68" t="s">
        <v>1738</v>
      </c>
    </row>
    <row r="54" spans="1:105" ht="12" customHeight="1" x14ac:dyDescent="0.25">
      <c r="A54" s="37" t="s">
        <v>160</v>
      </c>
      <c r="B54" s="228">
        <v>1.885070709279081</v>
      </c>
      <c r="C54" s="228">
        <v>1.8092685317183941</v>
      </c>
      <c r="D54" s="228">
        <v>1.709923956115913</v>
      </c>
      <c r="E54" s="228">
        <v>1.237443486490315</v>
      </c>
      <c r="F54" s="228">
        <v>1.0294805300605441</v>
      </c>
      <c r="G54" s="228">
        <v>1.035022281880084</v>
      </c>
      <c r="H54" s="228">
        <v>0.77276723609251441</v>
      </c>
      <c r="I54" s="228">
        <v>0.59917696149156952</v>
      </c>
      <c r="J54" s="228">
        <v>0.50901530664263228</v>
      </c>
      <c r="K54" s="228">
        <v>0.64088295856368727</v>
      </c>
      <c r="L54" s="228">
        <v>0.63224552567783998</v>
      </c>
      <c r="M54" s="228">
        <v>0.60140326181135451</v>
      </c>
      <c r="N54" s="228">
        <v>0.2007822602270703</v>
      </c>
      <c r="O54" s="228">
        <v>0.2346202736431621</v>
      </c>
      <c r="P54" s="228">
        <v>0.30519036849528919</v>
      </c>
      <c r="Q54" s="228">
        <v>0.37776214755433829</v>
      </c>
      <c r="R54" s="228">
        <v>0.32493540172996987</v>
      </c>
      <c r="S54" s="228">
        <v>0.31842503727752403</v>
      </c>
      <c r="T54" s="228">
        <v>0.25647384068259838</v>
      </c>
      <c r="U54" s="228">
        <v>0.34366386585341779</v>
      </c>
      <c r="V54" s="228">
        <v>0.38950654436826537</v>
      </c>
      <c r="W54" s="228">
        <v>0.38342195498256199</v>
      </c>
      <c r="DA54" s="69" t="s">
        <v>1739</v>
      </c>
    </row>
    <row r="55" spans="1:105" ht="12" customHeight="1" x14ac:dyDescent="0.25">
      <c r="A55" s="37" t="s">
        <v>162</v>
      </c>
      <c r="B55" s="228">
        <v>15.311140196010239</v>
      </c>
      <c r="C55" s="228">
        <v>15.584005519742821</v>
      </c>
      <c r="D55" s="228">
        <v>18.02583442160093</v>
      </c>
      <c r="E55" s="228">
        <v>13.063377618472041</v>
      </c>
      <c r="F55" s="228">
        <v>11.22126348508381</v>
      </c>
      <c r="G55" s="228">
        <v>11.852877173498319</v>
      </c>
      <c r="H55" s="228">
        <v>10.81980600358678</v>
      </c>
      <c r="I55" s="228">
        <v>9.6153115787267343</v>
      </c>
      <c r="J55" s="228">
        <v>8.234203823019616</v>
      </c>
      <c r="K55" s="228">
        <v>6.6948638714253548</v>
      </c>
      <c r="L55" s="228">
        <v>8.2163476932470587</v>
      </c>
      <c r="M55" s="228">
        <v>7.9027713449870509</v>
      </c>
      <c r="N55" s="228">
        <v>3.6864008624814528</v>
      </c>
      <c r="O55" s="228">
        <v>4.0226431223598533</v>
      </c>
      <c r="P55" s="228">
        <v>4.795652930649978</v>
      </c>
      <c r="Q55" s="228">
        <v>4.8817975211434206</v>
      </c>
      <c r="R55" s="228">
        <v>5.5274926751056768</v>
      </c>
      <c r="S55" s="228">
        <v>6.2955516355991081</v>
      </c>
      <c r="T55" s="228">
        <v>5.3289156487219493</v>
      </c>
      <c r="U55" s="228">
        <v>5.8242651389759059</v>
      </c>
      <c r="V55" s="228">
        <v>6.1823141326943398</v>
      </c>
      <c r="W55" s="228">
        <v>6.0445435548318773</v>
      </c>
      <c r="DA55" s="69" t="s">
        <v>1740</v>
      </c>
    </row>
    <row r="56" spans="1:105" ht="12" customHeight="1" x14ac:dyDescent="0.25">
      <c r="A56" s="37" t="s">
        <v>97</v>
      </c>
      <c r="B56" s="228">
        <v>0</v>
      </c>
      <c r="C56" s="228">
        <v>0</v>
      </c>
      <c r="D56" s="228">
        <v>0</v>
      </c>
      <c r="E56" s="228">
        <v>0</v>
      </c>
      <c r="F56" s="228">
        <v>0</v>
      </c>
      <c r="G56" s="228">
        <v>0</v>
      </c>
      <c r="H56" s="228">
        <v>0</v>
      </c>
      <c r="I56" s="228">
        <v>0</v>
      </c>
      <c r="J56" s="228">
        <v>0</v>
      </c>
      <c r="K56" s="228">
        <v>0</v>
      </c>
      <c r="L56" s="228">
        <v>0</v>
      </c>
      <c r="M56" s="228">
        <v>0</v>
      </c>
      <c r="N56" s="228">
        <v>0</v>
      </c>
      <c r="O56" s="228">
        <v>0</v>
      </c>
      <c r="P56" s="228">
        <v>0</v>
      </c>
      <c r="Q56" s="228">
        <v>0</v>
      </c>
      <c r="R56" s="228">
        <v>0</v>
      </c>
      <c r="S56" s="228">
        <v>0</v>
      </c>
      <c r="T56" s="228">
        <v>0</v>
      </c>
      <c r="U56" s="228">
        <v>0</v>
      </c>
      <c r="V56" s="228">
        <v>0</v>
      </c>
      <c r="W56" s="228">
        <v>0</v>
      </c>
      <c r="DA56" s="69" t="s">
        <v>1741</v>
      </c>
    </row>
    <row r="57" spans="1:105" ht="12" customHeight="1" x14ac:dyDescent="0.25">
      <c r="A57" s="37" t="s">
        <v>78</v>
      </c>
      <c r="B57" s="228">
        <v>0</v>
      </c>
      <c r="C57" s="228">
        <v>0</v>
      </c>
      <c r="D57" s="228">
        <v>0</v>
      </c>
      <c r="E57" s="228">
        <v>0</v>
      </c>
      <c r="F57" s="228">
        <v>0</v>
      </c>
      <c r="G57" s="228">
        <v>0</v>
      </c>
      <c r="H57" s="228">
        <v>0</v>
      </c>
      <c r="I57" s="228">
        <v>0</v>
      </c>
      <c r="J57" s="228">
        <v>0</v>
      </c>
      <c r="K57" s="228">
        <v>0</v>
      </c>
      <c r="L57" s="228">
        <v>0</v>
      </c>
      <c r="M57" s="228">
        <v>0</v>
      </c>
      <c r="N57" s="228">
        <v>0</v>
      </c>
      <c r="O57" s="228">
        <v>0</v>
      </c>
      <c r="P57" s="228">
        <v>0</v>
      </c>
      <c r="Q57" s="228">
        <v>0</v>
      </c>
      <c r="R57" s="228">
        <v>0</v>
      </c>
      <c r="S57" s="228">
        <v>0</v>
      </c>
      <c r="T57" s="228">
        <v>0</v>
      </c>
      <c r="U57" s="228">
        <v>0</v>
      </c>
      <c r="V57" s="228">
        <v>0</v>
      </c>
      <c r="W57" s="228">
        <v>0</v>
      </c>
      <c r="DA57" s="69" t="s">
        <v>1742</v>
      </c>
    </row>
    <row r="58" spans="1:105" ht="12" customHeight="1" x14ac:dyDescent="0.25">
      <c r="A58" s="37" t="s">
        <v>38</v>
      </c>
      <c r="B58" s="228">
        <v>0</v>
      </c>
      <c r="C58" s="228">
        <v>0</v>
      </c>
      <c r="D58" s="228">
        <v>0</v>
      </c>
      <c r="E58" s="228">
        <v>0</v>
      </c>
      <c r="F58" s="228">
        <v>0</v>
      </c>
      <c r="G58" s="228">
        <v>0</v>
      </c>
      <c r="H58" s="228">
        <v>0</v>
      </c>
      <c r="I58" s="228">
        <v>0</v>
      </c>
      <c r="J58" s="228">
        <v>0</v>
      </c>
      <c r="K58" s="228">
        <v>0</v>
      </c>
      <c r="L58" s="228">
        <v>0</v>
      </c>
      <c r="M58" s="228">
        <v>0</v>
      </c>
      <c r="N58" s="228">
        <v>0</v>
      </c>
      <c r="O58" s="228">
        <v>0</v>
      </c>
      <c r="P58" s="228">
        <v>0</v>
      </c>
      <c r="Q58" s="228">
        <v>0</v>
      </c>
      <c r="R58" s="228">
        <v>0</v>
      </c>
      <c r="S58" s="228">
        <v>0</v>
      </c>
      <c r="T58" s="228">
        <v>0</v>
      </c>
      <c r="U58" s="228">
        <v>0</v>
      </c>
      <c r="V58" s="228">
        <v>0</v>
      </c>
      <c r="W58" s="228">
        <v>0</v>
      </c>
      <c r="DA58" s="69" t="s">
        <v>1743</v>
      </c>
    </row>
    <row r="59" spans="1:105" ht="12" customHeight="1" x14ac:dyDescent="0.25">
      <c r="A59" s="57" t="s">
        <v>1498</v>
      </c>
      <c r="B59" s="263">
        <v>0</v>
      </c>
      <c r="C59" s="263">
        <v>0</v>
      </c>
      <c r="D59" s="263">
        <v>0</v>
      </c>
      <c r="E59" s="263">
        <v>0</v>
      </c>
      <c r="F59" s="263">
        <v>0</v>
      </c>
      <c r="G59" s="263">
        <v>0</v>
      </c>
      <c r="H59" s="263">
        <v>0</v>
      </c>
      <c r="I59" s="263">
        <v>0</v>
      </c>
      <c r="J59" s="263">
        <v>0</v>
      </c>
      <c r="K59" s="263">
        <v>0</v>
      </c>
      <c r="L59" s="263">
        <v>0</v>
      </c>
      <c r="M59" s="263">
        <v>0</v>
      </c>
      <c r="N59" s="263">
        <v>0</v>
      </c>
      <c r="O59" s="263">
        <v>0</v>
      </c>
      <c r="P59" s="263">
        <v>0</v>
      </c>
      <c r="Q59" s="263">
        <v>0</v>
      </c>
      <c r="R59" s="263">
        <v>0</v>
      </c>
      <c r="S59" s="263">
        <v>0</v>
      </c>
      <c r="T59" s="263">
        <v>0</v>
      </c>
      <c r="U59" s="263">
        <v>0</v>
      </c>
      <c r="V59" s="263">
        <v>0</v>
      </c>
      <c r="W59" s="263">
        <v>0</v>
      </c>
      <c r="DA59" s="70" t="s">
        <v>1744</v>
      </c>
    </row>
    <row r="60" spans="1:105" ht="12" customHeight="1" x14ac:dyDescent="0.25">
      <c r="A60" s="57" t="s">
        <v>1500</v>
      </c>
      <c r="B60" s="263">
        <f t="shared" ref="B60:W60" si="3">B61+B67+B78</f>
        <v>496.39516300498155</v>
      </c>
      <c r="C60" s="263">
        <f t="shared" si="3"/>
        <v>470.0916774993027</v>
      </c>
      <c r="D60" s="263">
        <f t="shared" si="3"/>
        <v>536.22995976876973</v>
      </c>
      <c r="E60" s="263">
        <f t="shared" si="3"/>
        <v>397.39014164867785</v>
      </c>
      <c r="F60" s="263">
        <f t="shared" si="3"/>
        <v>337.93185893861738</v>
      </c>
      <c r="G60" s="263">
        <f t="shared" si="3"/>
        <v>342.36819591458834</v>
      </c>
      <c r="H60" s="263">
        <f t="shared" si="3"/>
        <v>314.2898813506975</v>
      </c>
      <c r="I60" s="263">
        <f t="shared" si="3"/>
        <v>288.92972401092157</v>
      </c>
      <c r="J60" s="263">
        <f t="shared" si="3"/>
        <v>236.78476428975017</v>
      </c>
      <c r="K60" s="263">
        <f t="shared" si="3"/>
        <v>197.73766883366153</v>
      </c>
      <c r="L60" s="263">
        <f t="shared" si="3"/>
        <v>235.66079195975243</v>
      </c>
      <c r="M60" s="263">
        <f t="shared" si="3"/>
        <v>211.35607309823516</v>
      </c>
      <c r="N60" s="263">
        <f t="shared" si="3"/>
        <v>101.27453140758364</v>
      </c>
      <c r="O60" s="263">
        <f t="shared" si="3"/>
        <v>114.24244540779524</v>
      </c>
      <c r="P60" s="263">
        <f t="shared" si="3"/>
        <v>142.00993397215467</v>
      </c>
      <c r="Q60" s="263">
        <f t="shared" si="3"/>
        <v>143.38020964521925</v>
      </c>
      <c r="R60" s="263">
        <f t="shared" si="3"/>
        <v>155.27703719664723</v>
      </c>
      <c r="S60" s="263">
        <f t="shared" si="3"/>
        <v>179.32992677797529</v>
      </c>
      <c r="T60" s="263">
        <f t="shared" si="3"/>
        <v>151.04457543561904</v>
      </c>
      <c r="U60" s="263">
        <f t="shared" si="3"/>
        <v>164.38534978113123</v>
      </c>
      <c r="V60" s="263">
        <f t="shared" si="3"/>
        <v>175.91187376176461</v>
      </c>
      <c r="W60" s="263">
        <f t="shared" si="3"/>
        <v>174.39155704398814</v>
      </c>
      <c r="DA60" s="70"/>
    </row>
    <row r="61" spans="1:105" ht="12" customHeight="1" x14ac:dyDescent="0.25">
      <c r="A61" s="60" t="s">
        <v>1501</v>
      </c>
      <c r="B61" s="264">
        <v>419.69091680824482</v>
      </c>
      <c r="C61" s="264">
        <v>392.76401879921218</v>
      </c>
      <c r="D61" s="264">
        <v>443.91173718488977</v>
      </c>
      <c r="E61" s="264">
        <v>325.91653497409601</v>
      </c>
      <c r="F61" s="264">
        <v>270.06424808533308</v>
      </c>
      <c r="G61" s="264">
        <v>264.84422705466648</v>
      </c>
      <c r="H61" s="264">
        <v>241.98751680723339</v>
      </c>
      <c r="I61" s="264">
        <v>240.80968632526751</v>
      </c>
      <c r="J61" s="264">
        <v>192.0296590910329</v>
      </c>
      <c r="K61" s="264">
        <v>158.15392321359209</v>
      </c>
      <c r="L61" s="264">
        <v>191.40317126014151</v>
      </c>
      <c r="M61" s="264">
        <v>170.79518454499589</v>
      </c>
      <c r="N61" s="264">
        <v>81.13022649746209</v>
      </c>
      <c r="O61" s="264">
        <v>89.184140099114472</v>
      </c>
      <c r="P61" s="264">
        <v>108.1492416056162</v>
      </c>
      <c r="Q61" s="264">
        <v>112.32519366572529</v>
      </c>
      <c r="R61" s="264">
        <v>120.8440223350231</v>
      </c>
      <c r="S61" s="264">
        <v>137.59036961444551</v>
      </c>
      <c r="T61" s="264">
        <v>117.2987418370044</v>
      </c>
      <c r="U61" s="264">
        <v>127.3545174186624</v>
      </c>
      <c r="V61" s="264">
        <v>133.95686704176791</v>
      </c>
      <c r="W61" s="264">
        <v>134.85772347570631</v>
      </c>
      <c r="DA61" s="72" t="s">
        <v>1745</v>
      </c>
    </row>
    <row r="62" spans="1:105" ht="12" customHeight="1" x14ac:dyDescent="0.25">
      <c r="A62" s="59" t="s">
        <v>30</v>
      </c>
      <c r="B62" s="232">
        <v>126.2813774406371</v>
      </c>
      <c r="C62" s="232">
        <v>76.120045554731263</v>
      </c>
      <c r="D62" s="232">
        <v>85.353351643678309</v>
      </c>
      <c r="E62" s="232">
        <v>68.450199139582722</v>
      </c>
      <c r="F62" s="232">
        <v>41.489498770633489</v>
      </c>
      <c r="G62" s="232">
        <v>0.82152930279496483</v>
      </c>
      <c r="H62" s="232">
        <v>4.9696964961947936</v>
      </c>
      <c r="I62" s="232">
        <v>68.330503412137617</v>
      </c>
      <c r="J62" s="232">
        <v>23.8143208865026</v>
      </c>
      <c r="K62" s="232">
        <v>3.4059383563711312</v>
      </c>
      <c r="L62" s="232">
        <v>19.425281306585681</v>
      </c>
      <c r="M62" s="232">
        <v>2.0298207790970748</v>
      </c>
      <c r="N62" s="232">
        <v>0.51283715855327794</v>
      </c>
      <c r="O62" s="232">
        <v>0</v>
      </c>
      <c r="P62" s="232">
        <v>0</v>
      </c>
      <c r="Q62" s="232">
        <v>0.63339882439403339</v>
      </c>
      <c r="R62" s="232">
        <v>1.067648256935513</v>
      </c>
      <c r="S62" s="232">
        <v>0.64691223412510723</v>
      </c>
      <c r="T62" s="232">
        <v>0.71830929818889377</v>
      </c>
      <c r="U62" s="232">
        <v>0.7964806645553707</v>
      </c>
      <c r="V62" s="232">
        <v>1.0379217923801121</v>
      </c>
      <c r="W62" s="232">
        <v>1.0191591432387661</v>
      </c>
      <c r="DA62" s="71" t="s">
        <v>1746</v>
      </c>
    </row>
    <row r="63" spans="1:105" ht="12" customHeight="1" x14ac:dyDescent="0.25">
      <c r="A63" s="59" t="s">
        <v>33</v>
      </c>
      <c r="B63" s="297">
        <v>64.574487208085301</v>
      </c>
      <c r="C63" s="297">
        <v>71.091896653398834</v>
      </c>
      <c r="D63" s="297">
        <v>71.09601953796799</v>
      </c>
      <c r="E63" s="297">
        <v>9.9989188987796371</v>
      </c>
      <c r="F63" s="297">
        <v>4.3406362446013933</v>
      </c>
      <c r="G63" s="297">
        <v>7.0993739108444673</v>
      </c>
      <c r="H63" s="297">
        <v>5.0309719836149442</v>
      </c>
      <c r="I63" s="297">
        <v>4.1238958755663511</v>
      </c>
      <c r="J63" s="297">
        <v>3.8902836198909578</v>
      </c>
      <c r="K63" s="297">
        <v>3.2371592257662809</v>
      </c>
      <c r="L63" s="297">
        <v>2.532954914141623</v>
      </c>
      <c r="M63" s="297">
        <v>2.8854141723618039</v>
      </c>
      <c r="N63" s="297">
        <v>1.0414413690032971</v>
      </c>
      <c r="O63" s="297">
        <v>0.98533539143946625</v>
      </c>
      <c r="P63" s="297">
        <v>1.175329900206908</v>
      </c>
      <c r="Q63" s="297">
        <v>1.453260185184841</v>
      </c>
      <c r="R63" s="297">
        <v>1.585435652467754</v>
      </c>
      <c r="S63" s="297">
        <v>1.4553994960654619</v>
      </c>
      <c r="T63" s="297">
        <v>1.1287956326397</v>
      </c>
      <c r="U63" s="297">
        <v>1.1957186914794189</v>
      </c>
      <c r="V63" s="297">
        <v>1.17345345819192</v>
      </c>
      <c r="W63" s="297">
        <v>1.3542732595693501</v>
      </c>
      <c r="DA63" s="122" t="s">
        <v>1747</v>
      </c>
    </row>
    <row r="64" spans="1:105" ht="12" customHeight="1" x14ac:dyDescent="0.25">
      <c r="A64" s="59" t="s">
        <v>160</v>
      </c>
      <c r="B64" s="297">
        <v>13.41486109326744</v>
      </c>
      <c r="C64" s="297">
        <v>16.339742128705691</v>
      </c>
      <c r="D64" s="297">
        <v>15.3690559933268</v>
      </c>
      <c r="E64" s="297">
        <v>14.9546983497713</v>
      </c>
      <c r="F64" s="297">
        <v>15.61256408283703</v>
      </c>
      <c r="G64" s="297">
        <v>17.705313858924089</v>
      </c>
      <c r="H64" s="297">
        <v>14.276209340816131</v>
      </c>
      <c r="I64" s="297">
        <v>9.2950847437007695</v>
      </c>
      <c r="J64" s="297">
        <v>9.1933800461957365</v>
      </c>
      <c r="K64" s="297">
        <v>12.708748081177839</v>
      </c>
      <c r="L64" s="297">
        <v>11.881884072834641</v>
      </c>
      <c r="M64" s="297">
        <v>11.60642671860461</v>
      </c>
      <c r="N64" s="297">
        <v>4.0758612304091271</v>
      </c>
      <c r="O64" s="297">
        <v>4.8172475789093756</v>
      </c>
      <c r="P64" s="297">
        <v>6.3816425056842148</v>
      </c>
      <c r="Q64" s="297">
        <v>7.8954962887082516</v>
      </c>
      <c r="R64" s="297">
        <v>6.5433565252047936</v>
      </c>
      <c r="S64" s="297">
        <v>6.5033445900429099</v>
      </c>
      <c r="T64" s="297">
        <v>5.2876573007294647</v>
      </c>
      <c r="U64" s="297">
        <v>6.9672094332464294</v>
      </c>
      <c r="V64" s="297">
        <v>7.7857068320001028</v>
      </c>
      <c r="W64" s="297">
        <v>7.8734068141420943</v>
      </c>
      <c r="DA64" s="122" t="s">
        <v>1748</v>
      </c>
    </row>
    <row r="65" spans="1:105" ht="12" customHeight="1" x14ac:dyDescent="0.25">
      <c r="A65" s="59" t="s">
        <v>70</v>
      </c>
      <c r="B65" s="297">
        <v>106.4604486555461</v>
      </c>
      <c r="C65" s="297">
        <v>88.47113045598438</v>
      </c>
      <c r="D65" s="297">
        <v>110.0743748630473</v>
      </c>
      <c r="E65" s="297">
        <v>74.639754005181757</v>
      </c>
      <c r="F65" s="297">
        <v>38.445727166748512</v>
      </c>
      <c r="G65" s="297">
        <v>36.46014267622931</v>
      </c>
      <c r="H65" s="297">
        <v>17.82403883094085</v>
      </c>
      <c r="I65" s="297">
        <v>9.8970306344169057</v>
      </c>
      <c r="J65" s="297">
        <v>6.4128361558397042</v>
      </c>
      <c r="K65" s="297">
        <v>6.0425194393730406</v>
      </c>
      <c r="L65" s="297">
        <v>3.1520083758108419</v>
      </c>
      <c r="M65" s="297">
        <v>1.758659198899027</v>
      </c>
      <c r="N65" s="297">
        <v>0.66649168910480527</v>
      </c>
      <c r="O65" s="297">
        <v>0.7882349869763039</v>
      </c>
      <c r="P65" s="297">
        <v>0.31340805598826998</v>
      </c>
      <c r="Q65" s="297">
        <v>0.3100145190953264</v>
      </c>
      <c r="R65" s="297">
        <v>0.3382106496599992</v>
      </c>
      <c r="S65" s="297">
        <v>0.40769554222528548</v>
      </c>
      <c r="T65" s="297">
        <v>0.29905279676089352</v>
      </c>
      <c r="U65" s="297">
        <v>0.31788535997506528</v>
      </c>
      <c r="V65" s="297">
        <v>0.38372166465880581</v>
      </c>
      <c r="W65" s="297">
        <v>0.48875250665957548</v>
      </c>
      <c r="DA65" s="122" t="s">
        <v>1749</v>
      </c>
    </row>
    <row r="66" spans="1:105" ht="12" customHeight="1" x14ac:dyDescent="0.25">
      <c r="A66" s="59" t="s">
        <v>162</v>
      </c>
      <c r="B66" s="297">
        <v>108.959742410709</v>
      </c>
      <c r="C66" s="297">
        <v>140.741204006392</v>
      </c>
      <c r="D66" s="297">
        <v>162.0189351468693</v>
      </c>
      <c r="E66" s="297">
        <v>157.87296458078049</v>
      </c>
      <c r="F66" s="297">
        <v>170.17582182051271</v>
      </c>
      <c r="G66" s="297">
        <v>202.75786730587359</v>
      </c>
      <c r="H66" s="297">
        <v>199.8866001556666</v>
      </c>
      <c r="I66" s="297">
        <v>149.16317165944591</v>
      </c>
      <c r="J66" s="297">
        <v>148.71883838260391</v>
      </c>
      <c r="K66" s="297">
        <v>132.75955811090381</v>
      </c>
      <c r="L66" s="297">
        <v>154.41104259076869</v>
      </c>
      <c r="M66" s="297">
        <v>152.5148636760334</v>
      </c>
      <c r="N66" s="297">
        <v>74.83359505039158</v>
      </c>
      <c r="O66" s="297">
        <v>82.593322141789329</v>
      </c>
      <c r="P66" s="297">
        <v>100.2788611437368</v>
      </c>
      <c r="Q66" s="297">
        <v>102.03302384834291</v>
      </c>
      <c r="R66" s="297">
        <v>111.30937125075501</v>
      </c>
      <c r="S66" s="297">
        <v>128.57701775198669</v>
      </c>
      <c r="T66" s="297">
        <v>109.8649268086854</v>
      </c>
      <c r="U66" s="297">
        <v>118.0772232694061</v>
      </c>
      <c r="V66" s="297">
        <v>123.57606329453699</v>
      </c>
      <c r="W66" s="297">
        <v>124.12213175209649</v>
      </c>
      <c r="DA66" s="122" t="s">
        <v>1750</v>
      </c>
    </row>
    <row r="67" spans="1:105" ht="12" customHeight="1" x14ac:dyDescent="0.25">
      <c r="A67" s="60" t="s">
        <v>1508</v>
      </c>
      <c r="B67" s="264">
        <v>76.704246196736761</v>
      </c>
      <c r="C67" s="264">
        <v>77.327658700090538</v>
      </c>
      <c r="D67" s="264">
        <v>92.318222583879987</v>
      </c>
      <c r="E67" s="264">
        <v>71.473606674581859</v>
      </c>
      <c r="F67" s="264">
        <v>67.867610853284319</v>
      </c>
      <c r="G67" s="264">
        <v>77.523968859921894</v>
      </c>
      <c r="H67" s="264">
        <v>72.302364543464122</v>
      </c>
      <c r="I67" s="264">
        <v>48.120037685654069</v>
      </c>
      <c r="J67" s="264">
        <v>44.75510519871726</v>
      </c>
      <c r="K67" s="264">
        <v>39.583745620069429</v>
      </c>
      <c r="L67" s="264">
        <v>44.257620699610911</v>
      </c>
      <c r="M67" s="264">
        <v>40.560888553239259</v>
      </c>
      <c r="N67" s="264">
        <v>20.144304910121551</v>
      </c>
      <c r="O67" s="264">
        <v>25.058305308680769</v>
      </c>
      <c r="P67" s="264">
        <v>33.86069236653848</v>
      </c>
      <c r="Q67" s="264">
        <v>31.05501597949397</v>
      </c>
      <c r="R67" s="264">
        <v>34.433014861624137</v>
      </c>
      <c r="S67" s="264">
        <v>41.739557163529767</v>
      </c>
      <c r="T67" s="264">
        <v>33.745833598614638</v>
      </c>
      <c r="U67" s="264">
        <v>37.030832362468828</v>
      </c>
      <c r="V67" s="264">
        <v>41.955006719996703</v>
      </c>
      <c r="W67" s="264">
        <v>39.53383356828185</v>
      </c>
      <c r="DA67" s="72" t="s">
        <v>1751</v>
      </c>
    </row>
    <row r="68" spans="1:105" ht="12" customHeight="1" x14ac:dyDescent="0.25">
      <c r="A68" s="147" t="s">
        <v>30</v>
      </c>
      <c r="B68" s="231">
        <v>14.21681170278428</v>
      </c>
      <c r="C68" s="231">
        <v>7.5250339356881817</v>
      </c>
      <c r="D68" s="231">
        <v>7.9456539148776759</v>
      </c>
      <c r="E68" s="231">
        <v>5.2225328047712489</v>
      </c>
      <c r="F68" s="231">
        <v>2.5317780288337288</v>
      </c>
      <c r="G68" s="231">
        <v>3.7888996766766277E-2</v>
      </c>
      <c r="H68" s="231">
        <v>0.20808166048144741</v>
      </c>
      <c r="I68" s="231">
        <v>4.4167491939586982</v>
      </c>
      <c r="J68" s="231">
        <v>1.2746841274213789</v>
      </c>
      <c r="K68" s="231">
        <v>0.1412528265407452</v>
      </c>
      <c r="L68" s="231">
        <v>0.88093495912222697</v>
      </c>
      <c r="M68" s="231">
        <v>8.8337349029846177E-2</v>
      </c>
      <c r="N68" s="231">
        <v>3.1542644463297603E-2</v>
      </c>
      <c r="O68" s="231">
        <v>0</v>
      </c>
      <c r="P68" s="231">
        <v>0</v>
      </c>
      <c r="Q68" s="231">
        <v>3.9245083081101931E-2</v>
      </c>
      <c r="R68" s="231">
        <v>6.7836707461897239E-2</v>
      </c>
      <c r="S68" s="231">
        <v>3.7656954815330351E-2</v>
      </c>
      <c r="T68" s="231">
        <v>4.3043251558175552E-2</v>
      </c>
      <c r="U68" s="231">
        <v>5.1764407934304237E-2</v>
      </c>
      <c r="V68" s="231">
        <v>6.9076350045983129E-2</v>
      </c>
      <c r="W68" s="231">
        <v>7.8463450478996652E-2</v>
      </c>
      <c r="DA68" s="73" t="s">
        <v>1752</v>
      </c>
    </row>
    <row r="69" spans="1:105" ht="12" customHeight="1" x14ac:dyDescent="0.25">
      <c r="A69" s="147" t="s">
        <v>32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1753</v>
      </c>
    </row>
    <row r="70" spans="1:105" ht="12" customHeight="1" x14ac:dyDescent="0.25">
      <c r="A70" s="147" t="s">
        <v>33</v>
      </c>
      <c r="B70" s="231">
        <v>7.2698235008780916</v>
      </c>
      <c r="C70" s="231">
        <v>7.0279639347379819</v>
      </c>
      <c r="D70" s="231">
        <v>6.6184204263279751</v>
      </c>
      <c r="E70" s="231">
        <v>0.76288575661610858</v>
      </c>
      <c r="F70" s="231">
        <v>0.26487491536098318</v>
      </c>
      <c r="G70" s="231">
        <v>0.32742368925723431</v>
      </c>
      <c r="H70" s="231">
        <v>0.2106472709123777</v>
      </c>
      <c r="I70" s="231">
        <v>0.26656050921383773</v>
      </c>
      <c r="J70" s="231">
        <v>0.20823112299007299</v>
      </c>
      <c r="K70" s="231">
        <v>0.1342531316653435</v>
      </c>
      <c r="L70" s="231">
        <v>0.11486930348809429</v>
      </c>
      <c r="M70" s="231">
        <v>0.12557258328637869</v>
      </c>
      <c r="N70" s="231">
        <v>6.4055059747446519E-2</v>
      </c>
      <c r="O70" s="231">
        <v>5.5883364085069553E-2</v>
      </c>
      <c r="P70" s="231">
        <v>6.3951974404722584E-2</v>
      </c>
      <c r="Q70" s="231">
        <v>9.0043294223982676E-2</v>
      </c>
      <c r="R70" s="231">
        <v>0.1007361121581575</v>
      </c>
      <c r="S70" s="231">
        <v>8.4719240370700194E-2</v>
      </c>
      <c r="T70" s="231">
        <v>6.7640826167759793E-2</v>
      </c>
      <c r="U70" s="231">
        <v>7.7711453491423929E-2</v>
      </c>
      <c r="V70" s="231">
        <v>7.8096329064308884E-2</v>
      </c>
      <c r="W70" s="231">
        <v>0.1042633562601072</v>
      </c>
      <c r="DA70" s="73" t="s">
        <v>1754</v>
      </c>
    </row>
    <row r="71" spans="1:105" ht="12" customHeight="1" x14ac:dyDescent="0.25">
      <c r="A71" s="147" t="s">
        <v>160</v>
      </c>
      <c r="B71" s="231">
        <v>1.510250822783771</v>
      </c>
      <c r="C71" s="231">
        <v>1.615305313112253</v>
      </c>
      <c r="D71" s="231">
        <v>1.430725303338406</v>
      </c>
      <c r="E71" s="231">
        <v>1.140995989768792</v>
      </c>
      <c r="F71" s="231">
        <v>0.95271208112697769</v>
      </c>
      <c r="G71" s="231">
        <v>0.81657048296764501</v>
      </c>
      <c r="H71" s="231">
        <v>0.59774623003483607</v>
      </c>
      <c r="I71" s="231">
        <v>0.60081597528850783</v>
      </c>
      <c r="J71" s="231">
        <v>0.49208439233217799</v>
      </c>
      <c r="K71" s="231">
        <v>0.52706373411093854</v>
      </c>
      <c r="L71" s="231">
        <v>0.53884249575572352</v>
      </c>
      <c r="M71" s="231">
        <v>0.50510911041455764</v>
      </c>
      <c r="N71" s="231">
        <v>0.25069057405125128</v>
      </c>
      <c r="O71" s="231">
        <v>0.27321052575492599</v>
      </c>
      <c r="P71" s="231">
        <v>0.34723751868455011</v>
      </c>
      <c r="Q71" s="231">
        <v>0.48920110976417869</v>
      </c>
      <c r="R71" s="231">
        <v>0.41575468281406569</v>
      </c>
      <c r="S71" s="231">
        <v>0.3785616355006326</v>
      </c>
      <c r="T71" s="231">
        <v>0.31685231406940578</v>
      </c>
      <c r="U71" s="231">
        <v>0.45280882175292059</v>
      </c>
      <c r="V71" s="231">
        <v>0.51815870370094641</v>
      </c>
      <c r="W71" s="231">
        <v>0.60616113760135537</v>
      </c>
      <c r="DA71" s="73" t="s">
        <v>1755</v>
      </c>
    </row>
    <row r="72" spans="1:105" ht="12" customHeight="1" x14ac:dyDescent="0.25">
      <c r="A72" s="147" t="s">
        <v>70</v>
      </c>
      <c r="B72" s="231">
        <v>11.98536302822099</v>
      </c>
      <c r="C72" s="231">
        <v>8.7460307486455342</v>
      </c>
      <c r="D72" s="231">
        <v>10.246965944694249</v>
      </c>
      <c r="E72" s="231">
        <v>5.6947761837365247</v>
      </c>
      <c r="F72" s="231">
        <v>2.3460405699623661</v>
      </c>
      <c r="G72" s="231">
        <v>1.6815446792654041</v>
      </c>
      <c r="H72" s="231">
        <v>0.74629418502070966</v>
      </c>
      <c r="I72" s="231">
        <v>0.63972457239910629</v>
      </c>
      <c r="J72" s="231">
        <v>0.34325314161009018</v>
      </c>
      <c r="K72" s="231">
        <v>0.2505984727064261</v>
      </c>
      <c r="L72" s="231">
        <v>0.14294332863825571</v>
      </c>
      <c r="M72" s="231">
        <v>7.6536457345165079E-2</v>
      </c>
      <c r="N72" s="231">
        <v>4.0993344644685133E-2</v>
      </c>
      <c r="O72" s="231">
        <v>4.4704801171747008E-2</v>
      </c>
      <c r="P72" s="231">
        <v>1.7053138843202479E-2</v>
      </c>
      <c r="Q72" s="231">
        <v>1.9208348815430109E-2</v>
      </c>
      <c r="R72" s="231">
        <v>2.1489377941137179E-2</v>
      </c>
      <c r="S72" s="231">
        <v>2.3732079565247671E-2</v>
      </c>
      <c r="T72" s="231">
        <v>1.7920142190293739E-2</v>
      </c>
      <c r="U72" s="231">
        <v>2.065982036020721E-2</v>
      </c>
      <c r="V72" s="231">
        <v>2.553765825401598E-2</v>
      </c>
      <c r="W72" s="231">
        <v>3.7628282449490541E-2</v>
      </c>
      <c r="DA72" s="73" t="s">
        <v>1756</v>
      </c>
    </row>
    <row r="73" spans="1:105" ht="12" customHeight="1" x14ac:dyDescent="0.25">
      <c r="A73" s="147" t="s">
        <v>34</v>
      </c>
      <c r="B73" s="231">
        <v>29.455262549590881</v>
      </c>
      <c r="C73" s="231">
        <v>38.500007604476622</v>
      </c>
      <c r="D73" s="231">
        <v>50.993904739303467</v>
      </c>
      <c r="E73" s="231">
        <v>46.607210127675209</v>
      </c>
      <c r="F73" s="231">
        <v>51.387712326288721</v>
      </c>
      <c r="G73" s="231">
        <v>61.45975353007416</v>
      </c>
      <c r="H73" s="231">
        <v>57.648260023501983</v>
      </c>
      <c r="I73" s="231">
        <v>29.325813686785189</v>
      </c>
      <c r="J73" s="231">
        <v>31.173954957132558</v>
      </c>
      <c r="K73" s="231">
        <v>29.418690275609631</v>
      </c>
      <c r="L73" s="231">
        <v>30.148471563846101</v>
      </c>
      <c r="M73" s="231">
        <v>25.557923443521979</v>
      </c>
      <c r="N73" s="231">
        <v>11.772184837717059</v>
      </c>
      <c r="O73" s="231">
        <v>15.382197922098729</v>
      </c>
      <c r="P73" s="231">
        <v>21.11943922864047</v>
      </c>
      <c r="Q73" s="231">
        <v>19.56624015215813</v>
      </c>
      <c r="R73" s="231">
        <v>17.648642304218619</v>
      </c>
      <c r="S73" s="231">
        <v>22.950805067898731</v>
      </c>
      <c r="T73" s="231">
        <v>18.007790520329941</v>
      </c>
      <c r="U73" s="231">
        <v>19.287456789914799</v>
      </c>
      <c r="V73" s="231">
        <v>21.77134293933543</v>
      </c>
      <c r="W73" s="231">
        <v>18.690455115392218</v>
      </c>
      <c r="DA73" s="73" t="s">
        <v>1757</v>
      </c>
    </row>
    <row r="74" spans="1:105" ht="12" customHeight="1" x14ac:dyDescent="0.25">
      <c r="A74" s="147" t="s">
        <v>162</v>
      </c>
      <c r="B74" s="231">
        <v>12.266734592478739</v>
      </c>
      <c r="C74" s="231">
        <v>13.913317163429969</v>
      </c>
      <c r="D74" s="231">
        <v>15.082552255338189</v>
      </c>
      <c r="E74" s="231">
        <v>12.045205812013981</v>
      </c>
      <c r="F74" s="231">
        <v>10.384492931711531</v>
      </c>
      <c r="G74" s="231">
        <v>9.3512089619352246</v>
      </c>
      <c r="H74" s="231">
        <v>8.3692707794588816</v>
      </c>
      <c r="I74" s="231">
        <v>9.6416137053975568</v>
      </c>
      <c r="J74" s="231">
        <v>7.9603169722254856</v>
      </c>
      <c r="K74" s="231">
        <v>5.5058726469276316</v>
      </c>
      <c r="L74" s="231">
        <v>7.0025284754359207</v>
      </c>
      <c r="M74" s="231">
        <v>6.6374129595728473</v>
      </c>
      <c r="N74" s="231">
        <v>4.6027270902985178</v>
      </c>
      <c r="O74" s="231">
        <v>4.684285911523161</v>
      </c>
      <c r="P74" s="231">
        <v>5.456366897557885</v>
      </c>
      <c r="Q74" s="231">
        <v>6.3219165298816913</v>
      </c>
      <c r="R74" s="231">
        <v>7.0724240930983573</v>
      </c>
      <c r="S74" s="231">
        <v>7.4845066956024304</v>
      </c>
      <c r="T74" s="231">
        <v>6.5834365418491636</v>
      </c>
      <c r="U74" s="231">
        <v>7.6740061938346527</v>
      </c>
      <c r="V74" s="231">
        <v>8.2243030911445079</v>
      </c>
      <c r="W74" s="231">
        <v>9.5559666051060326</v>
      </c>
      <c r="DA74" s="73" t="s">
        <v>1758</v>
      </c>
    </row>
    <row r="75" spans="1:105" ht="12" customHeight="1" x14ac:dyDescent="0.25">
      <c r="A75" s="147" t="s">
        <v>36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1759</v>
      </c>
    </row>
    <row r="76" spans="1:105" ht="12" customHeight="1" x14ac:dyDescent="0.25">
      <c r="A76" s="147" t="s">
        <v>73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3.8495785196554579</v>
      </c>
      <c r="H76" s="231">
        <v>4.5220643940538983</v>
      </c>
      <c r="I76" s="231">
        <v>3.2287600426111771</v>
      </c>
      <c r="J76" s="231">
        <v>3.3025804850054841</v>
      </c>
      <c r="K76" s="231">
        <v>3.6060145325087092</v>
      </c>
      <c r="L76" s="231">
        <v>5.4290305733245887</v>
      </c>
      <c r="M76" s="231">
        <v>7.5699966500684903</v>
      </c>
      <c r="N76" s="231">
        <v>3.3821113591992962</v>
      </c>
      <c r="O76" s="231">
        <v>4.6180227840471408</v>
      </c>
      <c r="P76" s="231">
        <v>6.8566436084076523</v>
      </c>
      <c r="Q76" s="231">
        <v>4.5291614615694566</v>
      </c>
      <c r="R76" s="231">
        <v>9.1061315839319157</v>
      </c>
      <c r="S76" s="231">
        <v>10.7795754897767</v>
      </c>
      <c r="T76" s="231">
        <v>8.709150002449892</v>
      </c>
      <c r="U76" s="231">
        <v>9.4664248751805111</v>
      </c>
      <c r="V76" s="231">
        <v>11.268491648451519</v>
      </c>
      <c r="W76" s="231">
        <v>10.46089562099365</v>
      </c>
      <c r="DA76" s="73" t="s">
        <v>1760</v>
      </c>
    </row>
    <row r="77" spans="1:105" ht="12" customHeight="1" x14ac:dyDescent="0.25">
      <c r="A77" s="147" t="s">
        <v>79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</v>
      </c>
      <c r="O77" s="231">
        <v>0</v>
      </c>
      <c r="P77" s="231">
        <v>0</v>
      </c>
      <c r="Q77" s="231">
        <v>0</v>
      </c>
      <c r="R77" s="231">
        <v>0</v>
      </c>
      <c r="S77" s="231">
        <v>0</v>
      </c>
      <c r="T77" s="231">
        <v>0</v>
      </c>
      <c r="U77" s="231">
        <v>0</v>
      </c>
      <c r="V77" s="231">
        <v>0</v>
      </c>
      <c r="W77" s="231">
        <v>0</v>
      </c>
      <c r="DA77" s="73" t="s">
        <v>1761</v>
      </c>
    </row>
    <row r="78" spans="1:105" ht="12" customHeight="1" x14ac:dyDescent="0.25">
      <c r="A78" s="60" t="s">
        <v>1520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1762</v>
      </c>
    </row>
    <row r="79" spans="1:105" ht="12" customHeight="1" x14ac:dyDescent="0.25">
      <c r="A79" s="57" t="s">
        <v>1522</v>
      </c>
      <c r="B79" s="263">
        <f t="shared" ref="B79:W79" si="4">B80+B88</f>
        <v>1922.084513059061</v>
      </c>
      <c r="C79" s="263">
        <f t="shared" si="4"/>
        <v>1947.581350261499</v>
      </c>
      <c r="D79" s="263">
        <f t="shared" si="4"/>
        <v>2316.5718728672318</v>
      </c>
      <c r="E79" s="263">
        <f t="shared" si="4"/>
        <v>1774.516809401734</v>
      </c>
      <c r="F79" s="263">
        <f t="shared" si="4"/>
        <v>1682.185044226781</v>
      </c>
      <c r="G79" s="263">
        <f t="shared" si="4"/>
        <v>2012.026099421902</v>
      </c>
      <c r="H79" s="263">
        <f t="shared" si="4"/>
        <v>1922.0837464936931</v>
      </c>
      <c r="I79" s="263">
        <f t="shared" si="4"/>
        <v>1325.995585817486</v>
      </c>
      <c r="J79" s="263">
        <f t="shared" si="4"/>
        <v>1252.639436323248</v>
      </c>
      <c r="K79" s="263">
        <f t="shared" si="4"/>
        <v>1113.9642559574461</v>
      </c>
      <c r="L79" s="263">
        <f t="shared" si="4"/>
        <v>1256.7699179334929</v>
      </c>
      <c r="M79" s="263">
        <f t="shared" si="4"/>
        <v>1169.472826654342</v>
      </c>
      <c r="N79" s="263">
        <f t="shared" si="4"/>
        <v>661.95415204375706</v>
      </c>
      <c r="O79" s="263">
        <f t="shared" si="4"/>
        <v>779.64985747662399</v>
      </c>
      <c r="P79" s="263">
        <f t="shared" si="4"/>
        <v>998.89094407004143</v>
      </c>
      <c r="Q79" s="263">
        <f t="shared" si="4"/>
        <v>946.1688376417062</v>
      </c>
      <c r="R79" s="263">
        <f t="shared" si="4"/>
        <v>1050.803470857227</v>
      </c>
      <c r="S79" s="263">
        <f t="shared" si="4"/>
        <v>1258.7467031514809</v>
      </c>
      <c r="T79" s="263">
        <f t="shared" si="4"/>
        <v>1049.666479185357</v>
      </c>
      <c r="U79" s="263">
        <f t="shared" si="4"/>
        <v>1087.901175894968</v>
      </c>
      <c r="V79" s="263">
        <f t="shared" si="4"/>
        <v>1161.3028005816709</v>
      </c>
      <c r="W79" s="263">
        <f t="shared" si="4"/>
        <v>1079.843878415867</v>
      </c>
      <c r="DA79" s="70"/>
    </row>
    <row r="80" spans="1:105" ht="12" customHeight="1" x14ac:dyDescent="0.25">
      <c r="A80" s="60" t="s">
        <v>1523</v>
      </c>
      <c r="B80" s="264">
        <v>1922.084513059061</v>
      </c>
      <c r="C80" s="264">
        <v>1947.581350261499</v>
      </c>
      <c r="D80" s="264">
        <v>2316.5718728672318</v>
      </c>
      <c r="E80" s="264">
        <v>1774.516809401734</v>
      </c>
      <c r="F80" s="264">
        <v>1682.185044226781</v>
      </c>
      <c r="G80" s="264">
        <v>2012.026099421902</v>
      </c>
      <c r="H80" s="264">
        <v>1922.0837464936931</v>
      </c>
      <c r="I80" s="264">
        <v>1325.995585817486</v>
      </c>
      <c r="J80" s="264">
        <v>1252.639436323248</v>
      </c>
      <c r="K80" s="264">
        <v>1113.9642559574461</v>
      </c>
      <c r="L80" s="264">
        <v>1256.7699179334929</v>
      </c>
      <c r="M80" s="264">
        <v>1169.472826654342</v>
      </c>
      <c r="N80" s="264">
        <v>661.95415204375706</v>
      </c>
      <c r="O80" s="264">
        <v>779.64985747662399</v>
      </c>
      <c r="P80" s="264">
        <v>998.89094407004143</v>
      </c>
      <c r="Q80" s="264">
        <v>946.1688376417062</v>
      </c>
      <c r="R80" s="264">
        <v>1050.803470857227</v>
      </c>
      <c r="S80" s="264">
        <v>1258.7467031514809</v>
      </c>
      <c r="T80" s="264">
        <v>1049.666479185357</v>
      </c>
      <c r="U80" s="264">
        <v>1087.901175894968</v>
      </c>
      <c r="V80" s="264">
        <v>1161.3028005816709</v>
      </c>
      <c r="W80" s="264">
        <v>1079.843878415867</v>
      </c>
      <c r="DA80" s="72" t="s">
        <v>1763</v>
      </c>
    </row>
    <row r="81" spans="1:105" ht="12" customHeight="1" x14ac:dyDescent="0.25">
      <c r="A81" s="59" t="s">
        <v>30</v>
      </c>
      <c r="B81" s="232">
        <v>356.25033754860129</v>
      </c>
      <c r="C81" s="232">
        <v>189.5261798895514</v>
      </c>
      <c r="D81" s="232">
        <v>199.38293714460099</v>
      </c>
      <c r="E81" s="232">
        <v>129.6628599129356</v>
      </c>
      <c r="F81" s="232">
        <v>62.753338180902752</v>
      </c>
      <c r="G81" s="232">
        <v>0.98335587685651726</v>
      </c>
      <c r="H81" s="232">
        <v>5.5316362069235119</v>
      </c>
      <c r="I81" s="232">
        <v>121.70792494200781</v>
      </c>
      <c r="J81" s="232">
        <v>35.676814963873042</v>
      </c>
      <c r="K81" s="232">
        <v>3.975131644428533</v>
      </c>
      <c r="L81" s="232">
        <v>25.015636601777821</v>
      </c>
      <c r="M81" s="232">
        <v>2.546988810008084</v>
      </c>
      <c r="N81" s="232">
        <v>1.036510545391357</v>
      </c>
      <c r="O81" s="232">
        <v>0</v>
      </c>
      <c r="P81" s="232">
        <v>0</v>
      </c>
      <c r="Q81" s="232">
        <v>1.195699743529917</v>
      </c>
      <c r="R81" s="232">
        <v>2.0701947807635479</v>
      </c>
      <c r="S81" s="232">
        <v>1.135626991412787</v>
      </c>
      <c r="T81" s="232">
        <v>1.3388633054130441</v>
      </c>
      <c r="U81" s="232">
        <v>1.520747892189209</v>
      </c>
      <c r="V81" s="232">
        <v>1.9120139652873911</v>
      </c>
      <c r="W81" s="232">
        <v>2.1431839270732609</v>
      </c>
      <c r="DA81" s="71" t="s">
        <v>1764</v>
      </c>
    </row>
    <row r="82" spans="1:105" ht="12" customHeight="1" x14ac:dyDescent="0.25">
      <c r="A82" s="59" t="s">
        <v>33</v>
      </c>
      <c r="B82" s="297">
        <v>182.1700343403551</v>
      </c>
      <c r="C82" s="297">
        <v>177.00693024590561</v>
      </c>
      <c r="D82" s="297">
        <v>166.07822565594461</v>
      </c>
      <c r="E82" s="297">
        <v>18.940608453300289</v>
      </c>
      <c r="F82" s="297">
        <v>6.5652616264083186</v>
      </c>
      <c r="G82" s="297">
        <v>8.4978235511254709</v>
      </c>
      <c r="H82" s="297">
        <v>5.5998403125604908</v>
      </c>
      <c r="I82" s="297">
        <v>7.3453404355122904</v>
      </c>
      <c r="J82" s="297">
        <v>5.8281287770209067</v>
      </c>
      <c r="K82" s="297">
        <v>3.778146498842601</v>
      </c>
      <c r="L82" s="297">
        <v>3.2619079569968599</v>
      </c>
      <c r="M82" s="297">
        <v>3.6205746265507042</v>
      </c>
      <c r="N82" s="297">
        <v>2.1048883517409638</v>
      </c>
      <c r="O82" s="297">
        <v>1.738723202049314</v>
      </c>
      <c r="P82" s="297">
        <v>1.8865842256493379</v>
      </c>
      <c r="Q82" s="297">
        <v>2.743394467727597</v>
      </c>
      <c r="R82" s="297">
        <v>3.074196573313416</v>
      </c>
      <c r="S82" s="297">
        <v>2.5548920917468259</v>
      </c>
      <c r="T82" s="297">
        <v>2.1039725584261739</v>
      </c>
      <c r="U82" s="297">
        <v>2.2830267709432301</v>
      </c>
      <c r="V82" s="297">
        <v>2.1616844507452568</v>
      </c>
      <c r="W82" s="297">
        <v>2.8478934835932339</v>
      </c>
      <c r="DA82" s="122" t="s">
        <v>1765</v>
      </c>
    </row>
    <row r="83" spans="1:105" ht="12" customHeight="1" x14ac:dyDescent="0.25">
      <c r="A83" s="59" t="s">
        <v>160</v>
      </c>
      <c r="B83" s="297">
        <v>37.84444618440024</v>
      </c>
      <c r="C83" s="297">
        <v>40.683224549666249</v>
      </c>
      <c r="D83" s="297">
        <v>35.901666028088428</v>
      </c>
      <c r="E83" s="297">
        <v>28.328171160064588</v>
      </c>
      <c r="F83" s="297">
        <v>23.61418052258454</v>
      </c>
      <c r="G83" s="297">
        <v>21.192943910252019</v>
      </c>
      <c r="H83" s="297">
        <v>15.890466660840289</v>
      </c>
      <c r="I83" s="297">
        <v>16.55608285940103</v>
      </c>
      <c r="J83" s="297">
        <v>13.7728268785773</v>
      </c>
      <c r="K83" s="297">
        <v>14.83260745575736</v>
      </c>
      <c r="L83" s="297">
        <v>15.301343101256069</v>
      </c>
      <c r="M83" s="297">
        <v>14.56357097182471</v>
      </c>
      <c r="N83" s="297">
        <v>8.2378452427057418</v>
      </c>
      <c r="O83" s="297">
        <v>8.5005168881931716</v>
      </c>
      <c r="P83" s="297">
        <v>10.24351212611684</v>
      </c>
      <c r="Q83" s="297">
        <v>14.904736990128839</v>
      </c>
      <c r="R83" s="297">
        <v>12.687720360294909</v>
      </c>
      <c r="S83" s="297">
        <v>11.41634562051394</v>
      </c>
      <c r="T83" s="297">
        <v>9.8557130603708067</v>
      </c>
      <c r="U83" s="297">
        <v>13.30273229666544</v>
      </c>
      <c r="V83" s="297">
        <v>14.34248736437157</v>
      </c>
      <c r="W83" s="297">
        <v>16.55694210989893</v>
      </c>
      <c r="DA83" s="122" t="s">
        <v>1766</v>
      </c>
    </row>
    <row r="84" spans="1:105" ht="12" customHeight="1" x14ac:dyDescent="0.25">
      <c r="A84" s="59" t="s">
        <v>70</v>
      </c>
      <c r="B84" s="297">
        <v>300.33383811435289</v>
      </c>
      <c r="C84" s="297">
        <v>220.2783151749002</v>
      </c>
      <c r="D84" s="297">
        <v>257.13052553778329</v>
      </c>
      <c r="E84" s="297">
        <v>141.38752098842849</v>
      </c>
      <c r="F84" s="297">
        <v>58.149599055010547</v>
      </c>
      <c r="G84" s="297">
        <v>43.642138448037031</v>
      </c>
      <c r="H84" s="297">
        <v>19.839460745004519</v>
      </c>
      <c r="I84" s="297">
        <v>17.628248021781729</v>
      </c>
      <c r="J84" s="297">
        <v>9.6072262575079588</v>
      </c>
      <c r="K84" s="297">
        <v>7.0523326385502507</v>
      </c>
      <c r="L84" s="297">
        <v>4.0591173353207468</v>
      </c>
      <c r="M84" s="297">
        <v>2.206739307401377</v>
      </c>
      <c r="N84" s="297">
        <v>1.3470663204703399</v>
      </c>
      <c r="O84" s="297">
        <v>1.390919754258046</v>
      </c>
      <c r="P84" s="297">
        <v>0.50306785738608883</v>
      </c>
      <c r="Q84" s="297">
        <v>0.58523045306795862</v>
      </c>
      <c r="R84" s="297">
        <v>0.65579830920575344</v>
      </c>
      <c r="S84" s="297">
        <v>0.71569223397955972</v>
      </c>
      <c r="T84" s="297">
        <v>0.55740725753352927</v>
      </c>
      <c r="U84" s="297">
        <v>0.60694943725941641</v>
      </c>
      <c r="V84" s="297">
        <v>0.70687520678077265</v>
      </c>
      <c r="W84" s="297">
        <v>1.02779484787899</v>
      </c>
      <c r="DA84" s="122" t="s">
        <v>1767</v>
      </c>
    </row>
    <row r="85" spans="1:105" ht="12" customHeight="1" x14ac:dyDescent="0.25">
      <c r="A85" s="59" t="s">
        <v>34</v>
      </c>
      <c r="B85" s="297">
        <v>738.10130184247566</v>
      </c>
      <c r="C85" s="297">
        <v>969.66464594791546</v>
      </c>
      <c r="D85" s="297">
        <v>1279.607016907285</v>
      </c>
      <c r="E85" s="297">
        <v>1157.144317446217</v>
      </c>
      <c r="F85" s="297">
        <v>1273.7098012656479</v>
      </c>
      <c r="G85" s="297">
        <v>1595.101876040241</v>
      </c>
      <c r="H85" s="297">
        <v>1532.519500634113</v>
      </c>
      <c r="I85" s="297">
        <v>808.1020167358713</v>
      </c>
      <c r="J85" s="297">
        <v>872.52002184072842</v>
      </c>
      <c r="K85" s="297">
        <v>827.89965706268504</v>
      </c>
      <c r="L85" s="297">
        <v>856.11678924818989</v>
      </c>
      <c r="M85" s="297">
        <v>736.89946248783326</v>
      </c>
      <c r="N85" s="297">
        <v>386.84117752992978</v>
      </c>
      <c r="O85" s="297">
        <v>478.59295630367069</v>
      </c>
      <c r="P85" s="297">
        <v>623.02378111363919</v>
      </c>
      <c r="Q85" s="297">
        <v>596.13450896339202</v>
      </c>
      <c r="R85" s="297">
        <v>538.5893353724141</v>
      </c>
      <c r="S85" s="297">
        <v>692.13121022596795</v>
      </c>
      <c r="T85" s="297">
        <v>560.13356487830765</v>
      </c>
      <c r="U85" s="297">
        <v>566.63179256640365</v>
      </c>
      <c r="V85" s="297">
        <v>602.62465685230609</v>
      </c>
      <c r="W85" s="297">
        <v>510.51900914955883</v>
      </c>
      <c r="DA85" s="122" t="s">
        <v>1768</v>
      </c>
    </row>
    <row r="86" spans="1:105" ht="12" customHeight="1" x14ac:dyDescent="0.25">
      <c r="A86" s="59" t="s">
        <v>162</v>
      </c>
      <c r="B86" s="297">
        <v>307.38455502887518</v>
      </c>
      <c r="C86" s="297">
        <v>350.42205445355978</v>
      </c>
      <c r="D86" s="297">
        <v>378.47150159352879</v>
      </c>
      <c r="E86" s="297">
        <v>299.05333144078833</v>
      </c>
      <c r="F86" s="297">
        <v>257.39286357622672</v>
      </c>
      <c r="G86" s="297">
        <v>242.69753947399519</v>
      </c>
      <c r="H86" s="297">
        <v>222.48842671711299</v>
      </c>
      <c r="I86" s="297">
        <v>265.68427267308698</v>
      </c>
      <c r="J86" s="297">
        <v>222.79931911161529</v>
      </c>
      <c r="K86" s="297">
        <v>154.94605754088909</v>
      </c>
      <c r="L86" s="297">
        <v>198.84862760997731</v>
      </c>
      <c r="M86" s="297">
        <v>191.37337401559239</v>
      </c>
      <c r="N86" s="297">
        <v>151.24842091803899</v>
      </c>
      <c r="O86" s="297">
        <v>145.7442072921674</v>
      </c>
      <c r="P86" s="297">
        <v>160.96290715189821</v>
      </c>
      <c r="Q86" s="297">
        <v>192.61302002535689</v>
      </c>
      <c r="R86" s="297">
        <v>215.83145752028659</v>
      </c>
      <c r="S86" s="297">
        <v>225.71150170314931</v>
      </c>
      <c r="T86" s="297">
        <v>204.77824723543731</v>
      </c>
      <c r="U86" s="297">
        <v>225.448898376893</v>
      </c>
      <c r="V86" s="297">
        <v>227.64639930391019</v>
      </c>
      <c r="W86" s="297">
        <v>261.01572019438908</v>
      </c>
      <c r="DA86" s="122" t="s">
        <v>1769</v>
      </c>
    </row>
    <row r="87" spans="1:105" ht="12" customHeight="1" x14ac:dyDescent="0.25">
      <c r="A87" s="59" t="s">
        <v>73</v>
      </c>
      <c r="B87" s="297">
        <v>0</v>
      </c>
      <c r="C87" s="297">
        <v>0</v>
      </c>
      <c r="D87" s="297">
        <v>0</v>
      </c>
      <c r="E87" s="297">
        <v>0</v>
      </c>
      <c r="F87" s="297">
        <v>0</v>
      </c>
      <c r="G87" s="297">
        <v>99.910422121395399</v>
      </c>
      <c r="H87" s="297">
        <v>120.2144152171376</v>
      </c>
      <c r="I87" s="297">
        <v>88.971700149825153</v>
      </c>
      <c r="J87" s="297">
        <v>92.435098493925565</v>
      </c>
      <c r="K87" s="297">
        <v>101.48032311629321</v>
      </c>
      <c r="L87" s="297">
        <v>154.16649607997451</v>
      </c>
      <c r="M87" s="297">
        <v>218.2621164351313</v>
      </c>
      <c r="N87" s="297">
        <v>111.1382431354798</v>
      </c>
      <c r="O87" s="297">
        <v>143.68253403628529</v>
      </c>
      <c r="P87" s="297">
        <v>202.27109159535181</v>
      </c>
      <c r="Q87" s="297">
        <v>137.99224699850291</v>
      </c>
      <c r="R87" s="297">
        <v>277.89476794094873</v>
      </c>
      <c r="S87" s="297">
        <v>325.08143428471072</v>
      </c>
      <c r="T87" s="297">
        <v>270.89871088986848</v>
      </c>
      <c r="U87" s="297">
        <v>278.10702855461449</v>
      </c>
      <c r="V87" s="297">
        <v>311.90868343826952</v>
      </c>
      <c r="W87" s="297">
        <v>285.73333470347461</v>
      </c>
      <c r="DA87" s="122" t="s">
        <v>1770</v>
      </c>
    </row>
    <row r="88" spans="1:105" ht="12" customHeight="1" x14ac:dyDescent="0.25">
      <c r="A88" s="60" t="s">
        <v>1532</v>
      </c>
      <c r="B88" s="264">
        <v>0</v>
      </c>
      <c r="C88" s="264">
        <v>0</v>
      </c>
      <c r="D88" s="264">
        <v>0</v>
      </c>
      <c r="E88" s="264">
        <v>0</v>
      </c>
      <c r="F88" s="264">
        <v>0</v>
      </c>
      <c r="G88" s="264">
        <v>0</v>
      </c>
      <c r="H88" s="264">
        <v>0</v>
      </c>
      <c r="I88" s="264">
        <v>0</v>
      </c>
      <c r="J88" s="264">
        <v>0</v>
      </c>
      <c r="K88" s="264">
        <v>0</v>
      </c>
      <c r="L88" s="264">
        <v>0</v>
      </c>
      <c r="M88" s="264">
        <v>0</v>
      </c>
      <c r="N88" s="264">
        <v>0</v>
      </c>
      <c r="O88" s="264">
        <v>0</v>
      </c>
      <c r="P88" s="264">
        <v>0</v>
      </c>
      <c r="Q88" s="264">
        <v>0</v>
      </c>
      <c r="R88" s="264">
        <v>0</v>
      </c>
      <c r="S88" s="264">
        <v>0</v>
      </c>
      <c r="T88" s="264">
        <v>0</v>
      </c>
      <c r="U88" s="264">
        <v>0</v>
      </c>
      <c r="V88" s="264">
        <v>0</v>
      </c>
      <c r="W88" s="264">
        <v>0</v>
      </c>
      <c r="DA88" s="72" t="s">
        <v>1771</v>
      </c>
    </row>
    <row r="89" spans="1:105" ht="12" customHeight="1" x14ac:dyDescent="0.25">
      <c r="A89" s="57" t="s">
        <v>1534</v>
      </c>
      <c r="B89" s="263">
        <f t="shared" ref="B89:W89" si="5">B90+B96</f>
        <v>223.60110649312969</v>
      </c>
      <c r="C89" s="263">
        <f t="shared" si="5"/>
        <v>209.25511055155391</v>
      </c>
      <c r="D89" s="263">
        <f t="shared" si="5"/>
        <v>236.5053701297517</v>
      </c>
      <c r="E89" s="263">
        <f t="shared" si="5"/>
        <v>173.6403980310852</v>
      </c>
      <c r="F89" s="263">
        <f t="shared" si="5"/>
        <v>143.88365884912881</v>
      </c>
      <c r="G89" s="263">
        <f t="shared" si="5"/>
        <v>141.10255868319939</v>
      </c>
      <c r="H89" s="263">
        <f t="shared" si="5"/>
        <v>128.92505972518879</v>
      </c>
      <c r="I89" s="263">
        <f t="shared" si="5"/>
        <v>128.29754030915811</v>
      </c>
      <c r="J89" s="263">
        <f t="shared" si="5"/>
        <v>102.3087289541501</v>
      </c>
      <c r="K89" s="263">
        <f t="shared" si="5"/>
        <v>84.260561309565063</v>
      </c>
      <c r="L89" s="263">
        <f t="shared" si="5"/>
        <v>101.9749514846324</v>
      </c>
      <c r="M89" s="263">
        <f t="shared" si="5"/>
        <v>90.995517697630504</v>
      </c>
      <c r="N89" s="263">
        <f t="shared" si="5"/>
        <v>43.224210218395612</v>
      </c>
      <c r="O89" s="263">
        <f t="shared" si="5"/>
        <v>47.515139377942688</v>
      </c>
      <c r="P89" s="263">
        <f t="shared" si="5"/>
        <v>57.61928390853739</v>
      </c>
      <c r="Q89" s="263">
        <f t="shared" si="5"/>
        <v>59.844129536371881</v>
      </c>
      <c r="R89" s="263">
        <f t="shared" si="5"/>
        <v>64.382754129361757</v>
      </c>
      <c r="S89" s="263">
        <f t="shared" si="5"/>
        <v>73.304800405402361</v>
      </c>
      <c r="T89" s="263">
        <f t="shared" si="5"/>
        <v>62.493914961208681</v>
      </c>
      <c r="U89" s="263">
        <f t="shared" si="5"/>
        <v>67.851387464557249</v>
      </c>
      <c r="V89" s="263">
        <f t="shared" si="5"/>
        <v>71.368958662924143</v>
      </c>
      <c r="W89" s="263">
        <f t="shared" si="5"/>
        <v>71.84891304685982</v>
      </c>
      <c r="DA89" s="70"/>
    </row>
    <row r="90" spans="1:105" ht="12" customHeight="1" x14ac:dyDescent="0.25">
      <c r="A90" s="60" t="s">
        <v>1535</v>
      </c>
      <c r="B90" s="264">
        <v>223.60110649312969</v>
      </c>
      <c r="C90" s="264">
        <v>209.25511055155391</v>
      </c>
      <c r="D90" s="264">
        <v>236.5053701297517</v>
      </c>
      <c r="E90" s="264">
        <v>173.6403980310852</v>
      </c>
      <c r="F90" s="264">
        <v>143.88365884912881</v>
      </c>
      <c r="G90" s="264">
        <v>141.10255868319939</v>
      </c>
      <c r="H90" s="264">
        <v>128.92505972518879</v>
      </c>
      <c r="I90" s="264">
        <v>128.29754030915811</v>
      </c>
      <c r="J90" s="264">
        <v>102.3087289541501</v>
      </c>
      <c r="K90" s="264">
        <v>84.260561309565063</v>
      </c>
      <c r="L90" s="264">
        <v>101.9749514846324</v>
      </c>
      <c r="M90" s="264">
        <v>90.995517697630504</v>
      </c>
      <c r="N90" s="264">
        <v>43.224210218395612</v>
      </c>
      <c r="O90" s="264">
        <v>47.515139377942688</v>
      </c>
      <c r="P90" s="264">
        <v>57.61928390853739</v>
      </c>
      <c r="Q90" s="264">
        <v>59.844129536371881</v>
      </c>
      <c r="R90" s="264">
        <v>64.382754129361757</v>
      </c>
      <c r="S90" s="264">
        <v>73.304800405402361</v>
      </c>
      <c r="T90" s="264">
        <v>62.493914961208681</v>
      </c>
      <c r="U90" s="264">
        <v>67.851387464557249</v>
      </c>
      <c r="V90" s="264">
        <v>71.368958662924143</v>
      </c>
      <c r="W90" s="264">
        <v>71.84891304685982</v>
      </c>
      <c r="DA90" s="72" t="s">
        <v>1772</v>
      </c>
    </row>
    <row r="91" spans="1:105" ht="12" customHeight="1" x14ac:dyDescent="0.25">
      <c r="A91" s="59" t="s">
        <v>30</v>
      </c>
      <c r="B91" s="232">
        <v>67.279644601182127</v>
      </c>
      <c r="C91" s="232">
        <v>40.554907744457957</v>
      </c>
      <c r="D91" s="232">
        <v>45.474188518460551</v>
      </c>
      <c r="E91" s="232">
        <v>36.468600234869569</v>
      </c>
      <c r="F91" s="232">
        <v>22.104595218575259</v>
      </c>
      <c r="G91" s="232">
        <v>0.43769081904008211</v>
      </c>
      <c r="H91" s="232">
        <v>2.6477333460897898</v>
      </c>
      <c r="I91" s="232">
        <v>36.404829264311587</v>
      </c>
      <c r="J91" s="232">
        <v>12.68769060121776</v>
      </c>
      <c r="K91" s="232">
        <v>1.8146010662411729</v>
      </c>
      <c r="L91" s="232">
        <v>10.349317128722619</v>
      </c>
      <c r="M91" s="232">
        <v>1.081439111526505</v>
      </c>
      <c r="N91" s="232">
        <v>0.27322715720268559</v>
      </c>
      <c r="O91" s="232">
        <v>0</v>
      </c>
      <c r="P91" s="232">
        <v>0</v>
      </c>
      <c r="Q91" s="232">
        <v>0.33745947866358778</v>
      </c>
      <c r="R91" s="232">
        <v>0.56881700803002022</v>
      </c>
      <c r="S91" s="232">
        <v>0.3446590944935955</v>
      </c>
      <c r="T91" s="232">
        <v>0.38269771264247882</v>
      </c>
      <c r="U91" s="232">
        <v>0.42434551419261402</v>
      </c>
      <c r="V91" s="232">
        <v>0.55297947116535329</v>
      </c>
      <c r="W91" s="232">
        <v>0.54298318832784753</v>
      </c>
      <c r="DA91" s="71" t="s">
        <v>1773</v>
      </c>
    </row>
    <row r="92" spans="1:105" ht="12" customHeight="1" x14ac:dyDescent="0.25">
      <c r="A92" s="59" t="s">
        <v>33</v>
      </c>
      <c r="B92" s="297">
        <v>34.4037152406408</v>
      </c>
      <c r="C92" s="297">
        <v>37.876032379462082</v>
      </c>
      <c r="D92" s="297">
        <v>37.878228952022241</v>
      </c>
      <c r="E92" s="297">
        <v>5.3271806464272577</v>
      </c>
      <c r="F92" s="297">
        <v>2.3125853534269019</v>
      </c>
      <c r="G92" s="297">
        <v>3.782373642836236</v>
      </c>
      <c r="H92" s="297">
        <v>2.6803794345308982</v>
      </c>
      <c r="I92" s="297">
        <v>2.197111359597038</v>
      </c>
      <c r="J92" s="297">
        <v>2.072648435174874</v>
      </c>
      <c r="K92" s="297">
        <v>1.7246796530183179</v>
      </c>
      <c r="L92" s="297">
        <v>1.349496733945402</v>
      </c>
      <c r="M92" s="297">
        <v>1.537278448953993</v>
      </c>
      <c r="N92" s="297">
        <v>0.55485461593454821</v>
      </c>
      <c r="O92" s="297">
        <v>0.52496271653496396</v>
      </c>
      <c r="P92" s="297">
        <v>0.62618716692598553</v>
      </c>
      <c r="Q92" s="297">
        <v>0.77426165879641806</v>
      </c>
      <c r="R92" s="297">
        <v>0.84468153102159926</v>
      </c>
      <c r="S92" s="297">
        <v>0.7754014315693849</v>
      </c>
      <c r="T92" s="297">
        <v>0.60139484166670665</v>
      </c>
      <c r="U92" s="297">
        <v>0.63704981871569322</v>
      </c>
      <c r="V92" s="297">
        <v>0.6251874442872104</v>
      </c>
      <c r="W92" s="297">
        <v>0.7215238338649107</v>
      </c>
      <c r="DA92" s="122" t="s">
        <v>1774</v>
      </c>
    </row>
    <row r="93" spans="1:105" ht="12" customHeight="1" x14ac:dyDescent="0.25">
      <c r="A93" s="59" t="s">
        <v>160</v>
      </c>
      <c r="B93" s="297">
        <v>7.1471115141544317</v>
      </c>
      <c r="C93" s="297">
        <v>8.7054169472538483</v>
      </c>
      <c r="D93" s="297">
        <v>8.1882589978302587</v>
      </c>
      <c r="E93" s="297">
        <v>7.9674993295307708</v>
      </c>
      <c r="F93" s="297">
        <v>8.3179941816855525</v>
      </c>
      <c r="G93" s="297">
        <v>9.4329603313106496</v>
      </c>
      <c r="H93" s="297">
        <v>7.606016897889015</v>
      </c>
      <c r="I93" s="297">
        <v>4.9521949377534664</v>
      </c>
      <c r="J93" s="297">
        <v>4.898009150101398</v>
      </c>
      <c r="K93" s="297">
        <v>6.7709116859256726</v>
      </c>
      <c r="L93" s="297">
        <v>6.3303786655997731</v>
      </c>
      <c r="M93" s="297">
        <v>6.1836216910483142</v>
      </c>
      <c r="N93" s="297">
        <v>2.1715196696723611</v>
      </c>
      <c r="O93" s="297">
        <v>2.5665122730965102</v>
      </c>
      <c r="P93" s="297">
        <v>3.3999838175352841</v>
      </c>
      <c r="Q93" s="297">
        <v>4.2065282705991676</v>
      </c>
      <c r="R93" s="297">
        <v>3.486141111515451</v>
      </c>
      <c r="S93" s="297">
        <v>3.4648237262282762</v>
      </c>
      <c r="T93" s="297">
        <v>2.8171351245606888</v>
      </c>
      <c r="U93" s="297">
        <v>3.7119596256477019</v>
      </c>
      <c r="V93" s="297">
        <v>4.1480351200017749</v>
      </c>
      <c r="W93" s="297">
        <v>4.1947595361399914</v>
      </c>
      <c r="DA93" s="122" t="s">
        <v>1775</v>
      </c>
    </row>
    <row r="94" spans="1:105" ht="12" customHeight="1" x14ac:dyDescent="0.25">
      <c r="A94" s="59" t="s">
        <v>70</v>
      </c>
      <c r="B94" s="297">
        <v>56.719536124751038</v>
      </c>
      <c r="C94" s="297">
        <v>47.13526519253827</v>
      </c>
      <c r="D94" s="297">
        <v>58.644948056291661</v>
      </c>
      <c r="E94" s="297">
        <v>39.766244432588103</v>
      </c>
      <c r="F94" s="297">
        <v>20.48294778403713</v>
      </c>
      <c r="G94" s="297">
        <v>19.425076690490091</v>
      </c>
      <c r="H94" s="297">
        <v>9.4962141070015935</v>
      </c>
      <c r="I94" s="297">
        <v>5.2728970588208544</v>
      </c>
      <c r="J94" s="297">
        <v>3.416603035180906</v>
      </c>
      <c r="K94" s="297">
        <v>3.2193073010140392</v>
      </c>
      <c r="L94" s="297">
        <v>1.6793133524710859</v>
      </c>
      <c r="M94" s="297">
        <v>0.93697082083340089</v>
      </c>
      <c r="N94" s="297">
        <v>0.35509055160324088</v>
      </c>
      <c r="O94" s="297">
        <v>0.41995241785284421</v>
      </c>
      <c r="P94" s="297">
        <v>0.16697618484523091</v>
      </c>
      <c r="Q94" s="297">
        <v>0.16516819097689059</v>
      </c>
      <c r="R94" s="297">
        <v>0.18019040313490631</v>
      </c>
      <c r="S94" s="297">
        <v>0.21721026284574449</v>
      </c>
      <c r="T94" s="297">
        <v>0.1593280520916131</v>
      </c>
      <c r="U94" s="297">
        <v>0.16936158344562749</v>
      </c>
      <c r="V94" s="297">
        <v>0.2044375643285524</v>
      </c>
      <c r="W94" s="297">
        <v>0.26039544081985472</v>
      </c>
      <c r="DA94" s="122" t="s">
        <v>1776</v>
      </c>
    </row>
    <row r="95" spans="1:105" ht="12" customHeight="1" x14ac:dyDescent="0.25">
      <c r="A95" s="59" t="s">
        <v>162</v>
      </c>
      <c r="B95" s="297">
        <v>58.051099012401338</v>
      </c>
      <c r="C95" s="297">
        <v>74.983488287841666</v>
      </c>
      <c r="D95" s="297">
        <v>86.31974560514702</v>
      </c>
      <c r="E95" s="297">
        <v>84.110873387669528</v>
      </c>
      <c r="F95" s="297">
        <v>90.665536311404011</v>
      </c>
      <c r="G95" s="297">
        <v>108.0244571995223</v>
      </c>
      <c r="H95" s="297">
        <v>106.4947159396775</v>
      </c>
      <c r="I95" s="297">
        <v>79.470507688675198</v>
      </c>
      <c r="J95" s="297">
        <v>79.233777732475119</v>
      </c>
      <c r="K95" s="297">
        <v>70.731061603365859</v>
      </c>
      <c r="L95" s="297">
        <v>82.266445603893558</v>
      </c>
      <c r="M95" s="297">
        <v>81.256207625268289</v>
      </c>
      <c r="N95" s="297">
        <v>39.86951822398278</v>
      </c>
      <c r="O95" s="297">
        <v>44.003711970458369</v>
      </c>
      <c r="P95" s="297">
        <v>53.426136739230891</v>
      </c>
      <c r="Q95" s="297">
        <v>54.360711937335807</v>
      </c>
      <c r="R95" s="297">
        <v>59.302924075659782</v>
      </c>
      <c r="S95" s="297">
        <v>68.502705890265361</v>
      </c>
      <c r="T95" s="297">
        <v>58.533359230247193</v>
      </c>
      <c r="U95" s="297">
        <v>62.908670922555608</v>
      </c>
      <c r="V95" s="297">
        <v>65.838319063141256</v>
      </c>
      <c r="W95" s="297">
        <v>66.129251047707214</v>
      </c>
      <c r="DA95" s="122" t="s">
        <v>1777</v>
      </c>
    </row>
    <row r="96" spans="1:105" ht="12" customHeight="1" x14ac:dyDescent="0.25">
      <c r="A96" s="60" t="s">
        <v>1542</v>
      </c>
      <c r="B96" s="264">
        <v>0</v>
      </c>
      <c r="C96" s="264">
        <v>0</v>
      </c>
      <c r="D96" s="264">
        <v>0</v>
      </c>
      <c r="E96" s="264">
        <v>0</v>
      </c>
      <c r="F96" s="264">
        <v>0</v>
      </c>
      <c r="G96" s="264">
        <v>0</v>
      </c>
      <c r="H96" s="264">
        <v>0</v>
      </c>
      <c r="I96" s="264">
        <v>0</v>
      </c>
      <c r="J96" s="264">
        <v>0</v>
      </c>
      <c r="K96" s="264">
        <v>0</v>
      </c>
      <c r="L96" s="264">
        <v>0</v>
      </c>
      <c r="M96" s="264">
        <v>0</v>
      </c>
      <c r="N96" s="264">
        <v>0</v>
      </c>
      <c r="O96" s="264">
        <v>0</v>
      </c>
      <c r="P96" s="264">
        <v>0</v>
      </c>
      <c r="Q96" s="264">
        <v>0</v>
      </c>
      <c r="R96" s="264">
        <v>0</v>
      </c>
      <c r="S96" s="264">
        <v>0</v>
      </c>
      <c r="T96" s="264">
        <v>0</v>
      </c>
      <c r="U96" s="264">
        <v>0</v>
      </c>
      <c r="V96" s="264">
        <v>0</v>
      </c>
      <c r="W96" s="264">
        <v>0</v>
      </c>
      <c r="DA96" s="72" t="s">
        <v>1778</v>
      </c>
    </row>
    <row r="97" spans="1:105" ht="12" customHeight="1" x14ac:dyDescent="0.25">
      <c r="A97" s="100" t="s">
        <v>106</v>
      </c>
      <c r="B97" s="281">
        <v>364.00409114585011</v>
      </c>
      <c r="C97" s="281">
        <v>389.06421974638681</v>
      </c>
      <c r="D97" s="281">
        <v>394.22863204347112</v>
      </c>
      <c r="E97" s="281">
        <v>374.80998203813988</v>
      </c>
      <c r="F97" s="281">
        <v>406.45343634786809</v>
      </c>
      <c r="G97" s="281">
        <v>371.88807837111881</v>
      </c>
      <c r="H97" s="281">
        <v>363.10643168236419</v>
      </c>
      <c r="I97" s="281">
        <v>373.26760302220208</v>
      </c>
      <c r="J97" s="281">
        <v>413.06166661320322</v>
      </c>
      <c r="K97" s="281">
        <v>375.60613871010571</v>
      </c>
      <c r="L97" s="281">
        <v>284.99596405745717</v>
      </c>
      <c r="M97" s="281">
        <v>319.67192852895192</v>
      </c>
      <c r="N97" s="281">
        <v>415.79390733112859</v>
      </c>
      <c r="O97" s="281">
        <v>336.36630352841422</v>
      </c>
      <c r="P97" s="281">
        <v>320.01446717493582</v>
      </c>
      <c r="Q97" s="281">
        <v>323.79214293791267</v>
      </c>
      <c r="R97" s="281">
        <v>310.88547805027002</v>
      </c>
      <c r="S97" s="281">
        <v>299.61153051299561</v>
      </c>
      <c r="T97" s="281">
        <v>303.5208970417591</v>
      </c>
      <c r="U97" s="281">
        <v>277.33706805132681</v>
      </c>
      <c r="V97" s="281">
        <v>218.201381759209</v>
      </c>
      <c r="W97" s="281">
        <v>258.30785662032559</v>
      </c>
      <c r="DA97" s="105" t="s">
        <v>1779</v>
      </c>
    </row>
    <row r="98" spans="1:105" ht="12" customHeight="1" x14ac:dyDescent="0.25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DA98" s="173"/>
    </row>
    <row r="99" spans="1:105" ht="15" customHeight="1" x14ac:dyDescent="0.25">
      <c r="A99" s="34" t="s">
        <v>51</v>
      </c>
      <c r="B99" s="225">
        <f t="shared" ref="B99:W99" si="6">SUM(B100:B104)+B110+B118+B119+B127+B128</f>
        <v>741.04295668204986</v>
      </c>
      <c r="C99" s="225">
        <f t="shared" si="6"/>
        <v>711.72368362259624</v>
      </c>
      <c r="D99" s="225">
        <f t="shared" si="6"/>
        <v>741.18320050034515</v>
      </c>
      <c r="E99" s="225">
        <f t="shared" si="6"/>
        <v>716.18414656460936</v>
      </c>
      <c r="F99" s="225">
        <f t="shared" si="6"/>
        <v>691.71389836957292</v>
      </c>
      <c r="G99" s="225">
        <f t="shared" si="6"/>
        <v>671.59250517317628</v>
      </c>
      <c r="H99" s="225">
        <f t="shared" si="6"/>
        <v>678.86321712945391</v>
      </c>
      <c r="I99" s="225">
        <f t="shared" si="6"/>
        <v>779.48744672936812</v>
      </c>
      <c r="J99" s="225">
        <f t="shared" si="6"/>
        <v>734.6269932992077</v>
      </c>
      <c r="K99" s="225">
        <f t="shared" si="6"/>
        <v>614.61482913602663</v>
      </c>
      <c r="L99" s="225">
        <f t="shared" si="6"/>
        <v>640.41535496098356</v>
      </c>
      <c r="M99" s="225">
        <f t="shared" si="6"/>
        <v>630.64703389670922</v>
      </c>
      <c r="N99" s="225">
        <f t="shared" si="6"/>
        <v>623.69676974945173</v>
      </c>
      <c r="O99" s="225">
        <f t="shared" si="6"/>
        <v>626.49019603229885</v>
      </c>
      <c r="P99" s="225">
        <f t="shared" si="6"/>
        <v>626.03171805678676</v>
      </c>
      <c r="Q99" s="225">
        <f t="shared" si="6"/>
        <v>614.3840875839727</v>
      </c>
      <c r="R99" s="225">
        <f t="shared" si="6"/>
        <v>630.73819913113289</v>
      </c>
      <c r="S99" s="225">
        <f t="shared" si="6"/>
        <v>632.63045938373875</v>
      </c>
      <c r="T99" s="225">
        <f t="shared" si="6"/>
        <v>673.29614176784924</v>
      </c>
      <c r="U99" s="225">
        <f t="shared" si="6"/>
        <v>659.27304298453305</v>
      </c>
      <c r="V99" s="225">
        <f t="shared" si="6"/>
        <v>604.24874525741313</v>
      </c>
      <c r="W99" s="225">
        <f t="shared" si="6"/>
        <v>582.63897270105576</v>
      </c>
      <c r="DA99" s="89"/>
    </row>
    <row r="100" spans="1:105" ht="12" customHeight="1" x14ac:dyDescent="0.25">
      <c r="A100" s="55" t="s">
        <v>92</v>
      </c>
      <c r="B100" s="261">
        <v>0</v>
      </c>
      <c r="C100" s="261">
        <v>0</v>
      </c>
      <c r="D100" s="261">
        <v>0</v>
      </c>
      <c r="E100" s="261">
        <v>0</v>
      </c>
      <c r="F100" s="261">
        <v>0</v>
      </c>
      <c r="G100" s="261">
        <v>0</v>
      </c>
      <c r="H100" s="261">
        <v>0</v>
      </c>
      <c r="I100" s="261">
        <v>0</v>
      </c>
      <c r="J100" s="261">
        <v>0</v>
      </c>
      <c r="K100" s="261">
        <v>0</v>
      </c>
      <c r="L100" s="261">
        <v>0</v>
      </c>
      <c r="M100" s="261">
        <v>0</v>
      </c>
      <c r="N100" s="261">
        <v>0</v>
      </c>
      <c r="O100" s="261">
        <v>0</v>
      </c>
      <c r="P100" s="261">
        <v>0</v>
      </c>
      <c r="Q100" s="261">
        <v>0</v>
      </c>
      <c r="R100" s="261">
        <v>0</v>
      </c>
      <c r="S100" s="261">
        <v>0</v>
      </c>
      <c r="T100" s="261">
        <v>0</v>
      </c>
      <c r="U100" s="261">
        <v>0</v>
      </c>
      <c r="V100" s="261">
        <v>0</v>
      </c>
      <c r="W100" s="261">
        <v>0</v>
      </c>
      <c r="DA100" s="67" t="s">
        <v>1780</v>
      </c>
    </row>
    <row r="101" spans="1:105" ht="12" customHeight="1" x14ac:dyDescent="0.25">
      <c r="A101" s="202" t="s">
        <v>93</v>
      </c>
      <c r="B101" s="226">
        <v>0</v>
      </c>
      <c r="C101" s="226">
        <v>0</v>
      </c>
      <c r="D101" s="226">
        <v>0</v>
      </c>
      <c r="E101" s="226">
        <v>0</v>
      </c>
      <c r="F101" s="226">
        <v>0</v>
      </c>
      <c r="G101" s="226">
        <v>0</v>
      </c>
      <c r="H101" s="226">
        <v>0</v>
      </c>
      <c r="I101" s="226">
        <v>0</v>
      </c>
      <c r="J101" s="226">
        <v>0</v>
      </c>
      <c r="K101" s="226">
        <v>0</v>
      </c>
      <c r="L101" s="226">
        <v>0</v>
      </c>
      <c r="M101" s="226">
        <v>0</v>
      </c>
      <c r="N101" s="226">
        <v>0</v>
      </c>
      <c r="O101" s="226">
        <v>0</v>
      </c>
      <c r="P101" s="226">
        <v>0</v>
      </c>
      <c r="Q101" s="226">
        <v>0</v>
      </c>
      <c r="R101" s="226">
        <v>0</v>
      </c>
      <c r="S101" s="226">
        <v>0</v>
      </c>
      <c r="T101" s="226">
        <v>0</v>
      </c>
      <c r="U101" s="226">
        <v>0</v>
      </c>
      <c r="V101" s="226">
        <v>0</v>
      </c>
      <c r="W101" s="226">
        <v>0</v>
      </c>
      <c r="DA101" s="174" t="s">
        <v>1781</v>
      </c>
    </row>
    <row r="102" spans="1:105" ht="12" customHeight="1" x14ac:dyDescent="0.25">
      <c r="A102" s="202" t="s">
        <v>94</v>
      </c>
      <c r="B102" s="226">
        <v>0</v>
      </c>
      <c r="C102" s="226">
        <v>0</v>
      </c>
      <c r="D102" s="226">
        <v>0</v>
      </c>
      <c r="E102" s="226">
        <v>0</v>
      </c>
      <c r="F102" s="226">
        <v>0</v>
      </c>
      <c r="G102" s="226">
        <v>0</v>
      </c>
      <c r="H102" s="226">
        <v>0</v>
      </c>
      <c r="I102" s="226">
        <v>0</v>
      </c>
      <c r="J102" s="226">
        <v>0</v>
      </c>
      <c r="K102" s="226">
        <v>0</v>
      </c>
      <c r="L102" s="226">
        <v>0</v>
      </c>
      <c r="M102" s="226">
        <v>0</v>
      </c>
      <c r="N102" s="226">
        <v>0</v>
      </c>
      <c r="O102" s="226">
        <v>0</v>
      </c>
      <c r="P102" s="226">
        <v>0</v>
      </c>
      <c r="Q102" s="226">
        <v>0</v>
      </c>
      <c r="R102" s="226">
        <v>0</v>
      </c>
      <c r="S102" s="226">
        <v>0</v>
      </c>
      <c r="T102" s="226">
        <v>0</v>
      </c>
      <c r="U102" s="226">
        <v>0</v>
      </c>
      <c r="V102" s="226">
        <v>0</v>
      </c>
      <c r="W102" s="226">
        <v>0</v>
      </c>
      <c r="DA102" s="174" t="s">
        <v>1782</v>
      </c>
    </row>
    <row r="103" spans="1:105" ht="12" customHeight="1" x14ac:dyDescent="0.25">
      <c r="A103" s="202" t="s">
        <v>95</v>
      </c>
      <c r="B103" s="226">
        <v>0</v>
      </c>
      <c r="C103" s="226">
        <v>0</v>
      </c>
      <c r="D103" s="226">
        <v>0</v>
      </c>
      <c r="E103" s="226">
        <v>0</v>
      </c>
      <c r="F103" s="226">
        <v>0</v>
      </c>
      <c r="G103" s="226">
        <v>0</v>
      </c>
      <c r="H103" s="226">
        <v>0</v>
      </c>
      <c r="I103" s="226">
        <v>0</v>
      </c>
      <c r="J103" s="226">
        <v>0</v>
      </c>
      <c r="K103" s="226">
        <v>0</v>
      </c>
      <c r="L103" s="226">
        <v>0</v>
      </c>
      <c r="M103" s="226">
        <v>0</v>
      </c>
      <c r="N103" s="226">
        <v>0</v>
      </c>
      <c r="O103" s="226">
        <v>0</v>
      </c>
      <c r="P103" s="226">
        <v>0</v>
      </c>
      <c r="Q103" s="226">
        <v>0</v>
      </c>
      <c r="R103" s="226">
        <v>0</v>
      </c>
      <c r="S103" s="226">
        <v>0</v>
      </c>
      <c r="T103" s="226">
        <v>0</v>
      </c>
      <c r="U103" s="226">
        <v>0</v>
      </c>
      <c r="V103" s="226">
        <v>0</v>
      </c>
      <c r="W103" s="226">
        <v>0</v>
      </c>
      <c r="DA103" s="174" t="s">
        <v>1783</v>
      </c>
    </row>
    <row r="104" spans="1:105" ht="12" customHeight="1" x14ac:dyDescent="0.25">
      <c r="A104" s="56" t="s">
        <v>96</v>
      </c>
      <c r="B104" s="262">
        <v>4.2764006217479604</v>
      </c>
      <c r="C104" s="262">
        <v>4.3961111868157321</v>
      </c>
      <c r="D104" s="262">
        <v>4.6599044763764859</v>
      </c>
      <c r="E104" s="262">
        <v>4.3465958906694144</v>
      </c>
      <c r="F104" s="262">
        <v>4.2925270419932939</v>
      </c>
      <c r="G104" s="262">
        <v>4.3156095363257148</v>
      </c>
      <c r="H104" s="262">
        <v>4.2992149426199164</v>
      </c>
      <c r="I104" s="262">
        <v>4.4074052739022056</v>
      </c>
      <c r="J104" s="262">
        <v>4.4404911205766728</v>
      </c>
      <c r="K104" s="262">
        <v>3.795511633448065</v>
      </c>
      <c r="L104" s="262">
        <v>4.0488940662330677</v>
      </c>
      <c r="M104" s="262">
        <v>4.2833060199572524</v>
      </c>
      <c r="N104" s="262">
        <v>3.8607848546020622</v>
      </c>
      <c r="O104" s="262">
        <v>3.853153608411652</v>
      </c>
      <c r="P104" s="262">
        <v>3.8110414964803749</v>
      </c>
      <c r="Q104" s="262">
        <v>3.6064342823499871</v>
      </c>
      <c r="R104" s="262">
        <v>3.9326838582342858</v>
      </c>
      <c r="S104" s="262">
        <v>3.960239286621539</v>
      </c>
      <c r="T104" s="262">
        <v>4.2374003021683899</v>
      </c>
      <c r="U104" s="262">
        <v>4.1672697606324487</v>
      </c>
      <c r="V104" s="262">
        <v>3.787393055977601</v>
      </c>
      <c r="W104" s="262">
        <v>3.4693911254673502</v>
      </c>
      <c r="DA104" s="68" t="s">
        <v>1784</v>
      </c>
    </row>
    <row r="105" spans="1:105" ht="12" customHeight="1" x14ac:dyDescent="0.25">
      <c r="A105" s="37" t="s">
        <v>160</v>
      </c>
      <c r="B105" s="228">
        <v>0.46878452454432151</v>
      </c>
      <c r="C105" s="228">
        <v>0.45728858228233948</v>
      </c>
      <c r="D105" s="228">
        <v>0.40373833854616398</v>
      </c>
      <c r="E105" s="228">
        <v>0.3761089474399516</v>
      </c>
      <c r="F105" s="228">
        <v>0.36071874565557988</v>
      </c>
      <c r="G105" s="228">
        <v>0.34658495323124372</v>
      </c>
      <c r="H105" s="228">
        <v>0.2865880059488794</v>
      </c>
      <c r="I105" s="228">
        <v>0.2585362634341164</v>
      </c>
      <c r="J105" s="228">
        <v>0.25851782002306239</v>
      </c>
      <c r="K105" s="228">
        <v>0.33159251283904012</v>
      </c>
      <c r="L105" s="228">
        <v>0.28929967668131079</v>
      </c>
      <c r="M105" s="228">
        <v>0.30290937461222878</v>
      </c>
      <c r="N105" s="228">
        <v>0.19941872684848269</v>
      </c>
      <c r="O105" s="228">
        <v>0.21234954709249071</v>
      </c>
      <c r="P105" s="228">
        <v>0.2280197783877384</v>
      </c>
      <c r="Q105" s="228">
        <v>0.25902821630150602</v>
      </c>
      <c r="R105" s="228">
        <v>0.2183483833676188</v>
      </c>
      <c r="S105" s="228">
        <v>0.19066280466966209</v>
      </c>
      <c r="T105" s="228">
        <v>0.19457592564822021</v>
      </c>
      <c r="U105" s="228">
        <v>0.2321913943678125</v>
      </c>
      <c r="V105" s="228">
        <v>0.22447575092045469</v>
      </c>
      <c r="W105" s="228">
        <v>0.206945840934396</v>
      </c>
      <c r="DA105" s="69" t="s">
        <v>1785</v>
      </c>
    </row>
    <row r="106" spans="1:105" ht="12" customHeight="1" x14ac:dyDescent="0.25">
      <c r="A106" s="37" t="s">
        <v>162</v>
      </c>
      <c r="B106" s="228">
        <v>3.8076160972036388</v>
      </c>
      <c r="C106" s="228">
        <v>3.9388226045333918</v>
      </c>
      <c r="D106" s="228">
        <v>4.2561661378303217</v>
      </c>
      <c r="E106" s="228">
        <v>3.9704869432294632</v>
      </c>
      <c r="F106" s="228">
        <v>3.9318082963377141</v>
      </c>
      <c r="G106" s="228">
        <v>3.969024583094471</v>
      </c>
      <c r="H106" s="228">
        <v>4.0126269366710359</v>
      </c>
      <c r="I106" s="228">
        <v>4.148869010468089</v>
      </c>
      <c r="J106" s="228">
        <v>4.1819733005536106</v>
      </c>
      <c r="K106" s="228">
        <v>3.4639191206090252</v>
      </c>
      <c r="L106" s="228">
        <v>3.759594389551757</v>
      </c>
      <c r="M106" s="228">
        <v>3.980396645345023</v>
      </c>
      <c r="N106" s="228">
        <v>3.6613661277535789</v>
      </c>
      <c r="O106" s="228">
        <v>3.640804061319161</v>
      </c>
      <c r="P106" s="228">
        <v>3.5830217180926369</v>
      </c>
      <c r="Q106" s="228">
        <v>3.3474060660484808</v>
      </c>
      <c r="R106" s="228">
        <v>3.714335474866667</v>
      </c>
      <c r="S106" s="228">
        <v>3.7695764819518769</v>
      </c>
      <c r="T106" s="228">
        <v>4.0428243765201701</v>
      </c>
      <c r="U106" s="228">
        <v>3.9350783662646358</v>
      </c>
      <c r="V106" s="228">
        <v>3.5629173050571459</v>
      </c>
      <c r="W106" s="228">
        <v>3.2624452845329541</v>
      </c>
      <c r="DA106" s="69" t="s">
        <v>1786</v>
      </c>
    </row>
    <row r="107" spans="1:105" ht="12" customHeight="1" x14ac:dyDescent="0.25">
      <c r="A107" s="37" t="s">
        <v>97</v>
      </c>
      <c r="B107" s="228">
        <v>0</v>
      </c>
      <c r="C107" s="228">
        <v>0</v>
      </c>
      <c r="D107" s="228">
        <v>0</v>
      </c>
      <c r="E107" s="228">
        <v>0</v>
      </c>
      <c r="F107" s="228">
        <v>0</v>
      </c>
      <c r="G107" s="228">
        <v>0</v>
      </c>
      <c r="H107" s="228">
        <v>0</v>
      </c>
      <c r="I107" s="228">
        <v>0</v>
      </c>
      <c r="J107" s="228">
        <v>0</v>
      </c>
      <c r="K107" s="228">
        <v>0</v>
      </c>
      <c r="L107" s="228">
        <v>0</v>
      </c>
      <c r="M107" s="228">
        <v>0</v>
      </c>
      <c r="N107" s="228">
        <v>0</v>
      </c>
      <c r="O107" s="228">
        <v>0</v>
      </c>
      <c r="P107" s="228">
        <v>0</v>
      </c>
      <c r="Q107" s="228">
        <v>0</v>
      </c>
      <c r="R107" s="228">
        <v>0</v>
      </c>
      <c r="S107" s="228">
        <v>0</v>
      </c>
      <c r="T107" s="228">
        <v>0</v>
      </c>
      <c r="U107" s="228">
        <v>0</v>
      </c>
      <c r="V107" s="228">
        <v>0</v>
      </c>
      <c r="W107" s="228">
        <v>0</v>
      </c>
      <c r="DA107" s="69" t="s">
        <v>1787</v>
      </c>
    </row>
    <row r="108" spans="1:105" ht="12" customHeight="1" x14ac:dyDescent="0.25">
      <c r="A108" s="37" t="s">
        <v>78</v>
      </c>
      <c r="B108" s="228">
        <v>0</v>
      </c>
      <c r="C108" s="228">
        <v>0</v>
      </c>
      <c r="D108" s="228">
        <v>0</v>
      </c>
      <c r="E108" s="228">
        <v>0</v>
      </c>
      <c r="F108" s="228">
        <v>0</v>
      </c>
      <c r="G108" s="228">
        <v>0</v>
      </c>
      <c r="H108" s="228">
        <v>0</v>
      </c>
      <c r="I108" s="228">
        <v>0</v>
      </c>
      <c r="J108" s="228">
        <v>0</v>
      </c>
      <c r="K108" s="228">
        <v>0</v>
      </c>
      <c r="L108" s="228">
        <v>0</v>
      </c>
      <c r="M108" s="228">
        <v>0</v>
      </c>
      <c r="N108" s="228">
        <v>0</v>
      </c>
      <c r="O108" s="228">
        <v>0</v>
      </c>
      <c r="P108" s="228">
        <v>0</v>
      </c>
      <c r="Q108" s="228">
        <v>0</v>
      </c>
      <c r="R108" s="228">
        <v>0</v>
      </c>
      <c r="S108" s="228">
        <v>0</v>
      </c>
      <c r="T108" s="228">
        <v>0</v>
      </c>
      <c r="U108" s="228">
        <v>0</v>
      </c>
      <c r="V108" s="228">
        <v>0</v>
      </c>
      <c r="W108" s="228">
        <v>0</v>
      </c>
      <c r="DA108" s="69" t="s">
        <v>1788</v>
      </c>
    </row>
    <row r="109" spans="1:105" ht="12" customHeight="1" x14ac:dyDescent="0.25">
      <c r="A109" s="37" t="s">
        <v>38</v>
      </c>
      <c r="B109" s="228">
        <v>0</v>
      </c>
      <c r="C109" s="228">
        <v>0</v>
      </c>
      <c r="D109" s="228">
        <v>0</v>
      </c>
      <c r="E109" s="228">
        <v>0</v>
      </c>
      <c r="F109" s="228">
        <v>0</v>
      </c>
      <c r="G109" s="228">
        <v>0</v>
      </c>
      <c r="H109" s="228">
        <v>0</v>
      </c>
      <c r="I109" s="228">
        <v>0</v>
      </c>
      <c r="J109" s="228">
        <v>0</v>
      </c>
      <c r="K109" s="228">
        <v>0</v>
      </c>
      <c r="L109" s="228">
        <v>0</v>
      </c>
      <c r="M109" s="228">
        <v>0</v>
      </c>
      <c r="N109" s="228">
        <v>0</v>
      </c>
      <c r="O109" s="228">
        <v>0</v>
      </c>
      <c r="P109" s="228">
        <v>0</v>
      </c>
      <c r="Q109" s="228">
        <v>0</v>
      </c>
      <c r="R109" s="228">
        <v>0</v>
      </c>
      <c r="S109" s="228">
        <v>0</v>
      </c>
      <c r="T109" s="228">
        <v>0</v>
      </c>
      <c r="U109" s="228">
        <v>0</v>
      </c>
      <c r="V109" s="228">
        <v>0</v>
      </c>
      <c r="W109" s="228">
        <v>0</v>
      </c>
      <c r="DA109" s="69" t="s">
        <v>1789</v>
      </c>
    </row>
    <row r="110" spans="1:105" ht="12" customHeight="1" x14ac:dyDescent="0.25">
      <c r="A110" s="57" t="s">
        <v>1555</v>
      </c>
      <c r="B110" s="263">
        <f t="shared" ref="B110:W110" si="7">B111+B117</f>
        <v>554.62392560121043</v>
      </c>
      <c r="C110" s="263">
        <f t="shared" si="7"/>
        <v>527.52425482523574</v>
      </c>
      <c r="D110" s="263">
        <f t="shared" si="7"/>
        <v>556.9846569862475</v>
      </c>
      <c r="E110" s="263">
        <f t="shared" si="7"/>
        <v>526.40268388536015</v>
      </c>
      <c r="F110" s="263">
        <f t="shared" si="7"/>
        <v>502.85303849191712</v>
      </c>
      <c r="G110" s="263">
        <f t="shared" si="7"/>
        <v>471.27448220673381</v>
      </c>
      <c r="H110" s="263">
        <f t="shared" si="7"/>
        <v>476.8981991567083</v>
      </c>
      <c r="I110" s="263">
        <f t="shared" si="7"/>
        <v>552.15844993205656</v>
      </c>
      <c r="J110" s="263">
        <f t="shared" si="7"/>
        <v>518.2643823067898</v>
      </c>
      <c r="K110" s="263">
        <f t="shared" si="7"/>
        <v>434.83988396972842</v>
      </c>
      <c r="L110" s="263">
        <f t="shared" si="7"/>
        <v>465.40894079011389</v>
      </c>
      <c r="M110" s="263">
        <f t="shared" si="7"/>
        <v>457.1365709570797</v>
      </c>
      <c r="N110" s="263">
        <f t="shared" si="7"/>
        <v>428.20003470206888</v>
      </c>
      <c r="O110" s="263">
        <f t="shared" si="7"/>
        <v>428.94028955393748</v>
      </c>
      <c r="P110" s="263">
        <f t="shared" si="7"/>
        <v>429.38669500557597</v>
      </c>
      <c r="Q110" s="263">
        <f t="shared" si="7"/>
        <v>409.28819786908917</v>
      </c>
      <c r="R110" s="263">
        <f t="shared" si="7"/>
        <v>431.52059926977552</v>
      </c>
      <c r="S110" s="263">
        <f t="shared" si="7"/>
        <v>437.79441360304583</v>
      </c>
      <c r="T110" s="263">
        <f t="shared" si="7"/>
        <v>472.89289927447732</v>
      </c>
      <c r="U110" s="263">
        <f t="shared" si="7"/>
        <v>457.24610245908201</v>
      </c>
      <c r="V110" s="263">
        <f t="shared" si="7"/>
        <v>410.24478134077748</v>
      </c>
      <c r="W110" s="263">
        <f t="shared" si="7"/>
        <v>386.79331438350113</v>
      </c>
      <c r="DA110" s="70"/>
    </row>
    <row r="111" spans="1:105" ht="12" customHeight="1" x14ac:dyDescent="0.25">
      <c r="A111" s="60" t="s">
        <v>1556</v>
      </c>
      <c r="B111" s="264">
        <v>554.62392560121043</v>
      </c>
      <c r="C111" s="264">
        <v>527.52425482523574</v>
      </c>
      <c r="D111" s="264">
        <v>556.9846569862475</v>
      </c>
      <c r="E111" s="264">
        <v>526.40268388536015</v>
      </c>
      <c r="F111" s="264">
        <v>502.85303849191712</v>
      </c>
      <c r="G111" s="264">
        <v>471.27448220673381</v>
      </c>
      <c r="H111" s="264">
        <v>476.8981991567083</v>
      </c>
      <c r="I111" s="264">
        <v>552.15844993205656</v>
      </c>
      <c r="J111" s="264">
        <v>518.2643823067898</v>
      </c>
      <c r="K111" s="264">
        <v>434.83988396972842</v>
      </c>
      <c r="L111" s="264">
        <v>465.40894079011389</v>
      </c>
      <c r="M111" s="264">
        <v>457.1365709570797</v>
      </c>
      <c r="N111" s="264">
        <v>428.20003470206888</v>
      </c>
      <c r="O111" s="264">
        <v>428.94028955393748</v>
      </c>
      <c r="P111" s="264">
        <v>429.38669500557597</v>
      </c>
      <c r="Q111" s="264">
        <v>409.28819786908917</v>
      </c>
      <c r="R111" s="264">
        <v>431.52059926977552</v>
      </c>
      <c r="S111" s="264">
        <v>437.79441360304583</v>
      </c>
      <c r="T111" s="264">
        <v>472.89289927447732</v>
      </c>
      <c r="U111" s="264">
        <v>457.24610245908201</v>
      </c>
      <c r="V111" s="264">
        <v>410.24478134077748</v>
      </c>
      <c r="W111" s="264">
        <v>386.79331438350113</v>
      </c>
      <c r="DA111" s="72" t="s">
        <v>1790</v>
      </c>
    </row>
    <row r="112" spans="1:105" ht="12" customHeight="1" x14ac:dyDescent="0.25">
      <c r="A112" s="59" t="s">
        <v>30</v>
      </c>
      <c r="B112" s="232">
        <v>166.8815561201547</v>
      </c>
      <c r="C112" s="232">
        <v>102.2373954500415</v>
      </c>
      <c r="D112" s="232">
        <v>107.09450394207541</v>
      </c>
      <c r="E112" s="232">
        <v>110.5570435155356</v>
      </c>
      <c r="F112" s="232">
        <v>77.252434079047418</v>
      </c>
      <c r="G112" s="232">
        <v>1.461862322233821</v>
      </c>
      <c r="H112" s="232">
        <v>9.7940560763663989</v>
      </c>
      <c r="I112" s="232">
        <v>156.67669113675589</v>
      </c>
      <c r="J112" s="232">
        <v>64.271916966993601</v>
      </c>
      <c r="K112" s="232">
        <v>9.3645343068238613</v>
      </c>
      <c r="L112" s="232">
        <v>47.233802543222069</v>
      </c>
      <c r="M112" s="232">
        <v>5.432854053150475</v>
      </c>
      <c r="N112" s="232">
        <v>2.7067210159445749</v>
      </c>
      <c r="O112" s="232">
        <v>0</v>
      </c>
      <c r="P112" s="232">
        <v>0</v>
      </c>
      <c r="Q112" s="232">
        <v>2.307965425282311</v>
      </c>
      <c r="R112" s="232">
        <v>3.8124534978228679</v>
      </c>
      <c r="S112" s="232">
        <v>2.0583894278724508</v>
      </c>
      <c r="T112" s="232">
        <v>2.895882438947019</v>
      </c>
      <c r="U112" s="232">
        <v>2.8596369169594529</v>
      </c>
      <c r="V112" s="232">
        <v>3.1786500249445329</v>
      </c>
      <c r="W112" s="232">
        <v>2.9231098726695079</v>
      </c>
      <c r="DA112" s="71" t="s">
        <v>1791</v>
      </c>
    </row>
    <row r="113" spans="1:105" ht="12" customHeight="1" x14ac:dyDescent="0.25">
      <c r="A113" s="59" t="s">
        <v>33</v>
      </c>
      <c r="B113" s="297">
        <v>85.335550889220073</v>
      </c>
      <c r="C113" s="297">
        <v>95.484051519925302</v>
      </c>
      <c r="D113" s="297">
        <v>89.205553127669319</v>
      </c>
      <c r="E113" s="297">
        <v>16.149710675734799</v>
      </c>
      <c r="F113" s="297">
        <v>8.0821587457821469</v>
      </c>
      <c r="G113" s="297">
        <v>12.632911810211461</v>
      </c>
      <c r="H113" s="297">
        <v>9.9148150724860109</v>
      </c>
      <c r="I113" s="297">
        <v>9.4557822365096147</v>
      </c>
      <c r="J113" s="297">
        <v>10.499396014160601</v>
      </c>
      <c r="K113" s="297">
        <v>8.9004807058922761</v>
      </c>
      <c r="L113" s="297">
        <v>6.1590403957181286</v>
      </c>
      <c r="M113" s="297">
        <v>7.7228660987039577</v>
      </c>
      <c r="N113" s="297">
        <v>5.4966595016387876</v>
      </c>
      <c r="O113" s="297">
        <v>4.7390718533819607</v>
      </c>
      <c r="P113" s="297">
        <v>4.6664314413913557</v>
      </c>
      <c r="Q113" s="297">
        <v>5.295359151565826</v>
      </c>
      <c r="R113" s="297">
        <v>5.6614148522783196</v>
      </c>
      <c r="S113" s="297">
        <v>4.6308892891530666</v>
      </c>
      <c r="T113" s="297">
        <v>4.5507686702139631</v>
      </c>
      <c r="U113" s="297">
        <v>4.2930374390969162</v>
      </c>
      <c r="V113" s="297">
        <v>3.5937176495731382</v>
      </c>
      <c r="W113" s="297">
        <v>3.8842702453311069</v>
      </c>
      <c r="DA113" s="122" t="s">
        <v>1792</v>
      </c>
    </row>
    <row r="114" spans="1:105" ht="12" customHeight="1" x14ac:dyDescent="0.25">
      <c r="A114" s="59" t="s">
        <v>160</v>
      </c>
      <c r="B114" s="297">
        <v>17.72781497756916</v>
      </c>
      <c r="C114" s="297">
        <v>21.94602834759279</v>
      </c>
      <c r="D114" s="297">
        <v>19.283852314723038</v>
      </c>
      <c r="E114" s="297">
        <v>24.15401645283589</v>
      </c>
      <c r="F114" s="297">
        <v>29.070213267265629</v>
      </c>
      <c r="G114" s="297">
        <v>31.50554842733974</v>
      </c>
      <c r="H114" s="297">
        <v>28.134916276870861</v>
      </c>
      <c r="I114" s="297">
        <v>21.312928322727512</v>
      </c>
      <c r="J114" s="297">
        <v>24.81179966420974</v>
      </c>
      <c r="K114" s="297">
        <v>34.942355072383933</v>
      </c>
      <c r="L114" s="297">
        <v>28.891554118573119</v>
      </c>
      <c r="M114" s="297">
        <v>31.064822613952259</v>
      </c>
      <c r="N114" s="297">
        <v>21.512129272270691</v>
      </c>
      <c r="O114" s="297">
        <v>23.169047423162951</v>
      </c>
      <c r="P114" s="297">
        <v>25.33713915642058</v>
      </c>
      <c r="Q114" s="297">
        <v>28.769444697370211</v>
      </c>
      <c r="R114" s="297">
        <v>23.365600336971191</v>
      </c>
      <c r="S114" s="297">
        <v>20.692784961873219</v>
      </c>
      <c r="T114" s="297">
        <v>21.317326615373631</v>
      </c>
      <c r="U114" s="297">
        <v>25.014655333311691</v>
      </c>
      <c r="V114" s="297">
        <v>23.843836209467149</v>
      </c>
      <c r="W114" s="297">
        <v>22.582178006884931</v>
      </c>
      <c r="DA114" s="122" t="s">
        <v>1793</v>
      </c>
    </row>
    <row r="115" spans="1:105" ht="12" customHeight="1" x14ac:dyDescent="0.25">
      <c r="A115" s="59" t="s">
        <v>70</v>
      </c>
      <c r="B115" s="297">
        <v>140.6880863747231</v>
      </c>
      <c r="C115" s="297">
        <v>118.8262288129765</v>
      </c>
      <c r="D115" s="297">
        <v>138.11245072020799</v>
      </c>
      <c r="E115" s="297">
        <v>120.55407632507379</v>
      </c>
      <c r="F115" s="297">
        <v>71.585005641776604</v>
      </c>
      <c r="G115" s="297">
        <v>64.87864603285054</v>
      </c>
      <c r="H115" s="297">
        <v>35.12682031009976</v>
      </c>
      <c r="I115" s="297">
        <v>22.693144854017099</v>
      </c>
      <c r="J115" s="297">
        <v>17.307454405078978</v>
      </c>
      <c r="K115" s="297">
        <v>16.613741844097259</v>
      </c>
      <c r="L115" s="297">
        <v>7.6643081192938398</v>
      </c>
      <c r="M115" s="297">
        <v>4.7070849087962792</v>
      </c>
      <c r="N115" s="297">
        <v>3.5176995889718832</v>
      </c>
      <c r="O115" s="297">
        <v>3.7910971970398251</v>
      </c>
      <c r="P115" s="297">
        <v>1.244329108101091</v>
      </c>
      <c r="Q115" s="297">
        <v>1.129624438586621</v>
      </c>
      <c r="R115" s="297">
        <v>1.207712714296213</v>
      </c>
      <c r="S115" s="297">
        <v>1.2972334570889581</v>
      </c>
      <c r="T115" s="297">
        <v>1.2056390535962771</v>
      </c>
      <c r="U115" s="297">
        <v>1.141316733976341</v>
      </c>
      <c r="V115" s="297">
        <v>1.1751529719233229</v>
      </c>
      <c r="W115" s="297">
        <v>1.401819614715333</v>
      </c>
      <c r="DA115" s="122" t="s">
        <v>1794</v>
      </c>
    </row>
    <row r="116" spans="1:105" ht="12" customHeight="1" x14ac:dyDescent="0.25">
      <c r="A116" s="59" t="s">
        <v>162</v>
      </c>
      <c r="B116" s="297">
        <v>143.99091723954339</v>
      </c>
      <c r="C116" s="297">
        <v>189.0305506946996</v>
      </c>
      <c r="D116" s="297">
        <v>203.28829688157171</v>
      </c>
      <c r="E116" s="297">
        <v>254.9878369161801</v>
      </c>
      <c r="F116" s="297">
        <v>316.8632267580453</v>
      </c>
      <c r="G116" s="297">
        <v>360.79551361409818</v>
      </c>
      <c r="H116" s="297">
        <v>393.92759142088528</v>
      </c>
      <c r="I116" s="297">
        <v>342.01990338204638</v>
      </c>
      <c r="J116" s="297">
        <v>401.37381525634692</v>
      </c>
      <c r="K116" s="297">
        <v>365.01877204053108</v>
      </c>
      <c r="L116" s="297">
        <v>375.46023561330679</v>
      </c>
      <c r="M116" s="297">
        <v>408.20894328247681</v>
      </c>
      <c r="N116" s="297">
        <v>394.96682532324297</v>
      </c>
      <c r="O116" s="297">
        <v>397.24107308035269</v>
      </c>
      <c r="P116" s="297">
        <v>398.138795299663</v>
      </c>
      <c r="Q116" s="297">
        <v>371.7858041562842</v>
      </c>
      <c r="R116" s="297">
        <v>397.4734178684069</v>
      </c>
      <c r="S116" s="297">
        <v>409.1151164670581</v>
      </c>
      <c r="T116" s="297">
        <v>442.92328249634642</v>
      </c>
      <c r="U116" s="297">
        <v>423.93745603573763</v>
      </c>
      <c r="V116" s="297">
        <v>378.4534244848694</v>
      </c>
      <c r="W116" s="297">
        <v>356.00193664390031</v>
      </c>
      <c r="DA116" s="122" t="s">
        <v>1795</v>
      </c>
    </row>
    <row r="117" spans="1:105" ht="12" customHeight="1" x14ac:dyDescent="0.25">
      <c r="A117" s="60" t="s">
        <v>1563</v>
      </c>
      <c r="B117" s="264">
        <v>0</v>
      </c>
      <c r="C117" s="264">
        <v>0</v>
      </c>
      <c r="D117" s="264">
        <v>0</v>
      </c>
      <c r="E117" s="264">
        <v>0</v>
      </c>
      <c r="F117" s="264">
        <v>0</v>
      </c>
      <c r="G117" s="264">
        <v>0</v>
      </c>
      <c r="H117" s="264">
        <v>0</v>
      </c>
      <c r="I117" s="264">
        <v>0</v>
      </c>
      <c r="J117" s="264">
        <v>0</v>
      </c>
      <c r="K117" s="264">
        <v>0</v>
      </c>
      <c r="L117" s="264">
        <v>0</v>
      </c>
      <c r="M117" s="264">
        <v>0</v>
      </c>
      <c r="N117" s="264">
        <v>0</v>
      </c>
      <c r="O117" s="264">
        <v>0</v>
      </c>
      <c r="P117" s="264">
        <v>0</v>
      </c>
      <c r="Q117" s="264">
        <v>0</v>
      </c>
      <c r="R117" s="264">
        <v>0</v>
      </c>
      <c r="S117" s="264">
        <v>0</v>
      </c>
      <c r="T117" s="264">
        <v>0</v>
      </c>
      <c r="U117" s="264">
        <v>0</v>
      </c>
      <c r="V117" s="264">
        <v>0</v>
      </c>
      <c r="W117" s="264">
        <v>0</v>
      </c>
      <c r="DA117" s="72" t="s">
        <v>1796</v>
      </c>
    </row>
    <row r="118" spans="1:105" ht="12" customHeight="1" x14ac:dyDescent="0.25">
      <c r="A118" s="57" t="s">
        <v>1565</v>
      </c>
      <c r="B118" s="263">
        <v>0</v>
      </c>
      <c r="C118" s="263">
        <v>0</v>
      </c>
      <c r="D118" s="263">
        <v>0</v>
      </c>
      <c r="E118" s="263">
        <v>0</v>
      </c>
      <c r="F118" s="263">
        <v>0</v>
      </c>
      <c r="G118" s="263">
        <v>0</v>
      </c>
      <c r="H118" s="263">
        <v>0</v>
      </c>
      <c r="I118" s="263">
        <v>0</v>
      </c>
      <c r="J118" s="263">
        <v>0</v>
      </c>
      <c r="K118" s="263">
        <v>0</v>
      </c>
      <c r="L118" s="263">
        <v>0</v>
      </c>
      <c r="M118" s="263">
        <v>0</v>
      </c>
      <c r="N118" s="263">
        <v>0</v>
      </c>
      <c r="O118" s="263">
        <v>0</v>
      </c>
      <c r="P118" s="263">
        <v>0</v>
      </c>
      <c r="Q118" s="263">
        <v>0</v>
      </c>
      <c r="R118" s="263">
        <v>0</v>
      </c>
      <c r="S118" s="263">
        <v>0</v>
      </c>
      <c r="T118" s="263">
        <v>0</v>
      </c>
      <c r="U118" s="263">
        <v>0</v>
      </c>
      <c r="V118" s="263">
        <v>0</v>
      </c>
      <c r="W118" s="263">
        <v>0</v>
      </c>
      <c r="DA118" s="70" t="s">
        <v>1797</v>
      </c>
    </row>
    <row r="119" spans="1:105" ht="12" customHeight="1" x14ac:dyDescent="0.25">
      <c r="A119" s="57" t="s">
        <v>1567</v>
      </c>
      <c r="B119" s="263">
        <f t="shared" ref="B119:W119" si="8">B120+B126</f>
        <v>46.380678595611457</v>
      </c>
      <c r="C119" s="263">
        <f t="shared" si="8"/>
        <v>44.11445627398173</v>
      </c>
      <c r="D119" s="263">
        <f t="shared" si="8"/>
        <v>46.578095833790087</v>
      </c>
      <c r="E119" s="263">
        <f t="shared" si="8"/>
        <v>44.020664392882907</v>
      </c>
      <c r="F119" s="263">
        <f t="shared" si="8"/>
        <v>42.051314562094568</v>
      </c>
      <c r="G119" s="263">
        <f t="shared" si="8"/>
        <v>39.410543398122797</v>
      </c>
      <c r="H119" s="263">
        <f t="shared" si="8"/>
        <v>39.880829291553603</v>
      </c>
      <c r="I119" s="263">
        <f t="shared" si="8"/>
        <v>46.17450206892741</v>
      </c>
      <c r="J119" s="263">
        <f t="shared" si="8"/>
        <v>43.340095213649157</v>
      </c>
      <c r="K119" s="263">
        <f t="shared" si="8"/>
        <v>36.363683512374124</v>
      </c>
      <c r="L119" s="263">
        <f t="shared" si="8"/>
        <v>38.920034823436637</v>
      </c>
      <c r="M119" s="263">
        <f t="shared" si="8"/>
        <v>38.228254125310272</v>
      </c>
      <c r="N119" s="263">
        <f t="shared" si="8"/>
        <v>35.808423090687853</v>
      </c>
      <c r="O119" s="263">
        <f t="shared" si="8"/>
        <v>35.870327240109731</v>
      </c>
      <c r="P119" s="263">
        <f t="shared" si="8"/>
        <v>35.907658099490398</v>
      </c>
      <c r="Q119" s="263">
        <f t="shared" si="8"/>
        <v>34.226912114845533</v>
      </c>
      <c r="R119" s="263">
        <f t="shared" si="8"/>
        <v>36.086106816293153</v>
      </c>
      <c r="S119" s="263">
        <f t="shared" si="8"/>
        <v>36.610757399739448</v>
      </c>
      <c r="T119" s="263">
        <f t="shared" si="8"/>
        <v>39.545884263144607</v>
      </c>
      <c r="U119" s="263">
        <f t="shared" si="8"/>
        <v>38.237413747093548</v>
      </c>
      <c r="V119" s="263">
        <f t="shared" si="8"/>
        <v>34.306906843710053</v>
      </c>
      <c r="W119" s="263">
        <f t="shared" si="8"/>
        <v>32.345767229399378</v>
      </c>
      <c r="DA119" s="70"/>
    </row>
    <row r="120" spans="1:105" ht="12" customHeight="1" x14ac:dyDescent="0.25">
      <c r="A120" s="60" t="s">
        <v>1568</v>
      </c>
      <c r="B120" s="264">
        <v>46.380678595611457</v>
      </c>
      <c r="C120" s="264">
        <v>44.11445627398173</v>
      </c>
      <c r="D120" s="264">
        <v>46.578095833790087</v>
      </c>
      <c r="E120" s="264">
        <v>44.020664392882907</v>
      </c>
      <c r="F120" s="264">
        <v>42.051314562094568</v>
      </c>
      <c r="G120" s="264">
        <v>39.410543398122797</v>
      </c>
      <c r="H120" s="264">
        <v>39.880829291553603</v>
      </c>
      <c r="I120" s="264">
        <v>46.17450206892741</v>
      </c>
      <c r="J120" s="264">
        <v>43.340095213649157</v>
      </c>
      <c r="K120" s="264">
        <v>36.363683512374124</v>
      </c>
      <c r="L120" s="264">
        <v>38.920034823436637</v>
      </c>
      <c r="M120" s="264">
        <v>38.228254125310272</v>
      </c>
      <c r="N120" s="264">
        <v>35.808423090687853</v>
      </c>
      <c r="O120" s="264">
        <v>35.870327240109731</v>
      </c>
      <c r="P120" s="264">
        <v>35.907658099490398</v>
      </c>
      <c r="Q120" s="264">
        <v>34.226912114845533</v>
      </c>
      <c r="R120" s="264">
        <v>36.086106816293153</v>
      </c>
      <c r="S120" s="264">
        <v>36.610757399739448</v>
      </c>
      <c r="T120" s="264">
        <v>39.545884263144607</v>
      </c>
      <c r="U120" s="264">
        <v>38.237413747093548</v>
      </c>
      <c r="V120" s="264">
        <v>34.306906843710053</v>
      </c>
      <c r="W120" s="264">
        <v>32.345767229399378</v>
      </c>
      <c r="DA120" s="72" t="s">
        <v>1798</v>
      </c>
    </row>
    <row r="121" spans="1:105" ht="12" customHeight="1" x14ac:dyDescent="0.25">
      <c r="A121" s="59" t="s">
        <v>30</v>
      </c>
      <c r="B121" s="232">
        <v>13.955546201066189</v>
      </c>
      <c r="C121" s="232">
        <v>8.5496487979321607</v>
      </c>
      <c r="D121" s="232">
        <v>8.9558267096204141</v>
      </c>
      <c r="E121" s="232">
        <v>9.2453831597990757</v>
      </c>
      <c r="F121" s="232">
        <v>6.46027001425331</v>
      </c>
      <c r="G121" s="232">
        <v>0.1222489030653767</v>
      </c>
      <c r="H121" s="232">
        <v>0.81903240386345511</v>
      </c>
      <c r="I121" s="232">
        <v>13.10215971509092</v>
      </c>
      <c r="J121" s="232">
        <v>5.3747683537788076</v>
      </c>
      <c r="K121" s="232">
        <v>0.78311345009423927</v>
      </c>
      <c r="L121" s="232">
        <v>3.949948268515477</v>
      </c>
      <c r="M121" s="232">
        <v>0.45432489668182352</v>
      </c>
      <c r="N121" s="232">
        <v>0.22635077877757931</v>
      </c>
      <c r="O121" s="232">
        <v>0</v>
      </c>
      <c r="P121" s="232">
        <v>0</v>
      </c>
      <c r="Q121" s="232">
        <v>0.19300466074153971</v>
      </c>
      <c r="R121" s="232">
        <v>0.3188181616066425</v>
      </c>
      <c r="S121" s="232">
        <v>0.17213375419256949</v>
      </c>
      <c r="T121" s="232">
        <v>0.24216948900262869</v>
      </c>
      <c r="U121" s="232">
        <v>0.23913844070442719</v>
      </c>
      <c r="V121" s="232">
        <v>0.26581605727714203</v>
      </c>
      <c r="W121" s="232">
        <v>0.24444639555889969</v>
      </c>
      <c r="DA121" s="71" t="s">
        <v>1799</v>
      </c>
    </row>
    <row r="122" spans="1:105" ht="12" customHeight="1" x14ac:dyDescent="0.25">
      <c r="A122" s="59" t="s">
        <v>33</v>
      </c>
      <c r="B122" s="297">
        <v>7.1362243420746596</v>
      </c>
      <c r="C122" s="297">
        <v>7.9848973333630662</v>
      </c>
      <c r="D122" s="297">
        <v>7.4598550433489326</v>
      </c>
      <c r="E122" s="297">
        <v>1.3505269168678931</v>
      </c>
      <c r="F122" s="297">
        <v>0.67587420924996933</v>
      </c>
      <c r="G122" s="297">
        <v>1.056433008657143</v>
      </c>
      <c r="H122" s="297">
        <v>0.82913092996018101</v>
      </c>
      <c r="I122" s="297">
        <v>0.79074409980824578</v>
      </c>
      <c r="J122" s="297">
        <v>0.87801677768039676</v>
      </c>
      <c r="K122" s="297">
        <v>0.7443067561842841</v>
      </c>
      <c r="L122" s="297">
        <v>0.51505256060047389</v>
      </c>
      <c r="M122" s="297">
        <v>0.64582819785975421</v>
      </c>
      <c r="N122" s="297">
        <v>0.45966065639643949</v>
      </c>
      <c r="O122" s="297">
        <v>0.39630704397570571</v>
      </c>
      <c r="P122" s="297">
        <v>0.39023245641092119</v>
      </c>
      <c r="Q122" s="297">
        <v>0.44282682286176578</v>
      </c>
      <c r="R122" s="297">
        <v>0.47343839769498891</v>
      </c>
      <c r="S122" s="297">
        <v>0.38726022772862367</v>
      </c>
      <c r="T122" s="297">
        <v>0.38056010444802801</v>
      </c>
      <c r="U122" s="297">
        <v>0.3590072127628503</v>
      </c>
      <c r="V122" s="297">
        <v>0.30052627658921932</v>
      </c>
      <c r="W122" s="297">
        <v>0.3248238698536336</v>
      </c>
      <c r="DA122" s="122" t="s">
        <v>1800</v>
      </c>
    </row>
    <row r="123" spans="1:105" ht="12" customHeight="1" x14ac:dyDescent="0.25">
      <c r="A123" s="59" t="s">
        <v>160</v>
      </c>
      <c r="B123" s="297">
        <v>1.482496608464573</v>
      </c>
      <c r="C123" s="297">
        <v>1.8352466243437111</v>
      </c>
      <c r="D123" s="297">
        <v>1.6126209400809439</v>
      </c>
      <c r="E123" s="297">
        <v>2.0198906361237712</v>
      </c>
      <c r="F123" s="297">
        <v>2.4310098357069232</v>
      </c>
      <c r="G123" s="297">
        <v>2.63466584858006</v>
      </c>
      <c r="H123" s="297">
        <v>2.352795198543697</v>
      </c>
      <c r="I123" s="297">
        <v>1.78230334617496</v>
      </c>
      <c r="J123" s="297">
        <v>2.074898057015774</v>
      </c>
      <c r="K123" s="297">
        <v>2.9220703708899558</v>
      </c>
      <c r="L123" s="297">
        <v>2.4160693829583502</v>
      </c>
      <c r="M123" s="297">
        <v>2.597809951537112</v>
      </c>
      <c r="N123" s="297">
        <v>1.798961616383348</v>
      </c>
      <c r="O123" s="297">
        <v>1.9375221520336361</v>
      </c>
      <c r="P123" s="297">
        <v>2.118829811520234</v>
      </c>
      <c r="Q123" s="297">
        <v>2.4058579269484621</v>
      </c>
      <c r="R123" s="297">
        <v>1.953958979046623</v>
      </c>
      <c r="S123" s="297">
        <v>1.730443574940232</v>
      </c>
      <c r="T123" s="297">
        <v>1.782671155402388</v>
      </c>
      <c r="U123" s="297">
        <v>2.0918619548132158</v>
      </c>
      <c r="V123" s="297">
        <v>1.99395167188093</v>
      </c>
      <c r="W123" s="297">
        <v>1.8884449295815411</v>
      </c>
      <c r="DA123" s="122" t="s">
        <v>1801</v>
      </c>
    </row>
    <row r="124" spans="1:105" ht="12" customHeight="1" x14ac:dyDescent="0.25">
      <c r="A124" s="59" t="s">
        <v>70</v>
      </c>
      <c r="B124" s="297">
        <v>11.76510535369413</v>
      </c>
      <c r="C124" s="297">
        <v>9.936897549684824</v>
      </c>
      <c r="D124" s="297">
        <v>11.549716648019441</v>
      </c>
      <c r="E124" s="297">
        <v>10.081389585498</v>
      </c>
      <c r="F124" s="297">
        <v>5.9863287277721202</v>
      </c>
      <c r="G124" s="297">
        <v>5.4255063484796713</v>
      </c>
      <c r="H124" s="297">
        <v>2.9374963604797268</v>
      </c>
      <c r="I124" s="297">
        <v>1.897724582755584</v>
      </c>
      <c r="J124" s="297">
        <v>1.447343763974859</v>
      </c>
      <c r="K124" s="297">
        <v>1.3893317348440311</v>
      </c>
      <c r="L124" s="297">
        <v>0.64093126013878376</v>
      </c>
      <c r="M124" s="297">
        <v>0.39363212115394702</v>
      </c>
      <c r="N124" s="297">
        <v>0.29416923161971742</v>
      </c>
      <c r="O124" s="297">
        <v>0.31703223121870289</v>
      </c>
      <c r="P124" s="297">
        <v>0.1040575888741908</v>
      </c>
      <c r="Q124" s="297">
        <v>9.4465358599596261E-2</v>
      </c>
      <c r="R124" s="297">
        <v>0.10099552625121</v>
      </c>
      <c r="S124" s="297">
        <v>0.10848173917397549</v>
      </c>
      <c r="T124" s="297">
        <v>0.1008221154299299</v>
      </c>
      <c r="U124" s="297">
        <v>9.5443132131323535E-2</v>
      </c>
      <c r="V124" s="297">
        <v>9.8272702953394409E-2</v>
      </c>
      <c r="W124" s="297">
        <v>0.1172278042795524</v>
      </c>
      <c r="DA124" s="122" t="s">
        <v>1802</v>
      </c>
    </row>
    <row r="125" spans="1:105" ht="12" customHeight="1" x14ac:dyDescent="0.25">
      <c r="A125" s="59" t="s">
        <v>162</v>
      </c>
      <c r="B125" s="297">
        <v>12.04130609031191</v>
      </c>
      <c r="C125" s="297">
        <v>15.807765968657961</v>
      </c>
      <c r="D125" s="297">
        <v>17.00007649272035</v>
      </c>
      <c r="E125" s="297">
        <v>21.323474094594172</v>
      </c>
      <c r="F125" s="297">
        <v>26.49783177511225</v>
      </c>
      <c r="G125" s="297">
        <v>30.171689289340559</v>
      </c>
      <c r="H125" s="297">
        <v>32.942374398706527</v>
      </c>
      <c r="I125" s="297">
        <v>28.601570325097711</v>
      </c>
      <c r="J125" s="297">
        <v>33.565068261199322</v>
      </c>
      <c r="K125" s="297">
        <v>30.52486120036161</v>
      </c>
      <c r="L125" s="297">
        <v>31.39803335122355</v>
      </c>
      <c r="M125" s="297">
        <v>34.136658958077639</v>
      </c>
      <c r="N125" s="297">
        <v>33.029280807510759</v>
      </c>
      <c r="O125" s="297">
        <v>33.219465812881687</v>
      </c>
      <c r="P125" s="297">
        <v>33.29453824268505</v>
      </c>
      <c r="Q125" s="297">
        <v>31.090757345694168</v>
      </c>
      <c r="R125" s="297">
        <v>33.238895751693683</v>
      </c>
      <c r="S125" s="297">
        <v>34.212438103704052</v>
      </c>
      <c r="T125" s="297">
        <v>37.039661398861639</v>
      </c>
      <c r="U125" s="297">
        <v>35.45196300668173</v>
      </c>
      <c r="V125" s="297">
        <v>31.64834013500937</v>
      </c>
      <c r="W125" s="297">
        <v>29.770824230125751</v>
      </c>
      <c r="DA125" s="122" t="s">
        <v>1803</v>
      </c>
    </row>
    <row r="126" spans="1:105" ht="12" customHeight="1" x14ac:dyDescent="0.25">
      <c r="A126" s="60" t="s">
        <v>1575</v>
      </c>
      <c r="B126" s="264">
        <v>0</v>
      </c>
      <c r="C126" s="264">
        <v>0</v>
      </c>
      <c r="D126" s="264">
        <v>0</v>
      </c>
      <c r="E126" s="264">
        <v>0</v>
      </c>
      <c r="F126" s="264">
        <v>0</v>
      </c>
      <c r="G126" s="264">
        <v>0</v>
      </c>
      <c r="H126" s="264">
        <v>0</v>
      </c>
      <c r="I126" s="264">
        <v>0</v>
      </c>
      <c r="J126" s="264">
        <v>0</v>
      </c>
      <c r="K126" s="264">
        <v>0</v>
      </c>
      <c r="L126" s="264">
        <v>0</v>
      </c>
      <c r="M126" s="264">
        <v>0</v>
      </c>
      <c r="N126" s="264">
        <v>0</v>
      </c>
      <c r="O126" s="264">
        <v>0</v>
      </c>
      <c r="P126" s="264">
        <v>0</v>
      </c>
      <c r="Q126" s="264">
        <v>0</v>
      </c>
      <c r="R126" s="264">
        <v>0</v>
      </c>
      <c r="S126" s="264">
        <v>0</v>
      </c>
      <c r="T126" s="264">
        <v>0</v>
      </c>
      <c r="U126" s="264">
        <v>0</v>
      </c>
      <c r="V126" s="264">
        <v>0</v>
      </c>
      <c r="W126" s="264">
        <v>0</v>
      </c>
      <c r="DA126" s="72" t="s">
        <v>1804</v>
      </c>
    </row>
    <row r="127" spans="1:105" ht="12" customHeight="1" x14ac:dyDescent="0.25">
      <c r="A127" s="133" t="s">
        <v>1577</v>
      </c>
      <c r="B127" s="263">
        <v>0</v>
      </c>
      <c r="C127" s="263">
        <v>0</v>
      </c>
      <c r="D127" s="263">
        <v>0</v>
      </c>
      <c r="E127" s="263">
        <v>0</v>
      </c>
      <c r="F127" s="263">
        <v>0</v>
      </c>
      <c r="G127" s="263">
        <v>0</v>
      </c>
      <c r="H127" s="263">
        <v>0</v>
      </c>
      <c r="I127" s="263">
        <v>0</v>
      </c>
      <c r="J127" s="263">
        <v>0</v>
      </c>
      <c r="K127" s="263">
        <v>0</v>
      </c>
      <c r="L127" s="263">
        <v>0</v>
      </c>
      <c r="M127" s="263">
        <v>0</v>
      </c>
      <c r="N127" s="263">
        <v>0</v>
      </c>
      <c r="O127" s="263">
        <v>0</v>
      </c>
      <c r="P127" s="263">
        <v>0</v>
      </c>
      <c r="Q127" s="263">
        <v>0</v>
      </c>
      <c r="R127" s="263">
        <v>0</v>
      </c>
      <c r="S127" s="263">
        <v>0</v>
      </c>
      <c r="T127" s="263">
        <v>0</v>
      </c>
      <c r="U127" s="263">
        <v>0</v>
      </c>
      <c r="V127" s="263">
        <v>0</v>
      </c>
      <c r="W127" s="263">
        <v>0</v>
      </c>
      <c r="DA127" s="70" t="s">
        <v>1805</v>
      </c>
    </row>
    <row r="128" spans="1:105" ht="12" customHeight="1" x14ac:dyDescent="0.25">
      <c r="A128" s="100" t="s">
        <v>106</v>
      </c>
      <c r="B128" s="281">
        <v>135.76195186347999</v>
      </c>
      <c r="C128" s="281">
        <v>135.68886133656301</v>
      </c>
      <c r="D128" s="281">
        <v>132.960543203931</v>
      </c>
      <c r="E128" s="281">
        <v>141.414202395697</v>
      </c>
      <c r="F128" s="281">
        <v>142.517018273568</v>
      </c>
      <c r="G128" s="281">
        <v>156.59187003199401</v>
      </c>
      <c r="H128" s="281">
        <v>157.78497373857201</v>
      </c>
      <c r="I128" s="281">
        <v>176.74708945448199</v>
      </c>
      <c r="J128" s="281">
        <v>168.58202465819201</v>
      </c>
      <c r="K128" s="281">
        <v>139.61575002047601</v>
      </c>
      <c r="L128" s="281">
        <v>132.03748528119999</v>
      </c>
      <c r="M128" s="281">
        <v>130.99890279436201</v>
      </c>
      <c r="N128" s="281">
        <v>155.827527102093</v>
      </c>
      <c r="O128" s="281">
        <v>157.82642562984</v>
      </c>
      <c r="P128" s="281">
        <v>156.92632345524001</v>
      </c>
      <c r="Q128" s="281">
        <v>167.262543317688</v>
      </c>
      <c r="R128" s="281">
        <v>159.19880918683</v>
      </c>
      <c r="S128" s="281">
        <v>154.265049094332</v>
      </c>
      <c r="T128" s="281">
        <v>156.61995792805899</v>
      </c>
      <c r="U128" s="281">
        <v>159.62225701772499</v>
      </c>
      <c r="V128" s="281">
        <v>155.909664016948</v>
      </c>
      <c r="W128" s="281">
        <v>160.030499962688</v>
      </c>
      <c r="DA128" s="105" t="s">
        <v>1806</v>
      </c>
    </row>
    <row r="129" spans="1:105" ht="12" customHeight="1" x14ac:dyDescent="0.25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DA129" s="173"/>
    </row>
    <row r="130" spans="1:105" ht="15" customHeight="1" x14ac:dyDescent="0.25">
      <c r="A130" s="32" t="s">
        <v>431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DA130" s="88"/>
    </row>
    <row r="131" spans="1:105" ht="12" customHeight="1" x14ac:dyDescent="0.25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DA131" s="173"/>
    </row>
    <row r="132" spans="1:105" ht="12" customHeight="1" x14ac:dyDescent="0.25">
      <c r="A132" s="35" t="s">
        <v>49</v>
      </c>
      <c r="B132" s="234">
        <f t="shared" ref="B132:W132" si="9">SUM(B133:B138,B140:B141,B139,B144)</f>
        <v>1</v>
      </c>
      <c r="C132" s="234">
        <f t="shared" si="9"/>
        <v>1</v>
      </c>
      <c r="D132" s="234">
        <f t="shared" si="9"/>
        <v>1</v>
      </c>
      <c r="E132" s="234">
        <f t="shared" si="9"/>
        <v>1</v>
      </c>
      <c r="F132" s="234">
        <f t="shared" si="9"/>
        <v>1</v>
      </c>
      <c r="G132" s="234">
        <f t="shared" si="9"/>
        <v>1</v>
      </c>
      <c r="H132" s="234">
        <f t="shared" si="9"/>
        <v>1</v>
      </c>
      <c r="I132" s="234">
        <f t="shared" si="9"/>
        <v>0.99999999999999989</v>
      </c>
      <c r="J132" s="234">
        <f t="shared" si="9"/>
        <v>1</v>
      </c>
      <c r="K132" s="234">
        <f t="shared" si="9"/>
        <v>1</v>
      </c>
      <c r="L132" s="234">
        <f t="shared" si="9"/>
        <v>1</v>
      </c>
      <c r="M132" s="234">
        <f t="shared" si="9"/>
        <v>1</v>
      </c>
      <c r="N132" s="234">
        <f t="shared" si="9"/>
        <v>0.99999999999999989</v>
      </c>
      <c r="O132" s="234">
        <f t="shared" si="9"/>
        <v>1</v>
      </c>
      <c r="P132" s="234">
        <f t="shared" si="9"/>
        <v>1</v>
      </c>
      <c r="Q132" s="234">
        <f t="shared" si="9"/>
        <v>1</v>
      </c>
      <c r="R132" s="234">
        <f t="shared" si="9"/>
        <v>1</v>
      </c>
      <c r="S132" s="234">
        <f t="shared" si="9"/>
        <v>1</v>
      </c>
      <c r="T132" s="234">
        <f t="shared" si="9"/>
        <v>1</v>
      </c>
      <c r="U132" s="234">
        <f t="shared" si="9"/>
        <v>1</v>
      </c>
      <c r="V132" s="234">
        <f t="shared" si="9"/>
        <v>1</v>
      </c>
      <c r="W132" s="234">
        <f t="shared" si="9"/>
        <v>0.99999999999999989</v>
      </c>
      <c r="DA132" s="95"/>
    </row>
    <row r="133" spans="1:105" ht="12" customHeight="1" x14ac:dyDescent="0.25">
      <c r="A133" s="55" t="s">
        <v>92</v>
      </c>
      <c r="B133" s="268">
        <f t="shared" ref="B133:W133" si="10">IF(B$6=0,0,B$6/B$5)</f>
        <v>0</v>
      </c>
      <c r="C133" s="268">
        <f t="shared" si="10"/>
        <v>0</v>
      </c>
      <c r="D133" s="268">
        <f t="shared" si="10"/>
        <v>0</v>
      </c>
      <c r="E133" s="268">
        <f t="shared" si="10"/>
        <v>0</v>
      </c>
      <c r="F133" s="268">
        <f t="shared" si="10"/>
        <v>0</v>
      </c>
      <c r="G133" s="268">
        <f t="shared" si="10"/>
        <v>0</v>
      </c>
      <c r="H133" s="268">
        <f t="shared" si="10"/>
        <v>0</v>
      </c>
      <c r="I133" s="268">
        <f t="shared" si="10"/>
        <v>0</v>
      </c>
      <c r="J133" s="268">
        <f t="shared" si="10"/>
        <v>0</v>
      </c>
      <c r="K133" s="268">
        <f t="shared" si="10"/>
        <v>0</v>
      </c>
      <c r="L133" s="268">
        <f t="shared" si="10"/>
        <v>0</v>
      </c>
      <c r="M133" s="268">
        <f t="shared" si="10"/>
        <v>0</v>
      </c>
      <c r="N133" s="268">
        <f t="shared" si="10"/>
        <v>0</v>
      </c>
      <c r="O133" s="268">
        <f t="shared" si="10"/>
        <v>0</v>
      </c>
      <c r="P133" s="268">
        <f t="shared" si="10"/>
        <v>0</v>
      </c>
      <c r="Q133" s="268">
        <f t="shared" si="10"/>
        <v>0</v>
      </c>
      <c r="R133" s="268">
        <f t="shared" si="10"/>
        <v>0</v>
      </c>
      <c r="S133" s="268">
        <f t="shared" si="10"/>
        <v>0</v>
      </c>
      <c r="T133" s="268">
        <f t="shared" si="10"/>
        <v>0</v>
      </c>
      <c r="U133" s="268">
        <f t="shared" si="10"/>
        <v>0</v>
      </c>
      <c r="V133" s="268">
        <f t="shared" si="10"/>
        <v>0</v>
      </c>
      <c r="W133" s="268">
        <f t="shared" si="10"/>
        <v>0</v>
      </c>
      <c r="DA133" s="76"/>
    </row>
    <row r="134" spans="1:105" ht="12" customHeight="1" x14ac:dyDescent="0.25">
      <c r="A134" s="202" t="s">
        <v>93</v>
      </c>
      <c r="B134" s="269">
        <f t="shared" ref="B134:W134" si="11">IF(B$7=0,0,B$7/B$5)</f>
        <v>0</v>
      </c>
      <c r="C134" s="269">
        <f t="shared" si="11"/>
        <v>0</v>
      </c>
      <c r="D134" s="269">
        <f t="shared" si="11"/>
        <v>0</v>
      </c>
      <c r="E134" s="269">
        <f t="shared" si="11"/>
        <v>0</v>
      </c>
      <c r="F134" s="269">
        <f t="shared" si="11"/>
        <v>0</v>
      </c>
      <c r="G134" s="269">
        <f t="shared" si="11"/>
        <v>0</v>
      </c>
      <c r="H134" s="269">
        <f t="shared" si="11"/>
        <v>0</v>
      </c>
      <c r="I134" s="269">
        <f t="shared" si="11"/>
        <v>0</v>
      </c>
      <c r="J134" s="269">
        <f t="shared" si="11"/>
        <v>0</v>
      </c>
      <c r="K134" s="269">
        <f t="shared" si="11"/>
        <v>0</v>
      </c>
      <c r="L134" s="269">
        <f t="shared" si="11"/>
        <v>0</v>
      </c>
      <c r="M134" s="269">
        <f t="shared" si="11"/>
        <v>0</v>
      </c>
      <c r="N134" s="269">
        <f t="shared" si="11"/>
        <v>0</v>
      </c>
      <c r="O134" s="269">
        <f t="shared" si="11"/>
        <v>0</v>
      </c>
      <c r="P134" s="269">
        <f t="shared" si="11"/>
        <v>0</v>
      </c>
      <c r="Q134" s="269">
        <f t="shared" si="11"/>
        <v>0</v>
      </c>
      <c r="R134" s="269">
        <f t="shared" si="11"/>
        <v>0</v>
      </c>
      <c r="S134" s="269">
        <f t="shared" si="11"/>
        <v>0</v>
      </c>
      <c r="T134" s="269">
        <f t="shared" si="11"/>
        <v>0</v>
      </c>
      <c r="U134" s="269">
        <f t="shared" si="11"/>
        <v>0</v>
      </c>
      <c r="V134" s="269">
        <f t="shared" si="11"/>
        <v>0</v>
      </c>
      <c r="W134" s="269">
        <f t="shared" si="11"/>
        <v>0</v>
      </c>
      <c r="DA134" s="77"/>
    </row>
    <row r="135" spans="1:105" ht="12" customHeight="1" x14ac:dyDescent="0.25">
      <c r="A135" s="202" t="s">
        <v>94</v>
      </c>
      <c r="B135" s="269">
        <f t="shared" ref="B135:W135" si="12">IF(B$8=0,0,B$8/B$5)</f>
        <v>0</v>
      </c>
      <c r="C135" s="269">
        <f t="shared" si="12"/>
        <v>0</v>
      </c>
      <c r="D135" s="269">
        <f t="shared" si="12"/>
        <v>0</v>
      </c>
      <c r="E135" s="269">
        <f t="shared" si="12"/>
        <v>0</v>
      </c>
      <c r="F135" s="269">
        <f t="shared" si="12"/>
        <v>0</v>
      </c>
      <c r="G135" s="269">
        <f t="shared" si="12"/>
        <v>0</v>
      </c>
      <c r="H135" s="269">
        <f t="shared" si="12"/>
        <v>0</v>
      </c>
      <c r="I135" s="269">
        <f t="shared" si="12"/>
        <v>0</v>
      </c>
      <c r="J135" s="269">
        <f t="shared" si="12"/>
        <v>0</v>
      </c>
      <c r="K135" s="269">
        <f t="shared" si="12"/>
        <v>0</v>
      </c>
      <c r="L135" s="269">
        <f t="shared" si="12"/>
        <v>0</v>
      </c>
      <c r="M135" s="269">
        <f t="shared" si="12"/>
        <v>0</v>
      </c>
      <c r="N135" s="269">
        <f t="shared" si="12"/>
        <v>0</v>
      </c>
      <c r="O135" s="269">
        <f t="shared" si="12"/>
        <v>0</v>
      </c>
      <c r="P135" s="269">
        <f t="shared" si="12"/>
        <v>0</v>
      </c>
      <c r="Q135" s="269">
        <f t="shared" si="12"/>
        <v>0</v>
      </c>
      <c r="R135" s="269">
        <f t="shared" si="12"/>
        <v>0</v>
      </c>
      <c r="S135" s="269">
        <f t="shared" si="12"/>
        <v>0</v>
      </c>
      <c r="T135" s="269">
        <f t="shared" si="12"/>
        <v>0</v>
      </c>
      <c r="U135" s="269">
        <f t="shared" si="12"/>
        <v>0</v>
      </c>
      <c r="V135" s="269">
        <f t="shared" si="12"/>
        <v>0</v>
      </c>
      <c r="W135" s="269">
        <f t="shared" si="12"/>
        <v>0</v>
      </c>
      <c r="DA135" s="77"/>
    </row>
    <row r="136" spans="1:105" ht="12" customHeight="1" x14ac:dyDescent="0.25">
      <c r="A136" s="202" t="s">
        <v>95</v>
      </c>
      <c r="B136" s="269">
        <f t="shared" ref="B136:W136" si="13">IF(B$9=0,0,B$9/B$5)</f>
        <v>0</v>
      </c>
      <c r="C136" s="269">
        <f t="shared" si="13"/>
        <v>0</v>
      </c>
      <c r="D136" s="269">
        <f t="shared" si="13"/>
        <v>0</v>
      </c>
      <c r="E136" s="269">
        <f t="shared" si="13"/>
        <v>0</v>
      </c>
      <c r="F136" s="269">
        <f t="shared" si="13"/>
        <v>0</v>
      </c>
      <c r="G136" s="269">
        <f t="shared" si="13"/>
        <v>0</v>
      </c>
      <c r="H136" s="269">
        <f t="shared" si="13"/>
        <v>0</v>
      </c>
      <c r="I136" s="269">
        <f t="shared" si="13"/>
        <v>0</v>
      </c>
      <c r="J136" s="269">
        <f t="shared" si="13"/>
        <v>0</v>
      </c>
      <c r="K136" s="269">
        <f t="shared" si="13"/>
        <v>0</v>
      </c>
      <c r="L136" s="269">
        <f t="shared" si="13"/>
        <v>0</v>
      </c>
      <c r="M136" s="269">
        <f t="shared" si="13"/>
        <v>0</v>
      </c>
      <c r="N136" s="269">
        <f t="shared" si="13"/>
        <v>0</v>
      </c>
      <c r="O136" s="269">
        <f t="shared" si="13"/>
        <v>0</v>
      </c>
      <c r="P136" s="269">
        <f t="shared" si="13"/>
        <v>0</v>
      </c>
      <c r="Q136" s="269">
        <f t="shared" si="13"/>
        <v>0</v>
      </c>
      <c r="R136" s="269">
        <f t="shared" si="13"/>
        <v>0</v>
      </c>
      <c r="S136" s="269">
        <f t="shared" si="13"/>
        <v>0</v>
      </c>
      <c r="T136" s="269">
        <f t="shared" si="13"/>
        <v>0</v>
      </c>
      <c r="U136" s="269">
        <f t="shared" si="13"/>
        <v>0</v>
      </c>
      <c r="V136" s="269">
        <f t="shared" si="13"/>
        <v>0</v>
      </c>
      <c r="W136" s="269">
        <f t="shared" si="13"/>
        <v>0</v>
      </c>
      <c r="DA136" s="77"/>
    </row>
    <row r="137" spans="1:105" ht="12" customHeight="1" x14ac:dyDescent="0.25">
      <c r="A137" s="56" t="s">
        <v>96</v>
      </c>
      <c r="B137" s="270">
        <f t="shared" ref="B137:W137" si="14">IF(B$10=0,0,B$10/B$5)</f>
        <v>1.0333756496516927E-3</v>
      </c>
      <c r="C137" s="270">
        <f t="shared" si="14"/>
        <v>1.0374620016531503E-3</v>
      </c>
      <c r="D137" s="270">
        <f t="shared" si="14"/>
        <v>9.8072036845842136E-4</v>
      </c>
      <c r="E137" s="270">
        <f t="shared" si="14"/>
        <v>8.4684941021880825E-4</v>
      </c>
      <c r="F137" s="270">
        <f t="shared" si="14"/>
        <v>7.6026605103353883E-4</v>
      </c>
      <c r="G137" s="270">
        <f t="shared" si="14"/>
        <v>6.6938822086433174E-4</v>
      </c>
      <c r="H137" s="270">
        <f t="shared" si="14"/>
        <v>6.245018204080326E-4</v>
      </c>
      <c r="I137" s="270">
        <f t="shared" si="14"/>
        <v>7.753708000601395E-4</v>
      </c>
      <c r="J137" s="270">
        <f t="shared" si="14"/>
        <v>6.9683545968553967E-4</v>
      </c>
      <c r="K137" s="270">
        <f t="shared" si="14"/>
        <v>6.265528966321618E-4</v>
      </c>
      <c r="L137" s="270">
        <f t="shared" si="14"/>
        <v>6.3100721608140803E-4</v>
      </c>
      <c r="M137" s="270">
        <f t="shared" si="14"/>
        <v>6.8047558759461364E-4</v>
      </c>
      <c r="N137" s="270">
        <f t="shared" si="14"/>
        <v>6.7855131212742742E-4</v>
      </c>
      <c r="O137" s="270">
        <f t="shared" si="14"/>
        <v>5.7215005592993744E-4</v>
      </c>
      <c r="P137" s="270">
        <f t="shared" si="14"/>
        <v>5.1692888376557173E-4</v>
      </c>
      <c r="Q137" s="270">
        <f t="shared" si="14"/>
        <v>5.2588355596683907E-4</v>
      </c>
      <c r="R137" s="270">
        <f t="shared" si="14"/>
        <v>4.9532224774113357E-4</v>
      </c>
      <c r="S137" s="270">
        <f t="shared" si="14"/>
        <v>4.2230124523982859E-4</v>
      </c>
      <c r="T137" s="270">
        <f t="shared" si="14"/>
        <v>4.6228917401124834E-4</v>
      </c>
      <c r="U137" s="270">
        <f t="shared" si="14"/>
        <v>4.8570223492020473E-4</v>
      </c>
      <c r="V137" s="270">
        <f t="shared" si="14"/>
        <v>4.9240389170588088E-4</v>
      </c>
      <c r="W137" s="270">
        <f t="shared" si="14"/>
        <v>5.2389467737481022E-4</v>
      </c>
      <c r="DA137" s="78"/>
    </row>
    <row r="138" spans="1:105" ht="12" customHeight="1" x14ac:dyDescent="0.25">
      <c r="A138" s="203" t="s">
        <v>1452</v>
      </c>
      <c r="B138" s="271">
        <f t="shared" ref="B138:W138" si="15">IF(B$16=0,0,B$16/B$5)</f>
        <v>0</v>
      </c>
      <c r="C138" s="271">
        <f t="shared" si="15"/>
        <v>0</v>
      </c>
      <c r="D138" s="271">
        <f t="shared" si="15"/>
        <v>0</v>
      </c>
      <c r="E138" s="271">
        <f t="shared" si="15"/>
        <v>0</v>
      </c>
      <c r="F138" s="271">
        <f t="shared" si="15"/>
        <v>0</v>
      </c>
      <c r="G138" s="271">
        <f t="shared" si="15"/>
        <v>0</v>
      </c>
      <c r="H138" s="271">
        <f t="shared" si="15"/>
        <v>0</v>
      </c>
      <c r="I138" s="271">
        <f t="shared" si="15"/>
        <v>0</v>
      </c>
      <c r="J138" s="271">
        <f t="shared" si="15"/>
        <v>0</v>
      </c>
      <c r="K138" s="271">
        <f t="shared" si="15"/>
        <v>0</v>
      </c>
      <c r="L138" s="271">
        <f t="shared" si="15"/>
        <v>0</v>
      </c>
      <c r="M138" s="271">
        <f t="shared" si="15"/>
        <v>0</v>
      </c>
      <c r="N138" s="271">
        <f t="shared" si="15"/>
        <v>0</v>
      </c>
      <c r="O138" s="271">
        <f t="shared" si="15"/>
        <v>0</v>
      </c>
      <c r="P138" s="271">
        <f t="shared" si="15"/>
        <v>0</v>
      </c>
      <c r="Q138" s="271">
        <f t="shared" si="15"/>
        <v>0</v>
      </c>
      <c r="R138" s="271">
        <f t="shared" si="15"/>
        <v>0</v>
      </c>
      <c r="S138" s="271">
        <f t="shared" si="15"/>
        <v>0</v>
      </c>
      <c r="T138" s="271">
        <f t="shared" si="15"/>
        <v>0</v>
      </c>
      <c r="U138" s="271">
        <f t="shared" si="15"/>
        <v>0</v>
      </c>
      <c r="V138" s="271">
        <f t="shared" si="15"/>
        <v>0</v>
      </c>
      <c r="W138" s="271">
        <f t="shared" si="15"/>
        <v>0</v>
      </c>
      <c r="DA138" s="79"/>
    </row>
    <row r="139" spans="1:105" ht="12" customHeight="1" x14ac:dyDescent="0.25">
      <c r="A139" s="203" t="s">
        <v>1454</v>
      </c>
      <c r="B139" s="271">
        <f t="shared" ref="B139:W139" si="16">IF(B$17=0,0,B$17/B$5)</f>
        <v>0.19758825642035138</v>
      </c>
      <c r="C139" s="271">
        <f t="shared" si="16"/>
        <v>0.19872369566256343</v>
      </c>
      <c r="D139" s="271">
        <f t="shared" si="16"/>
        <v>0.19692476840339856</v>
      </c>
      <c r="E139" s="271">
        <f t="shared" si="16"/>
        <v>0.17975812185428006</v>
      </c>
      <c r="F139" s="271">
        <f t="shared" si="16"/>
        <v>0.17858298954220203</v>
      </c>
      <c r="G139" s="271">
        <f t="shared" si="16"/>
        <v>0.17876921177351479</v>
      </c>
      <c r="H139" s="271">
        <f t="shared" si="16"/>
        <v>0.17712887131859992</v>
      </c>
      <c r="I139" s="271">
        <f t="shared" si="16"/>
        <v>0.17218609756260675</v>
      </c>
      <c r="J139" s="271">
        <f t="shared" si="16"/>
        <v>0.17078438031384616</v>
      </c>
      <c r="K139" s="271">
        <f t="shared" si="16"/>
        <v>0.16276006400525489</v>
      </c>
      <c r="L139" s="271">
        <f t="shared" si="16"/>
        <v>0.15331302787795384</v>
      </c>
      <c r="M139" s="271">
        <f t="shared" si="16"/>
        <v>0.1600787574890031</v>
      </c>
      <c r="N139" s="271">
        <f t="shared" si="16"/>
        <v>0.19766910390939441</v>
      </c>
      <c r="O139" s="271">
        <f t="shared" si="16"/>
        <v>0.1792430051408363</v>
      </c>
      <c r="P139" s="271">
        <f t="shared" si="16"/>
        <v>0.17316897325489539</v>
      </c>
      <c r="Q139" s="271">
        <f t="shared" si="16"/>
        <v>0.16183484399723133</v>
      </c>
      <c r="R139" s="271">
        <f t="shared" si="16"/>
        <v>0.15213755668069939</v>
      </c>
      <c r="S139" s="271">
        <f t="shared" si="16"/>
        <v>0.13748687410692809</v>
      </c>
      <c r="T139" s="271">
        <f t="shared" si="16"/>
        <v>0.14861915125996641</v>
      </c>
      <c r="U139" s="271">
        <f t="shared" si="16"/>
        <v>0.14654917252047511</v>
      </c>
      <c r="V139" s="271">
        <f t="shared" si="16"/>
        <v>0.14884849035661693</v>
      </c>
      <c r="W139" s="271">
        <f t="shared" si="16"/>
        <v>0.15055480048662775</v>
      </c>
      <c r="DA139" s="79"/>
    </row>
    <row r="140" spans="1:105" ht="12" customHeight="1" x14ac:dyDescent="0.25">
      <c r="A140" s="203" t="s">
        <v>1463</v>
      </c>
      <c r="B140" s="271">
        <f t="shared" ref="B140:W140" si="17">IF(B$25=0,0,B$25/B$5)</f>
        <v>0.14045368210961318</v>
      </c>
      <c r="C140" s="271">
        <f t="shared" si="17"/>
        <v>0.14126079800440178</v>
      </c>
      <c r="D140" s="271">
        <f t="shared" si="17"/>
        <v>0.13998204813346043</v>
      </c>
      <c r="E140" s="271">
        <f t="shared" si="17"/>
        <v>0.12777930511128138</v>
      </c>
      <c r="F140" s="271">
        <f t="shared" si="17"/>
        <v>0.12694397378548522</v>
      </c>
      <c r="G140" s="271">
        <f t="shared" si="17"/>
        <v>0.12707634803966619</v>
      </c>
      <c r="H140" s="271">
        <f t="shared" si="17"/>
        <v>0.12591032804951036</v>
      </c>
      <c r="I140" s="271">
        <f t="shared" si="17"/>
        <v>0.12239680560419314</v>
      </c>
      <c r="J140" s="271">
        <f t="shared" si="17"/>
        <v>0.12140040858935164</v>
      </c>
      <c r="K140" s="271">
        <f t="shared" si="17"/>
        <v>0.11569640171985339</v>
      </c>
      <c r="L140" s="271">
        <f t="shared" si="17"/>
        <v>0.10898106836381029</v>
      </c>
      <c r="M140" s="271">
        <f t="shared" si="17"/>
        <v>0.11379042117275606</v>
      </c>
      <c r="N140" s="271">
        <f t="shared" si="17"/>
        <v>0.14051115175751197</v>
      </c>
      <c r="O140" s="271">
        <f t="shared" si="17"/>
        <v>0.12741313942699367</v>
      </c>
      <c r="P140" s="271">
        <f t="shared" si="17"/>
        <v>0.12309547318970129</v>
      </c>
      <c r="Q140" s="271">
        <f t="shared" si="17"/>
        <v>0.11503871811434631</v>
      </c>
      <c r="R140" s="271">
        <f t="shared" si="17"/>
        <v>0.10814549614479674</v>
      </c>
      <c r="S140" s="271">
        <f t="shared" si="17"/>
        <v>9.7731201539515838E-2</v>
      </c>
      <c r="T140" s="271">
        <f t="shared" si="17"/>
        <v>0.10564447201791209</v>
      </c>
      <c r="U140" s="271">
        <f t="shared" si="17"/>
        <v>0.10417304784970821</v>
      </c>
      <c r="V140" s="271">
        <f t="shared" si="17"/>
        <v>0.10580749547466921</v>
      </c>
      <c r="W140" s="271">
        <f t="shared" si="17"/>
        <v>0.10702040936400027</v>
      </c>
      <c r="DA140" s="79"/>
    </row>
    <row r="141" spans="1:105" ht="12" customHeight="1" x14ac:dyDescent="0.25">
      <c r="A141" s="203" t="s">
        <v>1472</v>
      </c>
      <c r="B141" s="271">
        <f t="shared" ref="B141:W141" si="18">IF(B$33=0,0,B$33/B$5)</f>
        <v>6.3565235208819099E-3</v>
      </c>
      <c r="C141" s="271">
        <f t="shared" si="18"/>
        <v>6.3606355402533255E-3</v>
      </c>
      <c r="D141" s="271">
        <f t="shared" si="18"/>
        <v>6.3263556249411705E-3</v>
      </c>
      <c r="E141" s="271">
        <f t="shared" si="18"/>
        <v>5.8366775970177124E-3</v>
      </c>
      <c r="F141" s="271">
        <f t="shared" si="18"/>
        <v>5.808185590097205E-3</v>
      </c>
      <c r="G141" s="271">
        <f t="shared" si="18"/>
        <v>5.552732042996774E-3</v>
      </c>
      <c r="H141" s="271">
        <f t="shared" si="18"/>
        <v>5.3713215531287252E-3</v>
      </c>
      <c r="I141" s="271">
        <f t="shared" si="18"/>
        <v>5.0372507049866854E-3</v>
      </c>
      <c r="J141" s="271">
        <f t="shared" si="18"/>
        <v>4.9189935470145257E-3</v>
      </c>
      <c r="K141" s="271">
        <f t="shared" si="18"/>
        <v>4.6623522885452327E-3</v>
      </c>
      <c r="L141" s="271">
        <f t="shared" si="18"/>
        <v>4.3523413471446594E-3</v>
      </c>
      <c r="M141" s="271">
        <f t="shared" si="18"/>
        <v>4.4757171465928088E-3</v>
      </c>
      <c r="N141" s="271">
        <f t="shared" si="18"/>
        <v>4.8492522047145666E-3</v>
      </c>
      <c r="O141" s="271">
        <f t="shared" si="18"/>
        <v>4.6441465056807872E-3</v>
      </c>
      <c r="P141" s="271">
        <f t="shared" si="18"/>
        <v>4.7321602461186437E-3</v>
      </c>
      <c r="Q141" s="271">
        <f t="shared" si="18"/>
        <v>4.2820008860202218E-3</v>
      </c>
      <c r="R141" s="271">
        <f t="shared" si="18"/>
        <v>4.0188480973385862E-3</v>
      </c>
      <c r="S141" s="271">
        <f t="shared" si="18"/>
        <v>3.6752114560118072E-3</v>
      </c>
      <c r="T141" s="271">
        <f t="shared" si="18"/>
        <v>3.8517244615106664E-3</v>
      </c>
      <c r="U141" s="271">
        <f t="shared" si="18"/>
        <v>4.0213233998896321E-3</v>
      </c>
      <c r="V141" s="271">
        <f t="shared" si="18"/>
        <v>4.3350524712929021E-3</v>
      </c>
      <c r="W141" s="271">
        <f t="shared" si="18"/>
        <v>4.4433872985518439E-3</v>
      </c>
      <c r="DA141" s="79"/>
    </row>
    <row r="142" spans="1:105" ht="12" customHeight="1" x14ac:dyDescent="0.25">
      <c r="A142" s="62" t="s">
        <v>1579</v>
      </c>
      <c r="B142" s="320">
        <f t="shared" ref="B142:W142" si="19">IF(B$34=0,0,B$34/B$5)</f>
        <v>0</v>
      </c>
      <c r="C142" s="320">
        <f t="shared" si="19"/>
        <v>0</v>
      </c>
      <c r="D142" s="320">
        <f t="shared" si="19"/>
        <v>0</v>
      </c>
      <c r="E142" s="320">
        <f t="shared" si="19"/>
        <v>0</v>
      </c>
      <c r="F142" s="320">
        <f t="shared" si="19"/>
        <v>0</v>
      </c>
      <c r="G142" s="320">
        <f t="shared" si="19"/>
        <v>0</v>
      </c>
      <c r="H142" s="320">
        <f t="shared" si="19"/>
        <v>0</v>
      </c>
      <c r="I142" s="320">
        <f t="shared" si="19"/>
        <v>0</v>
      </c>
      <c r="J142" s="320">
        <f t="shared" si="19"/>
        <v>0</v>
      </c>
      <c r="K142" s="320">
        <f t="shared" si="19"/>
        <v>0</v>
      </c>
      <c r="L142" s="320">
        <f t="shared" si="19"/>
        <v>0</v>
      </c>
      <c r="M142" s="320">
        <f t="shared" si="19"/>
        <v>0</v>
      </c>
      <c r="N142" s="320">
        <f t="shared" si="19"/>
        <v>0</v>
      </c>
      <c r="O142" s="320">
        <f t="shared" si="19"/>
        <v>0</v>
      </c>
      <c r="P142" s="320">
        <f t="shared" si="19"/>
        <v>0</v>
      </c>
      <c r="Q142" s="320">
        <f t="shared" si="19"/>
        <v>0</v>
      </c>
      <c r="R142" s="320">
        <f t="shared" si="19"/>
        <v>0</v>
      </c>
      <c r="S142" s="320">
        <f t="shared" si="19"/>
        <v>0</v>
      </c>
      <c r="T142" s="320">
        <f t="shared" si="19"/>
        <v>0</v>
      </c>
      <c r="U142" s="320">
        <f t="shared" si="19"/>
        <v>0</v>
      </c>
      <c r="V142" s="320">
        <f t="shared" si="19"/>
        <v>0</v>
      </c>
      <c r="W142" s="320">
        <f t="shared" si="19"/>
        <v>0</v>
      </c>
      <c r="DA142" s="141"/>
    </row>
    <row r="143" spans="1:105" ht="12" customHeight="1" x14ac:dyDescent="0.25">
      <c r="A143" s="62" t="s">
        <v>1580</v>
      </c>
      <c r="B143" s="329">
        <f t="shared" ref="B143:W143" si="20">IF(B$35=0,0,B$35/B$5)</f>
        <v>6.3565235208819099E-3</v>
      </c>
      <c r="C143" s="329">
        <f t="shared" si="20"/>
        <v>6.3606355402533255E-3</v>
      </c>
      <c r="D143" s="329">
        <f t="shared" si="20"/>
        <v>6.3263556249411705E-3</v>
      </c>
      <c r="E143" s="329">
        <f t="shared" si="20"/>
        <v>5.8366775970177124E-3</v>
      </c>
      <c r="F143" s="329">
        <f t="shared" si="20"/>
        <v>5.808185590097205E-3</v>
      </c>
      <c r="G143" s="329">
        <f t="shared" si="20"/>
        <v>5.552732042996774E-3</v>
      </c>
      <c r="H143" s="329">
        <f t="shared" si="20"/>
        <v>5.3713215531287252E-3</v>
      </c>
      <c r="I143" s="329">
        <f t="shared" si="20"/>
        <v>5.0372507049866854E-3</v>
      </c>
      <c r="J143" s="329">
        <f t="shared" si="20"/>
        <v>4.9189935470145257E-3</v>
      </c>
      <c r="K143" s="329">
        <f t="shared" si="20"/>
        <v>4.6623522885452327E-3</v>
      </c>
      <c r="L143" s="329">
        <f t="shared" si="20"/>
        <v>4.3523413471446594E-3</v>
      </c>
      <c r="M143" s="329">
        <f t="shared" si="20"/>
        <v>4.4757171465928088E-3</v>
      </c>
      <c r="N143" s="329">
        <f t="shared" si="20"/>
        <v>4.8492522047145666E-3</v>
      </c>
      <c r="O143" s="329">
        <f t="shared" si="20"/>
        <v>4.6441465056807872E-3</v>
      </c>
      <c r="P143" s="329">
        <f t="shared" si="20"/>
        <v>4.7321602461186437E-3</v>
      </c>
      <c r="Q143" s="329">
        <f t="shared" si="20"/>
        <v>4.2820008860202218E-3</v>
      </c>
      <c r="R143" s="329">
        <f t="shared" si="20"/>
        <v>4.0188480973385862E-3</v>
      </c>
      <c r="S143" s="329">
        <f t="shared" si="20"/>
        <v>3.6752114560118072E-3</v>
      </c>
      <c r="T143" s="329">
        <f t="shared" si="20"/>
        <v>3.8517244615106664E-3</v>
      </c>
      <c r="U143" s="329">
        <f t="shared" si="20"/>
        <v>4.0213233998896321E-3</v>
      </c>
      <c r="V143" s="329">
        <f t="shared" si="20"/>
        <v>4.3350524712929021E-3</v>
      </c>
      <c r="W143" s="329">
        <f t="shared" si="20"/>
        <v>4.4433872985518439E-3</v>
      </c>
      <c r="DA143" s="151"/>
    </row>
    <row r="144" spans="1:105" ht="12" customHeight="1" x14ac:dyDescent="0.25">
      <c r="A144" s="100" t="s">
        <v>106</v>
      </c>
      <c r="B144" s="312">
        <f t="shared" ref="B144:W144" si="21">IF(B$5=0,0,B$46/B$5)</f>
        <v>0.65456816229950177</v>
      </c>
      <c r="C144" s="312">
        <f t="shared" si="21"/>
        <v>0.65261740879112839</v>
      </c>
      <c r="D144" s="312">
        <f t="shared" si="21"/>
        <v>0.65578610746974142</v>
      </c>
      <c r="E144" s="312">
        <f t="shared" si="21"/>
        <v>0.68577904602720197</v>
      </c>
      <c r="F144" s="312">
        <f t="shared" si="21"/>
        <v>0.68790458503118201</v>
      </c>
      <c r="G144" s="312">
        <f t="shared" si="21"/>
        <v>0.68793231992295789</v>
      </c>
      <c r="H144" s="312">
        <f t="shared" si="21"/>
        <v>0.69096497725835293</v>
      </c>
      <c r="I144" s="312">
        <f t="shared" si="21"/>
        <v>0.69960447532815317</v>
      </c>
      <c r="J144" s="312">
        <f t="shared" si="21"/>
        <v>0.70219938209010224</v>
      </c>
      <c r="K144" s="312">
        <f t="shared" si="21"/>
        <v>0.71625462908971438</v>
      </c>
      <c r="L144" s="312">
        <f t="shared" si="21"/>
        <v>0.73272255519500984</v>
      </c>
      <c r="M144" s="312">
        <f t="shared" si="21"/>
        <v>0.72097462860405337</v>
      </c>
      <c r="N144" s="312">
        <f t="shared" si="21"/>
        <v>0.65629194081625153</v>
      </c>
      <c r="O144" s="312">
        <f t="shared" si="21"/>
        <v>0.68812755887055932</v>
      </c>
      <c r="P144" s="312">
        <f t="shared" si="21"/>
        <v>0.69848646442551909</v>
      </c>
      <c r="Q144" s="312">
        <f t="shared" si="21"/>
        <v>0.71831855344643536</v>
      </c>
      <c r="R144" s="312">
        <f t="shared" si="21"/>
        <v>0.73520277682942425</v>
      </c>
      <c r="S144" s="312">
        <f t="shared" si="21"/>
        <v>0.76068441165230438</v>
      </c>
      <c r="T144" s="312">
        <f t="shared" si="21"/>
        <v>0.74142236308659959</v>
      </c>
      <c r="U144" s="312">
        <f t="shared" si="21"/>
        <v>0.74477075399500681</v>
      </c>
      <c r="V144" s="312">
        <f t="shared" si="21"/>
        <v>0.74051655780571513</v>
      </c>
      <c r="W144" s="312">
        <f t="shared" si="21"/>
        <v>0.73745750817344524</v>
      </c>
      <c r="DA144" s="127"/>
    </row>
    <row r="145" spans="1:105" ht="12" customHeight="1" x14ac:dyDescent="0.25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DA145" s="173"/>
    </row>
    <row r="146" spans="1:105" ht="12" customHeight="1" x14ac:dyDescent="0.25">
      <c r="A146" s="35" t="s">
        <v>50</v>
      </c>
      <c r="B146" s="234">
        <f t="shared" ref="B146:W146" si="22">SUM(B147:B152,B154:B156,B158:B159,B161:B162,B163)</f>
        <v>0.99999999999999989</v>
      </c>
      <c r="C146" s="234">
        <f t="shared" si="22"/>
        <v>1.0000000000000002</v>
      </c>
      <c r="D146" s="234">
        <f t="shared" si="22"/>
        <v>1</v>
      </c>
      <c r="E146" s="234">
        <f t="shared" si="22"/>
        <v>1</v>
      </c>
      <c r="F146" s="234">
        <f t="shared" si="22"/>
        <v>1.0000000000000002</v>
      </c>
      <c r="G146" s="234">
        <f t="shared" si="22"/>
        <v>1</v>
      </c>
      <c r="H146" s="234">
        <f t="shared" si="22"/>
        <v>1</v>
      </c>
      <c r="I146" s="234">
        <f t="shared" si="22"/>
        <v>1</v>
      </c>
      <c r="J146" s="234">
        <f t="shared" si="22"/>
        <v>0.99999999999999989</v>
      </c>
      <c r="K146" s="234">
        <f t="shared" si="22"/>
        <v>1</v>
      </c>
      <c r="L146" s="234">
        <f t="shared" si="22"/>
        <v>1</v>
      </c>
      <c r="M146" s="234">
        <f t="shared" si="22"/>
        <v>1</v>
      </c>
      <c r="N146" s="234">
        <f t="shared" si="22"/>
        <v>0.99999999999999989</v>
      </c>
      <c r="O146" s="234">
        <f t="shared" si="22"/>
        <v>1</v>
      </c>
      <c r="P146" s="234">
        <f t="shared" si="22"/>
        <v>1</v>
      </c>
      <c r="Q146" s="234">
        <f t="shared" si="22"/>
        <v>1</v>
      </c>
      <c r="R146" s="234">
        <f t="shared" si="22"/>
        <v>1</v>
      </c>
      <c r="S146" s="234">
        <f t="shared" si="22"/>
        <v>1</v>
      </c>
      <c r="T146" s="234">
        <f t="shared" si="22"/>
        <v>0.99999999999999989</v>
      </c>
      <c r="U146" s="234">
        <f t="shared" si="22"/>
        <v>0.99999999999999978</v>
      </c>
      <c r="V146" s="234">
        <f t="shared" si="22"/>
        <v>1</v>
      </c>
      <c r="W146" s="234">
        <f t="shared" si="22"/>
        <v>1.0000000000000002</v>
      </c>
      <c r="DA146" s="95"/>
    </row>
    <row r="147" spans="1:105" ht="12" customHeight="1" x14ac:dyDescent="0.25">
      <c r="A147" s="55" t="s">
        <v>92</v>
      </c>
      <c r="B147" s="268">
        <f t="shared" ref="B147:W147" si="23">IF(B$49=0,0,B$49/B$48)</f>
        <v>0</v>
      </c>
      <c r="C147" s="268">
        <f t="shared" si="23"/>
        <v>0</v>
      </c>
      <c r="D147" s="268">
        <f t="shared" si="23"/>
        <v>0</v>
      </c>
      <c r="E147" s="268">
        <f t="shared" si="23"/>
        <v>0</v>
      </c>
      <c r="F147" s="268">
        <f t="shared" si="23"/>
        <v>0</v>
      </c>
      <c r="G147" s="268">
        <f t="shared" si="23"/>
        <v>0</v>
      </c>
      <c r="H147" s="268">
        <f t="shared" si="23"/>
        <v>0</v>
      </c>
      <c r="I147" s="268">
        <f t="shared" si="23"/>
        <v>0</v>
      </c>
      <c r="J147" s="268">
        <f t="shared" si="23"/>
        <v>0</v>
      </c>
      <c r="K147" s="268">
        <f t="shared" si="23"/>
        <v>0</v>
      </c>
      <c r="L147" s="268">
        <f t="shared" si="23"/>
        <v>0</v>
      </c>
      <c r="M147" s="268">
        <f t="shared" si="23"/>
        <v>0</v>
      </c>
      <c r="N147" s="268">
        <f t="shared" si="23"/>
        <v>0</v>
      </c>
      <c r="O147" s="268">
        <f t="shared" si="23"/>
        <v>0</v>
      </c>
      <c r="P147" s="268">
        <f t="shared" si="23"/>
        <v>0</v>
      </c>
      <c r="Q147" s="268">
        <f t="shared" si="23"/>
        <v>0</v>
      </c>
      <c r="R147" s="268">
        <f t="shared" si="23"/>
        <v>0</v>
      </c>
      <c r="S147" s="268">
        <f t="shared" si="23"/>
        <v>0</v>
      </c>
      <c r="T147" s="268">
        <f t="shared" si="23"/>
        <v>0</v>
      </c>
      <c r="U147" s="268">
        <f t="shared" si="23"/>
        <v>0</v>
      </c>
      <c r="V147" s="268">
        <f t="shared" si="23"/>
        <v>0</v>
      </c>
      <c r="W147" s="268">
        <f t="shared" si="23"/>
        <v>0</v>
      </c>
      <c r="DA147" s="76"/>
    </row>
    <row r="148" spans="1:105" ht="12" customHeight="1" x14ac:dyDescent="0.25">
      <c r="A148" s="202" t="s">
        <v>93</v>
      </c>
      <c r="B148" s="269">
        <f t="shared" ref="B148:W148" si="24">IF(B$50=0,0,B$50/B$48)</f>
        <v>0</v>
      </c>
      <c r="C148" s="269">
        <f t="shared" si="24"/>
        <v>0</v>
      </c>
      <c r="D148" s="269">
        <f t="shared" si="24"/>
        <v>0</v>
      </c>
      <c r="E148" s="269">
        <f t="shared" si="24"/>
        <v>0</v>
      </c>
      <c r="F148" s="269">
        <f t="shared" si="24"/>
        <v>0</v>
      </c>
      <c r="G148" s="269">
        <f t="shared" si="24"/>
        <v>0</v>
      </c>
      <c r="H148" s="269">
        <f t="shared" si="24"/>
        <v>0</v>
      </c>
      <c r="I148" s="269">
        <f t="shared" si="24"/>
        <v>0</v>
      </c>
      <c r="J148" s="269">
        <f t="shared" si="24"/>
        <v>0</v>
      </c>
      <c r="K148" s="269">
        <f t="shared" si="24"/>
        <v>0</v>
      </c>
      <c r="L148" s="269">
        <f t="shared" si="24"/>
        <v>0</v>
      </c>
      <c r="M148" s="269">
        <f t="shared" si="24"/>
        <v>0</v>
      </c>
      <c r="N148" s="269">
        <f t="shared" si="24"/>
        <v>0</v>
      </c>
      <c r="O148" s="269">
        <f t="shared" si="24"/>
        <v>0</v>
      </c>
      <c r="P148" s="269">
        <f t="shared" si="24"/>
        <v>0</v>
      </c>
      <c r="Q148" s="269">
        <f t="shared" si="24"/>
        <v>0</v>
      </c>
      <c r="R148" s="269">
        <f t="shared" si="24"/>
        <v>0</v>
      </c>
      <c r="S148" s="269">
        <f t="shared" si="24"/>
        <v>0</v>
      </c>
      <c r="T148" s="269">
        <f t="shared" si="24"/>
        <v>0</v>
      </c>
      <c r="U148" s="269">
        <f t="shared" si="24"/>
        <v>0</v>
      </c>
      <c r="V148" s="269">
        <f t="shared" si="24"/>
        <v>0</v>
      </c>
      <c r="W148" s="269">
        <f t="shared" si="24"/>
        <v>0</v>
      </c>
      <c r="DA148" s="77"/>
    </row>
    <row r="149" spans="1:105" ht="12" customHeight="1" x14ac:dyDescent="0.25">
      <c r="A149" s="202" t="s">
        <v>94</v>
      </c>
      <c r="B149" s="269">
        <f t="shared" ref="B149:W149" si="25">IF(B$51=0,0,B$51/B$48)</f>
        <v>0</v>
      </c>
      <c r="C149" s="269">
        <f t="shared" si="25"/>
        <v>0</v>
      </c>
      <c r="D149" s="269">
        <f t="shared" si="25"/>
        <v>0</v>
      </c>
      <c r="E149" s="269">
        <f t="shared" si="25"/>
        <v>0</v>
      </c>
      <c r="F149" s="269">
        <f t="shared" si="25"/>
        <v>0</v>
      </c>
      <c r="G149" s="269">
        <f t="shared" si="25"/>
        <v>0</v>
      </c>
      <c r="H149" s="269">
        <f t="shared" si="25"/>
        <v>0</v>
      </c>
      <c r="I149" s="269">
        <f t="shared" si="25"/>
        <v>0</v>
      </c>
      <c r="J149" s="269">
        <f t="shared" si="25"/>
        <v>0</v>
      </c>
      <c r="K149" s="269">
        <f t="shared" si="25"/>
        <v>0</v>
      </c>
      <c r="L149" s="269">
        <f t="shared" si="25"/>
        <v>0</v>
      </c>
      <c r="M149" s="269">
        <f t="shared" si="25"/>
        <v>0</v>
      </c>
      <c r="N149" s="269">
        <f t="shared" si="25"/>
        <v>0</v>
      </c>
      <c r="O149" s="269">
        <f t="shared" si="25"/>
        <v>0</v>
      </c>
      <c r="P149" s="269">
        <f t="shared" si="25"/>
        <v>0</v>
      </c>
      <c r="Q149" s="269">
        <f t="shared" si="25"/>
        <v>0</v>
      </c>
      <c r="R149" s="269">
        <f t="shared" si="25"/>
        <v>0</v>
      </c>
      <c r="S149" s="269">
        <f t="shared" si="25"/>
        <v>0</v>
      </c>
      <c r="T149" s="269">
        <f t="shared" si="25"/>
        <v>0</v>
      </c>
      <c r="U149" s="269">
        <f t="shared" si="25"/>
        <v>0</v>
      </c>
      <c r="V149" s="269">
        <f t="shared" si="25"/>
        <v>0</v>
      </c>
      <c r="W149" s="269">
        <f t="shared" si="25"/>
        <v>0</v>
      </c>
      <c r="DA149" s="77"/>
    </row>
    <row r="150" spans="1:105" ht="12" customHeight="1" x14ac:dyDescent="0.25">
      <c r="A150" s="202" t="s">
        <v>95</v>
      </c>
      <c r="B150" s="269">
        <f t="shared" ref="B150:W150" si="26">IF(B$52=0,0,B$52/B$48)</f>
        <v>0</v>
      </c>
      <c r="C150" s="269">
        <f t="shared" si="26"/>
        <v>0</v>
      </c>
      <c r="D150" s="269">
        <f t="shared" si="26"/>
        <v>0</v>
      </c>
      <c r="E150" s="269">
        <f t="shared" si="26"/>
        <v>0</v>
      </c>
      <c r="F150" s="269">
        <f t="shared" si="26"/>
        <v>0</v>
      </c>
      <c r="G150" s="269">
        <f t="shared" si="26"/>
        <v>0</v>
      </c>
      <c r="H150" s="269">
        <f t="shared" si="26"/>
        <v>0</v>
      </c>
      <c r="I150" s="269">
        <f t="shared" si="26"/>
        <v>0</v>
      </c>
      <c r="J150" s="269">
        <f t="shared" si="26"/>
        <v>0</v>
      </c>
      <c r="K150" s="269">
        <f t="shared" si="26"/>
        <v>0</v>
      </c>
      <c r="L150" s="269">
        <f t="shared" si="26"/>
        <v>0</v>
      </c>
      <c r="M150" s="269">
        <f t="shared" si="26"/>
        <v>0</v>
      </c>
      <c r="N150" s="269">
        <f t="shared" si="26"/>
        <v>0</v>
      </c>
      <c r="O150" s="269">
        <f t="shared" si="26"/>
        <v>0</v>
      </c>
      <c r="P150" s="269">
        <f t="shared" si="26"/>
        <v>0</v>
      </c>
      <c r="Q150" s="269">
        <f t="shared" si="26"/>
        <v>0</v>
      </c>
      <c r="R150" s="269">
        <f t="shared" si="26"/>
        <v>0</v>
      </c>
      <c r="S150" s="269">
        <f t="shared" si="26"/>
        <v>0</v>
      </c>
      <c r="T150" s="269">
        <f t="shared" si="26"/>
        <v>0</v>
      </c>
      <c r="U150" s="269">
        <f t="shared" si="26"/>
        <v>0</v>
      </c>
      <c r="V150" s="269">
        <f t="shared" si="26"/>
        <v>0</v>
      </c>
      <c r="W150" s="269">
        <f t="shared" si="26"/>
        <v>0</v>
      </c>
      <c r="DA150" s="77"/>
    </row>
    <row r="151" spans="1:105" ht="12" customHeight="1" x14ac:dyDescent="0.25">
      <c r="A151" s="56" t="s">
        <v>96</v>
      </c>
      <c r="B151" s="270">
        <f t="shared" ref="B151:W151" si="27">IF(B$53=0,0,B$53/B$48)</f>
        <v>5.6879299092751157E-3</v>
      </c>
      <c r="C151" s="270">
        <f t="shared" si="27"/>
        <v>5.7339475295666289E-3</v>
      </c>
      <c r="D151" s="270">
        <f t="shared" si="27"/>
        <v>5.6335222242255957E-3</v>
      </c>
      <c r="E151" s="270">
        <f t="shared" si="27"/>
        <v>5.2294730488814034E-3</v>
      </c>
      <c r="F151" s="270">
        <f t="shared" si="27"/>
        <v>4.7433776746260174E-3</v>
      </c>
      <c r="G151" s="270">
        <f t="shared" si="27"/>
        <v>4.4745412007089489E-3</v>
      </c>
      <c r="H151" s="270">
        <f t="shared" si="27"/>
        <v>4.2308697089221154E-3</v>
      </c>
      <c r="I151" s="270">
        <f t="shared" si="27"/>
        <v>4.8029645955744698E-3</v>
      </c>
      <c r="J151" s="270">
        <f t="shared" si="27"/>
        <v>4.3422174955855498E-3</v>
      </c>
      <c r="K151" s="270">
        <f t="shared" si="27"/>
        <v>4.1237443377706339E-3</v>
      </c>
      <c r="L151" s="270">
        <f t="shared" si="27"/>
        <v>4.6861338245898455E-3</v>
      </c>
      <c r="M151" s="270">
        <f t="shared" si="27"/>
        <v>4.724540081816212E-3</v>
      </c>
      <c r="N151" s="270">
        <f t="shared" si="27"/>
        <v>3.1702759837352015E-3</v>
      </c>
      <c r="O151" s="270">
        <f t="shared" si="27"/>
        <v>3.3207179588452332E-3</v>
      </c>
      <c r="P151" s="270">
        <f t="shared" si="27"/>
        <v>3.3478108061027524E-3</v>
      </c>
      <c r="Q151" s="270">
        <f t="shared" si="27"/>
        <v>3.5574945957578472E-3</v>
      </c>
      <c r="R151" s="270">
        <f t="shared" si="27"/>
        <v>3.6872629592793593E-3</v>
      </c>
      <c r="S151" s="270">
        <f t="shared" si="27"/>
        <v>3.6388377136688807E-3</v>
      </c>
      <c r="T151" s="270">
        <f t="shared" si="27"/>
        <v>3.5523433847387629E-3</v>
      </c>
      <c r="U151" s="270">
        <f t="shared" si="27"/>
        <v>3.8461985306144884E-3</v>
      </c>
      <c r="V151" s="270">
        <f t="shared" si="27"/>
        <v>4.0235057854223731E-3</v>
      </c>
      <c r="W151" s="270">
        <f t="shared" si="27"/>
        <v>4.0406613069540881E-3</v>
      </c>
      <c r="DA151" s="78"/>
    </row>
    <row r="152" spans="1:105" ht="12" customHeight="1" x14ac:dyDescent="0.25">
      <c r="A152" s="203" t="s">
        <v>1498</v>
      </c>
      <c r="B152" s="271">
        <f t="shared" ref="B152:W152" si="28">IF(B$59=0,0,B$59/B$48)</f>
        <v>0</v>
      </c>
      <c r="C152" s="271">
        <f t="shared" si="28"/>
        <v>0</v>
      </c>
      <c r="D152" s="271">
        <f t="shared" si="28"/>
        <v>0</v>
      </c>
      <c r="E152" s="271">
        <f t="shared" si="28"/>
        <v>0</v>
      </c>
      <c r="F152" s="271">
        <f t="shared" si="28"/>
        <v>0</v>
      </c>
      <c r="G152" s="271">
        <f t="shared" si="28"/>
        <v>0</v>
      </c>
      <c r="H152" s="271">
        <f t="shared" si="28"/>
        <v>0</v>
      </c>
      <c r="I152" s="271">
        <f t="shared" si="28"/>
        <v>0</v>
      </c>
      <c r="J152" s="271">
        <f t="shared" si="28"/>
        <v>0</v>
      </c>
      <c r="K152" s="271">
        <f t="shared" si="28"/>
        <v>0</v>
      </c>
      <c r="L152" s="271">
        <f t="shared" si="28"/>
        <v>0</v>
      </c>
      <c r="M152" s="271">
        <f t="shared" si="28"/>
        <v>0</v>
      </c>
      <c r="N152" s="271">
        <f t="shared" si="28"/>
        <v>0</v>
      </c>
      <c r="O152" s="271">
        <f t="shared" si="28"/>
        <v>0</v>
      </c>
      <c r="P152" s="271">
        <f t="shared" si="28"/>
        <v>0</v>
      </c>
      <c r="Q152" s="271">
        <f t="shared" si="28"/>
        <v>0</v>
      </c>
      <c r="R152" s="271">
        <f t="shared" si="28"/>
        <v>0</v>
      </c>
      <c r="S152" s="271">
        <f t="shared" si="28"/>
        <v>0</v>
      </c>
      <c r="T152" s="271">
        <f t="shared" si="28"/>
        <v>0</v>
      </c>
      <c r="U152" s="271">
        <f t="shared" si="28"/>
        <v>0</v>
      </c>
      <c r="V152" s="271">
        <f t="shared" si="28"/>
        <v>0</v>
      </c>
      <c r="W152" s="271">
        <f t="shared" si="28"/>
        <v>0</v>
      </c>
      <c r="DA152" s="79"/>
    </row>
    <row r="153" spans="1:105" ht="12" customHeight="1" x14ac:dyDescent="0.25">
      <c r="A153" s="203" t="s">
        <v>1500</v>
      </c>
      <c r="B153" s="271">
        <f t="shared" ref="B153:W153" si="29">IF(B$60=0,0,B$60/B$48)</f>
        <v>0.16419087379342803</v>
      </c>
      <c r="C153" s="271">
        <f t="shared" si="29"/>
        <v>0.15497260635875004</v>
      </c>
      <c r="D153" s="271">
        <f t="shared" si="29"/>
        <v>0.15306548336463949</v>
      </c>
      <c r="E153" s="271">
        <f t="shared" si="29"/>
        <v>0.14531620390117408</v>
      </c>
      <c r="F153" s="271">
        <f t="shared" si="29"/>
        <v>0.13084417021960096</v>
      </c>
      <c r="G153" s="271">
        <f t="shared" si="29"/>
        <v>0.11886658518218859</v>
      </c>
      <c r="H153" s="271">
        <f t="shared" si="29"/>
        <v>0.11470443285844424</v>
      </c>
      <c r="I153" s="271">
        <f t="shared" si="29"/>
        <v>0.13585792666657603</v>
      </c>
      <c r="J153" s="271">
        <f t="shared" si="29"/>
        <v>0.11759638308719504</v>
      </c>
      <c r="K153" s="271">
        <f t="shared" si="29"/>
        <v>0.11115699752386282</v>
      </c>
      <c r="L153" s="271">
        <f t="shared" si="29"/>
        <v>0.12480379434443065</v>
      </c>
      <c r="M153" s="271">
        <f t="shared" si="29"/>
        <v>0.1174200066505714</v>
      </c>
      <c r="N153" s="271">
        <f t="shared" si="29"/>
        <v>8.2596627056196886E-2</v>
      </c>
      <c r="O153" s="271">
        <f t="shared" si="29"/>
        <v>8.9110516507913309E-2</v>
      </c>
      <c r="P153" s="271">
        <f t="shared" si="29"/>
        <v>9.3204665119899471E-2</v>
      </c>
      <c r="Q153" s="271">
        <f t="shared" si="29"/>
        <v>9.6980422902548144E-2</v>
      </c>
      <c r="R153" s="271">
        <f t="shared" si="29"/>
        <v>9.7830722593247404E-2</v>
      </c>
      <c r="S153" s="271">
        <f t="shared" si="29"/>
        <v>9.8662655316768641E-2</v>
      </c>
      <c r="T153" s="271">
        <f t="shared" si="29"/>
        <v>9.6065314579628108E-2</v>
      </c>
      <c r="U153" s="271">
        <f t="shared" si="29"/>
        <v>0.10250745271025233</v>
      </c>
      <c r="V153" s="271">
        <f t="shared" si="29"/>
        <v>0.10769959750656287</v>
      </c>
      <c r="W153" s="271">
        <f t="shared" si="29"/>
        <v>0.1096236773099085</v>
      </c>
      <c r="DA153" s="79"/>
    </row>
    <row r="154" spans="1:105" ht="12" customHeight="1" x14ac:dyDescent="0.25">
      <c r="A154" s="62" t="s">
        <v>1501</v>
      </c>
      <c r="B154" s="320">
        <f t="shared" ref="B154:W154" si="30">IF(B$61=0,0,B$61/B$48)</f>
        <v>0.13881968135378284</v>
      </c>
      <c r="C154" s="320">
        <f t="shared" si="30"/>
        <v>0.12948041114244421</v>
      </c>
      <c r="D154" s="320">
        <f t="shared" si="30"/>
        <v>0.12671348063569957</v>
      </c>
      <c r="E154" s="320">
        <f t="shared" si="30"/>
        <v>0.1191799913670995</v>
      </c>
      <c r="F154" s="320">
        <f t="shared" si="30"/>
        <v>0.10456644294412154</v>
      </c>
      <c r="G154" s="320">
        <f t="shared" si="30"/>
        <v>9.1951090232277613E-2</v>
      </c>
      <c r="H154" s="320">
        <f t="shared" si="30"/>
        <v>8.8316686349900364E-2</v>
      </c>
      <c r="I154" s="320">
        <f t="shared" si="30"/>
        <v>0.11323135692381274</v>
      </c>
      <c r="J154" s="320">
        <f t="shared" si="30"/>
        <v>9.5369283671221786E-2</v>
      </c>
      <c r="K154" s="320">
        <f t="shared" si="30"/>
        <v>8.8905241751539049E-2</v>
      </c>
      <c r="L154" s="320">
        <f t="shared" si="30"/>
        <v>0.10136536427706756</v>
      </c>
      <c r="M154" s="320">
        <f t="shared" si="30"/>
        <v>9.4886186193655422E-2</v>
      </c>
      <c r="N154" s="320">
        <f t="shared" si="30"/>
        <v>6.6167504977405089E-2</v>
      </c>
      <c r="O154" s="320">
        <f t="shared" si="30"/>
        <v>6.9564729292847571E-2</v>
      </c>
      <c r="P154" s="320">
        <f t="shared" si="30"/>
        <v>7.0981047345596585E-2</v>
      </c>
      <c r="Q154" s="320">
        <f t="shared" si="30"/>
        <v>7.5975232643802168E-2</v>
      </c>
      <c r="R154" s="320">
        <f t="shared" si="30"/>
        <v>7.6136550771108522E-2</v>
      </c>
      <c r="S154" s="320">
        <f t="shared" si="30"/>
        <v>7.5698638013630609E-2</v>
      </c>
      <c r="T154" s="320">
        <f t="shared" si="30"/>
        <v>7.460274890288536E-2</v>
      </c>
      <c r="U154" s="320">
        <f t="shared" si="30"/>
        <v>7.9415758089830826E-2</v>
      </c>
      <c r="V154" s="320">
        <f t="shared" si="30"/>
        <v>8.2013228300762769E-2</v>
      </c>
      <c r="W154" s="320">
        <f t="shared" si="30"/>
        <v>8.4772450063742011E-2</v>
      </c>
      <c r="DA154" s="141"/>
    </row>
    <row r="155" spans="1:105" ht="12" customHeight="1" x14ac:dyDescent="0.25">
      <c r="A155" s="62" t="s">
        <v>1508</v>
      </c>
      <c r="B155" s="320">
        <f t="shared" ref="B155:W155" si="31">IF(B$67=0,0,B$67/B$48)</f>
        <v>2.5371192439645203E-2</v>
      </c>
      <c r="C155" s="320">
        <f t="shared" si="31"/>
        <v>2.5492195216305823E-2</v>
      </c>
      <c r="D155" s="320">
        <f t="shared" si="31"/>
        <v>2.6352002728939929E-2</v>
      </c>
      <c r="E155" s="320">
        <f t="shared" si="31"/>
        <v>2.6136212534074599E-2</v>
      </c>
      <c r="F155" s="320">
        <f t="shared" si="31"/>
        <v>2.6277727275479421E-2</v>
      </c>
      <c r="G155" s="320">
        <f t="shared" si="31"/>
        <v>2.6915494949910999E-2</v>
      </c>
      <c r="H155" s="320">
        <f t="shared" si="31"/>
        <v>2.6387746508543888E-2</v>
      </c>
      <c r="I155" s="320">
        <f t="shared" si="31"/>
        <v>2.2626569742763288E-2</v>
      </c>
      <c r="J155" s="320">
        <f t="shared" si="31"/>
        <v>2.2227099415973249E-2</v>
      </c>
      <c r="K155" s="320">
        <f t="shared" si="31"/>
        <v>2.2251755772323769E-2</v>
      </c>
      <c r="L155" s="320">
        <f t="shared" si="31"/>
        <v>2.343843006736308E-2</v>
      </c>
      <c r="M155" s="320">
        <f t="shared" si="31"/>
        <v>2.2533820456915973E-2</v>
      </c>
      <c r="N155" s="320">
        <f t="shared" si="31"/>
        <v>1.6429122078791797E-2</v>
      </c>
      <c r="O155" s="320">
        <f t="shared" si="31"/>
        <v>1.9545787215065735E-2</v>
      </c>
      <c r="P155" s="320">
        <f t="shared" si="31"/>
        <v>2.2223617774302883E-2</v>
      </c>
      <c r="Q155" s="320">
        <f t="shared" si="31"/>
        <v>2.1005190258745976E-2</v>
      </c>
      <c r="R155" s="320">
        <f t="shared" si="31"/>
        <v>2.1694171822138886E-2</v>
      </c>
      <c r="S155" s="320">
        <f t="shared" si="31"/>
        <v>2.2964017303138021E-2</v>
      </c>
      <c r="T155" s="320">
        <f t="shared" si="31"/>
        <v>2.1462565676742755E-2</v>
      </c>
      <c r="U155" s="320">
        <f t="shared" si="31"/>
        <v>2.3091694620421505E-2</v>
      </c>
      <c r="V155" s="320">
        <f t="shared" si="31"/>
        <v>2.56863692058001E-2</v>
      </c>
      <c r="W155" s="320">
        <f t="shared" si="31"/>
        <v>2.4851227246166504E-2</v>
      </c>
      <c r="DA155" s="141"/>
    </row>
    <row r="156" spans="1:105" ht="12" customHeight="1" x14ac:dyDescent="0.25">
      <c r="A156" s="62" t="s">
        <v>1520</v>
      </c>
      <c r="B156" s="320">
        <f t="shared" ref="B156:W156" si="32">IF(B$78=0,0,B$78/B$48)</f>
        <v>0</v>
      </c>
      <c r="C156" s="320">
        <f t="shared" si="32"/>
        <v>0</v>
      </c>
      <c r="D156" s="320">
        <f t="shared" si="32"/>
        <v>0</v>
      </c>
      <c r="E156" s="320">
        <f t="shared" si="32"/>
        <v>0</v>
      </c>
      <c r="F156" s="320">
        <f t="shared" si="32"/>
        <v>0</v>
      </c>
      <c r="G156" s="320">
        <f t="shared" si="32"/>
        <v>0</v>
      </c>
      <c r="H156" s="320">
        <f t="shared" si="32"/>
        <v>0</v>
      </c>
      <c r="I156" s="320">
        <f t="shared" si="32"/>
        <v>0</v>
      </c>
      <c r="J156" s="320">
        <f t="shared" si="32"/>
        <v>0</v>
      </c>
      <c r="K156" s="320">
        <f t="shared" si="32"/>
        <v>0</v>
      </c>
      <c r="L156" s="320">
        <f t="shared" si="32"/>
        <v>0</v>
      </c>
      <c r="M156" s="320">
        <f t="shared" si="32"/>
        <v>0</v>
      </c>
      <c r="N156" s="320">
        <f t="shared" si="32"/>
        <v>0</v>
      </c>
      <c r="O156" s="320">
        <f t="shared" si="32"/>
        <v>0</v>
      </c>
      <c r="P156" s="320">
        <f t="shared" si="32"/>
        <v>0</v>
      </c>
      <c r="Q156" s="320">
        <f t="shared" si="32"/>
        <v>0</v>
      </c>
      <c r="R156" s="320">
        <f t="shared" si="32"/>
        <v>0</v>
      </c>
      <c r="S156" s="320">
        <f t="shared" si="32"/>
        <v>0</v>
      </c>
      <c r="T156" s="320">
        <f t="shared" si="32"/>
        <v>0</v>
      </c>
      <c r="U156" s="320">
        <f t="shared" si="32"/>
        <v>0</v>
      </c>
      <c r="V156" s="320">
        <f t="shared" si="32"/>
        <v>0</v>
      </c>
      <c r="W156" s="320">
        <f t="shared" si="32"/>
        <v>0</v>
      </c>
      <c r="DA156" s="141"/>
    </row>
    <row r="157" spans="1:105" ht="12" customHeight="1" x14ac:dyDescent="0.25">
      <c r="A157" s="203" t="s">
        <v>1522</v>
      </c>
      <c r="B157" s="271">
        <f t="shared" ref="B157:W157" si="33">IF(B$79=0,0,B$79/B$48)</f>
        <v>0.63576110168667332</v>
      </c>
      <c r="C157" s="271">
        <f t="shared" si="33"/>
        <v>0.64204871601064639</v>
      </c>
      <c r="D157" s="271">
        <f t="shared" si="33"/>
        <v>0.66125957158800719</v>
      </c>
      <c r="E157" s="271">
        <f t="shared" si="33"/>
        <v>0.64889895212613458</v>
      </c>
      <c r="F157" s="271">
        <f t="shared" si="33"/>
        <v>0.65132688867803978</v>
      </c>
      <c r="G157" s="271">
        <f t="shared" si="33"/>
        <v>0.6985539970990321</v>
      </c>
      <c r="H157" s="271">
        <f t="shared" si="33"/>
        <v>0.70149100919345742</v>
      </c>
      <c r="I157" s="271">
        <f t="shared" si="33"/>
        <v>0.62349767465041417</v>
      </c>
      <c r="J157" s="271">
        <f t="shared" si="33"/>
        <v>0.62210872167324338</v>
      </c>
      <c r="K157" s="271">
        <f t="shared" si="33"/>
        <v>0.6262080602623874</v>
      </c>
      <c r="L157" s="271">
        <f t="shared" si="33"/>
        <v>0.66557382359483186</v>
      </c>
      <c r="M157" s="271">
        <f t="shared" si="33"/>
        <v>0.649706938014463</v>
      </c>
      <c r="N157" s="271">
        <f t="shared" si="33"/>
        <v>0.53987097708323795</v>
      </c>
      <c r="O157" s="271">
        <f t="shared" si="33"/>
        <v>0.60813650519356255</v>
      </c>
      <c r="P157" s="271">
        <f t="shared" si="33"/>
        <v>0.65559706514337057</v>
      </c>
      <c r="Q157" s="271">
        <f t="shared" si="33"/>
        <v>0.63997572774343225</v>
      </c>
      <c r="R157" s="271">
        <f t="shared" si="33"/>
        <v>0.6620480704256676</v>
      </c>
      <c r="S157" s="271">
        <f t="shared" si="33"/>
        <v>0.69252965378116815</v>
      </c>
      <c r="T157" s="271">
        <f t="shared" si="33"/>
        <v>0.66759458415381734</v>
      </c>
      <c r="U157" s="271">
        <f t="shared" si="33"/>
        <v>0.67839365545628316</v>
      </c>
      <c r="V157" s="271">
        <f t="shared" si="33"/>
        <v>0.71099148415230651</v>
      </c>
      <c r="W157" s="271">
        <f t="shared" si="33"/>
        <v>0.67879694911309296</v>
      </c>
      <c r="DA157" s="79"/>
    </row>
    <row r="158" spans="1:105" ht="12" customHeight="1" x14ac:dyDescent="0.25">
      <c r="A158" s="62" t="s">
        <v>1523</v>
      </c>
      <c r="B158" s="320">
        <f t="shared" ref="B158:W158" si="34">IF(B$80=0,0,B$80/B$48)</f>
        <v>0.63576110168667332</v>
      </c>
      <c r="C158" s="320">
        <f t="shared" si="34"/>
        <v>0.64204871601064639</v>
      </c>
      <c r="D158" s="320">
        <f t="shared" si="34"/>
        <v>0.66125957158800719</v>
      </c>
      <c r="E158" s="320">
        <f t="shared" si="34"/>
        <v>0.64889895212613458</v>
      </c>
      <c r="F158" s="320">
        <f t="shared" si="34"/>
        <v>0.65132688867803978</v>
      </c>
      <c r="G158" s="320">
        <f t="shared" si="34"/>
        <v>0.6985539970990321</v>
      </c>
      <c r="H158" s="320">
        <f t="shared" si="34"/>
        <v>0.70149100919345742</v>
      </c>
      <c r="I158" s="320">
        <f t="shared" si="34"/>
        <v>0.62349767465041417</v>
      </c>
      <c r="J158" s="320">
        <f t="shared" si="34"/>
        <v>0.62210872167324338</v>
      </c>
      <c r="K158" s="320">
        <f t="shared" si="34"/>
        <v>0.6262080602623874</v>
      </c>
      <c r="L158" s="320">
        <f t="shared" si="34"/>
        <v>0.66557382359483186</v>
      </c>
      <c r="M158" s="320">
        <f t="shared" si="34"/>
        <v>0.649706938014463</v>
      </c>
      <c r="N158" s="320">
        <f t="shared" si="34"/>
        <v>0.53987097708323795</v>
      </c>
      <c r="O158" s="320">
        <f t="shared" si="34"/>
        <v>0.60813650519356255</v>
      </c>
      <c r="P158" s="320">
        <f t="shared" si="34"/>
        <v>0.65559706514337057</v>
      </c>
      <c r="Q158" s="320">
        <f t="shared" si="34"/>
        <v>0.63997572774343225</v>
      </c>
      <c r="R158" s="320">
        <f t="shared" si="34"/>
        <v>0.6620480704256676</v>
      </c>
      <c r="S158" s="320">
        <f t="shared" si="34"/>
        <v>0.69252965378116815</v>
      </c>
      <c r="T158" s="320">
        <f t="shared" si="34"/>
        <v>0.66759458415381734</v>
      </c>
      <c r="U158" s="320">
        <f t="shared" si="34"/>
        <v>0.67839365545628316</v>
      </c>
      <c r="V158" s="320">
        <f t="shared" si="34"/>
        <v>0.71099148415230651</v>
      </c>
      <c r="W158" s="320">
        <f t="shared" si="34"/>
        <v>0.67879694911309296</v>
      </c>
      <c r="DA158" s="141"/>
    </row>
    <row r="159" spans="1:105" ht="12" customHeight="1" x14ac:dyDescent="0.25">
      <c r="A159" s="62" t="s">
        <v>1532</v>
      </c>
      <c r="B159" s="320">
        <f t="shared" ref="B159:W159" si="35">IF(B$88=0,0,B$88/B$48)</f>
        <v>0</v>
      </c>
      <c r="C159" s="320">
        <f t="shared" si="35"/>
        <v>0</v>
      </c>
      <c r="D159" s="320">
        <f t="shared" si="35"/>
        <v>0</v>
      </c>
      <c r="E159" s="320">
        <f t="shared" si="35"/>
        <v>0</v>
      </c>
      <c r="F159" s="320">
        <f t="shared" si="35"/>
        <v>0</v>
      </c>
      <c r="G159" s="320">
        <f t="shared" si="35"/>
        <v>0</v>
      </c>
      <c r="H159" s="320">
        <f t="shared" si="35"/>
        <v>0</v>
      </c>
      <c r="I159" s="320">
        <f t="shared" si="35"/>
        <v>0</v>
      </c>
      <c r="J159" s="320">
        <f t="shared" si="35"/>
        <v>0</v>
      </c>
      <c r="K159" s="320">
        <f t="shared" si="35"/>
        <v>0</v>
      </c>
      <c r="L159" s="320">
        <f t="shared" si="35"/>
        <v>0</v>
      </c>
      <c r="M159" s="320">
        <f t="shared" si="35"/>
        <v>0</v>
      </c>
      <c r="N159" s="320">
        <f t="shared" si="35"/>
        <v>0</v>
      </c>
      <c r="O159" s="320">
        <f t="shared" si="35"/>
        <v>0</v>
      </c>
      <c r="P159" s="320">
        <f t="shared" si="35"/>
        <v>0</v>
      </c>
      <c r="Q159" s="320">
        <f t="shared" si="35"/>
        <v>0</v>
      </c>
      <c r="R159" s="320">
        <f t="shared" si="35"/>
        <v>0</v>
      </c>
      <c r="S159" s="320">
        <f t="shared" si="35"/>
        <v>0</v>
      </c>
      <c r="T159" s="320">
        <f t="shared" si="35"/>
        <v>0</v>
      </c>
      <c r="U159" s="320">
        <f t="shared" si="35"/>
        <v>0</v>
      </c>
      <c r="V159" s="320">
        <f t="shared" si="35"/>
        <v>0</v>
      </c>
      <c r="W159" s="320">
        <f t="shared" si="35"/>
        <v>0</v>
      </c>
      <c r="DA159" s="141"/>
    </row>
    <row r="160" spans="1:105" ht="12" customHeight="1" x14ac:dyDescent="0.25">
      <c r="A160" s="203" t="s">
        <v>1534</v>
      </c>
      <c r="B160" s="271">
        <f t="shared" ref="B160:W160" si="36">IF(B$89=0,0,B$89/B$48)</f>
        <v>7.3959747782465557E-2</v>
      </c>
      <c r="C160" s="271">
        <f t="shared" si="36"/>
        <v>6.8984011902892675E-2</v>
      </c>
      <c r="D160" s="271">
        <f t="shared" si="36"/>
        <v>6.7509858667452557E-2</v>
      </c>
      <c r="E160" s="271">
        <f t="shared" si="36"/>
        <v>6.3496198927032843E-2</v>
      </c>
      <c r="F160" s="271">
        <f t="shared" si="36"/>
        <v>5.5710455975960693E-2</v>
      </c>
      <c r="G160" s="271">
        <f t="shared" si="36"/>
        <v>4.8989303069860914E-2</v>
      </c>
      <c r="H160" s="271">
        <f t="shared" si="36"/>
        <v>4.7052981131509825E-2</v>
      </c>
      <c r="I160" s="271">
        <f t="shared" si="36"/>
        <v>6.0326911267062362E-2</v>
      </c>
      <c r="J160" s="271">
        <f t="shared" si="36"/>
        <v>5.0810433345846132E-2</v>
      </c>
      <c r="K160" s="271">
        <f t="shared" si="36"/>
        <v>4.7366549125879981E-2</v>
      </c>
      <c r="L160" s="271">
        <f t="shared" si="36"/>
        <v>5.4004999166534777E-2</v>
      </c>
      <c r="M160" s="271">
        <f t="shared" si="36"/>
        <v>5.0553050766901191E-2</v>
      </c>
      <c r="N160" s="271">
        <f t="shared" si="36"/>
        <v>3.5252436338995836E-2</v>
      </c>
      <c r="O160" s="271">
        <f t="shared" si="36"/>
        <v>3.7062394776303111E-2</v>
      </c>
      <c r="P160" s="271">
        <f t="shared" si="36"/>
        <v>3.7816974565995261E-2</v>
      </c>
      <c r="Q160" s="271">
        <f t="shared" si="36"/>
        <v>4.0477754949814516E-2</v>
      </c>
      <c r="R160" s="271">
        <f t="shared" si="36"/>
        <v>4.0563701322057714E-2</v>
      </c>
      <c r="S160" s="271">
        <f t="shared" si="36"/>
        <v>4.0330392062319184E-2</v>
      </c>
      <c r="T160" s="271">
        <f t="shared" si="36"/>
        <v>3.9746529014674604E-2</v>
      </c>
      <c r="U160" s="271">
        <f t="shared" si="36"/>
        <v>4.2310783175682133E-2</v>
      </c>
      <c r="V160" s="271">
        <f t="shared" si="36"/>
        <v>4.3694652089654083E-2</v>
      </c>
      <c r="W160" s="271">
        <f t="shared" si="36"/>
        <v>4.5164698294023059E-2</v>
      </c>
      <c r="DA160" s="79"/>
    </row>
    <row r="161" spans="1:105" ht="12" customHeight="1" x14ac:dyDescent="0.25">
      <c r="A161" s="62" t="s">
        <v>1535</v>
      </c>
      <c r="B161" s="320">
        <f t="shared" ref="B161:W161" si="37">IF(B$90=0,0,B$90/B$48)</f>
        <v>7.3959747782465557E-2</v>
      </c>
      <c r="C161" s="320">
        <f t="shared" si="37"/>
        <v>6.8984011902892675E-2</v>
      </c>
      <c r="D161" s="320">
        <f t="shared" si="37"/>
        <v>6.7509858667452557E-2</v>
      </c>
      <c r="E161" s="320">
        <f t="shared" si="37"/>
        <v>6.3496198927032843E-2</v>
      </c>
      <c r="F161" s="320">
        <f t="shared" si="37"/>
        <v>5.5710455975960693E-2</v>
      </c>
      <c r="G161" s="320">
        <f t="shared" si="37"/>
        <v>4.8989303069860914E-2</v>
      </c>
      <c r="H161" s="320">
        <f t="shared" si="37"/>
        <v>4.7052981131509825E-2</v>
      </c>
      <c r="I161" s="320">
        <f t="shared" si="37"/>
        <v>6.0326911267062362E-2</v>
      </c>
      <c r="J161" s="320">
        <f t="shared" si="37"/>
        <v>5.0810433345846132E-2</v>
      </c>
      <c r="K161" s="320">
        <f t="shared" si="37"/>
        <v>4.7366549125879981E-2</v>
      </c>
      <c r="L161" s="320">
        <f t="shared" si="37"/>
        <v>5.4004999166534777E-2</v>
      </c>
      <c r="M161" s="320">
        <f t="shared" si="37"/>
        <v>5.0553050766901191E-2</v>
      </c>
      <c r="N161" s="320">
        <f t="shared" si="37"/>
        <v>3.5252436338995836E-2</v>
      </c>
      <c r="O161" s="320">
        <f t="shared" si="37"/>
        <v>3.7062394776303111E-2</v>
      </c>
      <c r="P161" s="320">
        <f t="shared" si="37"/>
        <v>3.7816974565995261E-2</v>
      </c>
      <c r="Q161" s="320">
        <f t="shared" si="37"/>
        <v>4.0477754949814516E-2</v>
      </c>
      <c r="R161" s="320">
        <f t="shared" si="37"/>
        <v>4.0563701322057714E-2</v>
      </c>
      <c r="S161" s="320">
        <f t="shared" si="37"/>
        <v>4.0330392062319184E-2</v>
      </c>
      <c r="T161" s="320">
        <f t="shared" si="37"/>
        <v>3.9746529014674604E-2</v>
      </c>
      <c r="U161" s="320">
        <f t="shared" si="37"/>
        <v>4.2310783175682133E-2</v>
      </c>
      <c r="V161" s="320">
        <f t="shared" si="37"/>
        <v>4.3694652089654083E-2</v>
      </c>
      <c r="W161" s="320">
        <f t="shared" si="37"/>
        <v>4.5164698294023059E-2</v>
      </c>
      <c r="DA161" s="141"/>
    </row>
    <row r="162" spans="1:105" ht="12" customHeight="1" x14ac:dyDescent="0.25">
      <c r="A162" s="62" t="s">
        <v>1542</v>
      </c>
      <c r="B162" s="329">
        <f t="shared" ref="B162:W162" si="38">IF(B$96=0,0,B$96/B$48)</f>
        <v>0</v>
      </c>
      <c r="C162" s="329">
        <f t="shared" si="38"/>
        <v>0</v>
      </c>
      <c r="D162" s="329">
        <f t="shared" si="38"/>
        <v>0</v>
      </c>
      <c r="E162" s="329">
        <f t="shared" si="38"/>
        <v>0</v>
      </c>
      <c r="F162" s="329">
        <f t="shared" si="38"/>
        <v>0</v>
      </c>
      <c r="G162" s="329">
        <f t="shared" si="38"/>
        <v>0</v>
      </c>
      <c r="H162" s="329">
        <f t="shared" si="38"/>
        <v>0</v>
      </c>
      <c r="I162" s="329">
        <f t="shared" si="38"/>
        <v>0</v>
      </c>
      <c r="J162" s="329">
        <f t="shared" si="38"/>
        <v>0</v>
      </c>
      <c r="K162" s="329">
        <f t="shared" si="38"/>
        <v>0</v>
      </c>
      <c r="L162" s="329">
        <f t="shared" si="38"/>
        <v>0</v>
      </c>
      <c r="M162" s="329">
        <f t="shared" si="38"/>
        <v>0</v>
      </c>
      <c r="N162" s="329">
        <f t="shared" si="38"/>
        <v>0</v>
      </c>
      <c r="O162" s="329">
        <f t="shared" si="38"/>
        <v>0</v>
      </c>
      <c r="P162" s="329">
        <f t="shared" si="38"/>
        <v>0</v>
      </c>
      <c r="Q162" s="329">
        <f t="shared" si="38"/>
        <v>0</v>
      </c>
      <c r="R162" s="329">
        <f t="shared" si="38"/>
        <v>0</v>
      </c>
      <c r="S162" s="329">
        <f t="shared" si="38"/>
        <v>0</v>
      </c>
      <c r="T162" s="329">
        <f t="shared" si="38"/>
        <v>0</v>
      </c>
      <c r="U162" s="329">
        <f t="shared" si="38"/>
        <v>0</v>
      </c>
      <c r="V162" s="329">
        <f t="shared" si="38"/>
        <v>0</v>
      </c>
      <c r="W162" s="329">
        <f t="shared" si="38"/>
        <v>0</v>
      </c>
      <c r="DA162" s="151"/>
    </row>
    <row r="163" spans="1:105" ht="12" customHeight="1" x14ac:dyDescent="0.25">
      <c r="A163" s="100" t="s">
        <v>106</v>
      </c>
      <c r="B163" s="312">
        <f t="shared" ref="B163:W163" si="39">IF(B$48=0,0,B$97/B$48)</f>
        <v>0.12040034682815788</v>
      </c>
      <c r="C163" s="312">
        <f t="shared" si="39"/>
        <v>0.12826071819814436</v>
      </c>
      <c r="D163" s="312">
        <f t="shared" si="39"/>
        <v>0.11253156415567532</v>
      </c>
      <c r="E163" s="312">
        <f t="shared" si="39"/>
        <v>0.13705917199677706</v>
      </c>
      <c r="F163" s="312">
        <f t="shared" si="39"/>
        <v>0.15737510745177266</v>
      </c>
      <c r="G163" s="312">
        <f t="shared" si="39"/>
        <v>0.12911557344820954</v>
      </c>
      <c r="H163" s="312">
        <f t="shared" si="39"/>
        <v>0.13252070710766642</v>
      </c>
      <c r="I163" s="312">
        <f t="shared" si="39"/>
        <v>0.17551452282037291</v>
      </c>
      <c r="J163" s="312">
        <f t="shared" si="39"/>
        <v>0.20514224439812981</v>
      </c>
      <c r="K163" s="312">
        <f t="shared" si="39"/>
        <v>0.2111446487500992</v>
      </c>
      <c r="L163" s="312">
        <f t="shared" si="39"/>
        <v>0.15093124906961294</v>
      </c>
      <c r="M163" s="312">
        <f t="shared" si="39"/>
        <v>0.1775954644862483</v>
      </c>
      <c r="N163" s="312">
        <f t="shared" si="39"/>
        <v>0.33910968353783399</v>
      </c>
      <c r="O163" s="312">
        <f t="shared" si="39"/>
        <v>0.26236986556337577</v>
      </c>
      <c r="P163" s="312">
        <f t="shared" si="39"/>
        <v>0.21003348436463187</v>
      </c>
      <c r="Q163" s="312">
        <f t="shared" si="39"/>
        <v>0.21900859980844722</v>
      </c>
      <c r="R163" s="312">
        <f t="shared" si="39"/>
        <v>0.1958702426997479</v>
      </c>
      <c r="S163" s="312">
        <f t="shared" si="39"/>
        <v>0.16483846112607523</v>
      </c>
      <c r="T163" s="312">
        <f t="shared" si="39"/>
        <v>0.19304122886714115</v>
      </c>
      <c r="U163" s="312">
        <f t="shared" si="39"/>
        <v>0.17294191012716767</v>
      </c>
      <c r="V163" s="312">
        <f t="shared" si="39"/>
        <v>0.13359076046605431</v>
      </c>
      <c r="W163" s="312">
        <f t="shared" si="39"/>
        <v>0.16237401397602153</v>
      </c>
      <c r="DA163" s="127"/>
    </row>
    <row r="164" spans="1:105" ht="12" customHeight="1" x14ac:dyDescent="0.25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DA164" s="173"/>
    </row>
    <row r="165" spans="1:105" ht="12" customHeight="1" x14ac:dyDescent="0.25">
      <c r="A165" s="35" t="s">
        <v>51</v>
      </c>
      <c r="B165" s="234">
        <f t="shared" ref="B165:W165" si="40">SUM(B166:B170,B172:B174,B176:B178,B179)</f>
        <v>0.99999999999999989</v>
      </c>
      <c r="C165" s="234">
        <f t="shared" si="40"/>
        <v>1</v>
      </c>
      <c r="D165" s="234">
        <f t="shared" si="40"/>
        <v>0.99999999999999989</v>
      </c>
      <c r="E165" s="234">
        <f t="shared" si="40"/>
        <v>1.0000000000000002</v>
      </c>
      <c r="F165" s="234">
        <f t="shared" si="40"/>
        <v>1.0000000000000002</v>
      </c>
      <c r="G165" s="234">
        <f t="shared" si="40"/>
        <v>1.0000000000000002</v>
      </c>
      <c r="H165" s="234">
        <f t="shared" si="40"/>
        <v>0.99999999999999978</v>
      </c>
      <c r="I165" s="234">
        <f t="shared" si="40"/>
        <v>1.0000000000000002</v>
      </c>
      <c r="J165" s="234">
        <f t="shared" si="40"/>
        <v>0.99999999999999989</v>
      </c>
      <c r="K165" s="234">
        <f t="shared" si="40"/>
        <v>1</v>
      </c>
      <c r="L165" s="234">
        <f t="shared" si="40"/>
        <v>1</v>
      </c>
      <c r="M165" s="234">
        <f t="shared" si="40"/>
        <v>1</v>
      </c>
      <c r="N165" s="234">
        <f t="shared" si="40"/>
        <v>1</v>
      </c>
      <c r="O165" s="234">
        <f t="shared" si="40"/>
        <v>1</v>
      </c>
      <c r="P165" s="234">
        <f t="shared" si="40"/>
        <v>1</v>
      </c>
      <c r="Q165" s="234">
        <f t="shared" si="40"/>
        <v>1</v>
      </c>
      <c r="R165" s="234">
        <f t="shared" si="40"/>
        <v>1</v>
      </c>
      <c r="S165" s="234">
        <f t="shared" si="40"/>
        <v>1</v>
      </c>
      <c r="T165" s="234">
        <f t="shared" si="40"/>
        <v>1</v>
      </c>
      <c r="U165" s="234">
        <f t="shared" si="40"/>
        <v>0.99999999999999989</v>
      </c>
      <c r="V165" s="234">
        <f t="shared" si="40"/>
        <v>0.99999999999999989</v>
      </c>
      <c r="W165" s="234">
        <f t="shared" si="40"/>
        <v>1.0000000000000002</v>
      </c>
      <c r="DA165" s="95"/>
    </row>
    <row r="166" spans="1:105" ht="12" customHeight="1" x14ac:dyDescent="0.25">
      <c r="A166" s="55" t="s">
        <v>92</v>
      </c>
      <c r="B166" s="268">
        <f t="shared" ref="B166:W166" si="41">IF(B$100=0,0,B$100/B$99)</f>
        <v>0</v>
      </c>
      <c r="C166" s="268">
        <f t="shared" si="41"/>
        <v>0</v>
      </c>
      <c r="D166" s="268">
        <f t="shared" si="41"/>
        <v>0</v>
      </c>
      <c r="E166" s="268">
        <f t="shared" si="41"/>
        <v>0</v>
      </c>
      <c r="F166" s="268">
        <f t="shared" si="41"/>
        <v>0</v>
      </c>
      <c r="G166" s="268">
        <f t="shared" si="41"/>
        <v>0</v>
      </c>
      <c r="H166" s="268">
        <f t="shared" si="41"/>
        <v>0</v>
      </c>
      <c r="I166" s="268">
        <f t="shared" si="41"/>
        <v>0</v>
      </c>
      <c r="J166" s="268">
        <f t="shared" si="41"/>
        <v>0</v>
      </c>
      <c r="K166" s="268">
        <f t="shared" si="41"/>
        <v>0</v>
      </c>
      <c r="L166" s="268">
        <f t="shared" si="41"/>
        <v>0</v>
      </c>
      <c r="M166" s="268">
        <f t="shared" si="41"/>
        <v>0</v>
      </c>
      <c r="N166" s="268">
        <f t="shared" si="41"/>
        <v>0</v>
      </c>
      <c r="O166" s="268">
        <f t="shared" si="41"/>
        <v>0</v>
      </c>
      <c r="P166" s="268">
        <f t="shared" si="41"/>
        <v>0</v>
      </c>
      <c r="Q166" s="268">
        <f t="shared" si="41"/>
        <v>0</v>
      </c>
      <c r="R166" s="268">
        <f t="shared" si="41"/>
        <v>0</v>
      </c>
      <c r="S166" s="268">
        <f t="shared" si="41"/>
        <v>0</v>
      </c>
      <c r="T166" s="268">
        <f t="shared" si="41"/>
        <v>0</v>
      </c>
      <c r="U166" s="268">
        <f t="shared" si="41"/>
        <v>0</v>
      </c>
      <c r="V166" s="268">
        <f t="shared" si="41"/>
        <v>0</v>
      </c>
      <c r="W166" s="268">
        <f t="shared" si="41"/>
        <v>0</v>
      </c>
      <c r="DA166" s="76"/>
    </row>
    <row r="167" spans="1:105" ht="12" customHeight="1" x14ac:dyDescent="0.25">
      <c r="A167" s="202" t="s">
        <v>93</v>
      </c>
      <c r="B167" s="269">
        <f t="shared" ref="B167:W167" si="42">IF(B$101=0,0,B$101/B$99)</f>
        <v>0</v>
      </c>
      <c r="C167" s="269">
        <f t="shared" si="42"/>
        <v>0</v>
      </c>
      <c r="D167" s="269">
        <f t="shared" si="42"/>
        <v>0</v>
      </c>
      <c r="E167" s="269">
        <f t="shared" si="42"/>
        <v>0</v>
      </c>
      <c r="F167" s="269">
        <f t="shared" si="42"/>
        <v>0</v>
      </c>
      <c r="G167" s="269">
        <f t="shared" si="42"/>
        <v>0</v>
      </c>
      <c r="H167" s="269">
        <f t="shared" si="42"/>
        <v>0</v>
      </c>
      <c r="I167" s="269">
        <f t="shared" si="42"/>
        <v>0</v>
      </c>
      <c r="J167" s="269">
        <f t="shared" si="42"/>
        <v>0</v>
      </c>
      <c r="K167" s="269">
        <f t="shared" si="42"/>
        <v>0</v>
      </c>
      <c r="L167" s="269">
        <f t="shared" si="42"/>
        <v>0</v>
      </c>
      <c r="M167" s="269">
        <f t="shared" si="42"/>
        <v>0</v>
      </c>
      <c r="N167" s="269">
        <f t="shared" si="42"/>
        <v>0</v>
      </c>
      <c r="O167" s="269">
        <f t="shared" si="42"/>
        <v>0</v>
      </c>
      <c r="P167" s="269">
        <f t="shared" si="42"/>
        <v>0</v>
      </c>
      <c r="Q167" s="269">
        <f t="shared" si="42"/>
        <v>0</v>
      </c>
      <c r="R167" s="269">
        <f t="shared" si="42"/>
        <v>0</v>
      </c>
      <c r="S167" s="269">
        <f t="shared" si="42"/>
        <v>0</v>
      </c>
      <c r="T167" s="269">
        <f t="shared" si="42"/>
        <v>0</v>
      </c>
      <c r="U167" s="269">
        <f t="shared" si="42"/>
        <v>0</v>
      </c>
      <c r="V167" s="269">
        <f t="shared" si="42"/>
        <v>0</v>
      </c>
      <c r="W167" s="269">
        <f t="shared" si="42"/>
        <v>0</v>
      </c>
      <c r="DA167" s="77"/>
    </row>
    <row r="168" spans="1:105" ht="12" customHeight="1" x14ac:dyDescent="0.25">
      <c r="A168" s="202" t="s">
        <v>94</v>
      </c>
      <c r="B168" s="269">
        <f t="shared" ref="B168:W168" si="43">IF(B$102=0,0,B$102/B$99)</f>
        <v>0</v>
      </c>
      <c r="C168" s="269">
        <f t="shared" si="43"/>
        <v>0</v>
      </c>
      <c r="D168" s="269">
        <f t="shared" si="43"/>
        <v>0</v>
      </c>
      <c r="E168" s="269">
        <f t="shared" si="43"/>
        <v>0</v>
      </c>
      <c r="F168" s="269">
        <f t="shared" si="43"/>
        <v>0</v>
      </c>
      <c r="G168" s="269">
        <f t="shared" si="43"/>
        <v>0</v>
      </c>
      <c r="H168" s="269">
        <f t="shared" si="43"/>
        <v>0</v>
      </c>
      <c r="I168" s="269">
        <f t="shared" si="43"/>
        <v>0</v>
      </c>
      <c r="J168" s="269">
        <f t="shared" si="43"/>
        <v>0</v>
      </c>
      <c r="K168" s="269">
        <f t="shared" si="43"/>
        <v>0</v>
      </c>
      <c r="L168" s="269">
        <f t="shared" si="43"/>
        <v>0</v>
      </c>
      <c r="M168" s="269">
        <f t="shared" si="43"/>
        <v>0</v>
      </c>
      <c r="N168" s="269">
        <f t="shared" si="43"/>
        <v>0</v>
      </c>
      <c r="O168" s="269">
        <f t="shared" si="43"/>
        <v>0</v>
      </c>
      <c r="P168" s="269">
        <f t="shared" si="43"/>
        <v>0</v>
      </c>
      <c r="Q168" s="269">
        <f t="shared" si="43"/>
        <v>0</v>
      </c>
      <c r="R168" s="269">
        <f t="shared" si="43"/>
        <v>0</v>
      </c>
      <c r="S168" s="269">
        <f t="shared" si="43"/>
        <v>0</v>
      </c>
      <c r="T168" s="269">
        <f t="shared" si="43"/>
        <v>0</v>
      </c>
      <c r="U168" s="269">
        <f t="shared" si="43"/>
        <v>0</v>
      </c>
      <c r="V168" s="269">
        <f t="shared" si="43"/>
        <v>0</v>
      </c>
      <c r="W168" s="269">
        <f t="shared" si="43"/>
        <v>0</v>
      </c>
      <c r="DA168" s="77"/>
    </row>
    <row r="169" spans="1:105" ht="12" customHeight="1" x14ac:dyDescent="0.25">
      <c r="A169" s="202" t="s">
        <v>95</v>
      </c>
      <c r="B169" s="269">
        <f t="shared" ref="B169:W169" si="44">IF(B$103=0,0,B$103/B$99)</f>
        <v>0</v>
      </c>
      <c r="C169" s="269">
        <f t="shared" si="44"/>
        <v>0</v>
      </c>
      <c r="D169" s="269">
        <f t="shared" si="44"/>
        <v>0</v>
      </c>
      <c r="E169" s="269">
        <f t="shared" si="44"/>
        <v>0</v>
      </c>
      <c r="F169" s="269">
        <f t="shared" si="44"/>
        <v>0</v>
      </c>
      <c r="G169" s="269">
        <f t="shared" si="44"/>
        <v>0</v>
      </c>
      <c r="H169" s="269">
        <f t="shared" si="44"/>
        <v>0</v>
      </c>
      <c r="I169" s="269">
        <f t="shared" si="44"/>
        <v>0</v>
      </c>
      <c r="J169" s="269">
        <f t="shared" si="44"/>
        <v>0</v>
      </c>
      <c r="K169" s="269">
        <f t="shared" si="44"/>
        <v>0</v>
      </c>
      <c r="L169" s="269">
        <f t="shared" si="44"/>
        <v>0</v>
      </c>
      <c r="M169" s="269">
        <f t="shared" si="44"/>
        <v>0</v>
      </c>
      <c r="N169" s="269">
        <f t="shared" si="44"/>
        <v>0</v>
      </c>
      <c r="O169" s="269">
        <f t="shared" si="44"/>
        <v>0</v>
      </c>
      <c r="P169" s="269">
        <f t="shared" si="44"/>
        <v>0</v>
      </c>
      <c r="Q169" s="269">
        <f t="shared" si="44"/>
        <v>0</v>
      </c>
      <c r="R169" s="269">
        <f t="shared" si="44"/>
        <v>0</v>
      </c>
      <c r="S169" s="269">
        <f t="shared" si="44"/>
        <v>0</v>
      </c>
      <c r="T169" s="269">
        <f t="shared" si="44"/>
        <v>0</v>
      </c>
      <c r="U169" s="269">
        <f t="shared" si="44"/>
        <v>0</v>
      </c>
      <c r="V169" s="269">
        <f t="shared" si="44"/>
        <v>0</v>
      </c>
      <c r="W169" s="269">
        <f t="shared" si="44"/>
        <v>0</v>
      </c>
      <c r="DA169" s="77"/>
    </row>
    <row r="170" spans="1:105" ht="12" customHeight="1" x14ac:dyDescent="0.25">
      <c r="A170" s="56" t="s">
        <v>96</v>
      </c>
      <c r="B170" s="270">
        <f t="shared" ref="B170:W170" si="45">IF(B$104=0,0,B$104/B$99)</f>
        <v>5.7707864074373529E-3</v>
      </c>
      <c r="C170" s="270">
        <f t="shared" si="45"/>
        <v>6.1767105521064068E-3</v>
      </c>
      <c r="D170" s="270">
        <f t="shared" si="45"/>
        <v>6.2871156189600059E-3</v>
      </c>
      <c r="E170" s="270">
        <f t="shared" si="45"/>
        <v>6.0691037514850844E-3</v>
      </c>
      <c r="F170" s="270">
        <f t="shared" si="45"/>
        <v>6.2056394299885203E-3</v>
      </c>
      <c r="G170" s="270">
        <f t="shared" si="45"/>
        <v>6.425934630126486E-3</v>
      </c>
      <c r="H170" s="270">
        <f t="shared" si="45"/>
        <v>6.3329619784070427E-3</v>
      </c>
      <c r="I170" s="270">
        <f t="shared" si="45"/>
        <v>5.6542350905009787E-3</v>
      </c>
      <c r="J170" s="270">
        <f t="shared" si="45"/>
        <v>6.0445520802801436E-3</v>
      </c>
      <c r="K170" s="270">
        <f t="shared" si="45"/>
        <v>6.1754312677152175E-3</v>
      </c>
      <c r="L170" s="270">
        <f t="shared" si="45"/>
        <v>6.3222938595526666E-3</v>
      </c>
      <c r="M170" s="270">
        <f t="shared" si="45"/>
        <v>6.791922881950469E-3</v>
      </c>
      <c r="N170" s="270">
        <f t="shared" si="45"/>
        <v>6.1901633002732995E-3</v>
      </c>
      <c r="O170" s="270">
        <f t="shared" si="45"/>
        <v>6.1503813352779138E-3</v>
      </c>
      <c r="P170" s="270">
        <f t="shared" si="45"/>
        <v>6.0876172669172635E-3</v>
      </c>
      <c r="Q170" s="270">
        <f t="shared" si="45"/>
        <v>5.8699994925520711E-3</v>
      </c>
      <c r="R170" s="270">
        <f t="shared" si="45"/>
        <v>6.2350494446851562E-3</v>
      </c>
      <c r="S170" s="270">
        <f t="shared" si="45"/>
        <v>6.2599567059722474E-3</v>
      </c>
      <c r="T170" s="270">
        <f t="shared" si="45"/>
        <v>6.2935163879632543E-3</v>
      </c>
      <c r="U170" s="270">
        <f t="shared" si="45"/>
        <v>6.3210073655782942E-3</v>
      </c>
      <c r="V170" s="270">
        <f t="shared" si="45"/>
        <v>6.2679369807613775E-3</v>
      </c>
      <c r="W170" s="270">
        <f t="shared" si="45"/>
        <v>5.9546156162256043E-3</v>
      </c>
      <c r="DA170" s="78"/>
    </row>
    <row r="171" spans="1:105" ht="12" customHeight="1" x14ac:dyDescent="0.25">
      <c r="A171" s="203" t="s">
        <v>1555</v>
      </c>
      <c r="B171" s="271">
        <f t="shared" ref="B171:W171" si="46">IF(B$110=0,0,B$110/B$99)</f>
        <v>0.74843694363480207</v>
      </c>
      <c r="C171" s="271">
        <f t="shared" si="46"/>
        <v>0.74119249782470997</v>
      </c>
      <c r="D171" s="271">
        <f t="shared" si="46"/>
        <v>0.75148041214405281</v>
      </c>
      <c r="E171" s="271">
        <f t="shared" si="46"/>
        <v>0.73501024339956067</v>
      </c>
      <c r="F171" s="271">
        <f t="shared" si="46"/>
        <v>0.72696679895717509</v>
      </c>
      <c r="G171" s="271">
        <f t="shared" si="46"/>
        <v>0.7017268337222009</v>
      </c>
      <c r="H171" s="271">
        <f t="shared" si="46"/>
        <v>0.70249527021548364</v>
      </c>
      <c r="I171" s="271">
        <f t="shared" si="46"/>
        <v>0.70836092646372228</v>
      </c>
      <c r="J171" s="271">
        <f t="shared" si="46"/>
        <v>0.70547963392859547</v>
      </c>
      <c r="K171" s="271">
        <f t="shared" si="46"/>
        <v>0.70749982485939922</v>
      </c>
      <c r="L171" s="271">
        <f t="shared" si="46"/>
        <v>0.72672982804803032</v>
      </c>
      <c r="M171" s="271">
        <f t="shared" si="46"/>
        <v>0.72486913659527652</v>
      </c>
      <c r="N171" s="271">
        <f t="shared" si="46"/>
        <v>0.68655163129044772</v>
      </c>
      <c r="O171" s="271">
        <f t="shared" si="46"/>
        <v>0.68467199051239958</v>
      </c>
      <c r="P171" s="271">
        <f t="shared" si="46"/>
        <v>0.68588648565347399</v>
      </c>
      <c r="Q171" s="271">
        <f t="shared" si="46"/>
        <v>0.6661764295989332</v>
      </c>
      <c r="R171" s="271">
        <f t="shared" si="46"/>
        <v>0.68415168110035574</v>
      </c>
      <c r="S171" s="271">
        <f t="shared" si="46"/>
        <v>0.69202234433908283</v>
      </c>
      <c r="T171" s="271">
        <f t="shared" si="46"/>
        <v>0.702354981617479</v>
      </c>
      <c r="U171" s="271">
        <f t="shared" si="46"/>
        <v>0.69356104777032312</v>
      </c>
      <c r="V171" s="271">
        <f t="shared" si="46"/>
        <v>0.67893360898252431</v>
      </c>
      <c r="W171" s="271">
        <f t="shared" si="46"/>
        <v>0.66386447269458504</v>
      </c>
      <c r="DA171" s="79"/>
    </row>
    <row r="172" spans="1:105" ht="12" customHeight="1" x14ac:dyDescent="0.25">
      <c r="A172" s="62" t="s">
        <v>1556</v>
      </c>
      <c r="B172" s="320">
        <f t="shared" ref="B172:W172" si="47">IF(B$111=0,0,B$111/B$99)</f>
        <v>0.74843694363480207</v>
      </c>
      <c r="C172" s="320">
        <f t="shared" si="47"/>
        <v>0.74119249782470997</v>
      </c>
      <c r="D172" s="320">
        <f t="shared" si="47"/>
        <v>0.75148041214405281</v>
      </c>
      <c r="E172" s="320">
        <f t="shared" si="47"/>
        <v>0.73501024339956067</v>
      </c>
      <c r="F172" s="320">
        <f t="shared" si="47"/>
        <v>0.72696679895717509</v>
      </c>
      <c r="G172" s="320">
        <f t="shared" si="47"/>
        <v>0.7017268337222009</v>
      </c>
      <c r="H172" s="320">
        <f t="shared" si="47"/>
        <v>0.70249527021548364</v>
      </c>
      <c r="I172" s="320">
        <f t="shared" si="47"/>
        <v>0.70836092646372228</v>
      </c>
      <c r="J172" s="320">
        <f t="shared" si="47"/>
        <v>0.70547963392859547</v>
      </c>
      <c r="K172" s="320">
        <f t="shared" si="47"/>
        <v>0.70749982485939922</v>
      </c>
      <c r="L172" s="320">
        <f t="shared" si="47"/>
        <v>0.72672982804803032</v>
      </c>
      <c r="M172" s="320">
        <f t="shared" si="47"/>
        <v>0.72486913659527652</v>
      </c>
      <c r="N172" s="320">
        <f t="shared" si="47"/>
        <v>0.68655163129044772</v>
      </c>
      <c r="O172" s="320">
        <f t="shared" si="47"/>
        <v>0.68467199051239958</v>
      </c>
      <c r="P172" s="320">
        <f t="shared" si="47"/>
        <v>0.68588648565347399</v>
      </c>
      <c r="Q172" s="320">
        <f t="shared" si="47"/>
        <v>0.6661764295989332</v>
      </c>
      <c r="R172" s="320">
        <f t="shared" si="47"/>
        <v>0.68415168110035574</v>
      </c>
      <c r="S172" s="320">
        <f t="shared" si="47"/>
        <v>0.69202234433908283</v>
      </c>
      <c r="T172" s="320">
        <f t="shared" si="47"/>
        <v>0.702354981617479</v>
      </c>
      <c r="U172" s="320">
        <f t="shared" si="47"/>
        <v>0.69356104777032312</v>
      </c>
      <c r="V172" s="320">
        <f t="shared" si="47"/>
        <v>0.67893360898252431</v>
      </c>
      <c r="W172" s="320">
        <f t="shared" si="47"/>
        <v>0.66386447269458504</v>
      </c>
      <c r="DA172" s="141"/>
    </row>
    <row r="173" spans="1:105" ht="12" customHeight="1" x14ac:dyDescent="0.25">
      <c r="A173" s="62" t="s">
        <v>1563</v>
      </c>
      <c r="B173" s="320">
        <f t="shared" ref="B173:W173" si="48">IF(B$117=0,0,B$117/B$99)</f>
        <v>0</v>
      </c>
      <c r="C173" s="320">
        <f t="shared" si="48"/>
        <v>0</v>
      </c>
      <c r="D173" s="320">
        <f t="shared" si="48"/>
        <v>0</v>
      </c>
      <c r="E173" s="320">
        <f t="shared" si="48"/>
        <v>0</v>
      </c>
      <c r="F173" s="320">
        <f t="shared" si="48"/>
        <v>0</v>
      </c>
      <c r="G173" s="320">
        <f t="shared" si="48"/>
        <v>0</v>
      </c>
      <c r="H173" s="320">
        <f t="shared" si="48"/>
        <v>0</v>
      </c>
      <c r="I173" s="320">
        <f t="shared" si="48"/>
        <v>0</v>
      </c>
      <c r="J173" s="320">
        <f t="shared" si="48"/>
        <v>0</v>
      </c>
      <c r="K173" s="320">
        <f t="shared" si="48"/>
        <v>0</v>
      </c>
      <c r="L173" s="320">
        <f t="shared" si="48"/>
        <v>0</v>
      </c>
      <c r="M173" s="320">
        <f t="shared" si="48"/>
        <v>0</v>
      </c>
      <c r="N173" s="320">
        <f t="shared" si="48"/>
        <v>0</v>
      </c>
      <c r="O173" s="320">
        <f t="shared" si="48"/>
        <v>0</v>
      </c>
      <c r="P173" s="320">
        <f t="shared" si="48"/>
        <v>0</v>
      </c>
      <c r="Q173" s="320">
        <f t="shared" si="48"/>
        <v>0</v>
      </c>
      <c r="R173" s="320">
        <f t="shared" si="48"/>
        <v>0</v>
      </c>
      <c r="S173" s="320">
        <f t="shared" si="48"/>
        <v>0</v>
      </c>
      <c r="T173" s="320">
        <f t="shared" si="48"/>
        <v>0</v>
      </c>
      <c r="U173" s="320">
        <f t="shared" si="48"/>
        <v>0</v>
      </c>
      <c r="V173" s="320">
        <f t="shared" si="48"/>
        <v>0</v>
      </c>
      <c r="W173" s="320">
        <f t="shared" si="48"/>
        <v>0</v>
      </c>
      <c r="DA173" s="141"/>
    </row>
    <row r="174" spans="1:105" ht="12" customHeight="1" x14ac:dyDescent="0.25">
      <c r="A174" s="203" t="s">
        <v>1565</v>
      </c>
      <c r="B174" s="271">
        <f t="shared" ref="B174:W174" si="49">IF(B$118=0,0,B$118/B$99)</f>
        <v>0</v>
      </c>
      <c r="C174" s="271">
        <f t="shared" si="49"/>
        <v>0</v>
      </c>
      <c r="D174" s="271">
        <f t="shared" si="49"/>
        <v>0</v>
      </c>
      <c r="E174" s="271">
        <f t="shared" si="49"/>
        <v>0</v>
      </c>
      <c r="F174" s="271">
        <f t="shared" si="49"/>
        <v>0</v>
      </c>
      <c r="G174" s="271">
        <f t="shared" si="49"/>
        <v>0</v>
      </c>
      <c r="H174" s="271">
        <f t="shared" si="49"/>
        <v>0</v>
      </c>
      <c r="I174" s="271">
        <f t="shared" si="49"/>
        <v>0</v>
      </c>
      <c r="J174" s="271">
        <f t="shared" si="49"/>
        <v>0</v>
      </c>
      <c r="K174" s="271">
        <f t="shared" si="49"/>
        <v>0</v>
      </c>
      <c r="L174" s="271">
        <f t="shared" si="49"/>
        <v>0</v>
      </c>
      <c r="M174" s="271">
        <f t="shared" si="49"/>
        <v>0</v>
      </c>
      <c r="N174" s="271">
        <f t="shared" si="49"/>
        <v>0</v>
      </c>
      <c r="O174" s="271">
        <f t="shared" si="49"/>
        <v>0</v>
      </c>
      <c r="P174" s="271">
        <f t="shared" si="49"/>
        <v>0</v>
      </c>
      <c r="Q174" s="271">
        <f t="shared" si="49"/>
        <v>0</v>
      </c>
      <c r="R174" s="271">
        <f t="shared" si="49"/>
        <v>0</v>
      </c>
      <c r="S174" s="271">
        <f t="shared" si="49"/>
        <v>0</v>
      </c>
      <c r="T174" s="271">
        <f t="shared" si="49"/>
        <v>0</v>
      </c>
      <c r="U174" s="271">
        <f t="shared" si="49"/>
        <v>0</v>
      </c>
      <c r="V174" s="271">
        <f t="shared" si="49"/>
        <v>0</v>
      </c>
      <c r="W174" s="271">
        <f t="shared" si="49"/>
        <v>0</v>
      </c>
      <c r="DA174" s="79"/>
    </row>
    <row r="175" spans="1:105" ht="12" customHeight="1" x14ac:dyDescent="0.25">
      <c r="A175" s="203" t="s">
        <v>1567</v>
      </c>
      <c r="B175" s="271">
        <f t="shared" ref="B175:W175" si="50">IF(B$119=0,0,B$119/B$99)</f>
        <v>6.2588380575502103E-2</v>
      </c>
      <c r="C175" s="271">
        <f t="shared" si="50"/>
        <v>6.198256049235841E-2</v>
      </c>
      <c r="D175" s="271">
        <f t="shared" si="50"/>
        <v>6.2842892016908847E-2</v>
      </c>
      <c r="E175" s="271">
        <f t="shared" si="50"/>
        <v>6.1465566647964966E-2</v>
      </c>
      <c r="F175" s="271">
        <f t="shared" si="50"/>
        <v>6.0792929939983871E-2</v>
      </c>
      <c r="G175" s="271">
        <f t="shared" si="50"/>
        <v>5.8682226341939939E-2</v>
      </c>
      <c r="H175" s="271">
        <f t="shared" si="50"/>
        <v>5.874648719397127E-2</v>
      </c>
      <c r="I175" s="271">
        <f t="shared" si="50"/>
        <v>5.9237005371503865E-2</v>
      </c>
      <c r="J175" s="271">
        <f t="shared" si="50"/>
        <v>5.8996055969858817E-2</v>
      </c>
      <c r="K175" s="271">
        <f t="shared" si="50"/>
        <v>5.916499535732176E-2</v>
      </c>
      <c r="L175" s="271">
        <f t="shared" si="50"/>
        <v>6.077311313968696E-2</v>
      </c>
      <c r="M175" s="271">
        <f t="shared" si="50"/>
        <v>6.0617511968781422E-2</v>
      </c>
      <c r="N175" s="271">
        <f t="shared" si="50"/>
        <v>5.741319312119033E-2</v>
      </c>
      <c r="O175" s="271">
        <f t="shared" si="50"/>
        <v>5.7256007304319297E-2</v>
      </c>
      <c r="P175" s="271">
        <f t="shared" si="50"/>
        <v>5.7357570014101501E-2</v>
      </c>
      <c r="Q175" s="271">
        <f t="shared" si="50"/>
        <v>5.570930759199956E-2</v>
      </c>
      <c r="R175" s="271">
        <f t="shared" si="50"/>
        <v>5.7212496192561683E-2</v>
      </c>
      <c r="S175" s="271">
        <f t="shared" si="50"/>
        <v>5.7870683993627034E-2</v>
      </c>
      <c r="T175" s="271">
        <f t="shared" si="50"/>
        <v>5.8734755496014597E-2</v>
      </c>
      <c r="U175" s="271">
        <f t="shared" si="50"/>
        <v>5.799935876945999E-2</v>
      </c>
      <c r="V175" s="271">
        <f t="shared" si="50"/>
        <v>5.677613253312612E-2</v>
      </c>
      <c r="W175" s="271">
        <f t="shared" si="50"/>
        <v>5.5515969142001693E-2</v>
      </c>
      <c r="DA175" s="79"/>
    </row>
    <row r="176" spans="1:105" ht="12" customHeight="1" x14ac:dyDescent="0.25">
      <c r="A176" s="62" t="s">
        <v>1568</v>
      </c>
      <c r="B176" s="320">
        <f t="shared" ref="B176:W176" si="51">IF(B$120=0,0,B$120/B$99)</f>
        <v>6.2588380575502103E-2</v>
      </c>
      <c r="C176" s="320">
        <f t="shared" si="51"/>
        <v>6.198256049235841E-2</v>
      </c>
      <c r="D176" s="320">
        <f t="shared" si="51"/>
        <v>6.2842892016908847E-2</v>
      </c>
      <c r="E176" s="320">
        <f t="shared" si="51"/>
        <v>6.1465566647964966E-2</v>
      </c>
      <c r="F176" s="320">
        <f t="shared" si="51"/>
        <v>6.0792929939983871E-2</v>
      </c>
      <c r="G176" s="320">
        <f t="shared" si="51"/>
        <v>5.8682226341939939E-2</v>
      </c>
      <c r="H176" s="320">
        <f t="shared" si="51"/>
        <v>5.874648719397127E-2</v>
      </c>
      <c r="I176" s="320">
        <f t="shared" si="51"/>
        <v>5.9237005371503865E-2</v>
      </c>
      <c r="J176" s="320">
        <f t="shared" si="51"/>
        <v>5.8996055969858817E-2</v>
      </c>
      <c r="K176" s="320">
        <f t="shared" si="51"/>
        <v>5.916499535732176E-2</v>
      </c>
      <c r="L176" s="320">
        <f t="shared" si="51"/>
        <v>6.077311313968696E-2</v>
      </c>
      <c r="M176" s="320">
        <f t="shared" si="51"/>
        <v>6.0617511968781422E-2</v>
      </c>
      <c r="N176" s="320">
        <f t="shared" si="51"/>
        <v>5.741319312119033E-2</v>
      </c>
      <c r="O176" s="320">
        <f t="shared" si="51"/>
        <v>5.7256007304319297E-2</v>
      </c>
      <c r="P176" s="320">
        <f t="shared" si="51"/>
        <v>5.7357570014101501E-2</v>
      </c>
      <c r="Q176" s="320">
        <f t="shared" si="51"/>
        <v>5.570930759199956E-2</v>
      </c>
      <c r="R176" s="320">
        <f t="shared" si="51"/>
        <v>5.7212496192561683E-2</v>
      </c>
      <c r="S176" s="320">
        <f t="shared" si="51"/>
        <v>5.7870683993627034E-2</v>
      </c>
      <c r="T176" s="320">
        <f t="shared" si="51"/>
        <v>5.8734755496014597E-2</v>
      </c>
      <c r="U176" s="320">
        <f t="shared" si="51"/>
        <v>5.799935876945999E-2</v>
      </c>
      <c r="V176" s="320">
        <f t="shared" si="51"/>
        <v>5.677613253312612E-2</v>
      </c>
      <c r="W176" s="320">
        <f t="shared" si="51"/>
        <v>5.5515969142001693E-2</v>
      </c>
      <c r="DA176" s="141"/>
    </row>
    <row r="177" spans="1:105" ht="12" customHeight="1" x14ac:dyDescent="0.25">
      <c r="A177" s="62" t="s">
        <v>1575</v>
      </c>
      <c r="B177" s="320">
        <f t="shared" ref="B177:W177" si="52">IF(B$126=0,0,B$126/B$99)</f>
        <v>0</v>
      </c>
      <c r="C177" s="320">
        <f t="shared" si="52"/>
        <v>0</v>
      </c>
      <c r="D177" s="320">
        <f t="shared" si="52"/>
        <v>0</v>
      </c>
      <c r="E177" s="320">
        <f t="shared" si="52"/>
        <v>0</v>
      </c>
      <c r="F177" s="320">
        <f t="shared" si="52"/>
        <v>0</v>
      </c>
      <c r="G177" s="320">
        <f t="shared" si="52"/>
        <v>0</v>
      </c>
      <c r="H177" s="320">
        <f t="shared" si="52"/>
        <v>0</v>
      </c>
      <c r="I177" s="320">
        <f t="shared" si="52"/>
        <v>0</v>
      </c>
      <c r="J177" s="320">
        <f t="shared" si="52"/>
        <v>0</v>
      </c>
      <c r="K177" s="320">
        <f t="shared" si="52"/>
        <v>0</v>
      </c>
      <c r="L177" s="320">
        <f t="shared" si="52"/>
        <v>0</v>
      </c>
      <c r="M177" s="320">
        <f t="shared" si="52"/>
        <v>0</v>
      </c>
      <c r="N177" s="320">
        <f t="shared" si="52"/>
        <v>0</v>
      </c>
      <c r="O177" s="320">
        <f t="shared" si="52"/>
        <v>0</v>
      </c>
      <c r="P177" s="320">
        <f t="shared" si="52"/>
        <v>0</v>
      </c>
      <c r="Q177" s="320">
        <f t="shared" si="52"/>
        <v>0</v>
      </c>
      <c r="R177" s="320">
        <f t="shared" si="52"/>
        <v>0</v>
      </c>
      <c r="S177" s="320">
        <f t="shared" si="52"/>
        <v>0</v>
      </c>
      <c r="T177" s="320">
        <f t="shared" si="52"/>
        <v>0</v>
      </c>
      <c r="U177" s="320">
        <f t="shared" si="52"/>
        <v>0</v>
      </c>
      <c r="V177" s="320">
        <f t="shared" si="52"/>
        <v>0</v>
      </c>
      <c r="W177" s="320">
        <f t="shared" si="52"/>
        <v>0</v>
      </c>
      <c r="DA177" s="141"/>
    </row>
    <row r="178" spans="1:105" ht="12" customHeight="1" x14ac:dyDescent="0.25">
      <c r="A178" s="203" t="s">
        <v>1577</v>
      </c>
      <c r="B178" s="271">
        <f t="shared" ref="B178:W178" si="53">IF(B$127=0,0,B$127/B$99)</f>
        <v>0</v>
      </c>
      <c r="C178" s="271">
        <f t="shared" si="53"/>
        <v>0</v>
      </c>
      <c r="D178" s="271">
        <f t="shared" si="53"/>
        <v>0</v>
      </c>
      <c r="E178" s="271">
        <f t="shared" si="53"/>
        <v>0</v>
      </c>
      <c r="F178" s="271">
        <f t="shared" si="53"/>
        <v>0</v>
      </c>
      <c r="G178" s="271">
        <f t="shared" si="53"/>
        <v>0</v>
      </c>
      <c r="H178" s="271">
        <f t="shared" si="53"/>
        <v>0</v>
      </c>
      <c r="I178" s="271">
        <f t="shared" si="53"/>
        <v>0</v>
      </c>
      <c r="J178" s="271">
        <f t="shared" si="53"/>
        <v>0</v>
      </c>
      <c r="K178" s="271">
        <f t="shared" si="53"/>
        <v>0</v>
      </c>
      <c r="L178" s="271">
        <f t="shared" si="53"/>
        <v>0</v>
      </c>
      <c r="M178" s="271">
        <f t="shared" si="53"/>
        <v>0</v>
      </c>
      <c r="N178" s="271">
        <f t="shared" si="53"/>
        <v>0</v>
      </c>
      <c r="O178" s="271">
        <f t="shared" si="53"/>
        <v>0</v>
      </c>
      <c r="P178" s="271">
        <f t="shared" si="53"/>
        <v>0</v>
      </c>
      <c r="Q178" s="271">
        <f t="shared" si="53"/>
        <v>0</v>
      </c>
      <c r="R178" s="271">
        <f t="shared" si="53"/>
        <v>0</v>
      </c>
      <c r="S178" s="271">
        <f t="shared" si="53"/>
        <v>0</v>
      </c>
      <c r="T178" s="271">
        <f t="shared" si="53"/>
        <v>0</v>
      </c>
      <c r="U178" s="271">
        <f t="shared" si="53"/>
        <v>0</v>
      </c>
      <c r="V178" s="271">
        <f t="shared" si="53"/>
        <v>0</v>
      </c>
      <c r="W178" s="271">
        <f t="shared" si="53"/>
        <v>0</v>
      </c>
      <c r="DA178" s="79"/>
    </row>
    <row r="179" spans="1:105" ht="12" customHeight="1" x14ac:dyDescent="0.25">
      <c r="A179" s="100" t="s">
        <v>106</v>
      </c>
      <c r="B179" s="312">
        <f t="shared" ref="B179:W179" si="54">IF(B$99=0,0,B$128/B$99)</f>
        <v>0.18320388938225843</v>
      </c>
      <c r="C179" s="312">
        <f t="shared" si="54"/>
        <v>0.19064823113082516</v>
      </c>
      <c r="D179" s="312">
        <f t="shared" si="54"/>
        <v>0.17938958022007823</v>
      </c>
      <c r="E179" s="312">
        <f t="shared" si="54"/>
        <v>0.19745508620098945</v>
      </c>
      <c r="F179" s="312">
        <f t="shared" si="54"/>
        <v>0.20603463167285266</v>
      </c>
      <c r="G179" s="312">
        <f t="shared" si="54"/>
        <v>0.23316500530573275</v>
      </c>
      <c r="H179" s="312">
        <f t="shared" si="54"/>
        <v>0.23242528061213788</v>
      </c>
      <c r="I179" s="312">
        <f t="shared" si="54"/>
        <v>0.22674783307427296</v>
      </c>
      <c r="J179" s="312">
        <f t="shared" si="54"/>
        <v>0.2294797580212655</v>
      </c>
      <c r="K179" s="312">
        <f t="shared" si="54"/>
        <v>0.22715974851556378</v>
      </c>
      <c r="L179" s="312">
        <f t="shared" si="54"/>
        <v>0.2061747649527301</v>
      </c>
      <c r="M179" s="312">
        <f t="shared" si="54"/>
        <v>0.20772142855399162</v>
      </c>
      <c r="N179" s="312">
        <f t="shared" si="54"/>
        <v>0.2498450122880887</v>
      </c>
      <c r="O179" s="312">
        <f t="shared" si="54"/>
        <v>0.25192162084800324</v>
      </c>
      <c r="P179" s="312">
        <f t="shared" si="54"/>
        <v>0.25066832706550718</v>
      </c>
      <c r="Q179" s="312">
        <f t="shared" si="54"/>
        <v>0.27224426331651519</v>
      </c>
      <c r="R179" s="312">
        <f t="shared" si="54"/>
        <v>0.25240077326239752</v>
      </c>
      <c r="S179" s="312">
        <f t="shared" si="54"/>
        <v>0.24384701496131797</v>
      </c>
      <c r="T179" s="312">
        <f t="shared" si="54"/>
        <v>0.23261674649854322</v>
      </c>
      <c r="U179" s="312">
        <f t="shared" si="54"/>
        <v>0.24211858609463852</v>
      </c>
      <c r="V179" s="312">
        <f t="shared" si="54"/>
        <v>0.25802232150358817</v>
      </c>
      <c r="W179" s="312">
        <f t="shared" si="54"/>
        <v>0.27466494254718782</v>
      </c>
      <c r="DA179" s="127"/>
    </row>
    <row r="180" spans="1:105" ht="12" customHeight="1" x14ac:dyDescent="0.25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DA180" s="173"/>
    </row>
    <row r="181" spans="1:105" ht="15" customHeight="1" x14ac:dyDescent="0.25">
      <c r="A181" s="32" t="s">
        <v>432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DA181" s="88"/>
    </row>
    <row r="182" spans="1:105" ht="12" customHeight="1" x14ac:dyDescent="0.25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DA182" s="173"/>
    </row>
    <row r="183" spans="1:105" ht="12" customHeight="1" x14ac:dyDescent="0.25">
      <c r="A183" s="35" t="s">
        <v>1807</v>
      </c>
      <c r="B183" s="322">
        <f t="shared" ref="B183:W183" si="55">SUM(B184:B190,B191:B192)</f>
        <v>211.88150432143854</v>
      </c>
      <c r="C183" s="322">
        <f t="shared" si="55"/>
        <v>207.96708267545893</v>
      </c>
      <c r="D183" s="322">
        <f t="shared" si="55"/>
        <v>227.76283960627339</v>
      </c>
      <c r="E183" s="322">
        <f t="shared" si="55"/>
        <v>209.4548433059386</v>
      </c>
      <c r="F183" s="322">
        <f t="shared" si="55"/>
        <v>221.07512164108402</v>
      </c>
      <c r="G183" s="322">
        <f t="shared" si="55"/>
        <v>236.13232491833344</v>
      </c>
      <c r="H183" s="322">
        <f t="shared" si="55"/>
        <v>230.39873074306175</v>
      </c>
      <c r="I183" s="322">
        <f t="shared" si="55"/>
        <v>210.03335143295888</v>
      </c>
      <c r="J183" s="322">
        <f t="shared" si="55"/>
        <v>219.19085743009612</v>
      </c>
      <c r="K183" s="322">
        <f t="shared" si="55"/>
        <v>202.44057549906421</v>
      </c>
      <c r="L183" s="322">
        <f t="shared" si="55"/>
        <v>200.98648086136544</v>
      </c>
      <c r="M183" s="322">
        <f t="shared" si="55"/>
        <v>196.71168687877136</v>
      </c>
      <c r="N183" s="322">
        <f t="shared" si="55"/>
        <v>260.88127799027427</v>
      </c>
      <c r="O183" s="322">
        <f t="shared" si="55"/>
        <v>264.58966940447124</v>
      </c>
      <c r="P183" s="322">
        <f t="shared" si="55"/>
        <v>271.14748510825422</v>
      </c>
      <c r="Q183" s="322">
        <f t="shared" si="55"/>
        <v>254.0735330032021</v>
      </c>
      <c r="R183" s="322">
        <f t="shared" si="55"/>
        <v>231.62588063745031</v>
      </c>
      <c r="S183" s="322">
        <f t="shared" si="55"/>
        <v>239.16657397715076</v>
      </c>
      <c r="T183" s="322">
        <f t="shared" si="55"/>
        <v>234.56360354503636</v>
      </c>
      <c r="U183" s="322">
        <f t="shared" si="55"/>
        <v>210.09407438218551</v>
      </c>
      <c r="V183" s="322">
        <f t="shared" si="55"/>
        <v>209.77674453065777</v>
      </c>
      <c r="W183" s="322">
        <f t="shared" si="55"/>
        <v>197.1941570850729</v>
      </c>
      <c r="DA183" s="95"/>
    </row>
    <row r="184" spans="1:105" ht="12" customHeight="1" x14ac:dyDescent="0.25">
      <c r="A184" s="55" t="s">
        <v>92</v>
      </c>
      <c r="B184" s="275">
        <f>IF(B$6=0,0,B$6/NMM!B$9*1000)</f>
        <v>0</v>
      </c>
      <c r="C184" s="275">
        <f>IF(C$6=0,0,C$6/NMM!C$9*1000)</f>
        <v>0</v>
      </c>
      <c r="D184" s="275">
        <f>IF(D$6=0,0,D$6/NMM!D$9*1000)</f>
        <v>0</v>
      </c>
      <c r="E184" s="275">
        <f>IF(E$6=0,0,E$6/NMM!E$9*1000)</f>
        <v>0</v>
      </c>
      <c r="F184" s="275">
        <f>IF(F$6=0,0,F$6/NMM!F$9*1000)</f>
        <v>0</v>
      </c>
      <c r="G184" s="275">
        <f>IF(G$6=0,0,G$6/NMM!G$9*1000)</f>
        <v>0</v>
      </c>
      <c r="H184" s="275">
        <f>IF(H$6=0,0,H$6/NMM!H$9*1000)</f>
        <v>0</v>
      </c>
      <c r="I184" s="275">
        <f>IF(I$6=0,0,I$6/NMM!I$9*1000)</f>
        <v>0</v>
      </c>
      <c r="J184" s="275">
        <f>IF(J$6=0,0,J$6/NMM!J$9*1000)</f>
        <v>0</v>
      </c>
      <c r="K184" s="275">
        <f>IF(K$6=0,0,K$6/NMM!K$9*1000)</f>
        <v>0</v>
      </c>
      <c r="L184" s="275">
        <f>IF(L$6=0,0,L$6/NMM!L$9*1000)</f>
        <v>0</v>
      </c>
      <c r="M184" s="275">
        <f>IF(M$6=0,0,M$6/NMM!M$9*1000)</f>
        <v>0</v>
      </c>
      <c r="N184" s="275">
        <f>IF(N$6=0,0,N$6/NMM!N$9*1000)</f>
        <v>0</v>
      </c>
      <c r="O184" s="275">
        <f>IF(O$6=0,0,O$6/NMM!O$9*1000)</f>
        <v>0</v>
      </c>
      <c r="P184" s="275">
        <f>IF(P$6=0,0,P$6/NMM!P$9*1000)</f>
        <v>0</v>
      </c>
      <c r="Q184" s="275">
        <f>IF(Q$6=0,0,Q$6/NMM!Q$9*1000)</f>
        <v>0</v>
      </c>
      <c r="R184" s="275">
        <f>IF(R$6=0,0,R$6/NMM!R$9*1000)</f>
        <v>0</v>
      </c>
      <c r="S184" s="275">
        <f>IF(S$6=0,0,S$6/NMM!S$9*1000)</f>
        <v>0</v>
      </c>
      <c r="T184" s="275">
        <f>IF(T$6=0,0,T$6/NMM!T$9*1000)</f>
        <v>0</v>
      </c>
      <c r="U184" s="275">
        <f>IF(U$6=0,0,U$6/NMM!U$9*1000)</f>
        <v>0</v>
      </c>
      <c r="V184" s="275">
        <f>IF(V$6=0,0,V$6/NMM!V$9*1000)</f>
        <v>0</v>
      </c>
      <c r="W184" s="275">
        <f>IF(W$6=0,0,W$6/NMM!W$9*1000)</f>
        <v>0</v>
      </c>
      <c r="DA184" s="76"/>
    </row>
    <row r="185" spans="1:105" ht="12" customHeight="1" x14ac:dyDescent="0.25">
      <c r="A185" s="202" t="s">
        <v>93</v>
      </c>
      <c r="B185" s="276">
        <f>IF(B$7=0,0,B$7/NMM!B$9*1000)</f>
        <v>0</v>
      </c>
      <c r="C185" s="276">
        <f>IF(C$7=0,0,C$7/NMM!C$9*1000)</f>
        <v>0</v>
      </c>
      <c r="D185" s="276">
        <f>IF(D$7=0,0,D$7/NMM!D$9*1000)</f>
        <v>0</v>
      </c>
      <c r="E185" s="276">
        <f>IF(E$7=0,0,E$7/NMM!E$9*1000)</f>
        <v>0</v>
      </c>
      <c r="F185" s="276">
        <f>IF(F$7=0,0,F$7/NMM!F$9*1000)</f>
        <v>0</v>
      </c>
      <c r="G185" s="276">
        <f>IF(G$7=0,0,G$7/NMM!G$9*1000)</f>
        <v>0</v>
      </c>
      <c r="H185" s="276">
        <f>IF(H$7=0,0,H$7/NMM!H$9*1000)</f>
        <v>0</v>
      </c>
      <c r="I185" s="276">
        <f>IF(I$7=0,0,I$7/NMM!I$9*1000)</f>
        <v>0</v>
      </c>
      <c r="J185" s="276">
        <f>IF(J$7=0,0,J$7/NMM!J$9*1000)</f>
        <v>0</v>
      </c>
      <c r="K185" s="276">
        <f>IF(K$7=0,0,K$7/NMM!K$9*1000)</f>
        <v>0</v>
      </c>
      <c r="L185" s="276">
        <f>IF(L$7=0,0,L$7/NMM!L$9*1000)</f>
        <v>0</v>
      </c>
      <c r="M185" s="276">
        <f>IF(M$7=0,0,M$7/NMM!M$9*1000)</f>
        <v>0</v>
      </c>
      <c r="N185" s="276">
        <f>IF(N$7=0,0,N$7/NMM!N$9*1000)</f>
        <v>0</v>
      </c>
      <c r="O185" s="276">
        <f>IF(O$7=0,0,O$7/NMM!O$9*1000)</f>
        <v>0</v>
      </c>
      <c r="P185" s="276">
        <f>IF(P$7=0,0,P$7/NMM!P$9*1000)</f>
        <v>0</v>
      </c>
      <c r="Q185" s="276">
        <f>IF(Q$7=0,0,Q$7/NMM!Q$9*1000)</f>
        <v>0</v>
      </c>
      <c r="R185" s="276">
        <f>IF(R$7=0,0,R$7/NMM!R$9*1000)</f>
        <v>0</v>
      </c>
      <c r="S185" s="276">
        <f>IF(S$7=0,0,S$7/NMM!S$9*1000)</f>
        <v>0</v>
      </c>
      <c r="T185" s="276">
        <f>IF(T$7=0,0,T$7/NMM!T$9*1000)</f>
        <v>0</v>
      </c>
      <c r="U185" s="276">
        <f>IF(U$7=0,0,U$7/NMM!U$9*1000)</f>
        <v>0</v>
      </c>
      <c r="V185" s="276">
        <f>IF(V$7=0,0,V$7/NMM!V$9*1000)</f>
        <v>0</v>
      </c>
      <c r="W185" s="276">
        <f>IF(W$7=0,0,W$7/NMM!W$9*1000)</f>
        <v>0</v>
      </c>
      <c r="DA185" s="77"/>
    </row>
    <row r="186" spans="1:105" ht="12" customHeight="1" x14ac:dyDescent="0.25">
      <c r="A186" s="202" t="s">
        <v>94</v>
      </c>
      <c r="B186" s="276">
        <f>IF(B$8=0,0,B$8/NMM!B$9*1000)</f>
        <v>0</v>
      </c>
      <c r="C186" s="276">
        <f>IF(C$8=0,0,C$8/NMM!C$9*1000)</f>
        <v>0</v>
      </c>
      <c r="D186" s="276">
        <f>IF(D$8=0,0,D$8/NMM!D$9*1000)</f>
        <v>0</v>
      </c>
      <c r="E186" s="276">
        <f>IF(E$8=0,0,E$8/NMM!E$9*1000)</f>
        <v>0</v>
      </c>
      <c r="F186" s="276">
        <f>IF(F$8=0,0,F$8/NMM!F$9*1000)</f>
        <v>0</v>
      </c>
      <c r="G186" s="276">
        <f>IF(G$8=0,0,G$8/NMM!G$9*1000)</f>
        <v>0</v>
      </c>
      <c r="H186" s="276">
        <f>IF(H$8=0,0,H$8/NMM!H$9*1000)</f>
        <v>0</v>
      </c>
      <c r="I186" s="276">
        <f>IF(I$8=0,0,I$8/NMM!I$9*1000)</f>
        <v>0</v>
      </c>
      <c r="J186" s="276">
        <f>IF(J$8=0,0,J$8/NMM!J$9*1000)</f>
        <v>0</v>
      </c>
      <c r="K186" s="276">
        <f>IF(K$8=0,0,K$8/NMM!K$9*1000)</f>
        <v>0</v>
      </c>
      <c r="L186" s="276">
        <f>IF(L$8=0,0,L$8/NMM!L$9*1000)</f>
        <v>0</v>
      </c>
      <c r="M186" s="276">
        <f>IF(M$8=0,0,M$8/NMM!M$9*1000)</f>
        <v>0</v>
      </c>
      <c r="N186" s="276">
        <f>IF(N$8=0,0,N$8/NMM!N$9*1000)</f>
        <v>0</v>
      </c>
      <c r="O186" s="276">
        <f>IF(O$8=0,0,O$8/NMM!O$9*1000)</f>
        <v>0</v>
      </c>
      <c r="P186" s="276">
        <f>IF(P$8=0,0,P$8/NMM!P$9*1000)</f>
        <v>0</v>
      </c>
      <c r="Q186" s="276">
        <f>IF(Q$8=0,0,Q$8/NMM!Q$9*1000)</f>
        <v>0</v>
      </c>
      <c r="R186" s="276">
        <f>IF(R$8=0,0,R$8/NMM!R$9*1000)</f>
        <v>0</v>
      </c>
      <c r="S186" s="276">
        <f>IF(S$8=0,0,S$8/NMM!S$9*1000)</f>
        <v>0</v>
      </c>
      <c r="T186" s="276">
        <f>IF(T$8=0,0,T$8/NMM!T$9*1000)</f>
        <v>0</v>
      </c>
      <c r="U186" s="276">
        <f>IF(U$8=0,0,U$8/NMM!U$9*1000)</f>
        <v>0</v>
      </c>
      <c r="V186" s="276">
        <f>IF(V$8=0,0,V$8/NMM!V$9*1000)</f>
        <v>0</v>
      </c>
      <c r="W186" s="276">
        <f>IF(W$8=0,0,W$8/NMM!W$9*1000)</f>
        <v>0</v>
      </c>
      <c r="DA186" s="77"/>
    </row>
    <row r="187" spans="1:105" ht="12" customHeight="1" x14ac:dyDescent="0.25">
      <c r="A187" s="202" t="s">
        <v>95</v>
      </c>
      <c r="B187" s="276">
        <f>IF(B$9=0,0,B$9/NMM!B$9*1000)</f>
        <v>0</v>
      </c>
      <c r="C187" s="276">
        <f>IF(C$9=0,0,C$9/NMM!C$9*1000)</f>
        <v>0</v>
      </c>
      <c r="D187" s="276">
        <f>IF(D$9=0,0,D$9/NMM!D$9*1000)</f>
        <v>0</v>
      </c>
      <c r="E187" s="276">
        <f>IF(E$9=0,0,E$9/NMM!E$9*1000)</f>
        <v>0</v>
      </c>
      <c r="F187" s="276">
        <f>IF(F$9=0,0,F$9/NMM!F$9*1000)</f>
        <v>0</v>
      </c>
      <c r="G187" s="276">
        <f>IF(G$9=0,0,G$9/NMM!G$9*1000)</f>
        <v>0</v>
      </c>
      <c r="H187" s="276">
        <f>IF(H$9=0,0,H$9/NMM!H$9*1000)</f>
        <v>0</v>
      </c>
      <c r="I187" s="276">
        <f>IF(I$9=0,0,I$9/NMM!I$9*1000)</f>
        <v>0</v>
      </c>
      <c r="J187" s="276">
        <f>IF(J$9=0,0,J$9/NMM!J$9*1000)</f>
        <v>0</v>
      </c>
      <c r="K187" s="276">
        <f>IF(K$9=0,0,K$9/NMM!K$9*1000)</f>
        <v>0</v>
      </c>
      <c r="L187" s="276">
        <f>IF(L$9=0,0,L$9/NMM!L$9*1000)</f>
        <v>0</v>
      </c>
      <c r="M187" s="276">
        <f>IF(M$9=0,0,M$9/NMM!M$9*1000)</f>
        <v>0</v>
      </c>
      <c r="N187" s="276">
        <f>IF(N$9=0,0,N$9/NMM!N$9*1000)</f>
        <v>0</v>
      </c>
      <c r="O187" s="276">
        <f>IF(O$9=0,0,O$9/NMM!O$9*1000)</f>
        <v>0</v>
      </c>
      <c r="P187" s="276">
        <f>IF(P$9=0,0,P$9/NMM!P$9*1000)</f>
        <v>0</v>
      </c>
      <c r="Q187" s="276">
        <f>IF(Q$9=0,0,Q$9/NMM!Q$9*1000)</f>
        <v>0</v>
      </c>
      <c r="R187" s="276">
        <f>IF(R$9=0,0,R$9/NMM!R$9*1000)</f>
        <v>0</v>
      </c>
      <c r="S187" s="276">
        <f>IF(S$9=0,0,S$9/NMM!S$9*1000)</f>
        <v>0</v>
      </c>
      <c r="T187" s="276">
        <f>IF(T$9=0,0,T$9/NMM!T$9*1000)</f>
        <v>0</v>
      </c>
      <c r="U187" s="276">
        <f>IF(U$9=0,0,U$9/NMM!U$9*1000)</f>
        <v>0</v>
      </c>
      <c r="V187" s="276">
        <f>IF(V$9=0,0,V$9/NMM!V$9*1000)</f>
        <v>0</v>
      </c>
      <c r="W187" s="276">
        <f>IF(W$9=0,0,W$9/NMM!W$9*1000)</f>
        <v>0</v>
      </c>
      <c r="DA187" s="77"/>
    </row>
    <row r="188" spans="1:105" ht="12" customHeight="1" x14ac:dyDescent="0.25">
      <c r="A188" s="56" t="s">
        <v>96</v>
      </c>
      <c r="B188" s="277">
        <f>IF(B$10=0,0,B$10/NMM!B$9*1000)</f>
        <v>0.63385352269464168</v>
      </c>
      <c r="C188" s="277">
        <f>IF(C$10=0,0,C$10/NMM!C$9*1000)</f>
        <v>0.62109602303219169</v>
      </c>
      <c r="D188" s="277">
        <f>IF(D$10=0,0,D$10/NMM!D$9*1000)</f>
        <v>0.64893271546314757</v>
      </c>
      <c r="E188" s="277">
        <f>IF(E$10=0,0,E$10/NMM!E$9*1000)</f>
        <v>0.56449676025254025</v>
      </c>
      <c r="F188" s="277">
        <f>IF(F$10=0,0,F$10/NMM!F$9*1000)</f>
        <v>0.53854014397686356</v>
      </c>
      <c r="G188" s="277">
        <f>IF(G$10=0,0,G$10/NMM!G$9*1000)</f>
        <v>0.5065061425990004</v>
      </c>
      <c r="H188" s="277">
        <f>IF(H$10=0,0,H$10/NMM!H$9*1000)</f>
        <v>0.46559262277864688</v>
      </c>
      <c r="I188" s="277">
        <f>IF(I$10=0,0,I$10/NMM!I$9*1000)</f>
        <v>0.54213100517322232</v>
      </c>
      <c r="J188" s="277">
        <f>IF(J$10=0,0,J$10/NMM!J$9*1000)</f>
        <v>0.51289336794586982</v>
      </c>
      <c r="K188" s="277">
        <f>IF(K$10=0,0,K$10/NMM!K$9*1000)</f>
        <v>0.44701955336894139</v>
      </c>
      <c r="L188" s="277">
        <f>IF(L$10=0,0,L$10/NMM!L$9*1000)</f>
        <v>0.47450288912654837</v>
      </c>
      <c r="M188" s="277">
        <f>IF(M$10=0,0,M$10/NMM!M$9*1000)</f>
        <v>0.47973236285244897</v>
      </c>
      <c r="N188" s="277">
        <f>IF(N$10=0,0,N$10/NMM!N$9*1000)</f>
        <v>0.51503399108585957</v>
      </c>
      <c r="O188" s="277">
        <f>IF(O$10=0,0,O$10/NMM!O$9*1000)</f>
        <v>0.48540676951132233</v>
      </c>
      <c r="P188" s="277">
        <f>IF(P$10=0,0,P$10/NMM!P$9*1000)</f>
        <v>0.46486790898390057</v>
      </c>
      <c r="Q188" s="277">
        <f>IF(Q$10=0,0,Q$10/NMM!Q$9*1000)</f>
        <v>0.47434112060828976</v>
      </c>
      <c r="R188" s="277">
        <f>IF(R$10=0,0,R$10/NMM!R$9*1000)</f>
        <v>0.4332728661525862</v>
      </c>
      <c r="S188" s="277">
        <f>IF(S$10=0,0,S$10/NMM!S$9*1000)</f>
        <v>0.42203829139434701</v>
      </c>
      <c r="T188" s="277">
        <f>IF(T$10=0,0,T$10/NMM!T$9*1000)</f>
        <v>0.41935650673554914</v>
      </c>
      <c r="U188" s="277">
        <f>IF(U$10=0,0,U$10/NMM!U$9*1000)</f>
        <v>0.39980983005733961</v>
      </c>
      <c r="V188" s="277">
        <f>IF(V$10=0,0,V$10/NMM!V$9*1000)</f>
        <v>0.39807890832180925</v>
      </c>
      <c r="W188" s="277">
        <f>IF(W$10=0,0,W$10/NMM!W$9*1000)</f>
        <v>0.39349428196381886</v>
      </c>
      <c r="DA188" s="78"/>
    </row>
    <row r="189" spans="1:105" ht="12" customHeight="1" x14ac:dyDescent="0.25">
      <c r="A189" s="203" t="s">
        <v>1452</v>
      </c>
      <c r="B189" s="278">
        <f>IF(B$16=0,0,B$16/NMM!B$9*1000)</f>
        <v>0</v>
      </c>
      <c r="C189" s="278">
        <f>IF(C$16=0,0,C$16/NMM!C$9*1000)</f>
        <v>0</v>
      </c>
      <c r="D189" s="278">
        <f>IF(D$16=0,0,D$16/NMM!D$9*1000)</f>
        <v>0</v>
      </c>
      <c r="E189" s="278">
        <f>IF(E$16=0,0,E$16/NMM!E$9*1000)</f>
        <v>0</v>
      </c>
      <c r="F189" s="278">
        <f>IF(F$16=0,0,F$16/NMM!F$9*1000)</f>
        <v>0</v>
      </c>
      <c r="G189" s="278">
        <f>IF(G$16=0,0,G$16/NMM!G$9*1000)</f>
        <v>0</v>
      </c>
      <c r="H189" s="278">
        <f>IF(H$16=0,0,H$16/NMM!H$9*1000)</f>
        <v>0</v>
      </c>
      <c r="I189" s="278">
        <f>IF(I$16=0,0,I$16/NMM!I$9*1000)</f>
        <v>0</v>
      </c>
      <c r="J189" s="278">
        <f>IF(J$16=0,0,J$16/NMM!J$9*1000)</f>
        <v>0</v>
      </c>
      <c r="K189" s="278">
        <f>IF(K$16=0,0,K$16/NMM!K$9*1000)</f>
        <v>0</v>
      </c>
      <c r="L189" s="278">
        <f>IF(L$16=0,0,L$16/NMM!L$9*1000)</f>
        <v>0</v>
      </c>
      <c r="M189" s="278">
        <f>IF(M$16=0,0,M$16/NMM!M$9*1000)</f>
        <v>0</v>
      </c>
      <c r="N189" s="278">
        <f>IF(N$16=0,0,N$16/NMM!N$9*1000)</f>
        <v>0</v>
      </c>
      <c r="O189" s="278">
        <f>IF(O$16=0,0,O$16/NMM!O$9*1000)</f>
        <v>0</v>
      </c>
      <c r="P189" s="278">
        <f>IF(P$16=0,0,P$16/NMM!P$9*1000)</f>
        <v>0</v>
      </c>
      <c r="Q189" s="278">
        <f>IF(Q$16=0,0,Q$16/NMM!Q$9*1000)</f>
        <v>0</v>
      </c>
      <c r="R189" s="278">
        <f>IF(R$16=0,0,R$16/NMM!R$9*1000)</f>
        <v>0</v>
      </c>
      <c r="S189" s="278">
        <f>IF(S$16=0,0,S$16/NMM!S$9*1000)</f>
        <v>0</v>
      </c>
      <c r="T189" s="278">
        <f>IF(T$16=0,0,T$16/NMM!T$9*1000)</f>
        <v>0</v>
      </c>
      <c r="U189" s="278">
        <f>IF(U$16=0,0,U$16/NMM!U$9*1000)</f>
        <v>0</v>
      </c>
      <c r="V189" s="278">
        <f>IF(V$16=0,0,V$16/NMM!V$9*1000)</f>
        <v>0</v>
      </c>
      <c r="W189" s="278">
        <f>IF(W$16=0,0,W$16/NMM!W$9*1000)</f>
        <v>0</v>
      </c>
      <c r="DA189" s="79"/>
    </row>
    <row r="190" spans="1:105" ht="12" customHeight="1" x14ac:dyDescent="0.25">
      <c r="A190" s="203" t="s">
        <v>1454</v>
      </c>
      <c r="B190" s="278">
        <f>IF(B$17=0,0,B$17/NMM!B$9*1000)</f>
        <v>121.19698428867147</v>
      </c>
      <c r="C190" s="278">
        <f>IF(C$17=0,0,C$17/NMM!C$9*1000)</f>
        <v>118.96965562266671</v>
      </c>
      <c r="D190" s="278">
        <f>IF(D$17=0,0,D$17/NMM!D$9*1000)</f>
        <v>130.30312086088449</v>
      </c>
      <c r="E190" s="278">
        <f>IF(E$17=0,0,E$17/NMM!E$9*1000)</f>
        <v>119.82399254385024</v>
      </c>
      <c r="F190" s="278">
        <f>IF(F$17=0,0,F$17/NMM!F$9*1000)</f>
        <v>126.50059642822787</v>
      </c>
      <c r="G190" s="278">
        <f>IF(G$17=0,0,G$17/NMM!G$9*1000)</f>
        <v>135.26934153987531</v>
      </c>
      <c r="H190" s="278">
        <f>IF(H$17=0,0,H$17/NMM!H$9*1000)</f>
        <v>132.05709426621809</v>
      </c>
      <c r="I190" s="278">
        <f>IF(I$17=0,0,I$17/NMM!I$9*1000)</f>
        <v>120.3906855161818</v>
      </c>
      <c r="J190" s="278">
        <f>IF(J$17=0,0,J$17/NMM!J$9*1000)</f>
        <v>125.70281089203669</v>
      </c>
      <c r="K190" s="278">
        <f>IF(K$17=0,0,K$17/NMM!K$9*1000)</f>
        <v>116.12256763796221</v>
      </c>
      <c r="L190" s="278">
        <f>IF(L$17=0,0,L$17/NMM!L$9*1000)</f>
        <v>115.28786488464306</v>
      </c>
      <c r="M190" s="278">
        <f>IF(M$17=0,0,M$17/NMM!M$9*1000)</f>
        <v>112.85483560717159</v>
      </c>
      <c r="N190" s="278">
        <f>IF(N$17=0,0,N$17/NMM!N$9*1000)</f>
        <v>150.03479572036011</v>
      </c>
      <c r="O190" s="278">
        <f>IF(O$17=0,0,O$17/NMM!O$9*1000)</f>
        <v>152.06809329328976</v>
      </c>
      <c r="P190" s="278">
        <f>IF(P$17=0,0,P$17/NMM!P$9*1000)</f>
        <v>155.72876855223171</v>
      </c>
      <c r="Q190" s="278">
        <f>IF(Q$17=0,0,Q$17/NMM!Q$9*1000)</f>
        <v>145.97322997480276</v>
      </c>
      <c r="R190" s="278">
        <f>IF(R$17=0,0,R$17/NMM!R$9*1000)</f>
        <v>133.07917327175639</v>
      </c>
      <c r="S190" s="278">
        <f>IF(S$17=0,0,S$17/NMM!S$9*1000)</f>
        <v>137.40126530833427</v>
      </c>
      <c r="T190" s="278">
        <f>IF(T$17=0,0,T$17/NMM!T$9*1000)</f>
        <v>134.81693193374508</v>
      </c>
      <c r="U190" s="278">
        <f>IF(U$17=0,0,U$17/NMM!U$9*1000)</f>
        <v>120.63316894162706</v>
      </c>
      <c r="V190" s="278">
        <f>IF(V$17=0,0,V$17/NMM!V$9*1000)</f>
        <v>120.33504516228371</v>
      </c>
      <c r="W190" s="278">
        <f>IF(W$17=0,0,W$17/NMM!W$9*1000)</f>
        <v>113.08084558245613</v>
      </c>
      <c r="DA190" s="79"/>
    </row>
    <row r="191" spans="1:105" ht="12" customHeight="1" x14ac:dyDescent="0.25">
      <c r="A191" s="203" t="s">
        <v>1463</v>
      </c>
      <c r="B191" s="278">
        <f>IF(B$25=0,0,B$25/NMM!B$9*1000)</f>
        <v>86.151692475644225</v>
      </c>
      <c r="C191" s="278">
        <f>IF(C$25=0,0,C$25/NMM!C$9*1000)</f>
        <v>84.568417649112362</v>
      </c>
      <c r="D191" s="278">
        <f>IF(D$25=0,0,D$25/NMM!D$9*1000)</f>
        <v>92.624700712729933</v>
      </c>
      <c r="E191" s="278">
        <f>IF(E$25=0,0,E$25/NMM!E$9*1000)</f>
        <v>85.175714704698251</v>
      </c>
      <c r="F191" s="278">
        <f>IF(F$25=0,0,F$25/NMM!F$9*1000)</f>
        <v>89.921713361385557</v>
      </c>
      <c r="G191" s="278">
        <f>IF(G$25=0,0,G$25/NMM!G$9*1000)</f>
        <v>96.154890174239483</v>
      </c>
      <c r="H191" s="278">
        <f>IF(H$25=0,0,H$25/NMM!H$9*1000)</f>
        <v>93.87149557576744</v>
      </c>
      <c r="I191" s="278">
        <f>IF(I$25=0,0,I$25/NMM!I$9*1000)</f>
        <v>85.578542868839108</v>
      </c>
      <c r="J191" s="278">
        <f>IF(J$25=0,0,J$25/NMM!J$9*1000)</f>
        <v>89.354615305449201</v>
      </c>
      <c r="K191" s="278">
        <f>IF(K$25=0,0,K$25/NMM!K$9*1000)</f>
        <v>82.544592964455703</v>
      </c>
      <c r="L191" s="278">
        <f>IF(L$25=0,0,L$25/NMM!L$9*1000)</f>
        <v>81.95125266531717</v>
      </c>
      <c r="M191" s="278">
        <f>IF(M$25=0,0,M$25/NMM!M$9*1000)</f>
        <v>80.221757568329423</v>
      </c>
      <c r="N191" s="278">
        <f>IF(N$25=0,0,N$25/NMM!N$9*1000)</f>
        <v>106.65076905510728</v>
      </c>
      <c r="O191" s="278">
        <f>IF(O$25=0,0,O$25/NMM!O$9*1000)</f>
        <v>108.09611877434855</v>
      </c>
      <c r="P191" s="278">
        <f>IF(P$25=0,0,P$25/NMM!P$9*1000)</f>
        <v>110.69827402608641</v>
      </c>
      <c r="Q191" s="278">
        <f>IF(Q$25=0,0,Q$25/NMM!Q$9*1000)</f>
        <v>103.76364471670433</v>
      </c>
      <c r="R191" s="278">
        <f>IF(R$25=0,0,R$25/NMM!R$9*1000)</f>
        <v>94.598030453576129</v>
      </c>
      <c r="S191" s="278">
        <f>IF(S$25=0,0,S$25/NMM!S$9*1000)</f>
        <v>97.670347361229531</v>
      </c>
      <c r="T191" s="278">
        <f>IF(T$25=0,0,T$25/NMM!T$9*1000)</f>
        <v>95.833299224686399</v>
      </c>
      <c r="U191" s="278">
        <f>IF(U$25=0,0,U$25/NMM!U$9*1000)</f>
        <v>85.7509098433312</v>
      </c>
      <c r="V191" s="278">
        <f>IF(V$25=0,0,V$25/NMM!V$9*1000)</f>
        <v>85.538991466744434</v>
      </c>
      <c r="W191" s="278">
        <f>IF(W$25=0,0,W$25/NMM!W$9*1000)</f>
        <v>80.382414551681137</v>
      </c>
      <c r="DA191" s="79"/>
    </row>
    <row r="192" spans="1:105" ht="12" customHeight="1" x14ac:dyDescent="0.25">
      <c r="A192" s="41" t="s">
        <v>1808</v>
      </c>
      <c r="B192" s="279">
        <f>IF(B$33=0,0,B$33/NMM!B$9*1000)</f>
        <v>3.8989740344282224</v>
      </c>
      <c r="C192" s="279">
        <f>IF(C$33=0,0,C$33/NMM!C$9*1000)</f>
        <v>3.8079133806476806</v>
      </c>
      <c r="D192" s="279">
        <f>IF(D$33=0,0,D$33/NMM!D$9*1000)</f>
        <v>4.1860853171957784</v>
      </c>
      <c r="E192" s="279">
        <f>IF(E$33=0,0,E$33/NMM!E$9*1000)</f>
        <v>3.8906392971375823</v>
      </c>
      <c r="F192" s="279">
        <f>IF(F$33=0,0,F$33/NMM!F$9*1000)</f>
        <v>4.1142717074937556</v>
      </c>
      <c r="G192" s="279">
        <f>IF(G$33=0,0,G$33/NMM!G$9*1000)</f>
        <v>4.2015870616196356</v>
      </c>
      <c r="H192" s="279">
        <f>IF(H$33=0,0,H$33/NMM!H$9*1000)</f>
        <v>4.004548278297559</v>
      </c>
      <c r="I192" s="279">
        <f>IF(I$33=0,0,I$33/NMM!I$9*1000)</f>
        <v>3.5219920427647566</v>
      </c>
      <c r="J192" s="279">
        <f>IF(J$33=0,0,J$33/NMM!J$9*1000)</f>
        <v>3.6205378646643442</v>
      </c>
      <c r="K192" s="279">
        <f>IF(K$33=0,0,K$33/NMM!K$9*1000)</f>
        <v>3.3263953432773397</v>
      </c>
      <c r="L192" s="279">
        <f>IF(L$33=0,0,L$33/NMM!L$9*1000)</f>
        <v>3.272860422278653</v>
      </c>
      <c r="M192" s="279">
        <f>IF(M$33=0,0,M$33/NMM!M$9*1000)</f>
        <v>3.1553613404178855</v>
      </c>
      <c r="N192" s="279">
        <f>IF(N$33=0,0,N$33/NMM!N$9*1000)</f>
        <v>3.6806792237210018</v>
      </c>
      <c r="O192" s="279">
        <f>IF(O$33=0,0,O$33/NMM!O$9*1000)</f>
        <v>3.9400505673215505</v>
      </c>
      <c r="P192" s="279">
        <f>IF(P$33=0,0,P$33/NMM!P$9*1000)</f>
        <v>4.2555746209521939</v>
      </c>
      <c r="Q192" s="279">
        <f>IF(Q$33=0,0,Q$33/NMM!Q$9*1000)</f>
        <v>3.8623171910866891</v>
      </c>
      <c r="R192" s="279">
        <f>IF(R$33=0,0,R$33/NMM!R$9*1000)</f>
        <v>3.5154040459651972</v>
      </c>
      <c r="S192" s="279">
        <f>IF(S$33=0,0,S$33/NMM!S$9*1000)</f>
        <v>3.6729230161925792</v>
      </c>
      <c r="T192" s="279">
        <f>IF(T$33=0,0,T$33/NMM!T$9*1000)</f>
        <v>3.494015879869329</v>
      </c>
      <c r="U192" s="279">
        <f>IF(U$33=0,0,U$33/NMM!U$9*1000)</f>
        <v>3.3101857671699082</v>
      </c>
      <c r="V192" s="279">
        <f>IF(V$33=0,0,V$33/NMM!V$9*1000)</f>
        <v>3.5046289933078318</v>
      </c>
      <c r="W192" s="279">
        <f>IF(W$33=0,0,W$33/NMM!W$9*1000)</f>
        <v>3.3374026689717979</v>
      </c>
      <c r="DA192" s="82"/>
    </row>
    <row r="193" spans="1:105" ht="12" customHeight="1" x14ac:dyDescent="0.25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DA193" s="173"/>
    </row>
    <row r="194" spans="1:105" ht="12" customHeight="1" x14ac:dyDescent="0.25">
      <c r="A194" s="35" t="s">
        <v>1809</v>
      </c>
      <c r="B194" s="322">
        <f t="shared" ref="B194:W194" si="56">SUM(B195:B201,B202,B203)</f>
        <v>139.74066224332455</v>
      </c>
      <c r="C194" s="322">
        <f t="shared" si="56"/>
        <v>135.24959274346764</v>
      </c>
      <c r="D194" s="322">
        <f t="shared" si="56"/>
        <v>141.89832699321337</v>
      </c>
      <c r="E194" s="322">
        <f t="shared" si="56"/>
        <v>130.19528126369926</v>
      </c>
      <c r="F194" s="322">
        <f t="shared" si="56"/>
        <v>134.93285468900535</v>
      </c>
      <c r="G194" s="322">
        <f t="shared" si="56"/>
        <v>141.57734257787359</v>
      </c>
      <c r="H194" s="322">
        <f t="shared" si="56"/>
        <v>137.58936717114719</v>
      </c>
      <c r="I194" s="322">
        <f t="shared" si="56"/>
        <v>128.87510582203853</v>
      </c>
      <c r="J194" s="322">
        <f t="shared" si="56"/>
        <v>131.6934241402104</v>
      </c>
      <c r="K194" s="322">
        <f t="shared" si="56"/>
        <v>122.51327830033553</v>
      </c>
      <c r="L194" s="322">
        <f t="shared" si="56"/>
        <v>122.57819620197981</v>
      </c>
      <c r="M194" s="322">
        <f t="shared" si="56"/>
        <v>119.98747219111536</v>
      </c>
      <c r="N194" s="322">
        <f t="shared" si="56"/>
        <v>147.09152386526281</v>
      </c>
      <c r="O194" s="322">
        <f t="shared" si="56"/>
        <v>149.91026907201396</v>
      </c>
      <c r="P194" s="322">
        <f t="shared" si="56"/>
        <v>153.54635316082468</v>
      </c>
      <c r="Q194" s="322">
        <f t="shared" si="56"/>
        <v>143.54494942117185</v>
      </c>
      <c r="R194" s="322">
        <f t="shared" si="56"/>
        <v>151.96707022543072</v>
      </c>
      <c r="S194" s="322">
        <f t="shared" si="56"/>
        <v>157.19312258046241</v>
      </c>
      <c r="T194" s="322">
        <f t="shared" si="56"/>
        <v>142.32770059518609</v>
      </c>
      <c r="U194" s="322">
        <f t="shared" si="56"/>
        <v>147.85285757706887</v>
      </c>
      <c r="V194" s="322">
        <f t="shared" si="56"/>
        <v>147.65010300060555</v>
      </c>
      <c r="W194" s="322">
        <f t="shared" si="56"/>
        <v>138.10914306847687</v>
      </c>
      <c r="DA194" s="95"/>
    </row>
    <row r="195" spans="1:105" ht="12" customHeight="1" x14ac:dyDescent="0.25">
      <c r="A195" s="55" t="s">
        <v>92</v>
      </c>
      <c r="B195" s="275">
        <f>IF(B$49=0,0,B$49/NMM!B$10*1000)</f>
        <v>0</v>
      </c>
      <c r="C195" s="275">
        <f>IF(C$49=0,0,C$49/NMM!C$10*1000)</f>
        <v>0</v>
      </c>
      <c r="D195" s="275">
        <f>IF(D$49=0,0,D$49/NMM!D$10*1000)</f>
        <v>0</v>
      </c>
      <c r="E195" s="275">
        <f>IF(E$49=0,0,E$49/NMM!E$10*1000)</f>
        <v>0</v>
      </c>
      <c r="F195" s="275">
        <f>IF(F$49=0,0,F$49/NMM!F$10*1000)</f>
        <v>0</v>
      </c>
      <c r="G195" s="275">
        <f>IF(G$49=0,0,G$49/NMM!G$10*1000)</f>
        <v>0</v>
      </c>
      <c r="H195" s="275">
        <f>IF(H$49=0,0,H$49/NMM!H$10*1000)</f>
        <v>0</v>
      </c>
      <c r="I195" s="275">
        <f>IF(I$49=0,0,I$49/NMM!I$10*1000)</f>
        <v>0</v>
      </c>
      <c r="J195" s="275">
        <f>IF(J$49=0,0,J$49/NMM!J$10*1000)</f>
        <v>0</v>
      </c>
      <c r="K195" s="275">
        <f>IF(K$49=0,0,K$49/NMM!K$10*1000)</f>
        <v>0</v>
      </c>
      <c r="L195" s="275">
        <f>IF(L$49=0,0,L$49/NMM!L$10*1000)</f>
        <v>0</v>
      </c>
      <c r="M195" s="275">
        <f>IF(M$49=0,0,M$49/NMM!M$10*1000)</f>
        <v>0</v>
      </c>
      <c r="N195" s="275">
        <f>IF(N$49=0,0,N$49/NMM!N$10*1000)</f>
        <v>0</v>
      </c>
      <c r="O195" s="275">
        <f>IF(O$49=0,0,O$49/NMM!O$10*1000)</f>
        <v>0</v>
      </c>
      <c r="P195" s="275">
        <f>IF(P$49=0,0,P$49/NMM!P$10*1000)</f>
        <v>0</v>
      </c>
      <c r="Q195" s="275">
        <f>IF(Q$49=0,0,Q$49/NMM!Q$10*1000)</f>
        <v>0</v>
      </c>
      <c r="R195" s="275">
        <f>IF(R$49=0,0,R$49/NMM!R$10*1000)</f>
        <v>0</v>
      </c>
      <c r="S195" s="275">
        <f>IF(S$49=0,0,S$49/NMM!S$10*1000)</f>
        <v>0</v>
      </c>
      <c r="T195" s="275">
        <f>IF(T$49=0,0,T$49/NMM!T$10*1000)</f>
        <v>0</v>
      </c>
      <c r="U195" s="275">
        <f>IF(U$49=0,0,U$49/NMM!U$10*1000)</f>
        <v>0</v>
      </c>
      <c r="V195" s="275">
        <f>IF(V$49=0,0,V$49/NMM!V$10*1000)</f>
        <v>0</v>
      </c>
      <c r="W195" s="275">
        <f>IF(W$49=0,0,W$49/NMM!W$10*1000)</f>
        <v>0</v>
      </c>
      <c r="DA195" s="76"/>
    </row>
    <row r="196" spans="1:105" ht="12" customHeight="1" x14ac:dyDescent="0.25">
      <c r="A196" s="202" t="s">
        <v>93</v>
      </c>
      <c r="B196" s="276">
        <f>IF(B$50=0,0,B$50/NMM!B$10*1000)</f>
        <v>0</v>
      </c>
      <c r="C196" s="276">
        <f>IF(C$50=0,0,C$50/NMM!C$10*1000)</f>
        <v>0</v>
      </c>
      <c r="D196" s="276">
        <f>IF(D$50=0,0,D$50/NMM!D$10*1000)</f>
        <v>0</v>
      </c>
      <c r="E196" s="276">
        <f>IF(E$50=0,0,E$50/NMM!E$10*1000)</f>
        <v>0</v>
      </c>
      <c r="F196" s="276">
        <f>IF(F$50=0,0,F$50/NMM!F$10*1000)</f>
        <v>0</v>
      </c>
      <c r="G196" s="276">
        <f>IF(G$50=0,0,G$50/NMM!G$10*1000)</f>
        <v>0</v>
      </c>
      <c r="H196" s="276">
        <f>IF(H$50=0,0,H$50/NMM!H$10*1000)</f>
        <v>0</v>
      </c>
      <c r="I196" s="276">
        <f>IF(I$50=0,0,I$50/NMM!I$10*1000)</f>
        <v>0</v>
      </c>
      <c r="J196" s="276">
        <f>IF(J$50=0,0,J$50/NMM!J$10*1000)</f>
        <v>0</v>
      </c>
      <c r="K196" s="276">
        <f>IF(K$50=0,0,K$50/NMM!K$10*1000)</f>
        <v>0</v>
      </c>
      <c r="L196" s="276">
        <f>IF(L$50=0,0,L$50/NMM!L$10*1000)</f>
        <v>0</v>
      </c>
      <c r="M196" s="276">
        <f>IF(M$50=0,0,M$50/NMM!M$10*1000)</f>
        <v>0</v>
      </c>
      <c r="N196" s="276">
        <f>IF(N$50=0,0,N$50/NMM!N$10*1000)</f>
        <v>0</v>
      </c>
      <c r="O196" s="276">
        <f>IF(O$50=0,0,O$50/NMM!O$10*1000)</f>
        <v>0</v>
      </c>
      <c r="P196" s="276">
        <f>IF(P$50=0,0,P$50/NMM!P$10*1000)</f>
        <v>0</v>
      </c>
      <c r="Q196" s="276">
        <f>IF(Q$50=0,0,Q$50/NMM!Q$10*1000)</f>
        <v>0</v>
      </c>
      <c r="R196" s="276">
        <f>IF(R$50=0,0,R$50/NMM!R$10*1000)</f>
        <v>0</v>
      </c>
      <c r="S196" s="276">
        <f>IF(S$50=0,0,S$50/NMM!S$10*1000)</f>
        <v>0</v>
      </c>
      <c r="T196" s="276">
        <f>IF(T$50=0,0,T$50/NMM!T$10*1000)</f>
        <v>0</v>
      </c>
      <c r="U196" s="276">
        <f>IF(U$50=0,0,U$50/NMM!U$10*1000)</f>
        <v>0</v>
      </c>
      <c r="V196" s="276">
        <f>IF(V$50=0,0,V$50/NMM!V$10*1000)</f>
        <v>0</v>
      </c>
      <c r="W196" s="276">
        <f>IF(W$50=0,0,W$50/NMM!W$10*1000)</f>
        <v>0</v>
      </c>
      <c r="DA196" s="77"/>
    </row>
    <row r="197" spans="1:105" ht="12" customHeight="1" x14ac:dyDescent="0.25">
      <c r="A197" s="202" t="s">
        <v>94</v>
      </c>
      <c r="B197" s="276">
        <f>IF(B$51=0,0,B$51/NMM!B$10*1000)</f>
        <v>0</v>
      </c>
      <c r="C197" s="276">
        <f>IF(C$51=0,0,C$51/NMM!C$10*1000)</f>
        <v>0</v>
      </c>
      <c r="D197" s="276">
        <f>IF(D$51=0,0,D$51/NMM!D$10*1000)</f>
        <v>0</v>
      </c>
      <c r="E197" s="276">
        <f>IF(E$51=0,0,E$51/NMM!E$10*1000)</f>
        <v>0</v>
      </c>
      <c r="F197" s="276">
        <f>IF(F$51=0,0,F$51/NMM!F$10*1000)</f>
        <v>0</v>
      </c>
      <c r="G197" s="276">
        <f>IF(G$51=0,0,G$51/NMM!G$10*1000)</f>
        <v>0</v>
      </c>
      <c r="H197" s="276">
        <f>IF(H$51=0,0,H$51/NMM!H$10*1000)</f>
        <v>0</v>
      </c>
      <c r="I197" s="276">
        <f>IF(I$51=0,0,I$51/NMM!I$10*1000)</f>
        <v>0</v>
      </c>
      <c r="J197" s="276">
        <f>IF(J$51=0,0,J$51/NMM!J$10*1000)</f>
        <v>0</v>
      </c>
      <c r="K197" s="276">
        <f>IF(K$51=0,0,K$51/NMM!K$10*1000)</f>
        <v>0</v>
      </c>
      <c r="L197" s="276">
        <f>IF(L$51=0,0,L$51/NMM!L$10*1000)</f>
        <v>0</v>
      </c>
      <c r="M197" s="276">
        <f>IF(M$51=0,0,M$51/NMM!M$10*1000)</f>
        <v>0</v>
      </c>
      <c r="N197" s="276">
        <f>IF(N$51=0,0,N$51/NMM!N$10*1000)</f>
        <v>0</v>
      </c>
      <c r="O197" s="276">
        <f>IF(O$51=0,0,O$51/NMM!O$10*1000)</f>
        <v>0</v>
      </c>
      <c r="P197" s="276">
        <f>IF(P$51=0,0,P$51/NMM!P$10*1000)</f>
        <v>0</v>
      </c>
      <c r="Q197" s="276">
        <f>IF(Q$51=0,0,Q$51/NMM!Q$10*1000)</f>
        <v>0</v>
      </c>
      <c r="R197" s="276">
        <f>IF(R$51=0,0,R$51/NMM!R$10*1000)</f>
        <v>0</v>
      </c>
      <c r="S197" s="276">
        <f>IF(S$51=0,0,S$51/NMM!S$10*1000)</f>
        <v>0</v>
      </c>
      <c r="T197" s="276">
        <f>IF(T$51=0,0,T$51/NMM!T$10*1000)</f>
        <v>0</v>
      </c>
      <c r="U197" s="276">
        <f>IF(U$51=0,0,U$51/NMM!U$10*1000)</f>
        <v>0</v>
      </c>
      <c r="V197" s="276">
        <f>IF(V$51=0,0,V$51/NMM!V$10*1000)</f>
        <v>0</v>
      </c>
      <c r="W197" s="276">
        <f>IF(W$51=0,0,W$51/NMM!W$10*1000)</f>
        <v>0</v>
      </c>
      <c r="DA197" s="77"/>
    </row>
    <row r="198" spans="1:105" ht="12" customHeight="1" x14ac:dyDescent="0.25">
      <c r="A198" s="202" t="s">
        <v>95</v>
      </c>
      <c r="B198" s="276">
        <f>IF(B$52=0,0,B$52/NMM!B$10*1000)</f>
        <v>0</v>
      </c>
      <c r="C198" s="276">
        <f>IF(C$52=0,0,C$52/NMM!C$10*1000)</f>
        <v>0</v>
      </c>
      <c r="D198" s="276">
        <f>IF(D$52=0,0,D$52/NMM!D$10*1000)</f>
        <v>0</v>
      </c>
      <c r="E198" s="276">
        <f>IF(E$52=0,0,E$52/NMM!E$10*1000)</f>
        <v>0</v>
      </c>
      <c r="F198" s="276">
        <f>IF(F$52=0,0,F$52/NMM!F$10*1000)</f>
        <v>0</v>
      </c>
      <c r="G198" s="276">
        <f>IF(G$52=0,0,G$52/NMM!G$10*1000)</f>
        <v>0</v>
      </c>
      <c r="H198" s="276">
        <f>IF(H$52=0,0,H$52/NMM!H$10*1000)</f>
        <v>0</v>
      </c>
      <c r="I198" s="276">
        <f>IF(I$52=0,0,I$52/NMM!I$10*1000)</f>
        <v>0</v>
      </c>
      <c r="J198" s="276">
        <f>IF(J$52=0,0,J$52/NMM!J$10*1000)</f>
        <v>0</v>
      </c>
      <c r="K198" s="276">
        <f>IF(K$52=0,0,K$52/NMM!K$10*1000)</f>
        <v>0</v>
      </c>
      <c r="L198" s="276">
        <f>IF(L$52=0,0,L$52/NMM!L$10*1000)</f>
        <v>0</v>
      </c>
      <c r="M198" s="276">
        <f>IF(M$52=0,0,M$52/NMM!M$10*1000)</f>
        <v>0</v>
      </c>
      <c r="N198" s="276">
        <f>IF(N$52=0,0,N$52/NMM!N$10*1000)</f>
        <v>0</v>
      </c>
      <c r="O198" s="276">
        <f>IF(O$52=0,0,O$52/NMM!O$10*1000)</f>
        <v>0</v>
      </c>
      <c r="P198" s="276">
        <f>IF(P$52=0,0,P$52/NMM!P$10*1000)</f>
        <v>0</v>
      </c>
      <c r="Q198" s="276">
        <f>IF(Q$52=0,0,Q$52/NMM!Q$10*1000)</f>
        <v>0</v>
      </c>
      <c r="R198" s="276">
        <f>IF(R$52=0,0,R$52/NMM!R$10*1000)</f>
        <v>0</v>
      </c>
      <c r="S198" s="276">
        <f>IF(S$52=0,0,S$52/NMM!S$10*1000)</f>
        <v>0</v>
      </c>
      <c r="T198" s="276">
        <f>IF(T$52=0,0,T$52/NMM!T$10*1000)</f>
        <v>0</v>
      </c>
      <c r="U198" s="276">
        <f>IF(U$52=0,0,U$52/NMM!U$10*1000)</f>
        <v>0</v>
      </c>
      <c r="V198" s="276">
        <f>IF(V$52=0,0,V$52/NMM!V$10*1000)</f>
        <v>0</v>
      </c>
      <c r="W198" s="276">
        <f>IF(W$52=0,0,W$52/NMM!W$10*1000)</f>
        <v>0</v>
      </c>
      <c r="DA198" s="77"/>
    </row>
    <row r="199" spans="1:105" ht="12" customHeight="1" x14ac:dyDescent="0.25">
      <c r="A199" s="56" t="s">
        <v>96</v>
      </c>
      <c r="B199" s="277">
        <f>IF(B$53=0,0,B$53/NMM!B$10*1000)</f>
        <v>0.90363279413485131</v>
      </c>
      <c r="C199" s="277">
        <f>IF(C$53=0,0,C$53/NMM!C$10*1000)</f>
        <v>0.88961698110395748</v>
      </c>
      <c r="D199" s="277">
        <f>IF(D$53=0,0,D$53/NMM!D$10*1000)</f>
        <v>0.90075020858197918</v>
      </c>
      <c r="E199" s="277">
        <f>IF(E$53=0,0,E$53/NMM!E$10*1000)</f>
        <v>0.78899119425776698</v>
      </c>
      <c r="F199" s="277">
        <f>IF(F$53=0,0,F$53/NMM!F$10*1000)</f>
        <v>0.75957581619718428</v>
      </c>
      <c r="G199" s="277">
        <f>IF(G$53=0,0,G$53/NMM!G$10*1000)</f>
        <v>0.72741414720189335</v>
      </c>
      <c r="H199" s="277">
        <f>IF(H$53=0,0,H$53/NMM!H$10*1000)</f>
        <v>0.67105081424280077</v>
      </c>
      <c r="I199" s="277">
        <f>IF(I$53=0,0,I$53/NMM!I$10*1000)</f>
        <v>0.75075011949459625</v>
      </c>
      <c r="J199" s="277">
        <f>IF(J$53=0,0,J$53/NMM!J$10*1000)</f>
        <v>0.71942619459275314</v>
      </c>
      <c r="K199" s="277">
        <f>IF(K$53=0,0,K$53/NMM!K$10*1000)</f>
        <v>0.64043862653937988</v>
      </c>
      <c r="L199" s="277">
        <f>IF(L$53=0,0,L$53/NMM!L$10*1000)</f>
        <v>0.67652687812368106</v>
      </c>
      <c r="M199" s="277">
        <f>IF(M$53=0,0,M$53/NMM!M$10*1000)</f>
        <v>0.68930264511321326</v>
      </c>
      <c r="N199" s="277">
        <f>IF(N$53=0,0,N$53/NMM!N$10*1000)</f>
        <v>0.7055947316906277</v>
      </c>
      <c r="O199" s="277">
        <f>IF(O$53=0,0,O$53/NMM!O$10*1000)</f>
        <v>0.6748771497831596</v>
      </c>
      <c r="P199" s="277">
        <f>IF(P$53=0,0,P$53/NMM!P$10*1000)</f>
        <v>0.65071636604246952</v>
      </c>
      <c r="Q199" s="277">
        <f>IF(Q$53=0,0,Q$53/NMM!Q$10*1000)</f>
        <v>0.65386172202267956</v>
      </c>
      <c r="R199" s="277">
        <f>IF(R$53=0,0,R$53/NMM!R$10*1000)</f>
        <v>0.6968310076643649</v>
      </c>
      <c r="S199" s="277">
        <f>IF(S$53=0,0,S$53/NMM!S$10*1000)</f>
        <v>0.68489775468636682</v>
      </c>
      <c r="T199" s="277">
        <f>IF(T$53=0,0,T$53/NMM!T$10*1000)</f>
        <v>0.62654609350685952</v>
      </c>
      <c r="U199" s="277">
        <f>IF(U$53=0,0,U$53/NMM!U$10*1000)</f>
        <v>0.68758343642768049</v>
      </c>
      <c r="V199" s="277">
        <f>IF(V$53=0,0,V$53/NMM!V$10*1000)</f>
        <v>0.68567025434851681</v>
      </c>
      <c r="W199" s="277">
        <f>IF(W$53=0,0,W$53/NMM!W$10*1000)</f>
        <v>0.66623084747206673</v>
      </c>
      <c r="DA199" s="78"/>
    </row>
    <row r="200" spans="1:105" ht="12" customHeight="1" x14ac:dyDescent="0.25">
      <c r="A200" s="203" t="s">
        <v>1498</v>
      </c>
      <c r="B200" s="278">
        <f>IF(B$59=0,0,B$59/NMM!B$10*1000)</f>
        <v>0</v>
      </c>
      <c r="C200" s="278">
        <f>IF(C$59=0,0,C$59/NMM!C$10*1000)</f>
        <v>0</v>
      </c>
      <c r="D200" s="278">
        <f>IF(D$59=0,0,D$59/NMM!D$10*1000)</f>
        <v>0</v>
      </c>
      <c r="E200" s="278">
        <f>IF(E$59=0,0,E$59/NMM!E$10*1000)</f>
        <v>0</v>
      </c>
      <c r="F200" s="278">
        <f>IF(F$59=0,0,F$59/NMM!F$10*1000)</f>
        <v>0</v>
      </c>
      <c r="G200" s="278">
        <f>IF(G$59=0,0,G$59/NMM!G$10*1000)</f>
        <v>0</v>
      </c>
      <c r="H200" s="278">
        <f>IF(H$59=0,0,H$59/NMM!H$10*1000)</f>
        <v>0</v>
      </c>
      <c r="I200" s="278">
        <f>IF(I$59=0,0,I$59/NMM!I$10*1000)</f>
        <v>0</v>
      </c>
      <c r="J200" s="278">
        <f>IF(J$59=0,0,J$59/NMM!J$10*1000)</f>
        <v>0</v>
      </c>
      <c r="K200" s="278">
        <f>IF(K$59=0,0,K$59/NMM!K$10*1000)</f>
        <v>0</v>
      </c>
      <c r="L200" s="278">
        <f>IF(L$59=0,0,L$59/NMM!L$10*1000)</f>
        <v>0</v>
      </c>
      <c r="M200" s="278">
        <f>IF(M$59=0,0,M$59/NMM!M$10*1000)</f>
        <v>0</v>
      </c>
      <c r="N200" s="278">
        <f>IF(N$59=0,0,N$59/NMM!N$10*1000)</f>
        <v>0</v>
      </c>
      <c r="O200" s="278">
        <f>IF(O$59=0,0,O$59/NMM!O$10*1000)</f>
        <v>0</v>
      </c>
      <c r="P200" s="278">
        <f>IF(P$59=0,0,P$59/NMM!P$10*1000)</f>
        <v>0</v>
      </c>
      <c r="Q200" s="278">
        <f>IF(Q$59=0,0,Q$59/NMM!Q$10*1000)</f>
        <v>0</v>
      </c>
      <c r="R200" s="278">
        <f>IF(R$59=0,0,R$59/NMM!R$10*1000)</f>
        <v>0</v>
      </c>
      <c r="S200" s="278">
        <f>IF(S$59=0,0,S$59/NMM!S$10*1000)</f>
        <v>0</v>
      </c>
      <c r="T200" s="278">
        <f>IF(T$59=0,0,T$59/NMM!T$10*1000)</f>
        <v>0</v>
      </c>
      <c r="U200" s="278">
        <f>IF(U$59=0,0,U$59/NMM!U$10*1000)</f>
        <v>0</v>
      </c>
      <c r="V200" s="278">
        <f>IF(V$59=0,0,V$59/NMM!V$10*1000)</f>
        <v>0</v>
      </c>
      <c r="W200" s="278">
        <f>IF(W$59=0,0,W$59/NMM!W$10*1000)</f>
        <v>0</v>
      </c>
      <c r="DA200" s="79"/>
    </row>
    <row r="201" spans="1:105" ht="12" customHeight="1" x14ac:dyDescent="0.25">
      <c r="A201" s="203" t="s">
        <v>1500</v>
      </c>
      <c r="B201" s="278">
        <f>IF(B$60=0,0,B$60/NMM!B$10*1000)</f>
        <v>26.084754985369806</v>
      </c>
      <c r="C201" s="278">
        <f>IF(C$60=0,0,C$60/NMM!C$10*1000)</f>
        <v>24.043865332179468</v>
      </c>
      <c r="D201" s="278">
        <f>IF(D$60=0,0,D$60/NMM!D$10*1000)</f>
        <v>24.473812400083872</v>
      </c>
      <c r="E201" s="278">
        <f>IF(E$60=0,0,E$60/NMM!E$10*1000)</f>
        <v>21.924427985247409</v>
      </c>
      <c r="F201" s="278">
        <f>IF(F$60=0,0,F$60/NMM!F$10*1000)</f>
        <v>20.952594165302809</v>
      </c>
      <c r="G201" s="278">
        <f>IF(G$60=0,0,G$60/NMM!G$10*1000)</f>
        <v>19.323821552342245</v>
      </c>
      <c r="H201" s="278">
        <f>IF(H$60=0,0,H$60/NMM!H$10*1000)</f>
        <v>18.19306865077812</v>
      </c>
      <c r="I201" s="278">
        <f>IF(I$60=0,0,I$60/NMM!I$10*1000)</f>
        <v>21.235916411543041</v>
      </c>
      <c r="J201" s="278">
        <f>IF(J$60=0,0,J$60/NMM!J$10*1000)</f>
        <v>19.483574571817645</v>
      </c>
      <c r="K201" s="278">
        <f>IF(K$60=0,0,K$60/NMM!K$10*1000)</f>
        <v>17.263251305950277</v>
      </c>
      <c r="L201" s="278">
        <f>IF(L$60=0,0,L$60/NMM!L$10*1000)</f>
        <v>18.017650482531323</v>
      </c>
      <c r="M201" s="278">
        <f>IF(M$60=0,0,M$60/NMM!M$10*1000)</f>
        <v>17.131386287728503</v>
      </c>
      <c r="N201" s="278">
        <f>IF(N$60=0,0,N$60/NMM!N$10*1000)</f>
        <v>18.383177113054746</v>
      </c>
      <c r="O201" s="278">
        <f>IF(O$60=0,0,O$60/NMM!O$10*1000)</f>
        <v>18.11013526047202</v>
      </c>
      <c r="P201" s="278">
        <f>IF(P$60=0,0,P$60/NMM!P$10*1000)</f>
        <v>18.116257010243007</v>
      </c>
      <c r="Q201" s="278">
        <f>IF(Q$60=0,0,Q$60/NMM!Q$10*1000)</f>
        <v>17.824844034102973</v>
      </c>
      <c r="R201" s="278">
        <f>IF(R$60=0,0,R$60/NMM!R$10*1000)</f>
        <v>18.488369763166826</v>
      </c>
      <c r="S201" s="278">
        <f>IF(S$60=0,0,S$60/NMM!S$10*1000)</f>
        <v>18.570168942686383</v>
      </c>
      <c r="T201" s="278">
        <f>IF(T$60=0,0,T$60/NMM!T$10*1000)</f>
        <v>16.943561208061492</v>
      </c>
      <c r="U201" s="278">
        <f>IF(U$60=0,0,U$60/NMM!U$10*1000)</f>
        <v>18.325218012784855</v>
      </c>
      <c r="V201" s="278">
        <f>IF(V$60=0,0,V$60/NMM!V$10*1000)</f>
        <v>18.353747789579909</v>
      </c>
      <c r="W201" s="278">
        <f>IF(W$60=0,0,W$60/NMM!W$10*1000)</f>
        <v>18.074931277088247</v>
      </c>
      <c r="DA201" s="79"/>
    </row>
    <row r="202" spans="1:105" ht="12" customHeight="1" x14ac:dyDescent="0.25">
      <c r="A202" s="203" t="s">
        <v>1522</v>
      </c>
      <c r="B202" s="278">
        <f>IF(B$79=0,0,B$79/NMM!B$10*1000)</f>
        <v>101.00240155606892</v>
      </c>
      <c r="C202" s="278">
        <f>IF(C$79=0,0,C$79/NMM!C$10*1000)</f>
        <v>99.61330087410704</v>
      </c>
      <c r="D202" s="278">
        <f>IF(D$79=0,0,D$79/NMM!D$10*1000)</f>
        <v>105.72953710440098</v>
      </c>
      <c r="E202" s="278">
        <f>IF(E$79=0,0,E$79/NMM!E$10*1000)</f>
        <v>97.901940483300763</v>
      </c>
      <c r="F202" s="278">
        <f>IF(F$79=0,0,F$79/NMM!F$10*1000)</f>
        <v>104.29954918523346</v>
      </c>
      <c r="G202" s="278">
        <f>IF(G$79=0,0,G$79/NMM!G$10*1000)</f>
        <v>113.56204743265224</v>
      </c>
      <c r="H202" s="278">
        <f>IF(H$79=0,0,H$79/NMM!H$10*1000)</f>
        <v>111.26225700370279</v>
      </c>
      <c r="I202" s="278">
        <f>IF(I$79=0,0,I$79/NMM!I$10*1000)</f>
        <v>97.458755823373764</v>
      </c>
      <c r="J202" s="278">
        <f>IF(J$79=0,0,J$79/NMM!J$10*1000)</f>
        <v>103.07206184659108</v>
      </c>
      <c r="K202" s="278">
        <f>IF(K$79=0,0,K$79/NMM!K$10*1000)</f>
        <v>97.253320573007642</v>
      </c>
      <c r="L202" s="278">
        <f>IF(L$79=0,0,L$79/NMM!L$10*1000)</f>
        <v>96.087435376829831</v>
      </c>
      <c r="M202" s="278">
        <f>IF(M$79=0,0,M$79/NMM!M$10*1000)</f>
        <v>94.791176107371484</v>
      </c>
      <c r="N202" s="278">
        <f>IF(N$79=0,0,N$79/NMM!N$10*1000)</f>
        <v>120.156768425503</v>
      </c>
      <c r="O202" s="278">
        <f>IF(O$79=0,0,O$79/NMM!O$10*1000)</f>
        <v>123.59298091273136</v>
      </c>
      <c r="P202" s="278">
        <f>IF(P$79=0,0,P$79/NMM!P$10*1000)</f>
        <v>127.42886755743049</v>
      </c>
      <c r="Q202" s="278">
        <f>IF(Q$79=0,0,Q$79/NMM!Q$10*1000)</f>
        <v>117.62649812427762</v>
      </c>
      <c r="R202" s="278">
        <f>IF(R$79=0,0,R$79/NMM!R$10*1000)</f>
        <v>125.11600857648897</v>
      </c>
      <c r="S202" s="278">
        <f>IF(S$79=0,0,S$79/NMM!S$10*1000)</f>
        <v>130.3471169232829</v>
      </c>
      <c r="T202" s="278">
        <f>IF(T$79=0,0,T$79/NMM!T$10*1000)</f>
        <v>117.74728213068586</v>
      </c>
      <c r="U202" s="278">
        <f>IF(U$79=0,0,U$79/NMM!U$10*1000)</f>
        <v>121.27617364432938</v>
      </c>
      <c r="V202" s="278">
        <f>IF(V$79=0,0,V$79/NMM!V$10*1000)</f>
        <v>121.16441177856164</v>
      </c>
      <c r="W202" s="278">
        <f>IF(W$79=0,0,W$79/NMM!W$10*1000)</f>
        <v>111.92115159237915</v>
      </c>
      <c r="DA202" s="79"/>
    </row>
    <row r="203" spans="1:105" ht="12" customHeight="1" x14ac:dyDescent="0.25">
      <c r="A203" s="41" t="s">
        <v>1534</v>
      </c>
      <c r="B203" s="279">
        <f>IF(B$89=0,0,B$89/NMM!B$10*1000)</f>
        <v>11.749872907750991</v>
      </c>
      <c r="C203" s="279">
        <f>IF(C$89=0,0,C$89/NMM!C$10*1000)</f>
        <v>10.702809556077179</v>
      </c>
      <c r="D203" s="279">
        <f>IF(D$89=0,0,D$89/NMM!D$10*1000)</f>
        <v>10.794227280146554</v>
      </c>
      <c r="E203" s="279">
        <f>IF(E$89=0,0,E$89/NMM!E$10*1000)</f>
        <v>9.5799216008933161</v>
      </c>
      <c r="F203" s="279">
        <f>IF(F$89=0,0,F$89/NMM!F$10*1000)</f>
        <v>8.9211355222719</v>
      </c>
      <c r="G203" s="279">
        <f>IF(G$89=0,0,G$89/NMM!G$10*1000)</f>
        <v>7.9640594456772167</v>
      </c>
      <c r="H203" s="279">
        <f>IF(H$89=0,0,H$89/NMM!H$10*1000)</f>
        <v>7.4629907024234621</v>
      </c>
      <c r="I203" s="279">
        <f>IF(I$89=0,0,I$89/NMM!I$10*1000)</f>
        <v>9.4296834676271253</v>
      </c>
      <c r="J203" s="279">
        <f>IF(J$89=0,0,J$89/NMM!J$10*1000)</f>
        <v>8.4183615272089085</v>
      </c>
      <c r="K203" s="279">
        <f>IF(K$89=0,0,K$89/NMM!K$10*1000)</f>
        <v>7.3562677948382342</v>
      </c>
      <c r="L203" s="279">
        <f>IF(L$89=0,0,L$89/NMM!L$10*1000)</f>
        <v>7.7965834644949705</v>
      </c>
      <c r="M203" s="279">
        <f>IF(M$89=0,0,M$89/NMM!M$10*1000)</f>
        <v>7.3756071509021623</v>
      </c>
      <c r="N203" s="279">
        <f>IF(N$89=0,0,N$89/NMM!N$10*1000)</f>
        <v>7.845983595014455</v>
      </c>
      <c r="O203" s="279">
        <f>IF(O$89=0,0,O$89/NMM!O$10*1000)</f>
        <v>7.5322757490273968</v>
      </c>
      <c r="P203" s="279">
        <f>IF(P$89=0,0,P$89/NMM!P$10*1000)</f>
        <v>7.3505122271087044</v>
      </c>
      <c r="Q203" s="279">
        <f>IF(Q$89=0,0,Q$89/NMM!Q$10*1000)</f>
        <v>7.4397455407685786</v>
      </c>
      <c r="R203" s="279">
        <f>IF(R$89=0,0,R$89/NMM!R$10*1000)</f>
        <v>7.6658608781105588</v>
      </c>
      <c r="S203" s="279">
        <f>IF(S$89=0,0,S$89/NMM!S$10*1000)</f>
        <v>7.5909389598067651</v>
      </c>
      <c r="T203" s="279">
        <f>IF(T$89=0,0,T$89/NMM!T$10*1000)</f>
        <v>7.0103111629318953</v>
      </c>
      <c r="U203" s="279">
        <f>IF(U$89=0,0,U$89/NMM!U$10*1000)</f>
        <v>7.5638824835269478</v>
      </c>
      <c r="V203" s="279">
        <f>IF(V$89=0,0,V$89/NMM!V$10*1000)</f>
        <v>7.4462731781154785</v>
      </c>
      <c r="W203" s="279">
        <f>IF(W$89=0,0,W$89/NMM!W$10*1000)</f>
        <v>7.4468293515374038</v>
      </c>
      <c r="DA203" s="82"/>
    </row>
    <row r="204" spans="1:105" ht="12" customHeight="1" x14ac:dyDescent="0.25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DA204" s="173"/>
    </row>
    <row r="205" spans="1:105" ht="12" customHeight="1" x14ac:dyDescent="0.25">
      <c r="A205" s="35" t="s">
        <v>1810</v>
      </c>
      <c r="B205" s="322">
        <f t="shared" ref="B205:W205" si="57">SUM(B206:B211,B212:B213,B214)</f>
        <v>482.40045812852884</v>
      </c>
      <c r="C205" s="322">
        <f t="shared" si="57"/>
        <v>436.42679064661058</v>
      </c>
      <c r="D205" s="322">
        <f t="shared" si="57"/>
        <v>457.27821560779677</v>
      </c>
      <c r="E205" s="322">
        <f t="shared" si="57"/>
        <v>413.78405927712231</v>
      </c>
      <c r="F205" s="322">
        <f t="shared" si="57"/>
        <v>388.35230032569075</v>
      </c>
      <c r="G205" s="322">
        <f t="shared" si="57"/>
        <v>365.49768592966751</v>
      </c>
      <c r="H205" s="322">
        <f t="shared" si="57"/>
        <v>342.50587033055308</v>
      </c>
      <c r="I205" s="322">
        <f t="shared" si="57"/>
        <v>366.40329305508948</v>
      </c>
      <c r="J205" s="322">
        <f t="shared" si="57"/>
        <v>338.24505978849146</v>
      </c>
      <c r="K205" s="322">
        <f t="shared" si="57"/>
        <v>304.94386955352797</v>
      </c>
      <c r="L205" s="322">
        <f t="shared" si="57"/>
        <v>315.76843191023107</v>
      </c>
      <c r="M205" s="322">
        <f t="shared" si="57"/>
        <v>305.47358257593646</v>
      </c>
      <c r="N205" s="322">
        <f t="shared" si="57"/>
        <v>275.1333619481581</v>
      </c>
      <c r="O205" s="322">
        <f t="shared" si="57"/>
        <v>275.27993199505511</v>
      </c>
      <c r="P205" s="322">
        <f t="shared" si="57"/>
        <v>271.71590367595286</v>
      </c>
      <c r="Q205" s="322">
        <f t="shared" si="57"/>
        <v>262.18901589032009</v>
      </c>
      <c r="R205" s="322">
        <f t="shared" si="57"/>
        <v>275.48764071381862</v>
      </c>
      <c r="S205" s="322">
        <f t="shared" si="57"/>
        <v>275.3884390651404</v>
      </c>
      <c r="T205" s="322">
        <f t="shared" si="57"/>
        <v>263.3336282818442</v>
      </c>
      <c r="U205" s="322">
        <f t="shared" si="57"/>
        <v>278.89329422190673</v>
      </c>
      <c r="V205" s="322">
        <f t="shared" si="57"/>
        <v>271.10009567703065</v>
      </c>
      <c r="W205" s="322">
        <f t="shared" si="57"/>
        <v>255.68714407947087</v>
      </c>
      <c r="DA205" s="95"/>
    </row>
    <row r="206" spans="1:105" ht="12" customHeight="1" x14ac:dyDescent="0.25">
      <c r="A206" s="55" t="s">
        <v>92</v>
      </c>
      <c r="B206" s="275">
        <f>IF(B$100=0,0,B$100/NMM!B$11*1000)</f>
        <v>0</v>
      </c>
      <c r="C206" s="275">
        <f>IF(C$100=0,0,C$100/NMM!C$11*1000)</f>
        <v>0</v>
      </c>
      <c r="D206" s="275">
        <f>IF(D$100=0,0,D$100/NMM!D$11*1000)</f>
        <v>0</v>
      </c>
      <c r="E206" s="275">
        <f>IF(E$100=0,0,E$100/NMM!E$11*1000)</f>
        <v>0</v>
      </c>
      <c r="F206" s="275">
        <f>IF(F$100=0,0,F$100/NMM!F$11*1000)</f>
        <v>0</v>
      </c>
      <c r="G206" s="275">
        <f>IF(G$100=0,0,G$100/NMM!G$11*1000)</f>
        <v>0</v>
      </c>
      <c r="H206" s="275">
        <f>IF(H$100=0,0,H$100/NMM!H$11*1000)</f>
        <v>0</v>
      </c>
      <c r="I206" s="275">
        <f>IF(I$100=0,0,I$100/NMM!I$11*1000)</f>
        <v>0</v>
      </c>
      <c r="J206" s="275">
        <f>IF(J$100=0,0,J$100/NMM!J$11*1000)</f>
        <v>0</v>
      </c>
      <c r="K206" s="275">
        <f>IF(K$100=0,0,K$100/NMM!K$11*1000)</f>
        <v>0</v>
      </c>
      <c r="L206" s="275">
        <f>IF(L$100=0,0,L$100/NMM!L$11*1000)</f>
        <v>0</v>
      </c>
      <c r="M206" s="275">
        <f>IF(M$100=0,0,M$100/NMM!M$11*1000)</f>
        <v>0</v>
      </c>
      <c r="N206" s="275">
        <f>IF(N$100=0,0,N$100/NMM!N$11*1000)</f>
        <v>0</v>
      </c>
      <c r="O206" s="275">
        <f>IF(O$100=0,0,O$100/NMM!O$11*1000)</f>
        <v>0</v>
      </c>
      <c r="P206" s="275">
        <f>IF(P$100=0,0,P$100/NMM!P$11*1000)</f>
        <v>0</v>
      </c>
      <c r="Q206" s="275">
        <f>IF(Q$100=0,0,Q$100/NMM!Q$11*1000)</f>
        <v>0</v>
      </c>
      <c r="R206" s="275">
        <f>IF(R$100=0,0,R$100/NMM!R$11*1000)</f>
        <v>0</v>
      </c>
      <c r="S206" s="275">
        <f>IF(S$100=0,0,S$100/NMM!S$11*1000)</f>
        <v>0</v>
      </c>
      <c r="T206" s="275">
        <f>IF(T$100=0,0,T$100/NMM!T$11*1000)</f>
        <v>0</v>
      </c>
      <c r="U206" s="275">
        <f>IF(U$100=0,0,U$100/NMM!U$11*1000)</f>
        <v>0</v>
      </c>
      <c r="V206" s="275">
        <f>IF(V$100=0,0,V$100/NMM!V$11*1000)</f>
        <v>0</v>
      </c>
      <c r="W206" s="275">
        <f>IF(W$100=0,0,W$100/NMM!W$11*1000)</f>
        <v>0</v>
      </c>
      <c r="DA206" s="76"/>
    </row>
    <row r="207" spans="1:105" ht="12" customHeight="1" x14ac:dyDescent="0.25">
      <c r="A207" s="202" t="s">
        <v>93</v>
      </c>
      <c r="B207" s="276">
        <f>IF(B$101=0,0,B$101/NMM!B$11*1000)</f>
        <v>0</v>
      </c>
      <c r="C207" s="276">
        <f>IF(C$101=0,0,C$101/NMM!C$11*1000)</f>
        <v>0</v>
      </c>
      <c r="D207" s="276">
        <f>IF(D$101=0,0,D$101/NMM!D$11*1000)</f>
        <v>0</v>
      </c>
      <c r="E207" s="276">
        <f>IF(E$101=0,0,E$101/NMM!E$11*1000)</f>
        <v>0</v>
      </c>
      <c r="F207" s="276">
        <f>IF(F$101=0,0,F$101/NMM!F$11*1000)</f>
        <v>0</v>
      </c>
      <c r="G207" s="276">
        <f>IF(G$101=0,0,G$101/NMM!G$11*1000)</f>
        <v>0</v>
      </c>
      <c r="H207" s="276">
        <f>IF(H$101=0,0,H$101/NMM!H$11*1000)</f>
        <v>0</v>
      </c>
      <c r="I207" s="276">
        <f>IF(I$101=0,0,I$101/NMM!I$11*1000)</f>
        <v>0</v>
      </c>
      <c r="J207" s="276">
        <f>IF(J$101=0,0,J$101/NMM!J$11*1000)</f>
        <v>0</v>
      </c>
      <c r="K207" s="276">
        <f>IF(K$101=0,0,K$101/NMM!K$11*1000)</f>
        <v>0</v>
      </c>
      <c r="L207" s="276">
        <f>IF(L$101=0,0,L$101/NMM!L$11*1000)</f>
        <v>0</v>
      </c>
      <c r="M207" s="276">
        <f>IF(M$101=0,0,M$101/NMM!M$11*1000)</f>
        <v>0</v>
      </c>
      <c r="N207" s="276">
        <f>IF(N$101=0,0,N$101/NMM!N$11*1000)</f>
        <v>0</v>
      </c>
      <c r="O207" s="276">
        <f>IF(O$101=0,0,O$101/NMM!O$11*1000)</f>
        <v>0</v>
      </c>
      <c r="P207" s="276">
        <f>IF(P$101=0,0,P$101/NMM!P$11*1000)</f>
        <v>0</v>
      </c>
      <c r="Q207" s="276">
        <f>IF(Q$101=0,0,Q$101/NMM!Q$11*1000)</f>
        <v>0</v>
      </c>
      <c r="R207" s="276">
        <f>IF(R$101=0,0,R$101/NMM!R$11*1000)</f>
        <v>0</v>
      </c>
      <c r="S207" s="276">
        <f>IF(S$101=0,0,S$101/NMM!S$11*1000)</f>
        <v>0</v>
      </c>
      <c r="T207" s="276">
        <f>IF(T$101=0,0,T$101/NMM!T$11*1000)</f>
        <v>0</v>
      </c>
      <c r="U207" s="276">
        <f>IF(U$101=0,0,U$101/NMM!U$11*1000)</f>
        <v>0</v>
      </c>
      <c r="V207" s="276">
        <f>IF(V$101=0,0,V$101/NMM!V$11*1000)</f>
        <v>0</v>
      </c>
      <c r="W207" s="276">
        <f>IF(W$101=0,0,W$101/NMM!W$11*1000)</f>
        <v>0</v>
      </c>
      <c r="DA207" s="77"/>
    </row>
    <row r="208" spans="1:105" ht="12" customHeight="1" x14ac:dyDescent="0.25">
      <c r="A208" s="202" t="s">
        <v>94</v>
      </c>
      <c r="B208" s="276">
        <f>IF(B$102=0,0,B$102/NMM!B$11*1000)</f>
        <v>0</v>
      </c>
      <c r="C208" s="276">
        <f>IF(C$102=0,0,C$102/NMM!C$11*1000)</f>
        <v>0</v>
      </c>
      <c r="D208" s="276">
        <f>IF(D$102=0,0,D$102/NMM!D$11*1000)</f>
        <v>0</v>
      </c>
      <c r="E208" s="276">
        <f>IF(E$102=0,0,E$102/NMM!E$11*1000)</f>
        <v>0</v>
      </c>
      <c r="F208" s="276">
        <f>IF(F$102=0,0,F$102/NMM!F$11*1000)</f>
        <v>0</v>
      </c>
      <c r="G208" s="276">
        <f>IF(G$102=0,0,G$102/NMM!G$11*1000)</f>
        <v>0</v>
      </c>
      <c r="H208" s="276">
        <f>IF(H$102=0,0,H$102/NMM!H$11*1000)</f>
        <v>0</v>
      </c>
      <c r="I208" s="276">
        <f>IF(I$102=0,0,I$102/NMM!I$11*1000)</f>
        <v>0</v>
      </c>
      <c r="J208" s="276">
        <f>IF(J$102=0,0,J$102/NMM!J$11*1000)</f>
        <v>0</v>
      </c>
      <c r="K208" s="276">
        <f>IF(K$102=0,0,K$102/NMM!K$11*1000)</f>
        <v>0</v>
      </c>
      <c r="L208" s="276">
        <f>IF(L$102=0,0,L$102/NMM!L$11*1000)</f>
        <v>0</v>
      </c>
      <c r="M208" s="276">
        <f>IF(M$102=0,0,M$102/NMM!M$11*1000)</f>
        <v>0</v>
      </c>
      <c r="N208" s="276">
        <f>IF(N$102=0,0,N$102/NMM!N$11*1000)</f>
        <v>0</v>
      </c>
      <c r="O208" s="276">
        <f>IF(O$102=0,0,O$102/NMM!O$11*1000)</f>
        <v>0</v>
      </c>
      <c r="P208" s="276">
        <f>IF(P$102=0,0,P$102/NMM!P$11*1000)</f>
        <v>0</v>
      </c>
      <c r="Q208" s="276">
        <f>IF(Q$102=0,0,Q$102/NMM!Q$11*1000)</f>
        <v>0</v>
      </c>
      <c r="R208" s="276">
        <f>IF(R$102=0,0,R$102/NMM!R$11*1000)</f>
        <v>0</v>
      </c>
      <c r="S208" s="276">
        <f>IF(S$102=0,0,S$102/NMM!S$11*1000)</f>
        <v>0</v>
      </c>
      <c r="T208" s="276">
        <f>IF(T$102=0,0,T$102/NMM!T$11*1000)</f>
        <v>0</v>
      </c>
      <c r="U208" s="276">
        <f>IF(U$102=0,0,U$102/NMM!U$11*1000)</f>
        <v>0</v>
      </c>
      <c r="V208" s="276">
        <f>IF(V$102=0,0,V$102/NMM!V$11*1000)</f>
        <v>0</v>
      </c>
      <c r="W208" s="276">
        <f>IF(W$102=0,0,W$102/NMM!W$11*1000)</f>
        <v>0</v>
      </c>
      <c r="DA208" s="77"/>
    </row>
    <row r="209" spans="1:105" ht="12" customHeight="1" x14ac:dyDescent="0.25">
      <c r="A209" s="202" t="s">
        <v>95</v>
      </c>
      <c r="B209" s="276">
        <f>IF(B$103=0,0,B$103/NMM!B$11*1000)</f>
        <v>0</v>
      </c>
      <c r="C209" s="276">
        <f>IF(C$103=0,0,C$103/NMM!C$11*1000)</f>
        <v>0</v>
      </c>
      <c r="D209" s="276">
        <f>IF(D$103=0,0,D$103/NMM!D$11*1000)</f>
        <v>0</v>
      </c>
      <c r="E209" s="276">
        <f>IF(E$103=0,0,E$103/NMM!E$11*1000)</f>
        <v>0</v>
      </c>
      <c r="F209" s="276">
        <f>IF(F$103=0,0,F$103/NMM!F$11*1000)</f>
        <v>0</v>
      </c>
      <c r="G209" s="276">
        <f>IF(G$103=0,0,G$103/NMM!G$11*1000)</f>
        <v>0</v>
      </c>
      <c r="H209" s="276">
        <f>IF(H$103=0,0,H$103/NMM!H$11*1000)</f>
        <v>0</v>
      </c>
      <c r="I209" s="276">
        <f>IF(I$103=0,0,I$103/NMM!I$11*1000)</f>
        <v>0</v>
      </c>
      <c r="J209" s="276">
        <f>IF(J$103=0,0,J$103/NMM!J$11*1000)</f>
        <v>0</v>
      </c>
      <c r="K209" s="276">
        <f>IF(K$103=0,0,K$103/NMM!K$11*1000)</f>
        <v>0</v>
      </c>
      <c r="L209" s="276">
        <f>IF(L$103=0,0,L$103/NMM!L$11*1000)</f>
        <v>0</v>
      </c>
      <c r="M209" s="276">
        <f>IF(M$103=0,0,M$103/NMM!M$11*1000)</f>
        <v>0</v>
      </c>
      <c r="N209" s="276">
        <f>IF(N$103=0,0,N$103/NMM!N$11*1000)</f>
        <v>0</v>
      </c>
      <c r="O209" s="276">
        <f>IF(O$103=0,0,O$103/NMM!O$11*1000)</f>
        <v>0</v>
      </c>
      <c r="P209" s="276">
        <f>IF(P$103=0,0,P$103/NMM!P$11*1000)</f>
        <v>0</v>
      </c>
      <c r="Q209" s="276">
        <f>IF(Q$103=0,0,Q$103/NMM!Q$11*1000)</f>
        <v>0</v>
      </c>
      <c r="R209" s="276">
        <f>IF(R$103=0,0,R$103/NMM!R$11*1000)</f>
        <v>0</v>
      </c>
      <c r="S209" s="276">
        <f>IF(S$103=0,0,S$103/NMM!S$11*1000)</f>
        <v>0</v>
      </c>
      <c r="T209" s="276">
        <f>IF(T$103=0,0,T$103/NMM!T$11*1000)</f>
        <v>0</v>
      </c>
      <c r="U209" s="276">
        <f>IF(U$103=0,0,U$103/NMM!U$11*1000)</f>
        <v>0</v>
      </c>
      <c r="V209" s="276">
        <f>IF(V$103=0,0,V$103/NMM!V$11*1000)</f>
        <v>0</v>
      </c>
      <c r="W209" s="276">
        <f>IF(W$103=0,0,W$103/NMM!W$11*1000)</f>
        <v>0</v>
      </c>
      <c r="DA209" s="77"/>
    </row>
    <row r="210" spans="1:105" ht="12" customHeight="1" x14ac:dyDescent="0.25">
      <c r="A210" s="56" t="s">
        <v>96</v>
      </c>
      <c r="B210" s="277">
        <f>IF(B$104=0,0,B$104/NMM!B$11*1000)</f>
        <v>3.4082312226049409</v>
      </c>
      <c r="C210" s="277">
        <f>IF(C$104=0,0,C$104/NMM!C$11*1000)</f>
        <v>3.3306679081893602</v>
      </c>
      <c r="D210" s="277">
        <f>IF(D$104=0,0,D$104/NMM!D$11*1000)</f>
        <v>3.5034420015395025</v>
      </c>
      <c r="E210" s="277">
        <f>IF(E$104=0,0,E$104/NMM!E$11*1000)</f>
        <v>3.1291686524754914</v>
      </c>
      <c r="F210" s="277">
        <f>IF(F$104=0,0,F$104/NMM!F$11*1000)</f>
        <v>3.035364568489388</v>
      </c>
      <c r="G210" s="277">
        <f>IF(G$104=0,0,G$104/NMM!G$11*1000)</f>
        <v>3.0628026283319834</v>
      </c>
      <c r="H210" s="277">
        <f>IF(H$104=0,0,H$104/NMM!H$11*1000)</f>
        <v>2.8258833953187468</v>
      </c>
      <c r="I210" s="277">
        <f>IF(I$104=0,0,I$104/NMM!I$11*1000)</f>
        <v>2.6792428724822384</v>
      </c>
      <c r="J210" s="277">
        <f>IF(J$104=0,0,J$104/NMM!J$11*1000)</f>
        <v>2.65345382041947</v>
      </c>
      <c r="K210" s="277">
        <f>IF(K$104=0,0,K$104/NMM!K$11*1000)</f>
        <v>2.4366742070199372</v>
      </c>
      <c r="L210" s="277">
        <f>IF(L$104=0,0,L$104/NMM!L$11*1000)</f>
        <v>2.5148870682950122</v>
      </c>
      <c r="M210" s="277">
        <f>IF(M$104=0,0,M$104/NMM!M$11*1000)</f>
        <v>2.6187165601894322</v>
      </c>
      <c r="N210" s="277">
        <f>IF(N$104=0,0,N$104/NMM!N$11*1000)</f>
        <v>2.2703580829437384</v>
      </c>
      <c r="O210" s="277">
        <f>IF(O$104=0,0,O$104/NMM!O$11*1000)</f>
        <v>2.2632341782664409</v>
      </c>
      <c r="P210" s="277">
        <f>IF(P$104=0,0,P$104/NMM!P$11*1000)</f>
        <v>2.2074369557022067</v>
      </c>
      <c r="Q210" s="277">
        <f>IF(Q$104=0,0,Q$104/NMM!Q$11*1000)</f>
        <v>2.1147884003534401</v>
      </c>
      <c r="R210" s="277">
        <f>IF(R$104=0,0,R$104/NMM!R$11*1000)</f>
        <v>2.2975934161221399</v>
      </c>
      <c r="S210" s="277">
        <f>IF(S$104=0,0,S$104/NMM!S$11*1000)</f>
        <v>2.2798557170079357</v>
      </c>
      <c r="T210" s="277">
        <f>IF(T$104=0,0,T$104/NMM!T$11*1000)</f>
        <v>2.1596698879362033</v>
      </c>
      <c r="U210" s="277">
        <f>IF(U$104=0,0,U$104/NMM!U$11*1000)</f>
        <v>2.3260717767215264</v>
      </c>
      <c r="V210" s="277">
        <f>IF(V$104=0,0,V$104/NMM!V$11*1000)</f>
        <v>2.2901474861419646</v>
      </c>
      <c r="W210" s="277">
        <f>IF(W$104=0,0,W$104/NMM!W$11*1000)</f>
        <v>2.0990556644958427</v>
      </c>
      <c r="DA210" s="78"/>
    </row>
    <row r="211" spans="1:105" ht="12" customHeight="1" x14ac:dyDescent="0.25">
      <c r="A211" s="203" t="s">
        <v>1555</v>
      </c>
      <c r="B211" s="278">
        <f>IF(B$110=0,0,B$110/NMM!B$11*1000)</f>
        <v>442.02747759986966</v>
      </c>
      <c r="C211" s="278">
        <f>IF(C$110=0,0,C$110/NMM!C$11*1000)</f>
        <v>399.67326386268815</v>
      </c>
      <c r="D211" s="278">
        <f>IF(D$110=0,0,D$110/NMM!D$11*1000)</f>
        <v>418.75610356203288</v>
      </c>
      <c r="E211" s="278">
        <f>IF(E$110=0,0,E$110/NMM!E$11*1000)</f>
        <v>378.96386469443576</v>
      </c>
      <c r="F211" s="278">
        <f>IF(F$110=0,0,F$110/NMM!F$11*1000)</f>
        <v>355.58128842604049</v>
      </c>
      <c r="G211" s="278">
        <f>IF(G$110=0,0,G$110/NMM!G$11*1000)</f>
        <v>334.46508786740213</v>
      </c>
      <c r="H211" s="278">
        <f>IF(H$110=0,0,H$110/NMM!H$11*1000)</f>
        <v>313.46623051907693</v>
      </c>
      <c r="I211" s="278">
        <f>IF(I$110=0,0,I$110/NMM!I$11*1000)</f>
        <v>335.6547672666166</v>
      </c>
      <c r="J211" s="278">
        <f>IF(J$110=0,0,J$110/NMM!J$11*1000)</f>
        <v>309.69335775649438</v>
      </c>
      <c r="K211" s="278">
        <f>IF(K$110=0,0,K$110/NMM!K$11*1000)</f>
        <v>279.16213458948357</v>
      </c>
      <c r="L211" s="278">
        <f>IF(L$110=0,0,L$110/NMM!L$11*1000)</f>
        <v>289.07916767278584</v>
      </c>
      <c r="M211" s="278">
        <f>IF(M$110=0,0,M$110/NMM!M$11*1000)</f>
        <v>279.48297484601937</v>
      </c>
      <c r="N211" s="278">
        <f>IF(N$110=0,0,N$110/NMM!N$11*1000)</f>
        <v>251.80564225012591</v>
      </c>
      <c r="O211" s="278">
        <f>IF(O$110=0,0,O$110/NMM!O$11*1000)</f>
        <v>251.94747534452827</v>
      </c>
      <c r="P211" s="278">
        <f>IF(P$110=0,0,P$110/NMM!P$11*1000)</f>
        <v>248.70998117378321</v>
      </c>
      <c r="Q211" s="278">
        <f>IF(Q$110=0,0,Q$110/NMM!Q$11*1000)</f>
        <v>240.00380028860735</v>
      </c>
      <c r="R211" s="278">
        <f>IF(R$110=0,0,R$110/NMM!R$11*1000)</f>
        <v>252.10744711334775</v>
      </c>
      <c r="S211" s="278">
        <f>IF(S$110=0,0,S$110/NMM!S$11*1000)</f>
        <v>252.03226989309573</v>
      </c>
      <c r="T211" s="278">
        <f>IF(T$110=0,0,T$110/NMM!T$11*1000)</f>
        <v>241.01866284837763</v>
      </c>
      <c r="U211" s="278">
        <f>IF(U$110=0,0,U$110/NMM!U$11*1000)</f>
        <v>255.22399917411971</v>
      </c>
      <c r="V211" s="278">
        <f>IF(V$110=0,0,V$110/NMM!V$11*1000)</f>
        <v>248.06536865974491</v>
      </c>
      <c r="W211" s="278">
        <f>IF(W$110=0,0,W$110/NMM!W$11*1000)</f>
        <v>234.01820901252259</v>
      </c>
      <c r="DA211" s="79"/>
    </row>
    <row r="212" spans="1:105" ht="12" customHeight="1" x14ac:dyDescent="0.25">
      <c r="A212" s="203" t="s">
        <v>1565</v>
      </c>
      <c r="B212" s="278">
        <f>IF(B$118=0,0,B$118/NMM!B$11*1000)</f>
        <v>0</v>
      </c>
      <c r="C212" s="278">
        <f>IF(C$118=0,0,C$118/NMM!C$11*1000)</f>
        <v>0</v>
      </c>
      <c r="D212" s="278">
        <f>IF(D$118=0,0,D$118/NMM!D$11*1000)</f>
        <v>0</v>
      </c>
      <c r="E212" s="278">
        <f>IF(E$118=0,0,E$118/NMM!E$11*1000)</f>
        <v>0</v>
      </c>
      <c r="F212" s="278">
        <f>IF(F$118=0,0,F$118/NMM!F$11*1000)</f>
        <v>0</v>
      </c>
      <c r="G212" s="278">
        <f>IF(G$118=0,0,G$118/NMM!G$11*1000)</f>
        <v>0</v>
      </c>
      <c r="H212" s="278">
        <f>IF(H$118=0,0,H$118/NMM!H$11*1000)</f>
        <v>0</v>
      </c>
      <c r="I212" s="278">
        <f>IF(I$118=0,0,I$118/NMM!I$11*1000)</f>
        <v>0</v>
      </c>
      <c r="J212" s="278">
        <f>IF(J$118=0,0,J$118/NMM!J$11*1000)</f>
        <v>0</v>
      </c>
      <c r="K212" s="278">
        <f>IF(K$118=0,0,K$118/NMM!K$11*1000)</f>
        <v>0</v>
      </c>
      <c r="L212" s="278">
        <f>IF(L$118=0,0,L$118/NMM!L$11*1000)</f>
        <v>0</v>
      </c>
      <c r="M212" s="278">
        <f>IF(M$118=0,0,M$118/NMM!M$11*1000)</f>
        <v>0</v>
      </c>
      <c r="N212" s="278">
        <f>IF(N$118=0,0,N$118/NMM!N$11*1000)</f>
        <v>0</v>
      </c>
      <c r="O212" s="278">
        <f>IF(O$118=0,0,O$118/NMM!O$11*1000)</f>
        <v>0</v>
      </c>
      <c r="P212" s="278">
        <f>IF(P$118=0,0,P$118/NMM!P$11*1000)</f>
        <v>0</v>
      </c>
      <c r="Q212" s="278">
        <f>IF(Q$118=0,0,Q$118/NMM!Q$11*1000)</f>
        <v>0</v>
      </c>
      <c r="R212" s="278">
        <f>IF(R$118=0,0,R$118/NMM!R$11*1000)</f>
        <v>0</v>
      </c>
      <c r="S212" s="278">
        <f>IF(S$118=0,0,S$118/NMM!S$11*1000)</f>
        <v>0</v>
      </c>
      <c r="T212" s="278">
        <f>IF(T$118=0,0,T$118/NMM!T$11*1000)</f>
        <v>0</v>
      </c>
      <c r="U212" s="278">
        <f>IF(U$118=0,0,U$118/NMM!U$11*1000)</f>
        <v>0</v>
      </c>
      <c r="V212" s="278">
        <f>IF(V$118=0,0,V$118/NMM!V$11*1000)</f>
        <v>0</v>
      </c>
      <c r="W212" s="278">
        <f>IF(W$118=0,0,W$118/NMM!W$11*1000)</f>
        <v>0</v>
      </c>
      <c r="DA212" s="79"/>
    </row>
    <row r="213" spans="1:105" ht="12" customHeight="1" x14ac:dyDescent="0.25">
      <c r="A213" s="203" t="s">
        <v>1567</v>
      </c>
      <c r="B213" s="278">
        <f>IF(B$119=0,0,B$119/NMM!B$11*1000)</f>
        <v>36.964749306054195</v>
      </c>
      <c r="C213" s="278">
        <f>IF(C$119=0,0,C$119/NMM!C$11*1000)</f>
        <v>33.422858875733098</v>
      </c>
      <c r="D213" s="278">
        <f>IF(D$119=0,0,D$119/NMM!D$11*1000)</f>
        <v>35.018670044224372</v>
      </c>
      <c r="E213" s="278">
        <f>IF(E$119=0,0,E$119/NMM!E$11*1000)</f>
        <v>31.691025930211058</v>
      </c>
      <c r="F213" s="278">
        <f>IF(F$119=0,0,F$119/NMM!F$11*1000)</f>
        <v>29.735647331160855</v>
      </c>
      <c r="G213" s="278">
        <f>IF(G$119=0,0,G$119/NMM!G$11*1000)</f>
        <v>27.969795433933349</v>
      </c>
      <c r="H213" s="278">
        <f>IF(H$119=0,0,H$119/NMM!H$11*1000)</f>
        <v>26.213756416157452</v>
      </c>
      <c r="I213" s="278">
        <f>IF(I$119=0,0,I$119/NMM!I$11*1000)</f>
        <v>28.069282915990616</v>
      </c>
      <c r="J213" s="278">
        <f>IF(J$119=0,0,J$119/NMM!J$11*1000)</f>
        <v>25.898248211577577</v>
      </c>
      <c r="K213" s="278">
        <f>IF(K$119=0,0,K$119/NMM!K$11*1000)</f>
        <v>23.345060757024445</v>
      </c>
      <c r="L213" s="278">
        <f>IF(L$119=0,0,L$119/NMM!L$11*1000)</f>
        <v>24.174377169150194</v>
      </c>
      <c r="M213" s="278">
        <f>IF(M$119=0,0,M$119/NMM!M$11*1000)</f>
        <v>23.371891169727604</v>
      </c>
      <c r="N213" s="278">
        <f>IF(N$119=0,0,N$119/NMM!N$11*1000)</f>
        <v>21.057361615088464</v>
      </c>
      <c r="O213" s="278">
        <f>IF(O$119=0,0,O$119/NMM!O$11*1000)</f>
        <v>21.069222472260414</v>
      </c>
      <c r="P213" s="278">
        <f>IF(P$119=0,0,P$119/NMM!P$11*1000)</f>
        <v>20.798485546467454</v>
      </c>
      <c r="Q213" s="278">
        <f>IF(Q$119=0,0,Q$119/NMM!Q$11*1000)</f>
        <v>20.070427201359319</v>
      </c>
      <c r="R213" s="278">
        <f>IF(R$119=0,0,R$119/NMM!R$11*1000)</f>
        <v>21.082600184348731</v>
      </c>
      <c r="S213" s="278">
        <f>IF(S$119=0,0,S$119/NMM!S$11*1000)</f>
        <v>21.076313455036718</v>
      </c>
      <c r="T213" s="278">
        <f>IF(T$119=0,0,T$119/NMM!T$11*1000)</f>
        <v>20.155295545530368</v>
      </c>
      <c r="U213" s="278">
        <f>IF(U$119=0,0,U$119/NMM!U$11*1000)</f>
        <v>21.343223271065494</v>
      </c>
      <c r="V213" s="278">
        <f>IF(V$119=0,0,V$119/NMM!V$11*1000)</f>
        <v>20.74457953114381</v>
      </c>
      <c r="W213" s="278">
        <f>IF(W$119=0,0,W$119/NMM!W$11*1000)</f>
        <v>19.569879402452436</v>
      </c>
      <c r="DA213" s="79"/>
    </row>
    <row r="214" spans="1:105" ht="12" customHeight="1" x14ac:dyDescent="0.25">
      <c r="A214" s="41" t="s">
        <v>1577</v>
      </c>
      <c r="B214" s="279">
        <f>IF(B$127=0,0,B$127/NMM!B$11*1000)</f>
        <v>0</v>
      </c>
      <c r="C214" s="279">
        <f>IF(C$127=0,0,C$127/NMM!C$11*1000)</f>
        <v>0</v>
      </c>
      <c r="D214" s="279">
        <f>IF(D$127=0,0,D$127/NMM!D$11*1000)</f>
        <v>0</v>
      </c>
      <c r="E214" s="279">
        <f>IF(E$127=0,0,E$127/NMM!E$11*1000)</f>
        <v>0</v>
      </c>
      <c r="F214" s="279">
        <f>IF(F$127=0,0,F$127/NMM!F$11*1000)</f>
        <v>0</v>
      </c>
      <c r="G214" s="279">
        <f>IF(G$127=0,0,G$127/NMM!G$11*1000)</f>
        <v>0</v>
      </c>
      <c r="H214" s="279">
        <f>IF(H$127=0,0,H$127/NMM!H$11*1000)</f>
        <v>0</v>
      </c>
      <c r="I214" s="279">
        <f>IF(I$127=0,0,I$127/NMM!I$11*1000)</f>
        <v>0</v>
      </c>
      <c r="J214" s="279">
        <f>IF(J$127=0,0,J$127/NMM!J$11*1000)</f>
        <v>0</v>
      </c>
      <c r="K214" s="279">
        <f>IF(K$127=0,0,K$127/NMM!K$11*1000)</f>
        <v>0</v>
      </c>
      <c r="L214" s="279">
        <f>IF(L$127=0,0,L$127/NMM!L$11*1000)</f>
        <v>0</v>
      </c>
      <c r="M214" s="279">
        <f>IF(M$127=0,0,M$127/NMM!M$11*1000)</f>
        <v>0</v>
      </c>
      <c r="N214" s="279">
        <f>IF(N$127=0,0,N$127/NMM!N$11*1000)</f>
        <v>0</v>
      </c>
      <c r="O214" s="279">
        <f>IF(O$127=0,0,O$127/NMM!O$11*1000)</f>
        <v>0</v>
      </c>
      <c r="P214" s="279">
        <f>IF(P$127=0,0,P$127/NMM!P$11*1000)</f>
        <v>0</v>
      </c>
      <c r="Q214" s="279">
        <f>IF(Q$127=0,0,Q$127/NMM!Q$11*1000)</f>
        <v>0</v>
      </c>
      <c r="R214" s="279">
        <f>IF(R$127=0,0,R$127/NMM!R$11*1000)</f>
        <v>0</v>
      </c>
      <c r="S214" s="279">
        <f>IF(S$127=0,0,S$127/NMM!S$11*1000)</f>
        <v>0</v>
      </c>
      <c r="T214" s="279">
        <f>IF(T$127=0,0,T$127/NMM!T$11*1000)</f>
        <v>0</v>
      </c>
      <c r="U214" s="279">
        <f>IF(U$127=0,0,U$127/NMM!U$11*1000)</f>
        <v>0</v>
      </c>
      <c r="V214" s="279">
        <f>IF(V$127=0,0,V$127/NMM!V$11*1000)</f>
        <v>0</v>
      </c>
      <c r="W214" s="279">
        <f>IF(W$127=0,0,W$127/NMM!W$11*1000)</f>
        <v>0</v>
      </c>
      <c r="DA214" s="82"/>
    </row>
  </sheetData>
  <conditionalFormatting sqref="B144:V144 B193:V193 B49:V59 B100:V110 B133:V139 B157:V163 B147:V152 B166:V171 B177:V179 B184:V190 B195:V200 B206:V211 B20:W25 B6:W15 B27:W32 B34:W44 B49:W58 B100:W109 B133:W138 B156:W156 B158:W159 B161:W162 B147:W151 B166:W170 B177:W178 B192:W192 B184:W189 B195:W199 B214:W214 B206:W210">
    <cfRule type="cellIs" dxfId="192" priority="438" operator="lessThan">
      <formula>0</formula>
    </cfRule>
  </conditionalFormatting>
  <conditionalFormatting sqref="B16:W16">
    <cfRule type="cellIs" dxfId="191" priority="437" operator="lessThan">
      <formula>0</formula>
    </cfRule>
  </conditionalFormatting>
  <conditionalFormatting sqref="B20:V24">
    <cfRule type="cellIs" dxfId="190" priority="436" operator="lessThan">
      <formula>0</formula>
    </cfRule>
  </conditionalFormatting>
  <conditionalFormatting sqref="B16:V16">
    <cfRule type="cellIs" dxfId="189" priority="434" operator="lessThan">
      <formula>0</formula>
    </cfRule>
  </conditionalFormatting>
  <conditionalFormatting sqref="B46:V46">
    <cfRule type="cellIs" dxfId="188" priority="435" operator="lessThan">
      <formula>0</formula>
    </cfRule>
  </conditionalFormatting>
  <conditionalFormatting sqref="B28:V45">
    <cfRule type="cellIs" dxfId="187" priority="433" operator="lessThan">
      <formula>0</formula>
    </cfRule>
  </conditionalFormatting>
  <conditionalFormatting sqref="B63:W66">
    <cfRule type="cellIs" dxfId="186" priority="432" operator="lessThan">
      <formula>0</formula>
    </cfRule>
  </conditionalFormatting>
  <conditionalFormatting sqref="B92:W95">
    <cfRule type="cellIs" dxfId="185" priority="425" operator="lessThan">
      <formula>0</formula>
    </cfRule>
  </conditionalFormatting>
  <conditionalFormatting sqref="B70:W70">
    <cfRule type="cellIs" dxfId="184" priority="429" operator="lessThan">
      <formula>0</formula>
    </cfRule>
  </conditionalFormatting>
  <conditionalFormatting sqref="B68:W69 B71:W77">
    <cfRule type="cellIs" dxfId="183" priority="430" operator="lessThan">
      <formula>0</formula>
    </cfRule>
  </conditionalFormatting>
  <conditionalFormatting sqref="B71:V71">
    <cfRule type="cellIs" dxfId="182" priority="420" operator="lessThan">
      <formula>0</formula>
    </cfRule>
  </conditionalFormatting>
  <conditionalFormatting sqref="B82:W87">
    <cfRule type="cellIs" dxfId="181" priority="428" operator="lessThan">
      <formula>0</formula>
    </cfRule>
  </conditionalFormatting>
  <conditionalFormatting sqref="B88:W88">
    <cfRule type="cellIs" dxfId="180" priority="427" operator="lessThan">
      <formula>0</formula>
    </cfRule>
  </conditionalFormatting>
  <conditionalFormatting sqref="B78:W78 B80:W80">
    <cfRule type="cellIs" dxfId="179" priority="431" operator="lessThan">
      <formula>0</formula>
    </cfRule>
  </conditionalFormatting>
  <conditionalFormatting sqref="B90:W90">
    <cfRule type="cellIs" dxfId="178" priority="426" operator="lessThan">
      <formula>0</formula>
    </cfRule>
  </conditionalFormatting>
  <conditionalFormatting sqref="B64:V67">
    <cfRule type="cellIs" dxfId="177" priority="423" operator="lessThan">
      <formula>0</formula>
    </cfRule>
  </conditionalFormatting>
  <conditionalFormatting sqref="B69:V70 B72:V78">
    <cfRule type="cellIs" dxfId="176" priority="421" operator="lessThan">
      <formula>0</formula>
    </cfRule>
  </conditionalFormatting>
  <conditionalFormatting sqref="B83:V88">
    <cfRule type="cellIs" dxfId="175" priority="419" operator="lessThan">
      <formula>0</formula>
    </cfRule>
  </conditionalFormatting>
  <conditionalFormatting sqref="B89:V89">
    <cfRule type="cellIs" dxfId="174" priority="418" operator="lessThan">
      <formula>0</formula>
    </cfRule>
  </conditionalFormatting>
  <conditionalFormatting sqref="B79:V79 B81:V81">
    <cfRule type="cellIs" dxfId="173" priority="422" operator="lessThan">
      <formula>0</formula>
    </cfRule>
  </conditionalFormatting>
  <conditionalFormatting sqref="B91:V91">
    <cfRule type="cellIs" dxfId="172" priority="417" operator="lessThan">
      <formula>0</formula>
    </cfRule>
  </conditionalFormatting>
  <conditionalFormatting sqref="B93:V95">
    <cfRule type="cellIs" dxfId="171" priority="416" operator="lessThan">
      <formula>0</formula>
    </cfRule>
  </conditionalFormatting>
  <conditionalFormatting sqref="B97:V97">
    <cfRule type="cellIs" dxfId="170" priority="415" operator="lessThan">
      <formula>0</formula>
    </cfRule>
  </conditionalFormatting>
  <conditionalFormatting sqref="B126:W126">
    <cfRule type="cellIs" dxfId="169" priority="414" operator="lessThan">
      <formula>0</formula>
    </cfRule>
  </conditionalFormatting>
  <conditionalFormatting sqref="B113:W116">
    <cfRule type="cellIs" dxfId="168" priority="413" operator="lessThan">
      <formula>0</formula>
    </cfRule>
  </conditionalFormatting>
  <conditionalFormatting sqref="B122:W125">
    <cfRule type="cellIs" dxfId="167" priority="412" operator="lessThan">
      <formula>0</formula>
    </cfRule>
  </conditionalFormatting>
  <conditionalFormatting sqref="B128:V128">
    <cfRule type="cellIs" dxfId="166" priority="411" operator="lessThan">
      <formula>0</formula>
    </cfRule>
  </conditionalFormatting>
  <conditionalFormatting sqref="B114:V117">
    <cfRule type="cellIs" dxfId="165" priority="410" operator="lessThan">
      <formula>0</formula>
    </cfRule>
  </conditionalFormatting>
  <conditionalFormatting sqref="B123:V126">
    <cfRule type="cellIs" dxfId="164" priority="409" operator="lessThan">
      <formula>0</formula>
    </cfRule>
  </conditionalFormatting>
  <conditionalFormatting sqref="B139:V139">
    <cfRule type="cellIs" dxfId="163" priority="407" operator="lessThan">
      <formula>0</formula>
    </cfRule>
  </conditionalFormatting>
  <conditionalFormatting sqref="B144:V144">
    <cfRule type="cellIs" dxfId="162" priority="408" operator="lessThan">
      <formula>0</formula>
    </cfRule>
  </conditionalFormatting>
  <conditionalFormatting sqref="B160:V160">
    <cfRule type="cellIs" dxfId="161" priority="405" operator="lessThan">
      <formula>0</formula>
    </cfRule>
  </conditionalFormatting>
  <conditionalFormatting sqref="B157:V157 B159:V159">
    <cfRule type="cellIs" dxfId="160" priority="406" operator="lessThan">
      <formula>0</formula>
    </cfRule>
  </conditionalFormatting>
  <conditionalFormatting sqref="B162:V162">
    <cfRule type="cellIs" dxfId="159" priority="404" operator="lessThan">
      <formula>0</formula>
    </cfRule>
  </conditionalFormatting>
  <conditionalFormatting sqref="B163:V163">
    <cfRule type="cellIs" dxfId="158" priority="403" operator="lessThan">
      <formula>0</formula>
    </cfRule>
  </conditionalFormatting>
  <conditionalFormatting sqref="B178:V179">
    <cfRule type="cellIs" dxfId="157" priority="402" operator="lessThan">
      <formula>0</formula>
    </cfRule>
  </conditionalFormatting>
  <conditionalFormatting sqref="B193:V193">
    <cfRule type="cellIs" dxfId="156" priority="401" operator="lessThan">
      <formula>0</formula>
    </cfRule>
  </conditionalFormatting>
  <conditionalFormatting sqref="B190:V190">
    <cfRule type="cellIs" dxfId="155" priority="400" operator="lessThan">
      <formula>0</formula>
    </cfRule>
  </conditionalFormatting>
  <conditionalFormatting sqref="W6:W15 W50:W59 W101:W110">
    <cfRule type="cellIs" dxfId="154" priority="399" operator="lessThan">
      <formula>0</formula>
    </cfRule>
  </conditionalFormatting>
  <conditionalFormatting sqref="W20:W24">
    <cfRule type="cellIs" dxfId="153" priority="398" operator="lessThan">
      <formula>0</formula>
    </cfRule>
  </conditionalFormatting>
  <conditionalFormatting sqref="W16">
    <cfRule type="cellIs" dxfId="152" priority="396" operator="lessThan">
      <formula>0</formula>
    </cfRule>
  </conditionalFormatting>
  <conditionalFormatting sqref="W46">
    <cfRule type="cellIs" dxfId="151" priority="397" operator="lessThan">
      <formula>0</formula>
    </cfRule>
  </conditionalFormatting>
  <conditionalFormatting sqref="W28:W45">
    <cfRule type="cellIs" dxfId="150" priority="395" operator="lessThan">
      <formula>0</formula>
    </cfRule>
  </conditionalFormatting>
  <conditionalFormatting sqref="W71">
    <cfRule type="cellIs" dxfId="149" priority="391" operator="lessThan">
      <formula>0</formula>
    </cfRule>
  </conditionalFormatting>
  <conditionalFormatting sqref="W64:W67">
    <cfRule type="cellIs" dxfId="148" priority="394" operator="lessThan">
      <formula>0</formula>
    </cfRule>
  </conditionalFormatting>
  <conditionalFormatting sqref="W69:W70 W72:W78">
    <cfRule type="cellIs" dxfId="147" priority="392" operator="lessThan">
      <formula>0</formula>
    </cfRule>
  </conditionalFormatting>
  <conditionalFormatting sqref="W83:W88">
    <cfRule type="cellIs" dxfId="146" priority="390" operator="lessThan">
      <formula>0</formula>
    </cfRule>
  </conditionalFormatting>
  <conditionalFormatting sqref="W89">
    <cfRule type="cellIs" dxfId="145" priority="389" operator="lessThan">
      <formula>0</formula>
    </cfRule>
  </conditionalFormatting>
  <conditionalFormatting sqref="W79 W81">
    <cfRule type="cellIs" dxfId="144" priority="393" operator="lessThan">
      <formula>0</formula>
    </cfRule>
  </conditionalFormatting>
  <conditionalFormatting sqref="W91">
    <cfRule type="cellIs" dxfId="143" priority="388" operator="lessThan">
      <formula>0</formula>
    </cfRule>
  </conditionalFormatting>
  <conditionalFormatting sqref="W93:W95">
    <cfRule type="cellIs" dxfId="142" priority="387" operator="lessThan">
      <formula>0</formula>
    </cfRule>
  </conditionalFormatting>
  <conditionalFormatting sqref="W97">
    <cfRule type="cellIs" dxfId="141" priority="386" operator="lessThan">
      <formula>0</formula>
    </cfRule>
  </conditionalFormatting>
  <conditionalFormatting sqref="W128">
    <cfRule type="cellIs" dxfId="140" priority="385" operator="lessThan">
      <formula>0</formula>
    </cfRule>
  </conditionalFormatting>
  <conditionalFormatting sqref="W114:W117">
    <cfRule type="cellIs" dxfId="139" priority="384" operator="lessThan">
      <formula>0</formula>
    </cfRule>
  </conditionalFormatting>
  <conditionalFormatting sqref="W123:W126">
    <cfRule type="cellIs" dxfId="138" priority="383" operator="lessThan">
      <formula>0</formula>
    </cfRule>
  </conditionalFormatting>
  <conditionalFormatting sqref="W139">
    <cfRule type="cellIs" dxfId="137" priority="379" operator="lessThan">
      <formula>0</formula>
    </cfRule>
    <cfRule type="cellIs" dxfId="136" priority="381" operator="lessThan">
      <formula>0</formula>
    </cfRule>
  </conditionalFormatting>
  <conditionalFormatting sqref="W144">
    <cfRule type="cellIs" dxfId="135" priority="380" operator="lessThan">
      <formula>0</formula>
    </cfRule>
    <cfRule type="cellIs" dxfId="134" priority="382" operator="lessThan">
      <formula>0</formula>
    </cfRule>
  </conditionalFormatting>
  <conditionalFormatting sqref="W134:W138">
    <cfRule type="cellIs" dxfId="133" priority="378" operator="lessThan">
      <formula>0</formula>
    </cfRule>
  </conditionalFormatting>
  <conditionalFormatting sqref="W160">
    <cfRule type="cellIs" dxfId="132" priority="372" operator="lessThan">
      <formula>0</formula>
    </cfRule>
    <cfRule type="cellIs" dxfId="131" priority="376" operator="lessThan">
      <formula>0</formula>
    </cfRule>
  </conditionalFormatting>
  <conditionalFormatting sqref="W157 W159">
    <cfRule type="cellIs" dxfId="130" priority="373" operator="lessThan">
      <formula>0</formula>
    </cfRule>
    <cfRule type="cellIs" dxfId="129" priority="377" operator="lessThan">
      <formula>0</formula>
    </cfRule>
  </conditionalFormatting>
  <conditionalFormatting sqref="W162">
    <cfRule type="cellIs" dxfId="128" priority="371" operator="lessThan">
      <formula>0</formula>
    </cfRule>
    <cfRule type="cellIs" dxfId="127" priority="375" operator="lessThan">
      <formula>0</formula>
    </cfRule>
  </conditionalFormatting>
  <conditionalFormatting sqref="W163">
    <cfRule type="cellIs" dxfId="126" priority="370" operator="lessThan">
      <formula>0</formula>
    </cfRule>
    <cfRule type="cellIs" dxfId="125" priority="374" operator="lessThan">
      <formula>0</formula>
    </cfRule>
  </conditionalFormatting>
  <conditionalFormatting sqref="W148:W152">
    <cfRule type="cellIs" dxfId="124" priority="369" operator="lessThan">
      <formula>0</formula>
    </cfRule>
  </conditionalFormatting>
  <conditionalFormatting sqref="W167:W171">
    <cfRule type="cellIs" dxfId="123" priority="366" operator="lessThan">
      <formula>0</formula>
    </cfRule>
  </conditionalFormatting>
  <conditionalFormatting sqref="W178:W179">
    <cfRule type="cellIs" dxfId="122" priority="367" operator="lessThan">
      <formula>0</formula>
    </cfRule>
    <cfRule type="cellIs" dxfId="121" priority="368" operator="lessThan">
      <formula>0</formula>
    </cfRule>
  </conditionalFormatting>
  <conditionalFormatting sqref="W193">
    <cfRule type="cellIs" dxfId="120" priority="363" operator="lessThan">
      <formula>0</formula>
    </cfRule>
    <cfRule type="cellIs" dxfId="119" priority="365" operator="lessThan">
      <formula>0</formula>
    </cfRule>
  </conditionalFormatting>
  <conditionalFormatting sqref="W190">
    <cfRule type="cellIs" dxfId="118" priority="362" operator="lessThan">
      <formula>0</formula>
    </cfRule>
    <cfRule type="cellIs" dxfId="117" priority="364" operator="lessThan">
      <formula>0</formula>
    </cfRule>
  </conditionalFormatting>
  <conditionalFormatting sqref="W185:W189">
    <cfRule type="cellIs" dxfId="116" priority="361" operator="lessThan">
      <formula>0</formula>
    </cfRule>
  </conditionalFormatting>
  <conditionalFormatting sqref="W196:W200">
    <cfRule type="cellIs" dxfId="115" priority="360" operator="lessThan">
      <formula>0</formula>
    </cfRule>
  </conditionalFormatting>
  <conditionalFormatting sqref="W207:W211">
    <cfRule type="cellIs" dxfId="114" priority="359" operator="lessThan">
      <formula>0</formula>
    </cfRule>
  </conditionalFormatting>
  <conditionalFormatting sqref="B45:W45">
    <cfRule type="cellIs" dxfId="113" priority="358" operator="lessThan">
      <formula>0</formula>
    </cfRule>
  </conditionalFormatting>
  <conditionalFormatting sqref="B142:W142">
    <cfRule type="cellIs" dxfId="112" priority="357" operator="lessThan">
      <formula>0</formula>
    </cfRule>
  </conditionalFormatting>
  <conditionalFormatting sqref="B96:W96">
    <cfRule type="cellIs" dxfId="111" priority="356" operator="lessThan">
      <formula>0</formula>
    </cfRule>
  </conditionalFormatting>
  <conditionalFormatting sqref="B96:V96">
    <cfRule type="cellIs" dxfId="110" priority="355" operator="lessThan">
      <formula>0</formula>
    </cfRule>
  </conditionalFormatting>
  <conditionalFormatting sqref="W96">
    <cfRule type="cellIs" dxfId="109" priority="354" operator="lessThan">
      <formula>0</formula>
    </cfRule>
  </conditionalFormatting>
  <conditionalFormatting sqref="B143:W143">
    <cfRule type="cellIs" dxfId="108" priority="353" operator="lessThan">
      <formula>0</formula>
    </cfRule>
  </conditionalFormatting>
  <conditionalFormatting sqref="B143:V143">
    <cfRule type="cellIs" dxfId="107" priority="352" operator="lessThan">
      <formula>0</formula>
    </cfRule>
  </conditionalFormatting>
  <conditionalFormatting sqref="W143">
    <cfRule type="cellIs" dxfId="106" priority="350" operator="lessThan">
      <formula>0</formula>
    </cfRule>
    <cfRule type="cellIs" dxfId="105" priority="351" operator="lessThan">
      <formula>0</formula>
    </cfRule>
  </conditionalFormatting>
  <conditionalFormatting sqref="B144 B49:B59 B100:B110 B133:B139 B147:B152 B166:B171 B177:B179 B184:B190 B195:B200 B206:B211 B20:B25 B6:B15 B27:B32 B34:B44 B156:B163 B192:B193 B214">
    <cfRule type="cellIs" dxfId="104" priority="349" operator="lessThan">
      <formula>0</formula>
    </cfRule>
  </conditionalFormatting>
  <conditionalFormatting sqref="B16">
    <cfRule type="cellIs" dxfId="103" priority="345" operator="lessThan">
      <formula>0</formula>
    </cfRule>
    <cfRule type="cellIs" dxfId="102" priority="348" operator="lessThan">
      <formula>0</formula>
    </cfRule>
  </conditionalFormatting>
  <conditionalFormatting sqref="B20:B24">
    <cfRule type="cellIs" dxfId="101" priority="347" operator="lessThan">
      <formula>0</formula>
    </cfRule>
  </conditionalFormatting>
  <conditionalFormatting sqref="B46">
    <cfRule type="cellIs" dxfId="100" priority="346" operator="lessThan">
      <formula>0</formula>
    </cfRule>
  </conditionalFormatting>
  <conditionalFormatting sqref="B28:B45">
    <cfRule type="cellIs" dxfId="99" priority="344" operator="lessThan">
      <formula>0</formula>
    </cfRule>
  </conditionalFormatting>
  <conditionalFormatting sqref="B63:B66">
    <cfRule type="cellIs" dxfId="98" priority="343" operator="lessThan">
      <formula>0</formula>
    </cfRule>
  </conditionalFormatting>
  <conditionalFormatting sqref="B92:B95">
    <cfRule type="cellIs" dxfId="97" priority="336" operator="lessThan">
      <formula>0</formula>
    </cfRule>
  </conditionalFormatting>
  <conditionalFormatting sqref="B70">
    <cfRule type="cellIs" dxfId="96" priority="340" operator="lessThan">
      <formula>0</formula>
    </cfRule>
  </conditionalFormatting>
  <conditionalFormatting sqref="B68:B69 B71:B77">
    <cfRule type="cellIs" dxfId="95" priority="341" operator="lessThan">
      <formula>0</formula>
    </cfRule>
  </conditionalFormatting>
  <conditionalFormatting sqref="B71">
    <cfRule type="cellIs" dxfId="94" priority="332" operator="lessThan">
      <formula>0</formula>
    </cfRule>
  </conditionalFormatting>
  <conditionalFormatting sqref="B82:B87">
    <cfRule type="cellIs" dxfId="93" priority="339" operator="lessThan">
      <formula>0</formula>
    </cfRule>
  </conditionalFormatting>
  <conditionalFormatting sqref="B88">
    <cfRule type="cellIs" dxfId="92" priority="338" operator="lessThan">
      <formula>0</formula>
    </cfRule>
  </conditionalFormatting>
  <conditionalFormatting sqref="B78 B80">
    <cfRule type="cellIs" dxfId="91" priority="342" operator="lessThan">
      <formula>0</formula>
    </cfRule>
  </conditionalFormatting>
  <conditionalFormatting sqref="B90">
    <cfRule type="cellIs" dxfId="90" priority="337" operator="lessThan">
      <formula>0</formula>
    </cfRule>
  </conditionalFormatting>
  <conditionalFormatting sqref="B64:B67">
    <cfRule type="cellIs" dxfId="89" priority="335" operator="lessThan">
      <formula>0</formula>
    </cfRule>
  </conditionalFormatting>
  <conditionalFormatting sqref="B69:B70 B72:B78">
    <cfRule type="cellIs" dxfId="88" priority="333" operator="lessThan">
      <formula>0</formula>
    </cfRule>
  </conditionalFormatting>
  <conditionalFormatting sqref="B83:B88">
    <cfRule type="cellIs" dxfId="87" priority="331" operator="lessThan">
      <formula>0</formula>
    </cfRule>
  </conditionalFormatting>
  <conditionalFormatting sqref="B89">
    <cfRule type="cellIs" dxfId="86" priority="330" operator="lessThan">
      <formula>0</formula>
    </cfRule>
  </conditionalFormatting>
  <conditionalFormatting sqref="B79 B81">
    <cfRule type="cellIs" dxfId="85" priority="334" operator="lessThan">
      <formula>0</formula>
    </cfRule>
  </conditionalFormatting>
  <conditionalFormatting sqref="B91">
    <cfRule type="cellIs" dxfId="84" priority="329" operator="lessThan">
      <formula>0</formula>
    </cfRule>
  </conditionalFormatting>
  <conditionalFormatting sqref="B93:B95">
    <cfRule type="cellIs" dxfId="83" priority="328" operator="lessThan">
      <formula>0</formula>
    </cfRule>
  </conditionalFormatting>
  <conditionalFormatting sqref="B97">
    <cfRule type="cellIs" dxfId="82" priority="327" operator="lessThan">
      <formula>0</formula>
    </cfRule>
  </conditionalFormatting>
  <conditionalFormatting sqref="B126">
    <cfRule type="cellIs" dxfId="81" priority="326" operator="lessThan">
      <formula>0</formula>
    </cfRule>
  </conditionalFormatting>
  <conditionalFormatting sqref="B113:B116">
    <cfRule type="cellIs" dxfId="80" priority="325" operator="lessThan">
      <formula>0</formula>
    </cfRule>
  </conditionalFormatting>
  <conditionalFormatting sqref="B122:B125">
    <cfRule type="cellIs" dxfId="79" priority="324" operator="lessThan">
      <formula>0</formula>
    </cfRule>
  </conditionalFormatting>
  <conditionalFormatting sqref="B128">
    <cfRule type="cellIs" dxfId="78" priority="323" operator="lessThan">
      <formula>0</formula>
    </cfRule>
  </conditionalFormatting>
  <conditionalFormatting sqref="B114:B117">
    <cfRule type="cellIs" dxfId="77" priority="322" operator="lessThan">
      <formula>0</formula>
    </cfRule>
  </conditionalFormatting>
  <conditionalFormatting sqref="B123:B126">
    <cfRule type="cellIs" dxfId="76" priority="321" operator="lessThan">
      <formula>0</formula>
    </cfRule>
  </conditionalFormatting>
  <conditionalFormatting sqref="B139">
    <cfRule type="cellIs" dxfId="75" priority="319" operator="lessThan">
      <formula>0</formula>
    </cfRule>
  </conditionalFormatting>
  <conditionalFormatting sqref="B144">
    <cfRule type="cellIs" dxfId="74" priority="320" operator="lessThan">
      <formula>0</formula>
    </cfRule>
  </conditionalFormatting>
  <conditionalFormatting sqref="B160">
    <cfRule type="cellIs" dxfId="73" priority="317" operator="lessThan">
      <formula>0</formula>
    </cfRule>
  </conditionalFormatting>
  <conditionalFormatting sqref="B157 B159">
    <cfRule type="cellIs" dxfId="72" priority="318" operator="lessThan">
      <formula>0</formula>
    </cfRule>
  </conditionalFormatting>
  <conditionalFormatting sqref="B162">
    <cfRule type="cellIs" dxfId="71" priority="316" operator="lessThan">
      <formula>0</formula>
    </cfRule>
  </conditionalFormatting>
  <conditionalFormatting sqref="B163">
    <cfRule type="cellIs" dxfId="70" priority="315" operator="lessThan">
      <formula>0</formula>
    </cfRule>
  </conditionalFormatting>
  <conditionalFormatting sqref="B178:B179">
    <cfRule type="cellIs" dxfId="69" priority="314" operator="lessThan">
      <formula>0</formula>
    </cfRule>
  </conditionalFormatting>
  <conditionalFormatting sqref="B193">
    <cfRule type="cellIs" dxfId="68" priority="313" operator="lessThan">
      <formula>0</formula>
    </cfRule>
  </conditionalFormatting>
  <conditionalFormatting sqref="B190">
    <cfRule type="cellIs" dxfId="67" priority="312" operator="lessThan">
      <formula>0</formula>
    </cfRule>
  </conditionalFormatting>
  <conditionalFormatting sqref="B45">
    <cfRule type="cellIs" dxfId="66" priority="311" operator="lessThan">
      <formula>0</formula>
    </cfRule>
  </conditionalFormatting>
  <conditionalFormatting sqref="B142">
    <cfRule type="cellIs" dxfId="65" priority="310" operator="lessThan">
      <formula>0</formula>
    </cfRule>
  </conditionalFormatting>
  <conditionalFormatting sqref="B96">
    <cfRule type="cellIs" dxfId="64" priority="308" operator="lessThan">
      <formula>0</formula>
    </cfRule>
    <cfRule type="cellIs" dxfId="63" priority="309" operator="lessThan">
      <formula>0</formula>
    </cfRule>
  </conditionalFormatting>
  <conditionalFormatting sqref="B143">
    <cfRule type="cellIs" dxfId="62" priority="306" operator="lessThan">
      <formula>0</formula>
    </cfRule>
    <cfRule type="cellIs" dxfId="61" priority="307" operator="lessThan">
      <formula>0</formula>
    </cfRule>
  </conditionalFormatting>
  <conditionalFormatting sqref="DA20:DA25 DA6:DA15 DA27:DA32 DA34:DA44 DA49:DA58 DA100:DA109 DA133:DA138 DA156 DA158:DA159 DA161:DA162 DA147:DA151 DA166:DA170 DA177:DA178 DA192 DA184:DA189 DA195:DA199 DA214 DA206:DA210">
    <cfRule type="cellIs" dxfId="60" priority="61" operator="lessThan">
      <formula>0</formula>
    </cfRule>
  </conditionalFormatting>
  <conditionalFormatting sqref="DA16">
    <cfRule type="cellIs" dxfId="59" priority="45" operator="lessThan">
      <formula>0</formula>
    </cfRule>
    <cfRule type="cellIs" dxfId="58" priority="60" operator="lessThan">
      <formula>0</formula>
    </cfRule>
  </conditionalFormatting>
  <conditionalFormatting sqref="DA63:DA66">
    <cfRule type="cellIs" dxfId="57" priority="59" operator="lessThan">
      <formula>0</formula>
    </cfRule>
  </conditionalFormatting>
  <conditionalFormatting sqref="DA92:DA95">
    <cfRule type="cellIs" dxfId="56" priority="52" operator="lessThan">
      <formula>0</formula>
    </cfRule>
  </conditionalFormatting>
  <conditionalFormatting sqref="DA70">
    <cfRule type="cellIs" dxfId="55" priority="56" operator="lessThan">
      <formula>0</formula>
    </cfRule>
  </conditionalFormatting>
  <conditionalFormatting sqref="DA68:DA69 DA71:DA77">
    <cfRule type="cellIs" dxfId="54" priority="57" operator="lessThan">
      <formula>0</formula>
    </cfRule>
  </conditionalFormatting>
  <conditionalFormatting sqref="DA82:DA87">
    <cfRule type="cellIs" dxfId="53" priority="55" operator="lessThan">
      <formula>0</formula>
    </cfRule>
  </conditionalFormatting>
  <conditionalFormatting sqref="DA88">
    <cfRule type="cellIs" dxfId="52" priority="54" operator="lessThan">
      <formula>0</formula>
    </cfRule>
  </conditionalFormatting>
  <conditionalFormatting sqref="DA78 DA80">
    <cfRule type="cellIs" dxfId="51" priority="58" operator="lessThan">
      <formula>0</formula>
    </cfRule>
  </conditionalFormatting>
  <conditionalFormatting sqref="DA90">
    <cfRule type="cellIs" dxfId="50" priority="53" operator="lessThan">
      <formula>0</formula>
    </cfRule>
  </conditionalFormatting>
  <conditionalFormatting sqref="DA126">
    <cfRule type="cellIs" dxfId="49" priority="51" operator="lessThan">
      <formula>0</formula>
    </cfRule>
  </conditionalFormatting>
  <conditionalFormatting sqref="DA113:DA116">
    <cfRule type="cellIs" dxfId="48" priority="50" operator="lessThan">
      <formula>0</formula>
    </cfRule>
  </conditionalFormatting>
  <conditionalFormatting sqref="DA122:DA125">
    <cfRule type="cellIs" dxfId="47" priority="49" operator="lessThan">
      <formula>0</formula>
    </cfRule>
  </conditionalFormatting>
  <conditionalFormatting sqref="DA6:DA15 DA50:DA59 DA101:DA110">
    <cfRule type="cellIs" dxfId="46" priority="48" operator="lessThan">
      <formula>0</formula>
    </cfRule>
  </conditionalFormatting>
  <conditionalFormatting sqref="DA20:DA24">
    <cfRule type="cellIs" dxfId="45" priority="47" operator="lessThan">
      <formula>0</formula>
    </cfRule>
  </conditionalFormatting>
  <conditionalFormatting sqref="DA46">
    <cfRule type="cellIs" dxfId="44" priority="46" operator="lessThan">
      <formula>0</formula>
    </cfRule>
  </conditionalFormatting>
  <conditionalFormatting sqref="DA28:DA45">
    <cfRule type="cellIs" dxfId="43" priority="44" operator="lessThan">
      <formula>0</formula>
    </cfRule>
  </conditionalFormatting>
  <conditionalFormatting sqref="DA71">
    <cfRule type="cellIs" dxfId="42" priority="40" operator="lessThan">
      <formula>0</formula>
    </cfRule>
  </conditionalFormatting>
  <conditionalFormatting sqref="DA64:DA67">
    <cfRule type="cellIs" dxfId="41" priority="43" operator="lessThan">
      <formula>0</formula>
    </cfRule>
  </conditionalFormatting>
  <conditionalFormatting sqref="DA69:DA70 DA72:DA78">
    <cfRule type="cellIs" dxfId="40" priority="41" operator="lessThan">
      <formula>0</formula>
    </cfRule>
  </conditionalFormatting>
  <conditionalFormatting sqref="DA83:DA88">
    <cfRule type="cellIs" dxfId="39" priority="39" operator="lessThan">
      <formula>0</formula>
    </cfRule>
  </conditionalFormatting>
  <conditionalFormatting sqref="DA89">
    <cfRule type="cellIs" dxfId="38" priority="38" operator="lessThan">
      <formula>0</formula>
    </cfRule>
  </conditionalFormatting>
  <conditionalFormatting sqref="DA79 DA81">
    <cfRule type="cellIs" dxfId="37" priority="42" operator="lessThan">
      <formula>0</formula>
    </cfRule>
  </conditionalFormatting>
  <conditionalFormatting sqref="DA91">
    <cfRule type="cellIs" dxfId="36" priority="37" operator="lessThan">
      <formula>0</formula>
    </cfRule>
  </conditionalFormatting>
  <conditionalFormatting sqref="DA93:DA95">
    <cfRule type="cellIs" dxfId="35" priority="36" operator="lessThan">
      <formula>0</formula>
    </cfRule>
  </conditionalFormatting>
  <conditionalFormatting sqref="DA97">
    <cfRule type="cellIs" dxfId="34" priority="35" operator="lessThan">
      <formula>0</formula>
    </cfRule>
  </conditionalFormatting>
  <conditionalFormatting sqref="DA128">
    <cfRule type="cellIs" dxfId="33" priority="34" operator="lessThan">
      <formula>0</formula>
    </cfRule>
  </conditionalFormatting>
  <conditionalFormatting sqref="DA114:DA117">
    <cfRule type="cellIs" dxfId="32" priority="33" operator="lessThan">
      <formula>0</formula>
    </cfRule>
  </conditionalFormatting>
  <conditionalFormatting sqref="DA123:DA126">
    <cfRule type="cellIs" dxfId="31" priority="32" operator="lessThan">
      <formula>0</formula>
    </cfRule>
  </conditionalFormatting>
  <conditionalFormatting sqref="DA139">
    <cfRule type="cellIs" dxfId="30" priority="28" operator="lessThan">
      <formula>0</formula>
    </cfRule>
    <cfRule type="cellIs" dxfId="29" priority="30" operator="lessThan">
      <formula>0</formula>
    </cfRule>
  </conditionalFormatting>
  <conditionalFormatting sqref="DA144">
    <cfRule type="cellIs" dxfId="28" priority="29" operator="lessThan">
      <formula>0</formula>
    </cfRule>
    <cfRule type="cellIs" dxfId="27" priority="31" operator="lessThan">
      <formula>0</formula>
    </cfRule>
  </conditionalFormatting>
  <conditionalFormatting sqref="DA134:DA138">
    <cfRule type="cellIs" dxfId="26" priority="27" operator="lessThan">
      <formula>0</formula>
    </cfRule>
  </conditionalFormatting>
  <conditionalFormatting sqref="DA160">
    <cfRule type="cellIs" dxfId="25" priority="21" operator="lessThan">
      <formula>0</formula>
    </cfRule>
    <cfRule type="cellIs" dxfId="24" priority="25" operator="lessThan">
      <formula>0</formula>
    </cfRule>
  </conditionalFormatting>
  <conditionalFormatting sqref="DA157 DA159">
    <cfRule type="cellIs" dxfId="23" priority="22" operator="lessThan">
      <formula>0</formula>
    </cfRule>
    <cfRule type="cellIs" dxfId="22" priority="26" operator="lessThan">
      <formula>0</formula>
    </cfRule>
  </conditionalFormatting>
  <conditionalFormatting sqref="DA162">
    <cfRule type="cellIs" dxfId="21" priority="20" operator="lessThan">
      <formula>0</formula>
    </cfRule>
    <cfRule type="cellIs" dxfId="20" priority="24" operator="lessThan">
      <formula>0</formula>
    </cfRule>
  </conditionalFormatting>
  <conditionalFormatting sqref="DA163">
    <cfRule type="cellIs" dxfId="19" priority="19" operator="lessThan">
      <formula>0</formula>
    </cfRule>
    <cfRule type="cellIs" dxfId="18" priority="23" operator="lessThan">
      <formula>0</formula>
    </cfRule>
  </conditionalFormatting>
  <conditionalFormatting sqref="DA148:DA152">
    <cfRule type="cellIs" dxfId="17" priority="18" operator="lessThan">
      <formula>0</formula>
    </cfRule>
  </conditionalFormatting>
  <conditionalFormatting sqref="DA167:DA171">
    <cfRule type="cellIs" dxfId="16" priority="15" operator="lessThan">
      <formula>0</formula>
    </cfRule>
  </conditionalFormatting>
  <conditionalFormatting sqref="DA178:DA179">
    <cfRule type="cellIs" dxfId="15" priority="16" operator="lessThan">
      <formula>0</formula>
    </cfRule>
    <cfRule type="cellIs" dxfId="14" priority="17" operator="lessThan">
      <formula>0</formula>
    </cfRule>
  </conditionalFormatting>
  <conditionalFormatting sqref="DA193">
    <cfRule type="cellIs" dxfId="13" priority="12" operator="lessThan">
      <formula>0</formula>
    </cfRule>
    <cfRule type="cellIs" dxfId="12" priority="14" operator="lessThan">
      <formula>0</formula>
    </cfRule>
  </conditionalFormatting>
  <conditionalFormatting sqref="DA190">
    <cfRule type="cellIs" dxfId="11" priority="11" operator="lessThan">
      <formula>0</formula>
    </cfRule>
    <cfRule type="cellIs" dxfId="10" priority="13" operator="lessThan">
      <formula>0</formula>
    </cfRule>
  </conditionalFormatting>
  <conditionalFormatting sqref="DA185:DA189">
    <cfRule type="cellIs" dxfId="9" priority="10" operator="lessThan">
      <formula>0</formula>
    </cfRule>
  </conditionalFormatting>
  <conditionalFormatting sqref="DA196:DA200">
    <cfRule type="cellIs" dxfId="8" priority="9" operator="lessThan">
      <formula>0</formula>
    </cfRule>
  </conditionalFormatting>
  <conditionalFormatting sqref="DA207:DA211">
    <cfRule type="cellIs" dxfId="7" priority="8" operator="lessThan">
      <formula>0</formula>
    </cfRule>
  </conditionalFormatting>
  <conditionalFormatting sqref="DA45">
    <cfRule type="cellIs" dxfId="6" priority="7" operator="lessThan">
      <formula>0</formula>
    </cfRule>
  </conditionalFormatting>
  <conditionalFormatting sqref="DA142">
    <cfRule type="cellIs" dxfId="5" priority="6" operator="lessThan">
      <formula>0</formula>
    </cfRule>
  </conditionalFormatting>
  <conditionalFormatting sqref="DA96">
    <cfRule type="cellIs" dxfId="4" priority="4" operator="lessThan">
      <formula>0</formula>
    </cfRule>
    <cfRule type="cellIs" dxfId="3" priority="5" operator="lessThan">
      <formula>0</formula>
    </cfRule>
  </conditionalFormatting>
  <conditionalFormatting sqref="DA143">
    <cfRule type="cellIs" dxfId="2" priority="1" operator="lessThan">
      <formula>0</formula>
    </cfRule>
    <cfRule type="cellIs" dxfId="1" priority="2" operator="lessThan">
      <formula>0</formula>
    </cfRule>
    <cfRule type="cellIs" dxfId="0" priority="3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4" orientation="portrait"/>
  <ignoredErrors>
    <ignoredError sqref="B99:W99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4" tint="0.39997558519241921"/>
    <pageSetUpPr fitToPage="1"/>
  </sheetPr>
  <dimension ref="A1:DA77"/>
  <sheetViews>
    <sheetView workbookViewId="0">
      <pane xSplit="1" ySplit="1" topLeftCell="B2" activePane="bottomRight" state="frozen"/>
      <selection sqref="A1:XFD1"/>
      <selection pane="topRight" sqref="A1:XFD1"/>
      <selection pane="bottomLeft" sqref="A1:XFD1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printing"</f>
        <v>PT: Pulp, paper and printing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f t="shared" ref="B3:W3" si="0">SUM(B4,B7)</f>
        <v>2078.9160608063448</v>
      </c>
      <c r="C3" s="205">
        <f t="shared" si="0"/>
        <v>1934.9113936979722</v>
      </c>
      <c r="D3" s="205">
        <f t="shared" si="0"/>
        <v>1825.0997238416694</v>
      </c>
      <c r="E3" s="205">
        <f t="shared" si="0"/>
        <v>1683.2071502430558</v>
      </c>
      <c r="F3" s="205">
        <f t="shared" si="0"/>
        <v>1588.258480372835</v>
      </c>
      <c r="G3" s="205">
        <f t="shared" si="0"/>
        <v>1632.6116144464127</v>
      </c>
      <c r="H3" s="205">
        <f t="shared" si="0"/>
        <v>1718.1323025564441</v>
      </c>
      <c r="I3" s="205">
        <f t="shared" si="0"/>
        <v>1736.7355636053694</v>
      </c>
      <c r="J3" s="205">
        <f t="shared" si="0"/>
        <v>1534.9648888145794</v>
      </c>
      <c r="K3" s="205">
        <f t="shared" si="0"/>
        <v>1317.889659823627</v>
      </c>
      <c r="L3" s="205">
        <f t="shared" si="0"/>
        <v>1549.7434639520857</v>
      </c>
      <c r="M3" s="205">
        <f t="shared" si="0"/>
        <v>1411.7573859570891</v>
      </c>
      <c r="N3" s="205">
        <f t="shared" si="0"/>
        <v>1292.3383920600747</v>
      </c>
      <c r="O3" s="205">
        <f t="shared" si="0"/>
        <v>1257.0520053338805</v>
      </c>
      <c r="P3" s="205">
        <f t="shared" si="0"/>
        <v>1191.4086403133028</v>
      </c>
      <c r="Q3" s="205">
        <f t="shared" si="0"/>
        <v>1321.3999999999999</v>
      </c>
      <c r="R3" s="205">
        <f t="shared" si="0"/>
        <v>1261.5762337343481</v>
      </c>
      <c r="S3" s="205">
        <f t="shared" si="0"/>
        <v>1283.3204184424644</v>
      </c>
      <c r="T3" s="205">
        <f t="shared" si="0"/>
        <v>1475.65614302016</v>
      </c>
      <c r="U3" s="205">
        <f t="shared" si="0"/>
        <v>1392.441697630562</v>
      </c>
      <c r="V3" s="205">
        <f t="shared" si="0"/>
        <v>1149.5786645219077</v>
      </c>
      <c r="W3" s="205">
        <f t="shared" si="0"/>
        <v>1342.8857047650783</v>
      </c>
      <c r="DA3" s="112"/>
    </row>
    <row r="4" spans="1:105" ht="12" customHeight="1" x14ac:dyDescent="0.25">
      <c r="A4" s="50" t="s">
        <v>1811</v>
      </c>
      <c r="B4" s="243">
        <f t="shared" ref="B4:W4" si="1">SUM(B5:B6)</f>
        <v>1351.8836748182418</v>
      </c>
      <c r="C4" s="243">
        <f t="shared" si="1"/>
        <v>1251.5959348347887</v>
      </c>
      <c r="D4" s="243">
        <f t="shared" si="1"/>
        <v>1183.18502608162</v>
      </c>
      <c r="E4" s="243">
        <f t="shared" si="1"/>
        <v>1080.2619537183402</v>
      </c>
      <c r="F4" s="243">
        <f t="shared" si="1"/>
        <v>1011.6163138491502</v>
      </c>
      <c r="G4" s="243">
        <f t="shared" si="1"/>
        <v>1049.0686103056494</v>
      </c>
      <c r="H4" s="243">
        <f t="shared" si="1"/>
        <v>1112.4044627953967</v>
      </c>
      <c r="I4" s="243">
        <f t="shared" si="1"/>
        <v>1122.0967398252717</v>
      </c>
      <c r="J4" s="243">
        <f t="shared" si="1"/>
        <v>977.67931783982613</v>
      </c>
      <c r="K4" s="243">
        <f t="shared" si="1"/>
        <v>846.3024085182044</v>
      </c>
      <c r="L4" s="243">
        <f t="shared" si="1"/>
        <v>1005.1920443163467</v>
      </c>
      <c r="M4" s="243">
        <f t="shared" si="1"/>
        <v>923.54277062831181</v>
      </c>
      <c r="N4" s="243">
        <f t="shared" si="1"/>
        <v>852.0716273696371</v>
      </c>
      <c r="O4" s="243">
        <f t="shared" si="1"/>
        <v>842.13765514411739</v>
      </c>
      <c r="P4" s="243">
        <f t="shared" si="1"/>
        <v>766.7360176233019</v>
      </c>
      <c r="Q4" s="243">
        <f t="shared" si="1"/>
        <v>896.6</v>
      </c>
      <c r="R4" s="243">
        <f t="shared" si="1"/>
        <v>858.04075619936168</v>
      </c>
      <c r="S4" s="243">
        <f t="shared" si="1"/>
        <v>853.35141418055014</v>
      </c>
      <c r="T4" s="243">
        <f t="shared" si="1"/>
        <v>1062.9516926588058</v>
      </c>
      <c r="U4" s="243">
        <f t="shared" si="1"/>
        <v>990.06665795320873</v>
      </c>
      <c r="V4" s="243">
        <f t="shared" si="1"/>
        <v>810.95655035004665</v>
      </c>
      <c r="W4" s="243">
        <f t="shared" si="1"/>
        <v>996.33455514828381</v>
      </c>
      <c r="DA4" s="83"/>
    </row>
    <row r="5" spans="1:105" ht="12" customHeight="1" x14ac:dyDescent="0.25">
      <c r="A5" s="99" t="s">
        <v>52</v>
      </c>
      <c r="B5" s="284">
        <v>531.13349789029951</v>
      </c>
      <c r="C5" s="284">
        <v>455.09279338013602</v>
      </c>
      <c r="D5" s="284">
        <v>424.23987757886528</v>
      </c>
      <c r="E5" s="284">
        <v>390.31845239901912</v>
      </c>
      <c r="F5" s="284">
        <v>338.51257423554688</v>
      </c>
      <c r="G5" s="284">
        <v>379.88992894655121</v>
      </c>
      <c r="H5" s="284">
        <v>399.19163228743639</v>
      </c>
      <c r="I5" s="284">
        <v>408.02934925093388</v>
      </c>
      <c r="J5" s="284">
        <v>339.85587426189682</v>
      </c>
      <c r="K5" s="284">
        <v>168.19478073064221</v>
      </c>
      <c r="L5" s="284">
        <v>481.97455210611969</v>
      </c>
      <c r="M5" s="284">
        <v>378.96031269091759</v>
      </c>
      <c r="N5" s="284">
        <v>435.1166417052425</v>
      </c>
      <c r="O5" s="284">
        <v>400.33300310335181</v>
      </c>
      <c r="P5" s="284">
        <v>341.41846941307318</v>
      </c>
      <c r="Q5" s="284">
        <v>578.0556061258502</v>
      </c>
      <c r="R5" s="284">
        <v>688.65908917680656</v>
      </c>
      <c r="S5" s="284">
        <v>542.5479611587682</v>
      </c>
      <c r="T5" s="284">
        <v>940.82679804090481</v>
      </c>
      <c r="U5" s="284">
        <v>626.7131725604595</v>
      </c>
      <c r="V5" s="284">
        <v>165.35132236360221</v>
      </c>
      <c r="W5" s="284">
        <v>165.75070544604421</v>
      </c>
      <c r="DA5" s="94" t="s">
        <v>1812</v>
      </c>
    </row>
    <row r="6" spans="1:105" ht="12" customHeight="1" x14ac:dyDescent="0.25">
      <c r="A6" s="99" t="s">
        <v>59</v>
      </c>
      <c r="B6" s="284">
        <v>820.75017692794233</v>
      </c>
      <c r="C6" s="284">
        <v>796.50314145465268</v>
      </c>
      <c r="D6" s="284">
        <v>758.94514850275482</v>
      </c>
      <c r="E6" s="284">
        <v>689.94350131932117</v>
      </c>
      <c r="F6" s="284">
        <v>673.10373961360335</v>
      </c>
      <c r="G6" s="284">
        <v>669.17868135909816</v>
      </c>
      <c r="H6" s="284">
        <v>713.21283050796035</v>
      </c>
      <c r="I6" s="284">
        <v>714.06739057433788</v>
      </c>
      <c r="J6" s="284">
        <v>637.82344357792931</v>
      </c>
      <c r="K6" s="284">
        <v>678.10762778756225</v>
      </c>
      <c r="L6" s="284">
        <v>523.21749221022708</v>
      </c>
      <c r="M6" s="284">
        <v>544.58245793739422</v>
      </c>
      <c r="N6" s="284">
        <v>416.9549856643946</v>
      </c>
      <c r="O6" s="284">
        <v>441.80465204076557</v>
      </c>
      <c r="P6" s="284">
        <v>425.31754821022872</v>
      </c>
      <c r="Q6" s="284">
        <v>318.54439387414982</v>
      </c>
      <c r="R6" s="284">
        <v>169.38166702255509</v>
      </c>
      <c r="S6" s="284">
        <v>310.80345302178199</v>
      </c>
      <c r="T6" s="284">
        <v>122.12489461790101</v>
      </c>
      <c r="U6" s="284">
        <v>363.35348539274918</v>
      </c>
      <c r="V6" s="284">
        <v>645.60522798644445</v>
      </c>
      <c r="W6" s="284">
        <v>830.5838497022396</v>
      </c>
      <c r="DA6" s="94" t="s">
        <v>1813</v>
      </c>
    </row>
    <row r="7" spans="1:105" ht="12" customHeight="1" x14ac:dyDescent="0.25">
      <c r="A7" s="49" t="s">
        <v>60</v>
      </c>
      <c r="B7" s="244">
        <v>727.03238598810299</v>
      </c>
      <c r="C7" s="244">
        <v>683.31545886318349</v>
      </c>
      <c r="D7" s="244">
        <v>641.91469776004942</v>
      </c>
      <c r="E7" s="244">
        <v>602.94519652471558</v>
      </c>
      <c r="F7" s="244">
        <v>576.64216652368475</v>
      </c>
      <c r="G7" s="244">
        <v>583.54300414076329</v>
      </c>
      <c r="H7" s="244">
        <v>605.72783976104733</v>
      </c>
      <c r="I7" s="244">
        <v>614.63882378009771</v>
      </c>
      <c r="J7" s="244">
        <v>557.28557097475323</v>
      </c>
      <c r="K7" s="244">
        <v>471.58725130542263</v>
      </c>
      <c r="L7" s="244">
        <v>544.55141963573908</v>
      </c>
      <c r="M7" s="244">
        <v>488.21461532877731</v>
      </c>
      <c r="N7" s="244">
        <v>440.26676469043758</v>
      </c>
      <c r="O7" s="244">
        <v>414.91435018976313</v>
      </c>
      <c r="P7" s="244">
        <v>424.67262269000088</v>
      </c>
      <c r="Q7" s="244">
        <v>424.79999999999978</v>
      </c>
      <c r="R7" s="244">
        <v>403.5354775349864</v>
      </c>
      <c r="S7" s="244">
        <v>429.96900426191422</v>
      </c>
      <c r="T7" s="244">
        <v>412.70445036135419</v>
      </c>
      <c r="U7" s="244">
        <v>402.37503967735319</v>
      </c>
      <c r="V7" s="244">
        <v>338.62211417186109</v>
      </c>
      <c r="W7" s="244">
        <v>346.55114961679448</v>
      </c>
      <c r="DA7" s="84" t="s">
        <v>1814</v>
      </c>
    </row>
    <row r="8" spans="1:105" ht="12" customHeight="1" x14ac:dyDescent="0.25">
      <c r="A8" s="152"/>
      <c r="B8" s="330"/>
      <c r="C8" s="330"/>
      <c r="D8" s="330"/>
      <c r="E8" s="330"/>
      <c r="F8" s="330"/>
      <c r="G8" s="330"/>
      <c r="H8" s="330"/>
      <c r="I8" s="330"/>
      <c r="J8" s="330"/>
      <c r="K8" s="330"/>
      <c r="L8" s="330"/>
      <c r="M8" s="330"/>
      <c r="N8" s="330"/>
      <c r="O8" s="330"/>
      <c r="P8" s="330"/>
      <c r="Q8" s="330"/>
      <c r="R8" s="330"/>
      <c r="S8" s="330"/>
      <c r="T8" s="330"/>
      <c r="U8" s="330"/>
      <c r="V8" s="330"/>
      <c r="W8" s="330"/>
      <c r="DA8" s="153"/>
    </row>
    <row r="9" spans="1:105" ht="12" customHeight="1" x14ac:dyDescent="0.25">
      <c r="A9" s="30" t="s">
        <v>439</v>
      </c>
      <c r="B9" s="205"/>
      <c r="C9" s="205"/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DA9" s="112"/>
    </row>
    <row r="10" spans="1:105" ht="12" customHeight="1" x14ac:dyDescent="0.25">
      <c r="A10" s="50" t="s">
        <v>1815</v>
      </c>
      <c r="B10" s="243">
        <v>1774</v>
      </c>
      <c r="C10" s="243">
        <v>1806</v>
      </c>
      <c r="D10" s="243">
        <v>1929</v>
      </c>
      <c r="E10" s="243">
        <v>1935</v>
      </c>
      <c r="F10" s="243">
        <v>1949</v>
      </c>
      <c r="G10" s="243">
        <v>1990</v>
      </c>
      <c r="H10" s="243">
        <v>2065</v>
      </c>
      <c r="I10" s="243">
        <v>2092.1799999999998</v>
      </c>
      <c r="J10" s="243">
        <v>2021.76</v>
      </c>
      <c r="K10" s="243">
        <v>2181.98</v>
      </c>
      <c r="L10" s="243">
        <v>1961.99</v>
      </c>
      <c r="M10" s="243">
        <v>2372</v>
      </c>
      <c r="N10" s="243">
        <v>2295.59</v>
      </c>
      <c r="O10" s="243">
        <v>2624.56</v>
      </c>
      <c r="P10" s="243">
        <v>2625.9</v>
      </c>
      <c r="Q10" s="243">
        <v>2660.9</v>
      </c>
      <c r="R10" s="243">
        <v>2729</v>
      </c>
      <c r="S10" s="243">
        <v>2752.9</v>
      </c>
      <c r="T10" s="243">
        <v>2772.9</v>
      </c>
      <c r="U10" s="243">
        <v>2744.9</v>
      </c>
      <c r="V10" s="243">
        <v>2683</v>
      </c>
      <c r="W10" s="243">
        <v>2809</v>
      </c>
      <c r="DA10" s="83" t="s">
        <v>1816</v>
      </c>
    </row>
    <row r="11" spans="1:105" ht="12" customHeight="1" x14ac:dyDescent="0.25">
      <c r="A11" s="107" t="s">
        <v>1817</v>
      </c>
      <c r="B11" s="284">
        <v>1290</v>
      </c>
      <c r="C11" s="284">
        <v>1419</v>
      </c>
      <c r="D11" s="284">
        <v>1537</v>
      </c>
      <c r="E11" s="284">
        <v>1530</v>
      </c>
      <c r="F11" s="284">
        <v>1664</v>
      </c>
      <c r="G11" s="284">
        <v>1570</v>
      </c>
      <c r="H11" s="284">
        <v>1644</v>
      </c>
      <c r="I11" s="284">
        <v>1643.76</v>
      </c>
      <c r="J11" s="284">
        <v>1661.62</v>
      </c>
      <c r="K11" s="284">
        <v>1633.81</v>
      </c>
      <c r="L11" s="284">
        <v>1456.47</v>
      </c>
      <c r="M11" s="284">
        <v>2180.1</v>
      </c>
      <c r="N11" s="284">
        <v>2120.12</v>
      </c>
      <c r="O11" s="284">
        <v>2129.04</v>
      </c>
      <c r="P11" s="284">
        <v>2187</v>
      </c>
      <c r="Q11" s="284">
        <v>2220.1999999999998</v>
      </c>
      <c r="R11" s="284">
        <v>2097</v>
      </c>
      <c r="S11" s="284">
        <v>2095.1999999999998</v>
      </c>
      <c r="T11" s="284">
        <v>2060.1</v>
      </c>
      <c r="U11" s="284">
        <v>2024.5</v>
      </c>
      <c r="V11" s="284">
        <v>1899.6</v>
      </c>
      <c r="W11" s="284">
        <v>2247</v>
      </c>
      <c r="DA11" s="94" t="s">
        <v>1818</v>
      </c>
    </row>
    <row r="12" spans="1:105" ht="12" customHeight="1" x14ac:dyDescent="0.25">
      <c r="A12" s="49" t="s">
        <v>1819</v>
      </c>
      <c r="B12" s="244">
        <v>295.64912280701748</v>
      </c>
      <c r="C12" s="244">
        <v>293.82160392798659</v>
      </c>
      <c r="D12" s="244">
        <v>295.25881714595732</v>
      </c>
      <c r="E12" s="244">
        <v>289.06283856988063</v>
      </c>
      <c r="F12" s="244">
        <v>286.62223421478637</v>
      </c>
      <c r="G12" s="244">
        <v>284.49244060475138</v>
      </c>
      <c r="H12" s="244">
        <v>292.07874865156401</v>
      </c>
      <c r="I12" s="244">
        <v>294.20023732470321</v>
      </c>
      <c r="J12" s="244">
        <v>269.04131919779383</v>
      </c>
      <c r="K12" s="244">
        <v>259.60250240307579</v>
      </c>
      <c r="L12" s="244">
        <v>257.30344086021489</v>
      </c>
      <c r="M12" s="244">
        <v>239.58421052631601</v>
      </c>
      <c r="N12" s="244">
        <v>232.40578947368439</v>
      </c>
      <c r="O12" s="244">
        <v>250.1894736842107</v>
      </c>
      <c r="P12" s="244">
        <v>253.3105263157897</v>
      </c>
      <c r="Q12" s="244">
        <v>256.90000000000032</v>
      </c>
      <c r="R12" s="244">
        <v>254.0000000000002</v>
      </c>
      <c r="S12" s="244">
        <v>255.16315789473711</v>
      </c>
      <c r="T12" s="244">
        <v>254.36842105263179</v>
      </c>
      <c r="U12" s="244">
        <v>251.02105263157921</v>
      </c>
      <c r="V12" s="244">
        <v>241.18947368421081</v>
      </c>
      <c r="W12" s="244">
        <v>238.24083769633529</v>
      </c>
      <c r="DA12" s="84" t="s">
        <v>1820</v>
      </c>
    </row>
    <row r="13" spans="1:105" ht="12" customHeight="1" x14ac:dyDescent="0.25">
      <c r="A13" s="142"/>
      <c r="B13" s="246"/>
      <c r="C13" s="246"/>
      <c r="D13" s="246"/>
      <c r="E13" s="246"/>
      <c r="F13" s="246"/>
      <c r="G13" s="246"/>
      <c r="H13" s="246"/>
      <c r="I13" s="246"/>
      <c r="J13" s="246"/>
      <c r="K13" s="246"/>
      <c r="L13" s="246"/>
      <c r="M13" s="246"/>
      <c r="N13" s="246"/>
      <c r="O13" s="246"/>
      <c r="P13" s="246"/>
      <c r="Q13" s="246"/>
      <c r="R13" s="246"/>
      <c r="S13" s="246"/>
      <c r="T13" s="246"/>
      <c r="U13" s="246"/>
      <c r="V13" s="246"/>
      <c r="W13" s="246"/>
      <c r="DA13" s="173"/>
    </row>
    <row r="14" spans="1:105" ht="12" customHeight="1" x14ac:dyDescent="0.25">
      <c r="A14" s="30" t="s">
        <v>447</v>
      </c>
      <c r="B14" s="205"/>
      <c r="C14" s="205"/>
      <c r="D14" s="205"/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DA14" s="112"/>
    </row>
    <row r="15" spans="1:105" ht="12" customHeight="1" x14ac:dyDescent="0.25">
      <c r="A15" s="50" t="s">
        <v>1815</v>
      </c>
      <c r="B15" s="243">
        <v>2444.4444444444439</v>
      </c>
      <c r="C15" s="243">
        <v>2444.4444444444439</v>
      </c>
      <c r="D15" s="243">
        <v>2258.6912322299131</v>
      </c>
      <c r="E15" s="243">
        <v>2258.6912322299131</v>
      </c>
      <c r="F15" s="243">
        <v>2072.9380200153819</v>
      </c>
      <c r="G15" s="243">
        <v>2258.6912322299131</v>
      </c>
      <c r="H15" s="243">
        <v>2258.6912322299131</v>
      </c>
      <c r="I15" s="243">
        <v>2258.6912322299131</v>
      </c>
      <c r="J15" s="243">
        <v>2258.6912322299131</v>
      </c>
      <c r="K15" s="243">
        <v>2444.4444444444439</v>
      </c>
      <c r="L15" s="243">
        <v>2444.4444444444439</v>
      </c>
      <c r="M15" s="243">
        <v>2630.197656658976</v>
      </c>
      <c r="N15" s="243">
        <v>2630.197656658976</v>
      </c>
      <c r="O15" s="243">
        <v>2815.9508688735068</v>
      </c>
      <c r="P15" s="243">
        <v>2815.9508688735068</v>
      </c>
      <c r="Q15" s="243">
        <v>2815.9508688735068</v>
      </c>
      <c r="R15" s="243">
        <v>3001.704081088038</v>
      </c>
      <c r="S15" s="243">
        <v>3001.704081088038</v>
      </c>
      <c r="T15" s="243">
        <v>3001.704081088038</v>
      </c>
      <c r="U15" s="243">
        <v>3001.704081088038</v>
      </c>
      <c r="V15" s="243">
        <v>3001.704081088038</v>
      </c>
      <c r="W15" s="243">
        <v>3001.704081088038</v>
      </c>
      <c r="DA15" s="83" t="s">
        <v>1821</v>
      </c>
    </row>
    <row r="16" spans="1:105" ht="12" customHeight="1" x14ac:dyDescent="0.25">
      <c r="A16" s="107" t="s">
        <v>1817</v>
      </c>
      <c r="B16" s="284">
        <v>2000</v>
      </c>
      <c r="C16" s="284">
        <v>1795.94055395492</v>
      </c>
      <c r="D16" s="284">
        <v>1795.94055395492</v>
      </c>
      <c r="E16" s="284">
        <v>1795.94055395492</v>
      </c>
      <c r="F16" s="284">
        <v>1795.94055395492</v>
      </c>
      <c r="G16" s="284">
        <v>1795.94055395492</v>
      </c>
      <c r="H16" s="284">
        <v>1795.94055395492</v>
      </c>
      <c r="I16" s="284">
        <v>1795.94055395492</v>
      </c>
      <c r="J16" s="284">
        <v>1795.94055395492</v>
      </c>
      <c r="K16" s="284">
        <v>1795.94055395492</v>
      </c>
      <c r="L16" s="284">
        <v>1591.88110790984</v>
      </c>
      <c r="M16" s="284">
        <v>2408.11889209016</v>
      </c>
      <c r="N16" s="284">
        <v>2408.11889209016</v>
      </c>
      <c r="O16" s="284">
        <v>2408.11889209016</v>
      </c>
      <c r="P16" s="284">
        <v>2408.11889209016</v>
      </c>
      <c r="Q16" s="284">
        <v>2408.11889209016</v>
      </c>
      <c r="R16" s="284">
        <v>2408.11889209016</v>
      </c>
      <c r="S16" s="284">
        <v>2408.11889209016</v>
      </c>
      <c r="T16" s="284">
        <v>2408.11889209016</v>
      </c>
      <c r="U16" s="284">
        <v>2204.0594460450802</v>
      </c>
      <c r="V16" s="284">
        <v>2204.0594460450802</v>
      </c>
      <c r="W16" s="284">
        <v>2408.11889209016</v>
      </c>
      <c r="DA16" s="94" t="s">
        <v>1822</v>
      </c>
    </row>
    <row r="17" spans="1:105" ht="12" customHeight="1" x14ac:dyDescent="0.25">
      <c r="A17" s="49" t="s">
        <v>1819</v>
      </c>
      <c r="B17" s="244">
        <v>328.4990253411305</v>
      </c>
      <c r="C17" s="244">
        <v>328.4990253411305</v>
      </c>
      <c r="D17" s="244">
        <v>328.4990253411305</v>
      </c>
      <c r="E17" s="244">
        <v>328.4990253411305</v>
      </c>
      <c r="F17" s="244">
        <v>328.4990253411305</v>
      </c>
      <c r="G17" s="244">
        <v>302.79045690355099</v>
      </c>
      <c r="H17" s="244">
        <v>328.4990253411305</v>
      </c>
      <c r="I17" s="244">
        <v>328.4990253411305</v>
      </c>
      <c r="J17" s="244">
        <v>302.79045690355099</v>
      </c>
      <c r="K17" s="244">
        <v>277.08188846597159</v>
      </c>
      <c r="L17" s="244">
        <v>277.08188846597159</v>
      </c>
      <c r="M17" s="244">
        <v>277.08188846597159</v>
      </c>
      <c r="N17" s="244">
        <v>277.08188846597159</v>
      </c>
      <c r="O17" s="244">
        <v>277.08188846597159</v>
      </c>
      <c r="P17" s="244">
        <v>277.08188846597159</v>
      </c>
      <c r="Q17" s="244">
        <v>277.08188846597159</v>
      </c>
      <c r="R17" s="244">
        <v>277.08188846597159</v>
      </c>
      <c r="S17" s="244">
        <v>277.08188846597159</v>
      </c>
      <c r="T17" s="244">
        <v>277.08188846597159</v>
      </c>
      <c r="U17" s="244">
        <v>277.08188846597159</v>
      </c>
      <c r="V17" s="244">
        <v>277.08188846597159</v>
      </c>
      <c r="W17" s="244">
        <v>277.08188846597159</v>
      </c>
      <c r="DA17" s="84" t="s">
        <v>1823</v>
      </c>
    </row>
    <row r="18" spans="1:105" ht="12" customHeight="1" x14ac:dyDescent="0.25">
      <c r="A18" s="108" t="s">
        <v>452</v>
      </c>
      <c r="B18" s="212"/>
      <c r="C18" s="212"/>
      <c r="D18" s="212"/>
      <c r="E18" s="212"/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DA18" s="109"/>
    </row>
    <row r="19" spans="1:105" ht="12" customHeight="1" x14ac:dyDescent="0.25">
      <c r="A19" s="51" t="s">
        <v>1815</v>
      </c>
      <c r="B19" s="248">
        <v>0</v>
      </c>
      <c r="C19" s="243">
        <v>0</v>
      </c>
      <c r="D19" s="243">
        <v>0</v>
      </c>
      <c r="E19" s="243">
        <v>0</v>
      </c>
      <c r="F19" s="243">
        <v>0</v>
      </c>
      <c r="G19" s="243">
        <v>185.75321221453129</v>
      </c>
      <c r="H19" s="243">
        <v>0</v>
      </c>
      <c r="I19" s="243">
        <v>185.75321221453129</v>
      </c>
      <c r="J19" s="243">
        <v>0</v>
      </c>
      <c r="K19" s="243">
        <v>371.50642442906252</v>
      </c>
      <c r="L19" s="243">
        <v>0</v>
      </c>
      <c r="M19" s="243">
        <v>371.50642442906252</v>
      </c>
      <c r="N19" s="243">
        <v>0</v>
      </c>
      <c r="O19" s="243">
        <v>371.50642442906252</v>
      </c>
      <c r="P19" s="243">
        <v>0</v>
      </c>
      <c r="Q19" s="243">
        <v>0</v>
      </c>
      <c r="R19" s="243">
        <v>371.50642442906252</v>
      </c>
      <c r="S19" s="243">
        <v>0</v>
      </c>
      <c r="T19" s="243">
        <v>185.75321221453129</v>
      </c>
      <c r="U19" s="243">
        <v>0</v>
      </c>
      <c r="V19" s="243">
        <v>185.75321221453129</v>
      </c>
      <c r="W19" s="243">
        <v>0</v>
      </c>
      <c r="DA19" s="83" t="s">
        <v>1824</v>
      </c>
    </row>
    <row r="20" spans="1:105" ht="12" customHeight="1" x14ac:dyDescent="0.25">
      <c r="A20" s="99" t="s">
        <v>1817</v>
      </c>
      <c r="B20" s="285">
        <v>0</v>
      </c>
      <c r="C20" s="284">
        <v>0</v>
      </c>
      <c r="D20" s="284">
        <v>0</v>
      </c>
      <c r="E20" s="284">
        <v>0</v>
      </c>
      <c r="F20" s="284">
        <v>204.05944604507991</v>
      </c>
      <c r="G20" s="284">
        <v>0</v>
      </c>
      <c r="H20" s="284">
        <v>0</v>
      </c>
      <c r="I20" s="284">
        <v>204.05944604507991</v>
      </c>
      <c r="J20" s="284">
        <v>0</v>
      </c>
      <c r="K20" s="284">
        <v>0</v>
      </c>
      <c r="L20" s="284">
        <v>0</v>
      </c>
      <c r="M20" s="284">
        <v>816.23778418031952</v>
      </c>
      <c r="N20" s="284">
        <v>0</v>
      </c>
      <c r="O20" s="284">
        <v>204.05944604507991</v>
      </c>
      <c r="P20" s="284">
        <v>0</v>
      </c>
      <c r="Q20" s="284">
        <v>0</v>
      </c>
      <c r="R20" s="284">
        <v>204.05944604507991</v>
      </c>
      <c r="S20" s="284">
        <v>0</v>
      </c>
      <c r="T20" s="284">
        <v>0</v>
      </c>
      <c r="U20" s="284">
        <v>0</v>
      </c>
      <c r="V20" s="284">
        <v>0</v>
      </c>
      <c r="W20" s="284">
        <v>204.05944604507991</v>
      </c>
      <c r="DA20" s="94" t="s">
        <v>1825</v>
      </c>
    </row>
    <row r="21" spans="1:105" ht="12" customHeight="1" x14ac:dyDescent="0.25">
      <c r="A21" s="52" t="s">
        <v>1819</v>
      </c>
      <c r="B21" s="249">
        <v>0</v>
      </c>
      <c r="C21" s="244">
        <v>0</v>
      </c>
      <c r="D21" s="244">
        <v>25.708568437579441</v>
      </c>
      <c r="E21" s="244">
        <v>25.708568437579441</v>
      </c>
      <c r="F21" s="244">
        <v>0</v>
      </c>
      <c r="G21" s="244">
        <v>0</v>
      </c>
      <c r="H21" s="244">
        <v>51.417136875158867</v>
      </c>
      <c r="I21" s="244">
        <v>0</v>
      </c>
      <c r="J21" s="244">
        <v>0</v>
      </c>
      <c r="K21" s="244">
        <v>0</v>
      </c>
      <c r="L21" s="244">
        <v>0</v>
      </c>
      <c r="M21" s="244">
        <v>25.708568437579441</v>
      </c>
      <c r="N21" s="244">
        <v>0</v>
      </c>
      <c r="O21" s="244">
        <v>25.708568437579441</v>
      </c>
      <c r="P21" s="244">
        <v>25.708568437579441</v>
      </c>
      <c r="Q21" s="244">
        <v>0</v>
      </c>
      <c r="R21" s="244">
        <v>25.708568437579441</v>
      </c>
      <c r="S21" s="244">
        <v>25.708568437579441</v>
      </c>
      <c r="T21" s="244">
        <v>0</v>
      </c>
      <c r="U21" s="244">
        <v>25.708568437579441</v>
      </c>
      <c r="V21" s="244">
        <v>25.708568437579441</v>
      </c>
      <c r="W21" s="244">
        <v>0</v>
      </c>
      <c r="DA21" s="84" t="s">
        <v>1826</v>
      </c>
    </row>
    <row r="22" spans="1:105" ht="12" customHeight="1" x14ac:dyDescent="0.25">
      <c r="A22" s="108" t="s">
        <v>457</v>
      </c>
      <c r="B22" s="247"/>
      <c r="C22" s="212"/>
      <c r="D22" s="212"/>
      <c r="E22" s="212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DA22" s="109"/>
    </row>
    <row r="23" spans="1:105" ht="12" customHeight="1" x14ac:dyDescent="0.25">
      <c r="A23" s="51" t="s">
        <v>1815</v>
      </c>
      <c r="B23" s="248"/>
      <c r="C23" s="243">
        <f t="shared" ref="C23:W23" si="2">B15+C19-C15</f>
        <v>0</v>
      </c>
      <c r="D23" s="243">
        <f t="shared" si="2"/>
        <v>185.75321221453078</v>
      </c>
      <c r="E23" s="243">
        <f t="shared" si="2"/>
        <v>0</v>
      </c>
      <c r="F23" s="243">
        <f t="shared" si="2"/>
        <v>185.75321221453123</v>
      </c>
      <c r="G23" s="243">
        <f t="shared" si="2"/>
        <v>0</v>
      </c>
      <c r="H23" s="243">
        <f t="shared" si="2"/>
        <v>0</v>
      </c>
      <c r="I23" s="243">
        <f t="shared" si="2"/>
        <v>185.75321221453123</v>
      </c>
      <c r="J23" s="243">
        <f t="shared" si="2"/>
        <v>0</v>
      </c>
      <c r="K23" s="243">
        <f t="shared" si="2"/>
        <v>185.75321221453169</v>
      </c>
      <c r="L23" s="243">
        <f t="shared" si="2"/>
        <v>0</v>
      </c>
      <c r="M23" s="243">
        <f t="shared" si="2"/>
        <v>185.75321221453032</v>
      </c>
      <c r="N23" s="243">
        <f t="shared" si="2"/>
        <v>0</v>
      </c>
      <c r="O23" s="243">
        <f t="shared" si="2"/>
        <v>185.75321221453169</v>
      </c>
      <c r="P23" s="243">
        <f t="shared" si="2"/>
        <v>0</v>
      </c>
      <c r="Q23" s="243">
        <f t="shared" si="2"/>
        <v>0</v>
      </c>
      <c r="R23" s="243">
        <f t="shared" si="2"/>
        <v>185.75321221453123</v>
      </c>
      <c r="S23" s="243">
        <f t="shared" si="2"/>
        <v>0</v>
      </c>
      <c r="T23" s="243">
        <f t="shared" si="2"/>
        <v>185.75321221453123</v>
      </c>
      <c r="U23" s="243">
        <f t="shared" si="2"/>
        <v>0</v>
      </c>
      <c r="V23" s="243">
        <f t="shared" si="2"/>
        <v>185.75321221453123</v>
      </c>
      <c r="W23" s="243">
        <f t="shared" si="2"/>
        <v>0</v>
      </c>
      <c r="DA23" s="83"/>
    </row>
    <row r="24" spans="1:105" ht="12" customHeight="1" x14ac:dyDescent="0.25">
      <c r="A24" s="99" t="s">
        <v>1817</v>
      </c>
      <c r="B24" s="285"/>
      <c r="C24" s="284">
        <f t="shared" ref="C24:W24" si="3">B16+C20-C16</f>
        <v>204.05944604507999</v>
      </c>
      <c r="D24" s="284">
        <f t="shared" si="3"/>
        <v>0</v>
      </c>
      <c r="E24" s="284">
        <f t="shared" si="3"/>
        <v>0</v>
      </c>
      <c r="F24" s="284">
        <f t="shared" si="3"/>
        <v>204.05944604507999</v>
      </c>
      <c r="G24" s="284">
        <f t="shared" si="3"/>
        <v>0</v>
      </c>
      <c r="H24" s="284">
        <f t="shared" si="3"/>
        <v>0</v>
      </c>
      <c r="I24" s="284">
        <f t="shared" si="3"/>
        <v>204.05944604507999</v>
      </c>
      <c r="J24" s="284">
        <f t="shared" si="3"/>
        <v>0</v>
      </c>
      <c r="K24" s="284">
        <f t="shared" si="3"/>
        <v>0</v>
      </c>
      <c r="L24" s="284">
        <f t="shared" si="3"/>
        <v>204.05944604507999</v>
      </c>
      <c r="M24" s="284">
        <f t="shared" si="3"/>
        <v>0</v>
      </c>
      <c r="N24" s="284">
        <f t="shared" si="3"/>
        <v>0</v>
      </c>
      <c r="O24" s="284">
        <f t="shared" si="3"/>
        <v>204.05944604507977</v>
      </c>
      <c r="P24" s="284">
        <f t="shared" si="3"/>
        <v>0</v>
      </c>
      <c r="Q24" s="284">
        <f t="shared" si="3"/>
        <v>0</v>
      </c>
      <c r="R24" s="284">
        <f t="shared" si="3"/>
        <v>204.05944604507977</v>
      </c>
      <c r="S24" s="284">
        <f t="shared" si="3"/>
        <v>0</v>
      </c>
      <c r="T24" s="284">
        <f t="shared" si="3"/>
        <v>0</v>
      </c>
      <c r="U24" s="284">
        <f t="shared" si="3"/>
        <v>204.05944604507977</v>
      </c>
      <c r="V24" s="284">
        <f t="shared" si="3"/>
        <v>0</v>
      </c>
      <c r="W24" s="284">
        <f t="shared" si="3"/>
        <v>0</v>
      </c>
      <c r="DA24" s="94"/>
    </row>
    <row r="25" spans="1:105" ht="12" customHeight="1" x14ac:dyDescent="0.25">
      <c r="A25" s="52" t="s">
        <v>1819</v>
      </c>
      <c r="B25" s="249"/>
      <c r="C25" s="244">
        <f t="shared" ref="C25:W25" si="4">B17+C21-C17</f>
        <v>0</v>
      </c>
      <c r="D25" s="244">
        <f t="shared" si="4"/>
        <v>25.708568437579459</v>
      </c>
      <c r="E25" s="244">
        <f t="shared" si="4"/>
        <v>25.708568437579459</v>
      </c>
      <c r="F25" s="244">
        <f t="shared" si="4"/>
        <v>0</v>
      </c>
      <c r="G25" s="244">
        <f t="shared" si="4"/>
        <v>25.708568437579515</v>
      </c>
      <c r="H25" s="244">
        <f t="shared" si="4"/>
        <v>25.708568437579345</v>
      </c>
      <c r="I25" s="244">
        <f t="shared" si="4"/>
        <v>0</v>
      </c>
      <c r="J25" s="244">
        <f t="shared" si="4"/>
        <v>25.708568437579515</v>
      </c>
      <c r="K25" s="244">
        <f t="shared" si="4"/>
        <v>25.708568437579402</v>
      </c>
      <c r="L25" s="244">
        <f t="shared" si="4"/>
        <v>0</v>
      </c>
      <c r="M25" s="244">
        <f t="shared" si="4"/>
        <v>25.708568437579459</v>
      </c>
      <c r="N25" s="244">
        <f t="shared" si="4"/>
        <v>0</v>
      </c>
      <c r="O25" s="244">
        <f t="shared" si="4"/>
        <v>25.708568437579459</v>
      </c>
      <c r="P25" s="244">
        <f t="shared" si="4"/>
        <v>25.708568437579459</v>
      </c>
      <c r="Q25" s="244">
        <f t="shared" si="4"/>
        <v>0</v>
      </c>
      <c r="R25" s="244">
        <f t="shared" si="4"/>
        <v>25.708568437579459</v>
      </c>
      <c r="S25" s="244">
        <f t="shared" si="4"/>
        <v>25.708568437579459</v>
      </c>
      <c r="T25" s="244">
        <f t="shared" si="4"/>
        <v>0</v>
      </c>
      <c r="U25" s="244">
        <f t="shared" si="4"/>
        <v>25.708568437579459</v>
      </c>
      <c r="V25" s="244">
        <f t="shared" si="4"/>
        <v>25.708568437579459</v>
      </c>
      <c r="W25" s="244">
        <f t="shared" si="4"/>
        <v>0</v>
      </c>
      <c r="DA25" s="84"/>
    </row>
    <row r="26" spans="1:105" ht="12" customHeight="1" x14ac:dyDescent="0.25">
      <c r="A26" s="30" t="s">
        <v>458</v>
      </c>
      <c r="B26" s="205"/>
      <c r="C26" s="205"/>
      <c r="D26" s="205"/>
      <c r="E26" s="205"/>
      <c r="F26" s="205"/>
      <c r="G26" s="205"/>
      <c r="H26" s="205"/>
      <c r="I26" s="205"/>
      <c r="J26" s="205"/>
      <c r="K26" s="205"/>
      <c r="L26" s="205"/>
      <c r="M26" s="205"/>
      <c r="N26" s="205"/>
      <c r="O26" s="205"/>
      <c r="P26" s="205"/>
      <c r="Q26" s="205"/>
      <c r="R26" s="205"/>
      <c r="S26" s="205"/>
      <c r="T26" s="205"/>
      <c r="U26" s="205"/>
      <c r="V26" s="205"/>
      <c r="W26" s="205"/>
      <c r="DA26" s="112"/>
    </row>
    <row r="27" spans="1:105" ht="12" customHeight="1" x14ac:dyDescent="0.25">
      <c r="A27" s="50" t="s">
        <v>1815</v>
      </c>
      <c r="B27" s="243">
        <f t="shared" ref="B27:W27" si="5">B15-B10</f>
        <v>670.44444444444389</v>
      </c>
      <c r="C27" s="243">
        <f t="shared" si="5"/>
        <v>638.44444444444389</v>
      </c>
      <c r="D27" s="243">
        <f t="shared" si="5"/>
        <v>329.69123222991311</v>
      </c>
      <c r="E27" s="243">
        <f t="shared" si="5"/>
        <v>323.69123222991311</v>
      </c>
      <c r="F27" s="243">
        <f t="shared" si="5"/>
        <v>123.93802001538188</v>
      </c>
      <c r="G27" s="243">
        <f t="shared" si="5"/>
        <v>268.69123222991311</v>
      </c>
      <c r="H27" s="243">
        <f t="shared" si="5"/>
        <v>193.69123222991311</v>
      </c>
      <c r="I27" s="243">
        <f t="shared" si="5"/>
        <v>166.51123222991328</v>
      </c>
      <c r="J27" s="243">
        <f t="shared" si="5"/>
        <v>236.93123222991312</v>
      </c>
      <c r="K27" s="243">
        <f t="shared" si="5"/>
        <v>262.46444444444387</v>
      </c>
      <c r="L27" s="243">
        <f t="shared" si="5"/>
        <v>482.45444444444388</v>
      </c>
      <c r="M27" s="243">
        <f t="shared" si="5"/>
        <v>258.19765665897603</v>
      </c>
      <c r="N27" s="243">
        <f t="shared" si="5"/>
        <v>334.60765665897588</v>
      </c>
      <c r="O27" s="243">
        <f t="shared" si="5"/>
        <v>191.39086887350686</v>
      </c>
      <c r="P27" s="243">
        <f t="shared" si="5"/>
        <v>190.05086887350672</v>
      </c>
      <c r="Q27" s="243">
        <f t="shared" si="5"/>
        <v>155.05086887350672</v>
      </c>
      <c r="R27" s="243">
        <f t="shared" si="5"/>
        <v>272.70408108803804</v>
      </c>
      <c r="S27" s="243">
        <f t="shared" si="5"/>
        <v>248.80408108803795</v>
      </c>
      <c r="T27" s="243">
        <f t="shared" si="5"/>
        <v>228.80408108803795</v>
      </c>
      <c r="U27" s="243">
        <f t="shared" si="5"/>
        <v>256.80408108803795</v>
      </c>
      <c r="V27" s="243">
        <f t="shared" si="5"/>
        <v>318.70408108803804</v>
      </c>
      <c r="W27" s="243">
        <f t="shared" si="5"/>
        <v>192.70408108803804</v>
      </c>
      <c r="DA27" s="83"/>
    </row>
    <row r="28" spans="1:105" ht="12" customHeight="1" x14ac:dyDescent="0.25">
      <c r="A28" s="107" t="s">
        <v>1817</v>
      </c>
      <c r="B28" s="284">
        <f t="shared" ref="B28:W28" si="6">B16-B11</f>
        <v>710</v>
      </c>
      <c r="C28" s="284">
        <f t="shared" si="6"/>
        <v>376.94055395492001</v>
      </c>
      <c r="D28" s="284">
        <f t="shared" si="6"/>
        <v>258.94055395492001</v>
      </c>
      <c r="E28" s="284">
        <f t="shared" si="6"/>
        <v>265.94055395492001</v>
      </c>
      <c r="F28" s="284">
        <f t="shared" si="6"/>
        <v>131.94055395492001</v>
      </c>
      <c r="G28" s="284">
        <f t="shared" si="6"/>
        <v>225.94055395492001</v>
      </c>
      <c r="H28" s="284">
        <f t="shared" si="6"/>
        <v>151.94055395492001</v>
      </c>
      <c r="I28" s="284">
        <f t="shared" si="6"/>
        <v>152.18055395492001</v>
      </c>
      <c r="J28" s="284">
        <f t="shared" si="6"/>
        <v>134.32055395492011</v>
      </c>
      <c r="K28" s="284">
        <f t="shared" si="6"/>
        <v>162.13055395492006</v>
      </c>
      <c r="L28" s="284">
        <f t="shared" si="6"/>
        <v>135.41110790983998</v>
      </c>
      <c r="M28" s="284">
        <f t="shared" si="6"/>
        <v>228.01889209016008</v>
      </c>
      <c r="N28" s="284">
        <f t="shared" si="6"/>
        <v>287.9988920901601</v>
      </c>
      <c r="O28" s="284">
        <f t="shared" si="6"/>
        <v>279.07889209016002</v>
      </c>
      <c r="P28" s="284">
        <f t="shared" si="6"/>
        <v>221.11889209015999</v>
      </c>
      <c r="Q28" s="284">
        <f t="shared" si="6"/>
        <v>187.91889209016017</v>
      </c>
      <c r="R28" s="284">
        <f t="shared" si="6"/>
        <v>311.11889209015999</v>
      </c>
      <c r="S28" s="284">
        <f t="shared" si="6"/>
        <v>312.91889209016017</v>
      </c>
      <c r="T28" s="284">
        <f t="shared" si="6"/>
        <v>348.01889209016008</v>
      </c>
      <c r="U28" s="284">
        <f t="shared" si="6"/>
        <v>179.55944604508022</v>
      </c>
      <c r="V28" s="284">
        <f t="shared" si="6"/>
        <v>304.45944604508031</v>
      </c>
      <c r="W28" s="284">
        <f t="shared" si="6"/>
        <v>161.11889209015999</v>
      </c>
      <c r="DA28" s="94"/>
    </row>
    <row r="29" spans="1:105" ht="12" customHeight="1" x14ac:dyDescent="0.25">
      <c r="A29" s="49" t="s">
        <v>1819</v>
      </c>
      <c r="B29" s="244">
        <f t="shared" ref="B29:W29" si="7">B17-B12</f>
        <v>32.849902534113028</v>
      </c>
      <c r="C29" s="244">
        <f t="shared" si="7"/>
        <v>34.677421413143918</v>
      </c>
      <c r="D29" s="244">
        <f t="shared" si="7"/>
        <v>33.240208195173182</v>
      </c>
      <c r="E29" s="244">
        <f t="shared" si="7"/>
        <v>39.436186771249879</v>
      </c>
      <c r="F29" s="244">
        <f t="shared" si="7"/>
        <v>41.876791126344131</v>
      </c>
      <c r="G29" s="244">
        <f t="shared" si="7"/>
        <v>18.29801629879961</v>
      </c>
      <c r="H29" s="244">
        <f t="shared" si="7"/>
        <v>36.420276689566492</v>
      </c>
      <c r="I29" s="244">
        <f t="shared" si="7"/>
        <v>34.298788016427295</v>
      </c>
      <c r="J29" s="244">
        <f t="shared" si="7"/>
        <v>33.749137705757164</v>
      </c>
      <c r="K29" s="244">
        <f t="shared" si="7"/>
        <v>17.479386062895799</v>
      </c>
      <c r="L29" s="244">
        <f t="shared" si="7"/>
        <v>19.778447605756696</v>
      </c>
      <c r="M29" s="244">
        <f t="shared" si="7"/>
        <v>37.497677939655574</v>
      </c>
      <c r="N29" s="244">
        <f t="shared" si="7"/>
        <v>44.676098992287194</v>
      </c>
      <c r="O29" s="244">
        <f t="shared" si="7"/>
        <v>26.892414781760891</v>
      </c>
      <c r="P29" s="244">
        <f t="shared" si="7"/>
        <v>23.771362150181886</v>
      </c>
      <c r="Q29" s="244">
        <f t="shared" si="7"/>
        <v>20.181888465971269</v>
      </c>
      <c r="R29" s="244">
        <f t="shared" si="7"/>
        <v>23.081888465971389</v>
      </c>
      <c r="S29" s="244">
        <f t="shared" si="7"/>
        <v>21.918730571234477</v>
      </c>
      <c r="T29" s="244">
        <f t="shared" si="7"/>
        <v>22.713467413339799</v>
      </c>
      <c r="U29" s="244">
        <f t="shared" si="7"/>
        <v>26.060835834392378</v>
      </c>
      <c r="V29" s="244">
        <f t="shared" si="7"/>
        <v>35.892414781760777</v>
      </c>
      <c r="W29" s="244">
        <f t="shared" si="7"/>
        <v>38.841050769636297</v>
      </c>
      <c r="DA29" s="84"/>
    </row>
    <row r="30" spans="1:105" ht="12" customHeight="1" x14ac:dyDescent="0.25">
      <c r="A30" s="142"/>
      <c r="B30" s="246"/>
      <c r="C30" s="246"/>
      <c r="D30" s="246"/>
      <c r="E30" s="246"/>
      <c r="F30" s="246"/>
      <c r="G30" s="246"/>
      <c r="H30" s="246"/>
      <c r="I30" s="246"/>
      <c r="J30" s="246"/>
      <c r="K30" s="246"/>
      <c r="L30" s="246"/>
      <c r="M30" s="246"/>
      <c r="N30" s="246"/>
      <c r="O30" s="246"/>
      <c r="P30" s="246"/>
      <c r="Q30" s="246"/>
      <c r="R30" s="246"/>
      <c r="S30" s="246"/>
      <c r="T30" s="246"/>
      <c r="U30" s="246"/>
      <c r="V30" s="246"/>
      <c r="W30" s="246"/>
      <c r="DA30" s="173"/>
    </row>
    <row r="31" spans="1:105" ht="12" customHeight="1" x14ac:dyDescent="0.25">
      <c r="A31" s="30" t="s">
        <v>67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DA31" s="112"/>
    </row>
    <row r="32" spans="1:105" ht="12" customHeight="1" x14ac:dyDescent="0.25">
      <c r="A32" s="31" t="s">
        <v>68</v>
      </c>
      <c r="B32" s="212">
        <v>1248.2901117798799</v>
      </c>
      <c r="C32" s="212">
        <v>1201.5343938091139</v>
      </c>
      <c r="D32" s="212">
        <v>1175.0045571797079</v>
      </c>
      <c r="E32" s="212">
        <v>1213.6481513327601</v>
      </c>
      <c r="F32" s="212">
        <v>1097.9275150472911</v>
      </c>
      <c r="G32" s="212">
        <v>1177.3883920894241</v>
      </c>
      <c r="H32" s="212">
        <v>1178.2562338779021</v>
      </c>
      <c r="I32" s="212">
        <v>1191.277386070507</v>
      </c>
      <c r="J32" s="212">
        <v>1231.7355116079109</v>
      </c>
      <c r="K32" s="212">
        <v>1211.927944969905</v>
      </c>
      <c r="L32" s="212">
        <v>1280.0037833190031</v>
      </c>
      <c r="M32" s="212">
        <v>1303.6926053310401</v>
      </c>
      <c r="N32" s="212">
        <v>1367.6292347377471</v>
      </c>
      <c r="O32" s="212">
        <v>1405.3477214101461</v>
      </c>
      <c r="P32" s="212">
        <v>1311.082545141875</v>
      </c>
      <c r="Q32" s="212">
        <v>1332.1323301805669</v>
      </c>
      <c r="R32" s="212">
        <v>1378.8543422184</v>
      </c>
      <c r="S32" s="212">
        <v>1408.691831470335</v>
      </c>
      <c r="T32" s="212">
        <v>1362.30988822012</v>
      </c>
      <c r="U32" s="212">
        <v>1390.088478073947</v>
      </c>
      <c r="V32" s="212">
        <v>1353.7030094582969</v>
      </c>
      <c r="W32" s="212">
        <v>1305.868701633706</v>
      </c>
      <c r="DA32" s="109" t="s">
        <v>1827</v>
      </c>
    </row>
    <row r="33" spans="1:105" ht="12" customHeight="1" x14ac:dyDescent="0.25">
      <c r="A33" s="24" t="s">
        <v>30</v>
      </c>
      <c r="B33" s="215">
        <v>0</v>
      </c>
      <c r="C33" s="215">
        <v>0</v>
      </c>
      <c r="D33" s="215">
        <v>0</v>
      </c>
      <c r="E33" s="215">
        <v>0</v>
      </c>
      <c r="F33" s="215">
        <v>0</v>
      </c>
      <c r="G33" s="215">
        <v>0</v>
      </c>
      <c r="H33" s="215">
        <v>0</v>
      </c>
      <c r="I33" s="215">
        <v>0</v>
      </c>
      <c r="J33" s="215">
        <v>0</v>
      </c>
      <c r="K33" s="215">
        <v>0</v>
      </c>
      <c r="L33" s="215">
        <v>0</v>
      </c>
      <c r="M33" s="215">
        <v>0</v>
      </c>
      <c r="N33" s="215">
        <v>0</v>
      </c>
      <c r="O33" s="215">
        <v>0</v>
      </c>
      <c r="P33" s="215">
        <v>0</v>
      </c>
      <c r="Q33" s="215">
        <v>0</v>
      </c>
      <c r="R33" s="215">
        <v>0</v>
      </c>
      <c r="S33" s="215">
        <v>0</v>
      </c>
      <c r="T33" s="215">
        <v>0</v>
      </c>
      <c r="U33" s="215">
        <v>0</v>
      </c>
      <c r="V33" s="215">
        <v>0</v>
      </c>
      <c r="W33" s="215">
        <v>0</v>
      </c>
      <c r="DA33" s="85" t="s">
        <v>1828</v>
      </c>
    </row>
    <row r="34" spans="1:105" ht="12" customHeight="1" x14ac:dyDescent="0.25">
      <c r="A34" s="14" t="s">
        <v>31</v>
      </c>
      <c r="B34" s="206">
        <f t="shared" ref="B34:W34" si="8">B35+B36+B37+B38+B39</f>
        <v>315.24815133276007</v>
      </c>
      <c r="C34" s="206">
        <f t="shared" si="8"/>
        <v>241.01797076526225</v>
      </c>
      <c r="D34" s="206">
        <f t="shared" si="8"/>
        <v>159.75425623387787</v>
      </c>
      <c r="E34" s="206">
        <f t="shared" si="8"/>
        <v>176.22811693895093</v>
      </c>
      <c r="F34" s="206">
        <f t="shared" si="8"/>
        <v>64.954772141014615</v>
      </c>
      <c r="G34" s="206">
        <f t="shared" si="8"/>
        <v>77.433791917454855</v>
      </c>
      <c r="H34" s="206">
        <f t="shared" si="8"/>
        <v>70.512811693895102</v>
      </c>
      <c r="I34" s="206">
        <f t="shared" si="8"/>
        <v>59.80705073086844</v>
      </c>
      <c r="J34" s="206">
        <f t="shared" si="8"/>
        <v>62.673258813413582</v>
      </c>
      <c r="K34" s="206">
        <f t="shared" si="8"/>
        <v>43.708770421324161</v>
      </c>
      <c r="L34" s="206">
        <f t="shared" si="8"/>
        <v>21.519948409286329</v>
      </c>
      <c r="M34" s="206">
        <f t="shared" si="8"/>
        <v>33.056319862424758</v>
      </c>
      <c r="N34" s="206">
        <f t="shared" si="8"/>
        <v>50.253224419604464</v>
      </c>
      <c r="O34" s="206">
        <f t="shared" si="8"/>
        <v>33.796646603611343</v>
      </c>
      <c r="P34" s="206">
        <f t="shared" si="8"/>
        <v>34.967067927773002</v>
      </c>
      <c r="Q34" s="206">
        <f t="shared" si="8"/>
        <v>62.673258813413582</v>
      </c>
      <c r="R34" s="206">
        <f t="shared" si="8"/>
        <v>66.494754944110042</v>
      </c>
      <c r="S34" s="206">
        <f t="shared" si="8"/>
        <v>50.197764402407564</v>
      </c>
      <c r="T34" s="206">
        <f t="shared" si="8"/>
        <v>44.917110920034389</v>
      </c>
      <c r="U34" s="206">
        <f t="shared" si="8"/>
        <v>37.134651762682701</v>
      </c>
      <c r="V34" s="206">
        <f t="shared" si="8"/>
        <v>43.364660361134987</v>
      </c>
      <c r="W34" s="206">
        <f t="shared" si="8"/>
        <v>32.084092863284603</v>
      </c>
      <c r="DA34" s="71"/>
    </row>
    <row r="35" spans="1:105" ht="12" customHeight="1" x14ac:dyDescent="0.25">
      <c r="A35" s="18" t="s">
        <v>32</v>
      </c>
      <c r="B35" s="206">
        <v>0</v>
      </c>
      <c r="C35" s="206">
        <v>0</v>
      </c>
      <c r="D35" s="206">
        <v>0</v>
      </c>
      <c r="E35" s="206">
        <v>0</v>
      </c>
      <c r="F35" s="206">
        <v>0</v>
      </c>
      <c r="G35" s="206">
        <v>0</v>
      </c>
      <c r="H35" s="206">
        <v>0</v>
      </c>
      <c r="I35" s="206">
        <v>0</v>
      </c>
      <c r="J35" s="206">
        <v>0</v>
      </c>
      <c r="K35" s="206">
        <v>0</v>
      </c>
      <c r="L35" s="206">
        <v>0</v>
      </c>
      <c r="M35" s="206">
        <v>0</v>
      </c>
      <c r="N35" s="206">
        <v>0</v>
      </c>
      <c r="O35" s="206">
        <v>0</v>
      </c>
      <c r="P35" s="206">
        <v>0</v>
      </c>
      <c r="Q35" s="206">
        <v>0</v>
      </c>
      <c r="R35" s="206">
        <v>0</v>
      </c>
      <c r="S35" s="206">
        <v>0</v>
      </c>
      <c r="T35" s="206">
        <v>0</v>
      </c>
      <c r="U35" s="206">
        <v>0</v>
      </c>
      <c r="V35" s="206">
        <v>0</v>
      </c>
      <c r="W35" s="206">
        <v>0</v>
      </c>
      <c r="DA35" s="71" t="s">
        <v>1829</v>
      </c>
    </row>
    <row r="36" spans="1:105" ht="12" customHeight="1" x14ac:dyDescent="0.25">
      <c r="A36" s="18" t="s">
        <v>33</v>
      </c>
      <c r="B36" s="206">
        <v>7.9081685296646604</v>
      </c>
      <c r="C36" s="206">
        <v>7.9081685296646604</v>
      </c>
      <c r="D36" s="206">
        <v>2.259501289767841</v>
      </c>
      <c r="E36" s="206">
        <v>2.259501289767841</v>
      </c>
      <c r="F36" s="206">
        <v>2.2599312123817712</v>
      </c>
      <c r="G36" s="206">
        <v>2.2599312123817712</v>
      </c>
      <c r="H36" s="206">
        <v>1.130008598452279</v>
      </c>
      <c r="I36" s="206">
        <v>2.1974204643164228</v>
      </c>
      <c r="J36" s="206">
        <v>2.1974204643164228</v>
      </c>
      <c r="K36" s="206">
        <v>3.2960447119518479</v>
      </c>
      <c r="L36" s="206">
        <v>3.2960447119518479</v>
      </c>
      <c r="M36" s="206">
        <v>2.1974204643164228</v>
      </c>
      <c r="N36" s="206">
        <v>2.1974204643164228</v>
      </c>
      <c r="O36" s="206">
        <v>1.098710232158211</v>
      </c>
      <c r="P36" s="206">
        <v>2.1974204643164228</v>
      </c>
      <c r="Q36" s="206">
        <v>2.1974204643164228</v>
      </c>
      <c r="R36" s="206">
        <v>2.1974204643164228</v>
      </c>
      <c r="S36" s="206">
        <v>1.6095442820292349</v>
      </c>
      <c r="T36" s="206">
        <v>1.328288907996561</v>
      </c>
      <c r="U36" s="206">
        <v>1.1272570937231301</v>
      </c>
      <c r="V36" s="206">
        <v>0.71633705932932068</v>
      </c>
      <c r="W36" s="206">
        <v>0.77566638005159072</v>
      </c>
      <c r="DA36" s="71" t="s">
        <v>1830</v>
      </c>
    </row>
    <row r="37" spans="1:105" ht="12" customHeight="1" x14ac:dyDescent="0.25">
      <c r="A37" s="18" t="s">
        <v>69</v>
      </c>
      <c r="B37" s="206">
        <v>7.2444539982803091</v>
      </c>
      <c r="C37" s="206">
        <v>8.2793637145313834</v>
      </c>
      <c r="D37" s="206">
        <v>3.1047291487532238</v>
      </c>
      <c r="E37" s="206">
        <v>4.139638865004299</v>
      </c>
      <c r="F37" s="206">
        <v>4.139638865004299</v>
      </c>
      <c r="G37" s="206">
        <v>4.139638865004299</v>
      </c>
      <c r="H37" s="206">
        <v>4.1081685296646597</v>
      </c>
      <c r="I37" s="206">
        <v>4.1081685296646597</v>
      </c>
      <c r="J37" s="206">
        <v>4.1081685296646597</v>
      </c>
      <c r="K37" s="206">
        <v>4.1081685296646597</v>
      </c>
      <c r="L37" s="206">
        <v>1.026999140154772</v>
      </c>
      <c r="M37" s="206">
        <v>4.1081685296646597</v>
      </c>
      <c r="N37" s="206">
        <v>4.1081685296646597</v>
      </c>
      <c r="O37" s="206">
        <v>3.0810834049871021</v>
      </c>
      <c r="P37" s="206">
        <v>4.1081685296646597</v>
      </c>
      <c r="Q37" s="206">
        <v>4.1081685296646597</v>
      </c>
      <c r="R37" s="206">
        <v>4.1081685296646597</v>
      </c>
      <c r="S37" s="206">
        <v>3.554600171969045</v>
      </c>
      <c r="T37" s="206">
        <v>3.3419604471195181</v>
      </c>
      <c r="U37" s="206">
        <v>3.3913155631986238</v>
      </c>
      <c r="V37" s="206">
        <v>3.145829750644884</v>
      </c>
      <c r="W37" s="206">
        <v>2.9619948409286332</v>
      </c>
      <c r="DA37" s="71" t="s">
        <v>1831</v>
      </c>
    </row>
    <row r="38" spans="1:105" ht="12" customHeight="1" x14ac:dyDescent="0.25">
      <c r="A38" s="18" t="s">
        <v>70</v>
      </c>
      <c r="B38" s="206">
        <v>300.0955288048151</v>
      </c>
      <c r="C38" s="206">
        <v>224.83043852106621</v>
      </c>
      <c r="D38" s="206">
        <v>154.39002579535679</v>
      </c>
      <c r="E38" s="206">
        <v>169.82897678417879</v>
      </c>
      <c r="F38" s="206">
        <v>58.555202063628542</v>
      </c>
      <c r="G38" s="206">
        <v>71.034221840068781</v>
      </c>
      <c r="H38" s="206">
        <v>65.274634565778157</v>
      </c>
      <c r="I38" s="206">
        <v>53.501461736887357</v>
      </c>
      <c r="J38" s="206">
        <v>56.3676698194325</v>
      </c>
      <c r="K38" s="206">
        <v>36.304557179707651</v>
      </c>
      <c r="L38" s="206">
        <v>17.19690455717971</v>
      </c>
      <c r="M38" s="206">
        <v>26.750730868443679</v>
      </c>
      <c r="N38" s="206">
        <v>43.947635425623382</v>
      </c>
      <c r="O38" s="206">
        <v>29.61685296646603</v>
      </c>
      <c r="P38" s="206">
        <v>28.661478933791919</v>
      </c>
      <c r="Q38" s="206">
        <v>56.3676698194325</v>
      </c>
      <c r="R38" s="206">
        <v>60.189165950128967</v>
      </c>
      <c r="S38" s="206">
        <v>45.025279449699049</v>
      </c>
      <c r="T38" s="206">
        <v>40.2426483233018</v>
      </c>
      <c r="U38" s="206">
        <v>32.612983662940657</v>
      </c>
      <c r="V38" s="206">
        <v>39.499398108340493</v>
      </c>
      <c r="W38" s="206">
        <v>28.343336199484089</v>
      </c>
      <c r="DA38" s="71" t="s">
        <v>1832</v>
      </c>
    </row>
    <row r="39" spans="1:105" ht="12" customHeight="1" x14ac:dyDescent="0.25">
      <c r="A39" s="18" t="s">
        <v>34</v>
      </c>
      <c r="B39" s="206">
        <v>0</v>
      </c>
      <c r="C39" s="206">
        <v>0</v>
      </c>
      <c r="D39" s="206">
        <v>0</v>
      </c>
      <c r="E39" s="206">
        <v>0</v>
      </c>
      <c r="F39" s="206">
        <v>0</v>
      </c>
      <c r="G39" s="206">
        <v>0</v>
      </c>
      <c r="H39" s="206">
        <v>0</v>
      </c>
      <c r="I39" s="206">
        <v>0</v>
      </c>
      <c r="J39" s="206">
        <v>0</v>
      </c>
      <c r="K39" s="206">
        <v>0</v>
      </c>
      <c r="L39" s="206">
        <v>0</v>
      </c>
      <c r="M39" s="206">
        <v>0</v>
      </c>
      <c r="N39" s="206">
        <v>0</v>
      </c>
      <c r="O39" s="206">
        <v>0</v>
      </c>
      <c r="P39" s="206">
        <v>0</v>
      </c>
      <c r="Q39" s="206">
        <v>0</v>
      </c>
      <c r="R39" s="206">
        <v>0</v>
      </c>
      <c r="S39" s="206">
        <v>8.3404987102321578E-3</v>
      </c>
      <c r="T39" s="206">
        <v>4.2132416165090282E-3</v>
      </c>
      <c r="U39" s="206">
        <v>3.095442820292347E-3</v>
      </c>
      <c r="V39" s="206">
        <v>3.095442820292347E-3</v>
      </c>
      <c r="W39" s="206">
        <v>3.095442820292347E-3</v>
      </c>
      <c r="DA39" s="71" t="s">
        <v>1833</v>
      </c>
    </row>
    <row r="40" spans="1:105" ht="12" customHeight="1" x14ac:dyDescent="0.25">
      <c r="A40" s="14" t="s">
        <v>35</v>
      </c>
      <c r="B40" s="206">
        <f t="shared" ref="B40:W40" si="9">B41+B42</f>
        <v>6.6208082545141869</v>
      </c>
      <c r="C40" s="206">
        <f t="shared" si="9"/>
        <v>17.26139294926913</v>
      </c>
      <c r="D40" s="206">
        <f t="shared" si="9"/>
        <v>25.257953568357699</v>
      </c>
      <c r="E40" s="206">
        <f t="shared" si="9"/>
        <v>35.834049871023211</v>
      </c>
      <c r="F40" s="206">
        <f t="shared" si="9"/>
        <v>29.041272570937231</v>
      </c>
      <c r="G40" s="206">
        <f t="shared" si="9"/>
        <v>38.069647463456583</v>
      </c>
      <c r="H40" s="206">
        <f t="shared" si="9"/>
        <v>41.917454858125538</v>
      </c>
      <c r="I40" s="206">
        <f t="shared" si="9"/>
        <v>43.293207222699913</v>
      </c>
      <c r="J40" s="206">
        <f t="shared" si="9"/>
        <v>53.632846087704209</v>
      </c>
      <c r="K40" s="206">
        <f t="shared" si="9"/>
        <v>78.116938950988811</v>
      </c>
      <c r="L40" s="206">
        <f t="shared" si="9"/>
        <v>90.58469475494411</v>
      </c>
      <c r="M40" s="206">
        <f t="shared" si="9"/>
        <v>111.56491831470331</v>
      </c>
      <c r="N40" s="206">
        <f t="shared" si="9"/>
        <v>106.9432502149613</v>
      </c>
      <c r="O40" s="206">
        <f t="shared" si="9"/>
        <v>93.400687876182275</v>
      </c>
      <c r="P40" s="206">
        <f t="shared" si="9"/>
        <v>90.154772141014618</v>
      </c>
      <c r="Q40" s="206">
        <f t="shared" si="9"/>
        <v>92.459845227858978</v>
      </c>
      <c r="R40" s="206">
        <f t="shared" si="9"/>
        <v>109.1961306964746</v>
      </c>
      <c r="S40" s="206">
        <f t="shared" si="9"/>
        <v>157.95503009458301</v>
      </c>
      <c r="T40" s="206">
        <f t="shared" si="9"/>
        <v>156.08228718830611</v>
      </c>
      <c r="U40" s="206">
        <f t="shared" si="9"/>
        <v>157.81478933791919</v>
      </c>
      <c r="V40" s="206">
        <f t="shared" si="9"/>
        <v>149.35743766122101</v>
      </c>
      <c r="W40" s="206">
        <f t="shared" si="9"/>
        <v>179.16638005159069</v>
      </c>
      <c r="DA40" s="71"/>
    </row>
    <row r="41" spans="1:105" ht="12" customHeight="1" x14ac:dyDescent="0.25">
      <c r="A41" s="18" t="s">
        <v>72</v>
      </c>
      <c r="B41" s="206">
        <v>6.6208082545141869</v>
      </c>
      <c r="C41" s="206">
        <v>17.26139294926913</v>
      </c>
      <c r="D41" s="206">
        <v>25.257953568357699</v>
      </c>
      <c r="E41" s="206">
        <v>35.834049871023211</v>
      </c>
      <c r="F41" s="206">
        <v>29.041272570937231</v>
      </c>
      <c r="G41" s="206">
        <v>38.069647463456583</v>
      </c>
      <c r="H41" s="206">
        <v>41.917454858125538</v>
      </c>
      <c r="I41" s="206">
        <v>43.293207222699913</v>
      </c>
      <c r="J41" s="206">
        <v>53.632846087704209</v>
      </c>
      <c r="K41" s="206">
        <v>78.116938950988811</v>
      </c>
      <c r="L41" s="206">
        <v>90.58469475494411</v>
      </c>
      <c r="M41" s="206">
        <v>111.56491831470331</v>
      </c>
      <c r="N41" s="206">
        <v>106.9432502149613</v>
      </c>
      <c r="O41" s="206">
        <v>93.400687876182275</v>
      </c>
      <c r="P41" s="206">
        <v>90.154772141014618</v>
      </c>
      <c r="Q41" s="206">
        <v>92.459845227858978</v>
      </c>
      <c r="R41" s="206">
        <v>109.1961306964746</v>
      </c>
      <c r="S41" s="206">
        <v>157.95503009458301</v>
      </c>
      <c r="T41" s="206">
        <v>156.08228718830611</v>
      </c>
      <c r="U41" s="206">
        <v>157.81478933791919</v>
      </c>
      <c r="V41" s="206">
        <v>149.35743766122101</v>
      </c>
      <c r="W41" s="206">
        <v>179.16638005159069</v>
      </c>
      <c r="DA41" s="71" t="s">
        <v>1834</v>
      </c>
    </row>
    <row r="42" spans="1:105" ht="12" customHeight="1" x14ac:dyDescent="0.25">
      <c r="A42" s="18" t="s">
        <v>36</v>
      </c>
      <c r="B42" s="206">
        <v>0</v>
      </c>
      <c r="C42" s="206">
        <v>0</v>
      </c>
      <c r="D42" s="206">
        <v>0</v>
      </c>
      <c r="E42" s="206">
        <v>0</v>
      </c>
      <c r="F42" s="206">
        <v>0</v>
      </c>
      <c r="G42" s="206">
        <v>0</v>
      </c>
      <c r="H42" s="206">
        <v>0</v>
      </c>
      <c r="I42" s="206">
        <v>0</v>
      </c>
      <c r="J42" s="206">
        <v>0</v>
      </c>
      <c r="K42" s="206">
        <v>0</v>
      </c>
      <c r="L42" s="206">
        <v>0</v>
      </c>
      <c r="M42" s="206">
        <v>0</v>
      </c>
      <c r="N42" s="206">
        <v>0</v>
      </c>
      <c r="O42" s="206">
        <v>0</v>
      </c>
      <c r="P42" s="206">
        <v>0</v>
      </c>
      <c r="Q42" s="206">
        <v>0</v>
      </c>
      <c r="R42" s="206">
        <v>0</v>
      </c>
      <c r="S42" s="206">
        <v>0</v>
      </c>
      <c r="T42" s="206">
        <v>0</v>
      </c>
      <c r="U42" s="206">
        <v>0</v>
      </c>
      <c r="V42" s="206">
        <v>0</v>
      </c>
      <c r="W42" s="206">
        <v>0</v>
      </c>
      <c r="DA42" s="71" t="s">
        <v>1835</v>
      </c>
    </row>
    <row r="43" spans="1:105" ht="12" customHeight="1" x14ac:dyDescent="0.25">
      <c r="A43" s="14" t="s">
        <v>37</v>
      </c>
      <c r="B43" s="206">
        <f t="shared" ref="B43:W43" si="10">B44+B45+B46+B47+B48+B49</f>
        <v>733.16139294926904</v>
      </c>
      <c r="C43" s="206">
        <f t="shared" si="10"/>
        <v>721.21908856405844</v>
      </c>
      <c r="D43" s="206">
        <f t="shared" si="10"/>
        <v>773.83680137575232</v>
      </c>
      <c r="E43" s="206">
        <f t="shared" si="10"/>
        <v>766.57592433361992</v>
      </c>
      <c r="F43" s="206">
        <f t="shared" si="10"/>
        <v>758.31186586414435</v>
      </c>
      <c r="G43" s="206">
        <f t="shared" si="10"/>
        <v>768.89269131556307</v>
      </c>
      <c r="H43" s="206">
        <f t="shared" si="10"/>
        <v>780.35735167669816</v>
      </c>
      <c r="I43" s="206">
        <f t="shared" si="10"/>
        <v>803.83585554600177</v>
      </c>
      <c r="J43" s="206">
        <f t="shared" si="10"/>
        <v>835.84118658641444</v>
      </c>
      <c r="K43" s="206">
        <f t="shared" si="10"/>
        <v>799.48890799656056</v>
      </c>
      <c r="L43" s="206">
        <f t="shared" si="10"/>
        <v>821.46268271711097</v>
      </c>
      <c r="M43" s="206">
        <f t="shared" si="10"/>
        <v>806.63035253654346</v>
      </c>
      <c r="N43" s="206">
        <f t="shared" si="10"/>
        <v>875.1791057609629</v>
      </c>
      <c r="O43" s="206">
        <f t="shared" si="10"/>
        <v>924.90687876182278</v>
      </c>
      <c r="P43" s="206">
        <f t="shared" si="10"/>
        <v>830.01341358555464</v>
      </c>
      <c r="Q43" s="206">
        <f t="shared" si="10"/>
        <v>822.39423903697332</v>
      </c>
      <c r="R43" s="206">
        <f t="shared" si="10"/>
        <v>863.88168529664654</v>
      </c>
      <c r="S43" s="206">
        <f t="shared" si="10"/>
        <v>854.53250214961304</v>
      </c>
      <c r="T43" s="206">
        <f t="shared" si="10"/>
        <v>821.71384350816845</v>
      </c>
      <c r="U43" s="206">
        <f t="shared" si="10"/>
        <v>843.01152192605321</v>
      </c>
      <c r="V43" s="206">
        <f t="shared" si="10"/>
        <v>833.98727429062762</v>
      </c>
      <c r="W43" s="206">
        <f t="shared" si="10"/>
        <v>781.63774720550305</v>
      </c>
      <c r="DA43" s="71"/>
    </row>
    <row r="44" spans="1:105" ht="12" customHeight="1" x14ac:dyDescent="0.25">
      <c r="A44" s="18" t="s">
        <v>73</v>
      </c>
      <c r="B44" s="206">
        <v>733.16139294926904</v>
      </c>
      <c r="C44" s="206">
        <v>721.21908856405844</v>
      </c>
      <c r="D44" s="206">
        <v>773.83680137575232</v>
      </c>
      <c r="E44" s="206">
        <v>766.57592433361992</v>
      </c>
      <c r="F44" s="206">
        <v>758.31186586414435</v>
      </c>
      <c r="G44" s="206">
        <v>768.89269131556307</v>
      </c>
      <c r="H44" s="206">
        <v>780.35735167669816</v>
      </c>
      <c r="I44" s="206">
        <v>803.83585554600177</v>
      </c>
      <c r="J44" s="206">
        <v>835.84118658641444</v>
      </c>
      <c r="K44" s="206">
        <v>799.48890799656056</v>
      </c>
      <c r="L44" s="206">
        <v>821.46268271711097</v>
      </c>
      <c r="M44" s="206">
        <v>806.63035253654346</v>
      </c>
      <c r="N44" s="206">
        <v>875.1791057609629</v>
      </c>
      <c r="O44" s="206">
        <v>924.90687876182278</v>
      </c>
      <c r="P44" s="206">
        <v>822.68082545141874</v>
      </c>
      <c r="Q44" s="206">
        <v>815.63490971625106</v>
      </c>
      <c r="R44" s="206">
        <v>856.47747205503003</v>
      </c>
      <c r="S44" s="206">
        <v>847.83086844368006</v>
      </c>
      <c r="T44" s="206">
        <v>815.27910576096292</v>
      </c>
      <c r="U44" s="206">
        <v>836.88684436801373</v>
      </c>
      <c r="V44" s="206">
        <v>828.17334479793635</v>
      </c>
      <c r="W44" s="206">
        <v>776.4067927773001</v>
      </c>
      <c r="DA44" s="71" t="s">
        <v>1836</v>
      </c>
    </row>
    <row r="45" spans="1:105" ht="12" customHeight="1" x14ac:dyDescent="0.25">
      <c r="A45" s="18" t="s">
        <v>74</v>
      </c>
      <c r="B45" s="206">
        <v>0</v>
      </c>
      <c r="C45" s="206">
        <v>0</v>
      </c>
      <c r="D45" s="206">
        <v>0</v>
      </c>
      <c r="E45" s="206">
        <v>0</v>
      </c>
      <c r="F45" s="206">
        <v>0</v>
      </c>
      <c r="G45" s="206">
        <v>0</v>
      </c>
      <c r="H45" s="206">
        <v>0</v>
      </c>
      <c r="I45" s="206">
        <v>0</v>
      </c>
      <c r="J45" s="206">
        <v>0</v>
      </c>
      <c r="K45" s="206">
        <v>0</v>
      </c>
      <c r="L45" s="206">
        <v>0</v>
      </c>
      <c r="M45" s="206">
        <v>0</v>
      </c>
      <c r="N45" s="206">
        <v>0</v>
      </c>
      <c r="O45" s="206">
        <v>0</v>
      </c>
      <c r="P45" s="206">
        <v>7.3325881341358556</v>
      </c>
      <c r="Q45" s="206">
        <v>6.7593293207222702</v>
      </c>
      <c r="R45" s="206">
        <v>7.4042132416165094</v>
      </c>
      <c r="S45" s="206">
        <v>6.4966466036113486</v>
      </c>
      <c r="T45" s="206">
        <v>6.2332760103181419</v>
      </c>
      <c r="U45" s="206">
        <v>5.9170249355116074</v>
      </c>
      <c r="V45" s="206">
        <v>5.6150472914875316</v>
      </c>
      <c r="W45" s="206">
        <v>4.9840068787618224</v>
      </c>
      <c r="DA45" s="71" t="s">
        <v>1837</v>
      </c>
    </row>
    <row r="46" spans="1:105" ht="12" customHeight="1" x14ac:dyDescent="0.25">
      <c r="A46" s="18" t="s">
        <v>75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0.2049871023215821</v>
      </c>
      <c r="T46" s="206">
        <v>0.2014617368873603</v>
      </c>
      <c r="U46" s="206">
        <v>0.20765262252794489</v>
      </c>
      <c r="V46" s="206">
        <v>0.1988822012037833</v>
      </c>
      <c r="W46" s="206">
        <v>0.24694754944110059</v>
      </c>
      <c r="DA46" s="71" t="s">
        <v>1838</v>
      </c>
    </row>
    <row r="47" spans="1:105" ht="12" customHeight="1" x14ac:dyDescent="0.25">
      <c r="A47" s="18" t="s">
        <v>76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0</v>
      </c>
      <c r="U47" s="206">
        <v>0</v>
      </c>
      <c r="V47" s="206">
        <v>0</v>
      </c>
      <c r="W47" s="206">
        <v>0</v>
      </c>
      <c r="DA47" s="71" t="s">
        <v>1839</v>
      </c>
    </row>
    <row r="48" spans="1:105" ht="12" customHeight="1" x14ac:dyDescent="0.25">
      <c r="A48" s="18" t="s">
        <v>77</v>
      </c>
      <c r="B48" s="206">
        <v>0</v>
      </c>
      <c r="C48" s="206">
        <v>0</v>
      </c>
      <c r="D48" s="206">
        <v>0</v>
      </c>
      <c r="E48" s="206">
        <v>0</v>
      </c>
      <c r="F48" s="206">
        <v>0</v>
      </c>
      <c r="G48" s="206">
        <v>0</v>
      </c>
      <c r="H48" s="206">
        <v>0</v>
      </c>
      <c r="I48" s="206">
        <v>0</v>
      </c>
      <c r="J48" s="206">
        <v>0</v>
      </c>
      <c r="K48" s="206">
        <v>0</v>
      </c>
      <c r="L48" s="206">
        <v>0</v>
      </c>
      <c r="M48" s="206">
        <v>0</v>
      </c>
      <c r="N48" s="206">
        <v>0</v>
      </c>
      <c r="O48" s="206">
        <v>0</v>
      </c>
      <c r="P48" s="206">
        <v>0</v>
      </c>
      <c r="Q48" s="206">
        <v>0</v>
      </c>
      <c r="R48" s="206">
        <v>0</v>
      </c>
      <c r="S48" s="206">
        <v>0</v>
      </c>
      <c r="T48" s="206">
        <v>0</v>
      </c>
      <c r="U48" s="206">
        <v>0</v>
      </c>
      <c r="V48" s="206">
        <v>0</v>
      </c>
      <c r="W48" s="206">
        <v>0</v>
      </c>
      <c r="DA48" s="71" t="s">
        <v>1840</v>
      </c>
    </row>
    <row r="49" spans="1:105" ht="12" customHeight="1" x14ac:dyDescent="0.25">
      <c r="A49" s="18" t="s">
        <v>78</v>
      </c>
      <c r="B49" s="206">
        <v>0</v>
      </c>
      <c r="C49" s="206">
        <v>0</v>
      </c>
      <c r="D49" s="206">
        <v>0</v>
      </c>
      <c r="E49" s="206">
        <v>0</v>
      </c>
      <c r="F49" s="206">
        <v>0</v>
      </c>
      <c r="G49" s="206">
        <v>0</v>
      </c>
      <c r="H49" s="206">
        <v>0</v>
      </c>
      <c r="I49" s="206">
        <v>0</v>
      </c>
      <c r="J49" s="206">
        <v>0</v>
      </c>
      <c r="K49" s="206">
        <v>0</v>
      </c>
      <c r="L49" s="206">
        <v>0</v>
      </c>
      <c r="M49" s="206">
        <v>0</v>
      </c>
      <c r="N49" s="206">
        <v>0</v>
      </c>
      <c r="O49" s="206">
        <v>0</v>
      </c>
      <c r="P49" s="206">
        <v>0</v>
      </c>
      <c r="Q49" s="206">
        <v>0</v>
      </c>
      <c r="R49" s="206">
        <v>0</v>
      </c>
      <c r="S49" s="206">
        <v>0</v>
      </c>
      <c r="T49" s="206">
        <v>0</v>
      </c>
      <c r="U49" s="206">
        <v>0</v>
      </c>
      <c r="V49" s="206">
        <v>0</v>
      </c>
      <c r="W49" s="206">
        <v>0</v>
      </c>
      <c r="DA49" s="71" t="s">
        <v>1841</v>
      </c>
    </row>
    <row r="50" spans="1:105" ht="12" customHeight="1" x14ac:dyDescent="0.25">
      <c r="A50" s="14" t="s">
        <v>79</v>
      </c>
      <c r="B50" s="206">
        <v>16.647549441100601</v>
      </c>
      <c r="C50" s="206">
        <v>41.726397248495267</v>
      </c>
      <c r="D50" s="206">
        <v>44.616423043852102</v>
      </c>
      <c r="E50" s="206">
        <v>43.350558899398102</v>
      </c>
      <c r="F50" s="206">
        <v>43.899914015477208</v>
      </c>
      <c r="G50" s="206">
        <v>80.610490111779868</v>
      </c>
      <c r="H50" s="206">
        <v>70.507308684436794</v>
      </c>
      <c r="I50" s="206">
        <v>63.533018056749782</v>
      </c>
      <c r="J50" s="206">
        <v>57.490197764402403</v>
      </c>
      <c r="K50" s="206">
        <v>56.821410146173683</v>
      </c>
      <c r="L50" s="206">
        <v>83.667755803955288</v>
      </c>
      <c r="M50" s="206">
        <v>88.03860705073086</v>
      </c>
      <c r="N50" s="206">
        <v>91.573516766981939</v>
      </c>
      <c r="O50" s="206">
        <v>90.044883920894236</v>
      </c>
      <c r="P50" s="206">
        <v>93.436543422183988</v>
      </c>
      <c r="Q50" s="206">
        <v>92.696130696474626</v>
      </c>
      <c r="R50" s="206">
        <v>80.252192605331032</v>
      </c>
      <c r="S50" s="206">
        <v>80.105760963026654</v>
      </c>
      <c r="T50" s="206">
        <v>77.203783319002568</v>
      </c>
      <c r="U50" s="206">
        <v>82.699398108340489</v>
      </c>
      <c r="V50" s="206">
        <v>62.556663800515899</v>
      </c>
      <c r="W50" s="206">
        <v>44.738349097162512</v>
      </c>
      <c r="DA50" s="71" t="s">
        <v>1842</v>
      </c>
    </row>
    <row r="51" spans="1:105" ht="12" customHeight="1" x14ac:dyDescent="0.25">
      <c r="A51" s="21" t="s">
        <v>38</v>
      </c>
      <c r="B51" s="209">
        <v>176.61220980223561</v>
      </c>
      <c r="C51" s="209">
        <v>180.30954428202921</v>
      </c>
      <c r="D51" s="209">
        <v>171.53912295786759</v>
      </c>
      <c r="E51" s="209">
        <v>191.6595012897678</v>
      </c>
      <c r="F51" s="209">
        <v>201.71969045571799</v>
      </c>
      <c r="G51" s="209">
        <v>212.38177128116939</v>
      </c>
      <c r="H51" s="209">
        <v>214.96130696474631</v>
      </c>
      <c r="I51" s="209">
        <v>220.80825451418741</v>
      </c>
      <c r="J51" s="209">
        <v>222.0980223559759</v>
      </c>
      <c r="K51" s="209">
        <v>233.79191745485809</v>
      </c>
      <c r="L51" s="209">
        <v>262.76870163370592</v>
      </c>
      <c r="M51" s="209">
        <v>264.40240756663798</v>
      </c>
      <c r="N51" s="209">
        <v>243.68013757523639</v>
      </c>
      <c r="O51" s="209">
        <v>263.19862424763539</v>
      </c>
      <c r="P51" s="209">
        <v>262.5107480653482</v>
      </c>
      <c r="Q51" s="209">
        <v>261.9088564058469</v>
      </c>
      <c r="R51" s="209">
        <v>259.02957867583842</v>
      </c>
      <c r="S51" s="209">
        <v>265.90077386070499</v>
      </c>
      <c r="T51" s="209">
        <v>262.39286328460872</v>
      </c>
      <c r="U51" s="209">
        <v>269.42811693895101</v>
      </c>
      <c r="V51" s="209">
        <v>264.43697334479788</v>
      </c>
      <c r="W51" s="209">
        <v>268.24213241616508</v>
      </c>
      <c r="DA51" s="86" t="s">
        <v>1843</v>
      </c>
    </row>
    <row r="52" spans="1:105" ht="12" customHeight="1" x14ac:dyDescent="0.25">
      <c r="A52" s="114" t="s">
        <v>145</v>
      </c>
      <c r="B52" s="286">
        <f t="shared" ref="B52:W52" si="11">SUM(B53:B55)</f>
        <v>1248.2901117798801</v>
      </c>
      <c r="C52" s="286">
        <f t="shared" si="11"/>
        <v>1201.5343938091144</v>
      </c>
      <c r="D52" s="286">
        <f t="shared" si="11"/>
        <v>1175.0045571797077</v>
      </c>
      <c r="E52" s="286">
        <f t="shared" si="11"/>
        <v>1213.6481513327599</v>
      </c>
      <c r="F52" s="286">
        <f t="shared" si="11"/>
        <v>1097.9275150472913</v>
      </c>
      <c r="G52" s="286">
        <f t="shared" si="11"/>
        <v>1177.3883920894239</v>
      </c>
      <c r="H52" s="286">
        <f t="shared" si="11"/>
        <v>1178.2562338779019</v>
      </c>
      <c r="I52" s="286">
        <f t="shared" si="11"/>
        <v>1191.2773860705072</v>
      </c>
      <c r="J52" s="286">
        <f t="shared" si="11"/>
        <v>1231.7355116079109</v>
      </c>
      <c r="K52" s="286">
        <f t="shared" si="11"/>
        <v>1211.9279449699054</v>
      </c>
      <c r="L52" s="286">
        <f t="shared" si="11"/>
        <v>1280.0037833190029</v>
      </c>
      <c r="M52" s="286">
        <f t="shared" si="11"/>
        <v>1303.6926053310406</v>
      </c>
      <c r="N52" s="286">
        <f t="shared" si="11"/>
        <v>1367.6292347377471</v>
      </c>
      <c r="O52" s="286">
        <f t="shared" si="11"/>
        <v>1405.3477214101458</v>
      </c>
      <c r="P52" s="286">
        <f t="shared" si="11"/>
        <v>1311.0825451418746</v>
      </c>
      <c r="Q52" s="286">
        <f t="shared" si="11"/>
        <v>1332.1323301805671</v>
      </c>
      <c r="R52" s="286">
        <f t="shared" si="11"/>
        <v>1378.8543422184007</v>
      </c>
      <c r="S52" s="286">
        <f t="shared" si="11"/>
        <v>1408.6918314703353</v>
      </c>
      <c r="T52" s="286">
        <f t="shared" si="11"/>
        <v>1362.3098882201205</v>
      </c>
      <c r="U52" s="286">
        <f t="shared" si="11"/>
        <v>1390.0884780739461</v>
      </c>
      <c r="V52" s="286">
        <f t="shared" si="11"/>
        <v>1353.7030094582974</v>
      </c>
      <c r="W52" s="286">
        <f t="shared" si="11"/>
        <v>1305.8687016337065</v>
      </c>
      <c r="DA52" s="118"/>
    </row>
    <row r="53" spans="1:105" ht="12" customHeight="1" x14ac:dyDescent="0.25">
      <c r="A53" s="51" t="s">
        <v>52</v>
      </c>
      <c r="B53" s="243">
        <f>PPA_fec!B5</f>
        <v>804.19037110380998</v>
      </c>
      <c r="C53" s="243">
        <f>PPA_fec!C5</f>
        <v>756.60461543589508</v>
      </c>
      <c r="D53" s="243">
        <f>PPA_fec!D5</f>
        <v>739.29032274227063</v>
      </c>
      <c r="E53" s="243">
        <f>PPA_fec!E5</f>
        <v>766.65699974574511</v>
      </c>
      <c r="F53" s="243">
        <f>PPA_fec!F5</f>
        <v>680.82980637644778</v>
      </c>
      <c r="G53" s="243">
        <f>PPA_fec!G5</f>
        <v>748.65434104701637</v>
      </c>
      <c r="H53" s="243">
        <f>PPA_fec!H5</f>
        <v>748.10461738047968</v>
      </c>
      <c r="I53" s="243">
        <f>PPA_fec!I5</f>
        <v>760.16857147368387</v>
      </c>
      <c r="J53" s="243">
        <f>PPA_fec!J5</f>
        <v>776.39492735550994</v>
      </c>
      <c r="K53" s="243">
        <f>PPA_fec!K5</f>
        <v>780.77000613844916</v>
      </c>
      <c r="L53" s="243">
        <f>PPA_fec!L5</f>
        <v>823.64375451745559</v>
      </c>
      <c r="M53" s="243">
        <f>PPA_fec!M5</f>
        <v>808.39945937023617</v>
      </c>
      <c r="N53" s="243">
        <f>PPA_fec!N5</f>
        <v>846.55146000586706</v>
      </c>
      <c r="O53" s="243">
        <f>PPA_fec!O5</f>
        <v>905.6874558084329</v>
      </c>
      <c r="P53" s="243">
        <f>PPA_fec!P5</f>
        <v>837.96351129433685</v>
      </c>
      <c r="Q53" s="243">
        <f>PPA_fec!Q5</f>
        <v>850.88225724336542</v>
      </c>
      <c r="R53" s="243">
        <f>PPA_fec!R5</f>
        <v>902.41337459178874</v>
      </c>
      <c r="S53" s="243">
        <f>PPA_fec!S5</f>
        <v>925.46196092957109</v>
      </c>
      <c r="T53" s="243">
        <f>PPA_fec!T5</f>
        <v>897.10023601347575</v>
      </c>
      <c r="U53" s="243">
        <f>PPA_fec!U5</f>
        <v>918.19984017012666</v>
      </c>
      <c r="V53" s="243">
        <f>PPA_fec!V5</f>
        <v>901.06740340728982</v>
      </c>
      <c r="W53" s="243">
        <f>PPA_fec!W5</f>
        <v>844.56789261145559</v>
      </c>
      <c r="DA53" s="83"/>
    </row>
    <row r="54" spans="1:105" ht="12" customHeight="1" x14ac:dyDescent="0.25">
      <c r="A54" s="99" t="s">
        <v>59</v>
      </c>
      <c r="B54" s="284">
        <f>PPA_fec!B32</f>
        <v>384.74984729505792</v>
      </c>
      <c r="C54" s="284">
        <f>PPA_fec!C32</f>
        <v>389.14863242879238</v>
      </c>
      <c r="D54" s="284">
        <f>PPA_fec!D32</f>
        <v>383.31276016200218</v>
      </c>
      <c r="E54" s="284">
        <f>PPA_fec!E32</f>
        <v>397.77087774776822</v>
      </c>
      <c r="F54" s="284">
        <f>PPA_fec!F32</f>
        <v>370.02463220030432</v>
      </c>
      <c r="G54" s="284">
        <f>PPA_fec!G32</f>
        <v>381.09763793830609</v>
      </c>
      <c r="H54" s="284">
        <f>PPA_fec!H32</f>
        <v>380.70418691851881</v>
      </c>
      <c r="I54" s="284">
        <f>PPA_fec!I32</f>
        <v>380.93395394106108</v>
      </c>
      <c r="J54" s="284">
        <f>PPA_fec!J32</f>
        <v>409.84764630689762</v>
      </c>
      <c r="K54" s="284">
        <f>PPA_fec!K32</f>
        <v>392.66081872478821</v>
      </c>
      <c r="L54" s="284">
        <f>PPA_fec!L32</f>
        <v>411.90661885896901</v>
      </c>
      <c r="M54" s="284">
        <f>PPA_fec!M32</f>
        <v>455.43868290626727</v>
      </c>
      <c r="N54" s="284">
        <f>PPA_fec!N32</f>
        <v>485.1374424342095</v>
      </c>
      <c r="O54" s="284">
        <f>PPA_fec!O32</f>
        <v>465.78952900096778</v>
      </c>
      <c r="P54" s="284">
        <f>PPA_fec!P32</f>
        <v>438.35262513443922</v>
      </c>
      <c r="Q54" s="284">
        <f>PPA_fec!Q32</f>
        <v>446.44544888064308</v>
      </c>
      <c r="R54" s="284">
        <f>PPA_fec!R32</f>
        <v>442.36482355476733</v>
      </c>
      <c r="S54" s="284">
        <f>PPA_fec!S32</f>
        <v>448.22700439000471</v>
      </c>
      <c r="T54" s="284">
        <f>PPA_fec!T32</f>
        <v>430.16140533552579</v>
      </c>
      <c r="U54" s="284">
        <f>PPA_fec!U32</f>
        <v>433.28636409088358</v>
      </c>
      <c r="V54" s="284">
        <f>PPA_fec!V32</f>
        <v>418.73143102473449</v>
      </c>
      <c r="W54" s="284">
        <f>PPA_fec!W32</f>
        <v>426.60274784896109</v>
      </c>
      <c r="DA54" s="94"/>
    </row>
    <row r="55" spans="1:105" ht="12" customHeight="1" x14ac:dyDescent="0.25">
      <c r="A55" s="52" t="s">
        <v>60</v>
      </c>
      <c r="B55" s="244">
        <f>PPA_fec!B83</f>
        <v>59.34989338101208</v>
      </c>
      <c r="C55" s="244">
        <f>PPA_fec!C83</f>
        <v>55.78114594442691</v>
      </c>
      <c r="D55" s="244">
        <f>PPA_fec!D83</f>
        <v>52.401474275434751</v>
      </c>
      <c r="E55" s="244">
        <f>PPA_fec!E83</f>
        <v>49.220273839246587</v>
      </c>
      <c r="F55" s="244">
        <f>PPA_fec!F83</f>
        <v>47.073076470539149</v>
      </c>
      <c r="G55" s="244">
        <f>PPA_fec!G83</f>
        <v>47.636413104101422</v>
      </c>
      <c r="H55" s="244">
        <f>PPA_fec!H83</f>
        <v>49.447429578903517</v>
      </c>
      <c r="I55" s="244">
        <f>PPA_fec!I83</f>
        <v>50.17486065576233</v>
      </c>
      <c r="J55" s="244">
        <f>PPA_fec!J83</f>
        <v>45.4929379455034</v>
      </c>
      <c r="K55" s="244">
        <f>PPA_fec!K83</f>
        <v>38.497120106667957</v>
      </c>
      <c r="L55" s="244">
        <f>PPA_fec!L83</f>
        <v>44.453409942578197</v>
      </c>
      <c r="M55" s="244">
        <f>PPA_fec!M83</f>
        <v>39.854463054537042</v>
      </c>
      <c r="N55" s="244">
        <f>PPA_fec!N83</f>
        <v>35.940332297670423</v>
      </c>
      <c r="O55" s="244">
        <f>PPA_fec!O83</f>
        <v>33.870736600745197</v>
      </c>
      <c r="P55" s="244">
        <f>PPA_fec!P83</f>
        <v>34.766408713098308</v>
      </c>
      <c r="Q55" s="244">
        <f>PPA_fec!Q83</f>
        <v>34.804624056558687</v>
      </c>
      <c r="R55" s="244">
        <f>PPA_fec!R83</f>
        <v>34.076144071844837</v>
      </c>
      <c r="S55" s="244">
        <f>PPA_fec!S83</f>
        <v>35.00286615075953</v>
      </c>
      <c r="T55" s="244">
        <f>PPA_fec!T83</f>
        <v>35.048246871118756</v>
      </c>
      <c r="U55" s="244">
        <f>PPA_fec!U83</f>
        <v>38.602273812935891</v>
      </c>
      <c r="V55" s="244">
        <f>PPA_fec!V83</f>
        <v>33.904175026273037</v>
      </c>
      <c r="W55" s="244">
        <f>PPA_fec!W83</f>
        <v>34.69806117328973</v>
      </c>
      <c r="DA55" s="84"/>
    </row>
    <row r="56" spans="1:105" ht="12" customHeight="1" x14ac:dyDescent="0.25">
      <c r="A56" s="201"/>
      <c r="B56" s="201"/>
      <c r="C56" s="201"/>
      <c r="D56" s="201"/>
      <c r="E56" s="201"/>
      <c r="F56" s="201"/>
      <c r="G56" s="201"/>
      <c r="H56" s="201"/>
      <c r="I56" s="201"/>
      <c r="J56" s="201"/>
      <c r="K56" s="201"/>
      <c r="L56" s="201"/>
      <c r="M56" s="201"/>
      <c r="N56" s="201"/>
      <c r="O56" s="201"/>
      <c r="P56" s="201"/>
      <c r="Q56" s="201"/>
      <c r="R56" s="201"/>
      <c r="S56" s="201"/>
      <c r="T56" s="201"/>
      <c r="U56" s="201"/>
      <c r="V56" s="201"/>
      <c r="W56" s="201"/>
      <c r="DA56" s="173"/>
    </row>
    <row r="57" spans="1:105" ht="12" customHeight="1" x14ac:dyDescent="0.25">
      <c r="A57" s="30" t="s">
        <v>85</v>
      </c>
      <c r="B57" s="205">
        <f t="shared" ref="B57:W57" si="12">SUM(B58:B60)</f>
        <v>1031.4031388391872</v>
      </c>
      <c r="C57" s="205">
        <f t="shared" si="12"/>
        <v>815.70362507940706</v>
      </c>
      <c r="D57" s="205">
        <f t="shared" si="12"/>
        <v>575.24095439962775</v>
      </c>
      <c r="E57" s="205">
        <f t="shared" si="12"/>
        <v>653.32396295953208</v>
      </c>
      <c r="F57" s="205">
        <f t="shared" si="12"/>
        <v>276.77833379981496</v>
      </c>
      <c r="G57" s="205">
        <f t="shared" si="12"/>
        <v>338.42343563978767</v>
      </c>
      <c r="H57" s="205">
        <f t="shared" si="12"/>
        <v>325.71398015979179</v>
      </c>
      <c r="I57" s="205">
        <f t="shared" si="12"/>
        <v>293.61335831984371</v>
      </c>
      <c r="J57" s="205">
        <f t="shared" si="12"/>
        <v>327.18723407981514</v>
      </c>
      <c r="K57" s="205">
        <f t="shared" si="12"/>
        <v>322.58158163981</v>
      </c>
      <c r="L57" s="205">
        <f t="shared" si="12"/>
        <v>280.38676571983819</v>
      </c>
      <c r="M57" s="205">
        <f t="shared" si="12"/>
        <v>367.28162927972477</v>
      </c>
      <c r="N57" s="205">
        <f t="shared" si="12"/>
        <v>412.86933647978429</v>
      </c>
      <c r="O57" s="205">
        <f t="shared" si="12"/>
        <v>329.1033877198351</v>
      </c>
      <c r="P57" s="205">
        <f t="shared" si="12"/>
        <v>323.32864175978483</v>
      </c>
      <c r="Q57" s="205">
        <f t="shared" si="12"/>
        <v>418.52700215971606</v>
      </c>
      <c r="R57" s="205">
        <f t="shared" si="12"/>
        <v>470.07786419969409</v>
      </c>
      <c r="S57" s="205">
        <f t="shared" si="12"/>
        <v>532.21729139960746</v>
      </c>
      <c r="T57" s="205">
        <f t="shared" si="12"/>
        <v>510.90492635962465</v>
      </c>
      <c r="U57" s="205">
        <f t="shared" si="12"/>
        <v>489.86831051963429</v>
      </c>
      <c r="V57" s="205">
        <f t="shared" si="12"/>
        <v>490.47252839963886</v>
      </c>
      <c r="W57" s="205">
        <f t="shared" si="12"/>
        <v>523.92187799964404</v>
      </c>
      <c r="DA57" s="112"/>
    </row>
    <row r="58" spans="1:105" ht="12" customHeight="1" x14ac:dyDescent="0.25">
      <c r="A58" s="51" t="s">
        <v>52</v>
      </c>
      <c r="B58" s="243">
        <f>PPA_emi!B5</f>
        <v>672.82581793463862</v>
      </c>
      <c r="C58" s="243">
        <f>PPA_emi!C5</f>
        <v>508.25280993415947</v>
      </c>
      <c r="D58" s="243">
        <f>PPA_emi!D5</f>
        <v>351.13831728427328</v>
      </c>
      <c r="E58" s="243">
        <f>PPA_emi!E5</f>
        <v>401.12173482803831</v>
      </c>
      <c r="F58" s="243">
        <f>PPA_emi!F5</f>
        <v>160.7205356228057</v>
      </c>
      <c r="G58" s="243">
        <f>PPA_emi!G5</f>
        <v>202.47079395925209</v>
      </c>
      <c r="H58" s="243">
        <f>PPA_emi!H5</f>
        <v>193.26193195293479</v>
      </c>
      <c r="I58" s="243">
        <f>PPA_emi!I5</f>
        <v>173.50480359473201</v>
      </c>
      <c r="J58" s="243">
        <f>PPA_emi!J5</f>
        <v>191.7409913311582</v>
      </c>
      <c r="K58" s="243">
        <f>PPA_emi!K5</f>
        <v>193.7953217078979</v>
      </c>
      <c r="L58" s="243">
        <f>PPA_emi!L5</f>
        <v>165.82558975415239</v>
      </c>
      <c r="M58" s="243">
        <f>PPA_emi!M5</f>
        <v>212.29229466983699</v>
      </c>
      <c r="N58" s="243">
        <f>PPA_emi!N5</f>
        <v>239.64525384309559</v>
      </c>
      <c r="O58" s="243">
        <f>PPA_emi!O5</f>
        <v>198.07533878947521</v>
      </c>
      <c r="P58" s="243">
        <f>PPA_emi!P5</f>
        <v>193.64185679695461</v>
      </c>
      <c r="Q58" s="243">
        <f>PPA_emi!Q5</f>
        <v>253.2468558519401</v>
      </c>
      <c r="R58" s="243">
        <f>PPA_emi!R5</f>
        <v>292.45069179273281</v>
      </c>
      <c r="S58" s="243">
        <f>PPA_emi!S5</f>
        <v>332.27571006997738</v>
      </c>
      <c r="T58" s="243">
        <f>PPA_emi!T5</f>
        <v>319.41210103406559</v>
      </c>
      <c r="U58" s="243">
        <f>PPA_emi!U5</f>
        <v>305.90848483219048</v>
      </c>
      <c r="V58" s="243">
        <f>PPA_emi!V5</f>
        <v>310.02959240588189</v>
      </c>
      <c r="W58" s="243">
        <f>PPA_emi!W5</f>
        <v>321.22748158930409</v>
      </c>
      <c r="DA58" s="83"/>
    </row>
    <row r="59" spans="1:105" ht="12" customHeight="1" x14ac:dyDescent="0.25">
      <c r="A59" s="99" t="s">
        <v>59</v>
      </c>
      <c r="B59" s="284">
        <f>PPA_emi!B32</f>
        <v>330.15470068570681</v>
      </c>
      <c r="C59" s="284">
        <f>PPA_emi!C32</f>
        <v>271.76042387071737</v>
      </c>
      <c r="D59" s="284">
        <f>PPA_emi!D32</f>
        <v>188.69943486432811</v>
      </c>
      <c r="E59" s="284">
        <f>PPA_emi!E32</f>
        <v>219.11671425053731</v>
      </c>
      <c r="F59" s="284">
        <f>PPA_emi!F32</f>
        <v>93.7635106894665</v>
      </c>
      <c r="G59" s="284">
        <f>PPA_emi!G32</f>
        <v>110.4606036190408</v>
      </c>
      <c r="H59" s="284">
        <f>PPA_emi!H32</f>
        <v>105.47451960878691</v>
      </c>
      <c r="I59" s="284">
        <f>PPA_emi!I32</f>
        <v>93.360728034629489</v>
      </c>
      <c r="J59" s="284">
        <f>PPA_emi!J32</f>
        <v>108.6288009130776</v>
      </c>
      <c r="K59" s="284">
        <f>PPA_emi!K32</f>
        <v>106.2192752852892</v>
      </c>
      <c r="L59" s="284">
        <f>PPA_emi!L32</f>
        <v>91.142905093751494</v>
      </c>
      <c r="M59" s="284">
        <f>PPA_emi!M32</f>
        <v>132.2806464854815</v>
      </c>
      <c r="N59" s="284">
        <f>PPA_emi!N32</f>
        <v>148.31608861416089</v>
      </c>
      <c r="O59" s="284">
        <f>PPA_emi!O32</f>
        <v>110.65919659207491</v>
      </c>
      <c r="P59" s="284">
        <f>PPA_emi!P32</f>
        <v>111.7475008564201</v>
      </c>
      <c r="Q59" s="284">
        <f>PPA_emi!Q32</f>
        <v>146.54813637500521</v>
      </c>
      <c r="R59" s="284">
        <f>PPA_emi!R32</f>
        <v>156.61105134457651</v>
      </c>
      <c r="S59" s="284">
        <f>PPA_emi!S32</f>
        <v>176.02289004619999</v>
      </c>
      <c r="T59" s="284">
        <f>PPA_emi!T32</f>
        <v>168.09462078837331</v>
      </c>
      <c r="U59" s="284">
        <f>PPA_emi!U32</f>
        <v>158.2533609071632</v>
      </c>
      <c r="V59" s="284">
        <f>PPA_emi!V32</f>
        <v>158.49453297405751</v>
      </c>
      <c r="W59" s="284">
        <f>PPA_emi!W32</f>
        <v>180.87432337417269</v>
      </c>
      <c r="DA59" s="94"/>
    </row>
    <row r="60" spans="1:105" ht="12" customHeight="1" x14ac:dyDescent="0.25">
      <c r="A60" s="52" t="s">
        <v>60</v>
      </c>
      <c r="B60" s="244">
        <f>PPA_emi!B83</f>
        <v>28.422620218841821</v>
      </c>
      <c r="C60" s="244">
        <f>PPA_emi!C83</f>
        <v>35.690391274530313</v>
      </c>
      <c r="D60" s="244">
        <f>PPA_emi!D83</f>
        <v>35.403202251026471</v>
      </c>
      <c r="E60" s="244">
        <f>PPA_emi!E83</f>
        <v>33.085513880956427</v>
      </c>
      <c r="F60" s="244">
        <f>PPA_emi!F83</f>
        <v>22.294287487542739</v>
      </c>
      <c r="G60" s="244">
        <f>PPA_emi!G83</f>
        <v>25.492038061494782</v>
      </c>
      <c r="H60" s="244">
        <f>PPA_emi!H83</f>
        <v>26.977528598070091</v>
      </c>
      <c r="I60" s="244">
        <f>PPA_emi!I83</f>
        <v>26.747826690482231</v>
      </c>
      <c r="J60" s="244">
        <f>PPA_emi!J83</f>
        <v>26.81744183557938</v>
      </c>
      <c r="K60" s="244">
        <f>PPA_emi!K83</f>
        <v>22.56698464662291</v>
      </c>
      <c r="L60" s="244">
        <f>PPA_emi!L83</f>
        <v>23.418270871934261</v>
      </c>
      <c r="M60" s="244">
        <f>PPA_emi!M83</f>
        <v>22.708688124406251</v>
      </c>
      <c r="N60" s="244">
        <f>PPA_emi!N83</f>
        <v>24.907994022527841</v>
      </c>
      <c r="O60" s="244">
        <f>PPA_emi!O83</f>
        <v>20.368852338284949</v>
      </c>
      <c r="P60" s="244">
        <f>PPA_emi!P83</f>
        <v>17.939284106410131</v>
      </c>
      <c r="Q60" s="244">
        <f>PPA_emi!Q83</f>
        <v>18.732009932770751</v>
      </c>
      <c r="R60" s="244">
        <f>PPA_emi!R83</f>
        <v>21.01612106238473</v>
      </c>
      <c r="S60" s="244">
        <f>PPA_emi!S83</f>
        <v>23.918691283430078</v>
      </c>
      <c r="T60" s="244">
        <f>PPA_emi!T83</f>
        <v>23.398204537185809</v>
      </c>
      <c r="U60" s="244">
        <f>PPA_emi!U83</f>
        <v>25.706464780280591</v>
      </c>
      <c r="V60" s="244">
        <f>PPA_emi!V83</f>
        <v>21.948403019699459</v>
      </c>
      <c r="W60" s="244">
        <f>PPA_emi!W83</f>
        <v>21.820073036167251</v>
      </c>
      <c r="DA60" s="84"/>
    </row>
    <row r="61" spans="1:105" ht="12" customHeight="1" x14ac:dyDescent="0.25">
      <c r="A61" s="143"/>
      <c r="B61" s="251"/>
      <c r="C61" s="251"/>
      <c r="D61" s="251"/>
      <c r="E61" s="251"/>
      <c r="F61" s="251"/>
      <c r="G61" s="251"/>
      <c r="H61" s="251"/>
      <c r="I61" s="251"/>
      <c r="J61" s="251"/>
      <c r="K61" s="251"/>
      <c r="L61" s="251"/>
      <c r="M61" s="251"/>
      <c r="N61" s="251"/>
      <c r="O61" s="251"/>
      <c r="P61" s="251"/>
      <c r="Q61" s="251"/>
      <c r="R61" s="251"/>
      <c r="S61" s="251"/>
      <c r="T61" s="251"/>
      <c r="U61" s="251"/>
      <c r="V61" s="251"/>
      <c r="W61" s="251"/>
      <c r="DA61" s="145"/>
    </row>
    <row r="62" spans="1:105" ht="12" customHeight="1" x14ac:dyDescent="0.25">
      <c r="A62" s="115" t="s">
        <v>148</v>
      </c>
      <c r="B62" s="314"/>
      <c r="C62" s="314"/>
      <c r="D62" s="314"/>
      <c r="E62" s="314"/>
      <c r="F62" s="314"/>
      <c r="G62" s="314"/>
      <c r="H62" s="314"/>
      <c r="I62" s="314"/>
      <c r="J62" s="314"/>
      <c r="K62" s="314"/>
      <c r="L62" s="314"/>
      <c r="M62" s="314"/>
      <c r="N62" s="314"/>
      <c r="O62" s="314"/>
      <c r="P62" s="314"/>
      <c r="Q62" s="314"/>
      <c r="R62" s="314"/>
      <c r="S62" s="314"/>
      <c r="T62" s="314"/>
      <c r="U62" s="314"/>
      <c r="V62" s="314"/>
      <c r="W62" s="314"/>
      <c r="DA62" s="118"/>
    </row>
    <row r="63" spans="1:105" ht="12" customHeight="1" x14ac:dyDescent="0.25">
      <c r="A63" s="50" t="s">
        <v>52</v>
      </c>
      <c r="B63" s="289">
        <f t="shared" ref="B63:W63" si="13">IF(B$10=0,"",B$5/B$10*1000)</f>
        <v>299.39881504526466</v>
      </c>
      <c r="C63" s="289">
        <f t="shared" si="13"/>
        <v>251.9893651052802</v>
      </c>
      <c r="D63" s="289">
        <f t="shared" si="13"/>
        <v>219.9273600719882</v>
      </c>
      <c r="E63" s="289">
        <f t="shared" si="13"/>
        <v>201.71496248011326</v>
      </c>
      <c r="F63" s="289">
        <f t="shared" si="13"/>
        <v>173.68526128042424</v>
      </c>
      <c r="G63" s="289">
        <f t="shared" si="13"/>
        <v>190.89946178218653</v>
      </c>
      <c r="H63" s="289">
        <f t="shared" si="13"/>
        <v>193.31313912224525</v>
      </c>
      <c r="I63" s="289">
        <f t="shared" si="13"/>
        <v>195.02592953327814</v>
      </c>
      <c r="J63" s="289">
        <f t="shared" si="13"/>
        <v>168.09901979557256</v>
      </c>
      <c r="K63" s="289">
        <f t="shared" si="13"/>
        <v>77.083557471031909</v>
      </c>
      <c r="L63" s="289">
        <f t="shared" si="13"/>
        <v>245.65596771957027</v>
      </c>
      <c r="M63" s="289">
        <f t="shared" si="13"/>
        <v>159.76404413613727</v>
      </c>
      <c r="N63" s="289">
        <f t="shared" si="13"/>
        <v>189.54457969639284</v>
      </c>
      <c r="O63" s="289">
        <f t="shared" si="13"/>
        <v>152.53337820562373</v>
      </c>
      <c r="P63" s="289">
        <f t="shared" si="13"/>
        <v>130.01960067522495</v>
      </c>
      <c r="Q63" s="289">
        <f t="shared" si="13"/>
        <v>217.24063517075058</v>
      </c>
      <c r="R63" s="289">
        <f t="shared" si="13"/>
        <v>252.34851197391228</v>
      </c>
      <c r="S63" s="289">
        <f t="shared" si="13"/>
        <v>197.08233541311643</v>
      </c>
      <c r="T63" s="289">
        <f t="shared" si="13"/>
        <v>339.29344658693242</v>
      </c>
      <c r="U63" s="289">
        <f t="shared" si="13"/>
        <v>228.31912731263779</v>
      </c>
      <c r="V63" s="289">
        <f t="shared" si="13"/>
        <v>61.629266628252779</v>
      </c>
      <c r="W63" s="289">
        <f t="shared" si="13"/>
        <v>59.007015110731295</v>
      </c>
      <c r="DA63" s="83"/>
    </row>
    <row r="64" spans="1:105" ht="12" customHeight="1" x14ac:dyDescent="0.25">
      <c r="A64" s="107" t="s">
        <v>59</v>
      </c>
      <c r="B64" s="290">
        <f t="shared" ref="B64:W64" si="14">IF(B$11=0,"",B$6/B$11*1000)</f>
        <v>636.24044723096301</v>
      </c>
      <c r="C64" s="290">
        <f t="shared" si="14"/>
        <v>561.31299609207372</v>
      </c>
      <c r="D64" s="290">
        <f t="shared" si="14"/>
        <v>493.78344079554643</v>
      </c>
      <c r="E64" s="290">
        <f t="shared" si="14"/>
        <v>450.94346491458896</v>
      </c>
      <c r="F64" s="290">
        <f t="shared" si="14"/>
        <v>404.50945890240587</v>
      </c>
      <c r="G64" s="290">
        <f t="shared" si="14"/>
        <v>426.22845946439372</v>
      </c>
      <c r="H64" s="290">
        <f t="shared" si="14"/>
        <v>433.82775578343086</v>
      </c>
      <c r="I64" s="290">
        <f t="shared" si="14"/>
        <v>434.41097883774876</v>
      </c>
      <c r="J64" s="290">
        <f t="shared" si="14"/>
        <v>383.8563832753153</v>
      </c>
      <c r="K64" s="290">
        <f t="shared" si="14"/>
        <v>415.046809474518</v>
      </c>
      <c r="L64" s="290">
        <f t="shared" si="14"/>
        <v>359.23671082152538</v>
      </c>
      <c r="M64" s="290">
        <f t="shared" si="14"/>
        <v>249.79700836539345</v>
      </c>
      <c r="N64" s="290">
        <f t="shared" si="14"/>
        <v>196.66574800690273</v>
      </c>
      <c r="O64" s="290">
        <f t="shared" si="14"/>
        <v>207.51355166683837</v>
      </c>
      <c r="P64" s="290">
        <f t="shared" si="14"/>
        <v>194.47533068597565</v>
      </c>
      <c r="Q64" s="290">
        <f t="shared" si="14"/>
        <v>143.47553998475357</v>
      </c>
      <c r="R64" s="290">
        <f t="shared" si="14"/>
        <v>80.773327144756834</v>
      </c>
      <c r="S64" s="290">
        <f t="shared" si="14"/>
        <v>148.34070877328276</v>
      </c>
      <c r="T64" s="290">
        <f t="shared" si="14"/>
        <v>59.281051705208974</v>
      </c>
      <c r="U64" s="290">
        <f t="shared" si="14"/>
        <v>179.47813553605786</v>
      </c>
      <c r="V64" s="290">
        <f t="shared" si="14"/>
        <v>339.86377552455485</v>
      </c>
      <c r="W64" s="290">
        <f t="shared" si="14"/>
        <v>369.64123262226951</v>
      </c>
      <c r="DA64" s="94"/>
    </row>
    <row r="65" spans="1:105" ht="12" customHeight="1" x14ac:dyDescent="0.25">
      <c r="A65" s="49" t="s">
        <v>60</v>
      </c>
      <c r="B65" s="291">
        <f t="shared" ref="B65:W65" si="15">IF(B$12=0,"",B$7/B$12*1000)</f>
        <v>2459.1055068432165</v>
      </c>
      <c r="C65" s="291">
        <f t="shared" si="15"/>
        <v>2325.6133984982907</v>
      </c>
      <c r="D65" s="291">
        <f t="shared" si="15"/>
        <v>2174.0746100826086</v>
      </c>
      <c r="E65" s="291">
        <f t="shared" si="15"/>
        <v>2085.8620205480142</v>
      </c>
      <c r="F65" s="291">
        <f t="shared" si="15"/>
        <v>2011.8542725878199</v>
      </c>
      <c r="G65" s="291">
        <f t="shared" si="15"/>
        <v>2051.1722663010451</v>
      </c>
      <c r="H65" s="291">
        <f t="shared" si="15"/>
        <v>2073.8511191160014</v>
      </c>
      <c r="I65" s="291">
        <f t="shared" si="15"/>
        <v>2089.1853431842496</v>
      </c>
      <c r="J65" s="291">
        <f t="shared" si="15"/>
        <v>2071.3754029917168</v>
      </c>
      <c r="K65" s="291">
        <f t="shared" si="15"/>
        <v>1816.5743663487708</v>
      </c>
      <c r="L65" s="291">
        <f t="shared" si="15"/>
        <v>2116.3783034350377</v>
      </c>
      <c r="M65" s="291">
        <f t="shared" si="15"/>
        <v>2037.7578900390502</v>
      </c>
      <c r="N65" s="291">
        <f t="shared" si="15"/>
        <v>1894.3881117913784</v>
      </c>
      <c r="O65" s="291">
        <f t="shared" si="15"/>
        <v>1658.4005077426568</v>
      </c>
      <c r="P65" s="291">
        <f t="shared" si="15"/>
        <v>1676.4902306530385</v>
      </c>
      <c r="Q65" s="291">
        <f t="shared" si="15"/>
        <v>1653.5616971584245</v>
      </c>
      <c r="R65" s="291">
        <f t="shared" si="15"/>
        <v>1588.7223524999451</v>
      </c>
      <c r="S65" s="291">
        <f t="shared" si="15"/>
        <v>1685.0747882626929</v>
      </c>
      <c r="T65" s="291">
        <f t="shared" si="15"/>
        <v>1622.4673198563466</v>
      </c>
      <c r="U65" s="291">
        <f t="shared" si="15"/>
        <v>1602.9533597244313</v>
      </c>
      <c r="V65" s="291">
        <f t="shared" si="15"/>
        <v>1403.9672171399102</v>
      </c>
      <c r="W65" s="291">
        <f t="shared" si="15"/>
        <v>1454.6252983651477</v>
      </c>
      <c r="DA65" s="84"/>
    </row>
    <row r="66" spans="1:105" ht="12" customHeight="1" x14ac:dyDescent="0.25">
      <c r="A66" s="115" t="s">
        <v>149</v>
      </c>
      <c r="B66" s="288"/>
      <c r="C66" s="288"/>
      <c r="D66" s="288"/>
      <c r="E66" s="288"/>
      <c r="F66" s="288"/>
      <c r="G66" s="288"/>
      <c r="H66" s="288"/>
      <c r="I66" s="288"/>
      <c r="J66" s="288"/>
      <c r="K66" s="288"/>
      <c r="L66" s="288"/>
      <c r="M66" s="288"/>
      <c r="N66" s="288"/>
      <c r="O66" s="288"/>
      <c r="P66" s="288"/>
      <c r="Q66" s="288"/>
      <c r="R66" s="288"/>
      <c r="S66" s="288"/>
      <c r="T66" s="288"/>
      <c r="U66" s="288"/>
      <c r="V66" s="288"/>
      <c r="W66" s="288"/>
      <c r="DA66" s="118"/>
    </row>
    <row r="67" spans="1:105" ht="12" customHeight="1" x14ac:dyDescent="0.25">
      <c r="A67" s="50" t="s">
        <v>52</v>
      </c>
      <c r="B67" s="254">
        <f t="shared" ref="B67:W67" si="16">IF(B$53=0,"",B$53/B$10)</f>
        <v>0.45332038957373733</v>
      </c>
      <c r="C67" s="254">
        <f t="shared" si="16"/>
        <v>0.41893943268875694</v>
      </c>
      <c r="D67" s="254">
        <f t="shared" si="16"/>
        <v>0.38325055611315223</v>
      </c>
      <c r="E67" s="254">
        <f t="shared" si="16"/>
        <v>0.39620516782725845</v>
      </c>
      <c r="F67" s="254">
        <f t="shared" si="16"/>
        <v>0.34932263025985005</v>
      </c>
      <c r="G67" s="254">
        <f t="shared" si="16"/>
        <v>0.37620821158141526</v>
      </c>
      <c r="H67" s="254">
        <f t="shared" si="16"/>
        <v>0.36227826507529282</v>
      </c>
      <c r="I67" s="254">
        <f t="shared" si="16"/>
        <v>0.3633380356726878</v>
      </c>
      <c r="J67" s="254">
        <f t="shared" si="16"/>
        <v>0.38401933333111249</v>
      </c>
      <c r="K67" s="254">
        <f t="shared" si="16"/>
        <v>0.35782638069022132</v>
      </c>
      <c r="L67" s="254">
        <f t="shared" si="16"/>
        <v>0.41980017967342115</v>
      </c>
      <c r="M67" s="254">
        <f t="shared" si="16"/>
        <v>0.34080921558610294</v>
      </c>
      <c r="N67" s="254">
        <f t="shared" si="16"/>
        <v>0.36877293419376589</v>
      </c>
      <c r="O67" s="254">
        <f t="shared" si="16"/>
        <v>0.34508163494392696</v>
      </c>
      <c r="P67" s="254">
        <f t="shared" si="16"/>
        <v>0.31911478399571075</v>
      </c>
      <c r="Q67" s="254">
        <f t="shared" si="16"/>
        <v>0.31977235418218097</v>
      </c>
      <c r="R67" s="254">
        <f t="shared" si="16"/>
        <v>0.33067547621538612</v>
      </c>
      <c r="S67" s="254">
        <f t="shared" si="16"/>
        <v>0.33617710811492285</v>
      </c>
      <c r="T67" s="254">
        <f t="shared" si="16"/>
        <v>0.32352419344854688</v>
      </c>
      <c r="U67" s="254">
        <f t="shared" si="16"/>
        <v>0.33451121722836047</v>
      </c>
      <c r="V67" s="254">
        <f t="shared" si="16"/>
        <v>0.33584323645445019</v>
      </c>
      <c r="W67" s="254">
        <f t="shared" si="16"/>
        <v>0.30066496710980978</v>
      </c>
      <c r="DA67" s="83"/>
    </row>
    <row r="68" spans="1:105" ht="12" customHeight="1" x14ac:dyDescent="0.25">
      <c r="A68" s="107" t="s">
        <v>59</v>
      </c>
      <c r="B68" s="293">
        <f t="shared" ref="B68:W68" si="17">IF(B$54=0,"",B$54/B$11)</f>
        <v>0.29825569557756426</v>
      </c>
      <c r="C68" s="293">
        <f t="shared" si="17"/>
        <v>0.27424146048540687</v>
      </c>
      <c r="D68" s="293">
        <f t="shared" si="17"/>
        <v>0.24939021480937032</v>
      </c>
      <c r="E68" s="293">
        <f t="shared" si="17"/>
        <v>0.25998096584821451</v>
      </c>
      <c r="F68" s="293">
        <f t="shared" si="17"/>
        <v>0.22237057223575982</v>
      </c>
      <c r="G68" s="293">
        <f t="shared" si="17"/>
        <v>0.24273734900529051</v>
      </c>
      <c r="H68" s="293">
        <f t="shared" si="17"/>
        <v>0.23157188985311364</v>
      </c>
      <c r="I68" s="293">
        <f t="shared" si="17"/>
        <v>0.23174548227299671</v>
      </c>
      <c r="J68" s="293">
        <f t="shared" si="17"/>
        <v>0.24665546051858886</v>
      </c>
      <c r="K68" s="293">
        <f t="shared" si="17"/>
        <v>0.24033444447321795</v>
      </c>
      <c r="L68" s="293">
        <f t="shared" si="17"/>
        <v>0.282811605360199</v>
      </c>
      <c r="M68" s="293">
        <f t="shared" si="17"/>
        <v>0.2089072441201171</v>
      </c>
      <c r="N68" s="293">
        <f t="shared" si="17"/>
        <v>0.228825463857805</v>
      </c>
      <c r="O68" s="293">
        <f t="shared" si="17"/>
        <v>0.21877913472784344</v>
      </c>
      <c r="P68" s="293">
        <f t="shared" si="17"/>
        <v>0.20043558533810665</v>
      </c>
      <c r="Q68" s="293">
        <f t="shared" si="17"/>
        <v>0.20108343792480096</v>
      </c>
      <c r="R68" s="293">
        <f t="shared" si="17"/>
        <v>0.21095127494266444</v>
      </c>
      <c r="S68" s="293">
        <f t="shared" si="17"/>
        <v>0.21393041446640165</v>
      </c>
      <c r="T68" s="293">
        <f t="shared" si="17"/>
        <v>0.20880607996482006</v>
      </c>
      <c r="U68" s="293">
        <f t="shared" si="17"/>
        <v>0.21402141965467206</v>
      </c>
      <c r="V68" s="293">
        <f t="shared" si="17"/>
        <v>0.2204313703015027</v>
      </c>
      <c r="W68" s="293">
        <f t="shared" si="17"/>
        <v>0.18985436041342282</v>
      </c>
      <c r="DA68" s="94"/>
    </row>
    <row r="69" spans="1:105" ht="12" customHeight="1" x14ac:dyDescent="0.25">
      <c r="A69" s="49" t="s">
        <v>60</v>
      </c>
      <c r="B69" s="255">
        <f t="shared" ref="B69:W69" si="18">IF(B$55=0,"",B$55/B$12)</f>
        <v>0.20074435810097849</v>
      </c>
      <c r="C69" s="255">
        <f t="shared" si="18"/>
        <v>0.18984698605790212</v>
      </c>
      <c r="D69" s="255">
        <f t="shared" si="18"/>
        <v>0.17747640792562944</v>
      </c>
      <c r="E69" s="255">
        <f t="shared" si="18"/>
        <v>0.17027534249217455</v>
      </c>
      <c r="F69" s="255">
        <f t="shared" si="18"/>
        <v>0.16423386203620183</v>
      </c>
      <c r="G69" s="255">
        <f t="shared" si="18"/>
        <v>0.16744351098693422</v>
      </c>
      <c r="H69" s="255">
        <f t="shared" si="18"/>
        <v>0.16929485560721824</v>
      </c>
      <c r="I69" s="255">
        <f t="shared" si="18"/>
        <v>0.17054663555687513</v>
      </c>
      <c r="J69" s="255">
        <f t="shared" si="18"/>
        <v>0.16909275527324447</v>
      </c>
      <c r="K69" s="255">
        <f t="shared" si="18"/>
        <v>0.14829256170610719</v>
      </c>
      <c r="L69" s="255">
        <f t="shared" si="18"/>
        <v>0.17276648067340997</v>
      </c>
      <c r="M69" s="255">
        <f t="shared" si="18"/>
        <v>0.16634845412802951</v>
      </c>
      <c r="N69" s="255">
        <f t="shared" si="18"/>
        <v>0.15464473746141333</v>
      </c>
      <c r="O69" s="255">
        <f t="shared" si="18"/>
        <v>0.13538034235403867</v>
      </c>
      <c r="P69" s="255">
        <f t="shared" si="18"/>
        <v>0.13724818000558234</v>
      </c>
      <c r="Q69" s="255">
        <f t="shared" si="18"/>
        <v>0.13547926841790053</v>
      </c>
      <c r="R69" s="255">
        <f t="shared" si="18"/>
        <v>0.13415804752694807</v>
      </c>
      <c r="S69" s="255">
        <f t="shared" si="18"/>
        <v>0.13717837026142826</v>
      </c>
      <c r="T69" s="255">
        <f t="shared" si="18"/>
        <v>0.13778536944987707</v>
      </c>
      <c r="U69" s="255">
        <f t="shared" si="18"/>
        <v>0.15378102118626685</v>
      </c>
      <c r="V69" s="255">
        <f t="shared" si="18"/>
        <v>0.14057070778579561</v>
      </c>
      <c r="W69" s="255">
        <f t="shared" si="18"/>
        <v>0.14564279369062791</v>
      </c>
      <c r="DA69" s="84"/>
    </row>
    <row r="70" spans="1:105" ht="12" customHeight="1" x14ac:dyDescent="0.25">
      <c r="A70" s="115" t="s">
        <v>150</v>
      </c>
      <c r="B70" s="288"/>
      <c r="C70" s="288"/>
      <c r="D70" s="288"/>
      <c r="E70" s="288"/>
      <c r="F70" s="288"/>
      <c r="G70" s="288"/>
      <c r="H70" s="288"/>
      <c r="I70" s="288"/>
      <c r="J70" s="288"/>
      <c r="K70" s="288"/>
      <c r="L70" s="288"/>
      <c r="M70" s="288"/>
      <c r="N70" s="288"/>
      <c r="O70" s="288"/>
      <c r="P70" s="288"/>
      <c r="Q70" s="288"/>
      <c r="R70" s="288"/>
      <c r="S70" s="288"/>
      <c r="T70" s="288"/>
      <c r="U70" s="288"/>
      <c r="V70" s="288"/>
      <c r="W70" s="288"/>
      <c r="DA70" s="118"/>
    </row>
    <row r="71" spans="1:105" ht="12" customHeight="1" x14ac:dyDescent="0.25">
      <c r="A71" s="50" t="s">
        <v>52</v>
      </c>
      <c r="B71" s="254">
        <f>IF(PPA_ued!B$5=0,"",PPA_ued!B$5/B$10)</f>
        <v>0.22837996096175225</v>
      </c>
      <c r="C71" s="254">
        <f>IF(PPA_ued!C$5=0,"",PPA_ued!C$5/C$10)</f>
        <v>0.21230548937709107</v>
      </c>
      <c r="D71" s="254">
        <f>IF(PPA_ued!D$5=0,"",PPA_ued!D$5/D$10)</f>
        <v>0.19412315848332548</v>
      </c>
      <c r="E71" s="254">
        <f>IF(PPA_ued!E$5=0,"",PPA_ued!E$5/E$10)</f>
        <v>0.20124513259976443</v>
      </c>
      <c r="F71" s="254">
        <f>IF(PPA_ued!F$5=0,"",PPA_ued!F$5/F$10)</f>
        <v>0.1777991577961201</v>
      </c>
      <c r="G71" s="254">
        <f>IF(PPA_ued!G$5=0,"",PPA_ued!G$5/G$10)</f>
        <v>0.19389726383153819</v>
      </c>
      <c r="H71" s="254">
        <f>IF(PPA_ued!H$5=0,"",PPA_ued!H$5/H$10)</f>
        <v>0.18649485957070741</v>
      </c>
      <c r="I71" s="254">
        <f>IF(PPA_ued!I$5=0,"",PPA_ued!I$5/I$10)</f>
        <v>0.18849457104615192</v>
      </c>
      <c r="J71" s="254">
        <f>IF(PPA_ued!J$5=0,"",PPA_ued!J$5/J$10)</f>
        <v>0.19920554403316237</v>
      </c>
      <c r="K71" s="254">
        <f>IF(PPA_ued!K$5=0,"",PPA_ued!K$5/K$10)</f>
        <v>0.19024885527385274</v>
      </c>
      <c r="L71" s="254">
        <f>IF(PPA_ued!L$5=0,"",PPA_ued!L$5/L$10)</f>
        <v>0.22432216621086981</v>
      </c>
      <c r="M71" s="254">
        <f>IF(PPA_ued!M$5=0,"",PPA_ued!M$5/M$10)</f>
        <v>0.18636183857337782</v>
      </c>
      <c r="N71" s="254">
        <f>IF(PPA_ued!N$5=0,"",PPA_ued!N$5/N$10)</f>
        <v>0.20096409597400466</v>
      </c>
      <c r="O71" s="254">
        <f>IF(PPA_ued!O$5=0,"",PPA_ued!O$5/O$10)</f>
        <v>0.19148045360856397</v>
      </c>
      <c r="P71" s="254">
        <f>IF(PPA_ued!P$5=0,"",PPA_ued!P$5/P$10)</f>
        <v>0.17778911999323435</v>
      </c>
      <c r="Q71" s="254">
        <f>IF(PPA_ued!Q$5=0,"",PPA_ued!Q$5/Q$10)</f>
        <v>0.17808825818009488</v>
      </c>
      <c r="R71" s="254">
        <f>IF(PPA_ued!R$5=0,"",PPA_ued!R$5/R$10)</f>
        <v>0.18809922448036309</v>
      </c>
      <c r="S71" s="254">
        <f>IF(PPA_ued!S$5=0,"",PPA_ued!S$5/S$10)</f>
        <v>0.19222066280528635</v>
      </c>
      <c r="T71" s="254">
        <f>IF(PPA_ued!T$5=0,"",PPA_ued!T$5/T$10)</f>
        <v>0.18729990608618602</v>
      </c>
      <c r="U71" s="254">
        <f>IF(PPA_ued!U$5=0,"",PPA_ued!U$5/U$10)</f>
        <v>0.19368678040877141</v>
      </c>
      <c r="V71" s="254">
        <f>IF(PPA_ued!V$5=0,"",PPA_ued!V$5/V$10)</f>
        <v>0.19651459321636386</v>
      </c>
      <c r="W71" s="254">
        <f>IF(PPA_ued!W$5=0,"",PPA_ued!W$5/W$10)</f>
        <v>0.17651939126625157</v>
      </c>
      <c r="DA71" s="83"/>
    </row>
    <row r="72" spans="1:105" ht="12" customHeight="1" x14ac:dyDescent="0.25">
      <c r="A72" s="107" t="s">
        <v>59</v>
      </c>
      <c r="B72" s="293">
        <f>IF(PPA_ued!B$32=0,"",PPA_ued!B$32/B$11)</f>
        <v>0.19243465158633882</v>
      </c>
      <c r="C72" s="293">
        <f>IF(PPA_ued!C$32=0,"",PPA_ued!C$32/C$11)</f>
        <v>0.17765841878204558</v>
      </c>
      <c r="D72" s="293">
        <f>IF(PPA_ued!D$32=0,"",PPA_ued!D$32/D$11)</f>
        <v>0.16147956209604439</v>
      </c>
      <c r="E72" s="293">
        <f>IF(PPA_ued!E$32=0,"",PPA_ued!E$32/E$11)</f>
        <v>0.16854511080676196</v>
      </c>
      <c r="F72" s="293">
        <f>IF(PPA_ued!F$32=0,"",PPA_ued!F$32/F$11)</f>
        <v>0.145144785097408</v>
      </c>
      <c r="G72" s="293">
        <f>IF(PPA_ued!G$32=0,"",PPA_ued!G$32/G$11)</f>
        <v>0.15943855181449962</v>
      </c>
      <c r="H72" s="293">
        <f>IF(PPA_ued!H$32=0,"",PPA_ued!H$32/H$11)</f>
        <v>0.15190360697776187</v>
      </c>
      <c r="I72" s="293">
        <f>IF(PPA_ued!I$32=0,"",PPA_ued!I$32/I$11)</f>
        <v>0.1536507037224705</v>
      </c>
      <c r="J72" s="293">
        <f>IF(PPA_ued!J$32=0,"",PPA_ued!J$32/J$11)</f>
        <v>0.16353083806058064</v>
      </c>
      <c r="K72" s="293">
        <f>IF(PPA_ued!K$32=0,"",PPA_ued!K$32/K$11)</f>
        <v>0.16000514781499983</v>
      </c>
      <c r="L72" s="293">
        <f>IF(PPA_ued!L$32=0,"",PPA_ued!L$32/L$11)</f>
        <v>0.18910166239507295</v>
      </c>
      <c r="M72" s="293">
        <f>IF(PPA_ued!M$32=0,"",PPA_ued!M$32/M$11)</f>
        <v>0.14378613996128517</v>
      </c>
      <c r="N72" s="293">
        <f>IF(PPA_ued!N$32=0,"",PPA_ued!N$32/N$11)</f>
        <v>0.1606622627873758</v>
      </c>
      <c r="O72" s="293">
        <f>IF(PPA_ued!O$32=0,"",PPA_ued!O$32/O$11)</f>
        <v>0.15523202119603685</v>
      </c>
      <c r="P72" s="293">
        <f>IF(PPA_ued!P$32=0,"",PPA_ued!P$32/P$11)</f>
        <v>0.14292639252422568</v>
      </c>
      <c r="Q72" s="293">
        <f>IF(PPA_ued!Q$32=0,"",PPA_ued!Q$32/Q$11)</f>
        <v>0.14352409507462</v>
      </c>
      <c r="R72" s="293">
        <f>IF(PPA_ued!R$32=0,"",PPA_ued!R$32/R$11)</f>
        <v>0.15261077114835872</v>
      </c>
      <c r="S72" s="293">
        <f>IF(PPA_ued!S$32=0,"",PPA_ued!S$32/S$11)</f>
        <v>0.15576596110506646</v>
      </c>
      <c r="T72" s="293">
        <f>IF(PPA_ued!T$32=0,"",PPA_ued!T$32/T$11)</f>
        <v>0.15214094203248513</v>
      </c>
      <c r="U72" s="293">
        <f>IF(PPA_ued!U$32=0,"",PPA_ued!U$32/U$11)</f>
        <v>0.15596005968156562</v>
      </c>
      <c r="V72" s="293">
        <f>IF(PPA_ued!V$32=0,"",PPA_ued!V$32/V$11)</f>
        <v>0.16015710290952162</v>
      </c>
      <c r="W72" s="293">
        <f>IF(PPA_ued!W$32=0,"",PPA_ued!W$32/W$11)</f>
        <v>0.14062874807442444</v>
      </c>
      <c r="DA72" s="94"/>
    </row>
    <row r="73" spans="1:105" ht="12" customHeight="1" x14ac:dyDescent="0.25">
      <c r="A73" s="49" t="s">
        <v>60</v>
      </c>
      <c r="B73" s="255">
        <f>IF(PPA_ued!B$83=0,"",PPA_ued!B$83/B$12)</f>
        <v>0.12317416008326354</v>
      </c>
      <c r="C73" s="255">
        <f>IF(PPA_ued!C$83=0,"",PPA_ued!C$83/C$12)</f>
        <v>0.11609957856305538</v>
      </c>
      <c r="D73" s="255">
        <f>IF(PPA_ued!D$83=0,"",PPA_ued!D$83/D$12)</f>
        <v>0.10924342670120971</v>
      </c>
      <c r="E73" s="255">
        <f>IF(PPA_ued!E$83=0,"",PPA_ued!E$83/E$12)</f>
        <v>0.10514090316557556</v>
      </c>
      <c r="F73" s="255">
        <f>IF(PPA_ued!F$83=0,"",PPA_ued!F$83/F$12)</f>
        <v>0.10181921503650093</v>
      </c>
      <c r="G73" s="255">
        <f>IF(PPA_ued!G$83=0,"",PPA_ued!G$83/G$12)</f>
        <v>0.10365376892391169</v>
      </c>
      <c r="H73" s="255">
        <f>IF(PPA_ued!H$83=0,"",PPA_ued!H$83/H$12)</f>
        <v>0.10622701445584336</v>
      </c>
      <c r="I73" s="255">
        <f>IF(PPA_ued!I$83=0,"",PPA_ued!I$83/I$12)</f>
        <v>0.1070441750334155</v>
      </c>
      <c r="J73" s="255">
        <f>IF(PPA_ued!J$83=0,"",PPA_ued!J$83/J$12)</f>
        <v>0.10600121310768541</v>
      </c>
      <c r="K73" s="255">
        <f>IF(PPA_ued!K$83=0,"",PPA_ued!K$83/K$12)</f>
        <v>9.2918725929305529E-2</v>
      </c>
      <c r="L73" s="255">
        <f>IF(PPA_ued!L$83=0,"",PPA_ued!L$83/L$12)</f>
        <v>0.10843982116715797</v>
      </c>
      <c r="M73" s="255">
        <f>IF(PPA_ued!M$83=0,"",PPA_ued!M$83/M$12)</f>
        <v>0.10572585574198153</v>
      </c>
      <c r="N73" s="255">
        <f>IF(PPA_ued!N$83=0,"",PPA_ued!N$83/N$12)</f>
        <v>9.8177446162806756E-2</v>
      </c>
      <c r="O73" s="255">
        <f>IF(PPA_ued!O$83=0,"",PPA_ued!O$83/O$12)</f>
        <v>8.7438032931516807E-2</v>
      </c>
      <c r="P73" s="255">
        <f>IF(PPA_ued!P$83=0,"",PPA_ued!P$83/P$12)</f>
        <v>8.9953626722852301E-2</v>
      </c>
      <c r="Q73" s="255">
        <f>IF(PPA_ued!Q$83=0,"",PPA_ued!Q$83/Q$12)</f>
        <v>8.8958114781163722E-2</v>
      </c>
      <c r="R73" s="255">
        <f>IF(PPA_ued!R$83=0,"",PPA_ued!R$83/R$12)</f>
        <v>8.9229371138389857E-2</v>
      </c>
      <c r="S73" s="255">
        <f>IF(PPA_ued!S$83=0,"",PPA_ued!S$83/S$12)</f>
        <v>9.2377943844914392E-2</v>
      </c>
      <c r="T73" s="255">
        <f>IF(PPA_ued!T$83=0,"",PPA_ued!T$83/T$12)</f>
        <v>9.328657990277299E-2</v>
      </c>
      <c r="U73" s="255">
        <f>IF(PPA_ued!U$83=0,"",PPA_ued!U$83/U$12)</f>
        <v>0.10544166833108151</v>
      </c>
      <c r="V73" s="255">
        <f>IF(PPA_ued!V$83=0,"",PPA_ued!V$83/V$12)</f>
        <v>9.7545765155268707E-2</v>
      </c>
      <c r="W73" s="255">
        <f>IF(PPA_ued!W$83=0,"",PPA_ued!W$83/W$12)</f>
        <v>0.10138968202841962</v>
      </c>
      <c r="DA73" s="84"/>
    </row>
    <row r="74" spans="1:105" ht="12" customHeight="1" x14ac:dyDescent="0.25">
      <c r="A74" s="110" t="s">
        <v>88</v>
      </c>
      <c r="B74" s="256">
        <f t="shared" ref="B74:W74" si="19">IF(B$52=0,"",B$57/B$52)</f>
        <v>0.82625275094789974</v>
      </c>
      <c r="C74" s="256">
        <f t="shared" si="19"/>
        <v>0.67888495683711281</v>
      </c>
      <c r="D74" s="256">
        <f t="shared" si="19"/>
        <v>0.48956487094853807</v>
      </c>
      <c r="E74" s="256">
        <f t="shared" si="19"/>
        <v>0.53831414174041181</v>
      </c>
      <c r="F74" s="256">
        <f t="shared" si="19"/>
        <v>0.25209162718532763</v>
      </c>
      <c r="G74" s="256">
        <f t="shared" si="19"/>
        <v>0.28743568215345888</v>
      </c>
      <c r="H74" s="256">
        <f t="shared" si="19"/>
        <v>0.2764373069241442</v>
      </c>
      <c r="I74" s="256">
        <f t="shared" si="19"/>
        <v>0.24646934605914347</v>
      </c>
      <c r="J74" s="256">
        <f t="shared" si="19"/>
        <v>0.26563107988394685</v>
      </c>
      <c r="K74" s="256">
        <f t="shared" si="19"/>
        <v>0.26617224479283735</v>
      </c>
      <c r="L74" s="256">
        <f t="shared" si="19"/>
        <v>0.21905151326412925</v>
      </c>
      <c r="M74" s="256">
        <f t="shared" si="19"/>
        <v>0.28172410258203673</v>
      </c>
      <c r="N74" s="256">
        <f t="shared" si="19"/>
        <v>0.30188689009631692</v>
      </c>
      <c r="O74" s="256">
        <f t="shared" si="19"/>
        <v>0.23417932993096405</v>
      </c>
      <c r="P74" s="256">
        <f t="shared" si="19"/>
        <v>0.24661196425645104</v>
      </c>
      <c r="Q74" s="256">
        <f t="shared" si="19"/>
        <v>0.31417824841994924</v>
      </c>
      <c r="R74" s="256">
        <f t="shared" si="19"/>
        <v>0.34091916006399836</v>
      </c>
      <c r="S74" s="256">
        <f t="shared" si="19"/>
        <v>0.37780959576098394</v>
      </c>
      <c r="T74" s="256">
        <f t="shared" si="19"/>
        <v>0.37502842104972905</v>
      </c>
      <c r="U74" s="256">
        <f t="shared" si="19"/>
        <v>0.35240081350676128</v>
      </c>
      <c r="V74" s="256">
        <f t="shared" si="19"/>
        <v>0.36231915344260635</v>
      </c>
      <c r="W74" s="256">
        <f t="shared" si="19"/>
        <v>0.40120563219272487</v>
      </c>
      <c r="DA74" s="109"/>
    </row>
    <row r="75" spans="1:105" ht="12" customHeight="1" x14ac:dyDescent="0.25">
      <c r="A75" s="50" t="s">
        <v>52</v>
      </c>
      <c r="B75" s="257">
        <f t="shared" ref="B75:W75" si="20">IF(B$53=0,"",B$58/B$53)</f>
        <v>0.83664993030336343</v>
      </c>
      <c r="C75" s="257">
        <f t="shared" si="20"/>
        <v>0.67175483676020775</v>
      </c>
      <c r="D75" s="257">
        <f t="shared" si="20"/>
        <v>0.47496674375742665</v>
      </c>
      <c r="E75" s="257">
        <f t="shared" si="20"/>
        <v>0.52320885997397371</v>
      </c>
      <c r="F75" s="257">
        <f t="shared" si="20"/>
        <v>0.23606565711069838</v>
      </c>
      <c r="G75" s="257">
        <f t="shared" si="20"/>
        <v>0.27044629658607255</v>
      </c>
      <c r="H75" s="257">
        <f t="shared" si="20"/>
        <v>0.25833543526258362</v>
      </c>
      <c r="I75" s="257">
        <f t="shared" si="20"/>
        <v>0.22824516838202188</v>
      </c>
      <c r="J75" s="257">
        <f t="shared" si="20"/>
        <v>0.24696322010275104</v>
      </c>
      <c r="K75" s="257">
        <f t="shared" si="20"/>
        <v>0.24821051037343941</v>
      </c>
      <c r="L75" s="257">
        <f t="shared" si="20"/>
        <v>0.20133169084892033</v>
      </c>
      <c r="M75" s="257">
        <f t="shared" si="20"/>
        <v>0.26260816012323673</v>
      </c>
      <c r="N75" s="257">
        <f t="shared" si="20"/>
        <v>0.28308409490125352</v>
      </c>
      <c r="O75" s="257">
        <f t="shared" si="20"/>
        <v>0.21870164759284383</v>
      </c>
      <c r="P75" s="257">
        <f t="shared" si="20"/>
        <v>0.23108626352697761</v>
      </c>
      <c r="Q75" s="257">
        <f t="shared" si="20"/>
        <v>0.29762855400510202</v>
      </c>
      <c r="R75" s="257">
        <f t="shared" si="20"/>
        <v>0.32407619393387688</v>
      </c>
      <c r="S75" s="257">
        <f t="shared" si="20"/>
        <v>0.35903767426186411</v>
      </c>
      <c r="T75" s="257">
        <f t="shared" si="20"/>
        <v>0.35604951176188027</v>
      </c>
      <c r="U75" s="257">
        <f t="shared" si="20"/>
        <v>0.33316111749214733</v>
      </c>
      <c r="V75" s="257">
        <f t="shared" si="20"/>
        <v>0.34406925745348038</v>
      </c>
      <c r="W75" s="257">
        <f t="shared" si="20"/>
        <v>0.38034536287668841</v>
      </c>
      <c r="DA75" s="83"/>
    </row>
    <row r="76" spans="1:105" ht="12" customHeight="1" x14ac:dyDescent="0.25">
      <c r="A76" s="107" t="s">
        <v>59</v>
      </c>
      <c r="B76" s="295">
        <f t="shared" ref="B76:W76" si="21">IF(B$54=0,"",B$59/B$54)</f>
        <v>0.85810222669826552</v>
      </c>
      <c r="C76" s="295">
        <f t="shared" si="21"/>
        <v>0.69834608482260296</v>
      </c>
      <c r="D76" s="295">
        <f t="shared" si="21"/>
        <v>0.49228581585589987</v>
      </c>
      <c r="E76" s="295">
        <f t="shared" si="21"/>
        <v>0.55086163042202929</v>
      </c>
      <c r="F76" s="295">
        <f t="shared" si="21"/>
        <v>0.25339802415832086</v>
      </c>
      <c r="G76" s="295">
        <f t="shared" si="21"/>
        <v>0.2898485653614119</v>
      </c>
      <c r="H76" s="295">
        <f t="shared" si="21"/>
        <v>0.27705111536207339</v>
      </c>
      <c r="I76" s="295">
        <f t="shared" si="21"/>
        <v>0.24508376601439541</v>
      </c>
      <c r="J76" s="295">
        <f t="shared" si="21"/>
        <v>0.26504678480387167</v>
      </c>
      <c r="K76" s="295">
        <f t="shared" si="21"/>
        <v>0.27051152093618275</v>
      </c>
      <c r="L76" s="295">
        <f t="shared" si="21"/>
        <v>0.22127079517738349</v>
      </c>
      <c r="M76" s="295">
        <f t="shared" si="21"/>
        <v>0.29044666483173071</v>
      </c>
      <c r="N76" s="295">
        <f t="shared" si="21"/>
        <v>0.30571973144347508</v>
      </c>
      <c r="O76" s="295">
        <f t="shared" si="21"/>
        <v>0.23757338819835297</v>
      </c>
      <c r="P76" s="295">
        <f t="shared" si="21"/>
        <v>0.25492604457917423</v>
      </c>
      <c r="Q76" s="295">
        <f t="shared" si="21"/>
        <v>0.32825541562231214</v>
      </c>
      <c r="R76" s="295">
        <f t="shared" si="21"/>
        <v>0.35403143063247466</v>
      </c>
      <c r="S76" s="295">
        <f t="shared" si="21"/>
        <v>0.39270924848838767</v>
      </c>
      <c r="T76" s="295">
        <f t="shared" si="21"/>
        <v>0.39077104245849192</v>
      </c>
      <c r="U76" s="295">
        <f t="shared" si="21"/>
        <v>0.36523965216216431</v>
      </c>
      <c r="V76" s="295">
        <f t="shared" si="21"/>
        <v>0.37851119173496012</v>
      </c>
      <c r="W76" s="295">
        <f t="shared" si="21"/>
        <v>0.42398771289258391</v>
      </c>
      <c r="DA76" s="94"/>
    </row>
    <row r="77" spans="1:105" ht="12" customHeight="1" x14ac:dyDescent="0.25">
      <c r="A77" s="49" t="s">
        <v>60</v>
      </c>
      <c r="B77" s="258">
        <f t="shared" ref="B77:W77" si="22">IF(B$55=0,"",B$60/B$55)</f>
        <v>0.47889926332934446</v>
      </c>
      <c r="C77" s="258">
        <f t="shared" si="22"/>
        <v>0.63982893628767656</v>
      </c>
      <c r="D77" s="258">
        <f t="shared" si="22"/>
        <v>0.67561462230888247</v>
      </c>
      <c r="E77" s="258">
        <f t="shared" si="22"/>
        <v>0.67219280390462099</v>
      </c>
      <c r="F77" s="258">
        <f t="shared" si="22"/>
        <v>0.47361016443222481</v>
      </c>
      <c r="G77" s="258">
        <f t="shared" si="22"/>
        <v>0.53513764787004836</v>
      </c>
      <c r="H77" s="258">
        <f t="shared" si="22"/>
        <v>0.54557999936117829</v>
      </c>
      <c r="I77" s="258">
        <f t="shared" si="22"/>
        <v>0.53309219678740405</v>
      </c>
      <c r="J77" s="258">
        <f t="shared" si="22"/>
        <v>0.58948582014431239</v>
      </c>
      <c r="K77" s="258">
        <f t="shared" si="22"/>
        <v>0.58619929449512664</v>
      </c>
      <c r="L77" s="258">
        <f t="shared" si="22"/>
        <v>0.52680482559570441</v>
      </c>
      <c r="M77" s="258">
        <f t="shared" si="22"/>
        <v>0.56979034175749832</v>
      </c>
      <c r="N77" s="258">
        <f t="shared" si="22"/>
        <v>0.69303738808620652</v>
      </c>
      <c r="O77" s="258">
        <f t="shared" si="22"/>
        <v>0.60137022050582778</v>
      </c>
      <c r="P77" s="258">
        <f t="shared" si="22"/>
        <v>0.51599474235173082</v>
      </c>
      <c r="Q77" s="258">
        <f t="shared" si="22"/>
        <v>0.5382046334513082</v>
      </c>
      <c r="R77" s="258">
        <f t="shared" si="22"/>
        <v>0.61673999904669807</v>
      </c>
      <c r="S77" s="258">
        <f t="shared" si="22"/>
        <v>0.6833352211904814</v>
      </c>
      <c r="T77" s="258">
        <f t="shared" si="22"/>
        <v>0.66759985522890508</v>
      </c>
      <c r="U77" s="258">
        <f t="shared" si="22"/>
        <v>0.66593136209676262</v>
      </c>
      <c r="V77" s="258">
        <f t="shared" si="22"/>
        <v>0.64736578910093501</v>
      </c>
      <c r="W77" s="258">
        <f t="shared" si="22"/>
        <v>0.62885568525552538</v>
      </c>
      <c r="DA7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W4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activeCell="DB5" sqref="DB5"/>
      <selection pane="topRight" activeCell="DB5" sqref="DB5"/>
      <selection pane="bottomLeft" activeCell="DB5" sqref="DB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final energy consumption"</f>
        <v>PT: Pulp, paper and printing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52</v>
      </c>
      <c r="B5" s="225">
        <v>804.19037110380998</v>
      </c>
      <c r="C5" s="225">
        <v>756.60461543589508</v>
      </c>
      <c r="D5" s="225">
        <v>739.29032274227063</v>
      </c>
      <c r="E5" s="225">
        <v>766.65699974574511</v>
      </c>
      <c r="F5" s="225">
        <v>680.82980637644778</v>
      </c>
      <c r="G5" s="225">
        <v>748.65434104701637</v>
      </c>
      <c r="H5" s="225">
        <v>748.10461738047968</v>
      </c>
      <c r="I5" s="225">
        <v>760.16857147368387</v>
      </c>
      <c r="J5" s="225">
        <v>776.39492735550994</v>
      </c>
      <c r="K5" s="225">
        <v>780.77000613844916</v>
      </c>
      <c r="L5" s="225">
        <v>823.64375451745559</v>
      </c>
      <c r="M5" s="225">
        <v>808.39945937023617</v>
      </c>
      <c r="N5" s="225">
        <v>846.55146000586706</v>
      </c>
      <c r="O5" s="225">
        <v>905.6874558084329</v>
      </c>
      <c r="P5" s="225">
        <v>837.96351129433685</v>
      </c>
      <c r="Q5" s="225">
        <v>850.88225724336542</v>
      </c>
      <c r="R5" s="225">
        <v>902.41337459178874</v>
      </c>
      <c r="S5" s="225">
        <v>925.46196092957109</v>
      </c>
      <c r="T5" s="225">
        <v>897.10023601347575</v>
      </c>
      <c r="U5" s="225">
        <v>918.19984017012666</v>
      </c>
      <c r="V5" s="225">
        <v>901.06740340728982</v>
      </c>
      <c r="W5" s="225">
        <v>844.56789261145559</v>
      </c>
      <c r="DA5" s="89" t="s">
        <v>1844</v>
      </c>
    </row>
    <row r="6" spans="1:105" ht="12" customHeight="1" x14ac:dyDescent="0.25">
      <c r="A6" s="55" t="s">
        <v>92</v>
      </c>
      <c r="B6" s="261">
        <v>4.0209518555175467</v>
      </c>
      <c r="C6" s="261">
        <v>3.783023077178238</v>
      </c>
      <c r="D6" s="261">
        <v>3.69645161371013</v>
      </c>
      <c r="E6" s="261">
        <v>3.8332849987276969</v>
      </c>
      <c r="F6" s="261">
        <v>3.4041490318813188</v>
      </c>
      <c r="G6" s="261">
        <v>3.743271705234211</v>
      </c>
      <c r="H6" s="261">
        <v>3.7405230869014869</v>
      </c>
      <c r="I6" s="261">
        <v>3.8008428573676132</v>
      </c>
      <c r="J6" s="261">
        <v>3.8819746367768011</v>
      </c>
      <c r="K6" s="261">
        <v>3.903850030691665</v>
      </c>
      <c r="L6" s="261">
        <v>4.1182187725866752</v>
      </c>
      <c r="M6" s="261">
        <v>4.0419972968505933</v>
      </c>
      <c r="N6" s="261">
        <v>4.2327573000288234</v>
      </c>
      <c r="O6" s="261">
        <v>4.5284372790416434</v>
      </c>
      <c r="P6" s="261">
        <v>4.1898175564711346</v>
      </c>
      <c r="Q6" s="261">
        <v>4.2544112862162748</v>
      </c>
      <c r="R6" s="261">
        <v>4.5120668729583358</v>
      </c>
      <c r="S6" s="261">
        <v>4.6273098046471803</v>
      </c>
      <c r="T6" s="261">
        <v>4.4855011800667377</v>
      </c>
      <c r="U6" s="261">
        <v>4.5909992008499394</v>
      </c>
      <c r="V6" s="261">
        <v>4.5053370170358171</v>
      </c>
      <c r="W6" s="261">
        <v>4.2228394630568147</v>
      </c>
      <c r="DA6" s="67" t="s">
        <v>1845</v>
      </c>
    </row>
    <row r="7" spans="1:105" ht="12" customHeight="1" x14ac:dyDescent="0.25">
      <c r="A7" s="202" t="s">
        <v>93</v>
      </c>
      <c r="B7" s="226">
        <v>5.6293325977245656</v>
      </c>
      <c r="C7" s="226">
        <v>5.296232308049535</v>
      </c>
      <c r="D7" s="226">
        <v>5.1750322591941824</v>
      </c>
      <c r="E7" s="226">
        <v>5.3665989982187767</v>
      </c>
      <c r="F7" s="226">
        <v>4.7658086446338466</v>
      </c>
      <c r="G7" s="226">
        <v>5.2405803873278964</v>
      </c>
      <c r="H7" s="226">
        <v>5.2367323216620809</v>
      </c>
      <c r="I7" s="226">
        <v>5.3211800003146594</v>
      </c>
      <c r="J7" s="226">
        <v>5.4347644914875204</v>
      </c>
      <c r="K7" s="226">
        <v>5.4653900429683304</v>
      </c>
      <c r="L7" s="226">
        <v>5.7655062816213452</v>
      </c>
      <c r="M7" s="226">
        <v>5.6587962155908302</v>
      </c>
      <c r="N7" s="226">
        <v>5.9258602200403496</v>
      </c>
      <c r="O7" s="226">
        <v>6.3398121906583</v>
      </c>
      <c r="P7" s="226">
        <v>5.8657445790595881</v>
      </c>
      <c r="Q7" s="226">
        <v>5.9561758007027858</v>
      </c>
      <c r="R7" s="226">
        <v>6.3168936221416683</v>
      </c>
      <c r="S7" s="226">
        <v>6.4782337265060503</v>
      </c>
      <c r="T7" s="226">
        <v>6.2797016520934337</v>
      </c>
      <c r="U7" s="226">
        <v>6.4273988811899123</v>
      </c>
      <c r="V7" s="226">
        <v>6.3074718238501442</v>
      </c>
      <c r="W7" s="226">
        <v>5.9119752482795391</v>
      </c>
      <c r="DA7" s="174" t="s">
        <v>1846</v>
      </c>
    </row>
    <row r="8" spans="1:105" ht="12" customHeight="1" x14ac:dyDescent="0.25">
      <c r="A8" s="202" t="s">
        <v>94</v>
      </c>
      <c r="B8" s="226">
        <v>32.167614844140367</v>
      </c>
      <c r="C8" s="226">
        <v>30.264184617425911</v>
      </c>
      <c r="D8" s="226">
        <v>29.57161290968104</v>
      </c>
      <c r="E8" s="226">
        <v>30.666279989821579</v>
      </c>
      <c r="F8" s="226">
        <v>27.23319225505055</v>
      </c>
      <c r="G8" s="226">
        <v>29.946173641873688</v>
      </c>
      <c r="H8" s="226">
        <v>29.924184695211899</v>
      </c>
      <c r="I8" s="226">
        <v>30.406742858940909</v>
      </c>
      <c r="J8" s="226">
        <v>31.055797094214409</v>
      </c>
      <c r="K8" s="226">
        <v>31.23080024553332</v>
      </c>
      <c r="L8" s="226">
        <v>32.945750180693402</v>
      </c>
      <c r="M8" s="226">
        <v>32.335978374804753</v>
      </c>
      <c r="N8" s="226">
        <v>33.86205840023058</v>
      </c>
      <c r="O8" s="226">
        <v>36.22749823233314</v>
      </c>
      <c r="P8" s="226">
        <v>33.518540451769077</v>
      </c>
      <c r="Q8" s="226">
        <v>34.035290289730199</v>
      </c>
      <c r="R8" s="226">
        <v>36.096534983666693</v>
      </c>
      <c r="S8" s="226">
        <v>37.018478437177443</v>
      </c>
      <c r="T8" s="226">
        <v>35.884009440533902</v>
      </c>
      <c r="U8" s="226">
        <v>36.727993606799508</v>
      </c>
      <c r="V8" s="226">
        <v>36.042696136286537</v>
      </c>
      <c r="W8" s="226">
        <v>33.782715704454517</v>
      </c>
      <c r="DA8" s="174" t="s">
        <v>1847</v>
      </c>
    </row>
    <row r="9" spans="1:105" ht="12" customHeight="1" x14ac:dyDescent="0.25">
      <c r="A9" s="202" t="s">
        <v>95</v>
      </c>
      <c r="B9" s="226">
        <v>16.083807422070191</v>
      </c>
      <c r="C9" s="226">
        <v>15.13209230871295</v>
      </c>
      <c r="D9" s="226">
        <v>14.78580645484052</v>
      </c>
      <c r="E9" s="226">
        <v>15.333139994910789</v>
      </c>
      <c r="F9" s="226">
        <v>13.61659612752528</v>
      </c>
      <c r="G9" s="226">
        <v>14.973086820936841</v>
      </c>
      <c r="H9" s="226">
        <v>14.96209234760595</v>
      </c>
      <c r="I9" s="226">
        <v>15.203371429470449</v>
      </c>
      <c r="J9" s="226">
        <v>15.527898547107201</v>
      </c>
      <c r="K9" s="226">
        <v>15.61540012276666</v>
      </c>
      <c r="L9" s="226">
        <v>16.472875090346701</v>
      </c>
      <c r="M9" s="226">
        <v>16.16798918740237</v>
      </c>
      <c r="N9" s="226">
        <v>16.93102920011529</v>
      </c>
      <c r="O9" s="226">
        <v>18.11374911616657</v>
      </c>
      <c r="P9" s="226">
        <v>16.759270225884539</v>
      </c>
      <c r="Q9" s="226">
        <v>17.017645144865099</v>
      </c>
      <c r="R9" s="226">
        <v>18.048267491833339</v>
      </c>
      <c r="S9" s="226">
        <v>18.509239218588721</v>
      </c>
      <c r="T9" s="226">
        <v>17.942004720266951</v>
      </c>
      <c r="U9" s="226">
        <v>18.36399680339975</v>
      </c>
      <c r="V9" s="226">
        <v>18.021348068143269</v>
      </c>
      <c r="W9" s="226">
        <v>16.891357852227259</v>
      </c>
      <c r="DA9" s="174" t="s">
        <v>1848</v>
      </c>
    </row>
    <row r="10" spans="1:105" ht="12" customHeight="1" x14ac:dyDescent="0.25">
      <c r="A10" s="56" t="s">
        <v>96</v>
      </c>
      <c r="B10" s="262">
        <v>1.864513850094335</v>
      </c>
      <c r="C10" s="262">
        <v>3.1615304675722071</v>
      </c>
      <c r="D10" s="262">
        <v>3.3407443452037509</v>
      </c>
      <c r="E10" s="262">
        <v>4.5674953789167914</v>
      </c>
      <c r="F10" s="262">
        <v>4.1461436201558302</v>
      </c>
      <c r="G10" s="262">
        <v>4.8789922559320473</v>
      </c>
      <c r="H10" s="262">
        <v>5.0317384084722239</v>
      </c>
      <c r="I10" s="262">
        <v>5.1703028759198171</v>
      </c>
      <c r="J10" s="262">
        <v>5.7242916493998708</v>
      </c>
      <c r="K10" s="262">
        <v>6.697042870752453</v>
      </c>
      <c r="L10" s="262">
        <v>7.1476084135704419</v>
      </c>
      <c r="M10" s="262">
        <v>7.5619614406800508</v>
      </c>
      <c r="N10" s="262">
        <v>7.872722055146907</v>
      </c>
      <c r="O10" s="262">
        <v>7.9391374409581044</v>
      </c>
      <c r="P10" s="262">
        <v>7.5716633416517256</v>
      </c>
      <c r="Q10" s="262">
        <v>7.7032817114606509</v>
      </c>
      <c r="R10" s="262">
        <v>8.5401664304579654</v>
      </c>
      <c r="S10" s="262">
        <v>9.6230271579203137</v>
      </c>
      <c r="T10" s="262">
        <v>9.3289513394503345</v>
      </c>
      <c r="U10" s="262">
        <v>9.4845174148399263</v>
      </c>
      <c r="V10" s="262">
        <v>9.2385735716863095</v>
      </c>
      <c r="W10" s="262">
        <v>9.0496654084543628</v>
      </c>
      <c r="DA10" s="68" t="s">
        <v>1849</v>
      </c>
    </row>
    <row r="11" spans="1:105" ht="12" customHeight="1" x14ac:dyDescent="0.25">
      <c r="A11" s="37" t="s">
        <v>160</v>
      </c>
      <c r="B11" s="228">
        <v>0.62828819837136485</v>
      </c>
      <c r="C11" s="228">
        <v>0.80889917532511169</v>
      </c>
      <c r="D11" s="228">
        <v>0.30508994941432671</v>
      </c>
      <c r="E11" s="228">
        <v>0.39575989096834668</v>
      </c>
      <c r="F11" s="228">
        <v>0.36069664436649268</v>
      </c>
      <c r="G11" s="228">
        <v>0.36012695244440868</v>
      </c>
      <c r="H11" s="228">
        <v>0.34252700280817339</v>
      </c>
      <c r="I11" s="228">
        <v>0.337903663792539</v>
      </c>
      <c r="J11" s="228">
        <v>0.32503342027337662</v>
      </c>
      <c r="K11" s="228">
        <v>0.26971818196587982</v>
      </c>
      <c r="L11" s="228">
        <v>6.1781292817445529E-2</v>
      </c>
      <c r="M11" s="228">
        <v>0.21598923897765851</v>
      </c>
      <c r="N11" s="228">
        <v>0.25342441819387579</v>
      </c>
      <c r="O11" s="228">
        <v>0.20746932940260199</v>
      </c>
      <c r="P11" s="228">
        <v>0.24205203553415849</v>
      </c>
      <c r="Q11" s="228">
        <v>0.24622412893648901</v>
      </c>
      <c r="R11" s="228">
        <v>0.24831329313680661</v>
      </c>
      <c r="S11" s="228">
        <v>0.1910943433663064</v>
      </c>
      <c r="T11" s="228">
        <v>0.17573150330173709</v>
      </c>
      <c r="U11" s="228">
        <v>0.17947501232122989</v>
      </c>
      <c r="V11" s="228">
        <v>0.16989689199152849</v>
      </c>
      <c r="W11" s="228">
        <v>0.1340270104818963</v>
      </c>
      <c r="DA11" s="69" t="s">
        <v>1850</v>
      </c>
    </row>
    <row r="12" spans="1:105" ht="12" customHeight="1" x14ac:dyDescent="0.25">
      <c r="A12" s="37" t="s">
        <v>162</v>
      </c>
      <c r="B12" s="228">
        <v>0.57420140855037893</v>
      </c>
      <c r="C12" s="228">
        <v>1.6864492252128089</v>
      </c>
      <c r="D12" s="228">
        <v>2.4820032303217712</v>
      </c>
      <c r="E12" s="228">
        <v>3.4258253273732628</v>
      </c>
      <c r="F12" s="228">
        <v>2.5304356022512229</v>
      </c>
      <c r="G12" s="228">
        <v>3.3118604227891728</v>
      </c>
      <c r="H12" s="228">
        <v>3.49495403468091</v>
      </c>
      <c r="I12" s="228">
        <v>3.560937978139382</v>
      </c>
      <c r="J12" s="228">
        <v>4.2433671542450231</v>
      </c>
      <c r="K12" s="228">
        <v>5.128698738247766</v>
      </c>
      <c r="L12" s="228">
        <v>5.4493127916258297</v>
      </c>
      <c r="M12" s="228">
        <v>5.8655874581085863</v>
      </c>
      <c r="N12" s="228">
        <v>6.5971078766091713</v>
      </c>
      <c r="O12" s="228">
        <v>6.2892741066496356</v>
      </c>
      <c r="P12" s="228">
        <v>5.7439255042874819</v>
      </c>
      <c r="Q12" s="228">
        <v>5.9467265402123237</v>
      </c>
      <c r="R12" s="228">
        <v>7.0477671923831924</v>
      </c>
      <c r="S12" s="228">
        <v>8.3588391175356058</v>
      </c>
      <c r="T12" s="228">
        <v>8.0498333105505573</v>
      </c>
      <c r="U12" s="228">
        <v>8.1650539453626365</v>
      </c>
      <c r="V12" s="228">
        <v>7.8719315494766411</v>
      </c>
      <c r="W12" s="228">
        <v>7.6913583470458873</v>
      </c>
      <c r="DA12" s="69" t="s">
        <v>1851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1852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1853</v>
      </c>
    </row>
    <row r="15" spans="1:105" ht="12" customHeight="1" x14ac:dyDescent="0.25">
      <c r="A15" s="37" t="s">
        <v>38</v>
      </c>
      <c r="B15" s="228">
        <v>0.66202424317259145</v>
      </c>
      <c r="C15" s="228">
        <v>0.66618206703428617</v>
      </c>
      <c r="D15" s="228">
        <v>0.55365116546765347</v>
      </c>
      <c r="E15" s="228">
        <v>0.74591016057518134</v>
      </c>
      <c r="F15" s="228">
        <v>1.2550113735381141</v>
      </c>
      <c r="G15" s="228">
        <v>1.207004880698465</v>
      </c>
      <c r="H15" s="228">
        <v>1.1942573709831401</v>
      </c>
      <c r="I15" s="228">
        <v>1.2714612339878959</v>
      </c>
      <c r="J15" s="228">
        <v>1.155891074881471</v>
      </c>
      <c r="K15" s="228">
        <v>1.2986259505388069</v>
      </c>
      <c r="L15" s="228">
        <v>1.6365143291271671</v>
      </c>
      <c r="M15" s="228">
        <v>1.480384743593806</v>
      </c>
      <c r="N15" s="228">
        <v>1.022189760343859</v>
      </c>
      <c r="O15" s="228">
        <v>1.442394004905867</v>
      </c>
      <c r="P15" s="228">
        <v>1.5856858018300859</v>
      </c>
      <c r="Q15" s="228">
        <v>1.5103310423118379</v>
      </c>
      <c r="R15" s="228">
        <v>1.2440859449379651</v>
      </c>
      <c r="S15" s="228">
        <v>1.073093697018402</v>
      </c>
      <c r="T15" s="228">
        <v>1.10338652559804</v>
      </c>
      <c r="U15" s="228">
        <v>1.139988457156059</v>
      </c>
      <c r="V15" s="228">
        <v>1.19674513021814</v>
      </c>
      <c r="W15" s="228">
        <v>1.2242800509265801</v>
      </c>
      <c r="DA15" s="69" t="s">
        <v>1854</v>
      </c>
    </row>
    <row r="16" spans="1:105" ht="12" customHeight="1" x14ac:dyDescent="0.25">
      <c r="A16" s="57" t="s">
        <v>1855</v>
      </c>
      <c r="B16" s="263">
        <v>2.928985613611677</v>
      </c>
      <c r="C16" s="263">
        <v>3.9363851767899698</v>
      </c>
      <c r="D16" s="263">
        <v>3.7269411400424119</v>
      </c>
      <c r="E16" s="263">
        <v>5.1511426267845923</v>
      </c>
      <c r="F16" s="263">
        <v>6.2488479569910407</v>
      </c>
      <c r="G16" s="263">
        <v>6.7447921170090774</v>
      </c>
      <c r="H16" s="263">
        <v>6.8568281207898263</v>
      </c>
      <c r="I16" s="263">
        <v>7.1734012368547688</v>
      </c>
      <c r="J16" s="263">
        <v>7.3297164193610334</v>
      </c>
      <c r="K16" s="263">
        <v>8.7038241818284732</v>
      </c>
      <c r="L16" s="263">
        <v>10.082641981902301</v>
      </c>
      <c r="M16" s="263">
        <v>10.18339991411098</v>
      </c>
      <c r="N16" s="263">
        <v>8.688686089139706</v>
      </c>
      <c r="O16" s="263">
        <v>10.04225461727655</v>
      </c>
      <c r="P16" s="263">
        <v>10.35930912254104</v>
      </c>
      <c r="Q16" s="263">
        <v>10.22520015177386</v>
      </c>
      <c r="R16" s="263">
        <v>10.01870983817984</v>
      </c>
      <c r="S16" s="263">
        <v>10.423218199942379</v>
      </c>
      <c r="T16" s="263">
        <v>10.404947749767469</v>
      </c>
      <c r="U16" s="263">
        <v>10.627798398194219</v>
      </c>
      <c r="V16" s="263">
        <v>10.67264820935524</v>
      </c>
      <c r="W16" s="263">
        <v>11.012140492737011</v>
      </c>
      <c r="DA16" s="70" t="s">
        <v>1856</v>
      </c>
    </row>
    <row r="17" spans="1:105" ht="12" customHeight="1" x14ac:dyDescent="0.25">
      <c r="A17" s="57" t="s">
        <v>1857</v>
      </c>
      <c r="B17" s="296">
        <f t="shared" ref="B17:W17" si="0">B18+B29</f>
        <v>734.9863080015142</v>
      </c>
      <c r="C17" s="296">
        <f t="shared" si="0"/>
        <v>686.28364486507758</v>
      </c>
      <c r="D17" s="296">
        <f t="shared" si="0"/>
        <v>670.71164259728221</v>
      </c>
      <c r="E17" s="296">
        <f t="shared" si="0"/>
        <v>690.292074143288</v>
      </c>
      <c r="F17" s="296">
        <f t="shared" si="0"/>
        <v>607.52873994689651</v>
      </c>
      <c r="G17" s="296">
        <f t="shared" si="0"/>
        <v>668.13901719201579</v>
      </c>
      <c r="H17" s="296">
        <f t="shared" si="0"/>
        <v>667.11512257585889</v>
      </c>
      <c r="I17" s="296">
        <f t="shared" si="0"/>
        <v>677.15183857736065</v>
      </c>
      <c r="J17" s="296">
        <f t="shared" si="0"/>
        <v>691.15222580747172</v>
      </c>
      <c r="K17" s="296">
        <f t="shared" si="0"/>
        <v>689.81186712873387</v>
      </c>
      <c r="L17" s="296">
        <f t="shared" si="0"/>
        <v>724.70528272584079</v>
      </c>
      <c r="M17" s="296">
        <f t="shared" si="0"/>
        <v>709.81955935388339</v>
      </c>
      <c r="N17" s="296">
        <f t="shared" si="0"/>
        <v>749.73015543196607</v>
      </c>
      <c r="O17" s="296">
        <f t="shared" si="0"/>
        <v>800.18044556027303</v>
      </c>
      <c r="P17" s="296">
        <f t="shared" si="0"/>
        <v>736.67847907797966</v>
      </c>
      <c r="Q17" s="296">
        <f t="shared" si="0"/>
        <v>748.96758585467467</v>
      </c>
      <c r="R17" s="296">
        <f t="shared" si="0"/>
        <v>796.61693571215119</v>
      </c>
      <c r="S17" s="296">
        <f t="shared" si="0"/>
        <v>815.61974727380607</v>
      </c>
      <c r="T17" s="296">
        <f t="shared" si="0"/>
        <v>789.65301382070254</v>
      </c>
      <c r="U17" s="296">
        <f t="shared" si="0"/>
        <v>808.35980609108867</v>
      </c>
      <c r="V17" s="296">
        <f t="shared" si="0"/>
        <v>792.56233256014332</v>
      </c>
      <c r="W17" s="296">
        <f t="shared" si="0"/>
        <v>739.22577512505291</v>
      </c>
      <c r="DA17" s="70"/>
    </row>
    <row r="18" spans="1:105" ht="12" customHeight="1" x14ac:dyDescent="0.25">
      <c r="A18" s="60" t="s">
        <v>1858</v>
      </c>
      <c r="B18" s="331">
        <v>710.57809455475035</v>
      </c>
      <c r="C18" s="331">
        <v>653.48043505849466</v>
      </c>
      <c r="D18" s="331">
        <v>639.65379976359554</v>
      </c>
      <c r="E18" s="331">
        <v>647.36588558674987</v>
      </c>
      <c r="F18" s="331">
        <v>555.45500697197133</v>
      </c>
      <c r="G18" s="331">
        <v>611.9324162169404</v>
      </c>
      <c r="H18" s="331">
        <v>609.97488823594392</v>
      </c>
      <c r="I18" s="331">
        <v>617.37349493690454</v>
      </c>
      <c r="J18" s="331">
        <v>630.07125564613011</v>
      </c>
      <c r="K18" s="331">
        <v>617.27999894683023</v>
      </c>
      <c r="L18" s="331">
        <v>640.68326620998869</v>
      </c>
      <c r="M18" s="331">
        <v>624.95789340295892</v>
      </c>
      <c r="N18" s="331">
        <v>677.32443802246883</v>
      </c>
      <c r="O18" s="331">
        <v>716.49499041630213</v>
      </c>
      <c r="P18" s="331">
        <v>650.35090305680467</v>
      </c>
      <c r="Q18" s="331">
        <v>663.75758458989287</v>
      </c>
      <c r="R18" s="331">
        <v>713.12768706065287</v>
      </c>
      <c r="S18" s="331">
        <v>728.75959560761999</v>
      </c>
      <c r="T18" s="331">
        <v>702.94511590597403</v>
      </c>
      <c r="U18" s="331">
        <v>719.79481943947053</v>
      </c>
      <c r="V18" s="331">
        <v>703.62359748218341</v>
      </c>
      <c r="W18" s="331">
        <v>647.45793768557814</v>
      </c>
      <c r="DA18" s="72" t="s">
        <v>1859</v>
      </c>
    </row>
    <row r="19" spans="1:105" ht="12" customHeight="1" x14ac:dyDescent="0.25">
      <c r="A19" s="64" t="s">
        <v>30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1860</v>
      </c>
    </row>
    <row r="20" spans="1:105" ht="12" customHeight="1" x14ac:dyDescent="0.25">
      <c r="A20" s="64" t="s">
        <v>32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1861</v>
      </c>
    </row>
    <row r="21" spans="1:105" ht="12" customHeight="1" x14ac:dyDescent="0.25">
      <c r="A21" s="64" t="s">
        <v>33</v>
      </c>
      <c r="B21" s="231">
        <v>5.3029947909394632</v>
      </c>
      <c r="C21" s="231">
        <v>5.1475409586919554</v>
      </c>
      <c r="D21" s="231">
        <v>1.46735896950245</v>
      </c>
      <c r="E21" s="231">
        <v>1.458453285719105</v>
      </c>
      <c r="F21" s="231">
        <v>1.421802280717186</v>
      </c>
      <c r="G21" s="231">
        <v>1.456839229791872</v>
      </c>
      <c r="H21" s="231">
        <v>0.72810587491860868</v>
      </c>
      <c r="I21" s="231">
        <v>1.4222444246862549</v>
      </c>
      <c r="J21" s="231">
        <v>1.395838367549934</v>
      </c>
      <c r="K21" s="231">
        <v>2.1171910419547109</v>
      </c>
      <c r="L21" s="231">
        <v>2.112927497454141</v>
      </c>
      <c r="M21" s="231">
        <v>1.345439995779637</v>
      </c>
      <c r="N21" s="231">
        <v>1.3489859297403941</v>
      </c>
      <c r="O21" s="231">
        <v>0.70022441241057587</v>
      </c>
      <c r="P21" s="231">
        <v>1.3850739489798181</v>
      </c>
      <c r="Q21" s="231">
        <v>1.3853588106148</v>
      </c>
      <c r="R21" s="231">
        <v>1.424482556937881</v>
      </c>
      <c r="S21" s="231">
        <v>1.047111570313501</v>
      </c>
      <c r="T21" s="231">
        <v>0.86612256979701108</v>
      </c>
      <c r="U21" s="231">
        <v>0.73918937161311715</v>
      </c>
      <c r="V21" s="231">
        <v>0.47176390400977591</v>
      </c>
      <c r="W21" s="231">
        <v>0.49387540895962623</v>
      </c>
      <c r="DA21" s="73" t="s">
        <v>1862</v>
      </c>
    </row>
    <row r="22" spans="1:105" ht="12" customHeight="1" x14ac:dyDescent="0.25">
      <c r="A22" s="64" t="s">
        <v>160</v>
      </c>
      <c r="B22" s="231">
        <v>0.64724465638937889</v>
      </c>
      <c r="C22" s="231">
        <v>1.742471713617243</v>
      </c>
      <c r="D22" s="231">
        <v>0.70115960622085183</v>
      </c>
      <c r="E22" s="231">
        <v>1.3979486861497481</v>
      </c>
      <c r="F22" s="231">
        <v>1.5587963705248631</v>
      </c>
      <c r="G22" s="231">
        <v>1.6732913914305769</v>
      </c>
      <c r="H22" s="231">
        <v>1.690973607178917</v>
      </c>
      <c r="I22" s="231">
        <v>1.727547416301539</v>
      </c>
      <c r="J22" s="231">
        <v>1.807920638975506</v>
      </c>
      <c r="K22" s="231">
        <v>2.0883281950263108</v>
      </c>
      <c r="L22" s="231">
        <v>0.53039467028154919</v>
      </c>
      <c r="M22" s="231">
        <v>2.1111800964694249</v>
      </c>
      <c r="N22" s="231">
        <v>2.053554546924075</v>
      </c>
      <c r="O22" s="231">
        <v>1.5991325434256389</v>
      </c>
      <c r="P22" s="231">
        <v>2.1615172732069179</v>
      </c>
      <c r="Q22" s="231">
        <v>2.1541337543217089</v>
      </c>
      <c r="R22" s="231">
        <v>2.2274580380598352</v>
      </c>
      <c r="S22" s="231">
        <v>2.1173208892717699</v>
      </c>
      <c r="T22" s="231">
        <v>2.0057499321419709</v>
      </c>
      <c r="U22" s="231">
        <v>2.035891811014082</v>
      </c>
      <c r="V22" s="231">
        <v>1.912407013567345</v>
      </c>
      <c r="W22" s="231">
        <v>1.8169113939252759</v>
      </c>
      <c r="DA22" s="73" t="s">
        <v>1863</v>
      </c>
    </row>
    <row r="23" spans="1:105" ht="12" customHeight="1" x14ac:dyDescent="0.25">
      <c r="A23" s="64" t="s">
        <v>70</v>
      </c>
      <c r="B23" s="231">
        <v>201.23559836472529</v>
      </c>
      <c r="C23" s="231">
        <v>146.34537525427999</v>
      </c>
      <c r="D23" s="231">
        <v>100.2635361079207</v>
      </c>
      <c r="E23" s="231">
        <v>109.6204858668829</v>
      </c>
      <c r="F23" s="231">
        <v>36.839138902011243</v>
      </c>
      <c r="G23" s="231">
        <v>45.791411909960821</v>
      </c>
      <c r="H23" s="231">
        <v>42.058834751880383</v>
      </c>
      <c r="I23" s="231">
        <v>34.627945312925767</v>
      </c>
      <c r="J23" s="231">
        <v>35.805690126685107</v>
      </c>
      <c r="K23" s="231">
        <v>23.31997589847396</v>
      </c>
      <c r="L23" s="231">
        <v>11.02406541337303</v>
      </c>
      <c r="M23" s="231">
        <v>16.378978812294509</v>
      </c>
      <c r="N23" s="231">
        <v>26.97924352541644</v>
      </c>
      <c r="O23" s="231">
        <v>18.87526197435815</v>
      </c>
      <c r="P23" s="231">
        <v>18.065849688342851</v>
      </c>
      <c r="Q23" s="231">
        <v>35.536871202511968</v>
      </c>
      <c r="R23" s="231">
        <v>39.017756685573509</v>
      </c>
      <c r="S23" s="231">
        <v>29.29182601235339</v>
      </c>
      <c r="T23" s="231">
        <v>26.24057595556296</v>
      </c>
      <c r="U23" s="231">
        <v>21.38569012736594</v>
      </c>
      <c r="V23" s="231">
        <v>26.013438806410139</v>
      </c>
      <c r="W23" s="231">
        <v>18.04651731311256</v>
      </c>
      <c r="DA23" s="73" t="s">
        <v>1864</v>
      </c>
    </row>
    <row r="24" spans="1:105" ht="12" customHeight="1" x14ac:dyDescent="0.25">
      <c r="A24" s="64" t="s">
        <v>34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5.4260282237517821E-3</v>
      </c>
      <c r="T24" s="231">
        <v>2.7472815846746202E-3</v>
      </c>
      <c r="U24" s="231">
        <v>2.0298106314319011E-3</v>
      </c>
      <c r="V24" s="231">
        <v>2.0385908707660459E-3</v>
      </c>
      <c r="W24" s="231">
        <v>1.970902862492688E-3</v>
      </c>
      <c r="DA24" s="73" t="s">
        <v>1865</v>
      </c>
    </row>
    <row r="25" spans="1:105" ht="12" customHeight="1" x14ac:dyDescent="0.25">
      <c r="A25" s="64" t="s">
        <v>162</v>
      </c>
      <c r="B25" s="231">
        <v>0.59152598176898363</v>
      </c>
      <c r="C25" s="231">
        <v>3.632826143263109</v>
      </c>
      <c r="D25" s="231">
        <v>5.7041551547406479</v>
      </c>
      <c r="E25" s="231">
        <v>12.1010949433555</v>
      </c>
      <c r="F25" s="231">
        <v>10.93559891460561</v>
      </c>
      <c r="G25" s="231">
        <v>15.388205457707871</v>
      </c>
      <c r="H25" s="231">
        <v>17.25374928836959</v>
      </c>
      <c r="I25" s="231">
        <v>18.20545280480189</v>
      </c>
      <c r="J25" s="231">
        <v>23.602714608417521</v>
      </c>
      <c r="K25" s="231">
        <v>39.709618761383958</v>
      </c>
      <c r="L25" s="231">
        <v>46.782550664903901</v>
      </c>
      <c r="M25" s="231">
        <v>57.333002117482501</v>
      </c>
      <c r="N25" s="231">
        <v>53.457835567349377</v>
      </c>
      <c r="O25" s="231">
        <v>48.47648048715152</v>
      </c>
      <c r="P25" s="231">
        <v>51.293079052743813</v>
      </c>
      <c r="Q25" s="231">
        <v>52.025950597621353</v>
      </c>
      <c r="R25" s="231">
        <v>63.220963665442149</v>
      </c>
      <c r="S25" s="231">
        <v>92.615743416823236</v>
      </c>
      <c r="T25" s="231">
        <v>91.878532380547568</v>
      </c>
      <c r="U25" s="231">
        <v>92.621063226892844</v>
      </c>
      <c r="V25" s="231">
        <v>88.608666874799709</v>
      </c>
      <c r="W25" s="231">
        <v>104.2664203675389</v>
      </c>
      <c r="DA25" s="73" t="s">
        <v>1866</v>
      </c>
    </row>
    <row r="26" spans="1:105" ht="12" customHeight="1" x14ac:dyDescent="0.25">
      <c r="A26" s="64" t="s">
        <v>36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1867</v>
      </c>
    </row>
    <row r="27" spans="1:105" ht="12" customHeight="1" x14ac:dyDescent="0.25">
      <c r="A27" s="64" t="s">
        <v>73</v>
      </c>
      <c r="B27" s="231">
        <v>491.6373535975668</v>
      </c>
      <c r="C27" s="231">
        <v>469.45190718278712</v>
      </c>
      <c r="D27" s="231">
        <v>502.54291801996101</v>
      </c>
      <c r="E27" s="231">
        <v>494.80616836133862</v>
      </c>
      <c r="F27" s="231">
        <v>477.08068921453958</v>
      </c>
      <c r="G27" s="231">
        <v>495.6580227184088</v>
      </c>
      <c r="H27" s="231">
        <v>502.81278661945112</v>
      </c>
      <c r="I27" s="231">
        <v>520.26959904956163</v>
      </c>
      <c r="J27" s="231">
        <v>530.94035318303042</v>
      </c>
      <c r="K27" s="231">
        <v>513.54605355159413</v>
      </c>
      <c r="L27" s="231">
        <v>526.59816298960061</v>
      </c>
      <c r="M27" s="231">
        <v>493.88487808140178</v>
      </c>
      <c r="N27" s="231">
        <v>537.26827379919916</v>
      </c>
      <c r="O27" s="231">
        <v>589.45694393263693</v>
      </c>
      <c r="P27" s="231">
        <v>518.55063614893697</v>
      </c>
      <c r="Q27" s="231">
        <v>514.2152022198087</v>
      </c>
      <c r="R27" s="231">
        <v>555.21336911375897</v>
      </c>
      <c r="S27" s="231">
        <v>551.56824321543968</v>
      </c>
      <c r="T27" s="231">
        <v>531.60997576087766</v>
      </c>
      <c r="U27" s="231">
        <v>548.78151935730273</v>
      </c>
      <c r="V27" s="231">
        <v>545.41683310997269</v>
      </c>
      <c r="W27" s="231">
        <v>494.34683797487412</v>
      </c>
      <c r="DA27" s="73" t="s">
        <v>1868</v>
      </c>
    </row>
    <row r="28" spans="1:105" ht="12" customHeight="1" x14ac:dyDescent="0.25">
      <c r="A28" s="64" t="s">
        <v>79</v>
      </c>
      <c r="B28" s="231">
        <v>11.163377163360369</v>
      </c>
      <c r="C28" s="231">
        <v>27.16031380585521</v>
      </c>
      <c r="D28" s="231">
        <v>28.97467190524991</v>
      </c>
      <c r="E28" s="231">
        <v>27.98173444330406</v>
      </c>
      <c r="F28" s="231">
        <v>27.618981289572861</v>
      </c>
      <c r="G28" s="231">
        <v>51.964645509640469</v>
      </c>
      <c r="H28" s="231">
        <v>45.430438094145387</v>
      </c>
      <c r="I28" s="231">
        <v>41.120705928627423</v>
      </c>
      <c r="J28" s="231">
        <v>36.518738721471642</v>
      </c>
      <c r="K28" s="231">
        <v>36.498831498397138</v>
      </c>
      <c r="L28" s="231">
        <v>53.635164974375513</v>
      </c>
      <c r="M28" s="231">
        <v>53.904414299531084</v>
      </c>
      <c r="N28" s="231">
        <v>56.216544653839399</v>
      </c>
      <c r="O28" s="231">
        <v>57.38694706631933</v>
      </c>
      <c r="P28" s="231">
        <v>58.89474694459431</v>
      </c>
      <c r="Q28" s="231">
        <v>58.440068005014432</v>
      </c>
      <c r="R28" s="231">
        <v>52.023657000880533</v>
      </c>
      <c r="S28" s="231">
        <v>52.113924475194558</v>
      </c>
      <c r="T28" s="231">
        <v>50.341412025462198</v>
      </c>
      <c r="U28" s="231">
        <v>54.229435734650373</v>
      </c>
      <c r="V28" s="231">
        <v>41.198449182552913</v>
      </c>
      <c r="W28" s="231">
        <v>28.48540432430509</v>
      </c>
      <c r="DA28" s="73" t="s">
        <v>1869</v>
      </c>
    </row>
    <row r="29" spans="1:105" ht="12" customHeight="1" x14ac:dyDescent="0.25">
      <c r="A29" s="60" t="s">
        <v>1870</v>
      </c>
      <c r="B29" s="264">
        <v>24.40821344676387</v>
      </c>
      <c r="C29" s="264">
        <v>32.803209806582927</v>
      </c>
      <c r="D29" s="264">
        <v>31.057842833686639</v>
      </c>
      <c r="E29" s="264">
        <v>42.926188556538087</v>
      </c>
      <c r="F29" s="264">
        <v>52.073732974925129</v>
      </c>
      <c r="G29" s="264">
        <v>56.206600975075411</v>
      </c>
      <c r="H29" s="264">
        <v>57.140234339914997</v>
      </c>
      <c r="I29" s="264">
        <v>59.778343640456171</v>
      </c>
      <c r="J29" s="264">
        <v>61.080970161341668</v>
      </c>
      <c r="K29" s="264">
        <v>72.531868181903633</v>
      </c>
      <c r="L29" s="264">
        <v>84.022016515852158</v>
      </c>
      <c r="M29" s="264">
        <v>84.861665950924476</v>
      </c>
      <c r="N29" s="264">
        <v>72.405717409497214</v>
      </c>
      <c r="O29" s="264">
        <v>83.68545514397087</v>
      </c>
      <c r="P29" s="264">
        <v>86.327576021175005</v>
      </c>
      <c r="Q29" s="264">
        <v>85.210001264781837</v>
      </c>
      <c r="R29" s="264">
        <v>83.489248651498315</v>
      </c>
      <c r="S29" s="264">
        <v>86.860151666186141</v>
      </c>
      <c r="T29" s="264">
        <v>86.707897914728548</v>
      </c>
      <c r="U29" s="264">
        <v>88.564986651618142</v>
      </c>
      <c r="V29" s="264">
        <v>88.938735077959933</v>
      </c>
      <c r="W29" s="264">
        <v>91.767837439474704</v>
      </c>
      <c r="DA29" s="72" t="s">
        <v>1871</v>
      </c>
    </row>
    <row r="30" spans="1:105" ht="12" customHeight="1" x14ac:dyDescent="0.25">
      <c r="A30" s="132" t="s">
        <v>1872</v>
      </c>
      <c r="B30" s="318">
        <v>6.5088569191370373</v>
      </c>
      <c r="C30" s="318">
        <v>8.7475226150887906</v>
      </c>
      <c r="D30" s="318">
        <v>8.2820914223164408</v>
      </c>
      <c r="E30" s="318">
        <v>11.44698361507683</v>
      </c>
      <c r="F30" s="318">
        <v>13.886328793313369</v>
      </c>
      <c r="G30" s="318">
        <v>14.988426926686779</v>
      </c>
      <c r="H30" s="318">
        <v>15.237395823977341</v>
      </c>
      <c r="I30" s="318">
        <v>15.940891637454991</v>
      </c>
      <c r="J30" s="318">
        <v>16.288258709691121</v>
      </c>
      <c r="K30" s="318">
        <v>19.341831515174309</v>
      </c>
      <c r="L30" s="318">
        <v>22.405871070893919</v>
      </c>
      <c r="M30" s="318">
        <v>22.62977758691321</v>
      </c>
      <c r="N30" s="318">
        <v>19.30819130919928</v>
      </c>
      <c r="O30" s="318">
        <v>22.316121371725579</v>
      </c>
      <c r="P30" s="318">
        <v>23.02068693898001</v>
      </c>
      <c r="Q30" s="318">
        <v>22.722667003941829</v>
      </c>
      <c r="R30" s="318">
        <v>22.263799640399561</v>
      </c>
      <c r="S30" s="318">
        <v>23.162707110982989</v>
      </c>
      <c r="T30" s="318">
        <v>23.122106110594309</v>
      </c>
      <c r="U30" s="318">
        <v>23.617329773764851</v>
      </c>
      <c r="V30" s="318">
        <v>23.716996020789342</v>
      </c>
      <c r="W30" s="318">
        <v>24.47142331719326</v>
      </c>
      <c r="DA30" s="139" t="s">
        <v>1873</v>
      </c>
    </row>
    <row r="31" spans="1:105" ht="12" customHeight="1" x14ac:dyDescent="0.25">
      <c r="J31" s="131"/>
    </row>
    <row r="32" spans="1:105" ht="15" customHeight="1" x14ac:dyDescent="0.25">
      <c r="A32" s="34" t="s">
        <v>53</v>
      </c>
      <c r="B32" s="225">
        <v>384.74984729505792</v>
      </c>
      <c r="C32" s="225">
        <v>389.14863242879238</v>
      </c>
      <c r="D32" s="225">
        <v>383.31276016200218</v>
      </c>
      <c r="E32" s="225">
        <v>397.77087774776822</v>
      </c>
      <c r="F32" s="225">
        <v>370.02463220030432</v>
      </c>
      <c r="G32" s="225">
        <v>381.09763793830609</v>
      </c>
      <c r="H32" s="225">
        <v>380.70418691851881</v>
      </c>
      <c r="I32" s="225">
        <v>380.93395394106108</v>
      </c>
      <c r="J32" s="225">
        <v>409.84764630689762</v>
      </c>
      <c r="K32" s="225">
        <v>392.66081872478821</v>
      </c>
      <c r="L32" s="225">
        <v>411.90661885896901</v>
      </c>
      <c r="M32" s="225">
        <v>455.43868290626727</v>
      </c>
      <c r="N32" s="225">
        <v>485.1374424342095</v>
      </c>
      <c r="O32" s="225">
        <v>465.78952900096778</v>
      </c>
      <c r="P32" s="225">
        <v>438.35262513443922</v>
      </c>
      <c r="Q32" s="225">
        <v>446.44544888064308</v>
      </c>
      <c r="R32" s="225">
        <v>442.36482355476733</v>
      </c>
      <c r="S32" s="225">
        <v>448.22700439000471</v>
      </c>
      <c r="T32" s="225">
        <v>430.16140533552579</v>
      </c>
      <c r="U32" s="225">
        <v>433.28636409088358</v>
      </c>
      <c r="V32" s="225">
        <v>418.73143102473449</v>
      </c>
      <c r="W32" s="225">
        <v>426.60274784896109</v>
      </c>
      <c r="DA32" s="89" t="s">
        <v>1874</v>
      </c>
    </row>
    <row r="33" spans="1:105" ht="12" customHeight="1" x14ac:dyDescent="0.25">
      <c r="A33" s="55" t="s">
        <v>92</v>
      </c>
      <c r="B33" s="261">
        <v>2.0307566795789902</v>
      </c>
      <c r="C33" s="261">
        <v>2.0539740046933841</v>
      </c>
      <c r="D33" s="261">
        <v>2.0231715581939831</v>
      </c>
      <c r="E33" s="261">
        <v>2.0994832684334259</v>
      </c>
      <c r="F33" s="261">
        <v>1.9530351960690979</v>
      </c>
      <c r="G33" s="261">
        <v>2.011479872587135</v>
      </c>
      <c r="H33" s="261">
        <v>2.009403190056501</v>
      </c>
      <c r="I33" s="261">
        <v>2.010615928460691</v>
      </c>
      <c r="J33" s="261">
        <v>2.1632259277005499</v>
      </c>
      <c r="K33" s="261">
        <v>2.0725117528711179</v>
      </c>
      <c r="L33" s="261">
        <v>2.174093436271594</v>
      </c>
      <c r="M33" s="261">
        <v>2.4038609864379539</v>
      </c>
      <c r="N33" s="261">
        <v>2.5606146660319782</v>
      </c>
      <c r="O33" s="261">
        <v>2.4584940161689159</v>
      </c>
      <c r="P33" s="261">
        <v>2.3136786869732551</v>
      </c>
      <c r="Q33" s="261">
        <v>2.3563935989993858</v>
      </c>
      <c r="R33" s="261">
        <v>2.334855560204518</v>
      </c>
      <c r="S33" s="261">
        <v>2.3657968665408662</v>
      </c>
      <c r="T33" s="261">
        <v>2.270444428564856</v>
      </c>
      <c r="U33" s="261">
        <v>2.2869383424947829</v>
      </c>
      <c r="V33" s="261">
        <v>2.210115628326871</v>
      </c>
      <c r="W33" s="261">
        <v>2.2516613997684929</v>
      </c>
      <c r="DA33" s="67" t="s">
        <v>1875</v>
      </c>
    </row>
    <row r="34" spans="1:105" ht="12" customHeight="1" x14ac:dyDescent="0.25">
      <c r="A34" s="202" t="s">
        <v>93</v>
      </c>
      <c r="B34" s="226">
        <v>2.8817963273990039</v>
      </c>
      <c r="C34" s="226">
        <v>2.9147434563778218</v>
      </c>
      <c r="D34" s="226">
        <v>2.8710324701777039</v>
      </c>
      <c r="E34" s="226">
        <v>2.9793245213707391</v>
      </c>
      <c r="F34" s="226">
        <v>2.7715037019992721</v>
      </c>
      <c r="G34" s="226">
        <v>2.854441089742159</v>
      </c>
      <c r="H34" s="226">
        <v>2.8514941211810632</v>
      </c>
      <c r="I34" s="226">
        <v>2.8532150881065612</v>
      </c>
      <c r="J34" s="226">
        <v>3.0697801447459261</v>
      </c>
      <c r="K34" s="226">
        <v>2.9410499140416331</v>
      </c>
      <c r="L34" s="226">
        <v>3.085201956035748</v>
      </c>
      <c r="M34" s="226">
        <v>3.4112593753628899</v>
      </c>
      <c r="N34" s="226">
        <v>3.6337046257973191</v>
      </c>
      <c r="O34" s="226">
        <v>3.488787749892726</v>
      </c>
      <c r="P34" s="226">
        <v>3.2832839157683682</v>
      </c>
      <c r="Q34" s="226">
        <v>3.34389958570062</v>
      </c>
      <c r="R34" s="226">
        <v>3.3133354901974141</v>
      </c>
      <c r="S34" s="226">
        <v>3.357243528940637</v>
      </c>
      <c r="T34" s="226">
        <v>3.2219312542939411</v>
      </c>
      <c r="U34" s="226">
        <v>3.2453373575783342</v>
      </c>
      <c r="V34" s="226">
        <v>3.1363201534119498</v>
      </c>
      <c r="W34" s="226">
        <v>3.1952767250009431</v>
      </c>
      <c r="DA34" s="174" t="s">
        <v>1876</v>
      </c>
    </row>
    <row r="35" spans="1:105" ht="12" customHeight="1" x14ac:dyDescent="0.25">
      <c r="A35" s="202" t="s">
        <v>94</v>
      </c>
      <c r="B35" s="226">
        <v>10.254576352094761</v>
      </c>
      <c r="C35" s="226">
        <v>10.371815327827839</v>
      </c>
      <c r="D35" s="226">
        <v>10.216274271316379</v>
      </c>
      <c r="E35" s="226">
        <v>10.6016204169568</v>
      </c>
      <c r="F35" s="226">
        <v>9.8621113685421786</v>
      </c>
      <c r="G35" s="226">
        <v>10.15723554750188</v>
      </c>
      <c r="H35" s="226">
        <v>10.146749062447521</v>
      </c>
      <c r="I35" s="226">
        <v>10.15287294655729</v>
      </c>
      <c r="J35" s="226">
        <v>10.923497465503941</v>
      </c>
      <c r="K35" s="226">
        <v>10.46542415649553</v>
      </c>
      <c r="L35" s="226">
        <v>10.97837439759506</v>
      </c>
      <c r="M35" s="226">
        <v>12.13861624739814</v>
      </c>
      <c r="N35" s="226">
        <v>12.930164832234979</v>
      </c>
      <c r="O35" s="226">
        <v>12.41449300819184</v>
      </c>
      <c r="P35" s="226">
        <v>11.6832287138902</v>
      </c>
      <c r="Q35" s="226">
        <v>11.898923351829691</v>
      </c>
      <c r="R35" s="226">
        <v>11.79016415604945</v>
      </c>
      <c r="S35" s="226">
        <v>11.946406403803829</v>
      </c>
      <c r="T35" s="226">
        <v>11.464911567216079</v>
      </c>
      <c r="U35" s="226">
        <v>11.548199782608959</v>
      </c>
      <c r="V35" s="226">
        <v>11.160273254565571</v>
      </c>
      <c r="W35" s="226">
        <v>11.370064161393019</v>
      </c>
      <c r="DA35" s="174" t="s">
        <v>1877</v>
      </c>
    </row>
    <row r="36" spans="1:105" ht="12" customHeight="1" x14ac:dyDescent="0.25">
      <c r="A36" s="202" t="s">
        <v>95</v>
      </c>
      <c r="B36" s="226">
        <v>8.1230267183159537</v>
      </c>
      <c r="C36" s="226">
        <v>8.215896018773531</v>
      </c>
      <c r="D36" s="226">
        <v>8.092686232775927</v>
      </c>
      <c r="E36" s="226">
        <v>8.3979330737337037</v>
      </c>
      <c r="F36" s="226">
        <v>7.8121407842763926</v>
      </c>
      <c r="G36" s="226">
        <v>8.0459194903485383</v>
      </c>
      <c r="H36" s="226">
        <v>8.0376127602260006</v>
      </c>
      <c r="I36" s="226">
        <v>8.0424637138427588</v>
      </c>
      <c r="J36" s="226">
        <v>8.6529037108021978</v>
      </c>
      <c r="K36" s="226">
        <v>8.2900470114844715</v>
      </c>
      <c r="L36" s="226">
        <v>8.6963737450863778</v>
      </c>
      <c r="M36" s="226">
        <v>9.6154439457518155</v>
      </c>
      <c r="N36" s="226">
        <v>10.242458664127909</v>
      </c>
      <c r="O36" s="226">
        <v>9.8339760646756638</v>
      </c>
      <c r="P36" s="226">
        <v>9.254714747893015</v>
      </c>
      <c r="Q36" s="226">
        <v>9.4255743959975415</v>
      </c>
      <c r="R36" s="226">
        <v>9.339422240818072</v>
      </c>
      <c r="S36" s="226">
        <v>9.4631874661634612</v>
      </c>
      <c r="T36" s="226">
        <v>9.0817777142594238</v>
      </c>
      <c r="U36" s="226">
        <v>9.1477533699791316</v>
      </c>
      <c r="V36" s="226">
        <v>8.8404625133074841</v>
      </c>
      <c r="W36" s="226">
        <v>9.0066455990739698</v>
      </c>
      <c r="DA36" s="174" t="s">
        <v>1878</v>
      </c>
    </row>
    <row r="37" spans="1:105" ht="12" customHeight="1" x14ac:dyDescent="0.25">
      <c r="A37" s="56" t="s">
        <v>96</v>
      </c>
      <c r="B37" s="262">
        <v>0.70066665285756824</v>
      </c>
      <c r="C37" s="262">
        <v>1.2969873046178719</v>
      </c>
      <c r="D37" s="262">
        <v>1.3795594818567081</v>
      </c>
      <c r="E37" s="262">
        <v>1.918997812035965</v>
      </c>
      <c r="F37" s="262">
        <v>1.8695897190758859</v>
      </c>
      <c r="G37" s="262">
        <v>2.0573782058290582</v>
      </c>
      <c r="H37" s="262">
        <v>2.1245884308887808</v>
      </c>
      <c r="I37" s="262">
        <v>2.1556211135636079</v>
      </c>
      <c r="J37" s="262">
        <v>2.514577199233158</v>
      </c>
      <c r="K37" s="262">
        <v>2.8524186981648909</v>
      </c>
      <c r="L37" s="262">
        <v>3.0615000673105071</v>
      </c>
      <c r="M37" s="262">
        <v>3.662942548670014</v>
      </c>
      <c r="N37" s="262">
        <v>3.7876180744698349</v>
      </c>
      <c r="O37" s="262">
        <v>3.4560441962748798</v>
      </c>
      <c r="P37" s="262">
        <v>3.3969566142544751</v>
      </c>
      <c r="Q37" s="262">
        <v>3.4540836904834271</v>
      </c>
      <c r="R37" s="262">
        <v>3.5447380675619828</v>
      </c>
      <c r="S37" s="262">
        <v>3.9538452582285251</v>
      </c>
      <c r="T37" s="262">
        <v>3.8078701123397058</v>
      </c>
      <c r="U37" s="262">
        <v>3.8088808695019241</v>
      </c>
      <c r="V37" s="262">
        <v>3.6636952636117419</v>
      </c>
      <c r="W37" s="262">
        <v>3.9497766433606798</v>
      </c>
      <c r="DA37" s="68" t="s">
        <v>1879</v>
      </c>
    </row>
    <row r="38" spans="1:105" ht="12" customHeight="1" x14ac:dyDescent="0.25">
      <c r="A38" s="37" t="s">
        <v>160</v>
      </c>
      <c r="B38" s="228">
        <v>0.23610475672277961</v>
      </c>
      <c r="C38" s="228">
        <v>0.33184306520954771</v>
      </c>
      <c r="D38" s="228">
        <v>0.12598681283049451</v>
      </c>
      <c r="E38" s="228">
        <v>0.16627545336235469</v>
      </c>
      <c r="F38" s="228">
        <v>0.16264625632708321</v>
      </c>
      <c r="G38" s="228">
        <v>0.15185868401203781</v>
      </c>
      <c r="H38" s="228">
        <v>0.14462773068805321</v>
      </c>
      <c r="I38" s="228">
        <v>0.14088000055356761</v>
      </c>
      <c r="J38" s="228">
        <v>0.14278126931109261</v>
      </c>
      <c r="K38" s="228">
        <v>0.1148789399026313</v>
      </c>
      <c r="L38" s="228">
        <v>2.6462478240978068E-2</v>
      </c>
      <c r="M38" s="228">
        <v>0.10462314304461361</v>
      </c>
      <c r="N38" s="228">
        <v>0.1219241451863011</v>
      </c>
      <c r="O38" s="228">
        <v>9.0314996700746469E-2</v>
      </c>
      <c r="P38" s="228">
        <v>0.1085944033695178</v>
      </c>
      <c r="Q38" s="228">
        <v>0.1104047313624406</v>
      </c>
      <c r="R38" s="228">
        <v>0.10306656082538609</v>
      </c>
      <c r="S38" s="228">
        <v>7.8515570100131757E-2</v>
      </c>
      <c r="T38" s="228">
        <v>7.1729684813495731E-2</v>
      </c>
      <c r="U38" s="228">
        <v>7.2075247593974962E-2</v>
      </c>
      <c r="V38" s="228">
        <v>6.7375167136121364E-2</v>
      </c>
      <c r="W38" s="228">
        <v>5.8496831837152562E-2</v>
      </c>
      <c r="DA38" s="69" t="s">
        <v>1880</v>
      </c>
    </row>
    <row r="39" spans="1:105" ht="12" customHeight="1" x14ac:dyDescent="0.25">
      <c r="A39" s="37" t="s">
        <v>162</v>
      </c>
      <c r="B39" s="228">
        <v>0.2157794531667005</v>
      </c>
      <c r="C39" s="228">
        <v>0.69184948790429546</v>
      </c>
      <c r="D39" s="228">
        <v>1.0249425686539759</v>
      </c>
      <c r="E39" s="228">
        <v>1.439333981155726</v>
      </c>
      <c r="F39" s="228">
        <v>1.1410305141756469</v>
      </c>
      <c r="G39" s="228">
        <v>1.396548528296979</v>
      </c>
      <c r="H39" s="228">
        <v>1.4757005046344751</v>
      </c>
      <c r="I39" s="228">
        <v>1.4846389610013251</v>
      </c>
      <c r="J39" s="228">
        <v>1.864034005877057</v>
      </c>
      <c r="K39" s="228">
        <v>2.1844262401427539</v>
      </c>
      <c r="L39" s="228">
        <v>2.3340774302470209</v>
      </c>
      <c r="M39" s="228">
        <v>2.8412350475194899</v>
      </c>
      <c r="N39" s="228">
        <v>3.1739117496643221</v>
      </c>
      <c r="O39" s="228">
        <v>2.7378300774756741</v>
      </c>
      <c r="P39" s="228">
        <v>2.5769589657056651</v>
      </c>
      <c r="Q39" s="228">
        <v>2.666459818515134</v>
      </c>
      <c r="R39" s="228">
        <v>2.9252929508559311</v>
      </c>
      <c r="S39" s="228">
        <v>3.4344241023950079</v>
      </c>
      <c r="T39" s="228">
        <v>3.2857626283178929</v>
      </c>
      <c r="U39" s="228">
        <v>3.2789984361547861</v>
      </c>
      <c r="V39" s="228">
        <v>3.121732820495275</v>
      </c>
      <c r="W39" s="228">
        <v>3.3569359952798141</v>
      </c>
      <c r="DA39" s="69" t="s">
        <v>1881</v>
      </c>
    </row>
    <row r="40" spans="1:105" ht="12" customHeight="1" x14ac:dyDescent="0.25">
      <c r="A40" s="37" t="s">
        <v>97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1882</v>
      </c>
    </row>
    <row r="41" spans="1:105" ht="12" customHeight="1" x14ac:dyDescent="0.25">
      <c r="A41" s="37" t="s">
        <v>78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1883</v>
      </c>
    </row>
    <row r="42" spans="1:105" ht="12" customHeight="1" x14ac:dyDescent="0.25">
      <c r="A42" s="37" t="s">
        <v>38</v>
      </c>
      <c r="B42" s="228">
        <v>0.24878244296808821</v>
      </c>
      <c r="C42" s="228">
        <v>0.27329475150402838</v>
      </c>
      <c r="D42" s="228">
        <v>0.22863010037223749</v>
      </c>
      <c r="E42" s="228">
        <v>0.31338837751788462</v>
      </c>
      <c r="F42" s="228">
        <v>0.56591294857315599</v>
      </c>
      <c r="G42" s="228">
        <v>0.50897099352004183</v>
      </c>
      <c r="H42" s="228">
        <v>0.50426019556625268</v>
      </c>
      <c r="I42" s="228">
        <v>0.5301021520087158</v>
      </c>
      <c r="J42" s="228">
        <v>0.50776192404500853</v>
      </c>
      <c r="K42" s="228">
        <v>0.55311351811950638</v>
      </c>
      <c r="L42" s="228">
        <v>0.70096015882250784</v>
      </c>
      <c r="M42" s="228">
        <v>0.71708435810591065</v>
      </c>
      <c r="N42" s="228">
        <v>0.49178217961921239</v>
      </c>
      <c r="O42" s="228">
        <v>0.62789912209845911</v>
      </c>
      <c r="P42" s="228">
        <v>0.7114032451792921</v>
      </c>
      <c r="Q42" s="228">
        <v>0.67721914060585131</v>
      </c>
      <c r="R42" s="228">
        <v>0.51637855588066606</v>
      </c>
      <c r="S42" s="228">
        <v>0.4409055857333849</v>
      </c>
      <c r="T42" s="228">
        <v>0.45037779920831739</v>
      </c>
      <c r="U42" s="228">
        <v>0.4578071857531627</v>
      </c>
      <c r="V42" s="228">
        <v>0.47458727598034539</v>
      </c>
      <c r="W42" s="228">
        <v>0.53434381624371363</v>
      </c>
      <c r="DA42" s="69" t="s">
        <v>1884</v>
      </c>
    </row>
    <row r="43" spans="1:105" ht="12" customHeight="1" x14ac:dyDescent="0.25">
      <c r="A43" s="57" t="s">
        <v>1885</v>
      </c>
      <c r="B43" s="263">
        <f t="shared" ref="B43:W43" si="1">B44+B55</f>
        <v>11.620835846699306</v>
      </c>
      <c r="C43" s="263">
        <f t="shared" si="1"/>
        <v>12.362725549133238</v>
      </c>
      <c r="D43" s="263">
        <f t="shared" si="1"/>
        <v>12.10995520328664</v>
      </c>
      <c r="E43" s="263">
        <f t="shared" si="1"/>
        <v>13.260474696613425</v>
      </c>
      <c r="F43" s="263">
        <f t="shared" si="1"/>
        <v>13.337211898531068</v>
      </c>
      <c r="G43" s="263">
        <f t="shared" si="1"/>
        <v>13.660215749473686</v>
      </c>
      <c r="H43" s="263">
        <f t="shared" si="1"/>
        <v>13.711499392160862</v>
      </c>
      <c r="I43" s="263">
        <f t="shared" si="1"/>
        <v>13.835995830277209</v>
      </c>
      <c r="J43" s="263">
        <f t="shared" si="1"/>
        <v>14.883069002351839</v>
      </c>
      <c r="K43" s="263">
        <f t="shared" si="1"/>
        <v>15.022925757866847</v>
      </c>
      <c r="L43" s="263">
        <f t="shared" si="1"/>
        <v>16.293712931430093</v>
      </c>
      <c r="M43" s="263">
        <f t="shared" si="1"/>
        <v>18.204462260146837</v>
      </c>
      <c r="N43" s="263">
        <f t="shared" si="1"/>
        <v>18.054046031865983</v>
      </c>
      <c r="O43" s="263">
        <f t="shared" si="1"/>
        <v>17.786228208132414</v>
      </c>
      <c r="P43" s="263">
        <f t="shared" si="1"/>
        <v>17.400319616249533</v>
      </c>
      <c r="Q43" s="263">
        <f t="shared" si="1"/>
        <v>17.536341682783387</v>
      </c>
      <c r="R43" s="263">
        <f t="shared" si="1"/>
        <v>16.892522272210336</v>
      </c>
      <c r="S43" s="263">
        <f t="shared" si="1"/>
        <v>17.192112434480215</v>
      </c>
      <c r="T43" s="263">
        <f t="shared" si="1"/>
        <v>16.669873312606423</v>
      </c>
      <c r="U43" s="263">
        <f t="shared" si="1"/>
        <v>16.779375472176017</v>
      </c>
      <c r="V43" s="263">
        <f t="shared" si="1"/>
        <v>16.350727067768613</v>
      </c>
      <c r="W43" s="263">
        <f t="shared" si="1"/>
        <v>17.268832110911479</v>
      </c>
      <c r="DA43" s="70"/>
    </row>
    <row r="44" spans="1:105" ht="12" customHeight="1" x14ac:dyDescent="0.25">
      <c r="A44" s="60" t="s">
        <v>1886</v>
      </c>
      <c r="B44" s="264">
        <v>10.118315362266671</v>
      </c>
      <c r="C44" s="264">
        <v>10.15831099466925</v>
      </c>
      <c r="D44" s="264">
        <v>10.009047125413311</v>
      </c>
      <c r="E44" s="264">
        <v>10.30615652132078</v>
      </c>
      <c r="F44" s="264">
        <v>9.4907693004167708</v>
      </c>
      <c r="G44" s="264">
        <v>9.7777297053284578</v>
      </c>
      <c r="H44" s="264">
        <v>9.759313631666922</v>
      </c>
      <c r="I44" s="264">
        <v>9.7533764232970377</v>
      </c>
      <c r="J44" s="264">
        <v>10.48777711490853</v>
      </c>
      <c r="K44" s="264">
        <v>9.9623767660144491</v>
      </c>
      <c r="L44" s="264">
        <v>10.39842261856824</v>
      </c>
      <c r="M44" s="264">
        <v>11.47088610430453</v>
      </c>
      <c r="N44" s="264">
        <v>12.34777104314399</v>
      </c>
      <c r="O44" s="264">
        <v>11.81869940096098</v>
      </c>
      <c r="P44" s="264">
        <v>11.055974120268409</v>
      </c>
      <c r="Q44" s="264">
        <v>11.2776116072794</v>
      </c>
      <c r="R44" s="264">
        <v>11.21593992747543</v>
      </c>
      <c r="S44" s="264">
        <v>11.34600065872411</v>
      </c>
      <c r="T44" s="264">
        <v>10.872296246284799</v>
      </c>
      <c r="U44" s="264">
        <v>10.95321037556344</v>
      </c>
      <c r="V44" s="264">
        <v>10.57317398614909</v>
      </c>
      <c r="W44" s="264">
        <v>10.707846477205029</v>
      </c>
      <c r="DA44" s="72" t="s">
        <v>1887</v>
      </c>
    </row>
    <row r="45" spans="1:105" ht="12" customHeight="1" x14ac:dyDescent="0.25">
      <c r="A45" s="64" t="s">
        <v>30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1888</v>
      </c>
    </row>
    <row r="46" spans="1:105" ht="12" customHeight="1" x14ac:dyDescent="0.25">
      <c r="A46" s="64" t="s">
        <v>32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1889</v>
      </c>
    </row>
    <row r="47" spans="1:105" ht="12" customHeight="1" x14ac:dyDescent="0.25">
      <c r="A47" s="64" t="s">
        <v>33</v>
      </c>
      <c r="B47" s="231">
        <v>7.5512282281660736E-2</v>
      </c>
      <c r="C47" s="231">
        <v>8.0018190462749147E-2</v>
      </c>
      <c r="D47" s="231">
        <v>2.2960646964148328E-2</v>
      </c>
      <c r="E47" s="231">
        <v>2.321878272598819E-2</v>
      </c>
      <c r="F47" s="231">
        <v>2.429359222208638E-2</v>
      </c>
      <c r="G47" s="231">
        <v>2.3278028480801839E-2</v>
      </c>
      <c r="H47" s="231">
        <v>1.1649354305289621E-2</v>
      </c>
      <c r="I47" s="231">
        <v>2.2468870713858991E-2</v>
      </c>
      <c r="J47" s="231">
        <v>2.323426367433493E-2</v>
      </c>
      <c r="K47" s="231">
        <v>3.4169671594041613E-2</v>
      </c>
      <c r="L47" s="231">
        <v>3.4293252594052803E-2</v>
      </c>
      <c r="M47" s="231">
        <v>2.4695086044481829E-2</v>
      </c>
      <c r="N47" s="231">
        <v>2.4592305349987319E-2</v>
      </c>
      <c r="O47" s="231">
        <v>1.1550313615851951E-2</v>
      </c>
      <c r="P47" s="231">
        <v>2.354627580680288E-2</v>
      </c>
      <c r="Q47" s="231">
        <v>2.353801894782017E-2</v>
      </c>
      <c r="R47" s="231">
        <v>2.240399731527043E-2</v>
      </c>
      <c r="S47" s="231">
        <v>1.6302397440995559E-2</v>
      </c>
      <c r="T47" s="231">
        <v>1.3396125744881309E-2</v>
      </c>
      <c r="U47" s="231">
        <v>1.1248339771275441E-2</v>
      </c>
      <c r="V47" s="231">
        <v>7.0890769657659227E-3</v>
      </c>
      <c r="W47" s="231">
        <v>8.1678542345320296E-3</v>
      </c>
      <c r="DA47" s="73" t="s">
        <v>1890</v>
      </c>
    </row>
    <row r="48" spans="1:105" ht="12" customHeight="1" x14ac:dyDescent="0.25">
      <c r="A48" s="64" t="s">
        <v>160</v>
      </c>
      <c r="B48" s="231">
        <v>9.2164754304638399E-3</v>
      </c>
      <c r="C48" s="231">
        <v>2.7086609815263701E-2</v>
      </c>
      <c r="D48" s="231">
        <v>1.097146541409502E-2</v>
      </c>
      <c r="E48" s="231">
        <v>2.225554093752654E-2</v>
      </c>
      <c r="F48" s="231">
        <v>2.663433861120092E-2</v>
      </c>
      <c r="G48" s="231">
        <v>2.6736597882503571E-2</v>
      </c>
      <c r="H48" s="231">
        <v>2.7054788801316652E-2</v>
      </c>
      <c r="I48" s="231">
        <v>2.72921017479138E-2</v>
      </c>
      <c r="J48" s="231">
        <v>3.0093530744508871E-2</v>
      </c>
      <c r="K48" s="231">
        <v>3.370384967184889E-2</v>
      </c>
      <c r="L48" s="231">
        <v>8.6084157759413592E-3</v>
      </c>
      <c r="M48" s="231">
        <v>3.8749980899370387E-2</v>
      </c>
      <c r="N48" s="231">
        <v>3.7436743673472217E-2</v>
      </c>
      <c r="O48" s="231">
        <v>2.6377946930320629E-2</v>
      </c>
      <c r="P48" s="231">
        <v>3.6745822786997027E-2</v>
      </c>
      <c r="Q48" s="231">
        <v>3.6599934065357227E-2</v>
      </c>
      <c r="R48" s="231">
        <v>3.5033046674748651E-2</v>
      </c>
      <c r="S48" s="231">
        <v>3.2964401908667833E-2</v>
      </c>
      <c r="T48" s="231">
        <v>3.10224894728909E-2</v>
      </c>
      <c r="U48" s="231">
        <v>3.09804276242076E-2</v>
      </c>
      <c r="V48" s="231">
        <v>2.873725690715102E-2</v>
      </c>
      <c r="W48" s="231">
        <v>3.0048605687624418E-2</v>
      </c>
      <c r="DA48" s="73" t="s">
        <v>1891</v>
      </c>
    </row>
    <row r="49" spans="1:105" ht="12" customHeight="1" x14ac:dyDescent="0.25">
      <c r="A49" s="64" t="s">
        <v>70</v>
      </c>
      <c r="B49" s="231">
        <v>2.865505230138838</v>
      </c>
      <c r="C49" s="231">
        <v>2.2749293700452999</v>
      </c>
      <c r="D49" s="231">
        <v>1.568883759051614</v>
      </c>
      <c r="E49" s="231">
        <v>1.745173649772024</v>
      </c>
      <c r="F49" s="231">
        <v>0.62945110613187805</v>
      </c>
      <c r="G49" s="231">
        <v>0.73167565014602065</v>
      </c>
      <c r="H49" s="231">
        <v>0.67292173373419406</v>
      </c>
      <c r="I49" s="231">
        <v>0.54705844706991569</v>
      </c>
      <c r="J49" s="231">
        <v>0.59599941138254475</v>
      </c>
      <c r="K49" s="231">
        <v>0.37636467481750557</v>
      </c>
      <c r="L49" s="231">
        <v>0.17892287373309071</v>
      </c>
      <c r="M49" s="231">
        <v>0.30063049438037198</v>
      </c>
      <c r="N49" s="231">
        <v>0.49183744638196009</v>
      </c>
      <c r="O49" s="231">
        <v>0.31135046353877832</v>
      </c>
      <c r="P49" s="231">
        <v>0.30711968827316588</v>
      </c>
      <c r="Q49" s="231">
        <v>0.60379126425720786</v>
      </c>
      <c r="R49" s="231">
        <v>0.61366403665242197</v>
      </c>
      <c r="S49" s="231">
        <v>0.45604212861759053</v>
      </c>
      <c r="T49" s="231">
        <v>0.40585717007838151</v>
      </c>
      <c r="U49" s="231">
        <v>0.32542879813175341</v>
      </c>
      <c r="V49" s="231">
        <v>0.39089737106945371</v>
      </c>
      <c r="W49" s="231">
        <v>0.2984585184449059</v>
      </c>
      <c r="DA49" s="73" t="s">
        <v>1892</v>
      </c>
    </row>
    <row r="50" spans="1:105" ht="12" customHeight="1" x14ac:dyDescent="0.25">
      <c r="A50" s="64" t="s">
        <v>34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8.447740540501995E-5</v>
      </c>
      <c r="T50" s="231">
        <v>4.2491595125529772E-5</v>
      </c>
      <c r="U50" s="231">
        <v>3.0887889532106459E-5</v>
      </c>
      <c r="V50" s="231">
        <v>3.0633389841264362E-5</v>
      </c>
      <c r="W50" s="231">
        <v>3.2595361095571767E-5</v>
      </c>
      <c r="DA50" s="73" t="s">
        <v>1893</v>
      </c>
    </row>
    <row r="51" spans="1:105" ht="12" customHeight="1" x14ac:dyDescent="0.25">
      <c r="A51" s="64" t="s">
        <v>162</v>
      </c>
      <c r="B51" s="231">
        <v>8.4230663376463222E-3</v>
      </c>
      <c r="C51" s="231">
        <v>5.6472046863236577E-2</v>
      </c>
      <c r="D51" s="231">
        <v>8.9256341126354638E-2</v>
      </c>
      <c r="E51" s="231">
        <v>0.19265114418648599</v>
      </c>
      <c r="F51" s="231">
        <v>0.1868508612897373</v>
      </c>
      <c r="G51" s="231">
        <v>0.24587962596540491</v>
      </c>
      <c r="H51" s="231">
        <v>0.27605193898116009</v>
      </c>
      <c r="I51" s="231">
        <v>0.28761298568534888</v>
      </c>
      <c r="J51" s="231">
        <v>0.39287621503385273</v>
      </c>
      <c r="K51" s="231">
        <v>0.6408796397269606</v>
      </c>
      <c r="L51" s="231">
        <v>0.75929052410869247</v>
      </c>
      <c r="M51" s="231">
        <v>1.0523274355756429</v>
      </c>
      <c r="N51" s="231">
        <v>0.97454790790491586</v>
      </c>
      <c r="O51" s="231">
        <v>0.79962729475792638</v>
      </c>
      <c r="P51" s="231">
        <v>0.87198303545137801</v>
      </c>
      <c r="Q51" s="231">
        <v>0.88394992081633716</v>
      </c>
      <c r="R51" s="231">
        <v>0.99432758465931992</v>
      </c>
      <c r="S51" s="231">
        <v>1.441927203633395</v>
      </c>
      <c r="T51" s="231">
        <v>1.4210648884411641</v>
      </c>
      <c r="U51" s="231">
        <v>1.4094266356661831</v>
      </c>
      <c r="V51" s="231">
        <v>1.331500044768902</v>
      </c>
      <c r="W51" s="231">
        <v>1.7243881911685131</v>
      </c>
      <c r="DA51" s="73" t="s">
        <v>1894</v>
      </c>
    </row>
    <row r="52" spans="1:105" ht="12" customHeight="1" x14ac:dyDescent="0.25">
      <c r="A52" s="64" t="s">
        <v>36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1895</v>
      </c>
    </row>
    <row r="53" spans="1:105" ht="12" customHeight="1" x14ac:dyDescent="0.25">
      <c r="A53" s="64" t="s">
        <v>73</v>
      </c>
      <c r="B53" s="231">
        <v>7.0006967927817287</v>
      </c>
      <c r="C53" s="231">
        <v>7.2975994603059311</v>
      </c>
      <c r="D53" s="231">
        <v>7.8635908218844266</v>
      </c>
      <c r="E53" s="231">
        <v>7.877384231059537</v>
      </c>
      <c r="F53" s="231">
        <v>8.1516283086588608</v>
      </c>
      <c r="G53" s="231">
        <v>7.9198454665621423</v>
      </c>
      <c r="H53" s="231">
        <v>8.0447700016357473</v>
      </c>
      <c r="I53" s="231">
        <v>8.2193117824839543</v>
      </c>
      <c r="J53" s="231">
        <v>8.8377053160187931</v>
      </c>
      <c r="K53" s="231">
        <v>8.2881986795452534</v>
      </c>
      <c r="L53" s="231">
        <v>8.546797673240329</v>
      </c>
      <c r="M53" s="231">
        <v>9.0650862160680479</v>
      </c>
      <c r="N53" s="231">
        <v>9.7945168684399917</v>
      </c>
      <c r="O53" s="231">
        <v>9.7231865167698679</v>
      </c>
      <c r="P53" s="231">
        <v>8.8153678058483695</v>
      </c>
      <c r="Q53" s="231">
        <v>8.7368031158192547</v>
      </c>
      <c r="R53" s="231">
        <v>8.7322928388580792</v>
      </c>
      <c r="S53" s="231">
        <v>8.5873224703626008</v>
      </c>
      <c r="T53" s="231">
        <v>8.2222936231705113</v>
      </c>
      <c r="U53" s="231">
        <v>8.3508789857959709</v>
      </c>
      <c r="V53" s="231">
        <v>8.1958409184709105</v>
      </c>
      <c r="W53" s="231">
        <v>8.175650863820751</v>
      </c>
      <c r="DA53" s="73" t="s">
        <v>1896</v>
      </c>
    </row>
    <row r="54" spans="1:105" ht="12" customHeight="1" x14ac:dyDescent="0.25">
      <c r="A54" s="64" t="s">
        <v>79</v>
      </c>
      <c r="B54" s="231">
        <v>0.15896151529633601</v>
      </c>
      <c r="C54" s="231">
        <v>0.42220531717677101</v>
      </c>
      <c r="D54" s="231">
        <v>0.4533840909726754</v>
      </c>
      <c r="E54" s="231">
        <v>0.44547317263921482</v>
      </c>
      <c r="F54" s="231">
        <v>0.47191109350300681</v>
      </c>
      <c r="G54" s="231">
        <v>0.8303143362915848</v>
      </c>
      <c r="H54" s="231">
        <v>0.72686581420921337</v>
      </c>
      <c r="I54" s="231">
        <v>0.6496322355960461</v>
      </c>
      <c r="J54" s="231">
        <v>0.60786837805449823</v>
      </c>
      <c r="K54" s="231">
        <v>0.58906025065883971</v>
      </c>
      <c r="L54" s="231">
        <v>0.87050987911613109</v>
      </c>
      <c r="M54" s="231">
        <v>0.98939689133661168</v>
      </c>
      <c r="N54" s="231">
        <v>1.024839771393665</v>
      </c>
      <c r="O54" s="231">
        <v>0.94660686534823235</v>
      </c>
      <c r="P54" s="231">
        <v>1.001211492101701</v>
      </c>
      <c r="Q54" s="231">
        <v>0.99292935337342381</v>
      </c>
      <c r="R54" s="231">
        <v>0.8182184233155928</v>
      </c>
      <c r="S54" s="231">
        <v>0.81135757935545105</v>
      </c>
      <c r="T54" s="231">
        <v>0.77861945778185027</v>
      </c>
      <c r="U54" s="231">
        <v>0.82521630068452201</v>
      </c>
      <c r="V54" s="231">
        <v>0.61907868457706694</v>
      </c>
      <c r="W54" s="231">
        <v>0.47109984848760189</v>
      </c>
      <c r="DA54" s="73" t="s">
        <v>1897</v>
      </c>
    </row>
    <row r="55" spans="1:105" ht="12" customHeight="1" x14ac:dyDescent="0.25">
      <c r="A55" s="60" t="s">
        <v>1898</v>
      </c>
      <c r="B55" s="264">
        <v>1.502520484432635</v>
      </c>
      <c r="C55" s="264">
        <v>2.204414554463987</v>
      </c>
      <c r="D55" s="264">
        <v>2.10090807787333</v>
      </c>
      <c r="E55" s="264">
        <v>2.9543181752926442</v>
      </c>
      <c r="F55" s="264">
        <v>3.8464425981142978</v>
      </c>
      <c r="G55" s="264">
        <v>3.882486044145228</v>
      </c>
      <c r="H55" s="264">
        <v>3.9521857604939399</v>
      </c>
      <c r="I55" s="264">
        <v>4.0826194069801716</v>
      </c>
      <c r="J55" s="264">
        <v>4.3952918874433076</v>
      </c>
      <c r="K55" s="264">
        <v>5.0605489918523974</v>
      </c>
      <c r="L55" s="264">
        <v>5.8952903128618539</v>
      </c>
      <c r="M55" s="264">
        <v>6.7335761558423073</v>
      </c>
      <c r="N55" s="264">
        <v>5.7062749887219946</v>
      </c>
      <c r="O55" s="264">
        <v>5.9675288071714352</v>
      </c>
      <c r="P55" s="264">
        <v>6.3443454959811243</v>
      </c>
      <c r="Q55" s="264">
        <v>6.2587300755039861</v>
      </c>
      <c r="R55" s="264">
        <v>5.6765823447349053</v>
      </c>
      <c r="S55" s="264">
        <v>5.8461117757561052</v>
      </c>
      <c r="T55" s="264">
        <v>5.7975770663216251</v>
      </c>
      <c r="U55" s="264">
        <v>5.8261650966125762</v>
      </c>
      <c r="V55" s="264">
        <v>5.777553081619522</v>
      </c>
      <c r="W55" s="264">
        <v>6.5609856337064496</v>
      </c>
      <c r="DA55" s="72" t="s">
        <v>1899</v>
      </c>
    </row>
    <row r="56" spans="1:105" ht="12" customHeight="1" x14ac:dyDescent="0.25">
      <c r="A56" s="57" t="s">
        <v>1900</v>
      </c>
      <c r="B56" s="263">
        <f t="shared" ref="B56:W56" si="2">B57+B68</f>
        <v>306.48579938205404</v>
      </c>
      <c r="C56" s="263">
        <f t="shared" si="2"/>
        <v>309.05736252534075</v>
      </c>
      <c r="D56" s="263">
        <f t="shared" si="2"/>
        <v>304.37716630784672</v>
      </c>
      <c r="E56" s="263">
        <f t="shared" si="2"/>
        <v>314.95824637038527</v>
      </c>
      <c r="F56" s="263">
        <f t="shared" si="2"/>
        <v>292.24008637443916</v>
      </c>
      <c r="G56" s="263">
        <f t="shared" si="2"/>
        <v>300.91933733434286</v>
      </c>
      <c r="H56" s="263">
        <f t="shared" si="2"/>
        <v>300.503067551318</v>
      </c>
      <c r="I56" s="263">
        <f t="shared" si="2"/>
        <v>300.57985454025993</v>
      </c>
      <c r="J56" s="263">
        <f t="shared" si="2"/>
        <v>323.22292336161331</v>
      </c>
      <c r="K56" s="263">
        <f t="shared" si="2"/>
        <v>308.76100835283177</v>
      </c>
      <c r="L56" s="263">
        <f t="shared" si="2"/>
        <v>323.47369818808448</v>
      </c>
      <c r="M56" s="263">
        <f t="shared" si="2"/>
        <v>357.28584399018126</v>
      </c>
      <c r="N56" s="263">
        <f t="shared" si="2"/>
        <v>381.58476296574605</v>
      </c>
      <c r="O56" s="263">
        <f t="shared" si="2"/>
        <v>366.22317555748486</v>
      </c>
      <c r="P56" s="263">
        <f t="shared" si="2"/>
        <v>344.07782064504863</v>
      </c>
      <c r="Q56" s="263">
        <f t="shared" si="2"/>
        <v>350.55962916275354</v>
      </c>
      <c r="R56" s="263">
        <f t="shared" si="2"/>
        <v>347.5718018980449</v>
      </c>
      <c r="S56" s="263">
        <f t="shared" si="2"/>
        <v>351.80493099752414</v>
      </c>
      <c r="T56" s="263">
        <f t="shared" si="2"/>
        <v>337.49894844555746</v>
      </c>
      <c r="U56" s="263">
        <f t="shared" si="2"/>
        <v>339.9822412024136</v>
      </c>
      <c r="V56" s="263">
        <f t="shared" si="2"/>
        <v>328.48614826485954</v>
      </c>
      <c r="W56" s="263">
        <f t="shared" si="2"/>
        <v>334.05736580073932</v>
      </c>
      <c r="DA56" s="70"/>
    </row>
    <row r="57" spans="1:105" ht="12" customHeight="1" x14ac:dyDescent="0.25">
      <c r="A57" s="60" t="s">
        <v>1901</v>
      </c>
      <c r="B57" s="264">
        <v>303.54946086800032</v>
      </c>
      <c r="C57" s="264">
        <v>304.74932984007762</v>
      </c>
      <c r="D57" s="264">
        <v>300.27141376239939</v>
      </c>
      <c r="E57" s="264">
        <v>309.18469563962338</v>
      </c>
      <c r="F57" s="264">
        <v>284.72307901250309</v>
      </c>
      <c r="G57" s="264">
        <v>293.33189115985391</v>
      </c>
      <c r="H57" s="264">
        <v>292.77940895000768</v>
      </c>
      <c r="I57" s="264">
        <v>292.60129269891121</v>
      </c>
      <c r="J57" s="264">
        <v>314.63331344725589</v>
      </c>
      <c r="K57" s="264">
        <v>298.87130298043348</v>
      </c>
      <c r="L57" s="264">
        <v>311.95267855704719</v>
      </c>
      <c r="M57" s="264">
        <v>344.12658312913572</v>
      </c>
      <c r="N57" s="264">
        <v>370.43313129431971</v>
      </c>
      <c r="O57" s="264">
        <v>354.56098202882941</v>
      </c>
      <c r="P57" s="264">
        <v>331.67922360805238</v>
      </c>
      <c r="Q57" s="264">
        <v>338.32834821838208</v>
      </c>
      <c r="R57" s="264">
        <v>336.47819782426308</v>
      </c>
      <c r="S57" s="264">
        <v>340.38001976172308</v>
      </c>
      <c r="T57" s="264">
        <v>326.16888738854431</v>
      </c>
      <c r="U57" s="264">
        <v>328.59631126690329</v>
      </c>
      <c r="V57" s="264">
        <v>317.19521958447268</v>
      </c>
      <c r="W57" s="264">
        <v>321.2353943161508</v>
      </c>
      <c r="DA57" s="72" t="s">
        <v>1902</v>
      </c>
    </row>
    <row r="58" spans="1:105" ht="12" customHeight="1" x14ac:dyDescent="0.25">
      <c r="A58" s="64" t="s">
        <v>30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1903</v>
      </c>
    </row>
    <row r="59" spans="1:105" ht="12" customHeight="1" x14ac:dyDescent="0.25">
      <c r="A59" s="64" t="s">
        <v>32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1904</v>
      </c>
    </row>
    <row r="60" spans="1:105" ht="12" customHeight="1" x14ac:dyDescent="0.25">
      <c r="A60" s="64" t="s">
        <v>33</v>
      </c>
      <c r="B60" s="231">
        <v>2.265368468449823</v>
      </c>
      <c r="C60" s="231">
        <v>2.4005457138824751</v>
      </c>
      <c r="D60" s="231">
        <v>0.68881940892444993</v>
      </c>
      <c r="E60" s="231">
        <v>0.69656348177964578</v>
      </c>
      <c r="F60" s="231">
        <v>0.72880776666259139</v>
      </c>
      <c r="G60" s="231">
        <v>0.69834085442405536</v>
      </c>
      <c r="H60" s="231">
        <v>0.34948062915868872</v>
      </c>
      <c r="I60" s="231">
        <v>0.6740661214157696</v>
      </c>
      <c r="J60" s="231">
        <v>0.69702791023004762</v>
      </c>
      <c r="K60" s="231">
        <v>1.025090147821248</v>
      </c>
      <c r="L60" s="231">
        <v>1.0287975778215841</v>
      </c>
      <c r="M60" s="231">
        <v>0.74085258133445475</v>
      </c>
      <c r="N60" s="231">
        <v>0.73776916049961938</v>
      </c>
      <c r="O60" s="231">
        <v>0.3465094084755585</v>
      </c>
      <c r="P60" s="231">
        <v>0.70638827420408645</v>
      </c>
      <c r="Q60" s="231">
        <v>0.70614056843460538</v>
      </c>
      <c r="R60" s="231">
        <v>0.672119919458113</v>
      </c>
      <c r="S60" s="231">
        <v>0.48907192322986681</v>
      </c>
      <c r="T60" s="231">
        <v>0.40188377234643941</v>
      </c>
      <c r="U60" s="231">
        <v>0.33745019313826308</v>
      </c>
      <c r="V60" s="231">
        <v>0.2126723089729777</v>
      </c>
      <c r="W60" s="231">
        <v>0.24503562703596099</v>
      </c>
      <c r="DA60" s="73" t="s">
        <v>1905</v>
      </c>
    </row>
    <row r="61" spans="1:105" ht="12" customHeight="1" x14ac:dyDescent="0.25">
      <c r="A61" s="64" t="s">
        <v>160</v>
      </c>
      <c r="B61" s="231">
        <v>0.27649426291391532</v>
      </c>
      <c r="C61" s="231">
        <v>0.81259829445791087</v>
      </c>
      <c r="D61" s="231">
        <v>0.32914396242285049</v>
      </c>
      <c r="E61" s="231">
        <v>0.66766622812579635</v>
      </c>
      <c r="F61" s="231">
        <v>0.79903015833602786</v>
      </c>
      <c r="G61" s="231">
        <v>0.80209793647510741</v>
      </c>
      <c r="H61" s="231">
        <v>0.8116436640394995</v>
      </c>
      <c r="I61" s="231">
        <v>0.8187630524374141</v>
      </c>
      <c r="J61" s="231">
        <v>0.90280592233526591</v>
      </c>
      <c r="K61" s="231">
        <v>1.0111154901554671</v>
      </c>
      <c r="L61" s="231">
        <v>0.25825247327824091</v>
      </c>
      <c r="M61" s="231">
        <v>1.162499426981112</v>
      </c>
      <c r="N61" s="231">
        <v>1.123102310204166</v>
      </c>
      <c r="O61" s="231">
        <v>0.79133840790961885</v>
      </c>
      <c r="P61" s="231">
        <v>1.102374683609912</v>
      </c>
      <c r="Q61" s="231">
        <v>1.0979980219607171</v>
      </c>
      <c r="R61" s="231">
        <v>1.0509914002424601</v>
      </c>
      <c r="S61" s="231">
        <v>0.98893205726003475</v>
      </c>
      <c r="T61" s="231">
        <v>0.93067468418672783</v>
      </c>
      <c r="U61" s="231">
        <v>0.92941282872622788</v>
      </c>
      <c r="V61" s="231">
        <v>0.86211770721453063</v>
      </c>
      <c r="W61" s="231">
        <v>0.90145817062873301</v>
      </c>
      <c r="DA61" s="73" t="s">
        <v>1906</v>
      </c>
    </row>
    <row r="62" spans="1:105" ht="12" customHeight="1" x14ac:dyDescent="0.25">
      <c r="A62" s="64" t="s">
        <v>70</v>
      </c>
      <c r="B62" s="231">
        <v>85.965156904165156</v>
      </c>
      <c r="C62" s="231">
        <v>68.247881101358999</v>
      </c>
      <c r="D62" s="231">
        <v>47.066512771548418</v>
      </c>
      <c r="E62" s="231">
        <v>52.355209493160743</v>
      </c>
      <c r="F62" s="231">
        <v>18.883533183956349</v>
      </c>
      <c r="G62" s="231">
        <v>21.950269504380628</v>
      </c>
      <c r="H62" s="231">
        <v>20.187652012025829</v>
      </c>
      <c r="I62" s="231">
        <v>16.411753412097472</v>
      </c>
      <c r="J62" s="231">
        <v>17.879982341476339</v>
      </c>
      <c r="K62" s="231">
        <v>11.290940244525171</v>
      </c>
      <c r="L62" s="231">
        <v>5.367686211992722</v>
      </c>
      <c r="M62" s="231">
        <v>9.0189148314111591</v>
      </c>
      <c r="N62" s="231">
        <v>14.755123391458801</v>
      </c>
      <c r="O62" s="231">
        <v>9.3405139061633502</v>
      </c>
      <c r="P62" s="231">
        <v>9.213590648194975</v>
      </c>
      <c r="Q62" s="231">
        <v>18.11373792771624</v>
      </c>
      <c r="R62" s="231">
        <v>18.409921099572671</v>
      </c>
      <c r="S62" s="231">
        <v>13.681263858527711</v>
      </c>
      <c r="T62" s="231">
        <v>12.17571510235145</v>
      </c>
      <c r="U62" s="231">
        <v>9.7628639439526008</v>
      </c>
      <c r="V62" s="231">
        <v>11.726921132083611</v>
      </c>
      <c r="W62" s="231">
        <v>8.9537555533471807</v>
      </c>
      <c r="DA62" s="73" t="s">
        <v>1907</v>
      </c>
    </row>
    <row r="63" spans="1:105" ht="12" customHeight="1" x14ac:dyDescent="0.25">
      <c r="A63" s="64" t="s">
        <v>34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2.5343221621505988E-3</v>
      </c>
      <c r="T63" s="231">
        <v>1.274747853765894E-3</v>
      </c>
      <c r="U63" s="231">
        <v>9.2663668596319369E-4</v>
      </c>
      <c r="V63" s="231">
        <v>9.1900169523793018E-4</v>
      </c>
      <c r="W63" s="231">
        <v>9.778608328671536E-4</v>
      </c>
      <c r="DA63" s="73" t="s">
        <v>1908</v>
      </c>
    </row>
    <row r="64" spans="1:105" ht="12" customHeight="1" x14ac:dyDescent="0.25">
      <c r="A64" s="64" t="s">
        <v>162</v>
      </c>
      <c r="B64" s="231">
        <v>0.25269199012938981</v>
      </c>
      <c r="C64" s="231">
        <v>1.6941614058970971</v>
      </c>
      <c r="D64" s="231">
        <v>2.677690233790639</v>
      </c>
      <c r="E64" s="231">
        <v>5.7795343255945832</v>
      </c>
      <c r="F64" s="231">
        <v>5.6055258386921194</v>
      </c>
      <c r="G64" s="231">
        <v>7.3763887789621494</v>
      </c>
      <c r="H64" s="231">
        <v>8.2815581694348044</v>
      </c>
      <c r="I64" s="231">
        <v>8.6283895705604667</v>
      </c>
      <c r="J64" s="231">
        <v>11.786286451015579</v>
      </c>
      <c r="K64" s="231">
        <v>19.226389191808821</v>
      </c>
      <c r="L64" s="231">
        <v>22.778715723260781</v>
      </c>
      <c r="M64" s="231">
        <v>31.56982306726929</v>
      </c>
      <c r="N64" s="231">
        <v>29.23643723714747</v>
      </c>
      <c r="O64" s="231">
        <v>23.988818842737789</v>
      </c>
      <c r="P64" s="231">
        <v>26.159491063541349</v>
      </c>
      <c r="Q64" s="231">
        <v>26.51849762449012</v>
      </c>
      <c r="R64" s="231">
        <v>29.8298275397796</v>
      </c>
      <c r="S64" s="231">
        <v>43.257816109001858</v>
      </c>
      <c r="T64" s="231">
        <v>42.631946653234962</v>
      </c>
      <c r="U64" s="231">
        <v>42.282799069985479</v>
      </c>
      <c r="V64" s="231">
        <v>39.945001343067062</v>
      </c>
      <c r="W64" s="231">
        <v>51.731645735055402</v>
      </c>
      <c r="DA64" s="73" t="s">
        <v>1909</v>
      </c>
    </row>
    <row r="65" spans="1:105" ht="12" customHeight="1" x14ac:dyDescent="0.25">
      <c r="A65" s="64" t="s">
        <v>36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1910</v>
      </c>
    </row>
    <row r="66" spans="1:105" ht="12" customHeight="1" x14ac:dyDescent="0.25">
      <c r="A66" s="64" t="s">
        <v>73</v>
      </c>
      <c r="B66" s="231">
        <v>210.02090378345201</v>
      </c>
      <c r="C66" s="231">
        <v>218.9279838091779</v>
      </c>
      <c r="D66" s="231">
        <v>235.90772465653279</v>
      </c>
      <c r="E66" s="231">
        <v>236.3215269317862</v>
      </c>
      <c r="F66" s="231">
        <v>244.54884925976589</v>
      </c>
      <c r="G66" s="231">
        <v>237.59536399686439</v>
      </c>
      <c r="H66" s="231">
        <v>241.34310004907249</v>
      </c>
      <c r="I66" s="231">
        <v>246.57935347451871</v>
      </c>
      <c r="J66" s="231">
        <v>265.13115948056372</v>
      </c>
      <c r="K66" s="231">
        <v>248.64596038635759</v>
      </c>
      <c r="L66" s="231">
        <v>256.40393019720989</v>
      </c>
      <c r="M66" s="231">
        <v>271.9525864820414</v>
      </c>
      <c r="N66" s="231">
        <v>293.83550605319982</v>
      </c>
      <c r="O66" s="231">
        <v>291.69559550309611</v>
      </c>
      <c r="P66" s="231">
        <v>264.46103417545112</v>
      </c>
      <c r="Q66" s="231">
        <v>262.10409347457772</v>
      </c>
      <c r="R66" s="231">
        <v>261.96878516574247</v>
      </c>
      <c r="S66" s="231">
        <v>257.61967411087801</v>
      </c>
      <c r="T66" s="231">
        <v>246.66880869511539</v>
      </c>
      <c r="U66" s="231">
        <v>250.52636957387909</v>
      </c>
      <c r="V66" s="231">
        <v>245.87522755412729</v>
      </c>
      <c r="W66" s="231">
        <v>245.26952591462259</v>
      </c>
      <c r="DA66" s="73" t="s">
        <v>1911</v>
      </c>
    </row>
    <row r="67" spans="1:105" ht="12" customHeight="1" x14ac:dyDescent="0.25">
      <c r="A67" s="64" t="s">
        <v>79</v>
      </c>
      <c r="B67" s="231">
        <v>4.7688454588900813</v>
      </c>
      <c r="C67" s="231">
        <v>12.66615951530313</v>
      </c>
      <c r="D67" s="231">
        <v>13.60152272918026</v>
      </c>
      <c r="E67" s="231">
        <v>13.36419517917645</v>
      </c>
      <c r="F67" s="231">
        <v>14.15733280509021</v>
      </c>
      <c r="G67" s="231">
        <v>24.909430088747548</v>
      </c>
      <c r="H67" s="231">
        <v>21.805974426276411</v>
      </c>
      <c r="I67" s="231">
        <v>19.488967067881379</v>
      </c>
      <c r="J67" s="231">
        <v>18.236051341634941</v>
      </c>
      <c r="K67" s="231">
        <v>17.671807519765188</v>
      </c>
      <c r="L67" s="231">
        <v>26.11529637348394</v>
      </c>
      <c r="M67" s="231">
        <v>29.681906740098349</v>
      </c>
      <c r="N67" s="231">
        <v>30.745193141809931</v>
      </c>
      <c r="O67" s="231">
        <v>28.398205960446969</v>
      </c>
      <c r="P67" s="231">
        <v>30.03634476305103</v>
      </c>
      <c r="Q67" s="231">
        <v>29.78788060120273</v>
      </c>
      <c r="R67" s="231">
        <v>24.546552699467789</v>
      </c>
      <c r="S67" s="231">
        <v>24.34072738066353</v>
      </c>
      <c r="T67" s="231">
        <v>23.358583733455522</v>
      </c>
      <c r="U67" s="231">
        <v>24.75648902053566</v>
      </c>
      <c r="V67" s="231">
        <v>18.572360537312012</v>
      </c>
      <c r="W67" s="231">
        <v>14.132995454628061</v>
      </c>
      <c r="DA67" s="73" t="s">
        <v>1912</v>
      </c>
    </row>
    <row r="68" spans="1:105" ht="12" customHeight="1" x14ac:dyDescent="0.25">
      <c r="A68" s="60" t="s">
        <v>1913</v>
      </c>
      <c r="B68" s="264">
        <v>2.9363385140537202</v>
      </c>
      <c r="C68" s="264">
        <v>4.3080326852631279</v>
      </c>
      <c r="D68" s="264">
        <v>4.10575254544732</v>
      </c>
      <c r="E68" s="264">
        <v>5.7735507307618583</v>
      </c>
      <c r="F68" s="264">
        <v>7.5170073619360727</v>
      </c>
      <c r="G68" s="264">
        <v>7.5874461744889681</v>
      </c>
      <c r="H68" s="264">
        <v>7.7236586013103068</v>
      </c>
      <c r="I68" s="264">
        <v>7.97856184134874</v>
      </c>
      <c r="J68" s="264">
        <v>8.589609914357407</v>
      </c>
      <c r="K68" s="264">
        <v>9.8897053723982964</v>
      </c>
      <c r="L68" s="264">
        <v>11.5210196310373</v>
      </c>
      <c r="M68" s="264">
        <v>13.15926086104554</v>
      </c>
      <c r="N68" s="264">
        <v>11.15163167142636</v>
      </c>
      <c r="O68" s="264">
        <v>11.662193528655459</v>
      </c>
      <c r="P68" s="264">
        <v>12.398597036996239</v>
      </c>
      <c r="Q68" s="264">
        <v>12.231280944371489</v>
      </c>
      <c r="R68" s="264">
        <v>11.093604073781799</v>
      </c>
      <c r="S68" s="264">
        <v>11.424911235801041</v>
      </c>
      <c r="T68" s="264">
        <v>11.330061057013181</v>
      </c>
      <c r="U68" s="264">
        <v>11.38592993551033</v>
      </c>
      <c r="V68" s="264">
        <v>11.290928680386839</v>
      </c>
      <c r="W68" s="264">
        <v>12.82197148458854</v>
      </c>
      <c r="DA68" s="72" t="s">
        <v>1914</v>
      </c>
    </row>
    <row r="69" spans="1:105" ht="12" customHeight="1" x14ac:dyDescent="0.25">
      <c r="A69" s="57" t="s">
        <v>1915</v>
      </c>
      <c r="B69" s="263">
        <f t="shared" ref="B69:W69" si="3">B70+B81</f>
        <v>42.652389336058228</v>
      </c>
      <c r="C69" s="263">
        <f t="shared" si="3"/>
        <v>42.875128242028026</v>
      </c>
      <c r="D69" s="263">
        <f t="shared" si="3"/>
        <v>42.2429146365481</v>
      </c>
      <c r="E69" s="263">
        <f t="shared" si="3"/>
        <v>43.55479758823882</v>
      </c>
      <c r="F69" s="263">
        <f t="shared" si="3"/>
        <v>40.178953157371168</v>
      </c>
      <c r="G69" s="263">
        <f t="shared" si="3"/>
        <v>41.391630648480891</v>
      </c>
      <c r="H69" s="263">
        <f t="shared" si="3"/>
        <v>41.319772410240056</v>
      </c>
      <c r="I69" s="263">
        <f t="shared" si="3"/>
        <v>41.30331477999303</v>
      </c>
      <c r="J69" s="263">
        <f t="shared" si="3"/>
        <v>44.417669494946715</v>
      </c>
      <c r="K69" s="263">
        <f t="shared" si="3"/>
        <v>42.255433081031889</v>
      </c>
      <c r="L69" s="263">
        <f t="shared" si="3"/>
        <v>44.143664137155078</v>
      </c>
      <c r="M69" s="263">
        <f t="shared" si="3"/>
        <v>48.716253552318307</v>
      </c>
      <c r="N69" s="263">
        <f t="shared" si="3"/>
        <v>52.344072573935335</v>
      </c>
      <c r="O69" s="263">
        <f t="shared" si="3"/>
        <v>50.12833020014655</v>
      </c>
      <c r="P69" s="263">
        <f t="shared" si="3"/>
        <v>46.942622194361704</v>
      </c>
      <c r="Q69" s="263">
        <f t="shared" si="3"/>
        <v>47.870603412095505</v>
      </c>
      <c r="R69" s="263">
        <f t="shared" si="3"/>
        <v>47.577983869680686</v>
      </c>
      <c r="S69" s="263">
        <f t="shared" si="3"/>
        <v>48.143481434322915</v>
      </c>
      <c r="T69" s="263">
        <f t="shared" si="3"/>
        <v>46.145648500687876</v>
      </c>
      <c r="U69" s="263">
        <f t="shared" si="3"/>
        <v>46.48763769413079</v>
      </c>
      <c r="V69" s="263">
        <f t="shared" si="3"/>
        <v>44.883688878882772</v>
      </c>
      <c r="W69" s="263">
        <f t="shared" si="3"/>
        <v>45.50312540871316</v>
      </c>
      <c r="DA69" s="70"/>
    </row>
    <row r="70" spans="1:105" ht="12" customHeight="1" x14ac:dyDescent="0.25">
      <c r="A70" s="60" t="s">
        <v>1916</v>
      </c>
      <c r="B70" s="264">
        <v>35.414103767933277</v>
      </c>
      <c r="C70" s="264">
        <v>35.554088481342291</v>
      </c>
      <c r="D70" s="264">
        <v>35.03166493894652</v>
      </c>
      <c r="E70" s="264">
        <v>36.071547824622627</v>
      </c>
      <c r="F70" s="264">
        <v>33.217692551458597</v>
      </c>
      <c r="G70" s="264">
        <v>34.222053968649533</v>
      </c>
      <c r="H70" s="264">
        <v>34.157597710834139</v>
      </c>
      <c r="I70" s="264">
        <v>34.136817481539552</v>
      </c>
      <c r="J70" s="264">
        <v>36.707219902179759</v>
      </c>
      <c r="K70" s="264">
        <v>34.868318681050489</v>
      </c>
      <c r="L70" s="264">
        <v>36.394479164988759</v>
      </c>
      <c r="M70" s="264">
        <v>40.148101365065749</v>
      </c>
      <c r="N70" s="264">
        <v>43.217198651003869</v>
      </c>
      <c r="O70" s="264">
        <v>41.365447903363318</v>
      </c>
      <c r="P70" s="264">
        <v>38.695909420939358</v>
      </c>
      <c r="Q70" s="264">
        <v>39.471640625477797</v>
      </c>
      <c r="R70" s="264">
        <v>39.255789746163927</v>
      </c>
      <c r="S70" s="264">
        <v>39.711002305534258</v>
      </c>
      <c r="T70" s="264">
        <v>38.053036861996738</v>
      </c>
      <c r="U70" s="264">
        <v>38.336236314471947</v>
      </c>
      <c r="V70" s="264">
        <v>37.006108951521732</v>
      </c>
      <c r="W70" s="264">
        <v>37.477462670217477</v>
      </c>
      <c r="DA70" s="72" t="s">
        <v>1917</v>
      </c>
    </row>
    <row r="71" spans="1:105" ht="12" customHeight="1" x14ac:dyDescent="0.25">
      <c r="A71" s="64" t="s">
        <v>30</v>
      </c>
      <c r="B71" s="231">
        <v>0</v>
      </c>
      <c r="C71" s="231">
        <v>0</v>
      </c>
      <c r="D71" s="231">
        <v>0</v>
      </c>
      <c r="E71" s="231">
        <v>0</v>
      </c>
      <c r="F71" s="231">
        <v>0</v>
      </c>
      <c r="G71" s="231">
        <v>0</v>
      </c>
      <c r="H71" s="231">
        <v>0</v>
      </c>
      <c r="I71" s="231">
        <v>0</v>
      </c>
      <c r="J71" s="231">
        <v>0</v>
      </c>
      <c r="K71" s="231">
        <v>0</v>
      </c>
      <c r="L71" s="231">
        <v>0</v>
      </c>
      <c r="M71" s="231">
        <v>0</v>
      </c>
      <c r="N71" s="231">
        <v>0</v>
      </c>
      <c r="O71" s="231">
        <v>0</v>
      </c>
      <c r="P71" s="231">
        <v>0</v>
      </c>
      <c r="Q71" s="231">
        <v>0</v>
      </c>
      <c r="R71" s="231">
        <v>0</v>
      </c>
      <c r="S71" s="231">
        <v>0</v>
      </c>
      <c r="T71" s="231">
        <v>0</v>
      </c>
      <c r="U71" s="231">
        <v>0</v>
      </c>
      <c r="V71" s="231">
        <v>0</v>
      </c>
      <c r="W71" s="231">
        <v>0</v>
      </c>
      <c r="DA71" s="73" t="s">
        <v>1918</v>
      </c>
    </row>
    <row r="72" spans="1:105" ht="12" customHeight="1" x14ac:dyDescent="0.25">
      <c r="A72" s="64" t="s">
        <v>32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1919</v>
      </c>
    </row>
    <row r="73" spans="1:105" ht="12" customHeight="1" x14ac:dyDescent="0.25">
      <c r="A73" s="64" t="s">
        <v>33</v>
      </c>
      <c r="B73" s="231">
        <v>0.26429298798581202</v>
      </c>
      <c r="C73" s="231">
        <v>0.2800636666196214</v>
      </c>
      <c r="D73" s="231">
        <v>8.036226437451896E-2</v>
      </c>
      <c r="E73" s="231">
        <v>8.1265739540958448E-2</v>
      </c>
      <c r="F73" s="231">
        <v>8.5027572777302093E-2</v>
      </c>
      <c r="G73" s="231">
        <v>8.1473099682806235E-2</v>
      </c>
      <c r="H73" s="231">
        <v>4.0772740068513558E-2</v>
      </c>
      <c r="I73" s="231">
        <v>7.8641047498506242E-2</v>
      </c>
      <c r="J73" s="231">
        <v>8.1319922860172006E-2</v>
      </c>
      <c r="K73" s="231">
        <v>0.1195938505791453</v>
      </c>
      <c r="L73" s="231">
        <v>0.1200263840791846</v>
      </c>
      <c r="M73" s="231">
        <v>8.6432801155686176E-2</v>
      </c>
      <c r="N73" s="231">
        <v>8.6073068724955376E-2</v>
      </c>
      <c r="O73" s="231">
        <v>4.0426097655481712E-2</v>
      </c>
      <c r="P73" s="231">
        <v>8.2411965323809871E-2</v>
      </c>
      <c r="Q73" s="231">
        <v>8.2383066317370399E-2</v>
      </c>
      <c r="R73" s="231">
        <v>7.8413990603446337E-2</v>
      </c>
      <c r="S73" s="231">
        <v>5.7058391043484293E-2</v>
      </c>
      <c r="T73" s="231">
        <v>4.6886440107084468E-2</v>
      </c>
      <c r="U73" s="231">
        <v>3.9369189199463923E-2</v>
      </c>
      <c r="V73" s="231">
        <v>2.4811769380180679E-2</v>
      </c>
      <c r="W73" s="231">
        <v>2.8587489820862028E-2</v>
      </c>
      <c r="DA73" s="73" t="s">
        <v>1920</v>
      </c>
    </row>
    <row r="74" spans="1:105" ht="12" customHeight="1" x14ac:dyDescent="0.25">
      <c r="A74" s="64" t="s">
        <v>160</v>
      </c>
      <c r="B74" s="231">
        <v>3.2257664006623367E-2</v>
      </c>
      <c r="C74" s="231">
        <v>9.4803134353422719E-2</v>
      </c>
      <c r="D74" s="231">
        <v>3.8400128949332472E-2</v>
      </c>
      <c r="E74" s="231">
        <v>7.7894393281342705E-2</v>
      </c>
      <c r="F74" s="231">
        <v>9.3220185139202993E-2</v>
      </c>
      <c r="G74" s="231">
        <v>9.3578092588762263E-2</v>
      </c>
      <c r="H74" s="231">
        <v>9.4691760804608033E-2</v>
      </c>
      <c r="I74" s="231">
        <v>9.5522356117698062E-2</v>
      </c>
      <c r="J74" s="231">
        <v>0.1053273576057808</v>
      </c>
      <c r="K74" s="231">
        <v>0.11796347385147091</v>
      </c>
      <c r="L74" s="231">
        <v>3.0129455215794701E-2</v>
      </c>
      <c r="M74" s="231">
        <v>0.135624933147796</v>
      </c>
      <c r="N74" s="231">
        <v>0.1310286028571524</v>
      </c>
      <c r="O74" s="231">
        <v>9.2322814256121946E-2</v>
      </c>
      <c r="P74" s="231">
        <v>0.1286103797544893</v>
      </c>
      <c r="Q74" s="231">
        <v>0.12809976922874999</v>
      </c>
      <c r="R74" s="231">
        <v>0.12261566336162</v>
      </c>
      <c r="S74" s="231">
        <v>0.11537540668033711</v>
      </c>
      <c r="T74" s="231">
        <v>0.108578713155118</v>
      </c>
      <c r="U74" s="231">
        <v>0.10843149668472631</v>
      </c>
      <c r="V74" s="231">
        <v>0.1005803991750283</v>
      </c>
      <c r="W74" s="231">
        <v>0.10517011990668521</v>
      </c>
      <c r="DA74" s="73" t="s">
        <v>1921</v>
      </c>
    </row>
    <row r="75" spans="1:105" ht="12" customHeight="1" x14ac:dyDescent="0.25">
      <c r="A75" s="64" t="s">
        <v>70</v>
      </c>
      <c r="B75" s="231">
        <v>10.02926830548591</v>
      </c>
      <c r="C75" s="231">
        <v>7.9622527951585313</v>
      </c>
      <c r="D75" s="231">
        <v>5.4910931566806367</v>
      </c>
      <c r="E75" s="231">
        <v>6.10810777420207</v>
      </c>
      <c r="F75" s="231">
        <v>2.203078871461567</v>
      </c>
      <c r="G75" s="231">
        <v>2.5608647755110669</v>
      </c>
      <c r="H75" s="231">
        <v>2.3552260680696731</v>
      </c>
      <c r="I75" s="231">
        <v>1.9147045647447001</v>
      </c>
      <c r="J75" s="231">
        <v>2.0859979398388999</v>
      </c>
      <c r="K75" s="231">
        <v>1.317276361861266</v>
      </c>
      <c r="L75" s="231">
        <v>0.62623005806581611</v>
      </c>
      <c r="M75" s="231">
        <v>1.052206730331299</v>
      </c>
      <c r="N75" s="231">
        <v>1.7214310623368561</v>
      </c>
      <c r="O75" s="231">
        <v>1.089726622385722</v>
      </c>
      <c r="P75" s="231">
        <v>1.074918908956078</v>
      </c>
      <c r="Q75" s="231">
        <v>2.113269424900222</v>
      </c>
      <c r="R75" s="231">
        <v>2.1478241282834718</v>
      </c>
      <c r="S75" s="231">
        <v>1.596147450161562</v>
      </c>
      <c r="T75" s="231">
        <v>1.4205000952743321</v>
      </c>
      <c r="U75" s="231">
        <v>1.1390007934611339</v>
      </c>
      <c r="V75" s="231">
        <v>1.3681407987430849</v>
      </c>
      <c r="W75" s="231">
        <v>1.044604814557168</v>
      </c>
      <c r="DA75" s="73" t="s">
        <v>1922</v>
      </c>
    </row>
    <row r="76" spans="1:105" ht="12" customHeight="1" x14ac:dyDescent="0.25">
      <c r="A76" s="64" t="s">
        <v>34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2.9567091891756898E-4</v>
      </c>
      <c r="T76" s="231">
        <v>1.4872058293935391E-4</v>
      </c>
      <c r="U76" s="231">
        <v>1.081076133623723E-4</v>
      </c>
      <c r="V76" s="231">
        <v>1.07216864444425E-4</v>
      </c>
      <c r="W76" s="231">
        <v>1.140837638345009E-4</v>
      </c>
      <c r="DA76" s="73" t="s">
        <v>1923</v>
      </c>
    </row>
    <row r="77" spans="1:105" ht="12" customHeight="1" x14ac:dyDescent="0.25">
      <c r="A77" s="64" t="s">
        <v>162</v>
      </c>
      <c r="B77" s="231">
        <v>2.948073218176207E-2</v>
      </c>
      <c r="C77" s="231">
        <v>0.19765216402132749</v>
      </c>
      <c r="D77" s="231">
        <v>0.31239719394224041</v>
      </c>
      <c r="E77" s="231">
        <v>0.67427900465269941</v>
      </c>
      <c r="F77" s="231">
        <v>0.65397801451407878</v>
      </c>
      <c r="G77" s="231">
        <v>0.86057869087891514</v>
      </c>
      <c r="H77" s="231">
        <v>0.96618178643405817</v>
      </c>
      <c r="I77" s="231">
        <v>1.006645449898719</v>
      </c>
      <c r="J77" s="231">
        <v>1.3750667526184801</v>
      </c>
      <c r="K77" s="231">
        <v>2.243078739044357</v>
      </c>
      <c r="L77" s="231">
        <v>2.6575168343804179</v>
      </c>
      <c r="M77" s="231">
        <v>3.683146024514742</v>
      </c>
      <c r="N77" s="231">
        <v>3.4109176776671961</v>
      </c>
      <c r="O77" s="231">
        <v>2.7986955316527351</v>
      </c>
      <c r="P77" s="231">
        <v>3.0519406240798159</v>
      </c>
      <c r="Q77" s="231">
        <v>3.0938247228571729</v>
      </c>
      <c r="R77" s="231">
        <v>3.480146546307612</v>
      </c>
      <c r="S77" s="231">
        <v>5.0467452127168686</v>
      </c>
      <c r="T77" s="231">
        <v>4.9737271095440638</v>
      </c>
      <c r="U77" s="231">
        <v>4.9329932248316268</v>
      </c>
      <c r="V77" s="231">
        <v>4.6602501566911458</v>
      </c>
      <c r="W77" s="231">
        <v>6.0353586690897787</v>
      </c>
      <c r="DA77" s="73" t="s">
        <v>1924</v>
      </c>
    </row>
    <row r="78" spans="1:105" ht="12" customHeight="1" x14ac:dyDescent="0.25">
      <c r="A78" s="64" t="s">
        <v>36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1925</v>
      </c>
    </row>
    <row r="79" spans="1:105" ht="12" customHeight="1" x14ac:dyDescent="0.25">
      <c r="A79" s="64" t="s">
        <v>73</v>
      </c>
      <c r="B79" s="231">
        <v>24.502438774736</v>
      </c>
      <c r="C79" s="231">
        <v>25.541598111070691</v>
      </c>
      <c r="D79" s="231">
        <v>27.522567876595431</v>
      </c>
      <c r="E79" s="231">
        <v>27.570844808708319</v>
      </c>
      <c r="F79" s="231">
        <v>28.53069908030594</v>
      </c>
      <c r="G79" s="231">
        <v>27.71945913296743</v>
      </c>
      <c r="H79" s="231">
        <v>28.156695005725052</v>
      </c>
      <c r="I79" s="231">
        <v>28.767591238693772</v>
      </c>
      <c r="J79" s="231">
        <v>30.931968606065681</v>
      </c>
      <c r="K79" s="231">
        <v>29.008695378408319</v>
      </c>
      <c r="L79" s="231">
        <v>29.913791856341089</v>
      </c>
      <c r="M79" s="231">
        <v>31.72780175623809</v>
      </c>
      <c r="N79" s="231">
        <v>34.280809039539889</v>
      </c>
      <c r="O79" s="231">
        <v>34.031152808694458</v>
      </c>
      <c r="P79" s="231">
        <v>30.85378732046922</v>
      </c>
      <c r="Q79" s="231">
        <v>30.57881090536732</v>
      </c>
      <c r="R79" s="231">
        <v>30.56302493600321</v>
      </c>
      <c r="S79" s="231">
        <v>30.055628646269021</v>
      </c>
      <c r="T79" s="231">
        <v>28.77802768109672</v>
      </c>
      <c r="U79" s="231">
        <v>29.228076450285819</v>
      </c>
      <c r="V79" s="231">
        <v>28.685443214648121</v>
      </c>
      <c r="W79" s="231">
        <v>28.614778023372551</v>
      </c>
      <c r="DA79" s="73" t="s">
        <v>1926</v>
      </c>
    </row>
    <row r="80" spans="1:105" ht="12" customHeight="1" x14ac:dyDescent="0.25">
      <c r="A80" s="64" t="s">
        <v>79</v>
      </c>
      <c r="B80" s="231">
        <v>0.55636530353717484</v>
      </c>
      <c r="C80" s="231">
        <v>1.477718610118695</v>
      </c>
      <c r="D80" s="231">
        <v>1.5868443184043599</v>
      </c>
      <c r="E80" s="231">
        <v>1.559156104237247</v>
      </c>
      <c r="F80" s="231">
        <v>1.6516888272605199</v>
      </c>
      <c r="G80" s="231">
        <v>2.906100177020539</v>
      </c>
      <c r="H80" s="231">
        <v>2.5440303497322398</v>
      </c>
      <c r="I80" s="231">
        <v>2.2737128245861551</v>
      </c>
      <c r="J80" s="231">
        <v>2.1275393231907369</v>
      </c>
      <c r="K80" s="231">
        <v>2.0617108773059338</v>
      </c>
      <c r="L80" s="231">
        <v>3.046784576906453</v>
      </c>
      <c r="M80" s="231">
        <v>3.462889119678132</v>
      </c>
      <c r="N80" s="231">
        <v>3.5869391998778171</v>
      </c>
      <c r="O80" s="231">
        <v>3.313124028718804</v>
      </c>
      <c r="P80" s="231">
        <v>3.5042402223559441</v>
      </c>
      <c r="Q80" s="231">
        <v>3.4752527368069752</v>
      </c>
      <c r="R80" s="231">
        <v>2.8637644816045689</v>
      </c>
      <c r="S80" s="231">
        <v>2.8397515277440708</v>
      </c>
      <c r="T80" s="231">
        <v>2.72516810223647</v>
      </c>
      <c r="U80" s="231">
        <v>2.88825705239582</v>
      </c>
      <c r="V80" s="231">
        <v>2.1667753960197289</v>
      </c>
      <c r="W80" s="231">
        <v>1.6488494697066021</v>
      </c>
      <c r="DA80" s="73" t="s">
        <v>1927</v>
      </c>
    </row>
    <row r="81" spans="1:105" ht="12" customHeight="1" x14ac:dyDescent="0.25">
      <c r="A81" s="61" t="s">
        <v>1928</v>
      </c>
      <c r="B81" s="265">
        <v>7.2382855681249536</v>
      </c>
      <c r="C81" s="265">
        <v>7.3210397606857391</v>
      </c>
      <c r="D81" s="265">
        <v>7.2112496976015832</v>
      </c>
      <c r="E81" s="265">
        <v>7.4832497636161923</v>
      </c>
      <c r="F81" s="265">
        <v>6.9612606059125728</v>
      </c>
      <c r="G81" s="265">
        <v>7.1695766798313558</v>
      </c>
      <c r="H81" s="265">
        <v>7.1621746994059192</v>
      </c>
      <c r="I81" s="265">
        <v>7.1664972984534749</v>
      </c>
      <c r="J81" s="265">
        <v>7.7104495927669587</v>
      </c>
      <c r="K81" s="265">
        <v>7.3871143999814004</v>
      </c>
      <c r="L81" s="265">
        <v>7.749184972166316</v>
      </c>
      <c r="M81" s="265">
        <v>8.5681521872525561</v>
      </c>
      <c r="N81" s="265">
        <v>9.1268739229314644</v>
      </c>
      <c r="O81" s="265">
        <v>8.7628822967832338</v>
      </c>
      <c r="P81" s="265">
        <v>8.2467127734223435</v>
      </c>
      <c r="Q81" s="265">
        <v>8.398962786617707</v>
      </c>
      <c r="R81" s="265">
        <v>8.3221941235167574</v>
      </c>
      <c r="S81" s="265">
        <v>8.4324791287886587</v>
      </c>
      <c r="T81" s="265">
        <v>8.0926116386911406</v>
      </c>
      <c r="U81" s="265">
        <v>8.1514013796588429</v>
      </c>
      <c r="V81" s="265">
        <v>7.877579927361043</v>
      </c>
      <c r="W81" s="265">
        <v>8.0256627384956811</v>
      </c>
      <c r="DA81" s="74" t="s">
        <v>1929</v>
      </c>
    </row>
    <row r="82" spans="1:105" ht="12" customHeight="1" x14ac:dyDescent="0.25">
      <c r="J82" s="131"/>
    </row>
    <row r="83" spans="1:105" ht="15" customHeight="1" x14ac:dyDescent="0.25">
      <c r="A83" s="34" t="s">
        <v>60</v>
      </c>
      <c r="B83" s="225">
        <v>59.34989338101208</v>
      </c>
      <c r="C83" s="225">
        <v>55.78114594442691</v>
      </c>
      <c r="D83" s="225">
        <v>52.401474275434751</v>
      </c>
      <c r="E83" s="225">
        <v>49.220273839246587</v>
      </c>
      <c r="F83" s="225">
        <v>47.073076470539149</v>
      </c>
      <c r="G83" s="225">
        <v>47.636413104101422</v>
      </c>
      <c r="H83" s="225">
        <v>49.447429578903517</v>
      </c>
      <c r="I83" s="225">
        <v>50.17486065576233</v>
      </c>
      <c r="J83" s="225">
        <v>45.4929379455034</v>
      </c>
      <c r="K83" s="225">
        <v>38.497120106667957</v>
      </c>
      <c r="L83" s="225">
        <v>44.453409942578197</v>
      </c>
      <c r="M83" s="225">
        <v>39.854463054537042</v>
      </c>
      <c r="N83" s="225">
        <v>35.940332297670423</v>
      </c>
      <c r="O83" s="225">
        <v>33.870736600745197</v>
      </c>
      <c r="P83" s="225">
        <v>34.766408713098308</v>
      </c>
      <c r="Q83" s="225">
        <v>34.804624056558687</v>
      </c>
      <c r="R83" s="225">
        <v>34.076144071844837</v>
      </c>
      <c r="S83" s="225">
        <v>35.00286615075953</v>
      </c>
      <c r="T83" s="225">
        <v>35.048246871118756</v>
      </c>
      <c r="U83" s="225">
        <v>38.602273812935891</v>
      </c>
      <c r="V83" s="225">
        <v>33.904175026273037</v>
      </c>
      <c r="W83" s="225">
        <v>34.69806117328973</v>
      </c>
      <c r="DA83" s="89" t="s">
        <v>1930</v>
      </c>
    </row>
    <row r="84" spans="1:105" ht="12" customHeight="1" x14ac:dyDescent="0.25">
      <c r="A84" s="55" t="s">
        <v>92</v>
      </c>
      <c r="B84" s="261">
        <v>2.1975934899013692</v>
      </c>
      <c r="C84" s="261">
        <v>2.065450773427608</v>
      </c>
      <c r="D84" s="261">
        <v>1.9403091087222939</v>
      </c>
      <c r="E84" s="261">
        <v>1.8225163887961251</v>
      </c>
      <c r="F84" s="261">
        <v>1.743010484233382</v>
      </c>
      <c r="G84" s="261">
        <v>1.763869576777167</v>
      </c>
      <c r="H84" s="261">
        <v>1.8309274565543281</v>
      </c>
      <c r="I84" s="261">
        <v>1.857862598435164</v>
      </c>
      <c r="J84" s="261">
        <v>1.684501497308398</v>
      </c>
      <c r="K84" s="261">
        <v>1.425462047305273</v>
      </c>
      <c r="L84" s="261">
        <v>1.646010105973529</v>
      </c>
      <c r="M84" s="261">
        <v>1.4757214135127941</v>
      </c>
      <c r="N84" s="261">
        <v>1.3307899270361381</v>
      </c>
      <c r="O84" s="261">
        <v>1.254157438396617</v>
      </c>
      <c r="P84" s="261">
        <v>1.2873221686274789</v>
      </c>
      <c r="Q84" s="261">
        <v>1.288737197117237</v>
      </c>
      <c r="R84" s="261">
        <v>1.261763216529584</v>
      </c>
      <c r="S84" s="261">
        <v>1.296077657408107</v>
      </c>
      <c r="T84" s="261">
        <v>1.297758003739782</v>
      </c>
      <c r="U84" s="261">
        <v>1.4293556532944831</v>
      </c>
      <c r="V84" s="261">
        <v>1.255395588325382</v>
      </c>
      <c r="W84" s="261">
        <v>1.2847914124626241</v>
      </c>
      <c r="DA84" s="67" t="s">
        <v>1931</v>
      </c>
    </row>
    <row r="85" spans="1:105" ht="12" customHeight="1" x14ac:dyDescent="0.25">
      <c r="A85" s="202" t="s">
        <v>93</v>
      </c>
      <c r="B85" s="226">
        <v>0.96900041606353626</v>
      </c>
      <c r="C85" s="226">
        <v>0.91073379494764117</v>
      </c>
      <c r="D85" s="226">
        <v>0.85555419702674695</v>
      </c>
      <c r="E85" s="226">
        <v>0.80361502122274708</v>
      </c>
      <c r="F85" s="226">
        <v>0.76855792128373024</v>
      </c>
      <c r="G85" s="226">
        <v>0.77775546825796227</v>
      </c>
      <c r="H85" s="226">
        <v>0.80732377272510203</v>
      </c>
      <c r="I85" s="226">
        <v>0.81920047504024751</v>
      </c>
      <c r="J85" s="226">
        <v>0.74275914051089897</v>
      </c>
      <c r="K85" s="226">
        <v>0.62853904658389903</v>
      </c>
      <c r="L85" s="226">
        <v>0.72578685951819122</v>
      </c>
      <c r="M85" s="226">
        <v>0.6507002638381254</v>
      </c>
      <c r="N85" s="226">
        <v>0.58679460005547135</v>
      </c>
      <c r="O85" s="226">
        <v>0.55300449569044008</v>
      </c>
      <c r="P85" s="226">
        <v>0.56762805438772357</v>
      </c>
      <c r="Q85" s="226">
        <v>0.56825199289210038</v>
      </c>
      <c r="R85" s="226">
        <v>0.5563581651516939</v>
      </c>
      <c r="S85" s="226">
        <v>0.57148867388366509</v>
      </c>
      <c r="T85" s="226">
        <v>0.5722296008576514</v>
      </c>
      <c r="U85" s="226">
        <v>0.63025588176787184</v>
      </c>
      <c r="V85" s="226">
        <v>0.55355044188186986</v>
      </c>
      <c r="W85" s="226">
        <v>0.56651215020072587</v>
      </c>
      <c r="DA85" s="174" t="s">
        <v>1932</v>
      </c>
    </row>
    <row r="86" spans="1:105" ht="12" customHeight="1" x14ac:dyDescent="0.25">
      <c r="A86" s="202" t="s">
        <v>94</v>
      </c>
      <c r="B86" s="226">
        <v>7.5161873351691764</v>
      </c>
      <c r="C86" s="226">
        <v>7.0642341342887374</v>
      </c>
      <c r="D86" s="226">
        <v>6.6362258608376363</v>
      </c>
      <c r="E86" s="226">
        <v>6.233352375021143</v>
      </c>
      <c r="F86" s="226">
        <v>5.9614270732345638</v>
      </c>
      <c r="G86" s="226">
        <v>6.0327691335023834</v>
      </c>
      <c r="H86" s="226">
        <v>6.2621198250750147</v>
      </c>
      <c r="I86" s="226">
        <v>6.3542431286823691</v>
      </c>
      <c r="J86" s="226">
        <v>5.7613152197275328</v>
      </c>
      <c r="K86" s="226">
        <v>4.8753510765091859</v>
      </c>
      <c r="L86" s="226">
        <v>5.6296673470005496</v>
      </c>
      <c r="M86" s="226">
        <v>5.0472476595207949</v>
      </c>
      <c r="N86" s="226">
        <v>4.5515544350327781</v>
      </c>
      <c r="O86" s="226">
        <v>4.2894567617270942</v>
      </c>
      <c r="P86" s="226">
        <v>4.4028864412747417</v>
      </c>
      <c r="Q86" s="226">
        <v>4.4077261076017944</v>
      </c>
      <c r="R86" s="226">
        <v>4.3154699682367674</v>
      </c>
      <c r="S86" s="226">
        <v>4.4328318766742258</v>
      </c>
      <c r="T86" s="226">
        <v>4.4385789804378986</v>
      </c>
      <c r="U86" s="226">
        <v>4.8886679488783136</v>
      </c>
      <c r="V86" s="226">
        <v>4.2936914697640391</v>
      </c>
      <c r="W86" s="226">
        <v>4.3942307742816906</v>
      </c>
      <c r="DA86" s="174" t="s">
        <v>1933</v>
      </c>
    </row>
    <row r="87" spans="1:105" ht="12" customHeight="1" x14ac:dyDescent="0.25">
      <c r="A87" s="202" t="s">
        <v>95</v>
      </c>
      <c r="B87" s="226">
        <v>3.3188174121297349</v>
      </c>
      <c r="C87" s="226">
        <v>3.1192547767585639</v>
      </c>
      <c r="D87" s="226">
        <v>2.9302651671171862</v>
      </c>
      <c r="E87" s="226">
        <v>2.752373973086284</v>
      </c>
      <c r="F87" s="226">
        <v>2.6323037318690181</v>
      </c>
      <c r="G87" s="226">
        <v>2.663805244707337</v>
      </c>
      <c r="H87" s="226">
        <v>2.7650764124859299</v>
      </c>
      <c r="I87" s="226">
        <v>2.8057540074474612</v>
      </c>
      <c r="J87" s="226">
        <v>2.5439431476822549</v>
      </c>
      <c r="K87" s="226">
        <v>2.1527403883687182</v>
      </c>
      <c r="L87" s="226">
        <v>2.485813243145182</v>
      </c>
      <c r="M87" s="226">
        <v>2.2286423513380451</v>
      </c>
      <c r="N87" s="226">
        <v>2.009766047283212</v>
      </c>
      <c r="O87" s="226">
        <v>1.8940352541222389</v>
      </c>
      <c r="P87" s="226">
        <v>1.9441208066434701</v>
      </c>
      <c r="Q87" s="226">
        <v>1.9462577902175711</v>
      </c>
      <c r="R87" s="226">
        <v>1.9055215408338091</v>
      </c>
      <c r="S87" s="226">
        <v>1.9573433925085919</v>
      </c>
      <c r="T87" s="226">
        <v>1.959881060502968</v>
      </c>
      <c r="U87" s="226">
        <v>2.15862053290516</v>
      </c>
      <c r="V87" s="226">
        <v>1.8959051147499191</v>
      </c>
      <c r="W87" s="226">
        <v>1.9402988451822749</v>
      </c>
      <c r="DA87" s="174" t="s">
        <v>1934</v>
      </c>
    </row>
    <row r="88" spans="1:105" ht="12" customHeight="1" x14ac:dyDescent="0.25">
      <c r="A88" s="56" t="s">
        <v>96</v>
      </c>
      <c r="B88" s="262">
        <v>16.069152801833951</v>
      </c>
      <c r="C88" s="262">
        <v>17.438118247200752</v>
      </c>
      <c r="D88" s="262">
        <v>17.454099704164349</v>
      </c>
      <c r="E88" s="262">
        <v>16.294138840567449</v>
      </c>
      <c r="F88" s="262">
        <v>13.088175411936319</v>
      </c>
      <c r="G88" s="262">
        <v>13.9808258470197</v>
      </c>
      <c r="H88" s="262">
        <v>14.64083683806132</v>
      </c>
      <c r="I88" s="262">
        <v>14.69304791502206</v>
      </c>
      <c r="J88" s="262">
        <v>13.98708171224135</v>
      </c>
      <c r="K88" s="262">
        <v>11.73108733112297</v>
      </c>
      <c r="L88" s="262">
        <v>12.88467182963395</v>
      </c>
      <c r="M88" s="262">
        <v>11.886234949898469</v>
      </c>
      <c r="N88" s="262">
        <v>12.04397251177476</v>
      </c>
      <c r="O88" s="262">
        <v>10.48991117931735</v>
      </c>
      <c r="P88" s="262">
        <v>10.268782441421591</v>
      </c>
      <c r="Q88" s="262">
        <v>10.471562995057971</v>
      </c>
      <c r="R88" s="262">
        <v>11.02941546842542</v>
      </c>
      <c r="S88" s="262">
        <v>11.85337259760264</v>
      </c>
      <c r="T88" s="262">
        <v>11.67556485255623</v>
      </c>
      <c r="U88" s="262">
        <v>12.82577035344698</v>
      </c>
      <c r="V88" s="262">
        <v>11.07113030254607</v>
      </c>
      <c r="W88" s="262">
        <v>10.994495416046959</v>
      </c>
      <c r="DA88" s="68" t="s">
        <v>1935</v>
      </c>
    </row>
    <row r="89" spans="1:105" ht="12" customHeight="1" x14ac:dyDescent="0.25">
      <c r="A89" s="37" t="s">
        <v>160</v>
      </c>
      <c r="B89" s="228">
        <v>5.4148479844800361</v>
      </c>
      <c r="C89" s="228">
        <v>4.4616617217718781</v>
      </c>
      <c r="D89" s="228">
        <v>1.5939772235074581</v>
      </c>
      <c r="E89" s="228">
        <v>1.4118386721817311</v>
      </c>
      <c r="F89" s="228">
        <v>1.1386149117015001</v>
      </c>
      <c r="G89" s="228">
        <v>1.0319492101717631</v>
      </c>
      <c r="H89" s="228">
        <v>0.99664997534466404</v>
      </c>
      <c r="I89" s="228">
        <v>0.96025993871432835</v>
      </c>
      <c r="J89" s="228">
        <v>0.79420639041856478</v>
      </c>
      <c r="K89" s="228">
        <v>0.47246039908923998</v>
      </c>
      <c r="L89" s="228">
        <v>0.1113703545443203</v>
      </c>
      <c r="M89" s="228">
        <v>0.33950171014193081</v>
      </c>
      <c r="N89" s="228">
        <v>0.38769776262380662</v>
      </c>
      <c r="O89" s="228">
        <v>0.27412736636074497</v>
      </c>
      <c r="P89" s="228">
        <v>0.32827393140029693</v>
      </c>
      <c r="Q89" s="228">
        <v>0.33470818978692513</v>
      </c>
      <c r="R89" s="228">
        <v>0.32069052736152409</v>
      </c>
      <c r="S89" s="228">
        <v>0.2353846057007879</v>
      </c>
      <c r="T89" s="228">
        <v>0.21993517693249351</v>
      </c>
      <c r="U89" s="228">
        <v>0.24270136175958651</v>
      </c>
      <c r="V89" s="228">
        <v>0.20359751585465591</v>
      </c>
      <c r="W89" s="228">
        <v>0.16283025790026021</v>
      </c>
      <c r="DA89" s="69" t="s">
        <v>1936</v>
      </c>
    </row>
    <row r="90" spans="1:105" ht="12" customHeight="1" x14ac:dyDescent="0.25">
      <c r="A90" s="37" t="s">
        <v>162</v>
      </c>
      <c r="B90" s="228">
        <v>4.9487056224106274</v>
      </c>
      <c r="C90" s="228">
        <v>9.3019824761468577</v>
      </c>
      <c r="D90" s="228">
        <v>12.967508845832389</v>
      </c>
      <c r="E90" s="228">
        <v>12.221331144726991</v>
      </c>
      <c r="F90" s="228">
        <v>7.9878528254233458</v>
      </c>
      <c r="G90" s="228">
        <v>9.4901859588639894</v>
      </c>
      <c r="H90" s="228">
        <v>10.169259135596381</v>
      </c>
      <c r="I90" s="228">
        <v>10.11952947261636</v>
      </c>
      <c r="J90" s="228">
        <v>10.368500900489339</v>
      </c>
      <c r="K90" s="228">
        <v>8.9838476405997447</v>
      </c>
      <c r="L90" s="228">
        <v>9.8232307863732018</v>
      </c>
      <c r="M90" s="228">
        <v>9.2197971641583045</v>
      </c>
      <c r="N90" s="228">
        <v>10.09249219857171</v>
      </c>
      <c r="O90" s="228">
        <v>8.3099615357173331</v>
      </c>
      <c r="P90" s="228">
        <v>7.7899820292847357</v>
      </c>
      <c r="Q90" s="228">
        <v>8.0837653240139531</v>
      </c>
      <c r="R90" s="228">
        <v>9.1020184585985806</v>
      </c>
      <c r="S90" s="228">
        <v>10.29618153597505</v>
      </c>
      <c r="T90" s="228">
        <v>10.074696227876149</v>
      </c>
      <c r="U90" s="228">
        <v>11.041479734421991</v>
      </c>
      <c r="V90" s="228">
        <v>9.4334021633029703</v>
      </c>
      <c r="W90" s="228">
        <v>9.3442796250533835</v>
      </c>
      <c r="DA90" s="69" t="s">
        <v>1937</v>
      </c>
    </row>
    <row r="91" spans="1:105" ht="12" customHeight="1" x14ac:dyDescent="0.25">
      <c r="A91" s="37" t="s">
        <v>97</v>
      </c>
      <c r="B91" s="228">
        <v>0</v>
      </c>
      <c r="C91" s="228">
        <v>0</v>
      </c>
      <c r="D91" s="228">
        <v>0</v>
      </c>
      <c r="E91" s="228">
        <v>0</v>
      </c>
      <c r="F91" s="228">
        <v>0</v>
      </c>
      <c r="G91" s="228">
        <v>0</v>
      </c>
      <c r="H91" s="228">
        <v>0</v>
      </c>
      <c r="I91" s="228">
        <v>0</v>
      </c>
      <c r="J91" s="228">
        <v>0</v>
      </c>
      <c r="K91" s="228">
        <v>0</v>
      </c>
      <c r="L91" s="228">
        <v>0</v>
      </c>
      <c r="M91" s="228">
        <v>0</v>
      </c>
      <c r="N91" s="228">
        <v>0</v>
      </c>
      <c r="O91" s="228">
        <v>0</v>
      </c>
      <c r="P91" s="228">
        <v>0</v>
      </c>
      <c r="Q91" s="228">
        <v>0</v>
      </c>
      <c r="R91" s="228">
        <v>0</v>
      </c>
      <c r="S91" s="228">
        <v>0</v>
      </c>
      <c r="T91" s="228">
        <v>0</v>
      </c>
      <c r="U91" s="228">
        <v>0</v>
      </c>
      <c r="V91" s="228">
        <v>0</v>
      </c>
      <c r="W91" s="228">
        <v>0</v>
      </c>
      <c r="DA91" s="69" t="s">
        <v>1938</v>
      </c>
    </row>
    <row r="92" spans="1:105" ht="12" customHeight="1" x14ac:dyDescent="0.25">
      <c r="A92" s="37" t="s">
        <v>78</v>
      </c>
      <c r="B92" s="228">
        <v>0</v>
      </c>
      <c r="C92" s="228">
        <v>0</v>
      </c>
      <c r="D92" s="228">
        <v>0</v>
      </c>
      <c r="E92" s="228">
        <v>0</v>
      </c>
      <c r="F92" s="228">
        <v>0</v>
      </c>
      <c r="G92" s="228">
        <v>0</v>
      </c>
      <c r="H92" s="228">
        <v>0</v>
      </c>
      <c r="I92" s="228">
        <v>0</v>
      </c>
      <c r="J92" s="228">
        <v>0</v>
      </c>
      <c r="K92" s="228">
        <v>0</v>
      </c>
      <c r="L92" s="228">
        <v>0</v>
      </c>
      <c r="M92" s="228">
        <v>0</v>
      </c>
      <c r="N92" s="228">
        <v>0</v>
      </c>
      <c r="O92" s="228">
        <v>0</v>
      </c>
      <c r="P92" s="228">
        <v>0</v>
      </c>
      <c r="Q92" s="228">
        <v>0</v>
      </c>
      <c r="R92" s="228">
        <v>0</v>
      </c>
      <c r="S92" s="228">
        <v>0</v>
      </c>
      <c r="T92" s="228">
        <v>0</v>
      </c>
      <c r="U92" s="228">
        <v>0</v>
      </c>
      <c r="V92" s="228">
        <v>0</v>
      </c>
      <c r="W92" s="228">
        <v>0</v>
      </c>
      <c r="DA92" s="69" t="s">
        <v>1939</v>
      </c>
    </row>
    <row r="93" spans="1:105" ht="12" customHeight="1" x14ac:dyDescent="0.25">
      <c r="A93" s="37" t="s">
        <v>38</v>
      </c>
      <c r="B93" s="228">
        <v>5.7055991949432867</v>
      </c>
      <c r="C93" s="228">
        <v>3.6744740492820118</v>
      </c>
      <c r="D93" s="228">
        <v>2.8926136348245008</v>
      </c>
      <c r="E93" s="228">
        <v>2.660969023658728</v>
      </c>
      <c r="F93" s="228">
        <v>3.9617076748114708</v>
      </c>
      <c r="G93" s="228">
        <v>3.4586906779839439</v>
      </c>
      <c r="H93" s="228">
        <v>3.4749277271202841</v>
      </c>
      <c r="I93" s="228">
        <v>3.61325850369137</v>
      </c>
      <c r="J93" s="228">
        <v>2.8243744213334439</v>
      </c>
      <c r="K93" s="228">
        <v>2.2747792914339899</v>
      </c>
      <c r="L93" s="228">
        <v>2.9500706887164312</v>
      </c>
      <c r="M93" s="228">
        <v>2.3269360755982298</v>
      </c>
      <c r="N93" s="228">
        <v>1.5637825505792411</v>
      </c>
      <c r="O93" s="228">
        <v>1.905822277239277</v>
      </c>
      <c r="P93" s="228">
        <v>2.1505264807365601</v>
      </c>
      <c r="Q93" s="228">
        <v>2.0530894812570901</v>
      </c>
      <c r="R93" s="228">
        <v>1.606706482465311</v>
      </c>
      <c r="S93" s="228">
        <v>1.321806455926805</v>
      </c>
      <c r="T93" s="228">
        <v>1.3809334477475861</v>
      </c>
      <c r="U93" s="228">
        <v>1.5415892572654131</v>
      </c>
      <c r="V93" s="228">
        <v>1.4341306233884441</v>
      </c>
      <c r="W93" s="228">
        <v>1.487385533093315</v>
      </c>
      <c r="DA93" s="69" t="s">
        <v>1940</v>
      </c>
    </row>
    <row r="94" spans="1:105" ht="12" customHeight="1" x14ac:dyDescent="0.25">
      <c r="A94" s="132" t="s">
        <v>1941</v>
      </c>
      <c r="B94" s="318">
        <v>29.27914192591432</v>
      </c>
      <c r="C94" s="318">
        <v>25.183354217803611</v>
      </c>
      <c r="D94" s="318">
        <v>22.585020237566539</v>
      </c>
      <c r="E94" s="318">
        <v>21.314277240552851</v>
      </c>
      <c r="F94" s="318">
        <v>22.87960184798213</v>
      </c>
      <c r="G94" s="318">
        <v>22.41738783383687</v>
      </c>
      <c r="H94" s="318">
        <v>23.141145274001829</v>
      </c>
      <c r="I94" s="318">
        <v>23.64475253113503</v>
      </c>
      <c r="J94" s="318">
        <v>20.773337228032961</v>
      </c>
      <c r="K94" s="318">
        <v>17.68394021677792</v>
      </c>
      <c r="L94" s="318">
        <v>21.081460557306791</v>
      </c>
      <c r="M94" s="318">
        <v>18.565916416428809</v>
      </c>
      <c r="N94" s="318">
        <v>15.417454776488061</v>
      </c>
      <c r="O94" s="318">
        <v>15.390171471491451</v>
      </c>
      <c r="P94" s="318">
        <v>16.2956688007433</v>
      </c>
      <c r="Q94" s="318">
        <v>16.122087973672031</v>
      </c>
      <c r="R94" s="318">
        <v>15.00761571266758</v>
      </c>
      <c r="S94" s="318">
        <v>14.8917519526823</v>
      </c>
      <c r="T94" s="318">
        <v>15.10423437302423</v>
      </c>
      <c r="U94" s="318">
        <v>16.66960344264308</v>
      </c>
      <c r="V94" s="318">
        <v>14.83450210900576</v>
      </c>
      <c r="W94" s="318">
        <v>15.51773257511546</v>
      </c>
      <c r="DA94" s="139" t="s">
        <v>1942</v>
      </c>
    </row>
    <row r="95" spans="1:105" ht="12" customHeight="1" x14ac:dyDescent="0.25">
      <c r="J95" s="131"/>
    </row>
    <row r="96" spans="1:105" ht="15" customHeight="1" x14ac:dyDescent="0.25">
      <c r="A96" s="32" t="s">
        <v>253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52</v>
      </c>
      <c r="B98" s="234">
        <f t="shared" ref="B98:W98" si="4">SUM(B$99:B$104,B$106:B$108)</f>
        <v>1</v>
      </c>
      <c r="C98" s="234">
        <f t="shared" si="4"/>
        <v>1</v>
      </c>
      <c r="D98" s="234">
        <f t="shared" si="4"/>
        <v>1</v>
      </c>
      <c r="E98" s="234">
        <f t="shared" si="4"/>
        <v>0.99999999999999989</v>
      </c>
      <c r="F98" s="234">
        <f t="shared" si="4"/>
        <v>0.99999999999999978</v>
      </c>
      <c r="G98" s="234">
        <f t="shared" si="4"/>
        <v>1</v>
      </c>
      <c r="H98" s="234">
        <f t="shared" si="4"/>
        <v>1</v>
      </c>
      <c r="I98" s="234">
        <f t="shared" si="4"/>
        <v>1</v>
      </c>
      <c r="J98" s="234">
        <f t="shared" si="4"/>
        <v>0.99999999999999978</v>
      </c>
      <c r="K98" s="234">
        <f t="shared" si="4"/>
        <v>0.99999999999999989</v>
      </c>
      <c r="L98" s="234">
        <f t="shared" si="4"/>
        <v>1</v>
      </c>
      <c r="M98" s="234">
        <f t="shared" si="4"/>
        <v>0.99999999999999989</v>
      </c>
      <c r="N98" s="234">
        <f t="shared" si="4"/>
        <v>1</v>
      </c>
      <c r="O98" s="234">
        <f t="shared" si="4"/>
        <v>1</v>
      </c>
      <c r="P98" s="234">
        <f t="shared" si="4"/>
        <v>0.99999999999999989</v>
      </c>
      <c r="Q98" s="234">
        <f t="shared" si="4"/>
        <v>1.0000000000000002</v>
      </c>
      <c r="R98" s="234">
        <f t="shared" si="4"/>
        <v>0.99999999999999978</v>
      </c>
      <c r="S98" s="234">
        <f t="shared" si="4"/>
        <v>1</v>
      </c>
      <c r="T98" s="234">
        <f t="shared" si="4"/>
        <v>0.99999999999999989</v>
      </c>
      <c r="U98" s="234">
        <f t="shared" si="4"/>
        <v>1</v>
      </c>
      <c r="V98" s="234">
        <f t="shared" si="4"/>
        <v>1.0000000000000002</v>
      </c>
      <c r="W98" s="234">
        <f t="shared" si="4"/>
        <v>1</v>
      </c>
      <c r="DA98" s="95"/>
    </row>
    <row r="99" spans="1:105" ht="12" customHeight="1" x14ac:dyDescent="0.25">
      <c r="A99" s="55" t="s">
        <v>92</v>
      </c>
      <c r="B99" s="268">
        <f t="shared" ref="B99:W99" si="5">IF(B$6=0,0,B$6/B$5)</f>
        <v>4.9999999999981309E-3</v>
      </c>
      <c r="C99" s="268">
        <f t="shared" si="5"/>
        <v>4.9999999999983643E-3</v>
      </c>
      <c r="D99" s="268">
        <f t="shared" si="5"/>
        <v>4.9999999999983452E-3</v>
      </c>
      <c r="E99" s="268">
        <f t="shared" si="5"/>
        <v>4.9999999999986583E-3</v>
      </c>
      <c r="F99" s="268">
        <f t="shared" si="5"/>
        <v>4.9999999999986488E-3</v>
      </c>
      <c r="G99" s="268">
        <f t="shared" si="5"/>
        <v>4.999999999998837E-3</v>
      </c>
      <c r="H99" s="268">
        <f t="shared" si="5"/>
        <v>4.9999999999987815E-3</v>
      </c>
      <c r="I99" s="268">
        <f t="shared" si="5"/>
        <v>4.9999999999989393E-3</v>
      </c>
      <c r="J99" s="268">
        <f t="shared" si="5"/>
        <v>4.9999999999990356E-3</v>
      </c>
      <c r="K99" s="268">
        <f t="shared" si="5"/>
        <v>4.9999999999992559E-3</v>
      </c>
      <c r="L99" s="268">
        <f t="shared" si="5"/>
        <v>4.9999999999992681E-3</v>
      </c>
      <c r="M99" s="268">
        <f t="shared" si="5"/>
        <v>4.9999999999992733E-3</v>
      </c>
      <c r="N99" s="268">
        <f t="shared" si="5"/>
        <v>4.9999999999993956E-3</v>
      </c>
      <c r="O99" s="268">
        <f t="shared" si="5"/>
        <v>4.999999999999425E-3</v>
      </c>
      <c r="P99" s="268">
        <f t="shared" si="5"/>
        <v>4.9999999999993444E-3</v>
      </c>
      <c r="Q99" s="268">
        <f t="shared" si="5"/>
        <v>4.9999999999993513E-3</v>
      </c>
      <c r="R99" s="268">
        <f t="shared" si="5"/>
        <v>4.9999999999993262E-3</v>
      </c>
      <c r="S99" s="268">
        <f t="shared" si="5"/>
        <v>4.9999999999992707E-3</v>
      </c>
      <c r="T99" s="268">
        <f t="shared" si="5"/>
        <v>4.9999999999992854E-3</v>
      </c>
      <c r="U99" s="268">
        <f t="shared" si="5"/>
        <v>4.9999999999992446E-3</v>
      </c>
      <c r="V99" s="268">
        <f t="shared" si="5"/>
        <v>4.9999999999992984E-3</v>
      </c>
      <c r="W99" s="268">
        <f t="shared" si="5"/>
        <v>4.9999999999994511E-3</v>
      </c>
      <c r="DA99" s="76"/>
    </row>
    <row r="100" spans="1:105" ht="12" customHeight="1" x14ac:dyDescent="0.25">
      <c r="A100" s="202" t="s">
        <v>93</v>
      </c>
      <c r="B100" s="269">
        <f t="shared" ref="B100:W100" si="6">IF(B$7=0,0,B$7/B$5)</f>
        <v>6.9999999999973833E-3</v>
      </c>
      <c r="C100" s="269">
        <f t="shared" si="6"/>
        <v>6.9999999999977129E-3</v>
      </c>
      <c r="D100" s="269">
        <f t="shared" si="6"/>
        <v>6.9999999999976843E-3</v>
      </c>
      <c r="E100" s="269">
        <f t="shared" si="6"/>
        <v>6.9999999999981232E-3</v>
      </c>
      <c r="F100" s="269">
        <f t="shared" si="6"/>
        <v>6.9999999999981084E-3</v>
      </c>
      <c r="G100" s="269">
        <f t="shared" si="6"/>
        <v>6.999999999998373E-3</v>
      </c>
      <c r="H100" s="269">
        <f t="shared" si="6"/>
        <v>6.9999999999982932E-3</v>
      </c>
      <c r="I100" s="269">
        <f t="shared" si="6"/>
        <v>6.999999999998517E-3</v>
      </c>
      <c r="J100" s="269">
        <f t="shared" si="6"/>
        <v>6.9999999999986488E-3</v>
      </c>
      <c r="K100" s="269">
        <f t="shared" si="6"/>
        <v>6.9999999999989576E-3</v>
      </c>
      <c r="L100" s="269">
        <f t="shared" si="6"/>
        <v>6.9999999999989749E-3</v>
      </c>
      <c r="M100" s="269">
        <f t="shared" si="6"/>
        <v>6.9999999999989819E-3</v>
      </c>
      <c r="N100" s="269">
        <f t="shared" si="6"/>
        <v>6.9999999999991501E-3</v>
      </c>
      <c r="O100" s="269">
        <f t="shared" si="6"/>
        <v>6.9999999999991935E-3</v>
      </c>
      <c r="P100" s="269">
        <f t="shared" si="6"/>
        <v>6.9999999999990816E-3</v>
      </c>
      <c r="Q100" s="269">
        <f t="shared" si="6"/>
        <v>6.9999999999990929E-3</v>
      </c>
      <c r="R100" s="269">
        <f t="shared" si="6"/>
        <v>6.9999999999990547E-3</v>
      </c>
      <c r="S100" s="269">
        <f t="shared" si="6"/>
        <v>6.9999999999989767E-3</v>
      </c>
      <c r="T100" s="269">
        <f t="shared" si="6"/>
        <v>6.9999999999990009E-3</v>
      </c>
      <c r="U100" s="269">
        <f t="shared" si="6"/>
        <v>6.9999999999989385E-3</v>
      </c>
      <c r="V100" s="269">
        <f t="shared" si="6"/>
        <v>6.9999999999990183E-3</v>
      </c>
      <c r="W100" s="269">
        <f t="shared" si="6"/>
        <v>6.9999999999992308E-3</v>
      </c>
      <c r="DA100" s="77"/>
    </row>
    <row r="101" spans="1:105" ht="12" customHeight="1" x14ac:dyDescent="0.25">
      <c r="A101" s="202" t="s">
        <v>94</v>
      </c>
      <c r="B101" s="269">
        <f t="shared" ref="B101:W101" si="7">IF(B$8=0,0,B$8/B$5)</f>
        <v>3.9999999999985041E-2</v>
      </c>
      <c r="C101" s="269">
        <f t="shared" si="7"/>
        <v>3.9999999999986928E-2</v>
      </c>
      <c r="D101" s="269">
        <f t="shared" si="7"/>
        <v>3.9999999999986761E-2</v>
      </c>
      <c r="E101" s="269">
        <f t="shared" si="7"/>
        <v>3.9999999999989273E-2</v>
      </c>
      <c r="F101" s="269">
        <f t="shared" si="7"/>
        <v>3.999999999998919E-2</v>
      </c>
      <c r="G101" s="269">
        <f t="shared" si="7"/>
        <v>3.9999999999990696E-2</v>
      </c>
      <c r="H101" s="269">
        <f t="shared" si="7"/>
        <v>3.9999999999990259E-2</v>
      </c>
      <c r="I101" s="269">
        <f t="shared" si="7"/>
        <v>3.9999999999991522E-2</v>
      </c>
      <c r="J101" s="269">
        <f t="shared" si="7"/>
        <v>3.9999999999992285E-2</v>
      </c>
      <c r="K101" s="269">
        <f t="shared" si="7"/>
        <v>3.9999999999994047E-2</v>
      </c>
      <c r="L101" s="269">
        <f t="shared" si="7"/>
        <v>3.9999999999994144E-2</v>
      </c>
      <c r="M101" s="269">
        <f t="shared" si="7"/>
        <v>3.9999999999994193E-2</v>
      </c>
      <c r="N101" s="269">
        <f t="shared" si="7"/>
        <v>3.9999999999995157E-2</v>
      </c>
      <c r="O101" s="269">
        <f t="shared" si="7"/>
        <v>3.9999999999995386E-2</v>
      </c>
      <c r="P101" s="269">
        <f t="shared" si="7"/>
        <v>3.9999999999994755E-2</v>
      </c>
      <c r="Q101" s="269">
        <f t="shared" si="7"/>
        <v>3.9999999999994811E-2</v>
      </c>
      <c r="R101" s="269">
        <f t="shared" si="7"/>
        <v>3.9999999999994616E-2</v>
      </c>
      <c r="S101" s="269">
        <f t="shared" si="7"/>
        <v>3.9999999999994165E-2</v>
      </c>
      <c r="T101" s="269">
        <f t="shared" si="7"/>
        <v>3.9999999999994283E-2</v>
      </c>
      <c r="U101" s="269">
        <f t="shared" si="7"/>
        <v>3.9999999999993943E-2</v>
      </c>
      <c r="V101" s="269">
        <f t="shared" si="7"/>
        <v>3.9999999999994387E-2</v>
      </c>
      <c r="W101" s="269">
        <f t="shared" si="7"/>
        <v>3.9999999999995609E-2</v>
      </c>
      <c r="DA101" s="77"/>
    </row>
    <row r="102" spans="1:105" ht="12" customHeight="1" x14ac:dyDescent="0.25">
      <c r="A102" s="202" t="s">
        <v>95</v>
      </c>
      <c r="B102" s="269">
        <f t="shared" ref="B102:W102" si="8">IF(B$9=0,0,B$9/B$5)</f>
        <v>1.9999999999992527E-2</v>
      </c>
      <c r="C102" s="269">
        <f t="shared" si="8"/>
        <v>1.9999999999993457E-2</v>
      </c>
      <c r="D102" s="269">
        <f t="shared" si="8"/>
        <v>1.9999999999993381E-2</v>
      </c>
      <c r="E102" s="269">
        <f t="shared" si="8"/>
        <v>1.9999999999994637E-2</v>
      </c>
      <c r="F102" s="269">
        <f t="shared" si="8"/>
        <v>1.9999999999994602E-2</v>
      </c>
      <c r="G102" s="269">
        <f t="shared" si="8"/>
        <v>1.9999999999995341E-2</v>
      </c>
      <c r="H102" s="269">
        <f t="shared" si="8"/>
        <v>1.9999999999995129E-2</v>
      </c>
      <c r="I102" s="269">
        <f t="shared" si="8"/>
        <v>1.9999999999995754E-2</v>
      </c>
      <c r="J102" s="269">
        <f t="shared" si="8"/>
        <v>1.9999999999996139E-2</v>
      </c>
      <c r="K102" s="269">
        <f t="shared" si="8"/>
        <v>1.9999999999997024E-2</v>
      </c>
      <c r="L102" s="269">
        <f t="shared" si="8"/>
        <v>1.9999999999997072E-2</v>
      </c>
      <c r="M102" s="269">
        <f t="shared" si="8"/>
        <v>1.999999999999709E-2</v>
      </c>
      <c r="N102" s="269">
        <f t="shared" si="8"/>
        <v>1.9999999999997579E-2</v>
      </c>
      <c r="O102" s="269">
        <f t="shared" si="8"/>
        <v>1.9999999999997693E-2</v>
      </c>
      <c r="P102" s="269">
        <f t="shared" si="8"/>
        <v>1.9999999999997378E-2</v>
      </c>
      <c r="Q102" s="269">
        <f t="shared" si="8"/>
        <v>1.9999999999997405E-2</v>
      </c>
      <c r="R102" s="269">
        <f t="shared" si="8"/>
        <v>1.9999999999997301E-2</v>
      </c>
      <c r="S102" s="269">
        <f t="shared" si="8"/>
        <v>1.9999999999997083E-2</v>
      </c>
      <c r="T102" s="269">
        <f t="shared" si="8"/>
        <v>1.9999999999997142E-2</v>
      </c>
      <c r="U102" s="269">
        <f t="shared" si="8"/>
        <v>1.9999999999996968E-2</v>
      </c>
      <c r="V102" s="269">
        <f t="shared" si="8"/>
        <v>1.9999999999997194E-2</v>
      </c>
      <c r="W102" s="269">
        <f t="shared" si="8"/>
        <v>1.9999999999997804E-2</v>
      </c>
      <c r="DA102" s="77"/>
    </row>
    <row r="103" spans="1:105" ht="12" customHeight="1" x14ac:dyDescent="0.25">
      <c r="A103" s="56" t="s">
        <v>96</v>
      </c>
      <c r="B103" s="270">
        <f t="shared" ref="B103:W103" si="9">IF(B$10=0,0,B$10/B$5)</f>
        <v>2.3184981032975485E-3</v>
      </c>
      <c r="C103" s="270">
        <f t="shared" si="9"/>
        <v>4.1785767666124877E-3</v>
      </c>
      <c r="D103" s="270">
        <f t="shared" si="9"/>
        <v>4.5188530708907869E-3</v>
      </c>
      <c r="E103" s="270">
        <f t="shared" si="9"/>
        <v>5.9576777886741527E-3</v>
      </c>
      <c r="F103" s="270">
        <f t="shared" si="9"/>
        <v>6.0898385783411547E-3</v>
      </c>
      <c r="G103" s="270">
        <f t="shared" si="9"/>
        <v>6.517015915660924E-3</v>
      </c>
      <c r="H103" s="270">
        <f t="shared" si="9"/>
        <v>6.7259822912082417E-3</v>
      </c>
      <c r="I103" s="270">
        <f t="shared" si="9"/>
        <v>6.8015214913404332E-3</v>
      </c>
      <c r="J103" s="270">
        <f t="shared" si="9"/>
        <v>7.3729122225173003E-3</v>
      </c>
      <c r="K103" s="270">
        <f t="shared" si="9"/>
        <v>8.5774848138376204E-3</v>
      </c>
      <c r="L103" s="270">
        <f t="shared" si="9"/>
        <v>8.6780338882773162E-3</v>
      </c>
      <c r="M103" s="270">
        <f t="shared" si="9"/>
        <v>9.3542386168479277E-3</v>
      </c>
      <c r="N103" s="270">
        <f t="shared" si="9"/>
        <v>9.2997560421103579E-3</v>
      </c>
      <c r="O103" s="270">
        <f t="shared" si="9"/>
        <v>8.7658688326112313E-3</v>
      </c>
      <c r="P103" s="270">
        <f t="shared" si="9"/>
        <v>9.0357912243175936E-3</v>
      </c>
      <c r="Q103" s="270">
        <f t="shared" si="9"/>
        <v>9.0532875093873224E-3</v>
      </c>
      <c r="R103" s="270">
        <f t="shared" si="9"/>
        <v>9.4636966504637113E-3</v>
      </c>
      <c r="S103" s="270">
        <f t="shared" si="9"/>
        <v>1.0398079623126335E-2</v>
      </c>
      <c r="T103" s="270">
        <f t="shared" si="9"/>
        <v>1.0399006671658261E-2</v>
      </c>
      <c r="U103" s="270">
        <f t="shared" si="9"/>
        <v>1.0329469686122585E-2</v>
      </c>
      <c r="V103" s="270">
        <f t="shared" si="9"/>
        <v>1.025292174231543E-2</v>
      </c>
      <c r="W103" s="270">
        <f t="shared" si="9"/>
        <v>1.0715142604429637E-2</v>
      </c>
      <c r="DA103" s="78"/>
    </row>
    <row r="104" spans="1:105" ht="12" customHeight="1" x14ac:dyDescent="0.25">
      <c r="A104" s="203" t="s">
        <v>1855</v>
      </c>
      <c r="B104" s="271">
        <f t="shared" ref="B104:W104" si="10">IF(B$16=0,0,B$16/B$5)</f>
        <v>3.6421545430734645E-3</v>
      </c>
      <c r="C104" s="271">
        <f t="shared" si="10"/>
        <v>5.2026978113557231E-3</v>
      </c>
      <c r="D104" s="271">
        <f t="shared" si="10"/>
        <v>5.0412416142794391E-3</v>
      </c>
      <c r="E104" s="271">
        <f t="shared" si="10"/>
        <v>6.7189664067411146E-3</v>
      </c>
      <c r="F104" s="271">
        <f t="shared" si="10"/>
        <v>9.1782820000919536E-3</v>
      </c>
      <c r="G104" s="271">
        <f t="shared" si="10"/>
        <v>9.0092206071713636E-3</v>
      </c>
      <c r="H104" s="271">
        <f t="shared" si="10"/>
        <v>9.1656005877885152E-3</v>
      </c>
      <c r="I104" s="271">
        <f t="shared" si="10"/>
        <v>9.4365927585617158E-3</v>
      </c>
      <c r="J104" s="271">
        <f t="shared" si="10"/>
        <v>9.4407062193552545E-3</v>
      </c>
      <c r="K104" s="271">
        <f t="shared" si="10"/>
        <v>1.114774403908784E-2</v>
      </c>
      <c r="L104" s="271">
        <f t="shared" si="10"/>
        <v>1.224150845144133E-2</v>
      </c>
      <c r="M104" s="271">
        <f t="shared" si="10"/>
        <v>1.2596990010414045E-2</v>
      </c>
      <c r="N104" s="271">
        <f t="shared" si="10"/>
        <v>1.0263624244507816E-2</v>
      </c>
      <c r="O104" s="271">
        <f t="shared" si="10"/>
        <v>1.1087991285374106E-2</v>
      </c>
      <c r="P104" s="271">
        <f t="shared" si="10"/>
        <v>1.2362482355036944E-2</v>
      </c>
      <c r="Q104" s="271">
        <f t="shared" si="10"/>
        <v>1.2017174015240155E-2</v>
      </c>
      <c r="R104" s="271">
        <f t="shared" si="10"/>
        <v>1.1102129157507062E-2</v>
      </c>
      <c r="S104" s="271">
        <f t="shared" si="10"/>
        <v>1.1262719204010159E-2</v>
      </c>
      <c r="T104" s="271">
        <f t="shared" si="10"/>
        <v>1.1598422709155514E-2</v>
      </c>
      <c r="U104" s="271">
        <f t="shared" si="10"/>
        <v>1.1574602753388707E-2</v>
      </c>
      <c r="V104" s="271">
        <f t="shared" si="10"/>
        <v>1.1844450447322546E-2</v>
      </c>
      <c r="W104" s="271">
        <f t="shared" si="10"/>
        <v>1.303878656656814E-2</v>
      </c>
      <c r="DA104" s="79"/>
    </row>
    <row r="105" spans="1:105" ht="12" customHeight="1" x14ac:dyDescent="0.25">
      <c r="A105" s="203" t="s">
        <v>1857</v>
      </c>
      <c r="B105" s="271">
        <f t="shared" ref="B105:W105" si="11">IF(B$17=0,0,B$17/B$5)</f>
        <v>0.91394567059127041</v>
      </c>
      <c r="C105" s="271">
        <f t="shared" si="11"/>
        <v>0.9070571747301539</v>
      </c>
      <c r="D105" s="271">
        <f t="shared" si="11"/>
        <v>0.90723714617201046</v>
      </c>
      <c r="E105" s="271">
        <f t="shared" si="11"/>
        <v>0.90039231934517938</v>
      </c>
      <c r="F105" s="271">
        <f t="shared" si="11"/>
        <v>0.89233569719915984</v>
      </c>
      <c r="G105" s="271">
        <f t="shared" si="11"/>
        <v>0.8924532732390259</v>
      </c>
      <c r="H105" s="271">
        <f t="shared" si="11"/>
        <v>0.89174041581482422</v>
      </c>
      <c r="I105" s="271">
        <f t="shared" si="11"/>
        <v>0.89079167961997607</v>
      </c>
      <c r="J105" s="271">
        <f t="shared" si="11"/>
        <v>0.89020703440401827</v>
      </c>
      <c r="K105" s="271">
        <f t="shared" si="11"/>
        <v>0.88350200661577893</v>
      </c>
      <c r="L105" s="271">
        <f t="shared" si="11"/>
        <v>0.87987710554597787</v>
      </c>
      <c r="M105" s="271">
        <f t="shared" si="11"/>
        <v>0.87805546023849512</v>
      </c>
      <c r="N105" s="271">
        <f t="shared" si="11"/>
        <v>0.88562856583670657</v>
      </c>
      <c r="O105" s="271">
        <f t="shared" si="11"/>
        <v>0.88350615924785836</v>
      </c>
      <c r="P105" s="271">
        <f t="shared" si="11"/>
        <v>0.8791295434094617</v>
      </c>
      <c r="Q105" s="271">
        <f t="shared" si="11"/>
        <v>0.88022470733040381</v>
      </c>
      <c r="R105" s="271">
        <f t="shared" si="11"/>
        <v>0.88276277606424536</v>
      </c>
      <c r="S105" s="271">
        <f t="shared" si="11"/>
        <v>0.88131093627507384</v>
      </c>
      <c r="T105" s="271">
        <f t="shared" si="11"/>
        <v>0.88022829793218427</v>
      </c>
      <c r="U105" s="271">
        <f t="shared" si="11"/>
        <v>0.88037458810852487</v>
      </c>
      <c r="V105" s="271">
        <f t="shared" si="11"/>
        <v>0.87958162681632224</v>
      </c>
      <c r="W105" s="271">
        <f t="shared" si="11"/>
        <v>0.87527098956997007</v>
      </c>
      <c r="DA105" s="79"/>
    </row>
    <row r="106" spans="1:105" ht="12" customHeight="1" x14ac:dyDescent="0.25">
      <c r="A106" s="62" t="s">
        <v>1858</v>
      </c>
      <c r="B106" s="320">
        <f t="shared" ref="B106:W106" si="12">IF(B$18=0,0,B$18/B$5)</f>
        <v>0.88359438273232505</v>
      </c>
      <c r="C106" s="320">
        <f t="shared" si="12"/>
        <v>0.86370135963552308</v>
      </c>
      <c r="D106" s="320">
        <f t="shared" si="12"/>
        <v>0.86522679938634861</v>
      </c>
      <c r="E106" s="320">
        <f t="shared" si="12"/>
        <v>0.84440093262233684</v>
      </c>
      <c r="F106" s="320">
        <f t="shared" si="12"/>
        <v>0.8158500138650604</v>
      </c>
      <c r="G106" s="320">
        <f t="shared" si="12"/>
        <v>0.81737643484593159</v>
      </c>
      <c r="H106" s="320">
        <f t="shared" si="12"/>
        <v>0.81536041091658684</v>
      </c>
      <c r="I106" s="320">
        <f t="shared" si="12"/>
        <v>0.81215340663196212</v>
      </c>
      <c r="J106" s="320">
        <f t="shared" si="12"/>
        <v>0.81153448257605831</v>
      </c>
      <c r="K106" s="320">
        <f t="shared" si="12"/>
        <v>0.79060413962338061</v>
      </c>
      <c r="L106" s="320">
        <f t="shared" si="12"/>
        <v>0.77786453511730069</v>
      </c>
      <c r="M106" s="320">
        <f t="shared" si="12"/>
        <v>0.77308054348504518</v>
      </c>
      <c r="N106" s="320">
        <f t="shared" si="12"/>
        <v>0.80009836379914179</v>
      </c>
      <c r="O106" s="320">
        <f t="shared" si="12"/>
        <v>0.79110623186974127</v>
      </c>
      <c r="P106" s="320">
        <f t="shared" si="12"/>
        <v>0.77610885711748756</v>
      </c>
      <c r="Q106" s="320">
        <f t="shared" si="12"/>
        <v>0.78008159053673631</v>
      </c>
      <c r="R106" s="320">
        <f t="shared" si="12"/>
        <v>0.79024503308502025</v>
      </c>
      <c r="S106" s="320">
        <f t="shared" si="12"/>
        <v>0.78745494290832296</v>
      </c>
      <c r="T106" s="320">
        <f t="shared" si="12"/>
        <v>0.78357477535588871</v>
      </c>
      <c r="U106" s="320">
        <f t="shared" si="12"/>
        <v>0.78391956516361938</v>
      </c>
      <c r="V106" s="320">
        <f t="shared" si="12"/>
        <v>0.78087787308863488</v>
      </c>
      <c r="W106" s="320">
        <f t="shared" si="12"/>
        <v>0.76661443484856928</v>
      </c>
      <c r="DA106" s="141"/>
    </row>
    <row r="107" spans="1:105" ht="12" customHeight="1" x14ac:dyDescent="0.25">
      <c r="A107" s="62" t="s">
        <v>1870</v>
      </c>
      <c r="B107" s="320">
        <f t="shared" ref="B107:W107" si="13">IF(B$29=0,0,B$29/B$5)</f>
        <v>3.0351287858945409E-2</v>
      </c>
      <c r="C107" s="320">
        <f t="shared" si="13"/>
        <v>4.3355815094630823E-2</v>
      </c>
      <c r="D107" s="320">
        <f t="shared" si="13"/>
        <v>4.2010346785661817E-2</v>
      </c>
      <c r="E107" s="320">
        <f t="shared" si="13"/>
        <v>5.599138672284238E-2</v>
      </c>
      <c r="F107" s="320">
        <f t="shared" si="13"/>
        <v>7.6485683334099303E-2</v>
      </c>
      <c r="G107" s="320">
        <f t="shared" si="13"/>
        <v>7.5076838393094383E-2</v>
      </c>
      <c r="H107" s="320">
        <f t="shared" si="13"/>
        <v>7.6380004898237319E-2</v>
      </c>
      <c r="I107" s="320">
        <f t="shared" si="13"/>
        <v>7.8638272988013985E-2</v>
      </c>
      <c r="J107" s="320">
        <f t="shared" si="13"/>
        <v>7.8672551827960097E-2</v>
      </c>
      <c r="K107" s="320">
        <f t="shared" si="13"/>
        <v>9.289786699239827E-2</v>
      </c>
      <c r="L107" s="320">
        <f t="shared" si="13"/>
        <v>0.10201257042867733</v>
      </c>
      <c r="M107" s="320">
        <f t="shared" si="13"/>
        <v>0.10497491675344993</v>
      </c>
      <c r="N107" s="320">
        <f t="shared" si="13"/>
        <v>8.5530202037564743E-2</v>
      </c>
      <c r="O107" s="320">
        <f t="shared" si="13"/>
        <v>9.2399927378117128E-2</v>
      </c>
      <c r="P107" s="320">
        <f t="shared" si="13"/>
        <v>0.10302068629197414</v>
      </c>
      <c r="Q107" s="320">
        <f t="shared" si="13"/>
        <v>0.10014311679366757</v>
      </c>
      <c r="R107" s="320">
        <f t="shared" si="13"/>
        <v>9.2517742979225118E-2</v>
      </c>
      <c r="S107" s="320">
        <f t="shared" si="13"/>
        <v>9.3855993366750934E-2</v>
      </c>
      <c r="T107" s="320">
        <f t="shared" si="13"/>
        <v>9.6653522576295559E-2</v>
      </c>
      <c r="U107" s="320">
        <f t="shared" si="13"/>
        <v>9.6455022944905516E-2</v>
      </c>
      <c r="V107" s="320">
        <f t="shared" si="13"/>
        <v>9.8703753727687443E-2</v>
      </c>
      <c r="W107" s="320">
        <f t="shared" si="13"/>
        <v>0.10865655472140071</v>
      </c>
      <c r="DA107" s="141"/>
    </row>
    <row r="108" spans="1:105" ht="12" customHeight="1" x14ac:dyDescent="0.25">
      <c r="A108" s="41" t="s">
        <v>1872</v>
      </c>
      <c r="B108" s="321">
        <f t="shared" ref="B108:W108" si="14">IF(B$30=0,0,B$30/B$5)</f>
        <v>8.0936767623854492E-3</v>
      </c>
      <c r="C108" s="321">
        <f t="shared" si="14"/>
        <v>1.1561550691901566E-2</v>
      </c>
      <c r="D108" s="321">
        <f t="shared" si="14"/>
        <v>1.1202759142843157E-2</v>
      </c>
      <c r="E108" s="321">
        <f t="shared" si="14"/>
        <v>1.4931036459424644E-2</v>
      </c>
      <c r="F108" s="321">
        <f t="shared" si="14"/>
        <v>2.0396182222426486E-2</v>
      </c>
      <c r="G108" s="321">
        <f t="shared" si="14"/>
        <v>2.0020490238158505E-2</v>
      </c>
      <c r="H108" s="321">
        <f t="shared" si="14"/>
        <v>2.0368001306196631E-2</v>
      </c>
      <c r="I108" s="321">
        <f t="shared" si="14"/>
        <v>2.0970206130137076E-2</v>
      </c>
      <c r="J108" s="321">
        <f t="shared" si="14"/>
        <v>2.0979347154122703E-2</v>
      </c>
      <c r="K108" s="321">
        <f t="shared" si="14"/>
        <v>2.4772764531306217E-2</v>
      </c>
      <c r="L108" s="321">
        <f t="shared" si="14"/>
        <v>2.7203352114313968E-2</v>
      </c>
      <c r="M108" s="321">
        <f t="shared" si="14"/>
        <v>2.7993311134253338E-2</v>
      </c>
      <c r="N108" s="321">
        <f t="shared" si="14"/>
        <v>2.2808053876683956E-2</v>
      </c>
      <c r="O108" s="321">
        <f t="shared" si="14"/>
        <v>2.4639980634164584E-2</v>
      </c>
      <c r="P108" s="321">
        <f t="shared" si="14"/>
        <v>2.7472183011193113E-2</v>
      </c>
      <c r="Q108" s="321">
        <f t="shared" si="14"/>
        <v>2.6704831144978028E-2</v>
      </c>
      <c r="R108" s="321">
        <f t="shared" si="14"/>
        <v>2.4671398127793377E-2</v>
      </c>
      <c r="S108" s="321">
        <f t="shared" si="14"/>
        <v>2.502826489780027E-2</v>
      </c>
      <c r="T108" s="321">
        <f t="shared" si="14"/>
        <v>2.5774272687012181E-2</v>
      </c>
      <c r="U108" s="321">
        <f t="shared" si="14"/>
        <v>2.5721339451974818E-2</v>
      </c>
      <c r="V108" s="321">
        <f t="shared" si="14"/>
        <v>2.6321000994050017E-2</v>
      </c>
      <c r="W108" s="321">
        <f t="shared" si="14"/>
        <v>2.8975081259040195E-2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53</v>
      </c>
      <c r="B110" s="234">
        <f t="shared" ref="B110:W110" si="15">SUM(B$111:B$115,B$117:B$118,B$120:B$121,B$123:B$124)</f>
        <v>0.99999999999999967</v>
      </c>
      <c r="C110" s="234">
        <f t="shared" si="15"/>
        <v>1.0000000000000002</v>
      </c>
      <c r="D110" s="234">
        <f t="shared" si="15"/>
        <v>0.99999999999999989</v>
      </c>
      <c r="E110" s="234">
        <f t="shared" si="15"/>
        <v>0.99999999999999978</v>
      </c>
      <c r="F110" s="234">
        <f t="shared" si="15"/>
        <v>0.99999999999999978</v>
      </c>
      <c r="G110" s="234">
        <f t="shared" si="15"/>
        <v>1.0000000000000004</v>
      </c>
      <c r="H110" s="234">
        <f t="shared" si="15"/>
        <v>0.99999999999999989</v>
      </c>
      <c r="I110" s="234">
        <f t="shared" si="15"/>
        <v>1</v>
      </c>
      <c r="J110" s="234">
        <f t="shared" si="15"/>
        <v>1</v>
      </c>
      <c r="K110" s="234">
        <f t="shared" si="15"/>
        <v>0.99999999999999989</v>
      </c>
      <c r="L110" s="234">
        <f t="shared" si="15"/>
        <v>0.99999999999999978</v>
      </c>
      <c r="M110" s="234">
        <f t="shared" si="15"/>
        <v>0.99999999999999989</v>
      </c>
      <c r="N110" s="234">
        <f t="shared" si="15"/>
        <v>0.99999999999999978</v>
      </c>
      <c r="O110" s="234">
        <f t="shared" si="15"/>
        <v>1.0000000000000002</v>
      </c>
      <c r="P110" s="234">
        <f t="shared" si="15"/>
        <v>1</v>
      </c>
      <c r="Q110" s="234">
        <f t="shared" si="15"/>
        <v>1.0000000000000002</v>
      </c>
      <c r="R110" s="234">
        <f t="shared" si="15"/>
        <v>1</v>
      </c>
      <c r="S110" s="234">
        <f t="shared" si="15"/>
        <v>0.99999999999999978</v>
      </c>
      <c r="T110" s="234">
        <f t="shared" si="15"/>
        <v>1</v>
      </c>
      <c r="U110" s="234">
        <f t="shared" si="15"/>
        <v>1</v>
      </c>
      <c r="V110" s="234">
        <f t="shared" si="15"/>
        <v>0.99999999999999989</v>
      </c>
      <c r="W110" s="234">
        <f t="shared" si="15"/>
        <v>1</v>
      </c>
      <c r="DA110" s="95"/>
    </row>
    <row r="111" spans="1:105" ht="12" customHeight="1" x14ac:dyDescent="0.25">
      <c r="A111" s="55" t="s">
        <v>92</v>
      </c>
      <c r="B111" s="301">
        <f t="shared" ref="B111:W111" si="16">IF(B$33=0,0,B$33/B$32)</f>
        <v>5.2781221197513266E-3</v>
      </c>
      <c r="C111" s="301">
        <f t="shared" si="16"/>
        <v>5.2781221197513179E-3</v>
      </c>
      <c r="D111" s="301">
        <f t="shared" si="16"/>
        <v>5.2781221197512858E-3</v>
      </c>
      <c r="E111" s="301">
        <f t="shared" si="16"/>
        <v>5.2781221197514012E-3</v>
      </c>
      <c r="F111" s="301">
        <f t="shared" si="16"/>
        <v>5.2781221197508478E-3</v>
      </c>
      <c r="G111" s="301">
        <f t="shared" si="16"/>
        <v>5.2781221197512719E-3</v>
      </c>
      <c r="H111" s="301">
        <f t="shared" si="16"/>
        <v>5.2781221197511254E-3</v>
      </c>
      <c r="I111" s="301">
        <f t="shared" si="16"/>
        <v>5.2781221197514411E-3</v>
      </c>
      <c r="J111" s="301">
        <f t="shared" si="16"/>
        <v>5.2781221197515599E-3</v>
      </c>
      <c r="K111" s="301">
        <f t="shared" si="16"/>
        <v>5.2781221197517022E-3</v>
      </c>
      <c r="L111" s="301">
        <f t="shared" si="16"/>
        <v>5.2781221197515469E-3</v>
      </c>
      <c r="M111" s="301">
        <f t="shared" si="16"/>
        <v>5.2781221197512702E-3</v>
      </c>
      <c r="N111" s="301">
        <f t="shared" si="16"/>
        <v>5.2781221197521332E-3</v>
      </c>
      <c r="O111" s="301">
        <f t="shared" si="16"/>
        <v>5.2781221197520907E-3</v>
      </c>
      <c r="P111" s="301">
        <f t="shared" si="16"/>
        <v>5.2781221197515781E-3</v>
      </c>
      <c r="Q111" s="301">
        <f t="shared" si="16"/>
        <v>5.2781221197516701E-3</v>
      </c>
      <c r="R111" s="301">
        <f t="shared" si="16"/>
        <v>5.2781221197517967E-3</v>
      </c>
      <c r="S111" s="301">
        <f t="shared" si="16"/>
        <v>5.278122119751566E-3</v>
      </c>
      <c r="T111" s="301">
        <f t="shared" si="16"/>
        <v>5.2781221197515616E-3</v>
      </c>
      <c r="U111" s="301">
        <f t="shared" si="16"/>
        <v>5.2781221197514732E-3</v>
      </c>
      <c r="V111" s="301">
        <f t="shared" si="16"/>
        <v>5.2781221197515486E-3</v>
      </c>
      <c r="W111" s="301">
        <f t="shared" si="16"/>
        <v>5.2781221197517811E-3</v>
      </c>
      <c r="DA111" s="67"/>
    </row>
    <row r="112" spans="1:105" ht="12" customHeight="1" x14ac:dyDescent="0.25">
      <c r="A112" s="202" t="s">
        <v>93</v>
      </c>
      <c r="B112" s="235">
        <f t="shared" ref="B112:W112" si="17">IF(B$34=0,0,B$34/B$32)</f>
        <v>7.4900519068666575E-3</v>
      </c>
      <c r="C112" s="235">
        <f t="shared" si="17"/>
        <v>7.490051906866641E-3</v>
      </c>
      <c r="D112" s="235">
        <f t="shared" si="17"/>
        <v>7.4900519068665994E-3</v>
      </c>
      <c r="E112" s="235">
        <f t="shared" si="17"/>
        <v>7.4900519068667668E-3</v>
      </c>
      <c r="F112" s="235">
        <f t="shared" si="17"/>
        <v>7.4900519068659792E-3</v>
      </c>
      <c r="G112" s="235">
        <f t="shared" si="17"/>
        <v>7.4900519068665803E-3</v>
      </c>
      <c r="H112" s="235">
        <f t="shared" si="17"/>
        <v>7.4900519068663712E-3</v>
      </c>
      <c r="I112" s="235">
        <f t="shared" si="17"/>
        <v>7.4900519068668179E-3</v>
      </c>
      <c r="J112" s="235">
        <f t="shared" si="17"/>
        <v>7.4900519068669897E-3</v>
      </c>
      <c r="K112" s="235">
        <f t="shared" si="17"/>
        <v>7.4900519068671926E-3</v>
      </c>
      <c r="L112" s="235">
        <f t="shared" si="17"/>
        <v>7.4900519068669723E-3</v>
      </c>
      <c r="M112" s="235">
        <f t="shared" si="17"/>
        <v>7.4900519068665777E-3</v>
      </c>
      <c r="N112" s="235">
        <f t="shared" si="17"/>
        <v>7.4900519068678015E-3</v>
      </c>
      <c r="O112" s="235">
        <f t="shared" si="17"/>
        <v>7.4900519068677417E-3</v>
      </c>
      <c r="P112" s="235">
        <f t="shared" si="17"/>
        <v>7.4900519068670148E-3</v>
      </c>
      <c r="Q112" s="235">
        <f t="shared" si="17"/>
        <v>7.4900519068671467E-3</v>
      </c>
      <c r="R112" s="235">
        <f t="shared" si="17"/>
        <v>7.4900519068673279E-3</v>
      </c>
      <c r="S112" s="235">
        <f t="shared" si="17"/>
        <v>7.4900519068669983E-3</v>
      </c>
      <c r="T112" s="235">
        <f t="shared" si="17"/>
        <v>7.4900519068669949E-3</v>
      </c>
      <c r="U112" s="235">
        <f t="shared" si="17"/>
        <v>7.4900519068668674E-3</v>
      </c>
      <c r="V112" s="235">
        <f t="shared" si="17"/>
        <v>7.4900519068669749E-3</v>
      </c>
      <c r="W112" s="235">
        <f t="shared" si="17"/>
        <v>7.4900519068673045E-3</v>
      </c>
      <c r="DA112" s="174"/>
    </row>
    <row r="113" spans="1:105" ht="12" customHeight="1" x14ac:dyDescent="0.25">
      <c r="A113" s="202" t="s">
        <v>94</v>
      </c>
      <c r="B113" s="235">
        <f t="shared" ref="B113:W113" si="18">IF(B$35=0,0,B$35/B$32)</f>
        <v>2.665258069415348E-2</v>
      </c>
      <c r="C113" s="235">
        <f t="shared" si="18"/>
        <v>2.6652580694153424E-2</v>
      </c>
      <c r="D113" s="235">
        <f t="shared" si="18"/>
        <v>2.6652580694153265E-2</v>
      </c>
      <c r="E113" s="235">
        <f t="shared" si="18"/>
        <v>2.6652580694153855E-2</v>
      </c>
      <c r="F113" s="235">
        <f t="shared" si="18"/>
        <v>2.6652580694151062E-2</v>
      </c>
      <c r="G113" s="235">
        <f t="shared" si="18"/>
        <v>2.6652580694153192E-2</v>
      </c>
      <c r="H113" s="235">
        <f t="shared" si="18"/>
        <v>2.6652580694152453E-2</v>
      </c>
      <c r="I113" s="235">
        <f t="shared" si="18"/>
        <v>2.6652580694154042E-2</v>
      </c>
      <c r="J113" s="235">
        <f t="shared" si="18"/>
        <v>2.6652580694154646E-2</v>
      </c>
      <c r="K113" s="235">
        <f t="shared" si="18"/>
        <v>2.6652580694155364E-2</v>
      </c>
      <c r="L113" s="235">
        <f t="shared" si="18"/>
        <v>2.6652580694154611E-2</v>
      </c>
      <c r="M113" s="235">
        <f t="shared" si="18"/>
        <v>2.6652580694153199E-2</v>
      </c>
      <c r="N113" s="235">
        <f t="shared" si="18"/>
        <v>2.6652580694157543E-2</v>
      </c>
      <c r="O113" s="235">
        <f t="shared" si="18"/>
        <v>2.6652580694157352E-2</v>
      </c>
      <c r="P113" s="235">
        <f t="shared" si="18"/>
        <v>2.6652580694154729E-2</v>
      </c>
      <c r="Q113" s="235">
        <f t="shared" si="18"/>
        <v>2.6652580694155225E-2</v>
      </c>
      <c r="R113" s="235">
        <f t="shared" si="18"/>
        <v>2.6652580694155849E-2</v>
      </c>
      <c r="S113" s="235">
        <f t="shared" si="18"/>
        <v>2.6652580694154691E-2</v>
      </c>
      <c r="T113" s="235">
        <f t="shared" si="18"/>
        <v>2.6652580694154677E-2</v>
      </c>
      <c r="U113" s="235">
        <f t="shared" si="18"/>
        <v>2.6652580694154219E-2</v>
      </c>
      <c r="V113" s="235">
        <f t="shared" si="18"/>
        <v>2.6652580694154607E-2</v>
      </c>
      <c r="W113" s="235">
        <f t="shared" si="18"/>
        <v>2.6652580694155763E-2</v>
      </c>
      <c r="DA113" s="174"/>
    </row>
    <row r="114" spans="1:105" ht="12" customHeight="1" x14ac:dyDescent="0.25">
      <c r="A114" s="202" t="s">
        <v>95</v>
      </c>
      <c r="B114" s="235">
        <f t="shared" ref="B114:W114" si="19">IF(B$36=0,0,B$36/B$32)</f>
        <v>2.1112488479005286E-2</v>
      </c>
      <c r="C114" s="235">
        <f t="shared" si="19"/>
        <v>2.1112488479005258E-2</v>
      </c>
      <c r="D114" s="235">
        <f t="shared" si="19"/>
        <v>2.1112488479005129E-2</v>
      </c>
      <c r="E114" s="235">
        <f t="shared" si="19"/>
        <v>2.1112488479005605E-2</v>
      </c>
      <c r="F114" s="235">
        <f t="shared" si="19"/>
        <v>2.1112488479003391E-2</v>
      </c>
      <c r="G114" s="235">
        <f t="shared" si="19"/>
        <v>2.1112488479005084E-2</v>
      </c>
      <c r="H114" s="235">
        <f t="shared" si="19"/>
        <v>2.1112488479004491E-2</v>
      </c>
      <c r="I114" s="235">
        <f t="shared" si="19"/>
        <v>2.111248847900575E-2</v>
      </c>
      <c r="J114" s="235">
        <f t="shared" si="19"/>
        <v>2.1112488479006233E-2</v>
      </c>
      <c r="K114" s="235">
        <f t="shared" si="19"/>
        <v>2.1112488479006809E-2</v>
      </c>
      <c r="L114" s="235">
        <f t="shared" si="19"/>
        <v>2.1112488479006191E-2</v>
      </c>
      <c r="M114" s="235">
        <f t="shared" si="19"/>
        <v>2.1112488479005081E-2</v>
      </c>
      <c r="N114" s="235">
        <f t="shared" si="19"/>
        <v>2.1112488479008523E-2</v>
      </c>
      <c r="O114" s="235">
        <f t="shared" si="19"/>
        <v>2.1112488479008363E-2</v>
      </c>
      <c r="P114" s="235">
        <f t="shared" si="19"/>
        <v>2.1112488479006299E-2</v>
      </c>
      <c r="Q114" s="235">
        <f t="shared" si="19"/>
        <v>2.1112488479006677E-2</v>
      </c>
      <c r="R114" s="235">
        <f t="shared" si="19"/>
        <v>2.1112488479007187E-2</v>
      </c>
      <c r="S114" s="235">
        <f t="shared" si="19"/>
        <v>2.1112488479006257E-2</v>
      </c>
      <c r="T114" s="235">
        <f t="shared" si="19"/>
        <v>2.1112488479006247E-2</v>
      </c>
      <c r="U114" s="235">
        <f t="shared" si="19"/>
        <v>2.1112488479005893E-2</v>
      </c>
      <c r="V114" s="235">
        <f t="shared" si="19"/>
        <v>2.1112488479006195E-2</v>
      </c>
      <c r="W114" s="235">
        <f t="shared" si="19"/>
        <v>2.1112488479007117E-2</v>
      </c>
      <c r="DA114" s="174"/>
    </row>
    <row r="115" spans="1:105" ht="12" customHeight="1" x14ac:dyDescent="0.25">
      <c r="A115" s="56" t="s">
        <v>96</v>
      </c>
      <c r="B115" s="302">
        <f t="shared" ref="B115:W115" si="20">IF(B$37=0,0,B$37/B$32)</f>
        <v>1.8210966366420393E-3</v>
      </c>
      <c r="C115" s="302">
        <f t="shared" si="20"/>
        <v>3.3328841386978244E-3</v>
      </c>
      <c r="D115" s="302">
        <f t="shared" si="20"/>
        <v>3.5990439798394792E-3</v>
      </c>
      <c r="E115" s="302">
        <f t="shared" si="20"/>
        <v>4.8243798613452713E-3</v>
      </c>
      <c r="F115" s="302">
        <f t="shared" si="20"/>
        <v>5.0526088167660863E-3</v>
      </c>
      <c r="G115" s="302">
        <f t="shared" si="20"/>
        <v>5.3985593218557719E-3</v>
      </c>
      <c r="H115" s="302">
        <f t="shared" si="20"/>
        <v>5.5806804965438991E-3</v>
      </c>
      <c r="I115" s="302">
        <f t="shared" si="20"/>
        <v>5.658779143371216E-3</v>
      </c>
      <c r="J115" s="302">
        <f t="shared" si="20"/>
        <v>6.1353949983409687E-3</v>
      </c>
      <c r="K115" s="302">
        <f t="shared" si="20"/>
        <v>7.2643323757854254E-3</v>
      </c>
      <c r="L115" s="302">
        <f t="shared" si="20"/>
        <v>7.4325100086792273E-3</v>
      </c>
      <c r="M115" s="302">
        <f t="shared" si="20"/>
        <v>8.042668939089382E-3</v>
      </c>
      <c r="N115" s="302">
        <f t="shared" si="20"/>
        <v>7.8073093172631829E-3</v>
      </c>
      <c r="O115" s="302">
        <f t="shared" si="20"/>
        <v>7.4197550204433624E-3</v>
      </c>
      <c r="P115" s="302">
        <f t="shared" si="20"/>
        <v>7.749369843998666E-3</v>
      </c>
      <c r="Q115" s="302">
        <f t="shared" si="20"/>
        <v>7.7368549710692073E-3</v>
      </c>
      <c r="R115" s="302">
        <f t="shared" si="20"/>
        <v>8.0131553840042703E-3</v>
      </c>
      <c r="S115" s="302">
        <f t="shared" si="20"/>
        <v>8.8210777563688756E-3</v>
      </c>
      <c r="T115" s="302">
        <f t="shared" si="20"/>
        <v>8.8521891204292689E-3</v>
      </c>
      <c r="U115" s="302">
        <f t="shared" si="20"/>
        <v>8.7906779099630183E-3</v>
      </c>
      <c r="V115" s="302">
        <f t="shared" si="20"/>
        <v>8.7495110043347268E-3</v>
      </c>
      <c r="W115" s="302">
        <f t="shared" si="20"/>
        <v>9.2586760476261638E-3</v>
      </c>
      <c r="DA115" s="68"/>
    </row>
    <row r="116" spans="1:105" ht="12" customHeight="1" x14ac:dyDescent="0.25">
      <c r="A116" s="203" t="s">
        <v>1885</v>
      </c>
      <c r="B116" s="303">
        <f t="shared" ref="B116:W116" si="21">IF(B$43=0,0,B$43/B$32)</f>
        <v>3.0203613928370166E-2</v>
      </c>
      <c r="C116" s="303">
        <f t="shared" si="21"/>
        <v>3.1768647038469051E-2</v>
      </c>
      <c r="D116" s="303">
        <f t="shared" si="21"/>
        <v>3.1592883049780356E-2</v>
      </c>
      <c r="E116" s="303">
        <f t="shared" si="21"/>
        <v>3.3336967179940377E-2</v>
      </c>
      <c r="F116" s="303">
        <f t="shared" si="21"/>
        <v>3.6044119061001523E-2</v>
      </c>
      <c r="G116" s="303">
        <f t="shared" si="21"/>
        <v>3.5844398887838469E-2</v>
      </c>
      <c r="H116" s="303">
        <f t="shared" si="21"/>
        <v>3.6016150762995157E-2</v>
      </c>
      <c r="I116" s="303">
        <f t="shared" si="21"/>
        <v>3.6321245946004443E-2</v>
      </c>
      <c r="J116" s="303">
        <f t="shared" si="21"/>
        <v>3.6313662250989878E-2</v>
      </c>
      <c r="K116" s="303">
        <f t="shared" si="21"/>
        <v>3.825929413241573E-2</v>
      </c>
      <c r="L116" s="303">
        <f t="shared" si="21"/>
        <v>3.9556812601277545E-2</v>
      </c>
      <c r="M116" s="303">
        <f t="shared" si="21"/>
        <v>3.9971269335269559E-2</v>
      </c>
      <c r="N116" s="303">
        <f t="shared" si="21"/>
        <v>3.7214291152788792E-2</v>
      </c>
      <c r="O116" s="303">
        <f t="shared" si="21"/>
        <v>3.818511817189317E-2</v>
      </c>
      <c r="P116" s="303">
        <f t="shared" si="21"/>
        <v>3.9694799616890611E-2</v>
      </c>
      <c r="Q116" s="303">
        <f t="shared" si="21"/>
        <v>3.9279920372694219E-2</v>
      </c>
      <c r="R116" s="303">
        <f t="shared" si="21"/>
        <v>3.8186857030052576E-2</v>
      </c>
      <c r="S116" s="303">
        <f t="shared" si="21"/>
        <v>3.8355815839068157E-2</v>
      </c>
      <c r="T116" s="303">
        <f t="shared" si="21"/>
        <v>3.8752601014040128E-2</v>
      </c>
      <c r="U116" s="303">
        <f t="shared" si="21"/>
        <v>3.872583321975135E-2</v>
      </c>
      <c r="V116" s="303">
        <f t="shared" si="21"/>
        <v>3.9048243949002179E-2</v>
      </c>
      <c r="W116" s="303">
        <f t="shared" si="21"/>
        <v>4.0479889541230794E-2</v>
      </c>
      <c r="DA116" s="175"/>
    </row>
    <row r="117" spans="1:105" ht="12" customHeight="1" x14ac:dyDescent="0.25">
      <c r="A117" s="62" t="s">
        <v>1886</v>
      </c>
      <c r="B117" s="304">
        <f t="shared" ref="B117:W117" si="22">IF(B$44=0,0,B$44/B$32)</f>
        <v>2.6298425934155375E-2</v>
      </c>
      <c r="C117" s="304">
        <f t="shared" si="22"/>
        <v>2.6103935998099775E-2</v>
      </c>
      <c r="D117" s="304">
        <f t="shared" si="22"/>
        <v>2.6111959124927427E-2</v>
      </c>
      <c r="E117" s="304">
        <f t="shared" si="22"/>
        <v>2.590978147941753E-2</v>
      </c>
      <c r="F117" s="304">
        <f t="shared" si="22"/>
        <v>2.5649020293544027E-2</v>
      </c>
      <c r="G117" s="304">
        <f t="shared" si="22"/>
        <v>2.5656757565396728E-2</v>
      </c>
      <c r="H117" s="304">
        <f t="shared" si="22"/>
        <v>2.5634899659655395E-2</v>
      </c>
      <c r="I117" s="304">
        <f t="shared" si="22"/>
        <v>2.5603851592620439E-2</v>
      </c>
      <c r="J117" s="304">
        <f t="shared" si="22"/>
        <v>2.5589453079486978E-2</v>
      </c>
      <c r="K117" s="304">
        <f t="shared" si="22"/>
        <v>2.537145620581251E-2</v>
      </c>
      <c r="L117" s="304">
        <f t="shared" si="22"/>
        <v>2.5244611624287865E-2</v>
      </c>
      <c r="M117" s="304">
        <f t="shared" si="22"/>
        <v>2.518645546554359E-2</v>
      </c>
      <c r="N117" s="304">
        <f t="shared" si="22"/>
        <v>2.5452108955326607E-2</v>
      </c>
      <c r="O117" s="304">
        <f t="shared" si="22"/>
        <v>2.5373475926584052E-2</v>
      </c>
      <c r="P117" s="304">
        <f t="shared" si="22"/>
        <v>2.5221644599202824E-2</v>
      </c>
      <c r="Q117" s="304">
        <f t="shared" si="22"/>
        <v>2.5260894999725853E-2</v>
      </c>
      <c r="R117" s="304">
        <f t="shared" si="22"/>
        <v>2.5354502280145321E-2</v>
      </c>
      <c r="S117" s="304">
        <f t="shared" si="22"/>
        <v>2.5313068038292252E-2</v>
      </c>
      <c r="T117" s="304">
        <f t="shared" si="22"/>
        <v>2.5274922648637923E-2</v>
      </c>
      <c r="U117" s="304">
        <f t="shared" si="22"/>
        <v>2.52793793742975E-2</v>
      </c>
      <c r="V117" s="304">
        <f t="shared" si="22"/>
        <v>2.5250490416432417E-2</v>
      </c>
      <c r="W117" s="304">
        <f t="shared" si="22"/>
        <v>2.5100275446411677E-2</v>
      </c>
      <c r="DA117" s="72"/>
    </row>
    <row r="118" spans="1:105" ht="12" customHeight="1" x14ac:dyDescent="0.25">
      <c r="A118" s="62" t="s">
        <v>1898</v>
      </c>
      <c r="B118" s="304">
        <f t="shared" ref="B118:W118" si="23">IF(B$55=0,0,B$55/B$32)</f>
        <v>3.9051879942147926E-3</v>
      </c>
      <c r="C118" s="304">
        <f t="shared" si="23"/>
        <v>5.6647110403692802E-3</v>
      </c>
      <c r="D118" s="304">
        <f t="shared" si="23"/>
        <v>5.4809239248529281E-3</v>
      </c>
      <c r="E118" s="304">
        <f t="shared" si="23"/>
        <v>7.4271857005228431E-3</v>
      </c>
      <c r="F118" s="304">
        <f t="shared" si="23"/>
        <v>1.0395098767457499E-2</v>
      </c>
      <c r="G118" s="304">
        <f t="shared" si="23"/>
        <v>1.0187641322441739E-2</v>
      </c>
      <c r="H118" s="304">
        <f t="shared" si="23"/>
        <v>1.038125110333976E-2</v>
      </c>
      <c r="I118" s="304">
        <f t="shared" si="23"/>
        <v>1.0717394353384008E-2</v>
      </c>
      <c r="J118" s="304">
        <f t="shared" si="23"/>
        <v>1.0724209171502899E-2</v>
      </c>
      <c r="K118" s="304">
        <f t="shared" si="23"/>
        <v>1.288783792660322E-2</v>
      </c>
      <c r="L118" s="304">
        <f t="shared" si="23"/>
        <v>1.4312200976989684E-2</v>
      </c>
      <c r="M118" s="304">
        <f t="shared" si="23"/>
        <v>1.4784813869725967E-2</v>
      </c>
      <c r="N118" s="304">
        <f t="shared" si="23"/>
        <v>1.1762182197462185E-2</v>
      </c>
      <c r="O118" s="304">
        <f t="shared" si="23"/>
        <v>1.2811642245309118E-2</v>
      </c>
      <c r="P118" s="304">
        <f t="shared" si="23"/>
        <v>1.447315501768779E-2</v>
      </c>
      <c r="Q118" s="304">
        <f t="shared" si="23"/>
        <v>1.4019025372968364E-2</v>
      </c>
      <c r="R118" s="304">
        <f t="shared" si="23"/>
        <v>1.283235474990726E-2</v>
      </c>
      <c r="S118" s="304">
        <f t="shared" si="23"/>
        <v>1.3042747800775904E-2</v>
      </c>
      <c r="T118" s="304">
        <f t="shared" si="23"/>
        <v>1.3477678365402207E-2</v>
      </c>
      <c r="U118" s="304">
        <f t="shared" si="23"/>
        <v>1.3446453845453845E-2</v>
      </c>
      <c r="V118" s="304">
        <f t="shared" si="23"/>
        <v>1.3797753532569762E-2</v>
      </c>
      <c r="W118" s="304">
        <f t="shared" si="23"/>
        <v>1.5379614094819121E-2</v>
      </c>
      <c r="DA118" s="72"/>
    </row>
    <row r="119" spans="1:105" ht="12" customHeight="1" x14ac:dyDescent="0.25">
      <c r="A119" s="203" t="s">
        <v>1900</v>
      </c>
      <c r="B119" s="303">
        <f t="shared" ref="B119:W119" si="24">IF(B$56=0,0,B$56/B$32)</f>
        <v>0.79658459005707016</v>
      </c>
      <c r="C119" s="303">
        <f t="shared" si="24"/>
        <v>0.79418848422111066</v>
      </c>
      <c r="D119" s="303">
        <f t="shared" si="24"/>
        <v>0.79407000742476108</v>
      </c>
      <c r="E119" s="303">
        <f t="shared" si="24"/>
        <v>0.79180820917237804</v>
      </c>
      <c r="F119" s="303">
        <f t="shared" si="24"/>
        <v>0.78978549248646157</v>
      </c>
      <c r="G119" s="303">
        <f t="shared" si="24"/>
        <v>0.78961218170304459</v>
      </c>
      <c r="H119" s="303">
        <f t="shared" si="24"/>
        <v>0.7893348113232963</v>
      </c>
      <c r="I119" s="303">
        <f t="shared" si="24"/>
        <v>0.7890602857280774</v>
      </c>
      <c r="J119" s="303">
        <f t="shared" si="24"/>
        <v>0.78864164836408768</v>
      </c>
      <c r="K119" s="303">
        <f t="shared" si="24"/>
        <v>0.78633006816307549</v>
      </c>
      <c r="L119" s="303">
        <f t="shared" si="24"/>
        <v>0.78530832809665851</v>
      </c>
      <c r="M119" s="303">
        <f t="shared" si="24"/>
        <v>0.78448725898786553</v>
      </c>
      <c r="N119" s="303">
        <f t="shared" si="24"/>
        <v>0.78654980957791887</v>
      </c>
      <c r="O119" s="303">
        <f t="shared" si="24"/>
        <v>0.78624175245623429</v>
      </c>
      <c r="P119" s="303">
        <f t="shared" si="24"/>
        <v>0.78493386583352331</v>
      </c>
      <c r="Q119" s="303">
        <f t="shared" si="24"/>
        <v>0.78522388354881723</v>
      </c>
      <c r="R119" s="303">
        <f t="shared" si="24"/>
        <v>0.78571302099705376</v>
      </c>
      <c r="S119" s="303">
        <f t="shared" si="24"/>
        <v>0.78488115966216254</v>
      </c>
      <c r="T119" s="303">
        <f t="shared" si="24"/>
        <v>0.78458677198692051</v>
      </c>
      <c r="U119" s="303">
        <f t="shared" si="24"/>
        <v>0.78465945245186841</v>
      </c>
      <c r="V119" s="303">
        <f t="shared" si="24"/>
        <v>0.78447931998077269</v>
      </c>
      <c r="W119" s="303">
        <f t="shared" si="24"/>
        <v>0.78306426174032173</v>
      </c>
      <c r="DA119" s="175"/>
    </row>
    <row r="120" spans="1:105" ht="12" customHeight="1" x14ac:dyDescent="0.25">
      <c r="A120" s="62" t="s">
        <v>1901</v>
      </c>
      <c r="B120" s="304">
        <f t="shared" ref="B120:W120" si="25">IF(B$57=0,0,B$57/B$32)</f>
        <v>0.78895277802466168</v>
      </c>
      <c r="C120" s="304">
        <f t="shared" si="25"/>
        <v>0.78311807994299354</v>
      </c>
      <c r="D120" s="304">
        <f t="shared" si="25"/>
        <v>0.78335877374782292</v>
      </c>
      <c r="E120" s="304">
        <f t="shared" si="25"/>
        <v>0.7772934443825259</v>
      </c>
      <c r="F120" s="304">
        <f t="shared" si="25"/>
        <v>0.76947060880632079</v>
      </c>
      <c r="G120" s="304">
        <f t="shared" si="25"/>
        <v>0.76970272696190234</v>
      </c>
      <c r="H120" s="304">
        <f t="shared" si="25"/>
        <v>0.76904698978966191</v>
      </c>
      <c r="I120" s="304">
        <f t="shared" si="25"/>
        <v>0.76811554777861335</v>
      </c>
      <c r="J120" s="304">
        <f t="shared" si="25"/>
        <v>0.76768359238460926</v>
      </c>
      <c r="K120" s="304">
        <f t="shared" si="25"/>
        <v>0.76114368617437533</v>
      </c>
      <c r="L120" s="304">
        <f t="shared" si="25"/>
        <v>0.75733834872863592</v>
      </c>
      <c r="M120" s="304">
        <f t="shared" si="25"/>
        <v>0.75559366396630734</v>
      </c>
      <c r="N120" s="304">
        <f t="shared" si="25"/>
        <v>0.76356326865979818</v>
      </c>
      <c r="O120" s="304">
        <f t="shared" si="25"/>
        <v>0.76120427779752164</v>
      </c>
      <c r="P120" s="304">
        <f t="shared" si="25"/>
        <v>0.75664933797608502</v>
      </c>
      <c r="Q120" s="304">
        <f t="shared" si="25"/>
        <v>0.75782684999177574</v>
      </c>
      <c r="R120" s="304">
        <f t="shared" si="25"/>
        <v>0.76063506840436002</v>
      </c>
      <c r="S120" s="304">
        <f t="shared" si="25"/>
        <v>0.75939204114876713</v>
      </c>
      <c r="T120" s="304">
        <f t="shared" si="25"/>
        <v>0.75824767945913851</v>
      </c>
      <c r="U120" s="304">
        <f t="shared" si="25"/>
        <v>0.75838138122892529</v>
      </c>
      <c r="V120" s="304">
        <f t="shared" si="25"/>
        <v>0.75751471249297242</v>
      </c>
      <c r="W120" s="304">
        <f t="shared" si="25"/>
        <v>0.75300826339235005</v>
      </c>
      <c r="DA120" s="72"/>
    </row>
    <row r="121" spans="1:105" ht="12" customHeight="1" x14ac:dyDescent="0.25">
      <c r="A121" s="62" t="s">
        <v>1913</v>
      </c>
      <c r="B121" s="304">
        <f t="shared" ref="B121:W121" si="26">IF(B$68=0,0,B$68/B$32)</f>
        <v>7.6318120324084067E-3</v>
      </c>
      <c r="C121" s="304">
        <f t="shared" si="26"/>
        <v>1.1070404278117115E-2</v>
      </c>
      <c r="D121" s="304">
        <f t="shared" si="26"/>
        <v>1.0711233676938062E-2</v>
      </c>
      <c r="E121" s="304">
        <f t="shared" si="26"/>
        <v>1.451476478985207E-2</v>
      </c>
      <c r="F121" s="304">
        <f t="shared" si="26"/>
        <v>2.0314883680140821E-2</v>
      </c>
      <c r="G121" s="304">
        <f t="shared" si="26"/>
        <v>1.9909454741142373E-2</v>
      </c>
      <c r="H121" s="304">
        <f t="shared" si="26"/>
        <v>2.0287821533634412E-2</v>
      </c>
      <c r="I121" s="304">
        <f t="shared" si="26"/>
        <v>2.0944737949464071E-2</v>
      </c>
      <c r="J121" s="304">
        <f t="shared" si="26"/>
        <v>2.0958055979478359E-2</v>
      </c>
      <c r="K121" s="304">
        <f t="shared" si="26"/>
        <v>2.518638198870024E-2</v>
      </c>
      <c r="L121" s="304">
        <f t="shared" si="26"/>
        <v>2.796997936802257E-2</v>
      </c>
      <c r="M121" s="304">
        <f t="shared" si="26"/>
        <v>2.8893595021558183E-2</v>
      </c>
      <c r="N121" s="304">
        <f t="shared" si="26"/>
        <v>2.2986540918120652E-2</v>
      </c>
      <c r="O121" s="304">
        <f t="shared" si="26"/>
        <v>2.503747465871271E-2</v>
      </c>
      <c r="P121" s="304">
        <f t="shared" si="26"/>
        <v>2.8284527857438267E-2</v>
      </c>
      <c r="Q121" s="304">
        <f t="shared" si="26"/>
        <v>2.7397033557041622E-2</v>
      </c>
      <c r="R121" s="304">
        <f t="shared" si="26"/>
        <v>2.507795259269377E-2</v>
      </c>
      <c r="S121" s="304">
        <f t="shared" si="26"/>
        <v>2.5489118513395425E-2</v>
      </c>
      <c r="T121" s="304">
        <f t="shared" si="26"/>
        <v>2.6339092527782069E-2</v>
      </c>
      <c r="U121" s="304">
        <f t="shared" si="26"/>
        <v>2.6278071222943181E-2</v>
      </c>
      <c r="V121" s="304">
        <f t="shared" si="26"/>
        <v>2.6964607487800177E-2</v>
      </c>
      <c r="W121" s="304">
        <f t="shared" si="26"/>
        <v>3.0055998347971648E-2</v>
      </c>
      <c r="DA121" s="72"/>
    </row>
    <row r="122" spans="1:105" ht="12" customHeight="1" x14ac:dyDescent="0.25">
      <c r="A122" s="203" t="s">
        <v>1915</v>
      </c>
      <c r="B122" s="303">
        <f t="shared" ref="B122:W122" si="27">IF(B$69=0,0,B$69/B$32)</f>
        <v>0.11085745617814075</v>
      </c>
      <c r="C122" s="303">
        <f t="shared" si="27"/>
        <v>0.11017674140194608</v>
      </c>
      <c r="D122" s="303">
        <f t="shared" si="27"/>
        <v>0.11020482234584281</v>
      </c>
      <c r="E122" s="303">
        <f t="shared" si="27"/>
        <v>0.10949720058655851</v>
      </c>
      <c r="F122" s="303">
        <f t="shared" si="27"/>
        <v>0.10858453643599926</v>
      </c>
      <c r="G122" s="303">
        <f t="shared" si="27"/>
        <v>0.10861161688748532</v>
      </c>
      <c r="H122" s="303">
        <f t="shared" si="27"/>
        <v>0.10853511421739007</v>
      </c>
      <c r="I122" s="303">
        <f t="shared" si="27"/>
        <v>0.10842644598276889</v>
      </c>
      <c r="J122" s="303">
        <f t="shared" si="27"/>
        <v>0.10837605118680214</v>
      </c>
      <c r="K122" s="303">
        <f t="shared" si="27"/>
        <v>0.10761306212894206</v>
      </c>
      <c r="L122" s="303">
        <f t="shared" si="27"/>
        <v>0.10716910609360526</v>
      </c>
      <c r="M122" s="303">
        <f t="shared" si="27"/>
        <v>0.10696555953799929</v>
      </c>
      <c r="N122" s="303">
        <f t="shared" si="27"/>
        <v>0.10789534675224295</v>
      </c>
      <c r="O122" s="303">
        <f t="shared" si="27"/>
        <v>0.10762013115164382</v>
      </c>
      <c r="P122" s="303">
        <f t="shared" si="27"/>
        <v>0.10708872150580775</v>
      </c>
      <c r="Q122" s="303">
        <f t="shared" si="27"/>
        <v>0.10722609790763861</v>
      </c>
      <c r="R122" s="303">
        <f t="shared" si="27"/>
        <v>0.10755372338910726</v>
      </c>
      <c r="S122" s="303">
        <f t="shared" si="27"/>
        <v>0.1074087035426206</v>
      </c>
      <c r="T122" s="303">
        <f t="shared" si="27"/>
        <v>0.10727519467883057</v>
      </c>
      <c r="U122" s="303">
        <f t="shared" si="27"/>
        <v>0.1072907932186387</v>
      </c>
      <c r="V122" s="303">
        <f t="shared" si="27"/>
        <v>0.10718968186611119</v>
      </c>
      <c r="W122" s="303">
        <f t="shared" si="27"/>
        <v>0.10666392947103932</v>
      </c>
      <c r="DA122" s="175"/>
    </row>
    <row r="123" spans="1:105" ht="12" customHeight="1" x14ac:dyDescent="0.25">
      <c r="A123" s="62" t="s">
        <v>1916</v>
      </c>
      <c r="B123" s="304">
        <f t="shared" ref="B123:W123" si="28">IF(B$70=0,0,B$70/B$32)</f>
        <v>9.2044490769543616E-2</v>
      </c>
      <c r="C123" s="304">
        <f t="shared" si="28"/>
        <v>9.1363775993348981E-2</v>
      </c>
      <c r="D123" s="304">
        <f t="shared" si="28"/>
        <v>9.1391856937245816E-2</v>
      </c>
      <c r="E123" s="304">
        <f t="shared" si="28"/>
        <v>9.0684235177961092E-2</v>
      </c>
      <c r="F123" s="304">
        <f t="shared" si="28"/>
        <v>8.9771571027403824E-2</v>
      </c>
      <c r="G123" s="304">
        <f t="shared" si="28"/>
        <v>8.9798651478888367E-2</v>
      </c>
      <c r="H123" s="304">
        <f t="shared" si="28"/>
        <v>8.9722148808793659E-2</v>
      </c>
      <c r="I123" s="304">
        <f t="shared" si="28"/>
        <v>8.9613480574171331E-2</v>
      </c>
      <c r="J123" s="304">
        <f t="shared" si="28"/>
        <v>8.9563085778204182E-2</v>
      </c>
      <c r="K123" s="304">
        <f t="shared" si="28"/>
        <v>8.8800096720343571E-2</v>
      </c>
      <c r="L123" s="304">
        <f t="shared" si="28"/>
        <v>8.8356140685007328E-2</v>
      </c>
      <c r="M123" s="304">
        <f t="shared" si="28"/>
        <v>8.8152594129402337E-2</v>
      </c>
      <c r="N123" s="304">
        <f t="shared" si="28"/>
        <v>8.9082381343642922E-2</v>
      </c>
      <c r="O123" s="304">
        <f t="shared" si="28"/>
        <v>8.8807165743043939E-2</v>
      </c>
      <c r="P123" s="304">
        <f t="shared" si="28"/>
        <v>8.8275756097209723E-2</v>
      </c>
      <c r="Q123" s="304">
        <f t="shared" si="28"/>
        <v>8.8413132499040245E-2</v>
      </c>
      <c r="R123" s="304">
        <f t="shared" si="28"/>
        <v>8.8740757980508442E-2</v>
      </c>
      <c r="S123" s="304">
        <f t="shared" si="28"/>
        <v>8.8595738134022606E-2</v>
      </c>
      <c r="T123" s="304">
        <f t="shared" si="28"/>
        <v>8.8462229270232604E-2</v>
      </c>
      <c r="U123" s="304">
        <f t="shared" si="28"/>
        <v>8.8477827810041043E-2</v>
      </c>
      <c r="V123" s="304">
        <f t="shared" si="28"/>
        <v>8.8376716457513257E-2</v>
      </c>
      <c r="W123" s="304">
        <f t="shared" si="28"/>
        <v>8.785096406244057E-2</v>
      </c>
      <c r="DA123" s="72"/>
    </row>
    <row r="124" spans="1:105" ht="12" customHeight="1" x14ac:dyDescent="0.25">
      <c r="A124" s="63" t="s">
        <v>1928</v>
      </c>
      <c r="B124" s="305">
        <f t="shared" ref="B124:W124" si="29">IF(B$81=0,0,B$81/B$32)</f>
        <v>1.8812965408597133E-2</v>
      </c>
      <c r="C124" s="305">
        <f t="shared" si="29"/>
        <v>1.8812965408597102E-2</v>
      </c>
      <c r="D124" s="305">
        <f t="shared" si="29"/>
        <v>1.8812965408596994E-2</v>
      </c>
      <c r="E124" s="305">
        <f t="shared" si="29"/>
        <v>1.881296540859741E-2</v>
      </c>
      <c r="F124" s="305">
        <f t="shared" si="29"/>
        <v>1.8812965408595433E-2</v>
      </c>
      <c r="G124" s="305">
        <f t="shared" si="29"/>
        <v>1.8812965408596945E-2</v>
      </c>
      <c r="H124" s="305">
        <f t="shared" si="29"/>
        <v>1.8812965408596418E-2</v>
      </c>
      <c r="I124" s="305">
        <f t="shared" si="29"/>
        <v>1.8812965408597553E-2</v>
      </c>
      <c r="J124" s="305">
        <f t="shared" si="29"/>
        <v>1.8812965408597965E-2</v>
      </c>
      <c r="K124" s="305">
        <f t="shared" si="29"/>
        <v>1.8812965408598482E-2</v>
      </c>
      <c r="L124" s="305">
        <f t="shared" si="29"/>
        <v>1.8812965408597931E-2</v>
      </c>
      <c r="M124" s="305">
        <f t="shared" si="29"/>
        <v>1.8812965408596938E-2</v>
      </c>
      <c r="N124" s="305">
        <f t="shared" si="29"/>
        <v>1.8812965408600016E-2</v>
      </c>
      <c r="O124" s="305">
        <f t="shared" si="29"/>
        <v>1.8812965408599874E-2</v>
      </c>
      <c r="P124" s="305">
        <f t="shared" si="29"/>
        <v>1.8812965408598028E-2</v>
      </c>
      <c r="Q124" s="305">
        <f t="shared" si="29"/>
        <v>1.8812965408598364E-2</v>
      </c>
      <c r="R124" s="305">
        <f t="shared" si="29"/>
        <v>1.8812965408598819E-2</v>
      </c>
      <c r="S124" s="305">
        <f t="shared" si="29"/>
        <v>1.8812965408597993E-2</v>
      </c>
      <c r="T124" s="305">
        <f t="shared" si="29"/>
        <v>1.8812965408597979E-2</v>
      </c>
      <c r="U124" s="305">
        <f t="shared" si="29"/>
        <v>1.8812965408597657E-2</v>
      </c>
      <c r="V124" s="305">
        <f t="shared" si="29"/>
        <v>1.8812965408597938E-2</v>
      </c>
      <c r="W124" s="305">
        <f t="shared" si="29"/>
        <v>1.8812965408598753E-2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60</v>
      </c>
      <c r="B126" s="234">
        <f t="shared" ref="B126:W126" si="30">SUM(B$127:B$132)</f>
        <v>1</v>
      </c>
      <c r="C126" s="234">
        <f t="shared" si="30"/>
        <v>1</v>
      </c>
      <c r="D126" s="234">
        <f t="shared" si="30"/>
        <v>1</v>
      </c>
      <c r="E126" s="234">
        <f t="shared" si="30"/>
        <v>1.0000000000000002</v>
      </c>
      <c r="F126" s="234">
        <f t="shared" si="30"/>
        <v>0.99999999999999978</v>
      </c>
      <c r="G126" s="234">
        <f t="shared" si="30"/>
        <v>0.99999999999999989</v>
      </c>
      <c r="H126" s="234">
        <f t="shared" si="30"/>
        <v>1</v>
      </c>
      <c r="I126" s="234">
        <f t="shared" si="30"/>
        <v>1</v>
      </c>
      <c r="J126" s="234">
        <f t="shared" si="30"/>
        <v>1</v>
      </c>
      <c r="K126" s="234">
        <f t="shared" si="30"/>
        <v>1.0000000000000002</v>
      </c>
      <c r="L126" s="234">
        <f t="shared" si="30"/>
        <v>1</v>
      </c>
      <c r="M126" s="234">
        <f t="shared" si="30"/>
        <v>0.99999999999999989</v>
      </c>
      <c r="N126" s="234">
        <f t="shared" si="30"/>
        <v>1</v>
      </c>
      <c r="O126" s="234">
        <f t="shared" si="30"/>
        <v>0.99999999999999978</v>
      </c>
      <c r="P126" s="234">
        <f t="shared" si="30"/>
        <v>1</v>
      </c>
      <c r="Q126" s="234">
        <f t="shared" si="30"/>
        <v>1.0000000000000004</v>
      </c>
      <c r="R126" s="234">
        <f t="shared" si="30"/>
        <v>1.0000000000000004</v>
      </c>
      <c r="S126" s="234">
        <f t="shared" si="30"/>
        <v>1</v>
      </c>
      <c r="T126" s="234">
        <f t="shared" si="30"/>
        <v>1</v>
      </c>
      <c r="U126" s="234">
        <f t="shared" si="30"/>
        <v>1</v>
      </c>
      <c r="V126" s="234">
        <f t="shared" si="30"/>
        <v>1</v>
      </c>
      <c r="W126" s="234">
        <f t="shared" si="30"/>
        <v>1</v>
      </c>
      <c r="DA126" s="95"/>
    </row>
    <row r="127" spans="1:105" ht="12" customHeight="1" x14ac:dyDescent="0.25">
      <c r="A127" s="55" t="s">
        <v>92</v>
      </c>
      <c r="B127" s="301">
        <f t="shared" ref="B127:W127" si="31">IF(B$84=0,0,B$84/B$83)</f>
        <v>3.702775800780881E-2</v>
      </c>
      <c r="C127" s="301">
        <f t="shared" si="31"/>
        <v>3.7027758007792719E-2</v>
      </c>
      <c r="D127" s="301">
        <f t="shared" si="31"/>
        <v>3.7027758007791206E-2</v>
      </c>
      <c r="E127" s="301">
        <f t="shared" si="31"/>
        <v>3.7027758007776704E-2</v>
      </c>
      <c r="F127" s="301">
        <f t="shared" si="31"/>
        <v>3.702775800779138E-2</v>
      </c>
      <c r="G127" s="301">
        <f t="shared" si="31"/>
        <v>3.7027758007777051E-2</v>
      </c>
      <c r="H127" s="301">
        <f t="shared" si="31"/>
        <v>3.7027758007778903E-2</v>
      </c>
      <c r="I127" s="301">
        <f t="shared" si="31"/>
        <v>3.7027758007770327E-2</v>
      </c>
      <c r="J127" s="301">
        <f t="shared" si="31"/>
        <v>3.7027758007765622E-2</v>
      </c>
      <c r="K127" s="301">
        <f t="shared" si="31"/>
        <v>3.7027758007757407E-2</v>
      </c>
      <c r="L127" s="301">
        <f t="shared" si="31"/>
        <v>3.7027758007759801E-2</v>
      </c>
      <c r="M127" s="301">
        <f t="shared" si="31"/>
        <v>3.7027758007764644E-2</v>
      </c>
      <c r="N127" s="301">
        <f t="shared" si="31"/>
        <v>3.7027758007746554E-2</v>
      </c>
      <c r="O127" s="301">
        <f t="shared" si="31"/>
        <v>3.7027758007749496E-2</v>
      </c>
      <c r="P127" s="301">
        <f t="shared" si="31"/>
        <v>3.7027758007759884E-2</v>
      </c>
      <c r="Q127" s="301">
        <f t="shared" si="31"/>
        <v>3.7027758007757691E-2</v>
      </c>
      <c r="R127" s="301">
        <f t="shared" si="31"/>
        <v>3.7027758007752605E-2</v>
      </c>
      <c r="S127" s="301">
        <f t="shared" si="31"/>
        <v>3.702775800775341E-2</v>
      </c>
      <c r="T127" s="301">
        <f t="shared" si="31"/>
        <v>3.7027758007753299E-2</v>
      </c>
      <c r="U127" s="301">
        <f t="shared" si="31"/>
        <v>3.7027758007754874E-2</v>
      </c>
      <c r="V127" s="301">
        <f t="shared" si="31"/>
        <v>3.7027758007754215E-2</v>
      </c>
      <c r="W127" s="301">
        <f t="shared" si="31"/>
        <v>3.7027758007748442E-2</v>
      </c>
      <c r="DA127" s="67"/>
    </row>
    <row r="128" spans="1:105" ht="12" customHeight="1" x14ac:dyDescent="0.25">
      <c r="A128" s="202" t="s">
        <v>93</v>
      </c>
      <c r="B128" s="235">
        <f t="shared" ref="B128:W128" si="32">IF(B$85=0,0,B$85/B$83)</f>
        <v>1.6326910814191124E-2</v>
      </c>
      <c r="C128" s="235">
        <f t="shared" si="32"/>
        <v>1.6326910814184026E-2</v>
      </c>
      <c r="D128" s="235">
        <f t="shared" si="32"/>
        <v>1.6326910814183363E-2</v>
      </c>
      <c r="E128" s="235">
        <f t="shared" si="32"/>
        <v>1.6326910814176972E-2</v>
      </c>
      <c r="F128" s="235">
        <f t="shared" si="32"/>
        <v>1.6326910814183453E-2</v>
      </c>
      <c r="G128" s="235">
        <f t="shared" si="32"/>
        <v>1.6326910814177122E-2</v>
      </c>
      <c r="H128" s="235">
        <f t="shared" si="32"/>
        <v>1.632691081417794E-2</v>
      </c>
      <c r="I128" s="235">
        <f t="shared" si="32"/>
        <v>1.6326910814174159E-2</v>
      </c>
      <c r="J128" s="235">
        <f t="shared" si="32"/>
        <v>1.6326910814172084E-2</v>
      </c>
      <c r="K128" s="235">
        <f t="shared" si="32"/>
        <v>1.6326910814168458E-2</v>
      </c>
      <c r="L128" s="235">
        <f t="shared" si="32"/>
        <v>1.6326910814169527E-2</v>
      </c>
      <c r="M128" s="235">
        <f t="shared" si="32"/>
        <v>1.632691081417165E-2</v>
      </c>
      <c r="N128" s="235">
        <f t="shared" si="32"/>
        <v>1.6326910814163677E-2</v>
      </c>
      <c r="O128" s="235">
        <f t="shared" si="32"/>
        <v>1.6326910814164972E-2</v>
      </c>
      <c r="P128" s="235">
        <f t="shared" si="32"/>
        <v>1.6326910814169558E-2</v>
      </c>
      <c r="Q128" s="235">
        <f t="shared" si="32"/>
        <v>1.6326910814168594E-2</v>
      </c>
      <c r="R128" s="235">
        <f t="shared" si="32"/>
        <v>1.6326910814166345E-2</v>
      </c>
      <c r="S128" s="235">
        <f t="shared" si="32"/>
        <v>1.6326910814166692E-2</v>
      </c>
      <c r="T128" s="235">
        <f t="shared" si="32"/>
        <v>1.6326910814166654E-2</v>
      </c>
      <c r="U128" s="235">
        <f t="shared" si="32"/>
        <v>1.6326910814167345E-2</v>
      </c>
      <c r="V128" s="235">
        <f t="shared" si="32"/>
        <v>1.6326910814167057E-2</v>
      </c>
      <c r="W128" s="235">
        <f t="shared" si="32"/>
        <v>1.6326910814164514E-2</v>
      </c>
      <c r="DA128" s="174"/>
    </row>
    <row r="129" spans="1:105" ht="12" customHeight="1" x14ac:dyDescent="0.25">
      <c r="A129" s="202" t="s">
        <v>94</v>
      </c>
      <c r="B129" s="235">
        <f t="shared" ref="B129:W129" si="33">IF(B$86=0,0,B$86/B$83)</f>
        <v>0.12664196862018026</v>
      </c>
      <c r="C129" s="235">
        <f t="shared" si="33"/>
        <v>0.12664196862012522</v>
      </c>
      <c r="D129" s="235">
        <f t="shared" si="33"/>
        <v>0.12664196862012006</v>
      </c>
      <c r="E129" s="235">
        <f t="shared" si="33"/>
        <v>0.12664196862007049</v>
      </c>
      <c r="F129" s="235">
        <f t="shared" si="33"/>
        <v>0.12664196862012075</v>
      </c>
      <c r="G129" s="235">
        <f t="shared" si="33"/>
        <v>0.12664196862007168</v>
      </c>
      <c r="H129" s="235">
        <f t="shared" si="33"/>
        <v>0.12664196862007798</v>
      </c>
      <c r="I129" s="235">
        <f t="shared" si="33"/>
        <v>0.1266419686200487</v>
      </c>
      <c r="J129" s="235">
        <f t="shared" si="33"/>
        <v>0.12664196862003263</v>
      </c>
      <c r="K129" s="235">
        <f t="shared" si="33"/>
        <v>0.12664196862000446</v>
      </c>
      <c r="L129" s="235">
        <f t="shared" si="33"/>
        <v>0.12664196862001273</v>
      </c>
      <c r="M129" s="235">
        <f t="shared" si="33"/>
        <v>0.12664196862002924</v>
      </c>
      <c r="N129" s="235">
        <f t="shared" si="33"/>
        <v>0.12664196861996738</v>
      </c>
      <c r="O129" s="235">
        <f t="shared" si="33"/>
        <v>0.12664196861997742</v>
      </c>
      <c r="P129" s="235">
        <f t="shared" si="33"/>
        <v>0.12664196862001298</v>
      </c>
      <c r="Q129" s="235">
        <f t="shared" si="33"/>
        <v>0.12664196862000551</v>
      </c>
      <c r="R129" s="235">
        <f t="shared" si="33"/>
        <v>0.12664196861998811</v>
      </c>
      <c r="S129" s="235">
        <f t="shared" si="33"/>
        <v>0.12664196861999077</v>
      </c>
      <c r="T129" s="235">
        <f t="shared" si="33"/>
        <v>0.12664196861999041</v>
      </c>
      <c r="U129" s="235">
        <f t="shared" si="33"/>
        <v>0.12664196861999583</v>
      </c>
      <c r="V129" s="235">
        <f t="shared" si="33"/>
        <v>0.12664196861999355</v>
      </c>
      <c r="W129" s="235">
        <f t="shared" si="33"/>
        <v>0.12664196861997384</v>
      </c>
      <c r="DA129" s="174"/>
    </row>
    <row r="130" spans="1:105" ht="12" customHeight="1" x14ac:dyDescent="0.25">
      <c r="A130" s="202" t="s">
        <v>95</v>
      </c>
      <c r="B130" s="235">
        <f t="shared" ref="B130:W130" si="34">IF(B$87=0,0,B$87/B$83)</f>
        <v>5.5919517678384413E-2</v>
      </c>
      <c r="C130" s="235">
        <f t="shared" si="34"/>
        <v>5.5919517678360071E-2</v>
      </c>
      <c r="D130" s="235">
        <f t="shared" si="34"/>
        <v>5.5919517678357823E-2</v>
      </c>
      <c r="E130" s="235">
        <f t="shared" si="34"/>
        <v>5.591951767833591E-2</v>
      </c>
      <c r="F130" s="235">
        <f t="shared" si="34"/>
        <v>5.5919517678358129E-2</v>
      </c>
      <c r="G130" s="235">
        <f t="shared" si="34"/>
        <v>5.5919517678336438E-2</v>
      </c>
      <c r="H130" s="235">
        <f t="shared" si="34"/>
        <v>5.5919517678339241E-2</v>
      </c>
      <c r="I130" s="235">
        <f t="shared" si="34"/>
        <v>5.5919517678326314E-2</v>
      </c>
      <c r="J130" s="235">
        <f t="shared" si="34"/>
        <v>5.5919517678319181E-2</v>
      </c>
      <c r="K130" s="235">
        <f t="shared" si="34"/>
        <v>5.5919517678306781E-2</v>
      </c>
      <c r="L130" s="235">
        <f t="shared" si="34"/>
        <v>5.5919517678310431E-2</v>
      </c>
      <c r="M130" s="235">
        <f t="shared" si="34"/>
        <v>5.591951767831773E-2</v>
      </c>
      <c r="N130" s="235">
        <f t="shared" si="34"/>
        <v>5.5919517678290377E-2</v>
      </c>
      <c r="O130" s="235">
        <f t="shared" si="34"/>
        <v>5.5919517678294832E-2</v>
      </c>
      <c r="P130" s="235">
        <f t="shared" si="34"/>
        <v>5.5919517678310528E-2</v>
      </c>
      <c r="Q130" s="235">
        <f t="shared" si="34"/>
        <v>5.5919517678307246E-2</v>
      </c>
      <c r="R130" s="235">
        <f t="shared" si="34"/>
        <v>5.591951767829953E-2</v>
      </c>
      <c r="S130" s="235">
        <f t="shared" si="34"/>
        <v>5.5919517678300737E-2</v>
      </c>
      <c r="T130" s="235">
        <f t="shared" si="34"/>
        <v>5.591951767830057E-2</v>
      </c>
      <c r="U130" s="235">
        <f t="shared" si="34"/>
        <v>5.5919517678302957E-2</v>
      </c>
      <c r="V130" s="235">
        <f t="shared" si="34"/>
        <v>5.5919517678301965E-2</v>
      </c>
      <c r="W130" s="235">
        <f t="shared" si="34"/>
        <v>5.5919517678293229E-2</v>
      </c>
      <c r="DA130" s="174"/>
    </row>
    <row r="131" spans="1:105" ht="12" customHeight="1" x14ac:dyDescent="0.25">
      <c r="A131" s="56" t="s">
        <v>96</v>
      </c>
      <c r="B131" s="302">
        <f t="shared" ref="B131:W131" si="35">IF(B$88=0,0,B$88/B$83)</f>
        <v>0.27075285036611346</v>
      </c>
      <c r="C131" s="302">
        <f t="shared" si="35"/>
        <v>0.31261670860211133</v>
      </c>
      <c r="D131" s="302">
        <f t="shared" si="35"/>
        <v>0.33308413447341967</v>
      </c>
      <c r="E131" s="302">
        <f t="shared" si="35"/>
        <v>0.33104526995896255</v>
      </c>
      <c r="F131" s="302">
        <f t="shared" si="35"/>
        <v>0.27803951628544182</v>
      </c>
      <c r="G131" s="302">
        <f t="shared" si="35"/>
        <v>0.29349031415247284</v>
      </c>
      <c r="H131" s="302">
        <f t="shared" si="35"/>
        <v>0.29608893652801227</v>
      </c>
      <c r="I131" s="302">
        <f t="shared" si="35"/>
        <v>0.29283684544392724</v>
      </c>
      <c r="J131" s="302">
        <f t="shared" si="35"/>
        <v>0.30745610953938968</v>
      </c>
      <c r="K131" s="302">
        <f t="shared" si="35"/>
        <v>0.30472636131270159</v>
      </c>
      <c r="L131" s="302">
        <f t="shared" si="35"/>
        <v>0.2898466472263313</v>
      </c>
      <c r="M131" s="302">
        <f t="shared" si="35"/>
        <v>0.29824100085436572</v>
      </c>
      <c r="N131" s="302">
        <f t="shared" si="35"/>
        <v>0.33511021578827821</v>
      </c>
      <c r="O131" s="302">
        <f t="shared" si="35"/>
        <v>0.30970425305384586</v>
      </c>
      <c r="P131" s="302">
        <f t="shared" si="35"/>
        <v>0.29536506132003243</v>
      </c>
      <c r="Q131" s="302">
        <f t="shared" si="35"/>
        <v>0.3008670048566342</v>
      </c>
      <c r="R131" s="302">
        <f t="shared" si="35"/>
        <v>0.32366970409478907</v>
      </c>
      <c r="S131" s="302">
        <f t="shared" si="35"/>
        <v>0.33864005726129465</v>
      </c>
      <c r="T131" s="302">
        <f t="shared" si="35"/>
        <v>0.33312835576313493</v>
      </c>
      <c r="U131" s="302">
        <f t="shared" si="35"/>
        <v>0.332254271227644</v>
      </c>
      <c r="V131" s="302">
        <f t="shared" si="35"/>
        <v>0.32654179887777318</v>
      </c>
      <c r="W131" s="302">
        <f t="shared" si="35"/>
        <v>0.31686195263585587</v>
      </c>
      <c r="DA131" s="68"/>
    </row>
    <row r="132" spans="1:105" ht="12" customHeight="1" x14ac:dyDescent="0.25">
      <c r="A132" s="41" t="s">
        <v>1941</v>
      </c>
      <c r="B132" s="237">
        <f t="shared" ref="B132:W132" si="36">IF(B$94=0,0,B$94/B$83)</f>
        <v>0.49333099451332207</v>
      </c>
      <c r="C132" s="237">
        <f t="shared" si="36"/>
        <v>0.45146713627742668</v>
      </c>
      <c r="D132" s="237">
        <f t="shared" si="36"/>
        <v>0.43099971040612789</v>
      </c>
      <c r="E132" s="237">
        <f t="shared" si="36"/>
        <v>0.4330385749206776</v>
      </c>
      <c r="F132" s="237">
        <f t="shared" si="36"/>
        <v>0.48604432859410429</v>
      </c>
      <c r="G132" s="237">
        <f t="shared" si="36"/>
        <v>0.47059353072716481</v>
      </c>
      <c r="H132" s="237">
        <f t="shared" si="36"/>
        <v>0.46799490835161378</v>
      </c>
      <c r="I132" s="237">
        <f t="shared" si="36"/>
        <v>0.47124699943575327</v>
      </c>
      <c r="J132" s="237">
        <f t="shared" si="36"/>
        <v>0.45662773534032075</v>
      </c>
      <c r="K132" s="237">
        <f t="shared" si="36"/>
        <v>0.45935748356706152</v>
      </c>
      <c r="L132" s="237">
        <f t="shared" si="36"/>
        <v>0.47423719765341615</v>
      </c>
      <c r="M132" s="237">
        <f t="shared" si="36"/>
        <v>0.46584284402535092</v>
      </c>
      <c r="N132" s="237">
        <f t="shared" si="36"/>
        <v>0.42897362909155373</v>
      </c>
      <c r="O132" s="237">
        <f t="shared" si="36"/>
        <v>0.45437959182596721</v>
      </c>
      <c r="P132" s="237">
        <f t="shared" si="36"/>
        <v>0.46871878355971458</v>
      </c>
      <c r="Q132" s="237">
        <f t="shared" si="36"/>
        <v>0.46321684002312724</v>
      </c>
      <c r="R132" s="237">
        <f t="shared" si="36"/>
        <v>0.44041414078500485</v>
      </c>
      <c r="S132" s="237">
        <f t="shared" si="36"/>
        <v>0.42544378761849372</v>
      </c>
      <c r="T132" s="237">
        <f t="shared" si="36"/>
        <v>0.43095548911665421</v>
      </c>
      <c r="U132" s="237">
        <f t="shared" si="36"/>
        <v>0.43182957365213498</v>
      </c>
      <c r="V132" s="237">
        <f t="shared" si="36"/>
        <v>0.43754204600201013</v>
      </c>
      <c r="W132" s="237">
        <f t="shared" si="36"/>
        <v>0.44722189224396425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254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52</v>
      </c>
      <c r="B136" s="322">
        <f t="shared" ref="B136:W136" si="37">SUM(B$137:B$144)</f>
        <v>453.32038957373726</v>
      </c>
      <c r="C136" s="322">
        <f t="shared" si="37"/>
        <v>418.93943268875705</v>
      </c>
      <c r="D136" s="322">
        <f t="shared" si="37"/>
        <v>383.2505561131523</v>
      </c>
      <c r="E136" s="322">
        <f t="shared" si="37"/>
        <v>396.20516782725844</v>
      </c>
      <c r="F136" s="322">
        <f t="shared" si="37"/>
        <v>349.32263025985009</v>
      </c>
      <c r="G136" s="322">
        <f t="shared" si="37"/>
        <v>376.20821158141524</v>
      </c>
      <c r="H136" s="322">
        <f t="shared" si="37"/>
        <v>362.27826507529284</v>
      </c>
      <c r="I136" s="322">
        <f t="shared" si="37"/>
        <v>363.33803567268779</v>
      </c>
      <c r="J136" s="322">
        <f t="shared" si="37"/>
        <v>384.01933333111236</v>
      </c>
      <c r="K136" s="322">
        <f t="shared" si="37"/>
        <v>357.8263806902213</v>
      </c>
      <c r="L136" s="322">
        <f t="shared" si="37"/>
        <v>419.8001796734211</v>
      </c>
      <c r="M136" s="322">
        <f t="shared" si="37"/>
        <v>340.80921558610294</v>
      </c>
      <c r="N136" s="322">
        <f t="shared" si="37"/>
        <v>368.77293419376576</v>
      </c>
      <c r="O136" s="322">
        <f t="shared" si="37"/>
        <v>345.08163494392693</v>
      </c>
      <c r="P136" s="322">
        <f t="shared" si="37"/>
        <v>319.1147839957107</v>
      </c>
      <c r="Q136" s="322">
        <f t="shared" si="37"/>
        <v>319.772354182181</v>
      </c>
      <c r="R136" s="322">
        <f t="shared" si="37"/>
        <v>330.67547621538608</v>
      </c>
      <c r="S136" s="322">
        <f t="shared" si="37"/>
        <v>336.17710811492287</v>
      </c>
      <c r="T136" s="322">
        <f t="shared" si="37"/>
        <v>323.5241934485469</v>
      </c>
      <c r="U136" s="322">
        <f t="shared" si="37"/>
        <v>334.51121722836052</v>
      </c>
      <c r="V136" s="322">
        <f t="shared" si="37"/>
        <v>335.84323645445022</v>
      </c>
      <c r="W136" s="322">
        <f t="shared" si="37"/>
        <v>300.66496710980977</v>
      </c>
      <c r="DA136" s="95"/>
    </row>
    <row r="137" spans="1:105" ht="12" customHeight="1" x14ac:dyDescent="0.25">
      <c r="A137" s="55" t="s">
        <v>92</v>
      </c>
      <c r="B137" s="275">
        <f>IF(B$6=0,0,B$6/PPA!B$10*1000)</f>
        <v>2.2666019478678394</v>
      </c>
      <c r="C137" s="275">
        <f>IF(C$6=0,0,C$6/PPA!C$10*1000)</f>
        <v>2.0946971634430995</v>
      </c>
      <c r="D137" s="275">
        <f>IF(D$6=0,0,D$6/PPA!D$10*1000)</f>
        <v>1.916252780565127</v>
      </c>
      <c r="E137" s="275">
        <f>IF(E$6=0,0,E$6/PPA!E$10*1000)</f>
        <v>1.9810258391357609</v>
      </c>
      <c r="F137" s="275">
        <f>IF(F$6=0,0,F$6/PPA!F$10*1000)</f>
        <v>1.7466131512987781</v>
      </c>
      <c r="G137" s="275">
        <f>IF(G$6=0,0,G$6/PPA!G$10*1000)</f>
        <v>1.8810410579066386</v>
      </c>
      <c r="H137" s="275">
        <f>IF(H$6=0,0,H$6/PPA!H$10*1000)</f>
        <v>1.8113913253760225</v>
      </c>
      <c r="I137" s="275">
        <f>IF(I$6=0,0,I$6/PPA!I$10*1000)</f>
        <v>1.8166901783630536</v>
      </c>
      <c r="J137" s="275">
        <f>IF(J$6=0,0,J$6/PPA!J$10*1000)</f>
        <v>1.920096666655192</v>
      </c>
      <c r="K137" s="275">
        <f>IF(K$6=0,0,K$6/PPA!K$10*1000)</f>
        <v>1.7891319034508406</v>
      </c>
      <c r="L137" s="275">
        <f>IF(L$6=0,0,L$6/PPA!L$10*1000)</f>
        <v>2.0990008983667985</v>
      </c>
      <c r="M137" s="275">
        <f>IF(M$6=0,0,M$6/PPA!M$10*1000)</f>
        <v>1.7040460779302669</v>
      </c>
      <c r="N137" s="275">
        <f>IF(N$6=0,0,N$6/PPA!N$10*1000)</f>
        <v>1.8438646709686064</v>
      </c>
      <c r="O137" s="275">
        <f>IF(O$6=0,0,O$6/PPA!O$10*1000)</f>
        <v>1.7254081747194363</v>
      </c>
      <c r="P137" s="275">
        <f>IF(P$6=0,0,P$6/PPA!P$10*1000)</f>
        <v>1.5955739199783445</v>
      </c>
      <c r="Q137" s="275">
        <f>IF(Q$6=0,0,Q$6/PPA!Q$10*1000)</f>
        <v>1.5988617709106974</v>
      </c>
      <c r="R137" s="275">
        <f>IF(R$6=0,0,R$6/PPA!R$10*1000)</f>
        <v>1.6533773810767078</v>
      </c>
      <c r="S137" s="275">
        <f>IF(S$6=0,0,S$6/PPA!S$10*1000)</f>
        <v>1.680885540574369</v>
      </c>
      <c r="T137" s="275">
        <f>IF(T$6=0,0,T$6/PPA!T$10*1000)</f>
        <v>1.6176209672425033</v>
      </c>
      <c r="U137" s="275">
        <f>IF(U$6=0,0,U$6/PPA!U$10*1000)</f>
        <v>1.6725560861415496</v>
      </c>
      <c r="V137" s="275">
        <f>IF(V$6=0,0,V$6/PPA!V$10*1000)</f>
        <v>1.6792161822720153</v>
      </c>
      <c r="W137" s="275">
        <f>IF(W$6=0,0,W$6/PPA!W$10*1000)</f>
        <v>1.503324835548884</v>
      </c>
      <c r="DA137" s="76"/>
    </row>
    <row r="138" spans="1:105" ht="12" customHeight="1" x14ac:dyDescent="0.25">
      <c r="A138" s="202" t="s">
        <v>93</v>
      </c>
      <c r="B138" s="276">
        <f>IF(B$7=0,0,B$7/PPA!B$10*1000)</f>
        <v>3.173242727014975</v>
      </c>
      <c r="C138" s="276">
        <f>IF(C$7=0,0,C$7/PPA!C$10*1000)</f>
        <v>2.9325760288203409</v>
      </c>
      <c r="D138" s="276">
        <f>IF(D$7=0,0,D$7/PPA!D$10*1000)</f>
        <v>2.6827538927911783</v>
      </c>
      <c r="E138" s="276">
        <f>IF(E$7=0,0,E$7/PPA!E$10*1000)</f>
        <v>2.7734361747900653</v>
      </c>
      <c r="F138" s="276">
        <f>IF(F$7=0,0,F$7/PPA!F$10*1000)</f>
        <v>2.4452584118182896</v>
      </c>
      <c r="G138" s="276">
        <f>IF(G$7=0,0,G$7/PPA!G$10*1000)</f>
        <v>2.6334574810692946</v>
      </c>
      <c r="H138" s="276">
        <f>IF(H$7=0,0,H$7/PPA!H$10*1000)</f>
        <v>2.5359478555264316</v>
      </c>
      <c r="I138" s="276">
        <f>IF(I$7=0,0,I$7/PPA!I$10*1000)</f>
        <v>2.5433662497082752</v>
      </c>
      <c r="J138" s="276">
        <f>IF(J$7=0,0,J$7/PPA!J$10*1000)</f>
        <v>2.6881353333172684</v>
      </c>
      <c r="K138" s="276">
        <f>IF(K$7=0,0,K$7/PPA!K$10*1000)</f>
        <v>2.5047846648311767</v>
      </c>
      <c r="L138" s="276">
        <f>IF(L$7=0,0,L$7/PPA!L$10*1000)</f>
        <v>2.9386012577135179</v>
      </c>
      <c r="M138" s="276">
        <f>IF(M$7=0,0,M$7/PPA!M$10*1000)</f>
        <v>2.3856645091023734</v>
      </c>
      <c r="N138" s="276">
        <f>IF(N$7=0,0,N$7/PPA!N$10*1000)</f>
        <v>2.5814105393560474</v>
      </c>
      <c r="O138" s="276">
        <f>IF(O$7=0,0,O$7/PPA!O$10*1000)</f>
        <v>2.4155714446072105</v>
      </c>
      <c r="P138" s="276">
        <f>IF(P$7=0,0,P$7/PPA!P$10*1000)</f>
        <v>2.233803487969682</v>
      </c>
      <c r="Q138" s="276">
        <f>IF(Q$7=0,0,Q$7/PPA!Q$10*1000)</f>
        <v>2.2384064792749765</v>
      </c>
      <c r="R138" s="276">
        <f>IF(R$7=0,0,R$7/PPA!R$10*1000)</f>
        <v>2.3147283335073903</v>
      </c>
      <c r="S138" s="276">
        <f>IF(S$7=0,0,S$7/PPA!S$10*1000)</f>
        <v>2.3532397568041157</v>
      </c>
      <c r="T138" s="276">
        <f>IF(T$7=0,0,T$7/PPA!T$10*1000)</f>
        <v>2.2646693541395049</v>
      </c>
      <c r="U138" s="276">
        <f>IF(U$7=0,0,U$7/PPA!U$10*1000)</f>
        <v>2.3415785205981683</v>
      </c>
      <c r="V138" s="276">
        <f>IF(V$7=0,0,V$7/PPA!V$10*1000)</f>
        <v>2.3509026551808216</v>
      </c>
      <c r="W138" s="276">
        <f>IF(W$7=0,0,W$7/PPA!W$10*1000)</f>
        <v>2.104654769768437</v>
      </c>
      <c r="DA138" s="77"/>
    </row>
    <row r="139" spans="1:105" ht="12" customHeight="1" x14ac:dyDescent="0.25">
      <c r="A139" s="202" t="s">
        <v>94</v>
      </c>
      <c r="B139" s="276">
        <f>IF(B$8=0,0,B$8/PPA!B$10*1000)</f>
        <v>18.132815582942708</v>
      </c>
      <c r="C139" s="276">
        <f>IF(C$8=0,0,C$8/PPA!C$10*1000)</f>
        <v>16.7575773075448</v>
      </c>
      <c r="D139" s="276">
        <f>IF(D$8=0,0,D$8/PPA!D$10*1000)</f>
        <v>15.330022244521016</v>
      </c>
      <c r="E139" s="276">
        <f>IF(E$8=0,0,E$8/PPA!E$10*1000)</f>
        <v>15.848206713086087</v>
      </c>
      <c r="F139" s="276">
        <f>IF(F$8=0,0,F$8/PPA!F$10*1000)</f>
        <v>13.972905210390225</v>
      </c>
      <c r="G139" s="276">
        <f>IF(G$8=0,0,G$8/PPA!G$10*1000)</f>
        <v>15.048328463253108</v>
      </c>
      <c r="H139" s="276">
        <f>IF(H$8=0,0,H$8/PPA!H$10*1000)</f>
        <v>14.491130603008182</v>
      </c>
      <c r="I139" s="276">
        <f>IF(I$8=0,0,I$8/PPA!I$10*1000)</f>
        <v>14.53352142690443</v>
      </c>
      <c r="J139" s="276">
        <f>IF(J$8=0,0,J$8/PPA!J$10*1000)</f>
        <v>15.360773333241536</v>
      </c>
      <c r="K139" s="276">
        <f>IF(K$8=0,0,K$8/PPA!K$10*1000)</f>
        <v>14.313055227606725</v>
      </c>
      <c r="L139" s="276">
        <f>IF(L$8=0,0,L$8/PPA!L$10*1000)</f>
        <v>16.792007186934388</v>
      </c>
      <c r="M139" s="276">
        <f>IF(M$8=0,0,M$8/PPA!M$10*1000)</f>
        <v>13.632368623442138</v>
      </c>
      <c r="N139" s="276">
        <f>IF(N$8=0,0,N$8/PPA!N$10*1000)</f>
        <v>14.750917367748848</v>
      </c>
      <c r="O139" s="276">
        <f>IF(O$8=0,0,O$8/PPA!O$10*1000)</f>
        <v>13.803265397755487</v>
      </c>
      <c r="P139" s="276">
        <f>IF(P$8=0,0,P$8/PPA!P$10*1000)</f>
        <v>12.764591359826756</v>
      </c>
      <c r="Q139" s="276">
        <f>IF(Q$8=0,0,Q$8/PPA!Q$10*1000)</f>
        <v>12.790894167285579</v>
      </c>
      <c r="R139" s="276">
        <f>IF(R$8=0,0,R$8/PPA!R$10*1000)</f>
        <v>13.227019048613665</v>
      </c>
      <c r="S139" s="276">
        <f>IF(S$8=0,0,S$8/PPA!S$10*1000)</f>
        <v>13.447084324594952</v>
      </c>
      <c r="T139" s="276">
        <f>IF(T$8=0,0,T$8/PPA!T$10*1000)</f>
        <v>12.940967737940026</v>
      </c>
      <c r="U139" s="276">
        <f>IF(U$8=0,0,U$8/PPA!U$10*1000)</f>
        <v>13.380448689132393</v>
      </c>
      <c r="V139" s="276">
        <f>IF(V$8=0,0,V$8/PPA!V$10*1000)</f>
        <v>13.433729458176122</v>
      </c>
      <c r="W139" s="276">
        <f>IF(W$8=0,0,W$8/PPA!W$10*1000)</f>
        <v>12.026598684391072</v>
      </c>
      <c r="DA139" s="77"/>
    </row>
    <row r="140" spans="1:105" ht="12" customHeight="1" x14ac:dyDescent="0.25">
      <c r="A140" s="202" t="s">
        <v>95</v>
      </c>
      <c r="B140" s="276">
        <f>IF(B$9=0,0,B$9/PPA!B$10*1000)</f>
        <v>9.0664077914713594</v>
      </c>
      <c r="C140" s="276">
        <f>IF(C$9=0,0,C$9/PPA!C$10*1000)</f>
        <v>8.3787886537723963</v>
      </c>
      <c r="D140" s="276">
        <f>IF(D$9=0,0,D$9/PPA!D$10*1000)</f>
        <v>7.6650111222605082</v>
      </c>
      <c r="E140" s="276">
        <f>IF(E$9=0,0,E$9/PPA!E$10*1000)</f>
        <v>7.9241033565430437</v>
      </c>
      <c r="F140" s="276">
        <f>IF(F$9=0,0,F$9/PPA!F$10*1000)</f>
        <v>6.9864526051951161</v>
      </c>
      <c r="G140" s="276">
        <f>IF(G$9=0,0,G$9/PPA!G$10*1000)</f>
        <v>7.5241642316265525</v>
      </c>
      <c r="H140" s="276">
        <f>IF(H$9=0,0,H$9/PPA!H$10*1000)</f>
        <v>7.2455653015040911</v>
      </c>
      <c r="I140" s="276">
        <f>IF(I$9=0,0,I$9/PPA!I$10*1000)</f>
        <v>7.2667607134522125</v>
      </c>
      <c r="J140" s="276">
        <f>IF(J$9=0,0,J$9/PPA!J$10*1000)</f>
        <v>7.6803866666207661</v>
      </c>
      <c r="K140" s="276">
        <f>IF(K$9=0,0,K$9/PPA!K$10*1000)</f>
        <v>7.1565276138033624</v>
      </c>
      <c r="L140" s="276">
        <f>IF(L$9=0,0,L$9/PPA!L$10*1000)</f>
        <v>8.3960035934671939</v>
      </c>
      <c r="M140" s="276">
        <f>IF(M$9=0,0,M$9/PPA!M$10*1000)</f>
        <v>6.8161843117210665</v>
      </c>
      <c r="N140" s="276">
        <f>IF(N$9=0,0,N$9/PPA!N$10*1000)</f>
        <v>7.3754586838744238</v>
      </c>
      <c r="O140" s="276">
        <f>IF(O$9=0,0,O$9/PPA!O$10*1000)</f>
        <v>6.9016326988777434</v>
      </c>
      <c r="P140" s="276">
        <f>IF(P$9=0,0,P$9/PPA!P$10*1000)</f>
        <v>6.3822956799133781</v>
      </c>
      <c r="Q140" s="276">
        <f>IF(Q$9=0,0,Q$9/PPA!Q$10*1000)</f>
        <v>6.3954470836427895</v>
      </c>
      <c r="R140" s="276">
        <f>IF(R$9=0,0,R$9/PPA!R$10*1000)</f>
        <v>6.6135095243068296</v>
      </c>
      <c r="S140" s="276">
        <f>IF(S$9=0,0,S$9/PPA!S$10*1000)</f>
        <v>6.723542162297476</v>
      </c>
      <c r="T140" s="276">
        <f>IF(T$9=0,0,T$9/PPA!T$10*1000)</f>
        <v>6.470483868970013</v>
      </c>
      <c r="U140" s="276">
        <f>IF(U$9=0,0,U$9/PPA!U$10*1000)</f>
        <v>6.6902243445661957</v>
      </c>
      <c r="V140" s="276">
        <f>IF(V$9=0,0,V$9/PPA!V$10*1000)</f>
        <v>6.7168647290880612</v>
      </c>
      <c r="W140" s="276">
        <f>IF(W$9=0,0,W$9/PPA!W$10*1000)</f>
        <v>6.0132993421955359</v>
      </c>
      <c r="DA140" s="77"/>
    </row>
    <row r="141" spans="1:105" ht="12" customHeight="1" x14ac:dyDescent="0.25">
      <c r="A141" s="56" t="s">
        <v>96</v>
      </c>
      <c r="B141" s="277">
        <f>IF(B$10=0,0,B$10/PPA!B$10*1000)</f>
        <v>1.0510224634128158</v>
      </c>
      <c r="C141" s="277">
        <f>IF(C$10=0,0,C$10/PPA!C$10*1000)</f>
        <v>1.7505705800510558</v>
      </c>
      <c r="D141" s="277">
        <f>IF(D$10=0,0,D$10/PPA!D$10*1000)</f>
        <v>1.7318529524125199</v>
      </c>
      <c r="E141" s="277">
        <f>IF(E$10=0,0,E$10/PPA!E$10*1000)</f>
        <v>2.3604627281223731</v>
      </c>
      <c r="F141" s="277">
        <f>IF(F$10=0,0,F$10/PPA!F$10*1000)</f>
        <v>2.127318430044038</v>
      </c>
      <c r="G141" s="277">
        <f>IF(G$10=0,0,G$10/PPA!G$10*1000)</f>
        <v>2.4517549024784158</v>
      </c>
      <c r="H141" s="277">
        <f>IF(H$10=0,0,H$10/PPA!H$10*1000)</f>
        <v>2.4366771953860651</v>
      </c>
      <c r="I141" s="277">
        <f>IF(I$10=0,0,I$10/PPA!I$10*1000)</f>
        <v>2.4712514582492031</v>
      </c>
      <c r="J141" s="277">
        <f>IF(J$10=0,0,J$10/PPA!J$10*1000)</f>
        <v>2.8313408363999044</v>
      </c>
      <c r="K141" s="277">
        <f>IF(K$10=0,0,K$10/PPA!K$10*1000)</f>
        <v>3.0692503463608527</v>
      </c>
      <c r="L141" s="277">
        <f>IF(L$10=0,0,L$10/PPA!L$10*1000)</f>
        <v>3.6430401855108547</v>
      </c>
      <c r="M141" s="277">
        <f>IF(M$10=0,0,M$10/PPA!M$10*1000)</f>
        <v>3.1880107254131751</v>
      </c>
      <c r="N141" s="277">
        <f>IF(N$10=0,0,N$10/PPA!N$10*1000)</f>
        <v>3.4294983229352396</v>
      </c>
      <c r="O141" s="277">
        <f>IF(O$10=0,0,O$10/PPA!O$10*1000)</f>
        <v>3.0249403484614961</v>
      </c>
      <c r="P141" s="277">
        <f>IF(P$10=0,0,P$10/PPA!P$10*1000)</f>
        <v>2.8834545647784475</v>
      </c>
      <c r="Q141" s="277">
        <f>IF(Q$10=0,0,Q$10/PPA!Q$10*1000)</f>
        <v>2.894991059964918</v>
      </c>
      <c r="R141" s="277">
        <f>IF(R$10=0,0,R$10/PPA!R$10*1000)</f>
        <v>3.1294123966500424</v>
      </c>
      <c r="S141" s="277">
        <f>IF(S$10=0,0,S$10/PPA!S$10*1000)</f>
        <v>3.4955963376513179</v>
      </c>
      <c r="T141" s="277">
        <f>IF(T$10=0,0,T$10/PPA!T$10*1000)</f>
        <v>3.3643302461142968</v>
      </c>
      <c r="U141" s="277">
        <f>IF(U$10=0,0,U$10/PPA!U$10*1000)</f>
        <v>3.4553234780283164</v>
      </c>
      <c r="V141" s="277">
        <f>IF(V$10=0,0,V$10/PPA!V$10*1000)</f>
        <v>3.4433744210534138</v>
      </c>
      <c r="W141" s="277">
        <f>IF(W$10=0,0,W$10/PPA!W$10*1000)</f>
        <v>3.2216679987377583</v>
      </c>
      <c r="DA141" s="78"/>
    </row>
    <row r="142" spans="1:105" ht="12" customHeight="1" x14ac:dyDescent="0.25">
      <c r="A142" s="203" t="s">
        <v>1855</v>
      </c>
      <c r="B142" s="278">
        <f>IF(B$16=0,0,B$16/PPA!B$10*1000)</f>
        <v>1.6510629163538202</v>
      </c>
      <c r="C142" s="278">
        <f>IF(C$16=0,0,C$16/PPA!C$10*1000)</f>
        <v>2.1796152695404043</v>
      </c>
      <c r="D142" s="278">
        <f>IF(D$16=0,0,D$16/PPA!D$10*1000)</f>
        <v>1.9320586521733603</v>
      </c>
      <c r="E142" s="278">
        <f>IF(E$16=0,0,E$16/PPA!E$10*1000)</f>
        <v>2.6620892128085747</v>
      </c>
      <c r="F142" s="278">
        <f>IF(F$16=0,0,F$16/PPA!F$10*1000)</f>
        <v>3.2061816095387585</v>
      </c>
      <c r="G142" s="278">
        <f>IF(G$16=0,0,G$16/PPA!G$10*1000)</f>
        <v>3.3893427723663705</v>
      </c>
      <c r="H142" s="278">
        <f>IF(H$16=0,0,H$16/PPA!H$10*1000)</f>
        <v>3.3204978793171072</v>
      </c>
      <c r="I142" s="278">
        <f>IF(I$16=0,0,I$16/PPA!I$10*1000)</f>
        <v>3.4286730763389235</v>
      </c>
      <c r="J142" s="278">
        <f>IF(J$16=0,0,J$16/PPA!J$10*1000)</f>
        <v>3.6254137085316915</v>
      </c>
      <c r="K142" s="278">
        <f>IF(K$16=0,0,K$16/PPA!K$10*1000)</f>
        <v>3.9889569023677907</v>
      </c>
      <c r="L142" s="278">
        <f>IF(L$16=0,0,L$16/PPA!L$10*1000)</f>
        <v>5.1389874473887742</v>
      </c>
      <c r="M142" s="278">
        <f>IF(M$16=0,0,M$16/PPA!M$10*1000)</f>
        <v>4.2931702841951855</v>
      </c>
      <c r="N142" s="278">
        <f>IF(N$16=0,0,N$16/PPA!N$10*1000)</f>
        <v>3.7849468281094207</v>
      </c>
      <c r="O142" s="278">
        <f>IF(O$16=0,0,O$16/PPA!O$10*1000)</f>
        <v>3.8262621610009107</v>
      </c>
      <c r="P142" s="278">
        <f>IF(P$16=0,0,P$16/PPA!P$10*1000)</f>
        <v>3.9450508863783997</v>
      </c>
      <c r="Q142" s="278">
        <f>IF(Q$16=0,0,Q$16/PPA!Q$10*1000)</f>
        <v>3.8427600254702772</v>
      </c>
      <c r="R142" s="278">
        <f>IF(R$16=0,0,R$16/PPA!R$10*1000)</f>
        <v>3.6712018461633709</v>
      </c>
      <c r="S142" s="278">
        <f>IF(S$16=0,0,S$16/PPA!S$10*1000)</f>
        <v>3.7862683715145407</v>
      </c>
      <c r="T142" s="278">
        <f>IF(T$16=0,0,T$16/PPA!T$10*1000)</f>
        <v>3.7523703522548484</v>
      </c>
      <c r="U142" s="278">
        <f>IF(U$16=0,0,U$16/PPA!U$10*1000)</f>
        <v>3.8718344559707889</v>
      </c>
      <c r="V142" s="278">
        <f>IF(V$16=0,0,V$16/PPA!V$10*1000)</f>
        <v>3.977878572253164</v>
      </c>
      <c r="W142" s="278">
        <f>IF(W$16=0,0,W$16/PPA!W$10*1000)</f>
        <v>3.9203063341890396</v>
      </c>
      <c r="DA142" s="79"/>
    </row>
    <row r="143" spans="1:105" ht="12" customHeight="1" x14ac:dyDescent="0.25">
      <c r="A143" s="203" t="s">
        <v>1857</v>
      </c>
      <c r="B143" s="278">
        <f>IF(B$17=0,0,B$17/PPA!B$10*1000)</f>
        <v>414.31020744166528</v>
      </c>
      <c r="C143" s="278">
        <f>IF(C$17=0,0,C$17/PPA!C$10*1000)</f>
        <v>380.0020181977174</v>
      </c>
      <c r="D143" s="278">
        <f>IF(D$17=0,0,D$17/PPA!D$10*1000)</f>
        <v>347.69914079693223</v>
      </c>
      <c r="E143" s="278">
        <f>IF(E$17=0,0,E$17/PPA!E$10*1000)</f>
        <v>356.74008999653131</v>
      </c>
      <c r="F143" s="278">
        <f>IF(F$17=0,0,F$17/PPA!F$10*1000)</f>
        <v>311.71305282036764</v>
      </c>
      <c r="G143" s="278">
        <f>IF(G$17=0,0,G$17/PPA!G$10*1000)</f>
        <v>335.74824984523406</v>
      </c>
      <c r="H143" s="278">
        <f>IF(H$17=0,0,H$17/PPA!H$10*1000)</f>
        <v>323.05817073891473</v>
      </c>
      <c r="I143" s="278">
        <f>IF(I$17=0,0,I$17/PPA!I$10*1000)</f>
        <v>323.65849906669632</v>
      </c>
      <c r="J143" s="278">
        <f>IF(J$17=0,0,J$17/PPA!J$10*1000)</f>
        <v>341.85671187849783</v>
      </c>
      <c r="K143" s="278">
        <f>IF(K$17=0,0,K$17/PPA!K$10*1000)</f>
        <v>316.14032535987218</v>
      </c>
      <c r="L143" s="278">
        <f>IF(L$17=0,0,L$17/PPA!L$10*1000)</f>
        <v>369.37256699873126</v>
      </c>
      <c r="M143" s="278">
        <f>IF(M$17=0,0,M$17/PPA!M$10*1000)</f>
        <v>299.24939264497613</v>
      </c>
      <c r="N143" s="278">
        <f>IF(N$17=0,0,N$17/PPA!N$10*1000)</f>
        <v>326.59584482941898</v>
      </c>
      <c r="O143" s="278">
        <f>IF(O$17=0,0,O$17/PPA!O$10*1000)</f>
        <v>304.88174991628046</v>
      </c>
      <c r="P143" s="278">
        <f>IF(P$17=0,0,P$17/PPA!P$10*1000)</f>
        <v>280.54323434935816</v>
      </c>
      <c r="Q143" s="278">
        <f>IF(Q$17=0,0,Q$17/PPA!Q$10*1000)</f>
        <v>281.47152687236451</v>
      </c>
      <c r="R143" s="278">
        <f>IF(R$17=0,0,R$17/PPA!R$10*1000)</f>
        <v>291.90800136026064</v>
      </c>
      <c r="S143" s="278">
        <f>IF(S$17=0,0,S$17/PPA!S$10*1000)</f>
        <v>296.27656190700935</v>
      </c>
      <c r="T143" s="278">
        <f>IF(T$17=0,0,T$17/PPA!T$10*1000)</f>
        <v>284.77515013909715</v>
      </c>
      <c r="U143" s="278">
        <f>IF(U$17=0,0,U$17/PPA!U$10*1000)</f>
        <v>294.49517508509916</v>
      </c>
      <c r="V143" s="278">
        <f>IF(V$17=0,0,V$17/PPA!V$10*1000)</f>
        <v>295.40154027586408</v>
      </c>
      <c r="W143" s="278">
        <f>IF(W$17=0,0,W$17/PPA!W$10*1000)</f>
        <v>263.16332329122565</v>
      </c>
      <c r="DA143" s="79"/>
    </row>
    <row r="144" spans="1:105" ht="12" customHeight="1" x14ac:dyDescent="0.25">
      <c r="A144" s="41" t="s">
        <v>1872</v>
      </c>
      <c r="B144" s="279">
        <f>IF(B$30=0,0,B$30/PPA!B$10*1000)</f>
        <v>3.6690287030084763</v>
      </c>
      <c r="C144" s="279">
        <f>IF(C$30=0,0,C$30/PPA!C$10*1000)</f>
        <v>4.8435894878675469</v>
      </c>
      <c r="D144" s="279">
        <f>IF(D$30=0,0,D$30/PPA!D$10*1000)</f>
        <v>4.2934636714963403</v>
      </c>
      <c r="E144" s="279">
        <f>IF(E$30=0,0,E$30/PPA!E$10*1000)</f>
        <v>5.9157538062412556</v>
      </c>
      <c r="F144" s="279">
        <f>IF(F$30=0,0,F$30/PPA!F$10*1000)</f>
        <v>7.1248480211972138</v>
      </c>
      <c r="G144" s="279">
        <f>IF(G$30=0,0,G$30/PPA!G$10*1000)</f>
        <v>7.5318728274807931</v>
      </c>
      <c r="H144" s="279">
        <f>IF(H$30=0,0,H$30/PPA!H$10*1000)</f>
        <v>7.3788841762602138</v>
      </c>
      <c r="I144" s="279">
        <f>IF(I$30=0,0,I$30/PPA!I$10*1000)</f>
        <v>7.6192735029753615</v>
      </c>
      <c r="J144" s="279">
        <f>IF(J$30=0,0,J$30/PPA!J$10*1000)</f>
        <v>8.0564749078481732</v>
      </c>
      <c r="K144" s="279">
        <f>IF(K$30=0,0,K$30/PPA!K$10*1000)</f>
        <v>8.8643486719283899</v>
      </c>
      <c r="L144" s="279">
        <f>IF(L$30=0,0,L$30/PPA!L$10*1000)</f>
        <v>11.419972105308345</v>
      </c>
      <c r="M144" s="279">
        <f>IF(M$30=0,0,M$30/PPA!M$10*1000)</f>
        <v>9.5403784093226012</v>
      </c>
      <c r="N144" s="279">
        <f>IF(N$30=0,0,N$30/PPA!N$10*1000)</f>
        <v>8.4109929513542401</v>
      </c>
      <c r="O144" s="279">
        <f>IF(O$30=0,0,O$30/PPA!O$10*1000)</f>
        <v>8.5028048022242135</v>
      </c>
      <c r="P144" s="279">
        <f>IF(P$30=0,0,P$30/PPA!P$10*1000)</f>
        <v>8.7667797475075258</v>
      </c>
      <c r="Q144" s="279">
        <f>IF(Q$30=0,0,Q$30/PPA!Q$10*1000)</f>
        <v>8.5394667232672514</v>
      </c>
      <c r="R144" s="279">
        <f>IF(R$30=0,0,R$30/PPA!R$10*1000)</f>
        <v>8.1582263248074618</v>
      </c>
      <c r="S144" s="279">
        <f>IF(S$30=0,0,S$30/PPA!S$10*1000)</f>
        <v>8.4139297144767298</v>
      </c>
      <c r="T144" s="279">
        <f>IF(T$30=0,0,T$30/PPA!T$10*1000)</f>
        <v>8.3386007827885287</v>
      </c>
      <c r="U144" s="279">
        <f>IF(U$30=0,0,U$30/PPA!U$10*1000)</f>
        <v>8.6040765688239471</v>
      </c>
      <c r="V144" s="279">
        <f>IF(V$30=0,0,V$30/PPA!V$10*1000)</f>
        <v>8.8397301605625564</v>
      </c>
      <c r="W144" s="279">
        <f>IF(W$30=0,0,W$30/PPA!W$10*1000)</f>
        <v>8.7117918537533861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53</v>
      </c>
      <c r="B146" s="322">
        <f t="shared" ref="B146:W146" si="38">SUM(B$147:B$154)</f>
        <v>298.25569557756421</v>
      </c>
      <c r="C146" s="322">
        <f t="shared" si="38"/>
        <v>274.24146048540695</v>
      </c>
      <c r="D146" s="322">
        <f t="shared" si="38"/>
        <v>249.39021480937026</v>
      </c>
      <c r="E146" s="322">
        <f t="shared" si="38"/>
        <v>259.98096584821451</v>
      </c>
      <c r="F146" s="322">
        <f t="shared" si="38"/>
        <v>222.37057223575977</v>
      </c>
      <c r="G146" s="322">
        <f t="shared" si="38"/>
        <v>242.73734900529058</v>
      </c>
      <c r="H146" s="322">
        <f t="shared" si="38"/>
        <v>231.57188985311359</v>
      </c>
      <c r="I146" s="322">
        <f t="shared" si="38"/>
        <v>231.74548227299672</v>
      </c>
      <c r="J146" s="322">
        <f t="shared" si="38"/>
        <v>246.65546051858888</v>
      </c>
      <c r="K146" s="322">
        <f t="shared" si="38"/>
        <v>240.3344444732179</v>
      </c>
      <c r="L146" s="322">
        <f t="shared" si="38"/>
        <v>282.81160536019894</v>
      </c>
      <c r="M146" s="322">
        <f t="shared" si="38"/>
        <v>208.9072441201171</v>
      </c>
      <c r="N146" s="322">
        <f t="shared" si="38"/>
        <v>228.82546385780495</v>
      </c>
      <c r="O146" s="322">
        <f t="shared" si="38"/>
        <v>218.77913472784346</v>
      </c>
      <c r="P146" s="322">
        <f t="shared" si="38"/>
        <v>200.43558533810662</v>
      </c>
      <c r="Q146" s="322">
        <f t="shared" si="38"/>
        <v>201.08343792480093</v>
      </c>
      <c r="R146" s="322">
        <f t="shared" si="38"/>
        <v>210.95127494266447</v>
      </c>
      <c r="S146" s="322">
        <f t="shared" si="38"/>
        <v>213.9304144664016</v>
      </c>
      <c r="T146" s="322">
        <f t="shared" si="38"/>
        <v>208.80607996482007</v>
      </c>
      <c r="U146" s="322">
        <f t="shared" si="38"/>
        <v>214.02141965467203</v>
      </c>
      <c r="V146" s="322">
        <f t="shared" si="38"/>
        <v>220.43137030150271</v>
      </c>
      <c r="W146" s="322">
        <f t="shared" si="38"/>
        <v>189.8543604134228</v>
      </c>
      <c r="DA146" s="95"/>
    </row>
    <row r="147" spans="1:105" ht="12" customHeight="1" x14ac:dyDescent="0.25">
      <c r="A147" s="55" t="s">
        <v>92</v>
      </c>
      <c r="B147" s="275">
        <f>IF(B$33=0,0,B$33/PPA!B$11*1000)</f>
        <v>1.57422998416976</v>
      </c>
      <c r="C147" s="275">
        <f>IF(C$33=0,0,C$33/PPA!C$11*1000)</f>
        <v>1.4474799187409331</v>
      </c>
      <c r="D147" s="275">
        <f>IF(D$33=0,0,D$33/PPA!D$11*1000)</f>
        <v>1.3163120092348621</v>
      </c>
      <c r="E147" s="275">
        <f>IF(E$33=0,0,E$33/PPA!E$11*1000)</f>
        <v>1.3722112865577947</v>
      </c>
      <c r="F147" s="275">
        <f>IF(F$33=0,0,F$33/PPA!F$11*1000)</f>
        <v>1.1736990360992174</v>
      </c>
      <c r="G147" s="275">
        <f>IF(G$33=0,0,G$33/PPA!G$11*1000)</f>
        <v>1.2811973710746083</v>
      </c>
      <c r="H147" s="275">
        <f>IF(H$33=0,0,H$33/PPA!H$11*1000)</f>
        <v>1.2222647141462901</v>
      </c>
      <c r="I147" s="275">
        <f>IF(I$33=0,0,I$33/PPA!I$11*1000)</f>
        <v>1.2231809561375695</v>
      </c>
      <c r="J147" s="275">
        <f>IF(J$33=0,0,J$33/PPA!J$11*1000)</f>
        <v>1.3018776421206715</v>
      </c>
      <c r="K147" s="275">
        <f>IF(K$33=0,0,K$33/PPA!K$11*1000)</f>
        <v>1.2685145475123287</v>
      </c>
      <c r="L147" s="275">
        <f>IF(L$33=0,0,L$33/PPA!L$11*1000)</f>
        <v>1.4927141899741114</v>
      </c>
      <c r="M147" s="275">
        <f>IF(M$33=0,0,M$33/PPA!M$11*1000)</f>
        <v>1.1026379461666684</v>
      </c>
      <c r="N147" s="275">
        <f>IF(N$33=0,0,N$33/PPA!N$11*1000)</f>
        <v>1.2077687423504229</v>
      </c>
      <c r="O147" s="275">
        <f>IF(O$33=0,0,O$33/PPA!O$11*1000)</f>
        <v>1.1547429903472533</v>
      </c>
      <c r="P147" s="275">
        <f>IF(P$33=0,0,P$33/PPA!P$11*1000)</f>
        <v>1.0579234965584157</v>
      </c>
      <c r="Q147" s="275">
        <f>IF(Q$33=0,0,Q$33/PPA!Q$11*1000)</f>
        <v>1.061342941626604</v>
      </c>
      <c r="R147" s="275">
        <f>IF(R$33=0,0,R$33/PPA!R$11*1000)</f>
        <v>1.11342659046472</v>
      </c>
      <c r="S147" s="275">
        <f>IF(S$33=0,0,S$33/PPA!S$11*1000)</f>
        <v>1.129150852682735</v>
      </c>
      <c r="T147" s="275">
        <f>IF(T$33=0,0,T$33/PPA!T$11*1000)</f>
        <v>1.1021039894009299</v>
      </c>
      <c r="U147" s="275">
        <f>IF(U$33=0,0,U$33/PPA!U$11*1000)</f>
        <v>1.1296311891799371</v>
      </c>
      <c r="V147" s="275">
        <f>IF(V$33=0,0,V$33/PPA!V$11*1000)</f>
        <v>1.1634636914755059</v>
      </c>
      <c r="W147" s="275">
        <f>IF(W$33=0,0,W$33/PPA!W$11*1000)</f>
        <v>1.0020744992294137</v>
      </c>
      <c r="DA147" s="76"/>
    </row>
    <row r="148" spans="1:105" ht="12" customHeight="1" x14ac:dyDescent="0.25">
      <c r="A148" s="202" t="s">
        <v>93</v>
      </c>
      <c r="B148" s="276">
        <f>IF(B$34=0,0,B$34/PPA!B$11*1000)</f>
        <v>2.2339506413945767</v>
      </c>
      <c r="C148" s="276">
        <f>IF(C$34=0,0,C$34/PPA!C$11*1000)</f>
        <v>2.0540827740506145</v>
      </c>
      <c r="D148" s="276">
        <f>IF(D$34=0,0,D$34/PPA!D$11*1000)</f>
        <v>1.8679456539867951</v>
      </c>
      <c r="E148" s="276">
        <f>IF(E$34=0,0,E$34/PPA!E$11*1000)</f>
        <v>1.9472709290004833</v>
      </c>
      <c r="F148" s="276">
        <f>IF(F$34=0,0,F$34/PPA!F$11*1000)</f>
        <v>1.665567128605332</v>
      </c>
      <c r="G148" s="276">
        <f>IF(G$34=0,0,G$34/PPA!G$11*1000)</f>
        <v>1.8181153437848148</v>
      </c>
      <c r="H148" s="276">
        <f>IF(H$34=0,0,H$34/PPA!H$11*1000)</f>
        <v>1.7344854751709629</v>
      </c>
      <c r="I148" s="276">
        <f>IF(I$34=0,0,I$34/PPA!I$11*1000)</f>
        <v>1.7357856914066296</v>
      </c>
      <c r="J148" s="276">
        <f>IF(J$34=0,0,J$34/PPA!J$11*1000)</f>
        <v>1.8474622023964122</v>
      </c>
      <c r="K148" s="276">
        <f>IF(K$34=0,0,K$34/PPA!K$11*1000)</f>
        <v>1.8001174641124935</v>
      </c>
      <c r="L148" s="276">
        <f>IF(L$34=0,0,L$34/PPA!L$11*1000)</f>
        <v>2.1182736040122681</v>
      </c>
      <c r="M148" s="276">
        <f>IF(M$34=0,0,M$34/PPA!M$11*1000)</f>
        <v>1.5647261021801249</v>
      </c>
      <c r="N148" s="276">
        <f>IF(N$34=0,0,N$34/PPA!N$11*1000)</f>
        <v>1.7139146019080616</v>
      </c>
      <c r="O148" s="276">
        <f>IF(O$34=0,0,O$34/PPA!O$11*1000)</f>
        <v>1.6386670752511583</v>
      </c>
      <c r="P148" s="276">
        <f>IF(P$34=0,0,P$34/PPA!P$11*1000)</f>
        <v>1.501272938165692</v>
      </c>
      <c r="Q148" s="276">
        <f>IF(Q$34=0,0,Q$34/PPA!Q$11*1000)</f>
        <v>1.5061253876680569</v>
      </c>
      <c r="R148" s="276">
        <f>IF(R$34=0,0,R$34/PPA!R$11*1000)</f>
        <v>1.5800359991403978</v>
      </c>
      <c r="S148" s="276">
        <f>IF(S$34=0,0,S$34/PPA!S$11*1000)</f>
        <v>1.602349908810919</v>
      </c>
      <c r="T148" s="276">
        <f>IF(T$34=0,0,T$34/PPA!T$11*1000)</f>
        <v>1.5639683774059228</v>
      </c>
      <c r="U148" s="276">
        <f>IF(U$34=0,0,U$34/PPA!U$11*1000)</f>
        <v>1.6030315423948305</v>
      </c>
      <c r="V148" s="276">
        <f>IF(V$34=0,0,V$34/PPA!V$11*1000)</f>
        <v>1.6510424054600705</v>
      </c>
      <c r="W148" s="276">
        <f>IF(W$34=0,0,W$34/PPA!W$11*1000)</f>
        <v>1.4220190142416302</v>
      </c>
      <c r="DA148" s="77"/>
    </row>
    <row r="149" spans="1:105" ht="12" customHeight="1" x14ac:dyDescent="0.25">
      <c r="A149" s="202" t="s">
        <v>94</v>
      </c>
      <c r="B149" s="276">
        <f>IF(B$35=0,0,B$35/PPA!B$11*1000)</f>
        <v>7.9492839938719078</v>
      </c>
      <c r="C149" s="276">
        <f>IF(C$35=0,0,C$35/PPA!C$11*1000)</f>
        <v>7.3092426552697951</v>
      </c>
      <c r="D149" s="276">
        <f>IF(D$35=0,0,D$35/PPA!D$11*1000)</f>
        <v>6.6468928245389582</v>
      </c>
      <c r="E149" s="276">
        <f>IF(E$35=0,0,E$35/PPA!E$11*1000)</f>
        <v>6.9291636712135949</v>
      </c>
      <c r="F149" s="276">
        <f>IF(F$35=0,0,F$35/PPA!F$11*1000)</f>
        <v>5.9267496205181365</v>
      </c>
      <c r="G149" s="276">
        <f>IF(G$35=0,0,G$35/PPA!G$11*1000)</f>
        <v>6.469576781848331</v>
      </c>
      <c r="H149" s="276">
        <f>IF(H$35=0,0,H$35/PPA!H$11*1000)</f>
        <v>6.1719884808074941</v>
      </c>
      <c r="I149" s="276">
        <f>IF(I$35=0,0,I$35/PPA!I$11*1000)</f>
        <v>6.1766151667866902</v>
      </c>
      <c r="J149" s="276">
        <f>IF(J$35=0,0,J$35/PPA!J$11*1000)</f>
        <v>6.5740045651255645</v>
      </c>
      <c r="K149" s="276">
        <f>IF(K$35=0,0,K$35/PPA!K$11*1000)</f>
        <v>6.4055331749074433</v>
      </c>
      <c r="L149" s="276">
        <f>IF(L$35=0,0,L$35/PPA!L$11*1000)</f>
        <v>7.5376591331061125</v>
      </c>
      <c r="M149" s="276">
        <f>IF(M$35=0,0,M$35/PPA!M$11*1000)</f>
        <v>5.5679171815045825</v>
      </c>
      <c r="N149" s="276">
        <f>IF(N$35=0,0,N$35/PPA!N$11*1000)</f>
        <v>6.0987891403481784</v>
      </c>
      <c r="O149" s="276">
        <f>IF(O$35=0,0,O$35/PPA!O$11*1000)</f>
        <v>5.8310285425317705</v>
      </c>
      <c r="P149" s="276">
        <f>IF(P$35=0,0,P$35/PPA!P$11*1000)</f>
        <v>5.3421256122040237</v>
      </c>
      <c r="Q149" s="276">
        <f>IF(Q$35=0,0,Q$35/PPA!Q$11*1000)</f>
        <v>5.3593925555489106</v>
      </c>
      <c r="R149" s="276">
        <f>IF(R$35=0,0,R$35/PPA!R$11*1000)</f>
        <v>5.6223958779444212</v>
      </c>
      <c r="S149" s="276">
        <f>IF(S$35=0,0,S$35/PPA!S$11*1000)</f>
        <v>5.7017976344997274</v>
      </c>
      <c r="T149" s="276">
        <f>IF(T$35=0,0,T$35/PPA!T$11*1000)</f>
        <v>5.5652208956924811</v>
      </c>
      <c r="U149" s="276">
        <f>IF(U$35=0,0,U$35/PPA!U$11*1000)</f>
        <v>5.7042231576235904</v>
      </c>
      <c r="V149" s="276">
        <f>IF(V$35=0,0,V$35/PPA!V$11*1000)</f>
        <v>5.8750648844838764</v>
      </c>
      <c r="W149" s="276">
        <f>IF(W$35=0,0,W$35/PPA!W$11*1000)</f>
        <v>5.0601086610560833</v>
      </c>
      <c r="DA149" s="77"/>
    </row>
    <row r="150" spans="1:105" ht="12" customHeight="1" x14ac:dyDescent="0.25">
      <c r="A150" s="202" t="s">
        <v>95</v>
      </c>
      <c r="B150" s="276">
        <f>IF(B$36=0,0,B$36/PPA!B$11*1000)</f>
        <v>6.2969199366790338</v>
      </c>
      <c r="C150" s="276">
        <f>IF(C$36=0,0,C$36/PPA!C$11*1000)</f>
        <v>5.7899196749637287</v>
      </c>
      <c r="D150" s="276">
        <f>IF(D$36=0,0,D$36/PPA!D$11*1000)</f>
        <v>5.265248036939445</v>
      </c>
      <c r="E150" s="276">
        <f>IF(E$36=0,0,E$36/PPA!E$11*1000)</f>
        <v>5.4888451462311787</v>
      </c>
      <c r="F150" s="276">
        <f>IF(F$36=0,0,F$36/PPA!F$11*1000)</f>
        <v>4.6947961443968707</v>
      </c>
      <c r="G150" s="276">
        <f>IF(G$36=0,0,G$36/PPA!G$11*1000)</f>
        <v>5.1247894842984323</v>
      </c>
      <c r="H150" s="276">
        <f>IF(H$36=0,0,H$36/PPA!H$11*1000)</f>
        <v>4.8890588565851587</v>
      </c>
      <c r="I150" s="276">
        <f>IF(I$36=0,0,I$36/PPA!I$11*1000)</f>
        <v>4.8927238245502744</v>
      </c>
      <c r="J150" s="276">
        <f>IF(J$36=0,0,J$36/PPA!J$11*1000)</f>
        <v>5.207510568482685</v>
      </c>
      <c r="K150" s="276">
        <f>IF(K$36=0,0,K$36/PPA!K$11*1000)</f>
        <v>5.0740581900493149</v>
      </c>
      <c r="L150" s="276">
        <f>IF(L$36=0,0,L$36/PPA!L$11*1000)</f>
        <v>5.9708567598964475</v>
      </c>
      <c r="M150" s="276">
        <f>IF(M$36=0,0,M$36/PPA!M$11*1000)</f>
        <v>4.4105517846666737</v>
      </c>
      <c r="N150" s="276">
        <f>IF(N$36=0,0,N$36/PPA!N$11*1000)</f>
        <v>4.8310749694016897</v>
      </c>
      <c r="O150" s="276">
        <f>IF(O$36=0,0,O$36/PPA!O$11*1000)</f>
        <v>4.618971961389013</v>
      </c>
      <c r="P150" s="276">
        <f>IF(P$36=0,0,P$36/PPA!P$11*1000)</f>
        <v>4.2316939862336609</v>
      </c>
      <c r="Q150" s="276">
        <f>IF(Q$36=0,0,Q$36/PPA!Q$11*1000)</f>
        <v>4.2453717665064152</v>
      </c>
      <c r="R150" s="276">
        <f>IF(R$36=0,0,R$36/PPA!R$11*1000)</f>
        <v>4.4537063618588801</v>
      </c>
      <c r="S150" s="276">
        <f>IF(S$36=0,0,S$36/PPA!S$11*1000)</f>
        <v>4.5166034107309381</v>
      </c>
      <c r="T150" s="276">
        <f>IF(T$36=0,0,T$36/PPA!T$11*1000)</f>
        <v>4.4084159576037196</v>
      </c>
      <c r="U150" s="276">
        <f>IF(U$36=0,0,U$36/PPA!U$11*1000)</f>
        <v>4.5185247567197484</v>
      </c>
      <c r="V150" s="276">
        <f>IF(V$36=0,0,V$36/PPA!V$11*1000)</f>
        <v>4.6538547659020235</v>
      </c>
      <c r="W150" s="276">
        <f>IF(W$36=0,0,W$36/PPA!W$11*1000)</f>
        <v>4.008297996917654</v>
      </c>
      <c r="DA150" s="77"/>
    </row>
    <row r="151" spans="1:105" ht="12" customHeight="1" x14ac:dyDescent="0.25">
      <c r="A151" s="56" t="s">
        <v>96</v>
      </c>
      <c r="B151" s="277">
        <f>IF(B$37=0,0,B$37/PPA!B$11*1000)</f>
        <v>0.54315244407563434</v>
      </c>
      <c r="C151" s="277">
        <f>IF(C$37=0,0,C$37/PPA!C$11*1000)</f>
        <v>0.91401501382513872</v>
      </c>
      <c r="D151" s="277">
        <f>IF(D$37=0,0,D$37/PPA!D$11*1000)</f>
        <v>0.89756635124053874</v>
      </c>
      <c r="E151" s="277">
        <f>IF(E$37=0,0,E$37/PPA!E$11*1000)</f>
        <v>1.2542469359712189</v>
      </c>
      <c r="F151" s="277">
        <f>IF(F$37=0,0,F$37/PPA!F$11*1000)</f>
        <v>1.1235515138677199</v>
      </c>
      <c r="G151" s="277">
        <f>IF(G$37=0,0,G$37/PPA!G$11*1000)</f>
        <v>1.3104319782350689</v>
      </c>
      <c r="H151" s="277">
        <f>IF(H$37=0,0,H$37/PPA!H$11*1000)</f>
        <v>1.2923287292510832</v>
      </c>
      <c r="I151" s="277">
        <f>IF(I$37=0,0,I$37/PPA!I$11*1000)</f>
        <v>1.3113965016569376</v>
      </c>
      <c r="J151" s="277">
        <f>IF(J$37=0,0,J$37/PPA!J$11*1000)</f>
        <v>1.5133286787792386</v>
      </c>
      <c r="K151" s="277">
        <f>IF(K$37=0,0,K$37/PPA!K$11*1000)</f>
        <v>1.7458692860032017</v>
      </c>
      <c r="L151" s="277">
        <f>IF(L$37=0,0,L$37/PPA!L$11*1000)</f>
        <v>2.1020000874103189</v>
      </c>
      <c r="M151" s="277">
        <f>IF(M$37=0,0,M$37/PPA!M$11*1000)</f>
        <v>1.6801718034356286</v>
      </c>
      <c r="N151" s="277">
        <f>IF(N$37=0,0,N$37/PPA!N$11*1000)</f>
        <v>1.7865111760041108</v>
      </c>
      <c r="O151" s="277">
        <f>IF(O$37=0,0,O$37/PPA!O$11*1000)</f>
        <v>1.6232875832651712</v>
      </c>
      <c r="P151" s="277">
        <f>IF(P$37=0,0,P$37/PPA!P$11*1000)</f>
        <v>1.5532494806833448</v>
      </c>
      <c r="Q151" s="277">
        <f>IF(Q$37=0,0,Q$37/PPA!Q$11*1000)</f>
        <v>1.5557533963081829</v>
      </c>
      <c r="R151" s="277">
        <f>IF(R$37=0,0,R$37/PPA!R$11*1000)</f>
        <v>1.6903853445693766</v>
      </c>
      <c r="S151" s="277">
        <f>IF(S$37=0,0,S$37/PPA!S$11*1000)</f>
        <v>1.88709682046035</v>
      </c>
      <c r="T151" s="277">
        <f>IF(T$37=0,0,T$37/PPA!T$11*1000)</f>
        <v>1.8483909093440638</v>
      </c>
      <c r="U151" s="277">
        <f>IF(U$37=0,0,U$37/PPA!U$11*1000)</f>
        <v>1.8813933660172506</v>
      </c>
      <c r="V151" s="277">
        <f>IF(V$37=0,0,V$37/PPA!V$11*1000)</f>
        <v>1.9286667001535809</v>
      </c>
      <c r="W151" s="277">
        <f>IF(W$37=0,0,W$37/PPA!W$11*1000)</f>
        <v>1.7578000192971428</v>
      </c>
      <c r="DA151" s="78"/>
    </row>
    <row r="152" spans="1:105" ht="12" customHeight="1" x14ac:dyDescent="0.25">
      <c r="A152" s="203" t="s">
        <v>1885</v>
      </c>
      <c r="B152" s="278">
        <f>IF(B$43=0,0,B$43/PPA!B$11*1000)</f>
        <v>9.0083998811622532</v>
      </c>
      <c r="C152" s="278">
        <f>IF(C$43=0,0,C$43/PPA!C$11*1000)</f>
        <v>8.7122801614751495</v>
      </c>
      <c r="D152" s="278">
        <f>IF(D$43=0,0,D$43/PPA!D$11*1000)</f>
        <v>7.8789558902320378</v>
      </c>
      <c r="E152" s="278">
        <f>IF(E$43=0,0,E$43/PPA!E$11*1000)</f>
        <v>8.6669769258911273</v>
      </c>
      <c r="F152" s="278">
        <f>IF(F$43=0,0,F$43/PPA!F$11*1000)</f>
        <v>8.0151513813287671</v>
      </c>
      <c r="G152" s="278">
        <f>IF(G$43=0,0,G$43/PPA!G$11*1000)</f>
        <v>8.7007743627220933</v>
      </c>
      <c r="H152" s="278">
        <f>IF(H$43=0,0,H$43/PPA!H$11*1000)</f>
        <v>8.3403280974214482</v>
      </c>
      <c r="I152" s="278">
        <f>IF(I$43=0,0,I$43/PPA!I$11*1000)</f>
        <v>8.4172846585129264</v>
      </c>
      <c r="J152" s="278">
        <f>IF(J$43=0,0,J$43/PPA!J$11*1000)</f>
        <v>8.9569630856344045</v>
      </c>
      <c r="K152" s="278">
        <f>IF(K$43=0,0,K$43/PPA!K$11*1000)</f>
        <v>9.1950262012515811</v>
      </c>
      <c r="L152" s="278">
        <f>IF(L$43=0,0,L$43/PPA!L$11*1000)</f>
        <v>11.187125674699853</v>
      </c>
      <c r="M152" s="278">
        <f>IF(M$43=0,0,M$43/PPA!M$11*1000)</f>
        <v>8.3502877208141069</v>
      </c>
      <c r="N152" s="278">
        <f>IF(N$43=0,0,N$43/PPA!N$11*1000)</f>
        <v>8.5155774351763025</v>
      </c>
      <c r="O152" s="278">
        <f>IF(O$43=0,0,O$43/PPA!O$11*1000)</f>
        <v>8.3541071131272382</v>
      </c>
      <c r="P152" s="278">
        <f>IF(P$43=0,0,P$43/PPA!P$11*1000)</f>
        <v>7.9562503960903221</v>
      </c>
      <c r="Q152" s="278">
        <f>IF(Q$43=0,0,Q$43/PPA!Q$11*1000)</f>
        <v>7.8985414299537826</v>
      </c>
      <c r="R152" s="278">
        <f>IF(R$43=0,0,R$43/PPA!R$11*1000)</f>
        <v>8.0555661765428397</v>
      </c>
      <c r="S152" s="278">
        <f>IF(S$43=0,0,S$43/PPA!S$11*1000)</f>
        <v>8.2054755796488248</v>
      </c>
      <c r="T152" s="278">
        <f>IF(T$43=0,0,T$43/PPA!T$11*1000)</f>
        <v>8.0917787061824296</v>
      </c>
      <c r="U152" s="278">
        <f>IF(U$43=0,0,U$43/PPA!U$11*1000)</f>
        <v>8.2881578030012424</v>
      </c>
      <c r="V152" s="278">
        <f>IF(V$43=0,0,V$43/PPA!V$11*1000)</f>
        <v>8.6074579215459117</v>
      </c>
      <c r="W152" s="278">
        <f>IF(W$43=0,0,W$43/PPA!W$11*1000)</f>
        <v>7.6852835384563774</v>
      </c>
      <c r="DA152" s="79"/>
    </row>
    <row r="153" spans="1:105" ht="12" customHeight="1" x14ac:dyDescent="0.25">
      <c r="A153" s="203" t="s">
        <v>1900</v>
      </c>
      <c r="B153" s="278">
        <f>IF(B$56=0,0,B$56/PPA!B$11*1000)</f>
        <v>237.58589099384034</v>
      </c>
      <c r="C153" s="278">
        <f>IF(C$56=0,0,C$56/PPA!C$11*1000)</f>
        <v>217.79940981348889</v>
      </c>
      <c r="D153" s="278">
        <f>IF(D$56=0,0,D$56/PPA!D$11*1000)</f>
        <v>198.03328972533942</v>
      </c>
      <c r="E153" s="278">
        <f>IF(E$56=0,0,E$56/PPA!E$11*1000)</f>
        <v>205.85506298717993</v>
      </c>
      <c r="F153" s="278">
        <f>IF(F$56=0,0,F$56/PPA!F$11*1000)</f>
        <v>175.62505190771586</v>
      </c>
      <c r="G153" s="278">
        <f>IF(G$56=0,0,G$56/PPA!G$11*1000)</f>
        <v>191.66836772888078</v>
      </c>
      <c r="H153" s="278">
        <f>IF(H$56=0,0,H$56/PPA!H$11*1000)</f>
        <v>182.78775398498661</v>
      </c>
      <c r="I153" s="278">
        <f>IF(I$56=0,0,I$56/PPA!I$11*1000)</f>
        <v>182.86115645852189</v>
      </c>
      <c r="J153" s="278">
        <f>IF(J$56=0,0,J$56/PPA!J$11*1000)</f>
        <v>194.52276896138306</v>
      </c>
      <c r="K153" s="278">
        <f>IF(K$56=0,0,K$56/PPA!K$11*1000)</f>
        <v>188.98220010456038</v>
      </c>
      <c r="L153" s="278">
        <f>IF(L$56=0,0,L$56/PPA!L$11*1000)</f>
        <v>222.09430897174983</v>
      </c>
      <c r="M153" s="278">
        <f>IF(M$56=0,0,M$56/PPA!M$11*1000)</f>
        <v>163.88507132249956</v>
      </c>
      <c r="N153" s="278">
        <f>IF(N$56=0,0,N$56/PPA!N$11*1000)</f>
        <v>179.98262502393547</v>
      </c>
      <c r="O153" s="278">
        <f>IF(O$56=0,0,O$56/PPA!O$11*1000)</f>
        <v>172.01329028927819</v>
      </c>
      <c r="P153" s="278">
        <f>IF(P$56=0,0,P$56/PPA!P$11*1000)</f>
        <v>157.32867885004509</v>
      </c>
      <c r="Q153" s="278">
        <f>IF(Q$56=0,0,Q$56/PPA!Q$11*1000)</f>
        <v>157.89551804465972</v>
      </c>
      <c r="R153" s="278">
        <f>IF(R$56=0,0,R$56/PPA!R$11*1000)</f>
        <v>165.74716351838097</v>
      </c>
      <c r="S153" s="278">
        <f>IF(S$56=0,0,S$56/PPA!S$11*1000)</f>
        <v>167.9099517933964</v>
      </c>
      <c r="T153" s="278">
        <f>IF(T$56=0,0,T$56/PPA!T$11*1000)</f>
        <v>163.82648825084098</v>
      </c>
      <c r="U153" s="278">
        <f>IF(U$56=0,0,U$56/PPA!U$11*1000)</f>
        <v>167.93392995920652</v>
      </c>
      <c r="V153" s="278">
        <f>IF(V$56=0,0,V$56/PPA!V$11*1000)</f>
        <v>172.92385147655273</v>
      </c>
      <c r="W153" s="278">
        <f>IF(W$56=0,0,W$56/PPA!W$11*1000)</f>
        <v>148.66816457531789</v>
      </c>
      <c r="DA153" s="79"/>
    </row>
    <row r="154" spans="1:105" ht="12" customHeight="1" x14ac:dyDescent="0.25">
      <c r="A154" s="41" t="s">
        <v>1915</v>
      </c>
      <c r="B154" s="279">
        <f>IF(B$69=0,0,B$69/PPA!B$11*1000)</f>
        <v>33.063867702370722</v>
      </c>
      <c r="C154" s="279">
        <f>IF(C$69=0,0,C$69/PPA!C$11*1000)</f>
        <v>30.215030473592691</v>
      </c>
      <c r="D154" s="279">
        <f>IF(D$69=0,0,D$69/PPA!D$11*1000)</f>
        <v>27.484004317858233</v>
      </c>
      <c r="E154" s="279">
        <f>IF(E$69=0,0,E$69/PPA!E$11*1000)</f>
        <v>28.467187966169163</v>
      </c>
      <c r="F154" s="279">
        <f>IF(F$69=0,0,F$69/PPA!F$11*1000)</f>
        <v>24.146005503227869</v>
      </c>
      <c r="G154" s="279">
        <f>IF(G$69=0,0,G$69/PPA!G$11*1000)</f>
        <v>26.36409595444643</v>
      </c>
      <c r="H154" s="279">
        <f>IF(H$69=0,0,H$69/PPA!H$11*1000)</f>
        <v>25.133681514744563</v>
      </c>
      <c r="I154" s="279">
        <f>IF(I$69=0,0,I$69/PPA!I$11*1000)</f>
        <v>25.127339015423804</v>
      </c>
      <c r="J154" s="279">
        <f>IF(J$69=0,0,J$69/PPA!J$11*1000)</f>
        <v>26.73154481466684</v>
      </c>
      <c r="K154" s="279">
        <f>IF(K$69=0,0,K$69/PPA!K$11*1000)</f>
        <v>25.863125504821177</v>
      </c>
      <c r="L154" s="279">
        <f>IF(L$69=0,0,L$69/PPA!L$11*1000)</f>
        <v>30.308666939349987</v>
      </c>
      <c r="M154" s="279">
        <f>IF(M$69=0,0,M$69/PPA!M$11*1000)</f>
        <v>22.345880258849736</v>
      </c>
      <c r="N154" s="279">
        <f>IF(N$69=0,0,N$69/PPA!N$11*1000)</f>
        <v>24.689202768680705</v>
      </c>
      <c r="O154" s="279">
        <f>IF(O$69=0,0,O$69/PPA!O$11*1000)</f>
        <v>23.545039172653663</v>
      </c>
      <c r="P154" s="279">
        <f>IF(P$69=0,0,P$69/PPA!P$11*1000)</f>
        <v>21.464390578126064</v>
      </c>
      <c r="Q154" s="279">
        <f>IF(Q$69=0,0,Q$69/PPA!Q$11*1000)</f>
        <v>21.561392402529279</v>
      </c>
      <c r="R154" s="279">
        <f>IF(R$69=0,0,R$69/PPA!R$11*1000)</f>
        <v>22.688595073762844</v>
      </c>
      <c r="S154" s="279">
        <f>IF(S$69=0,0,S$69/PPA!S$11*1000)</f>
        <v>22.977988466171684</v>
      </c>
      <c r="T154" s="279">
        <f>IF(T$69=0,0,T$69/PPA!T$11*1000)</f>
        <v>22.399712878349533</v>
      </c>
      <c r="U154" s="279">
        <f>IF(U$69=0,0,U$69/PPA!U$11*1000)</f>
        <v>22.962527880528917</v>
      </c>
      <c r="V154" s="279">
        <f>IF(V$69=0,0,V$69/PPA!V$11*1000)</f>
        <v>23.627968455929022</v>
      </c>
      <c r="W154" s="279">
        <f>IF(W$69=0,0,W$69/PPA!W$11*1000)</f>
        <v>20.250612108906616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60</v>
      </c>
      <c r="B156" s="322">
        <f t="shared" ref="B156:W156" si="39">SUM(B$157:B$162)</f>
        <v>200.7443581009785</v>
      </c>
      <c r="C156" s="322">
        <f t="shared" si="39"/>
        <v>189.84698605790214</v>
      </c>
      <c r="D156" s="322">
        <f t="shared" si="39"/>
        <v>177.47640792562942</v>
      </c>
      <c r="E156" s="322">
        <f t="shared" si="39"/>
        <v>170.27534249217462</v>
      </c>
      <c r="F156" s="322">
        <f t="shared" si="39"/>
        <v>164.2338620362018</v>
      </c>
      <c r="G156" s="322">
        <f t="shared" si="39"/>
        <v>167.4435109869342</v>
      </c>
      <c r="H156" s="322">
        <f t="shared" si="39"/>
        <v>169.29485560721827</v>
      </c>
      <c r="I156" s="322">
        <f t="shared" si="39"/>
        <v>170.54663555687515</v>
      </c>
      <c r="J156" s="322">
        <f t="shared" si="39"/>
        <v>169.09275527324445</v>
      </c>
      <c r="K156" s="322">
        <f t="shared" si="39"/>
        <v>148.29256170610722</v>
      </c>
      <c r="L156" s="322">
        <f t="shared" si="39"/>
        <v>172.76648067340994</v>
      </c>
      <c r="M156" s="322">
        <f t="shared" si="39"/>
        <v>166.34845412802946</v>
      </c>
      <c r="N156" s="322">
        <f t="shared" si="39"/>
        <v>154.64473746141334</v>
      </c>
      <c r="O156" s="322">
        <f t="shared" si="39"/>
        <v>135.38034235403867</v>
      </c>
      <c r="P156" s="322">
        <f t="shared" si="39"/>
        <v>137.24818000558233</v>
      </c>
      <c r="Q156" s="322">
        <f t="shared" si="39"/>
        <v>135.47926841790058</v>
      </c>
      <c r="R156" s="322">
        <f t="shared" si="39"/>
        <v>134.15804752694814</v>
      </c>
      <c r="S156" s="322">
        <f t="shared" si="39"/>
        <v>137.17837026142826</v>
      </c>
      <c r="T156" s="322">
        <f t="shared" si="39"/>
        <v>137.78536944987707</v>
      </c>
      <c r="U156" s="322">
        <f t="shared" si="39"/>
        <v>153.78102118626686</v>
      </c>
      <c r="V156" s="322">
        <f t="shared" si="39"/>
        <v>140.57070778579563</v>
      </c>
      <c r="W156" s="322">
        <f t="shared" si="39"/>
        <v>145.64279369062794</v>
      </c>
      <c r="DA156" s="95"/>
    </row>
    <row r="157" spans="1:105" ht="12" customHeight="1" x14ac:dyDescent="0.25">
      <c r="A157" s="55" t="s">
        <v>92</v>
      </c>
      <c r="B157" s="332">
        <f>IF(B$84=0,0,B$84/PPA!B$12*1000)</f>
        <v>7.4331135131959458</v>
      </c>
      <c r="C157" s="332">
        <f>IF(C$84=0,0,C$84/PPA!C$12*1000)</f>
        <v>7.029608258260799</v>
      </c>
      <c r="D157" s="332">
        <f>IF(D$84=0,0,D$84/PPA!D$12*1000)</f>
        <v>6.5715534847622434</v>
      </c>
      <c r="E157" s="332">
        <f>IF(E$84=0,0,E$84/PPA!E$12*1000)</f>
        <v>6.304914176491538</v>
      </c>
      <c r="F157" s="332">
        <f>IF(F$84=0,0,F$84/PPA!F$12*1000)</f>
        <v>6.0812117001614769</v>
      </c>
      <c r="G157" s="332">
        <f>IF(G$84=0,0,G$84/PPA!G$12*1000)</f>
        <v>6.2000578047967592</v>
      </c>
      <c r="H157" s="332">
        <f>IF(H$84=0,0,H$84/PPA!H$12*1000)</f>
        <v>6.2686089453859486</v>
      </c>
      <c r="I157" s="332">
        <f>IF(I$84=0,0,I$84/PPA!I$12*1000)</f>
        <v>6.3149595504393705</v>
      </c>
      <c r="J157" s="332">
        <f>IF(J$84=0,0,J$84/PPA!J$12*1000)</f>
        <v>6.2611256231240304</v>
      </c>
      <c r="K157" s="332">
        <f>IF(K$84=0,0,K$84/PPA!K$12*1000)</f>
        <v>5.4909410892041697</v>
      </c>
      <c r="L157" s="332">
        <f>IF(L$84=0,0,L$84/PPA!L$12*1000)</f>
        <v>6.3971554382273341</v>
      </c>
      <c r="M157" s="332">
        <f>IF(M$84=0,0,M$84/PPA!M$12*1000)</f>
        <v>6.1595103044184141</v>
      </c>
      <c r="N157" s="332">
        <f>IF(N$84=0,0,N$84/PPA!N$12*1000)</f>
        <v>5.7261479158927111</v>
      </c>
      <c r="O157" s="332">
        <f>IF(O$84=0,0,O$84/PPA!O$12*1000)</f>
        <v>5.0128305556916253</v>
      </c>
      <c r="P157" s="332">
        <f>IF(P$84=0,0,P$84/PPA!P$12*1000)</f>
        <v>5.081992396252172</v>
      </c>
      <c r="Q157" s="332">
        <f>IF(Q$84=0,0,Q$84/PPA!Q$12*1000)</f>
        <v>5.0164935660460701</v>
      </c>
      <c r="R157" s="332">
        <f>IF(R$84=0,0,R$84/PPA!R$12*1000)</f>
        <v>4.9675717186204063</v>
      </c>
      <c r="S157" s="332">
        <f>IF(S$84=0,0,S$84/PPA!S$12*1000)</f>
        <v>5.0794074979381634</v>
      </c>
      <c r="T157" s="332">
        <f>IF(T$84=0,0,T$84/PPA!T$12*1000)</f>
        <v>5.1018833169989319</v>
      </c>
      <c r="U157" s="332">
        <f>IF(U$84=0,0,U$84/PPA!U$12*1000)</f>
        <v>5.6941664386705142</v>
      </c>
      <c r="V157" s="332">
        <f>IF(V$84=0,0,V$84/PPA!V$12*1000)</f>
        <v>5.2050181508711715</v>
      </c>
      <c r="W157" s="332">
        <f>IF(W$84=0,0,W$84/PPA!W$12*1000)</f>
        <v>5.3928261203490013</v>
      </c>
      <c r="DA157" s="67"/>
    </row>
    <row r="158" spans="1:105" ht="12" customHeight="1" x14ac:dyDescent="0.25">
      <c r="A158" s="202" t="s">
        <v>93</v>
      </c>
      <c r="B158" s="333">
        <f>IF(B$85=0,0,B$85/PPA!B$12*1000)</f>
        <v>3.2775352311667212</v>
      </c>
      <c r="C158" s="333">
        <f>IF(C$85=0,0,C$85/PPA!C$12*1000)</f>
        <v>3.0996148097090064</v>
      </c>
      <c r="D158" s="333">
        <f>IF(D$85=0,0,D$85/PPA!D$12*1000)</f>
        <v>2.8976414838233771</v>
      </c>
      <c r="E158" s="333">
        <f>IF(E$85=0,0,E$85/PPA!E$12*1000)</f>
        <v>2.7800703307231727</v>
      </c>
      <c r="F158" s="333">
        <f>IF(F$85=0,0,F$85/PPA!F$12*1000)</f>
        <v>2.6814316181339763</v>
      </c>
      <c r="G158" s="333">
        <f>IF(G$85=0,0,G$85/PPA!G$12*1000)</f>
        <v>2.7338352702963622</v>
      </c>
      <c r="H158" s="333">
        <f>IF(H$85=0,0,H$85/PPA!H$12*1000)</f>
        <v>2.7640620087981844</v>
      </c>
      <c r="I158" s="333">
        <f>IF(I$85=0,0,I$85/PPA!I$12*1000)</f>
        <v>2.7844997083945637</v>
      </c>
      <c r="J158" s="333">
        <f>IF(J$85=0,0,J$85/PPA!J$12*1000)</f>
        <v>2.7607623346688883</v>
      </c>
      <c r="K158" s="333">
        <f>IF(K$85=0,0,K$85/PPA!K$12*1000)</f>
        <v>2.4211594293801846</v>
      </c>
      <c r="L158" s="333">
        <f>IF(L$85=0,0,L$85/PPA!L$12*1000)</f>
        <v>2.820742921632708</v>
      </c>
      <c r="M158" s="333">
        <f>IF(M$85=0,0,M$85/PPA!M$12*1000)</f>
        <v>2.7159563746236617</v>
      </c>
      <c r="N158" s="333">
        <f>IF(N$85=0,0,N$85/PPA!N$12*1000)</f>
        <v>2.5248708364122523</v>
      </c>
      <c r="O158" s="333">
        <f>IF(O$85=0,0,O$85/PPA!O$12*1000)</f>
        <v>2.2103427756055103</v>
      </c>
      <c r="P158" s="333">
        <f>IF(P$85=0,0,P$85/PPA!P$12*1000)</f>
        <v>2.2408387943582326</v>
      </c>
      <c r="Q158" s="333">
        <f>IF(Q$85=0,0,Q$85/PPA!Q$12*1000)</f>
        <v>2.2119579326278695</v>
      </c>
      <c r="R158" s="333">
        <f>IF(R$85=0,0,R$85/PPA!R$12*1000)</f>
        <v>2.1903864769751711</v>
      </c>
      <c r="S158" s="333">
        <f>IF(S$85=0,0,S$85/PPA!S$12*1000)</f>
        <v>2.2396990168910755</v>
      </c>
      <c r="T158" s="333">
        <f>IF(T$85=0,0,T$85/PPA!T$12*1000)</f>
        <v>2.2496094385051455</v>
      </c>
      <c r="U158" s="333">
        <f>IF(U$85=0,0,U$85/PPA!U$12*1000)</f>
        <v>2.5107690178197579</v>
      </c>
      <c r="V158" s="333">
        <f>IF(V$85=0,0,V$85/PPA!V$12*1000)</f>
        <v>2.2950854091030233</v>
      </c>
      <c r="W158" s="333">
        <f>IF(W$85=0,0,W$85/PPA!W$12*1000)</f>
        <v>2.377896903312644</v>
      </c>
      <c r="DA158" s="174"/>
    </row>
    <row r="159" spans="1:105" ht="12" customHeight="1" x14ac:dyDescent="0.25">
      <c r="A159" s="202" t="s">
        <v>94</v>
      </c>
      <c r="B159" s="333">
        <f>IF(B$86=0,0,B$86/PPA!B$12*1000)</f>
        <v>25.422660699302348</v>
      </c>
      <c r="C159" s="333">
        <f>IF(C$86=0,0,C$86/PPA!C$12*1000)</f>
        <v>24.042596050970189</v>
      </c>
      <c r="D159" s="333">
        <f>IF(D$86=0,0,D$86/PPA!D$12*1000)</f>
        <v>22.475961683329192</v>
      </c>
      <c r="E159" s="333">
        <f>IF(E$86=0,0,E$86/PPA!E$12*1000)</f>
        <v>21.564004580665724</v>
      </c>
      <c r="F159" s="333">
        <f>IF(F$86=0,0,F$86/PPA!F$12*1000)</f>
        <v>20.798899602349913</v>
      </c>
      <c r="G159" s="333">
        <f>IF(G$86=0,0,G$86/PPA!G$12*1000)</f>
        <v>21.205375864041951</v>
      </c>
      <c r="H159" s="333">
        <f>IF(H$86=0,0,H$86/PPA!H$12*1000)</f>
        <v>21.439833791349962</v>
      </c>
      <c r="I159" s="333">
        <f>IF(I$86=0,0,I$86/PPA!I$12*1000)</f>
        <v>21.598361668448661</v>
      </c>
      <c r="J159" s="333">
        <f>IF(J$86=0,0,J$86/PPA!J$12*1000)</f>
        <v>21.414239407189083</v>
      </c>
      <c r="K159" s="333">
        <f>IF(K$86=0,0,K$86/PPA!K$12*1000)</f>
        <v>18.780061946164899</v>
      </c>
      <c r="L159" s="333">
        <f>IF(L$86=0,0,L$86/PPA!L$12*1000)</f>
        <v>21.879487224032019</v>
      </c>
      <c r="M159" s="333">
        <f>IF(M$86=0,0,M$86/PPA!M$12*1000)</f>
        <v>21.066695707672284</v>
      </c>
      <c r="N159" s="333">
        <f>IF(N$86=0,0,N$86/PPA!N$12*1000)</f>
        <v>19.584513988831404</v>
      </c>
      <c r="O159" s="333">
        <f>IF(O$86=0,0,O$86/PPA!O$12*1000)</f>
        <v>17.144833068161969</v>
      </c>
      <c r="P159" s="333">
        <f>IF(P$86=0,0,P$86/PPA!P$12*1000)</f>
        <v>17.381379705420851</v>
      </c>
      <c r="Q159" s="333">
        <f>IF(Q$86=0,0,Q$86/PPA!Q$12*1000)</f>
        <v>17.157361259641061</v>
      </c>
      <c r="R159" s="333">
        <f>IF(R$86=0,0,R$86/PPA!R$12*1000)</f>
        <v>16.99003924502663</v>
      </c>
      <c r="S159" s="333">
        <f>IF(S$86=0,0,S$86/PPA!S$12*1000)</f>
        <v>17.372538861989273</v>
      </c>
      <c r="T159" s="333">
        <f>IF(T$86=0,0,T$86/PPA!T$12*1000)</f>
        <v>17.449410434165117</v>
      </c>
      <c r="U159" s="333">
        <f>IF(U$86=0,0,U$86/PPA!U$12*1000)</f>
        <v>19.47513125942212</v>
      </c>
      <c r="V159" s="333">
        <f>IF(V$86=0,0,V$86/PPA!V$12*1000)</f>
        <v>17.802151164299012</v>
      </c>
      <c r="W159" s="333">
        <f>IF(W$86=0,0,W$86/PPA!W$12*1000)</f>
        <v>18.444490108293824</v>
      </c>
      <c r="DA159" s="174"/>
    </row>
    <row r="160" spans="1:105" ht="12" customHeight="1" x14ac:dyDescent="0.25">
      <c r="A160" s="202" t="s">
        <v>95</v>
      </c>
      <c r="B160" s="333">
        <f>IF(B$87=0,0,B$87/PPA!B$12*1000)</f>
        <v>11.225527681663596</v>
      </c>
      <c r="C160" s="333">
        <f>IF(C$87=0,0,C$87/PPA!C$12*1000)</f>
        <v>10.616151893048237</v>
      </c>
      <c r="D160" s="333">
        <f>IF(D$87=0,0,D$87/PPA!D$12*1000)</f>
        <v>9.9243951304886799</v>
      </c>
      <c r="E160" s="333">
        <f>IF(E$87=0,0,E$87/PPA!E$12*1000)</f>
        <v>9.5217150246758564</v>
      </c>
      <c r="F160" s="333">
        <f>IF(F$87=0,0,F$87/PPA!F$12*1000)</f>
        <v>9.1838783515184179</v>
      </c>
      <c r="G160" s="333">
        <f>IF(G$87=0,0,G$87/PPA!G$12*1000)</f>
        <v>9.3633603727565902</v>
      </c>
      <c r="H160" s="333">
        <f>IF(H$87=0,0,H$87/PPA!H$12*1000)</f>
        <v>9.4668866709797292</v>
      </c>
      <c r="I160" s="333">
        <f>IF(I$87=0,0,I$87/PPA!I$12*1000)</f>
        <v>9.5368856020017549</v>
      </c>
      <c r="J160" s="333">
        <f>IF(J$87=0,0,J$87/PPA!J$12*1000)</f>
        <v>9.4555853177778939</v>
      </c>
      <c r="K160" s="333">
        <f>IF(K$87=0,0,K$87/PPA!K$12*1000)</f>
        <v>8.2924485258860603</v>
      </c>
      <c r="L160" s="333">
        <f>IF(L$87=0,0,L$87/PPA!L$12*1000)</f>
        <v>9.6610182702362248</v>
      </c>
      <c r="M160" s="333">
        <f>IF(M$87=0,0,M$87/PPA!M$12*1000)</f>
        <v>9.3021253213731718</v>
      </c>
      <c r="N160" s="333">
        <f>IF(N$87=0,0,N$87/PPA!N$12*1000)</f>
        <v>8.6476591303280781</v>
      </c>
      <c r="O160" s="333">
        <f>IF(O$87=0,0,O$87/PPA!O$12*1000)</f>
        <v>7.5704034475602731</v>
      </c>
      <c r="P160" s="333">
        <f>IF(P$87=0,0,P$87/PPA!P$12*1000)</f>
        <v>7.6748520281381074</v>
      </c>
      <c r="Q160" s="333">
        <f>IF(Q$87=0,0,Q$87/PPA!Q$12*1000)</f>
        <v>7.5759353453389204</v>
      </c>
      <c r="R160" s="333">
        <f>IF(R$87=0,0,R$87/PPA!R$12*1000)</f>
        <v>7.5020533103693214</v>
      </c>
      <c r="S160" s="333">
        <f>IF(S$87=0,0,S$87/PPA!S$12*1000)</f>
        <v>7.6709483009144215</v>
      </c>
      <c r="T160" s="333">
        <f>IF(T$87=0,0,T$87/PPA!T$12*1000)</f>
        <v>7.7048914027635753</v>
      </c>
      <c r="U160" s="333">
        <f>IF(U$87=0,0,U$87/PPA!U$12*1000)</f>
        <v>8.5993605328129306</v>
      </c>
      <c r="V160" s="333">
        <f>IF(V$87=0,0,V$87/PPA!V$12*1000)</f>
        <v>7.8606461790792173</v>
      </c>
      <c r="W160" s="333">
        <f>IF(W$87=0,0,W$87/PPA!W$12*1000)</f>
        <v>8.1442747764990795</v>
      </c>
      <c r="DA160" s="174"/>
    </row>
    <row r="161" spans="1:105" ht="12" customHeight="1" x14ac:dyDescent="0.25">
      <c r="A161" s="56" t="s">
        <v>96</v>
      </c>
      <c r="B161" s="334">
        <f>IF(B$88=0,0,B$88/PPA!B$12*1000)</f>
        <v>54.352107150755721</v>
      </c>
      <c r="C161" s="334">
        <f>IF(C$88=0,0,C$88/PPA!C$12*1000)</f>
        <v>59.349339919452277</v>
      </c>
      <c r="D161" s="334">
        <f>IF(D$88=0,0,D$88/PPA!D$12*1000)</f>
        <v>59.114575723359835</v>
      </c>
      <c r="E161" s="334">
        <f>IF(E$88=0,0,E$88/PPA!E$12*1000)</f>
        <v>56.368846722676729</v>
      </c>
      <c r="F161" s="334">
        <f>IF(F$88=0,0,F$88/PPA!F$12*1000)</f>
        <v>45.66350355823554</v>
      </c>
      <c r="G161" s="334">
        <f>IF(G$88=0,0,G$88/PPA!G$12*1000)</f>
        <v>49.143048642348361</v>
      </c>
      <c r="H161" s="334">
        <f>IF(H$88=0,0,H$88/PPA!H$12*1000)</f>
        <v>50.126333756404641</v>
      </c>
      <c r="I161" s="334">
        <f>IF(I$88=0,0,I$88/PPA!I$12*1000)</f>
        <v>49.942338757550431</v>
      </c>
      <c r="J161" s="334">
        <f>IF(J$88=0,0,J$88/PPA!J$12*1000)</f>
        <v>51.988600687607864</v>
      </c>
      <c r="K161" s="334">
        <f>IF(K$88=0,0,K$88/PPA!K$12*1000)</f>
        <v>45.18865273844132</v>
      </c>
      <c r="L161" s="334">
        <f>IF(L$88=0,0,L$88/PPA!L$12*1000)</f>
        <v>50.075785176280633</v>
      </c>
      <c r="M161" s="334">
        <f>IF(M$88=0,0,M$88/PPA!M$12*1000)</f>
        <v>49.611929449720066</v>
      </c>
      <c r="N161" s="334">
        <f>IF(N$88=0,0,N$88/PPA!N$12*1000)</f>
        <v>51.823031341215852</v>
      </c>
      <c r="O161" s="334">
        <f>IF(O$88=0,0,O$88/PPA!O$12*1000)</f>
        <v>41.927867806931488</v>
      </c>
      <c r="P161" s="334">
        <f>IF(P$88=0,0,P$88/PPA!P$12*1000)</f>
        <v>40.538317103411671</v>
      </c>
      <c r="Q161" s="334">
        <f>IF(Q$88=0,0,Q$88/PPA!Q$12*1000)</f>
        <v>40.761241709061728</v>
      </c>
      <c r="R161" s="334">
        <f>IF(R$88=0,0,R$88/PPA!R$12*1000)</f>
        <v>43.422895544981934</v>
      </c>
      <c r="S161" s="334">
        <f>IF(S$88=0,0,S$88/PPA!S$12*1000)</f>
        <v>46.454091160341143</v>
      </c>
      <c r="T161" s="334">
        <f>IF(T$88=0,0,T$88/PPA!T$12*1000)</f>
        <v>45.900213573053627</v>
      </c>
      <c r="U161" s="334">
        <f>IF(U$88=0,0,U$88/PPA!U$12*1000)</f>
        <v>51.094401122885976</v>
      </c>
      <c r="V161" s="334">
        <f>IF(V$88=0,0,V$88/PPA!V$12*1000)</f>
        <v>45.902211789895496</v>
      </c>
      <c r="W161" s="334">
        <f>IF(W$88=0,0,W$88/PPA!W$12*1000)</f>
        <v>46.148659996153469</v>
      </c>
      <c r="DA161" s="68"/>
    </row>
    <row r="162" spans="1:105" ht="12" customHeight="1" x14ac:dyDescent="0.25">
      <c r="A162" s="41" t="s">
        <v>1941</v>
      </c>
      <c r="B162" s="335">
        <f>IF(B$94=0,0,B$94/PPA!B$12*1000)</f>
        <v>99.033413824894183</v>
      </c>
      <c r="C162" s="335">
        <f>IF(C$94=0,0,C$94/PPA!C$12*1000)</f>
        <v>85.709675126461619</v>
      </c>
      <c r="D162" s="335">
        <f>IF(D$94=0,0,D$94/PPA!D$12*1000)</f>
        <v>76.492280419866105</v>
      </c>
      <c r="E162" s="335">
        <f>IF(E$94=0,0,E$94/PPA!E$12*1000)</f>
        <v>73.735791656941572</v>
      </c>
      <c r="F162" s="335">
        <f>IF(F$94=0,0,F$94/PPA!F$12*1000)</f>
        <v>79.82493720580247</v>
      </c>
      <c r="G162" s="335">
        <f>IF(G$94=0,0,G$94/PPA!G$12*1000)</f>
        <v>78.797833032694186</v>
      </c>
      <c r="H162" s="335">
        <f>IF(H$94=0,0,H$94/PPA!H$12*1000)</f>
        <v>79.22913043429979</v>
      </c>
      <c r="I162" s="335">
        <f>IF(I$94=0,0,I$94/PPA!I$12*1000)</f>
        <v>80.369590270040362</v>
      </c>
      <c r="J162" s="335">
        <f>IF(J$94=0,0,J$94/PPA!J$12*1000)</f>
        <v>77.212441902876691</v>
      </c>
      <c r="K162" s="335">
        <f>IF(K$94=0,0,K$94/PPA!K$12*1000)</f>
        <v>68.119297977030584</v>
      </c>
      <c r="L162" s="335">
        <f>IF(L$94=0,0,L$94/PPA!L$12*1000)</f>
        <v>81.932291643001022</v>
      </c>
      <c r="M162" s="335">
        <f>IF(M$94=0,0,M$94/PPA!M$12*1000)</f>
        <v>77.492236970221882</v>
      </c>
      <c r="N162" s="335">
        <f>IF(N$94=0,0,N$94/PPA!N$12*1000)</f>
        <v>66.338514248733034</v>
      </c>
      <c r="O162" s="335">
        <f>IF(O$94=0,0,O$94/PPA!O$12*1000)</f>
        <v>61.5140647000878</v>
      </c>
      <c r="P162" s="335">
        <f>IF(P$94=0,0,P$94/PPA!P$12*1000)</f>
        <v>64.330799978001295</v>
      </c>
      <c r="Q162" s="335">
        <f>IF(Q$94=0,0,Q$94/PPA!Q$12*1000)</f>
        <v>62.756278605184946</v>
      </c>
      <c r="R162" s="335">
        <f>IF(R$94=0,0,R$94/PPA!R$12*1000)</f>
        <v>59.085101230974679</v>
      </c>
      <c r="S162" s="335">
        <f>IF(S$94=0,0,S$94/PPA!S$12*1000)</f>
        <v>58.361685423354182</v>
      </c>
      <c r="T162" s="335">
        <f>IF(T$94=0,0,T$94/PPA!T$12*1000)</f>
        <v>59.379361284390676</v>
      </c>
      <c r="U162" s="335">
        <f>IF(U$94=0,0,U$94/PPA!U$12*1000)</f>
        <v>66.407192814655559</v>
      </c>
      <c r="V162" s="335">
        <f>IF(V$94=0,0,V$94/PPA!V$12*1000)</f>
        <v>61.505595092547701</v>
      </c>
      <c r="W162" s="335">
        <f>IF(W$94=0,0,W$94/PPA!W$12*1000)</f>
        <v>65.134645786019917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useful energy demand"</f>
        <v>PT: Pulp, paper and printing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255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52</v>
      </c>
      <c r="B5" s="225">
        <v>405.14605074614849</v>
      </c>
      <c r="C5" s="225">
        <v>383.42371381502647</v>
      </c>
      <c r="D5" s="225">
        <v>374.46357271433487</v>
      </c>
      <c r="E5" s="225">
        <v>389.40933158054418</v>
      </c>
      <c r="F5" s="225">
        <v>346.5305585446381</v>
      </c>
      <c r="G5" s="225">
        <v>385.85555502476097</v>
      </c>
      <c r="H5" s="225">
        <v>385.1118850135108</v>
      </c>
      <c r="I5" s="225">
        <v>394.36457165133811</v>
      </c>
      <c r="J5" s="225">
        <v>402.74580070448638</v>
      </c>
      <c r="K5" s="225">
        <v>415.11919723044122</v>
      </c>
      <c r="L5" s="225">
        <v>440.11784688406448</v>
      </c>
      <c r="M5" s="225">
        <v>442.05028109605217</v>
      </c>
      <c r="N5" s="225">
        <v>461.33116907696541</v>
      </c>
      <c r="O5" s="225">
        <v>502.55193932289268</v>
      </c>
      <c r="P5" s="225">
        <v>466.85645019023411</v>
      </c>
      <c r="Q5" s="225">
        <v>473.87504619141453</v>
      </c>
      <c r="R5" s="225">
        <v>513.32278360691089</v>
      </c>
      <c r="S5" s="225">
        <v>529.16426263667279</v>
      </c>
      <c r="T5" s="225">
        <v>519.36390958638526</v>
      </c>
      <c r="U5" s="225">
        <v>531.65084354403666</v>
      </c>
      <c r="V5" s="225">
        <v>527.24865359950422</v>
      </c>
      <c r="W5" s="225">
        <v>495.8429700669007</v>
      </c>
      <c r="DA5" s="89" t="s">
        <v>1943</v>
      </c>
    </row>
    <row r="6" spans="1:105" ht="12" customHeight="1" x14ac:dyDescent="0.25">
      <c r="A6" s="55" t="s">
        <v>92</v>
      </c>
      <c r="B6" s="261">
        <v>1.595705463201901</v>
      </c>
      <c r="C6" s="261">
        <v>1.5012839766755171</v>
      </c>
      <c r="D6" s="261">
        <v>1.466928291211667</v>
      </c>
      <c r="E6" s="261">
        <v>1.5212303042341131</v>
      </c>
      <c r="F6" s="261">
        <v>1.3509286862693139</v>
      </c>
      <c r="G6" s="261">
        <v>1.4950984679409951</v>
      </c>
      <c r="H6" s="261">
        <v>1.49400064352914</v>
      </c>
      <c r="I6" s="261">
        <v>1.531135019216882</v>
      </c>
      <c r="J6" s="261">
        <v>1.5638182195717689</v>
      </c>
      <c r="K6" s="261">
        <v>1.6033819902885369</v>
      </c>
      <c r="L6" s="261">
        <v>1.6914271194131241</v>
      </c>
      <c r="M6" s="261">
        <v>1.6931815878224099</v>
      </c>
      <c r="N6" s="261">
        <v>1.7730904302469179</v>
      </c>
      <c r="O6" s="261">
        <v>1.9352508998449109</v>
      </c>
      <c r="P6" s="261">
        <v>1.7905400244524861</v>
      </c>
      <c r="Q6" s="261">
        <v>1.8181444861930001</v>
      </c>
      <c r="R6" s="261">
        <v>1.971843851087429</v>
      </c>
      <c r="S6" s="261">
        <v>2.022206816138731</v>
      </c>
      <c r="T6" s="261">
        <v>1.9835241531456289</v>
      </c>
      <c r="U6" s="261">
        <v>2.0301762136249502</v>
      </c>
      <c r="V6" s="261">
        <v>2.01869806408037</v>
      </c>
      <c r="W6" s="261">
        <v>1.892119905072845</v>
      </c>
      <c r="DA6" s="67" t="s">
        <v>1944</v>
      </c>
    </row>
    <row r="7" spans="1:105" ht="12" customHeight="1" x14ac:dyDescent="0.25">
      <c r="A7" s="202" t="s">
        <v>93</v>
      </c>
      <c r="B7" s="226">
        <v>0.58056957041536905</v>
      </c>
      <c r="C7" s="226">
        <v>0.54621596122197424</v>
      </c>
      <c r="D7" s="226">
        <v>0.53371624494535608</v>
      </c>
      <c r="E7" s="226">
        <v>0.55347308422437447</v>
      </c>
      <c r="F7" s="226">
        <v>0.49151181413855838</v>
      </c>
      <c r="G7" s="226">
        <v>0.54396547187314659</v>
      </c>
      <c r="H7" s="226">
        <v>0.54356604762983829</v>
      </c>
      <c r="I7" s="226">
        <v>0.55707674182613154</v>
      </c>
      <c r="J7" s="226">
        <v>0.56896795359886143</v>
      </c>
      <c r="K7" s="226">
        <v>0.58336254075716842</v>
      </c>
      <c r="L7" s="226">
        <v>0.61539622364652735</v>
      </c>
      <c r="M7" s="226">
        <v>0.61603455634273963</v>
      </c>
      <c r="N7" s="226">
        <v>0.64510799338274061</v>
      </c>
      <c r="O7" s="226">
        <v>0.70410724878664954</v>
      </c>
      <c r="P7" s="226">
        <v>0.65145672354972328</v>
      </c>
      <c r="Q7" s="226">
        <v>0.6615001249566973</v>
      </c>
      <c r="R7" s="226">
        <v>0.71742095515227733</v>
      </c>
      <c r="S7" s="226">
        <v>0.73574464060611278</v>
      </c>
      <c r="T7" s="226">
        <v>0.72167062910817437</v>
      </c>
      <c r="U7" s="226">
        <v>0.73864416672903521</v>
      </c>
      <c r="V7" s="226">
        <v>0.73446804243546537</v>
      </c>
      <c r="W7" s="226">
        <v>0.68841478944257906</v>
      </c>
      <c r="DA7" s="174" t="s">
        <v>1945</v>
      </c>
    </row>
    <row r="8" spans="1:105" ht="12" customHeight="1" x14ac:dyDescent="0.25">
      <c r="A8" s="202" t="s">
        <v>94</v>
      </c>
      <c r="B8" s="226">
        <v>18.247153743624821</v>
      </c>
      <c r="C8" s="226">
        <v>17.167428555562012</v>
      </c>
      <c r="D8" s="226">
        <v>16.774565656309552</v>
      </c>
      <c r="E8" s="226">
        <v>17.39551808334496</v>
      </c>
      <c r="F8" s="226">
        <v>15.44809114431809</v>
      </c>
      <c r="G8" s="226">
        <v>17.096696248463871</v>
      </c>
      <c r="H8" s="226">
        <v>17.084142446218689</v>
      </c>
      <c r="I8" s="226">
        <v>17.50878012401926</v>
      </c>
      <c r="J8" s="226">
        <v>17.882517881683292</v>
      </c>
      <c r="K8" s="226">
        <v>18.334936090177589</v>
      </c>
      <c r="L8" s="226">
        <v>19.341746585323691</v>
      </c>
      <c r="M8" s="226">
        <v>19.361809219400499</v>
      </c>
      <c r="N8" s="226">
        <v>20.27557994139157</v>
      </c>
      <c r="O8" s="226">
        <v>22.12991151330684</v>
      </c>
      <c r="P8" s="226">
        <v>20.47511891369912</v>
      </c>
      <c r="Q8" s="226">
        <v>20.790780462152082</v>
      </c>
      <c r="R8" s="226">
        <v>22.54835791375681</v>
      </c>
      <c r="S8" s="226">
        <v>23.12426668105018</v>
      </c>
      <c r="T8" s="226">
        <v>22.68192408391975</v>
      </c>
      <c r="U8" s="226">
        <v>23.21539804866693</v>
      </c>
      <c r="V8" s="226">
        <v>23.084143525659911</v>
      </c>
      <c r="W8" s="226">
        <v>21.63670151254507</v>
      </c>
      <c r="DA8" s="174" t="s">
        <v>1946</v>
      </c>
    </row>
    <row r="9" spans="1:105" ht="12" customHeight="1" x14ac:dyDescent="0.25">
      <c r="A9" s="202" t="s">
        <v>95</v>
      </c>
      <c r="B9" s="226">
        <v>6.4050026046221813</v>
      </c>
      <c r="C9" s="226">
        <v>6.0260041734704366</v>
      </c>
      <c r="D9" s="226">
        <v>5.8881038779873371</v>
      </c>
      <c r="E9" s="226">
        <v>6.1060667432313389</v>
      </c>
      <c r="F9" s="226">
        <v>5.4224930312963258</v>
      </c>
      <c r="G9" s="226">
        <v>6.0011761582325693</v>
      </c>
      <c r="H9" s="226">
        <v>5.9967696005190696</v>
      </c>
      <c r="I9" s="226">
        <v>6.1458232814682781</v>
      </c>
      <c r="J9" s="226">
        <v>6.2770103885051816</v>
      </c>
      <c r="K9" s="226">
        <v>6.4358154188402246</v>
      </c>
      <c r="L9" s="226">
        <v>6.7892197872351989</v>
      </c>
      <c r="M9" s="226">
        <v>6.7962620484734693</v>
      </c>
      <c r="N9" s="226">
        <v>7.1170081734095376</v>
      </c>
      <c r="O9" s="226">
        <v>7.767904127640211</v>
      </c>
      <c r="P9" s="226">
        <v>7.1870491044670732</v>
      </c>
      <c r="Q9" s="226">
        <v>7.2978506611606297</v>
      </c>
      <c r="R9" s="226">
        <v>7.9147845848574461</v>
      </c>
      <c r="S9" s="226">
        <v>8.1169365043494111</v>
      </c>
      <c r="T9" s="226">
        <v>7.961668152552595</v>
      </c>
      <c r="U9" s="226">
        <v>8.1489248711461784</v>
      </c>
      <c r="V9" s="226">
        <v>8.1028527234819396</v>
      </c>
      <c r="W9" s="226">
        <v>7.5947806156728399</v>
      </c>
      <c r="DA9" s="174" t="s">
        <v>1947</v>
      </c>
    </row>
    <row r="10" spans="1:105" ht="12" customHeight="1" x14ac:dyDescent="0.25">
      <c r="A10" s="56" t="s">
        <v>96</v>
      </c>
      <c r="B10" s="262">
        <v>1.106308668028898</v>
      </c>
      <c r="C10" s="262">
        <v>1.8269332563135781</v>
      </c>
      <c r="D10" s="262">
        <v>1.9401969748203221</v>
      </c>
      <c r="E10" s="262">
        <v>2.652310764045589</v>
      </c>
      <c r="F10" s="262">
        <v>2.4875822938405769</v>
      </c>
      <c r="G10" s="262">
        <v>2.9121569831529182</v>
      </c>
      <c r="H10" s="262">
        <v>2.9978977973123961</v>
      </c>
      <c r="I10" s="262">
        <v>3.1139402437961401</v>
      </c>
      <c r="J10" s="262">
        <v>3.4149631677020911</v>
      </c>
      <c r="K10" s="262">
        <v>4.0720625414187888</v>
      </c>
      <c r="L10" s="262">
        <v>4.3949174621295697</v>
      </c>
      <c r="M10" s="262">
        <v>4.6967739055796436</v>
      </c>
      <c r="N10" s="262">
        <v>4.8122478063585561</v>
      </c>
      <c r="O10" s="262">
        <v>5.0150786291826703</v>
      </c>
      <c r="P10" s="262">
        <v>4.811631086924594</v>
      </c>
      <c r="Q10" s="262">
        <v>4.8799263624748299</v>
      </c>
      <c r="R10" s="262">
        <v>5.4682640253647863</v>
      </c>
      <c r="S10" s="262">
        <v>6.1169116784919551</v>
      </c>
      <c r="T10" s="262">
        <v>6.010760241819348</v>
      </c>
      <c r="U10" s="262">
        <v>6.1137518259664141</v>
      </c>
      <c r="V10" s="262">
        <v>6.0479399117434474</v>
      </c>
      <c r="W10" s="262">
        <v>5.9344347802715083</v>
      </c>
      <c r="DA10" s="68" t="s">
        <v>1948</v>
      </c>
    </row>
    <row r="11" spans="1:105" ht="12" customHeight="1" x14ac:dyDescent="0.25">
      <c r="A11" s="37" t="s">
        <v>160</v>
      </c>
      <c r="B11" s="228">
        <v>0.31877629396309809</v>
      </c>
      <c r="C11" s="228">
        <v>0.41041337712272652</v>
      </c>
      <c r="D11" s="228">
        <v>0.15479431835866339</v>
      </c>
      <c r="E11" s="228">
        <v>0.20079777348859271</v>
      </c>
      <c r="F11" s="228">
        <v>0.18300763858708269</v>
      </c>
      <c r="G11" s="228">
        <v>0.18389813598727711</v>
      </c>
      <c r="H11" s="228">
        <v>0.17491075553823049</v>
      </c>
      <c r="I11" s="228">
        <v>0.17403224886892171</v>
      </c>
      <c r="J11" s="228">
        <v>0.16740362165017189</v>
      </c>
      <c r="K11" s="228">
        <v>0.14163068500507869</v>
      </c>
      <c r="L11" s="228">
        <v>3.2441738849259619E-2</v>
      </c>
      <c r="M11" s="228">
        <v>0.1156759005201855</v>
      </c>
      <c r="N11" s="228">
        <v>0.1357248070651009</v>
      </c>
      <c r="O11" s="228">
        <v>0.11335640931686269</v>
      </c>
      <c r="P11" s="228">
        <v>0.13225159446457321</v>
      </c>
      <c r="Q11" s="228">
        <v>0.13453112912535681</v>
      </c>
      <c r="R11" s="228">
        <v>0.13873952996494399</v>
      </c>
      <c r="S11" s="228">
        <v>0.1067697143503073</v>
      </c>
      <c r="T11" s="228">
        <v>9.9352637002180944E-2</v>
      </c>
      <c r="U11" s="228">
        <v>0.1014690901465522</v>
      </c>
      <c r="V11" s="228">
        <v>9.7326873768146901E-2</v>
      </c>
      <c r="W11" s="228">
        <v>7.6778508292806524E-2</v>
      </c>
      <c r="DA11" s="69" t="s">
        <v>1949</v>
      </c>
    </row>
    <row r="12" spans="1:105" ht="12" customHeight="1" x14ac:dyDescent="0.25">
      <c r="A12" s="37" t="s">
        <v>162</v>
      </c>
      <c r="B12" s="228">
        <v>0.32321128954226752</v>
      </c>
      <c r="C12" s="228">
        <v>0.94928263970074522</v>
      </c>
      <c r="D12" s="228">
        <v>1.397090729445658</v>
      </c>
      <c r="E12" s="228">
        <v>1.9283572024009139</v>
      </c>
      <c r="F12" s="228">
        <v>1.4243527478834539</v>
      </c>
      <c r="G12" s="228">
        <v>1.876242114219516</v>
      </c>
      <c r="H12" s="228">
        <v>1.979968691315579</v>
      </c>
      <c r="I12" s="228">
        <v>2.034681302885208</v>
      </c>
      <c r="J12" s="228">
        <v>2.424613925606995</v>
      </c>
      <c r="K12" s="228">
        <v>2.987785907150494</v>
      </c>
      <c r="L12" s="228">
        <v>3.1745635283770151</v>
      </c>
      <c r="M12" s="228">
        <v>3.4851176440528482</v>
      </c>
      <c r="N12" s="228">
        <v>3.9197603351232839</v>
      </c>
      <c r="O12" s="228">
        <v>3.8123068889494278</v>
      </c>
      <c r="P12" s="228">
        <v>3.4817383370928598</v>
      </c>
      <c r="Q12" s="228">
        <v>3.604668229037769</v>
      </c>
      <c r="R12" s="228">
        <v>4.3686469835572801</v>
      </c>
      <c r="S12" s="228">
        <v>5.1813313777344572</v>
      </c>
      <c r="T12" s="228">
        <v>5.049074920941008</v>
      </c>
      <c r="U12" s="228">
        <v>5.1213444444405916</v>
      </c>
      <c r="V12" s="228">
        <v>5.0029228047473149</v>
      </c>
      <c r="W12" s="228">
        <v>4.8881614165557297</v>
      </c>
      <c r="DA12" s="69" t="s">
        <v>1950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1951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1952</v>
      </c>
    </row>
    <row r="15" spans="1:105" ht="12" customHeight="1" x14ac:dyDescent="0.25">
      <c r="A15" s="37" t="s">
        <v>38</v>
      </c>
      <c r="B15" s="228">
        <v>0.46432108452353299</v>
      </c>
      <c r="C15" s="228">
        <v>0.46723723949010659</v>
      </c>
      <c r="D15" s="228">
        <v>0.38831192701600142</v>
      </c>
      <c r="E15" s="228">
        <v>0.5231557881560821</v>
      </c>
      <c r="F15" s="228">
        <v>0.88022190737004036</v>
      </c>
      <c r="G15" s="228">
        <v>0.85201673294612468</v>
      </c>
      <c r="H15" s="228">
        <v>0.8430183504585862</v>
      </c>
      <c r="I15" s="228">
        <v>0.90522669204200945</v>
      </c>
      <c r="J15" s="228">
        <v>0.82294562044492348</v>
      </c>
      <c r="K15" s="228">
        <v>0.9426459492632161</v>
      </c>
      <c r="L15" s="228">
        <v>1.187912194903296</v>
      </c>
      <c r="M15" s="228">
        <v>1.0959803610066099</v>
      </c>
      <c r="N15" s="228">
        <v>0.75676266417017046</v>
      </c>
      <c r="O15" s="228">
        <v>1.0894153309163801</v>
      </c>
      <c r="P15" s="228">
        <v>1.19764115536716</v>
      </c>
      <c r="Q15" s="228">
        <v>1.140727004311705</v>
      </c>
      <c r="R15" s="228">
        <v>0.96087751184256198</v>
      </c>
      <c r="S15" s="228">
        <v>0.8288105864071903</v>
      </c>
      <c r="T15" s="228">
        <v>0.86233268387615913</v>
      </c>
      <c r="U15" s="228">
        <v>0.89093829137926994</v>
      </c>
      <c r="V15" s="228">
        <v>0.94769023322798607</v>
      </c>
      <c r="W15" s="228">
        <v>0.96949485542297187</v>
      </c>
      <c r="DA15" s="69" t="s">
        <v>1953</v>
      </c>
    </row>
    <row r="16" spans="1:105" ht="12" customHeight="1" x14ac:dyDescent="0.25">
      <c r="A16" s="57" t="s">
        <v>1855</v>
      </c>
      <c r="B16" s="263">
        <v>1.445723164987422</v>
      </c>
      <c r="C16" s="263">
        <v>1.9429672887266241</v>
      </c>
      <c r="D16" s="263">
        <v>1.839587437938949</v>
      </c>
      <c r="E16" s="263">
        <v>2.5425615568366462</v>
      </c>
      <c r="F16" s="263">
        <v>3.08437986309072</v>
      </c>
      <c r="G16" s="263">
        <v>3.3506653624518981</v>
      </c>
      <c r="H16" s="263">
        <v>3.4063224013499549</v>
      </c>
      <c r="I16" s="263">
        <v>3.5942041468518018</v>
      </c>
      <c r="J16" s="263">
        <v>3.6725252470704</v>
      </c>
      <c r="K16" s="263">
        <v>4.4462924825632628</v>
      </c>
      <c r="L16" s="263">
        <v>5.1506526685251961</v>
      </c>
      <c r="M16" s="263">
        <v>5.3057204051648412</v>
      </c>
      <c r="N16" s="263">
        <v>4.5269496893017758</v>
      </c>
      <c r="O16" s="263">
        <v>5.3378232887444277</v>
      </c>
      <c r="P16" s="263">
        <v>5.5063492808150336</v>
      </c>
      <c r="Q16" s="263">
        <v>5.4350654890100456</v>
      </c>
      <c r="R16" s="263">
        <v>5.4456889832266269</v>
      </c>
      <c r="S16" s="263">
        <v>5.6655602805146916</v>
      </c>
      <c r="T16" s="263">
        <v>5.7228249789629038</v>
      </c>
      <c r="U16" s="263">
        <v>5.8453950569744153</v>
      </c>
      <c r="V16" s="263">
        <v>5.9478542814902964</v>
      </c>
      <c r="W16" s="263">
        <v>6.1370529313132316</v>
      </c>
      <c r="DA16" s="70" t="s">
        <v>1954</v>
      </c>
    </row>
    <row r="17" spans="1:105" ht="12" customHeight="1" x14ac:dyDescent="0.25">
      <c r="A17" s="57" t="s">
        <v>1857</v>
      </c>
      <c r="B17" s="296">
        <f t="shared" ref="B17:W17" si="0">B18+B29</f>
        <v>372.57189100824775</v>
      </c>
      <c r="C17" s="296">
        <f t="shared" si="0"/>
        <v>350.12073946246522</v>
      </c>
      <c r="D17" s="296">
        <f t="shared" si="0"/>
        <v>341.95670590629976</v>
      </c>
      <c r="E17" s="296">
        <f t="shared" si="0"/>
        <v>353.02148715915826</v>
      </c>
      <c r="F17" s="296">
        <f t="shared" si="0"/>
        <v>311.4319759396945</v>
      </c>
      <c r="G17" s="296">
        <f t="shared" si="0"/>
        <v>347.0539585693557</v>
      </c>
      <c r="H17" s="296">
        <f t="shared" si="0"/>
        <v>346.06439829396572</v>
      </c>
      <c r="I17" s="296">
        <f t="shared" si="0"/>
        <v>353.9737813127075</v>
      </c>
      <c r="J17" s="296">
        <f t="shared" si="0"/>
        <v>361.25315065933836</v>
      </c>
      <c r="K17" s="296">
        <f t="shared" si="0"/>
        <v>369.82119681872518</v>
      </c>
      <c r="L17" s="296">
        <f t="shared" si="0"/>
        <v>390.75636021715832</v>
      </c>
      <c r="M17" s="296">
        <f t="shared" si="0"/>
        <v>391.85981783446255</v>
      </c>
      <c r="N17" s="296">
        <f t="shared" si="0"/>
        <v>412.18085867836157</v>
      </c>
      <c r="O17" s="296">
        <f t="shared" si="0"/>
        <v>447.87026471829955</v>
      </c>
      <c r="P17" s="296">
        <f t="shared" si="0"/>
        <v>414.27042127929133</v>
      </c>
      <c r="Q17" s="296">
        <f t="shared" si="0"/>
        <v>420.9853653618988</v>
      </c>
      <c r="R17" s="296">
        <f t="shared" si="0"/>
        <v>457.22654206006104</v>
      </c>
      <c r="S17" s="296">
        <f t="shared" si="0"/>
        <v>470.86704480267412</v>
      </c>
      <c r="T17" s="296">
        <f t="shared" si="0"/>
        <v>461.63944466980058</v>
      </c>
      <c r="U17" s="296">
        <f t="shared" si="0"/>
        <v>472.64569540772516</v>
      </c>
      <c r="V17" s="296">
        <f t="shared" si="0"/>
        <v>468.17350000496572</v>
      </c>
      <c r="W17" s="296">
        <f t="shared" si="0"/>
        <v>438.40231636115277</v>
      </c>
      <c r="DA17" s="70"/>
    </row>
    <row r="18" spans="1:105" ht="12" customHeight="1" x14ac:dyDescent="0.25">
      <c r="A18" s="60" t="s">
        <v>1858</v>
      </c>
      <c r="B18" s="331">
        <v>359.0182363364907</v>
      </c>
      <c r="C18" s="331">
        <v>331.90542113065322</v>
      </c>
      <c r="D18" s="331">
        <v>324.71057367562219</v>
      </c>
      <c r="E18" s="331">
        <v>329.18497256381482</v>
      </c>
      <c r="F18" s="331">
        <v>282.51591472321911</v>
      </c>
      <c r="G18" s="331">
        <v>315.64147079636928</v>
      </c>
      <c r="H18" s="331">
        <v>314.13012578131003</v>
      </c>
      <c r="I18" s="331">
        <v>320.27811743597198</v>
      </c>
      <c r="J18" s="331">
        <v>326.82322646805352</v>
      </c>
      <c r="K18" s="331">
        <v>328.13720479469481</v>
      </c>
      <c r="L18" s="331">
        <v>342.4689914497348</v>
      </c>
      <c r="M18" s="331">
        <v>342.11868903604238</v>
      </c>
      <c r="N18" s="331">
        <v>369.74070534115759</v>
      </c>
      <c r="O18" s="331">
        <v>397.82817138632078</v>
      </c>
      <c r="P18" s="331">
        <v>362.6483967716506</v>
      </c>
      <c r="Q18" s="331">
        <v>370.03162640242982</v>
      </c>
      <c r="R18" s="331">
        <v>406.17320784231163</v>
      </c>
      <c r="S18" s="331">
        <v>417.75241717284911</v>
      </c>
      <c r="T18" s="331">
        <v>407.9879604920236</v>
      </c>
      <c r="U18" s="331">
        <v>417.84511674859021</v>
      </c>
      <c r="V18" s="331">
        <v>412.41236611599442</v>
      </c>
      <c r="W18" s="331">
        <v>380.86744513009148</v>
      </c>
      <c r="DA18" s="72" t="s">
        <v>1955</v>
      </c>
    </row>
    <row r="19" spans="1:105" ht="12" customHeight="1" x14ac:dyDescent="0.25">
      <c r="A19" s="64" t="s">
        <v>30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1956</v>
      </c>
    </row>
    <row r="20" spans="1:105" ht="12" customHeight="1" x14ac:dyDescent="0.25">
      <c r="A20" s="64" t="s">
        <v>32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1957</v>
      </c>
    </row>
    <row r="21" spans="1:105" ht="12" customHeight="1" x14ac:dyDescent="0.25">
      <c r="A21" s="64" t="s">
        <v>33</v>
      </c>
      <c r="B21" s="231">
        <v>3.0576394509374039</v>
      </c>
      <c r="C21" s="231">
        <v>2.9680067454534189</v>
      </c>
      <c r="D21" s="231">
        <v>0.84606054705226341</v>
      </c>
      <c r="E21" s="231">
        <v>0.84092564288074656</v>
      </c>
      <c r="F21" s="231">
        <v>0.81979313884701766</v>
      </c>
      <c r="G21" s="231">
        <v>0.84541760330943383</v>
      </c>
      <c r="H21" s="231">
        <v>0.42252673537432689</v>
      </c>
      <c r="I21" s="231">
        <v>0.83243250245562816</v>
      </c>
      <c r="J21" s="231">
        <v>0.81697717013690718</v>
      </c>
      <c r="K21" s="231">
        <v>1.263412406439496</v>
      </c>
      <c r="L21" s="231">
        <v>1.2608681792485219</v>
      </c>
      <c r="M21" s="231">
        <v>0.81886642780113705</v>
      </c>
      <c r="N21" s="231">
        <v>0.82102456661429268</v>
      </c>
      <c r="O21" s="231">
        <v>0.4347778221902357</v>
      </c>
      <c r="P21" s="231">
        <v>0.86000919767529638</v>
      </c>
      <c r="Q21" s="231">
        <v>0.86018607171608608</v>
      </c>
      <c r="R21" s="231">
        <v>0.90447244878749622</v>
      </c>
      <c r="S21" s="231">
        <v>0.66486146955078085</v>
      </c>
      <c r="T21" s="231">
        <v>0.55647683161194084</v>
      </c>
      <c r="U21" s="231">
        <v>0.47492326585242212</v>
      </c>
      <c r="V21" s="231">
        <v>0.30712134827149101</v>
      </c>
      <c r="W21" s="231">
        <v>0.32151608079509048</v>
      </c>
      <c r="DA21" s="73" t="s">
        <v>1958</v>
      </c>
    </row>
    <row r="22" spans="1:105" ht="12" customHeight="1" x14ac:dyDescent="0.25">
      <c r="A22" s="64" t="s">
        <v>160</v>
      </c>
      <c r="B22" s="231">
        <v>0.36352629375958212</v>
      </c>
      <c r="C22" s="231">
        <v>0.97866282522248238</v>
      </c>
      <c r="D22" s="231">
        <v>0.39380773632846178</v>
      </c>
      <c r="E22" s="231">
        <v>0.78516075756733672</v>
      </c>
      <c r="F22" s="231">
        <v>0.8755011906377026</v>
      </c>
      <c r="G22" s="231">
        <v>0.94587450138158036</v>
      </c>
      <c r="H22" s="231">
        <v>0.95586986566178667</v>
      </c>
      <c r="I22" s="231">
        <v>0.98493381451972939</v>
      </c>
      <c r="J22" s="231">
        <v>1.030757335221113</v>
      </c>
      <c r="K22" s="231">
        <v>1.2139089794168609</v>
      </c>
      <c r="L22" s="231">
        <v>0.3083092276506405</v>
      </c>
      <c r="M22" s="231">
        <v>1.2516309612160159</v>
      </c>
      <c r="N22" s="231">
        <v>1.217467167189791</v>
      </c>
      <c r="O22" s="231">
        <v>0.96720131655787511</v>
      </c>
      <c r="P22" s="231">
        <v>1.3073477623873611</v>
      </c>
      <c r="Q22" s="231">
        <v>1.302881997985303</v>
      </c>
      <c r="R22" s="231">
        <v>1.377685287393096</v>
      </c>
      <c r="S22" s="231">
        <v>1.3095653377069041</v>
      </c>
      <c r="T22" s="231">
        <v>1.2552978946773401</v>
      </c>
      <c r="U22" s="231">
        <v>1.27416217904472</v>
      </c>
      <c r="V22" s="231">
        <v>1.212740572302565</v>
      </c>
      <c r="W22" s="231">
        <v>1.152182641069569</v>
      </c>
      <c r="DA22" s="73" t="s">
        <v>1959</v>
      </c>
    </row>
    <row r="23" spans="1:105" ht="12" customHeight="1" x14ac:dyDescent="0.25">
      <c r="A23" s="64" t="s">
        <v>70</v>
      </c>
      <c r="B23" s="231">
        <v>102.14416684099091</v>
      </c>
      <c r="C23" s="231">
        <v>74.282714131362596</v>
      </c>
      <c r="D23" s="231">
        <v>50.892264805521492</v>
      </c>
      <c r="E23" s="231">
        <v>55.641711946429197</v>
      </c>
      <c r="F23" s="231">
        <v>18.69899352233632</v>
      </c>
      <c r="G23" s="231">
        <v>23.3930786883721</v>
      </c>
      <c r="H23" s="231">
        <v>21.48624796340809</v>
      </c>
      <c r="I23" s="231">
        <v>17.842068411540819</v>
      </c>
      <c r="J23" s="231">
        <v>18.448902093081479</v>
      </c>
      <c r="K23" s="231">
        <v>12.25058632606796</v>
      </c>
      <c r="L23" s="231">
        <v>5.7912266118415676</v>
      </c>
      <c r="M23" s="231">
        <v>8.7756489454955648</v>
      </c>
      <c r="N23" s="231">
        <v>14.455136227196901</v>
      </c>
      <c r="O23" s="231">
        <v>10.317317875597549</v>
      </c>
      <c r="P23" s="231">
        <v>9.8748888455486625</v>
      </c>
      <c r="Q23" s="231">
        <v>19.4246414698015</v>
      </c>
      <c r="R23" s="231">
        <v>21.809423768774469</v>
      </c>
      <c r="S23" s="231">
        <v>16.37300297945708</v>
      </c>
      <c r="T23" s="231">
        <v>14.841738769040949</v>
      </c>
      <c r="U23" s="231">
        <v>12.095802577028991</v>
      </c>
      <c r="V23" s="231">
        <v>14.90825292412919</v>
      </c>
      <c r="W23" s="231">
        <v>10.34242517899103</v>
      </c>
      <c r="DA23" s="73" t="s">
        <v>1960</v>
      </c>
    </row>
    <row r="24" spans="1:105" ht="12" customHeight="1" x14ac:dyDescent="0.25">
      <c r="A24" s="64" t="s">
        <v>34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3.0821236950684589E-3</v>
      </c>
      <c r="T24" s="231">
        <v>1.579067576061107E-3</v>
      </c>
      <c r="U24" s="231">
        <v>1.166683521455574E-3</v>
      </c>
      <c r="V24" s="231">
        <v>1.187258209079025E-3</v>
      </c>
      <c r="W24" s="231">
        <v>1.1478372813042649E-3</v>
      </c>
      <c r="DA24" s="73" t="s">
        <v>1961</v>
      </c>
    </row>
    <row r="25" spans="1:105" ht="12" customHeight="1" x14ac:dyDescent="0.25">
      <c r="A25" s="64" t="s">
        <v>162</v>
      </c>
      <c r="B25" s="231">
        <v>0.35219616348064131</v>
      </c>
      <c r="C25" s="231">
        <v>2.1629944747703891</v>
      </c>
      <c r="D25" s="231">
        <v>3.396269349640459</v>
      </c>
      <c r="E25" s="231">
        <v>7.2050245370781951</v>
      </c>
      <c r="F25" s="231">
        <v>6.5110850609962352</v>
      </c>
      <c r="G25" s="231">
        <v>9.2213256252711293</v>
      </c>
      <c r="H25" s="231">
        <v>10.339245916758429</v>
      </c>
      <c r="I25" s="231">
        <v>11.00327576107701</v>
      </c>
      <c r="J25" s="231">
        <v>14.2653511742327</v>
      </c>
      <c r="K25" s="231">
        <v>24.469580848562419</v>
      </c>
      <c r="L25" s="231">
        <v>28.828012997950442</v>
      </c>
      <c r="M25" s="231">
        <v>36.032893552643678</v>
      </c>
      <c r="N25" s="231">
        <v>33.597412090961527</v>
      </c>
      <c r="O25" s="231">
        <v>31.081855680363478</v>
      </c>
      <c r="P25" s="231">
        <v>32.887785261997649</v>
      </c>
      <c r="Q25" s="231">
        <v>33.357683393240201</v>
      </c>
      <c r="R25" s="231">
        <v>41.451957220225722</v>
      </c>
      <c r="S25" s="231">
        <v>60.725171073785603</v>
      </c>
      <c r="T25" s="231">
        <v>60.957550108853951</v>
      </c>
      <c r="U25" s="231">
        <v>61.450188161516692</v>
      </c>
      <c r="V25" s="231">
        <v>59.567204998284531</v>
      </c>
      <c r="W25" s="231">
        <v>70.093134853796869</v>
      </c>
      <c r="DA25" s="73" t="s">
        <v>1962</v>
      </c>
    </row>
    <row r="26" spans="1:105" ht="12" customHeight="1" x14ac:dyDescent="0.25">
      <c r="A26" s="64" t="s">
        <v>36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1963</v>
      </c>
    </row>
    <row r="27" spans="1:105" ht="12" customHeight="1" x14ac:dyDescent="0.25">
      <c r="A27" s="64" t="s">
        <v>73</v>
      </c>
      <c r="B27" s="231">
        <v>246.44784022429101</v>
      </c>
      <c r="C27" s="231">
        <v>235.3267256195418</v>
      </c>
      <c r="D27" s="231">
        <v>251.9145786213208</v>
      </c>
      <c r="E27" s="231">
        <v>248.03630283578261</v>
      </c>
      <c r="F27" s="231">
        <v>239.1508794221559</v>
      </c>
      <c r="G27" s="231">
        <v>250.06728011010139</v>
      </c>
      <c r="H27" s="231">
        <v>253.67697120064599</v>
      </c>
      <c r="I27" s="231">
        <v>264.73923528163448</v>
      </c>
      <c r="J27" s="231">
        <v>270.16904954395852</v>
      </c>
      <c r="K27" s="231">
        <v>266.42781136974759</v>
      </c>
      <c r="L27" s="231">
        <v>273.19924876523942</v>
      </c>
      <c r="M27" s="231">
        <v>261.33015912456187</v>
      </c>
      <c r="N27" s="231">
        <v>284.28569028060429</v>
      </c>
      <c r="O27" s="231">
        <v>318.19788945981509</v>
      </c>
      <c r="P27" s="231">
        <v>279.92157815599938</v>
      </c>
      <c r="Q27" s="231">
        <v>277.58124449746731</v>
      </c>
      <c r="R27" s="231">
        <v>306.48780112632369</v>
      </c>
      <c r="S27" s="231">
        <v>304.47562583741131</v>
      </c>
      <c r="T27" s="231">
        <v>296.94493736128209</v>
      </c>
      <c r="U27" s="231">
        <v>306.53656123993278</v>
      </c>
      <c r="V27" s="231">
        <v>308.69451005983302</v>
      </c>
      <c r="W27" s="231">
        <v>279.78996188684209</v>
      </c>
      <c r="DA27" s="73" t="s">
        <v>1964</v>
      </c>
    </row>
    <row r="28" spans="1:105" ht="12" customHeight="1" x14ac:dyDescent="0.25">
      <c r="A28" s="64" t="s">
        <v>79</v>
      </c>
      <c r="B28" s="231">
        <v>6.6528673630311088</v>
      </c>
      <c r="C28" s="231">
        <v>16.186317334302561</v>
      </c>
      <c r="D28" s="231">
        <v>17.267592615758758</v>
      </c>
      <c r="E28" s="231">
        <v>16.675846844076709</v>
      </c>
      <c r="F28" s="231">
        <v>16.459662388245921</v>
      </c>
      <c r="G28" s="231">
        <v>31.168494267933671</v>
      </c>
      <c r="H28" s="231">
        <v>27.249264099461431</v>
      </c>
      <c r="I28" s="231">
        <v>24.876171664744319</v>
      </c>
      <c r="J28" s="231">
        <v>22.09218915142289</v>
      </c>
      <c r="K28" s="231">
        <v>22.511904864460519</v>
      </c>
      <c r="L28" s="231">
        <v>33.081325667804222</v>
      </c>
      <c r="M28" s="231">
        <v>33.9094900243241</v>
      </c>
      <c r="N28" s="231">
        <v>35.363975008590721</v>
      </c>
      <c r="O28" s="231">
        <v>36.829129231796493</v>
      </c>
      <c r="P28" s="231">
        <v>37.796787548042197</v>
      </c>
      <c r="Q28" s="231">
        <v>37.504988972219508</v>
      </c>
      <c r="R28" s="231">
        <v>34.141867990807093</v>
      </c>
      <c r="S28" s="231">
        <v>34.201108351242361</v>
      </c>
      <c r="T28" s="231">
        <v>33.430380458981148</v>
      </c>
      <c r="U28" s="231">
        <v>36.012312641693022</v>
      </c>
      <c r="V28" s="231">
        <v>27.721348954964551</v>
      </c>
      <c r="W28" s="231">
        <v>19.16707665131549</v>
      </c>
      <c r="DA28" s="73" t="s">
        <v>1965</v>
      </c>
    </row>
    <row r="29" spans="1:105" ht="12" customHeight="1" x14ac:dyDescent="0.25">
      <c r="A29" s="60" t="s">
        <v>1870</v>
      </c>
      <c r="B29" s="264">
        <v>13.55365467175702</v>
      </c>
      <c r="C29" s="264">
        <v>18.215318331812021</v>
      </c>
      <c r="D29" s="264">
        <v>17.246132230677581</v>
      </c>
      <c r="E29" s="264">
        <v>23.836514595343449</v>
      </c>
      <c r="F29" s="264">
        <v>28.916061216475381</v>
      </c>
      <c r="G29" s="264">
        <v>31.41248777298642</v>
      </c>
      <c r="H29" s="264">
        <v>31.93427251265571</v>
      </c>
      <c r="I29" s="264">
        <v>33.695663876735523</v>
      </c>
      <c r="J29" s="264">
        <v>34.429924191284847</v>
      </c>
      <c r="K29" s="264">
        <v>41.683992024030402</v>
      </c>
      <c r="L29" s="264">
        <v>48.287368767423523</v>
      </c>
      <c r="M29" s="264">
        <v>49.741128798420164</v>
      </c>
      <c r="N29" s="264">
        <v>42.440153337203952</v>
      </c>
      <c r="O29" s="264">
        <v>50.042093331978791</v>
      </c>
      <c r="P29" s="264">
        <v>51.622024507640717</v>
      </c>
      <c r="Q29" s="264">
        <v>50.953738959468971</v>
      </c>
      <c r="R29" s="264">
        <v>51.053334217749409</v>
      </c>
      <c r="S29" s="264">
        <v>53.114627629825023</v>
      </c>
      <c r="T29" s="264">
        <v>53.651484177777</v>
      </c>
      <c r="U29" s="264">
        <v>54.800578659134914</v>
      </c>
      <c r="V29" s="264">
        <v>55.761133888971287</v>
      </c>
      <c r="W29" s="264">
        <v>57.534871231061317</v>
      </c>
      <c r="DA29" s="72" t="s">
        <v>1966</v>
      </c>
    </row>
    <row r="30" spans="1:105" ht="12" customHeight="1" x14ac:dyDescent="0.25">
      <c r="A30" s="132" t="s">
        <v>1872</v>
      </c>
      <c r="B30" s="318">
        <v>3.1936965230202108</v>
      </c>
      <c r="C30" s="318">
        <v>4.2921411405911956</v>
      </c>
      <c r="D30" s="318">
        <v>4.0637683248219894</v>
      </c>
      <c r="E30" s="318">
        <v>5.6166838854689694</v>
      </c>
      <c r="F30" s="318">
        <v>6.8135957719900597</v>
      </c>
      <c r="G30" s="318">
        <v>7.4018377632898904</v>
      </c>
      <c r="H30" s="318">
        <v>7.5247877829860013</v>
      </c>
      <c r="I30" s="318">
        <v>7.9398307814520583</v>
      </c>
      <c r="J30" s="318">
        <v>8.1128471870164152</v>
      </c>
      <c r="K30" s="318">
        <v>9.8221493476703916</v>
      </c>
      <c r="L30" s="318">
        <v>11.378126820632909</v>
      </c>
      <c r="M30" s="318">
        <v>11.720681538806049</v>
      </c>
      <c r="N30" s="318">
        <v>10.00032636451273</v>
      </c>
      <c r="O30" s="318">
        <v>11.79159889708739</v>
      </c>
      <c r="P30" s="318">
        <v>12.16388377703473</v>
      </c>
      <c r="Q30" s="318">
        <v>12.00641324356835</v>
      </c>
      <c r="R30" s="318">
        <v>12.029881233404501</v>
      </c>
      <c r="S30" s="318">
        <v>12.51559123284755</v>
      </c>
      <c r="T30" s="318">
        <v>12.64209267707629</v>
      </c>
      <c r="U30" s="318">
        <v>12.912857953203741</v>
      </c>
      <c r="V30" s="318">
        <v>13.13919704564719</v>
      </c>
      <c r="W30" s="318">
        <v>13.557149171429771</v>
      </c>
      <c r="DA30" s="139" t="s">
        <v>1967</v>
      </c>
    </row>
    <row r="31" spans="1:105" ht="12" customHeight="1" x14ac:dyDescent="0.25">
      <c r="J31" s="131"/>
    </row>
    <row r="32" spans="1:105" ht="15" customHeight="1" x14ac:dyDescent="0.25">
      <c r="A32" s="34" t="s">
        <v>53</v>
      </c>
      <c r="B32" s="225">
        <v>248.2407005463771</v>
      </c>
      <c r="C32" s="225">
        <v>252.0972962517227</v>
      </c>
      <c r="D32" s="225">
        <v>248.19408694162021</v>
      </c>
      <c r="E32" s="225">
        <v>257.87401953434579</v>
      </c>
      <c r="F32" s="225">
        <v>241.52092240208691</v>
      </c>
      <c r="G32" s="225">
        <v>250.31852634876441</v>
      </c>
      <c r="H32" s="225">
        <v>249.72952987144049</v>
      </c>
      <c r="I32" s="225">
        <v>252.56488075084809</v>
      </c>
      <c r="J32" s="225">
        <v>271.726111138222</v>
      </c>
      <c r="K32" s="225">
        <v>261.41801055162489</v>
      </c>
      <c r="L32" s="225">
        <v>275.42089822855189</v>
      </c>
      <c r="M32" s="225">
        <v>313.46816372959779</v>
      </c>
      <c r="N32" s="225">
        <v>340.62327658077118</v>
      </c>
      <c r="O32" s="225">
        <v>330.49518240721028</v>
      </c>
      <c r="P32" s="225">
        <v>312.58002045048158</v>
      </c>
      <c r="Q32" s="225">
        <v>318.6521958846713</v>
      </c>
      <c r="R32" s="225">
        <v>320.02478709810822</v>
      </c>
      <c r="S32" s="225">
        <v>326.36084170733523</v>
      </c>
      <c r="T32" s="225">
        <v>313.42555468112261</v>
      </c>
      <c r="U32" s="225">
        <v>315.74114082532958</v>
      </c>
      <c r="V32" s="225">
        <v>304.23443268692728</v>
      </c>
      <c r="W32" s="225">
        <v>315.99279692323171</v>
      </c>
      <c r="DA32" s="89" t="s">
        <v>1968</v>
      </c>
    </row>
    <row r="33" spans="1:105" ht="12" customHeight="1" x14ac:dyDescent="0.25">
      <c r="A33" s="55" t="s">
        <v>92</v>
      </c>
      <c r="B33" s="261">
        <v>0.91810103123393172</v>
      </c>
      <c r="C33" s="261">
        <v>0.92859753745959983</v>
      </c>
      <c r="D33" s="261">
        <v>0.91467181303382017</v>
      </c>
      <c r="E33" s="261">
        <v>0.94917218453110008</v>
      </c>
      <c r="F33" s="261">
        <v>0.88921546392932316</v>
      </c>
      <c r="G33" s="261">
        <v>0.91582528143224684</v>
      </c>
      <c r="H33" s="261">
        <v>0.91487976942937643</v>
      </c>
      <c r="I33" s="261">
        <v>0.92622634797185288</v>
      </c>
      <c r="J33" s="261">
        <v>0.99652888574600618</v>
      </c>
      <c r="K33" s="261">
        <v>0.95473977143919209</v>
      </c>
      <c r="L33" s="261">
        <v>1.001535198803029</v>
      </c>
      <c r="M33" s="261">
        <v>1.128855927939759</v>
      </c>
      <c r="N33" s="261">
        <v>1.2230546817592489</v>
      </c>
      <c r="O33" s="261">
        <v>1.1920670713434061</v>
      </c>
      <c r="P33" s="261">
        <v>1.1359423563273701</v>
      </c>
      <c r="Q33" s="261">
        <v>1.156914014185686</v>
      </c>
      <c r="R33" s="261">
        <v>1.160122628200478</v>
      </c>
      <c r="S33" s="261">
        <v>1.1785322562841529</v>
      </c>
      <c r="T33" s="261">
        <v>1.131032014205309</v>
      </c>
      <c r="U33" s="261">
        <v>1.1392485309628171</v>
      </c>
      <c r="V33" s="261">
        <v>1.1009789534083581</v>
      </c>
      <c r="W33" s="261">
        <v>1.133349025191827</v>
      </c>
      <c r="DA33" s="67" t="s">
        <v>1969</v>
      </c>
    </row>
    <row r="34" spans="1:105" ht="12" customHeight="1" x14ac:dyDescent="0.25">
      <c r="A34" s="202" t="s">
        <v>93</v>
      </c>
      <c r="B34" s="226">
        <v>0.33862108081035519</v>
      </c>
      <c r="C34" s="226">
        <v>0.34249248293490259</v>
      </c>
      <c r="D34" s="226">
        <v>0.33735629018954999</v>
      </c>
      <c r="E34" s="226">
        <v>0.35008098244816382</v>
      </c>
      <c r="F34" s="226">
        <v>0.32796728380136952</v>
      </c>
      <c r="G34" s="226">
        <v>0.3377817212722608</v>
      </c>
      <c r="H34" s="226">
        <v>0.33743299026615259</v>
      </c>
      <c r="I34" s="226">
        <v>0.34161792259804308</v>
      </c>
      <c r="J34" s="226">
        <v>0.36754744507423448</v>
      </c>
      <c r="K34" s="226">
        <v>0.352134462655881</v>
      </c>
      <c r="L34" s="226">
        <v>0.36939391194505988</v>
      </c>
      <c r="M34" s="226">
        <v>0.42481493845933122</v>
      </c>
      <c r="N34" s="226">
        <v>0.45849913171433759</v>
      </c>
      <c r="O34" s="226">
        <v>0.44519053201332293</v>
      </c>
      <c r="P34" s="226">
        <v>0.41896699312150759</v>
      </c>
      <c r="Q34" s="226">
        <v>0.42670192120542799</v>
      </c>
      <c r="R34" s="226">
        <v>0.42899038356036551</v>
      </c>
      <c r="S34" s="226">
        <v>0.43467532745981857</v>
      </c>
      <c r="T34" s="226">
        <v>0.41715592298875093</v>
      </c>
      <c r="U34" s="226">
        <v>0.42018640186881961</v>
      </c>
      <c r="V34" s="226">
        <v>0.40607152205408981</v>
      </c>
      <c r="W34" s="226">
        <v>0.42234785545271941</v>
      </c>
      <c r="DA34" s="174" t="s">
        <v>1970</v>
      </c>
    </row>
    <row r="35" spans="1:105" ht="12" customHeight="1" x14ac:dyDescent="0.25">
      <c r="A35" s="202" t="s">
        <v>94</v>
      </c>
      <c r="B35" s="226">
        <v>6.6054870527401244</v>
      </c>
      <c r="C35" s="226">
        <v>6.6810065583434159</v>
      </c>
      <c r="D35" s="226">
        <v>6.5808147610736931</v>
      </c>
      <c r="E35" s="226">
        <v>6.8290355445028572</v>
      </c>
      <c r="F35" s="226">
        <v>6.3976632573728534</v>
      </c>
      <c r="G35" s="226">
        <v>6.5891136522766693</v>
      </c>
      <c r="H35" s="226">
        <v>6.5823109507430768</v>
      </c>
      <c r="I35" s="226">
        <v>6.6639464953132546</v>
      </c>
      <c r="J35" s="226">
        <v>7.1697541213190883</v>
      </c>
      <c r="K35" s="226">
        <v>6.8690928170526711</v>
      </c>
      <c r="L35" s="226">
        <v>7.2057731812646901</v>
      </c>
      <c r="M35" s="226">
        <v>8.1005915154969426</v>
      </c>
      <c r="N35" s="226">
        <v>8.7565991581462672</v>
      </c>
      <c r="O35" s="226">
        <v>8.517785935040779</v>
      </c>
      <c r="P35" s="226">
        <v>8.109570502255691</v>
      </c>
      <c r="Q35" s="226">
        <v>8.3236814706179967</v>
      </c>
      <c r="R35" s="226">
        <v>8.3261560477265757</v>
      </c>
      <c r="S35" s="226">
        <v>8.4792188389754948</v>
      </c>
      <c r="T35" s="226">
        <v>8.1374675247087769</v>
      </c>
      <c r="U35" s="226">
        <v>8.1965831266021691</v>
      </c>
      <c r="V35" s="226">
        <v>7.9212439314048178</v>
      </c>
      <c r="W35" s="226">
        <v>8.1342616425275924</v>
      </c>
      <c r="DA35" s="174" t="s">
        <v>1971</v>
      </c>
    </row>
    <row r="36" spans="1:105" ht="12" customHeight="1" x14ac:dyDescent="0.25">
      <c r="A36" s="202" t="s">
        <v>95</v>
      </c>
      <c r="B36" s="226">
        <v>3.6878882692891071</v>
      </c>
      <c r="C36" s="226">
        <v>3.7300513220047069</v>
      </c>
      <c r="D36" s="226">
        <v>3.6741135613399978</v>
      </c>
      <c r="E36" s="226">
        <v>3.8126969100156169</v>
      </c>
      <c r="F36" s="226">
        <v>3.5718588333225112</v>
      </c>
      <c r="G36" s="226">
        <v>3.6787468886436812</v>
      </c>
      <c r="H36" s="226">
        <v>3.6749488941907482</v>
      </c>
      <c r="I36" s="226">
        <v>3.7205265729862131</v>
      </c>
      <c r="J36" s="226">
        <v>4.0029224047500636</v>
      </c>
      <c r="K36" s="226">
        <v>3.835061157247758</v>
      </c>
      <c r="L36" s="226">
        <v>4.0230320904679537</v>
      </c>
      <c r="M36" s="226">
        <v>4.6298505901685489</v>
      </c>
      <c r="N36" s="226">
        <v>4.9934681127414304</v>
      </c>
      <c r="O36" s="226">
        <v>4.8485254866043306</v>
      </c>
      <c r="P36" s="226">
        <v>4.5629275515114012</v>
      </c>
      <c r="Q36" s="226">
        <v>4.6471678784166874</v>
      </c>
      <c r="R36" s="226">
        <v>4.6720912926745566</v>
      </c>
      <c r="S36" s="226">
        <v>4.7340054471866928</v>
      </c>
      <c r="T36" s="226">
        <v>4.5432033681219037</v>
      </c>
      <c r="U36" s="226">
        <v>4.576208010022488</v>
      </c>
      <c r="V36" s="226">
        <v>4.4224842679370946</v>
      </c>
      <c r="W36" s="226">
        <v>4.5997481844782548</v>
      </c>
      <c r="DA36" s="174" t="s">
        <v>1972</v>
      </c>
    </row>
    <row r="37" spans="1:105" ht="12" customHeight="1" x14ac:dyDescent="0.25">
      <c r="A37" s="56" t="s">
        <v>96</v>
      </c>
      <c r="B37" s="262">
        <v>0.47357095793453868</v>
      </c>
      <c r="C37" s="262">
        <v>0.85373669091797288</v>
      </c>
      <c r="D37" s="262">
        <v>0.91265349856827682</v>
      </c>
      <c r="E37" s="262">
        <v>1.2693567070314971</v>
      </c>
      <c r="F37" s="262">
        <v>1.286787074113088</v>
      </c>
      <c r="G37" s="262">
        <v>1.3996887300155429</v>
      </c>
      <c r="H37" s="262">
        <v>1.4428004121075331</v>
      </c>
      <c r="I37" s="262">
        <v>1.484483383217807</v>
      </c>
      <c r="J37" s="262">
        <v>1.715291229285725</v>
      </c>
      <c r="K37" s="262">
        <v>1.9451045830152369</v>
      </c>
      <c r="L37" s="262">
        <v>2.1111668953334779</v>
      </c>
      <c r="M37" s="262">
        <v>2.636408738759799</v>
      </c>
      <c r="N37" s="262">
        <v>2.6829135814912388</v>
      </c>
      <c r="O37" s="262">
        <v>2.5078538610935799</v>
      </c>
      <c r="P37" s="262">
        <v>2.4797593602713111</v>
      </c>
      <c r="Q37" s="262">
        <v>2.513557681716736</v>
      </c>
      <c r="R37" s="262">
        <v>2.5869527965793959</v>
      </c>
      <c r="S37" s="262">
        <v>2.864582803781635</v>
      </c>
      <c r="T37" s="262">
        <v>2.763569507349938</v>
      </c>
      <c r="U37" s="262">
        <v>2.765550832147988</v>
      </c>
      <c r="V37" s="262">
        <v>2.6662201889595551</v>
      </c>
      <c r="W37" s="262">
        <v>2.9394980242556401</v>
      </c>
      <c r="DA37" s="68" t="s">
        <v>1973</v>
      </c>
    </row>
    <row r="38" spans="1:105" ht="12" customHeight="1" x14ac:dyDescent="0.25">
      <c r="A38" s="37" t="s">
        <v>160</v>
      </c>
      <c r="B38" s="228">
        <v>0.136456668253261</v>
      </c>
      <c r="C38" s="228">
        <v>0.19178859286859781</v>
      </c>
      <c r="D38" s="228">
        <v>7.2814037977566068E-2</v>
      </c>
      <c r="E38" s="228">
        <v>9.6098844822376697E-2</v>
      </c>
      <c r="F38" s="228">
        <v>9.4666964136588122E-2</v>
      </c>
      <c r="G38" s="228">
        <v>8.8388143187795074E-2</v>
      </c>
      <c r="H38" s="228">
        <v>8.4179424128080646E-2</v>
      </c>
      <c r="I38" s="228">
        <v>8.2964977283890809E-2</v>
      </c>
      <c r="J38" s="228">
        <v>8.4084644508896647E-2</v>
      </c>
      <c r="K38" s="228">
        <v>6.7652815175815284E-2</v>
      </c>
      <c r="L38" s="228">
        <v>1.558389336677642E-2</v>
      </c>
      <c r="M38" s="228">
        <v>6.4931580937509226E-2</v>
      </c>
      <c r="N38" s="228">
        <v>7.5668989393915184E-2</v>
      </c>
      <c r="O38" s="228">
        <v>5.6685314389842173E-2</v>
      </c>
      <c r="P38" s="228">
        <v>6.8158203187174277E-2</v>
      </c>
      <c r="Q38" s="228">
        <v>6.9294437646303858E-2</v>
      </c>
      <c r="R38" s="228">
        <v>6.5635567956135718E-2</v>
      </c>
      <c r="S38" s="228">
        <v>5.00008343700609E-2</v>
      </c>
      <c r="T38" s="228">
        <v>4.5679399451628702E-2</v>
      </c>
      <c r="U38" s="228">
        <v>4.5899463157835808E-2</v>
      </c>
      <c r="V38" s="228">
        <v>4.2906325055426443E-2</v>
      </c>
      <c r="W38" s="228">
        <v>3.8030626637314657E-2</v>
      </c>
      <c r="DA38" s="69" t="s">
        <v>1974</v>
      </c>
    </row>
    <row r="39" spans="1:105" ht="12" customHeight="1" x14ac:dyDescent="0.25">
      <c r="A39" s="37" t="s">
        <v>162</v>
      </c>
      <c r="B39" s="228">
        <v>0.1383551303783068</v>
      </c>
      <c r="C39" s="228">
        <v>0.44360537899414509</v>
      </c>
      <c r="D39" s="228">
        <v>0.65718056392906499</v>
      </c>
      <c r="E39" s="228">
        <v>0.92288323887299273</v>
      </c>
      <c r="F39" s="228">
        <v>0.73679520452132163</v>
      </c>
      <c r="G39" s="228">
        <v>0.90179030774993485</v>
      </c>
      <c r="H39" s="228">
        <v>0.9529009449058442</v>
      </c>
      <c r="I39" s="228">
        <v>0.96997705408594537</v>
      </c>
      <c r="J39" s="228">
        <v>1.2178517883682549</v>
      </c>
      <c r="K39" s="228">
        <v>1.427177505736908</v>
      </c>
      <c r="L39" s="228">
        <v>1.524950920237556</v>
      </c>
      <c r="M39" s="228">
        <v>1.9562778190092469</v>
      </c>
      <c r="N39" s="228">
        <v>2.185335972390559</v>
      </c>
      <c r="O39" s="228">
        <v>1.9063925529485919</v>
      </c>
      <c r="P39" s="228">
        <v>1.79437556110311</v>
      </c>
      <c r="Q39" s="228">
        <v>1.8566963605867071</v>
      </c>
      <c r="R39" s="228">
        <v>2.066740647298523</v>
      </c>
      <c r="S39" s="228">
        <v>2.426445491691573</v>
      </c>
      <c r="T39" s="228">
        <v>2.3214150840284389</v>
      </c>
      <c r="U39" s="228">
        <v>2.3166361332961571</v>
      </c>
      <c r="V39" s="228">
        <v>2.2055268373157881</v>
      </c>
      <c r="W39" s="228">
        <v>2.421248418463676</v>
      </c>
      <c r="DA39" s="69" t="s">
        <v>1975</v>
      </c>
    </row>
    <row r="40" spans="1:105" ht="12" customHeight="1" x14ac:dyDescent="0.25">
      <c r="A40" s="37" t="s">
        <v>97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1976</v>
      </c>
    </row>
    <row r="41" spans="1:105" ht="12" customHeight="1" x14ac:dyDescent="0.25">
      <c r="A41" s="37" t="s">
        <v>78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1977</v>
      </c>
    </row>
    <row r="42" spans="1:105" ht="12" customHeight="1" x14ac:dyDescent="0.25">
      <c r="A42" s="37" t="s">
        <v>38</v>
      </c>
      <c r="B42" s="228">
        <v>0.19875915930297089</v>
      </c>
      <c r="C42" s="228">
        <v>0.21834271905522989</v>
      </c>
      <c r="D42" s="228">
        <v>0.18265889666164581</v>
      </c>
      <c r="E42" s="228">
        <v>0.25037462333612798</v>
      </c>
      <c r="F42" s="228">
        <v>0.45532490545517812</v>
      </c>
      <c r="G42" s="228">
        <v>0.4095102790778129</v>
      </c>
      <c r="H42" s="228">
        <v>0.40572004307360832</v>
      </c>
      <c r="I42" s="228">
        <v>0.43154135184797082</v>
      </c>
      <c r="J42" s="228">
        <v>0.41335479640857398</v>
      </c>
      <c r="K42" s="228">
        <v>0.45027426210251342</v>
      </c>
      <c r="L42" s="228">
        <v>0.57063208172914526</v>
      </c>
      <c r="M42" s="228">
        <v>0.6151993388130419</v>
      </c>
      <c r="N42" s="228">
        <v>0.42190861970676469</v>
      </c>
      <c r="O42" s="228">
        <v>0.54477599375514574</v>
      </c>
      <c r="P42" s="228">
        <v>0.617225595981026</v>
      </c>
      <c r="Q42" s="228">
        <v>0.58756688348372466</v>
      </c>
      <c r="R42" s="228">
        <v>0.45457658132473672</v>
      </c>
      <c r="S42" s="228">
        <v>0.38813647772000148</v>
      </c>
      <c r="T42" s="228">
        <v>0.3964750238698691</v>
      </c>
      <c r="U42" s="228">
        <v>0.40301523569399511</v>
      </c>
      <c r="V42" s="228">
        <v>0.41778702658834072</v>
      </c>
      <c r="W42" s="228">
        <v>0.48021897915465023</v>
      </c>
      <c r="DA42" s="69" t="s">
        <v>1978</v>
      </c>
    </row>
    <row r="43" spans="1:105" ht="12" customHeight="1" x14ac:dyDescent="0.25">
      <c r="A43" s="57" t="s">
        <v>1885</v>
      </c>
      <c r="B43" s="263">
        <f t="shared" ref="B43:W43" si="1">B44+B55</f>
        <v>7.1854660326819673</v>
      </c>
      <c r="C43" s="263">
        <f t="shared" si="1"/>
        <v>7.6586302690356405</v>
      </c>
      <c r="D43" s="263">
        <f t="shared" si="1"/>
        <v>7.5000247137514817</v>
      </c>
      <c r="E43" s="263">
        <f t="shared" si="1"/>
        <v>8.2048904927928294</v>
      </c>
      <c r="F43" s="263">
        <f t="shared" si="1"/>
        <v>8.2851566810534916</v>
      </c>
      <c r="G43" s="263">
        <f t="shared" si="1"/>
        <v>8.5308069475802792</v>
      </c>
      <c r="H43" s="263">
        <f t="shared" si="1"/>
        <v>8.5521557310660601</v>
      </c>
      <c r="I43" s="263">
        <f t="shared" si="1"/>
        <v>8.7215037336412635</v>
      </c>
      <c r="J43" s="263">
        <f t="shared" si="1"/>
        <v>9.3815408065008938</v>
      </c>
      <c r="K43" s="263">
        <f t="shared" si="1"/>
        <v>9.4816854949898222</v>
      </c>
      <c r="L43" s="263">
        <f t="shared" si="1"/>
        <v>10.303129797376069</v>
      </c>
      <c r="M43" s="263">
        <f t="shared" si="1"/>
        <v>11.810298493638385</v>
      </c>
      <c r="N43" s="263">
        <f t="shared" si="1"/>
        <v>11.985285149474892</v>
      </c>
      <c r="O43" s="263">
        <f t="shared" si="1"/>
        <v>11.931386199439954</v>
      </c>
      <c r="P43" s="263">
        <f t="shared" si="1"/>
        <v>11.732415393704986</v>
      </c>
      <c r="Q43" s="263">
        <f t="shared" si="1"/>
        <v>11.835821808348474</v>
      </c>
      <c r="R43" s="263">
        <f t="shared" si="1"/>
        <v>11.567079846575878</v>
      </c>
      <c r="S43" s="263">
        <f t="shared" si="1"/>
        <v>11.833979319170131</v>
      </c>
      <c r="T43" s="263">
        <f t="shared" si="1"/>
        <v>11.475022645018745</v>
      </c>
      <c r="U43" s="263">
        <f t="shared" si="1"/>
        <v>11.551817502656505</v>
      </c>
      <c r="V43" s="263">
        <f t="shared" si="1"/>
        <v>11.227559901954196</v>
      </c>
      <c r="W43" s="263">
        <f t="shared" si="1"/>
        <v>12.039766830902385</v>
      </c>
      <c r="DA43" s="70"/>
    </row>
    <row r="44" spans="1:105" ht="12" customHeight="1" x14ac:dyDescent="0.25">
      <c r="A44" s="60" t="s">
        <v>1886</v>
      </c>
      <c r="B44" s="264">
        <v>6.2907720809364722</v>
      </c>
      <c r="C44" s="264">
        <v>6.3459850242931584</v>
      </c>
      <c r="D44" s="264">
        <v>6.2490136493956419</v>
      </c>
      <c r="E44" s="264">
        <v>6.4457060887517654</v>
      </c>
      <c r="F44" s="264">
        <v>5.9785278952196164</v>
      </c>
      <c r="G44" s="264">
        <v>6.2025636834239268</v>
      </c>
      <c r="H44" s="264">
        <v>6.1821150481276854</v>
      </c>
      <c r="I44" s="264">
        <v>6.2443758785111578</v>
      </c>
      <c r="J44" s="264">
        <v>6.7146990364357793</v>
      </c>
      <c r="K44" s="264">
        <v>6.4111992163679101</v>
      </c>
      <c r="L44" s="264">
        <v>6.7261645228023648</v>
      </c>
      <c r="M44" s="264">
        <v>7.6439004293529544</v>
      </c>
      <c r="N44" s="264">
        <v>8.3929013946281188</v>
      </c>
      <c r="O44" s="264">
        <v>8.1165256253303273</v>
      </c>
      <c r="P44" s="264">
        <v>7.6297926049317546</v>
      </c>
      <c r="Q44" s="264">
        <v>7.7885629299017527</v>
      </c>
      <c r="R44" s="264">
        <v>7.850806756779992</v>
      </c>
      <c r="S44" s="264">
        <v>7.9982084985557353</v>
      </c>
      <c r="T44" s="264">
        <v>7.6710965836865466</v>
      </c>
      <c r="U44" s="264">
        <v>7.7291341652722796</v>
      </c>
      <c r="V44" s="264">
        <v>7.4367720458392297</v>
      </c>
      <c r="W44" s="264">
        <v>7.6886125323828889</v>
      </c>
      <c r="DA44" s="72" t="s">
        <v>1979</v>
      </c>
    </row>
    <row r="45" spans="1:105" ht="12" customHeight="1" x14ac:dyDescent="0.25">
      <c r="A45" s="64" t="s">
        <v>30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1980</v>
      </c>
    </row>
    <row r="46" spans="1:105" ht="12" customHeight="1" x14ac:dyDescent="0.25">
      <c r="A46" s="64" t="s">
        <v>32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1981</v>
      </c>
    </row>
    <row r="47" spans="1:105" ht="12" customHeight="1" x14ac:dyDescent="0.25">
      <c r="A47" s="64" t="s">
        <v>33</v>
      </c>
      <c r="B47" s="231">
        <v>5.3591182255230831E-2</v>
      </c>
      <c r="C47" s="231">
        <v>5.6789032184562008E-2</v>
      </c>
      <c r="D47" s="231">
        <v>1.6295206276032901E-2</v>
      </c>
      <c r="E47" s="231">
        <v>1.6478405621110991E-2</v>
      </c>
      <c r="F47" s="231">
        <v>1.7363282482000121E-2</v>
      </c>
      <c r="G47" s="231">
        <v>1.6637431814993012E-2</v>
      </c>
      <c r="H47" s="231">
        <v>8.3261062294342179E-3</v>
      </c>
      <c r="I47" s="231">
        <v>1.6248467801220901E-2</v>
      </c>
      <c r="J47" s="231">
        <v>1.6801965261416061E-2</v>
      </c>
      <c r="K47" s="231">
        <v>2.470995608745136E-2</v>
      </c>
      <c r="L47" s="231">
        <v>2.4799324259314401E-2</v>
      </c>
      <c r="M47" s="231">
        <v>1.8346884831723208E-2</v>
      </c>
      <c r="N47" s="231">
        <v>1.870836259890166E-2</v>
      </c>
      <c r="O47" s="231">
        <v>8.9020531015369369E-3</v>
      </c>
      <c r="P47" s="231">
        <v>1.814757629506434E-2</v>
      </c>
      <c r="Q47" s="231">
        <v>1.8141212572003611E-2</v>
      </c>
      <c r="R47" s="231">
        <v>1.7519943040878481E-2</v>
      </c>
      <c r="S47" s="231">
        <v>1.2748487271123279E-2</v>
      </c>
      <c r="T47" s="231">
        <v>1.047578058129817E-2</v>
      </c>
      <c r="U47" s="231">
        <v>8.7962103067594916E-3</v>
      </c>
      <c r="V47" s="231">
        <v>5.54366361077755E-3</v>
      </c>
      <c r="W47" s="231">
        <v>6.5007803896157731E-3</v>
      </c>
      <c r="DA47" s="73" t="s">
        <v>1982</v>
      </c>
    </row>
    <row r="48" spans="1:105" ht="12" customHeight="1" x14ac:dyDescent="0.25">
      <c r="A48" s="64" t="s">
        <v>160</v>
      </c>
      <c r="B48" s="231">
        <v>6.371517693973261E-3</v>
      </c>
      <c r="C48" s="231">
        <v>1.8725467778848821E-2</v>
      </c>
      <c r="D48" s="231">
        <v>7.584774303597744E-3</v>
      </c>
      <c r="E48" s="231">
        <v>1.5385661681871389E-2</v>
      </c>
      <c r="F48" s="231">
        <v>1.8543183354461638E-2</v>
      </c>
      <c r="G48" s="231">
        <v>1.8614377629083551E-2</v>
      </c>
      <c r="H48" s="231">
        <v>1.8835906409482631E-2</v>
      </c>
      <c r="I48" s="231">
        <v>1.9225180809672379E-2</v>
      </c>
      <c r="J48" s="231">
        <v>2.1198571480807352E-2</v>
      </c>
      <c r="K48" s="231">
        <v>2.374176272345321E-2</v>
      </c>
      <c r="L48" s="231">
        <v>6.0639650000557186E-3</v>
      </c>
      <c r="M48" s="231">
        <v>2.806304959819278E-2</v>
      </c>
      <c r="N48" s="231">
        <v>2.7778617109118151E-2</v>
      </c>
      <c r="O48" s="231">
        <v>1.980339621855718E-2</v>
      </c>
      <c r="P48" s="231">
        <v>2.7587138982046022E-2</v>
      </c>
      <c r="Q48" s="231">
        <v>2.7477612180506709E-2</v>
      </c>
      <c r="R48" s="231">
        <v>2.6686238807760831E-2</v>
      </c>
      <c r="S48" s="231">
        <v>2.5110459551432322E-2</v>
      </c>
      <c r="T48" s="231">
        <v>2.363121798029439E-2</v>
      </c>
      <c r="U48" s="231">
        <v>2.3599177588572839E-2</v>
      </c>
      <c r="V48" s="231">
        <v>2.18904541082055E-2</v>
      </c>
      <c r="W48" s="231">
        <v>2.33116409918037E-2</v>
      </c>
      <c r="DA48" s="73" t="s">
        <v>1983</v>
      </c>
    </row>
    <row r="49" spans="1:105" ht="12" customHeight="1" x14ac:dyDescent="0.25">
      <c r="A49" s="64" t="s">
        <v>70</v>
      </c>
      <c r="B49" s="231">
        <v>1.790278660816609</v>
      </c>
      <c r="C49" s="231">
        <v>1.4213052076194399</v>
      </c>
      <c r="D49" s="231">
        <v>0.98018984072688775</v>
      </c>
      <c r="E49" s="231">
        <v>1.0903302886154269</v>
      </c>
      <c r="F49" s="231">
        <v>0.39604613807094108</v>
      </c>
      <c r="G49" s="231">
        <v>0.46036509069246839</v>
      </c>
      <c r="H49" s="231">
        <v>0.42339754632759807</v>
      </c>
      <c r="I49" s="231">
        <v>0.34826400126964602</v>
      </c>
      <c r="J49" s="231">
        <v>0.37942040905167013</v>
      </c>
      <c r="K49" s="231">
        <v>0.23959828842884501</v>
      </c>
      <c r="L49" s="231">
        <v>0.1139044580313117</v>
      </c>
      <c r="M49" s="231">
        <v>0.1973372492703514</v>
      </c>
      <c r="N49" s="231">
        <v>0.32997361025198452</v>
      </c>
      <c r="O49" s="231">
        <v>0.2112465422714663</v>
      </c>
      <c r="P49" s="231">
        <v>0.20837602576145331</v>
      </c>
      <c r="Q49" s="231">
        <v>0.40966316663975771</v>
      </c>
      <c r="R49" s="231">
        <v>0.42245605457141278</v>
      </c>
      <c r="S49" s="231">
        <v>0.31394663344636742</v>
      </c>
      <c r="T49" s="231">
        <v>0.27939851213400119</v>
      </c>
      <c r="U49" s="231">
        <v>0.2240303454193216</v>
      </c>
      <c r="V49" s="231">
        <v>0.26909994925753189</v>
      </c>
      <c r="W49" s="231">
        <v>0.20975606052655499</v>
      </c>
      <c r="DA49" s="73" t="s">
        <v>1984</v>
      </c>
    </row>
    <row r="50" spans="1:105" ht="12" customHeight="1" x14ac:dyDescent="0.25">
      <c r="A50" s="64" t="s">
        <v>34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5.9098649108296128E-5</v>
      </c>
      <c r="T50" s="231">
        <v>2.972624287329551E-5</v>
      </c>
      <c r="U50" s="231">
        <v>2.16085299542746E-5</v>
      </c>
      <c r="V50" s="231">
        <v>2.143048722373456E-5</v>
      </c>
      <c r="W50" s="231">
        <v>2.3279436117262988E-5</v>
      </c>
      <c r="DA50" s="73" t="s">
        <v>1985</v>
      </c>
    </row>
    <row r="51" spans="1:105" ht="12" customHeight="1" x14ac:dyDescent="0.25">
      <c r="A51" s="64" t="s">
        <v>162</v>
      </c>
      <c r="B51" s="231">
        <v>6.1729347392144576E-3</v>
      </c>
      <c r="C51" s="231">
        <v>4.1386146790579538E-2</v>
      </c>
      <c r="D51" s="231">
        <v>6.5412469372526705E-2</v>
      </c>
      <c r="E51" s="231">
        <v>0.14118646260483811</v>
      </c>
      <c r="F51" s="231">
        <v>0.1379052883236021</v>
      </c>
      <c r="G51" s="231">
        <v>0.1814714712985965</v>
      </c>
      <c r="H51" s="231">
        <v>0.20374014855866879</v>
      </c>
      <c r="I51" s="231">
        <v>0.2147758183208904</v>
      </c>
      <c r="J51" s="231">
        <v>0.29338143540925732</v>
      </c>
      <c r="K51" s="231">
        <v>0.47857870095664151</v>
      </c>
      <c r="L51" s="231">
        <v>0.5670023669833536</v>
      </c>
      <c r="M51" s="231">
        <v>0.80563828085871581</v>
      </c>
      <c r="N51" s="231">
        <v>0.7626030465585989</v>
      </c>
      <c r="O51" s="231">
        <v>0.63639936454678991</v>
      </c>
      <c r="P51" s="231">
        <v>0.69398512693946168</v>
      </c>
      <c r="Q51" s="231">
        <v>0.70350921183725124</v>
      </c>
      <c r="R51" s="231">
        <v>0.80293869692200392</v>
      </c>
      <c r="S51" s="231">
        <v>1.1643840197176769</v>
      </c>
      <c r="T51" s="231">
        <v>1.147537297939395</v>
      </c>
      <c r="U51" s="231">
        <v>1.1381391844184929</v>
      </c>
      <c r="V51" s="231">
        <v>1.0752119597130909</v>
      </c>
      <c r="W51" s="231">
        <v>1.4144593380022921</v>
      </c>
      <c r="DA51" s="73" t="s">
        <v>1986</v>
      </c>
    </row>
    <row r="52" spans="1:105" ht="12" customHeight="1" x14ac:dyDescent="0.25">
      <c r="A52" s="64" t="s">
        <v>36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1987</v>
      </c>
    </row>
    <row r="53" spans="1:105" ht="12" customHeight="1" x14ac:dyDescent="0.25">
      <c r="A53" s="64" t="s">
        <v>73</v>
      </c>
      <c r="B53" s="231">
        <v>4.3194861048181759</v>
      </c>
      <c r="C53" s="231">
        <v>4.5026774334551432</v>
      </c>
      <c r="D53" s="231">
        <v>4.8518986458787703</v>
      </c>
      <c r="E53" s="231">
        <v>4.8604092900379907</v>
      </c>
      <c r="F53" s="231">
        <v>5.0652342383174496</v>
      </c>
      <c r="G53" s="231">
        <v>4.9212097142360793</v>
      </c>
      <c r="H53" s="231">
        <v>4.9988349454538197</v>
      </c>
      <c r="I53" s="231">
        <v>5.1675143960669336</v>
      </c>
      <c r="J53" s="231">
        <v>5.5563008993099414</v>
      </c>
      <c r="K53" s="231">
        <v>5.2108238654830048</v>
      </c>
      <c r="L53" s="231">
        <v>5.3734060935444248</v>
      </c>
      <c r="M53" s="231">
        <v>5.8551604629694438</v>
      </c>
      <c r="N53" s="231">
        <v>6.4779057676445602</v>
      </c>
      <c r="O53" s="231">
        <v>6.5150850944942009</v>
      </c>
      <c r="P53" s="231">
        <v>5.906795194693693</v>
      </c>
      <c r="Q53" s="231">
        <v>5.8541524072618749</v>
      </c>
      <c r="R53" s="231">
        <v>5.9367743325467153</v>
      </c>
      <c r="S53" s="231">
        <v>5.8382141515557704</v>
      </c>
      <c r="T53" s="231">
        <v>5.5900440625952044</v>
      </c>
      <c r="U53" s="231">
        <v>5.6774646627128549</v>
      </c>
      <c r="V53" s="231">
        <v>5.572059812503614</v>
      </c>
      <c r="W53" s="231">
        <v>5.6571139239673851</v>
      </c>
      <c r="DA53" s="73" t="s">
        <v>1988</v>
      </c>
    </row>
    <row r="54" spans="1:105" ht="12" customHeight="1" x14ac:dyDescent="0.25">
      <c r="A54" s="64" t="s">
        <v>79</v>
      </c>
      <c r="B54" s="231">
        <v>0.11487168061326861</v>
      </c>
      <c r="C54" s="231">
        <v>0.30510173646458488</v>
      </c>
      <c r="D54" s="231">
        <v>0.32763271283782691</v>
      </c>
      <c r="E54" s="231">
        <v>0.32191598019052631</v>
      </c>
      <c r="F54" s="231">
        <v>0.34343576467116038</v>
      </c>
      <c r="G54" s="231">
        <v>0.60426559775270583</v>
      </c>
      <c r="H54" s="231">
        <v>0.52898039514868123</v>
      </c>
      <c r="I54" s="231">
        <v>0.47834801424279488</v>
      </c>
      <c r="J54" s="231">
        <v>0.44759575592268758</v>
      </c>
      <c r="K54" s="231">
        <v>0.43374664268851443</v>
      </c>
      <c r="L54" s="231">
        <v>0.64098831498390496</v>
      </c>
      <c r="M54" s="231">
        <v>0.73935450182452656</v>
      </c>
      <c r="N54" s="231">
        <v>0.77593199046495531</v>
      </c>
      <c r="O54" s="231">
        <v>0.72508917469777545</v>
      </c>
      <c r="P54" s="231">
        <v>0.77490154226003649</v>
      </c>
      <c r="Q54" s="231">
        <v>0.77561931941035855</v>
      </c>
      <c r="R54" s="231">
        <v>0.64443149089122143</v>
      </c>
      <c r="S54" s="231">
        <v>0.64374564836425741</v>
      </c>
      <c r="T54" s="231">
        <v>0.61997998621347961</v>
      </c>
      <c r="U54" s="231">
        <v>0.65708297629632451</v>
      </c>
      <c r="V54" s="231">
        <v>0.49294477615878551</v>
      </c>
      <c r="W54" s="231">
        <v>0.37744750906911989</v>
      </c>
      <c r="DA54" s="73" t="s">
        <v>1989</v>
      </c>
    </row>
    <row r="55" spans="1:105" ht="12" customHeight="1" x14ac:dyDescent="0.25">
      <c r="A55" s="60" t="s">
        <v>1898</v>
      </c>
      <c r="B55" s="264">
        <v>0.89469395174549482</v>
      </c>
      <c r="C55" s="264">
        <v>1.3126452447424819</v>
      </c>
      <c r="D55" s="264">
        <v>1.2510110643558401</v>
      </c>
      <c r="E55" s="264">
        <v>1.759184404041064</v>
      </c>
      <c r="F55" s="264">
        <v>2.3066287858338752</v>
      </c>
      <c r="G55" s="264">
        <v>2.328243264156352</v>
      </c>
      <c r="H55" s="264">
        <v>2.3700406829383751</v>
      </c>
      <c r="I55" s="264">
        <v>2.4771278551301048</v>
      </c>
      <c r="J55" s="264">
        <v>2.6668417700651141</v>
      </c>
      <c r="K55" s="264">
        <v>3.0704862786219111</v>
      </c>
      <c r="L55" s="264">
        <v>3.5769652745737051</v>
      </c>
      <c r="M55" s="264">
        <v>4.1663980642854312</v>
      </c>
      <c r="N55" s="264">
        <v>3.592383754846773</v>
      </c>
      <c r="O55" s="264">
        <v>3.8148605741096269</v>
      </c>
      <c r="P55" s="264">
        <v>4.1026227887732318</v>
      </c>
      <c r="Q55" s="264">
        <v>4.0472588784467201</v>
      </c>
      <c r="R55" s="264">
        <v>3.716273089795886</v>
      </c>
      <c r="S55" s="264">
        <v>3.8357708206143961</v>
      </c>
      <c r="T55" s="264">
        <v>3.8039260613321981</v>
      </c>
      <c r="U55" s="264">
        <v>3.8226833373842259</v>
      </c>
      <c r="V55" s="264">
        <v>3.7907878561149659</v>
      </c>
      <c r="W55" s="264">
        <v>4.3511542985194964</v>
      </c>
      <c r="DA55" s="72" t="s">
        <v>1990</v>
      </c>
    </row>
    <row r="56" spans="1:105" ht="12" customHeight="1" x14ac:dyDescent="0.25">
      <c r="A56" s="57" t="s">
        <v>1900</v>
      </c>
      <c r="B56" s="263">
        <f t="shared" ref="B56:W56" si="2">B57+B68</f>
        <v>201.67585478037472</v>
      </c>
      <c r="C56" s="263">
        <f t="shared" si="2"/>
        <v>204.29451611111338</v>
      </c>
      <c r="D56" s="263">
        <f t="shared" si="2"/>
        <v>201.08671345559912</v>
      </c>
      <c r="E56" s="263">
        <f t="shared" si="2"/>
        <v>208.38611976181321</v>
      </c>
      <c r="F56" s="263">
        <f t="shared" si="2"/>
        <v>194.67913158940812</v>
      </c>
      <c r="G56" s="263">
        <f t="shared" si="2"/>
        <v>201.84028789115933</v>
      </c>
      <c r="H56" s="263">
        <f t="shared" si="2"/>
        <v>201.27723158516147</v>
      </c>
      <c r="I56" s="263">
        <f t="shared" si="2"/>
        <v>203.47651681377982</v>
      </c>
      <c r="J56" s="263">
        <f t="shared" si="2"/>
        <v>218.80875580485178</v>
      </c>
      <c r="K56" s="263">
        <f t="shared" si="2"/>
        <v>210.00340764496579</v>
      </c>
      <c r="L56" s="263">
        <f t="shared" si="2"/>
        <v>221.05621079656422</v>
      </c>
      <c r="M56" s="263">
        <f t="shared" si="2"/>
        <v>251.42749546643418</v>
      </c>
      <c r="N56" s="263">
        <f t="shared" si="2"/>
        <v>274.03152173479441</v>
      </c>
      <c r="O56" s="263">
        <f t="shared" si="2"/>
        <v>265.7128829883855</v>
      </c>
      <c r="P56" s="263">
        <f t="shared" si="2"/>
        <v>250.84739869641922</v>
      </c>
      <c r="Q56" s="263">
        <f t="shared" si="2"/>
        <v>255.77613056602019</v>
      </c>
      <c r="R56" s="263">
        <f t="shared" si="2"/>
        <v>257.06840084890649</v>
      </c>
      <c r="S56" s="263">
        <f t="shared" si="2"/>
        <v>261.99784241845822</v>
      </c>
      <c r="T56" s="263">
        <f t="shared" si="2"/>
        <v>251.54133443924175</v>
      </c>
      <c r="U56" s="263">
        <f t="shared" si="2"/>
        <v>253.42369431478619</v>
      </c>
      <c r="V56" s="263">
        <f t="shared" si="2"/>
        <v>244.07089841148303</v>
      </c>
      <c r="W56" s="263">
        <f t="shared" si="2"/>
        <v>253.2300658841686</v>
      </c>
      <c r="DA56" s="70"/>
    </row>
    <row r="57" spans="1:105" ht="12" customHeight="1" x14ac:dyDescent="0.25">
      <c r="A57" s="60" t="s">
        <v>1901</v>
      </c>
      <c r="B57" s="264">
        <v>199.82452492386449</v>
      </c>
      <c r="C57" s="264">
        <v>201.57834783048861</v>
      </c>
      <c r="D57" s="264">
        <v>198.49808062786161</v>
      </c>
      <c r="E57" s="264">
        <v>204.74595811329141</v>
      </c>
      <c r="F57" s="264">
        <v>189.90618020109369</v>
      </c>
      <c r="G57" s="264">
        <v>197.0226111205248</v>
      </c>
      <c r="H57" s="264">
        <v>196.37306623464411</v>
      </c>
      <c r="I57" s="264">
        <v>198.35076319976631</v>
      </c>
      <c r="J57" s="264">
        <v>213.29043998090111</v>
      </c>
      <c r="K57" s="264">
        <v>203.64985746109829</v>
      </c>
      <c r="L57" s="264">
        <v>213.65463778313409</v>
      </c>
      <c r="M57" s="264">
        <v>242.80624893238789</v>
      </c>
      <c r="N57" s="264">
        <v>266.59804429995199</v>
      </c>
      <c r="O57" s="264">
        <v>257.81904927519872</v>
      </c>
      <c r="P57" s="264">
        <v>242.35811803900879</v>
      </c>
      <c r="Q57" s="264">
        <v>247.40141071452629</v>
      </c>
      <c r="R57" s="264">
        <v>249.37856756830581</v>
      </c>
      <c r="S57" s="264">
        <v>254.06074054235859</v>
      </c>
      <c r="T57" s="264">
        <v>243.6701267759257</v>
      </c>
      <c r="U57" s="264">
        <v>245.5136734851196</v>
      </c>
      <c r="V57" s="264">
        <v>236.22687675018719</v>
      </c>
      <c r="W57" s="264">
        <v>244.2265157345154</v>
      </c>
      <c r="DA57" s="72" t="s">
        <v>1991</v>
      </c>
    </row>
    <row r="58" spans="1:105" ht="12" customHeight="1" x14ac:dyDescent="0.25">
      <c r="A58" s="64" t="s">
        <v>30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1992</v>
      </c>
    </row>
    <row r="59" spans="1:105" ht="12" customHeight="1" x14ac:dyDescent="0.25">
      <c r="A59" s="64" t="s">
        <v>32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1993</v>
      </c>
    </row>
    <row r="60" spans="1:105" ht="12" customHeight="1" x14ac:dyDescent="0.25">
      <c r="A60" s="64" t="s">
        <v>33</v>
      </c>
      <c r="B60" s="231">
        <v>1.7023081422249799</v>
      </c>
      <c r="C60" s="231">
        <v>1.8038869046860879</v>
      </c>
      <c r="D60" s="231">
        <v>0.51761243465045659</v>
      </c>
      <c r="E60" s="231">
        <v>0.52343170796470229</v>
      </c>
      <c r="F60" s="231">
        <v>0.55153956119294523</v>
      </c>
      <c r="G60" s="231">
        <v>0.52848312824095456</v>
      </c>
      <c r="H60" s="231">
        <v>0.26447631552320461</v>
      </c>
      <c r="I60" s="231">
        <v>0.5161278007446638</v>
      </c>
      <c r="J60" s="231">
        <v>0.5337094847743924</v>
      </c>
      <c r="K60" s="231">
        <v>0.78490448748374908</v>
      </c>
      <c r="L60" s="231">
        <v>0.78774324117822225</v>
      </c>
      <c r="M60" s="231">
        <v>0.5827834005370901</v>
      </c>
      <c r="N60" s="231">
        <v>0.59426563549452338</v>
      </c>
      <c r="O60" s="231">
        <v>0.28277109851940868</v>
      </c>
      <c r="P60" s="231">
        <v>0.57645242349027914</v>
      </c>
      <c r="Q60" s="231">
        <v>0.57625028169893822</v>
      </c>
      <c r="R60" s="231">
        <v>0.55651583776908131</v>
      </c>
      <c r="S60" s="231">
        <v>0.40495194861215139</v>
      </c>
      <c r="T60" s="231">
        <v>0.33276008905300092</v>
      </c>
      <c r="U60" s="231">
        <v>0.27940903327353678</v>
      </c>
      <c r="V60" s="231">
        <v>0.17609284410705159</v>
      </c>
      <c r="W60" s="231">
        <v>0.2064953770819129</v>
      </c>
      <c r="DA60" s="73" t="s">
        <v>1994</v>
      </c>
    </row>
    <row r="61" spans="1:105" ht="12" customHeight="1" x14ac:dyDescent="0.25">
      <c r="A61" s="64" t="s">
        <v>160</v>
      </c>
      <c r="B61" s="231">
        <v>0.2023893855732683</v>
      </c>
      <c r="C61" s="231">
        <v>0.59480897650460962</v>
      </c>
      <c r="D61" s="231">
        <v>0.2409281249378106</v>
      </c>
      <c r="E61" s="231">
        <v>0.48872101813003238</v>
      </c>
      <c r="F61" s="231">
        <v>0.58901876537701692</v>
      </c>
      <c r="G61" s="231">
        <v>0.5912802305708893</v>
      </c>
      <c r="H61" s="231">
        <v>0.59831702712474244</v>
      </c>
      <c r="I61" s="231">
        <v>0.61068221395429922</v>
      </c>
      <c r="J61" s="231">
        <v>0.67336638821388028</v>
      </c>
      <c r="K61" s="231">
        <v>0.75415011003910237</v>
      </c>
      <c r="L61" s="231">
        <v>0.19262006470765231</v>
      </c>
      <c r="M61" s="231">
        <v>0.89141451664847637</v>
      </c>
      <c r="N61" s="231">
        <v>0.88237960228963541</v>
      </c>
      <c r="O61" s="231">
        <v>0.62904905635416941</v>
      </c>
      <c r="P61" s="231">
        <v>0.8762973559002859</v>
      </c>
      <c r="Q61" s="231">
        <v>0.87281826926315453</v>
      </c>
      <c r="R61" s="231">
        <v>0.84768052683475614</v>
      </c>
      <c r="S61" s="231">
        <v>0.79762636222196792</v>
      </c>
      <c r="T61" s="231">
        <v>0.75063868878582252</v>
      </c>
      <c r="U61" s="231">
        <v>0.74962093516643113</v>
      </c>
      <c r="V61" s="231">
        <v>0.69534383637829222</v>
      </c>
      <c r="W61" s="231">
        <v>0.74048741973964727</v>
      </c>
      <c r="DA61" s="73" t="s">
        <v>1995</v>
      </c>
    </row>
    <row r="62" spans="1:105" ht="12" customHeight="1" x14ac:dyDescent="0.25">
      <c r="A62" s="64" t="s">
        <v>70</v>
      </c>
      <c r="B62" s="231">
        <v>56.86767510829231</v>
      </c>
      <c r="C62" s="231">
        <v>45.147341889088104</v>
      </c>
      <c r="D62" s="231">
        <v>31.135441999559969</v>
      </c>
      <c r="E62" s="231">
        <v>34.634020932490039</v>
      </c>
      <c r="F62" s="231">
        <v>12.5802890916652</v>
      </c>
      <c r="G62" s="231">
        <v>14.623361704349</v>
      </c>
      <c r="H62" s="231">
        <v>13.44909853040607</v>
      </c>
      <c r="I62" s="231">
        <v>11.0625035697417</v>
      </c>
      <c r="J62" s="231">
        <v>12.05217769928834</v>
      </c>
      <c r="K62" s="231">
        <v>7.6107691618574291</v>
      </c>
      <c r="L62" s="231">
        <v>3.6181416080534339</v>
      </c>
      <c r="M62" s="231">
        <v>6.2683596827052801</v>
      </c>
      <c r="N62" s="231">
        <v>10.48151467859245</v>
      </c>
      <c r="O62" s="231">
        <v>6.7101842839171661</v>
      </c>
      <c r="P62" s="231">
        <v>6.6190031712461623</v>
      </c>
      <c r="Q62" s="231">
        <v>13.01282999914525</v>
      </c>
      <c r="R62" s="231">
        <v>13.41919232168018</v>
      </c>
      <c r="S62" s="231">
        <v>9.97242247417873</v>
      </c>
      <c r="T62" s="231">
        <v>8.8750115619035768</v>
      </c>
      <c r="U62" s="231">
        <v>7.1162580309666854</v>
      </c>
      <c r="V62" s="231">
        <v>8.5478807411216025</v>
      </c>
      <c r="W62" s="231">
        <v>6.662839569667045</v>
      </c>
      <c r="DA62" s="73" t="s">
        <v>1996</v>
      </c>
    </row>
    <row r="63" spans="1:105" ht="12" customHeight="1" x14ac:dyDescent="0.25">
      <c r="A63" s="64" t="s">
        <v>34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1.877251206969407E-3</v>
      </c>
      <c r="T63" s="231">
        <v>9.4424536185762277E-4</v>
      </c>
      <c r="U63" s="231">
        <v>6.8638859854754618E-4</v>
      </c>
      <c r="V63" s="231">
        <v>6.8073312357745067E-4</v>
      </c>
      <c r="W63" s="231">
        <v>7.394644413718836E-4</v>
      </c>
      <c r="DA63" s="73" t="s">
        <v>1997</v>
      </c>
    </row>
    <row r="64" spans="1:105" ht="12" customHeight="1" x14ac:dyDescent="0.25">
      <c r="A64" s="64" t="s">
        <v>162</v>
      </c>
      <c r="B64" s="231">
        <v>0.19608145642210639</v>
      </c>
      <c r="C64" s="231">
        <v>1.314618780406644</v>
      </c>
      <c r="D64" s="231">
        <v>2.0778078506567299</v>
      </c>
      <c r="E64" s="231">
        <v>4.4847464592125057</v>
      </c>
      <c r="F64" s="231">
        <v>4.3805209232203017</v>
      </c>
      <c r="G64" s="231">
        <v>5.7643879118377734</v>
      </c>
      <c r="H64" s="231">
        <v>6.4717458953930089</v>
      </c>
      <c r="I64" s="231">
        <v>6.8222906996047552</v>
      </c>
      <c r="J64" s="231">
        <v>9.3191750071175825</v>
      </c>
      <c r="K64" s="231">
        <v>15.20191167744626</v>
      </c>
      <c r="L64" s="231">
        <v>18.01066342182418</v>
      </c>
      <c r="M64" s="231">
        <v>25.590863039041569</v>
      </c>
      <c r="N64" s="231">
        <v>24.223861478920199</v>
      </c>
      <c r="O64" s="231">
        <v>20.215038638545089</v>
      </c>
      <c r="P64" s="231">
        <v>22.044233443959381</v>
      </c>
      <c r="Q64" s="231">
        <v>22.34676319953622</v>
      </c>
      <c r="R64" s="231">
        <v>25.505111549287189</v>
      </c>
      <c r="S64" s="231">
        <v>36.986315920443843</v>
      </c>
      <c r="T64" s="231">
        <v>36.451184758074938</v>
      </c>
      <c r="U64" s="231">
        <v>36.152656446234488</v>
      </c>
      <c r="V64" s="231">
        <v>34.153791661474663</v>
      </c>
      <c r="W64" s="231">
        <v>44.929884854190483</v>
      </c>
      <c r="DA64" s="73" t="s">
        <v>1998</v>
      </c>
    </row>
    <row r="65" spans="1:105" ht="12" customHeight="1" x14ac:dyDescent="0.25">
      <c r="A65" s="64" t="s">
        <v>36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1999</v>
      </c>
    </row>
    <row r="66" spans="1:105" ht="12" customHeight="1" x14ac:dyDescent="0.25">
      <c r="A66" s="64" t="s">
        <v>73</v>
      </c>
      <c r="B66" s="231">
        <v>137.20720568245969</v>
      </c>
      <c r="C66" s="231">
        <v>143.02622435681039</v>
      </c>
      <c r="D66" s="231">
        <v>154.11913345732569</v>
      </c>
      <c r="E66" s="231">
        <v>154.38947156591269</v>
      </c>
      <c r="F66" s="231">
        <v>160.89567580537789</v>
      </c>
      <c r="G66" s="231">
        <v>156.3207791580873</v>
      </c>
      <c r="H66" s="231">
        <v>158.7865217967684</v>
      </c>
      <c r="I66" s="231">
        <v>164.14457493389091</v>
      </c>
      <c r="J66" s="231">
        <v>176.49426386043331</v>
      </c>
      <c r="K66" s="231">
        <v>165.52028749181309</v>
      </c>
      <c r="L66" s="231">
        <v>170.68466414788179</v>
      </c>
      <c r="M66" s="231">
        <v>185.98745000020591</v>
      </c>
      <c r="N66" s="231">
        <v>205.76877144282719</v>
      </c>
      <c r="O66" s="231">
        <v>206.94976182510999</v>
      </c>
      <c r="P66" s="231">
        <v>187.62761206674091</v>
      </c>
      <c r="Q66" s="231">
        <v>185.95542940714191</v>
      </c>
      <c r="R66" s="231">
        <v>188.57989056324871</v>
      </c>
      <c r="S66" s="231">
        <v>185.44915540235971</v>
      </c>
      <c r="T66" s="231">
        <v>177.56610551773011</v>
      </c>
      <c r="U66" s="231">
        <v>180.34299516852599</v>
      </c>
      <c r="V66" s="231">
        <v>176.99484110305599</v>
      </c>
      <c r="W66" s="231">
        <v>179.69655993778761</v>
      </c>
      <c r="DA66" s="73" t="s">
        <v>2000</v>
      </c>
    </row>
    <row r="67" spans="1:105" ht="12" customHeight="1" x14ac:dyDescent="0.25">
      <c r="A67" s="64" t="s">
        <v>79</v>
      </c>
      <c r="B67" s="231">
        <v>3.648865148892062</v>
      </c>
      <c r="C67" s="231">
        <v>9.6914669229927011</v>
      </c>
      <c r="D67" s="231">
        <v>10.40715676073097</v>
      </c>
      <c r="E67" s="231">
        <v>10.225566429581431</v>
      </c>
      <c r="F67" s="231">
        <v>10.90913605426039</v>
      </c>
      <c r="G67" s="231">
        <v>19.194318987438891</v>
      </c>
      <c r="H67" s="231">
        <v>16.802906669428701</v>
      </c>
      <c r="I67" s="231">
        <v>15.19458398182995</v>
      </c>
      <c r="J67" s="231">
        <v>14.217747541073599</v>
      </c>
      <c r="K67" s="231">
        <v>13.777834532458691</v>
      </c>
      <c r="L67" s="231">
        <v>20.360805299488749</v>
      </c>
      <c r="M67" s="231">
        <v>23.48537829324966</v>
      </c>
      <c r="N67" s="231">
        <v>24.647251461827981</v>
      </c>
      <c r="O67" s="231">
        <v>23.03224437275286</v>
      </c>
      <c r="P67" s="231">
        <v>24.61451957767175</v>
      </c>
      <c r="Q67" s="231">
        <v>24.63731955774081</v>
      </c>
      <c r="R67" s="231">
        <v>20.47017676948586</v>
      </c>
      <c r="S67" s="231">
        <v>20.448391183335229</v>
      </c>
      <c r="T67" s="231">
        <v>19.69348191501642</v>
      </c>
      <c r="U67" s="231">
        <v>20.872047482353839</v>
      </c>
      <c r="V67" s="231">
        <v>15.65824583092612</v>
      </c>
      <c r="W67" s="231">
        <v>11.98950911160734</v>
      </c>
      <c r="DA67" s="73" t="s">
        <v>2001</v>
      </c>
    </row>
    <row r="68" spans="1:105" ht="12" customHeight="1" x14ac:dyDescent="0.25">
      <c r="A68" s="60" t="s">
        <v>1913</v>
      </c>
      <c r="B68" s="264">
        <v>1.8513298565102281</v>
      </c>
      <c r="C68" s="264">
        <v>2.71616828062476</v>
      </c>
      <c r="D68" s="264">
        <v>2.588632827737527</v>
      </c>
      <c r="E68" s="264">
        <v>3.64016164852181</v>
      </c>
      <c r="F68" s="264">
        <v>4.7729513883144357</v>
      </c>
      <c r="G68" s="264">
        <v>4.8176767706345309</v>
      </c>
      <c r="H68" s="264">
        <v>4.9041653505173546</v>
      </c>
      <c r="I68" s="264">
        <v>5.1257536140135178</v>
      </c>
      <c r="J68" s="264">
        <v>5.5183158239506804</v>
      </c>
      <c r="K68" s="264">
        <v>6.3535501838674957</v>
      </c>
      <c r="L68" s="264">
        <v>7.4015730134301148</v>
      </c>
      <c r="M68" s="264">
        <v>8.6212465340462998</v>
      </c>
      <c r="N68" s="264">
        <v>7.4334774348424411</v>
      </c>
      <c r="O68" s="264">
        <v>7.8938337131867868</v>
      </c>
      <c r="P68" s="264">
        <v>8.489280657410438</v>
      </c>
      <c r="Q68" s="264">
        <v>8.3747198514938876</v>
      </c>
      <c r="R68" s="264">
        <v>7.6898332806006717</v>
      </c>
      <c r="S68" s="264">
        <v>7.9371018760996366</v>
      </c>
      <c r="T68" s="264">
        <v>7.871207663316043</v>
      </c>
      <c r="U68" s="264">
        <v>7.9100208296665846</v>
      </c>
      <c r="V68" s="264">
        <v>7.8440216612958356</v>
      </c>
      <c r="W68" s="264">
        <v>9.0035501496531936</v>
      </c>
      <c r="DA68" s="72" t="s">
        <v>2002</v>
      </c>
    </row>
    <row r="69" spans="1:105" ht="12" customHeight="1" x14ac:dyDescent="0.25">
      <c r="A69" s="57" t="s">
        <v>1915</v>
      </c>
      <c r="B69" s="263">
        <f t="shared" ref="B69:W69" si="3">B70+B81</f>
        <v>27.355711341312386</v>
      </c>
      <c r="C69" s="263">
        <f t="shared" si="3"/>
        <v>27.608265279913098</v>
      </c>
      <c r="D69" s="263">
        <f t="shared" si="3"/>
        <v>27.187738848064303</v>
      </c>
      <c r="E69" s="263">
        <f t="shared" si="3"/>
        <v>28.072666951210525</v>
      </c>
      <c r="F69" s="263">
        <f t="shared" si="3"/>
        <v>26.083142219086042</v>
      </c>
      <c r="G69" s="263">
        <f t="shared" si="3"/>
        <v>27.026275236384386</v>
      </c>
      <c r="H69" s="263">
        <f t="shared" si="3"/>
        <v>26.94776953847602</v>
      </c>
      <c r="I69" s="263">
        <f t="shared" si="3"/>
        <v>27.23005948133984</v>
      </c>
      <c r="J69" s="263">
        <f t="shared" si="3"/>
        <v>29.283770440694145</v>
      </c>
      <c r="K69" s="263">
        <f t="shared" si="3"/>
        <v>27.976784620258513</v>
      </c>
      <c r="L69" s="263">
        <f t="shared" si="3"/>
        <v>29.350656356797487</v>
      </c>
      <c r="M69" s="263">
        <f t="shared" si="3"/>
        <v>33.309848058700759</v>
      </c>
      <c r="N69" s="263">
        <f t="shared" si="3"/>
        <v>36.49193503064933</v>
      </c>
      <c r="O69" s="263">
        <f t="shared" si="3"/>
        <v>35.339490333289483</v>
      </c>
      <c r="P69" s="263">
        <f t="shared" si="3"/>
        <v>33.293039596870187</v>
      </c>
      <c r="Q69" s="263">
        <f t="shared" si="3"/>
        <v>33.972220544160123</v>
      </c>
      <c r="R69" s="263">
        <f t="shared" si="3"/>
        <v>34.214993253884536</v>
      </c>
      <c r="S69" s="263">
        <f t="shared" si="3"/>
        <v>34.838005296018984</v>
      </c>
      <c r="T69" s="263">
        <f t="shared" si="3"/>
        <v>33.416769259487388</v>
      </c>
      <c r="U69" s="263">
        <f t="shared" si="3"/>
        <v>33.667852106282723</v>
      </c>
      <c r="V69" s="263">
        <f t="shared" si="3"/>
        <v>32.418975509726145</v>
      </c>
      <c r="W69" s="263">
        <f t="shared" si="3"/>
        <v>33.493759476254631</v>
      </c>
      <c r="DA69" s="70"/>
    </row>
    <row r="70" spans="1:105" ht="12" customHeight="1" x14ac:dyDescent="0.25">
      <c r="A70" s="60" t="s">
        <v>1916</v>
      </c>
      <c r="B70" s="264">
        <v>22.66528176219753</v>
      </c>
      <c r="C70" s="264">
        <v>22.86421074929147</v>
      </c>
      <c r="D70" s="264">
        <v>22.51482858973424</v>
      </c>
      <c r="E70" s="264">
        <v>23.223499878590861</v>
      </c>
      <c r="F70" s="264">
        <v>21.540284328364731</v>
      </c>
      <c r="G70" s="264">
        <v>22.347472094689099</v>
      </c>
      <c r="H70" s="264">
        <v>22.27379686457763</v>
      </c>
      <c r="I70" s="264">
        <v>22.4981189740475</v>
      </c>
      <c r="J70" s="264">
        <v>24.19266564598178</v>
      </c>
      <c r="K70" s="264">
        <v>23.099173647207859</v>
      </c>
      <c r="L70" s="264">
        <v>24.233975118920242</v>
      </c>
      <c r="M70" s="264">
        <v>27.540523605756899</v>
      </c>
      <c r="N70" s="264">
        <v>30.239130024763</v>
      </c>
      <c r="O70" s="264">
        <v>29.243364385381259</v>
      </c>
      <c r="P70" s="264">
        <v>27.489693944239349</v>
      </c>
      <c r="Q70" s="264">
        <v>28.061734085675361</v>
      </c>
      <c r="R70" s="264">
        <v>28.28599493251609</v>
      </c>
      <c r="S70" s="264">
        <v>28.81707473744337</v>
      </c>
      <c r="T70" s="264">
        <v>27.63850975004706</v>
      </c>
      <c r="U70" s="264">
        <v>27.847615742525051</v>
      </c>
      <c r="V70" s="264">
        <v>26.79425222397952</v>
      </c>
      <c r="W70" s="264">
        <v>27.701618682850039</v>
      </c>
      <c r="DA70" s="72" t="s">
        <v>2003</v>
      </c>
    </row>
    <row r="71" spans="1:105" ht="12" customHeight="1" x14ac:dyDescent="0.25">
      <c r="A71" s="64" t="s">
        <v>30</v>
      </c>
      <c r="B71" s="231">
        <v>0</v>
      </c>
      <c r="C71" s="231">
        <v>0</v>
      </c>
      <c r="D71" s="231">
        <v>0</v>
      </c>
      <c r="E71" s="231">
        <v>0</v>
      </c>
      <c r="F71" s="231">
        <v>0</v>
      </c>
      <c r="G71" s="231">
        <v>0</v>
      </c>
      <c r="H71" s="231">
        <v>0</v>
      </c>
      <c r="I71" s="231">
        <v>0</v>
      </c>
      <c r="J71" s="231">
        <v>0</v>
      </c>
      <c r="K71" s="231">
        <v>0</v>
      </c>
      <c r="L71" s="231">
        <v>0</v>
      </c>
      <c r="M71" s="231">
        <v>0</v>
      </c>
      <c r="N71" s="231">
        <v>0</v>
      </c>
      <c r="O71" s="231">
        <v>0</v>
      </c>
      <c r="P71" s="231">
        <v>0</v>
      </c>
      <c r="Q71" s="231">
        <v>0</v>
      </c>
      <c r="R71" s="231">
        <v>0</v>
      </c>
      <c r="S71" s="231">
        <v>0</v>
      </c>
      <c r="T71" s="231">
        <v>0</v>
      </c>
      <c r="U71" s="231">
        <v>0</v>
      </c>
      <c r="V71" s="231">
        <v>0</v>
      </c>
      <c r="W71" s="231">
        <v>0</v>
      </c>
      <c r="DA71" s="73" t="s">
        <v>2004</v>
      </c>
    </row>
    <row r="72" spans="1:105" ht="12" customHeight="1" x14ac:dyDescent="0.25">
      <c r="A72" s="64" t="s">
        <v>32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2005</v>
      </c>
    </row>
    <row r="73" spans="1:105" ht="12" customHeight="1" x14ac:dyDescent="0.25">
      <c r="A73" s="64" t="s">
        <v>33</v>
      </c>
      <c r="B73" s="231">
        <v>0.1930858772431106</v>
      </c>
      <c r="C73" s="231">
        <v>0.2046075424296715</v>
      </c>
      <c r="D73" s="231">
        <v>5.8710669671000727E-2</v>
      </c>
      <c r="E73" s="231">
        <v>5.9370726134885053E-2</v>
      </c>
      <c r="F73" s="231">
        <v>6.2558885413088544E-2</v>
      </c>
      <c r="G73" s="231">
        <v>5.9943688156959968E-2</v>
      </c>
      <c r="H73" s="231">
        <v>2.999847097369673E-2</v>
      </c>
      <c r="I73" s="231">
        <v>5.8542273695575138E-2</v>
      </c>
      <c r="J73" s="231">
        <v>6.0536492485984167E-2</v>
      </c>
      <c r="K73" s="231">
        <v>8.9028518256258349E-2</v>
      </c>
      <c r="L73" s="231">
        <v>8.9350506522529655E-2</v>
      </c>
      <c r="M73" s="231">
        <v>6.610274682017904E-2</v>
      </c>
      <c r="N73" s="231">
        <v>6.7405129951924936E-2</v>
      </c>
      <c r="O73" s="231">
        <v>3.2073573674655062E-2</v>
      </c>
      <c r="P73" s="231">
        <v>6.5384649886628732E-2</v>
      </c>
      <c r="Q73" s="231">
        <v>6.5361721766777542E-2</v>
      </c>
      <c r="R73" s="231">
        <v>6.3123324191400279E-2</v>
      </c>
      <c r="S73" s="231">
        <v>4.5932049726841111E-2</v>
      </c>
      <c r="T73" s="231">
        <v>3.7743621212030093E-2</v>
      </c>
      <c r="U73" s="231">
        <v>3.1692228311118682E-2</v>
      </c>
      <c r="V73" s="231">
        <v>1.9973493891772009E-2</v>
      </c>
      <c r="W73" s="231">
        <v>2.342192934493912E-2</v>
      </c>
      <c r="DA73" s="73" t="s">
        <v>2006</v>
      </c>
    </row>
    <row r="74" spans="1:105" ht="12" customHeight="1" x14ac:dyDescent="0.25">
      <c r="A74" s="64" t="s">
        <v>160</v>
      </c>
      <c r="B74" s="231">
        <v>2.2956203456227141E-2</v>
      </c>
      <c r="C74" s="231">
        <v>6.7466758909087515E-2</v>
      </c>
      <c r="D74" s="231">
        <v>2.7327495652668281E-2</v>
      </c>
      <c r="E74" s="231">
        <v>5.5433634000860009E-2</v>
      </c>
      <c r="F74" s="231">
        <v>6.6809998850633684E-2</v>
      </c>
      <c r="G74" s="231">
        <v>6.7066507634197914E-2</v>
      </c>
      <c r="H74" s="231">
        <v>6.7864662798871073E-2</v>
      </c>
      <c r="I74" s="231">
        <v>6.9267195564260614E-2</v>
      </c>
      <c r="J74" s="231">
        <v>7.6377206070555662E-2</v>
      </c>
      <c r="K74" s="231">
        <v>8.554017451832388E-2</v>
      </c>
      <c r="L74" s="231">
        <v>2.1848109191377179E-2</v>
      </c>
      <c r="M74" s="231">
        <v>0.1011095169346649</v>
      </c>
      <c r="N74" s="231">
        <v>0.10008472340785191</v>
      </c>
      <c r="O74" s="231">
        <v>7.1350471669801421E-2</v>
      </c>
      <c r="P74" s="231">
        <v>9.9394838979430314E-2</v>
      </c>
      <c r="Q74" s="231">
        <v>9.9000220356237151E-2</v>
      </c>
      <c r="R74" s="231">
        <v>9.6148948645608634E-2</v>
      </c>
      <c r="S74" s="231">
        <v>9.0471508677954407E-2</v>
      </c>
      <c r="T74" s="231">
        <v>8.5141888311354635E-2</v>
      </c>
      <c r="U74" s="231">
        <v>8.5026448664710763E-2</v>
      </c>
      <c r="V74" s="231">
        <v>7.8870018478093148E-2</v>
      </c>
      <c r="W74" s="231">
        <v>8.3990471220469015E-2</v>
      </c>
      <c r="DA74" s="73" t="s">
        <v>2007</v>
      </c>
    </row>
    <row r="75" spans="1:105" ht="12" customHeight="1" x14ac:dyDescent="0.25">
      <c r="A75" s="64" t="s">
        <v>70</v>
      </c>
      <c r="B75" s="231">
        <v>6.4502687044127711</v>
      </c>
      <c r="C75" s="231">
        <v>5.1208790568641467</v>
      </c>
      <c r="D75" s="231">
        <v>3.531566337913044</v>
      </c>
      <c r="E75" s="231">
        <v>3.9283958928055722</v>
      </c>
      <c r="F75" s="231">
        <v>1.4269309386379461</v>
      </c>
      <c r="G75" s="231">
        <v>1.6586683414655079</v>
      </c>
      <c r="H75" s="231">
        <v>1.5254764536803129</v>
      </c>
      <c r="I75" s="231">
        <v>1.2547747104568101</v>
      </c>
      <c r="J75" s="231">
        <v>1.367029414965572</v>
      </c>
      <c r="K75" s="231">
        <v>0.86325853919216</v>
      </c>
      <c r="L75" s="231">
        <v>0.41039106202457842</v>
      </c>
      <c r="M75" s="231">
        <v>0.71099450104758777</v>
      </c>
      <c r="N75" s="231">
        <v>1.18887550752553</v>
      </c>
      <c r="O75" s="231">
        <v>0.76110886553689883</v>
      </c>
      <c r="P75" s="231">
        <v>0.75076656340523418</v>
      </c>
      <c r="Q75" s="231">
        <v>1.475992291569711</v>
      </c>
      <c r="R75" s="231">
        <v>1.5220843142646461</v>
      </c>
      <c r="S75" s="231">
        <v>1.131131252858232</v>
      </c>
      <c r="T75" s="231">
        <v>1.0066564040122079</v>
      </c>
      <c r="U75" s="231">
        <v>0.80716815629020067</v>
      </c>
      <c r="V75" s="231">
        <v>0.96955128776610544</v>
      </c>
      <c r="W75" s="231">
        <v>0.75573874748538017</v>
      </c>
      <c r="DA75" s="73" t="s">
        <v>2008</v>
      </c>
    </row>
    <row r="76" spans="1:105" ht="12" customHeight="1" x14ac:dyDescent="0.25">
      <c r="A76" s="64" t="s">
        <v>34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2.1292895634606631E-4</v>
      </c>
      <c r="T76" s="231">
        <v>1.071019044699615E-4</v>
      </c>
      <c r="U76" s="231">
        <v>7.7854262335253865E-5</v>
      </c>
      <c r="V76" s="231">
        <v>7.7212784850219922E-5</v>
      </c>
      <c r="W76" s="231">
        <v>8.3874438951903217E-5</v>
      </c>
      <c r="DA76" s="73" t="s">
        <v>2009</v>
      </c>
    </row>
    <row r="77" spans="1:105" ht="12" customHeight="1" x14ac:dyDescent="0.25">
      <c r="A77" s="64" t="s">
        <v>162</v>
      </c>
      <c r="B77" s="231">
        <v>2.2240720751581459E-2</v>
      </c>
      <c r="C77" s="231">
        <v>0.14911185240723471</v>
      </c>
      <c r="D77" s="231">
        <v>0.235677279356897</v>
      </c>
      <c r="E77" s="231">
        <v>0.50868651967919476</v>
      </c>
      <c r="F77" s="231">
        <v>0.49686464175415318</v>
      </c>
      <c r="G77" s="231">
        <v>0.65383103629641226</v>
      </c>
      <c r="H77" s="231">
        <v>0.7340637705422608</v>
      </c>
      <c r="I77" s="231">
        <v>0.77382463953850045</v>
      </c>
      <c r="J77" s="231">
        <v>1.0570360540480559</v>
      </c>
      <c r="K77" s="231">
        <v>1.724290907858484</v>
      </c>
      <c r="L77" s="231">
        <v>2.0428761751606079</v>
      </c>
      <c r="M77" s="231">
        <v>2.9026673354468371</v>
      </c>
      <c r="N77" s="231">
        <v>2.747613917747886</v>
      </c>
      <c r="O77" s="231">
        <v>2.2929094752053398</v>
      </c>
      <c r="P77" s="231">
        <v>2.5003875897083492</v>
      </c>
      <c r="Q77" s="231">
        <v>2.534702307354797</v>
      </c>
      <c r="R77" s="231">
        <v>2.8929408933219189</v>
      </c>
      <c r="S77" s="231">
        <v>4.1952071298651461</v>
      </c>
      <c r="T77" s="231">
        <v>4.1345093822816352</v>
      </c>
      <c r="U77" s="231">
        <v>4.1006485320960309</v>
      </c>
      <c r="V77" s="231">
        <v>3.8739254430839218</v>
      </c>
      <c r="W77" s="231">
        <v>5.096213791331774</v>
      </c>
      <c r="DA77" s="73" t="s">
        <v>2010</v>
      </c>
    </row>
    <row r="78" spans="1:105" ht="12" customHeight="1" x14ac:dyDescent="0.25">
      <c r="A78" s="64" t="s">
        <v>36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2011</v>
      </c>
    </row>
    <row r="79" spans="1:105" ht="12" customHeight="1" x14ac:dyDescent="0.25">
      <c r="A79" s="64" t="s">
        <v>73</v>
      </c>
      <c r="B79" s="231">
        <v>15.56285434824192</v>
      </c>
      <c r="C79" s="231">
        <v>16.222881929360401</v>
      </c>
      <c r="D79" s="231">
        <v>17.481105415298469</v>
      </c>
      <c r="E79" s="231">
        <v>17.511768765578012</v>
      </c>
      <c r="F79" s="231">
        <v>18.249741005702528</v>
      </c>
      <c r="G79" s="231">
        <v>17.73082911746819</v>
      </c>
      <c r="H79" s="231">
        <v>18.010508259355628</v>
      </c>
      <c r="I79" s="231">
        <v>18.618250397594061</v>
      </c>
      <c r="J79" s="231">
        <v>20.019025298984289</v>
      </c>
      <c r="K79" s="231">
        <v>18.774291868284308</v>
      </c>
      <c r="L79" s="231">
        <v>19.36006607232914</v>
      </c>
      <c r="M79" s="231">
        <v>21.095798726875149</v>
      </c>
      <c r="N79" s="231">
        <v>23.33951342754284</v>
      </c>
      <c r="O79" s="231">
        <v>23.473468355162879</v>
      </c>
      <c r="P79" s="231">
        <v>21.28183562794046</v>
      </c>
      <c r="Q79" s="231">
        <v>21.09216676145817</v>
      </c>
      <c r="R79" s="231">
        <v>21.38984869814621</v>
      </c>
      <c r="S79" s="231">
        <v>21.034742163693519</v>
      </c>
      <c r="T79" s="231">
        <v>20.140599931409149</v>
      </c>
      <c r="U79" s="231">
        <v>20.455571211244791</v>
      </c>
      <c r="V79" s="231">
        <v>20.075803736226209</v>
      </c>
      <c r="W79" s="231">
        <v>20.382248696647139</v>
      </c>
      <c r="DA79" s="73" t="s">
        <v>2012</v>
      </c>
    </row>
    <row r="80" spans="1:105" ht="12" customHeight="1" x14ac:dyDescent="0.25">
      <c r="A80" s="64" t="s">
        <v>79</v>
      </c>
      <c r="B80" s="231">
        <v>0.41387590809192271</v>
      </c>
      <c r="C80" s="231">
        <v>1.099263609320928</v>
      </c>
      <c r="D80" s="231">
        <v>1.180441391842167</v>
      </c>
      <c r="E80" s="231">
        <v>1.159844340392334</v>
      </c>
      <c r="F80" s="231">
        <v>1.237378858006384</v>
      </c>
      <c r="G80" s="231">
        <v>2.177133403667832</v>
      </c>
      <c r="H80" s="231">
        <v>1.905885247226861</v>
      </c>
      <c r="I80" s="231">
        <v>1.7234597571982999</v>
      </c>
      <c r="J80" s="231">
        <v>1.6126611794273249</v>
      </c>
      <c r="K80" s="231">
        <v>1.5627636390983199</v>
      </c>
      <c r="L80" s="231">
        <v>2.3094431936920059</v>
      </c>
      <c r="M80" s="231">
        <v>2.663850778632479</v>
      </c>
      <c r="N80" s="231">
        <v>2.7956373185869641</v>
      </c>
      <c r="O80" s="231">
        <v>2.6124536441316839</v>
      </c>
      <c r="P80" s="231">
        <v>2.791924674319243</v>
      </c>
      <c r="Q80" s="231">
        <v>2.7945107831696681</v>
      </c>
      <c r="R80" s="231">
        <v>2.3218487539463082</v>
      </c>
      <c r="S80" s="231">
        <v>2.319377703665332</v>
      </c>
      <c r="T80" s="231">
        <v>2.2337514209162079</v>
      </c>
      <c r="U80" s="231">
        <v>2.367431311655869</v>
      </c>
      <c r="V80" s="231">
        <v>1.7760510317485609</v>
      </c>
      <c r="W80" s="231">
        <v>1.359921172381384</v>
      </c>
      <c r="DA80" s="73" t="s">
        <v>2013</v>
      </c>
    </row>
    <row r="81" spans="1:105" ht="12" customHeight="1" x14ac:dyDescent="0.25">
      <c r="A81" s="61" t="s">
        <v>1928</v>
      </c>
      <c r="B81" s="265">
        <v>4.6904295791148574</v>
      </c>
      <c r="C81" s="265">
        <v>4.7440545306216304</v>
      </c>
      <c r="D81" s="265">
        <v>4.6729102583300621</v>
      </c>
      <c r="E81" s="265">
        <v>4.8491670726196654</v>
      </c>
      <c r="F81" s="265">
        <v>4.5428578907213106</v>
      </c>
      <c r="G81" s="265">
        <v>4.678803141695286</v>
      </c>
      <c r="H81" s="265">
        <v>4.6739726738983904</v>
      </c>
      <c r="I81" s="265">
        <v>4.7319405072923404</v>
      </c>
      <c r="J81" s="265">
        <v>5.0911047947123658</v>
      </c>
      <c r="K81" s="265">
        <v>4.8776109730506549</v>
      </c>
      <c r="L81" s="265">
        <v>5.1166812378772457</v>
      </c>
      <c r="M81" s="265">
        <v>5.7693244529438612</v>
      </c>
      <c r="N81" s="265">
        <v>6.2528050058863283</v>
      </c>
      <c r="O81" s="265">
        <v>6.0961259479082246</v>
      </c>
      <c r="P81" s="265">
        <v>5.8033456526308367</v>
      </c>
      <c r="Q81" s="265">
        <v>5.9104864584847583</v>
      </c>
      <c r="R81" s="265">
        <v>5.9289983213684483</v>
      </c>
      <c r="S81" s="265">
        <v>6.0209305585756132</v>
      </c>
      <c r="T81" s="265">
        <v>5.7782595094403284</v>
      </c>
      <c r="U81" s="265">
        <v>5.8202363637576697</v>
      </c>
      <c r="V81" s="265">
        <v>5.6247232857466232</v>
      </c>
      <c r="W81" s="265">
        <v>5.7921407934045943</v>
      </c>
      <c r="DA81" s="74" t="s">
        <v>2014</v>
      </c>
    </row>
    <row r="82" spans="1:105" ht="12" customHeight="1" x14ac:dyDescent="0.25">
      <c r="J82" s="131"/>
    </row>
    <row r="83" spans="1:105" ht="15" customHeight="1" x14ac:dyDescent="0.25">
      <c r="A83" s="34" t="s">
        <v>60</v>
      </c>
      <c r="B83" s="225">
        <v>36.416332381108013</v>
      </c>
      <c r="C83" s="225">
        <v>34.112564388760219</v>
      </c>
      <c r="D83" s="225">
        <v>32.255084948770268</v>
      </c>
      <c r="E83" s="225">
        <v>30.39232791884222</v>
      </c>
      <c r="F83" s="225">
        <v>29.183650899757669</v>
      </c>
      <c r="G83" s="225">
        <v>29.48871369904457</v>
      </c>
      <c r="H83" s="225">
        <v>31.02665345525433</v>
      </c>
      <c r="I83" s="225">
        <v>31.49242169905791</v>
      </c>
      <c r="J83" s="225">
        <v>28.518706211058159</v>
      </c>
      <c r="K83" s="225">
        <v>24.12193377135328</v>
      </c>
      <c r="L83" s="225">
        <v>27.901939112576109</v>
      </c>
      <c r="M83" s="225">
        <v>25.33024568016182</v>
      </c>
      <c r="N83" s="225">
        <v>22.81700688397725</v>
      </c>
      <c r="O83" s="225">
        <v>21.876075439118871</v>
      </c>
      <c r="P83" s="225">
        <v>22.786200529179801</v>
      </c>
      <c r="Q83" s="225">
        <v>22.85333968728099</v>
      </c>
      <c r="R83" s="225">
        <v>22.66426026915104</v>
      </c>
      <c r="S83" s="225">
        <v>23.571447871291049</v>
      </c>
      <c r="T83" s="225">
        <v>23.729160035268539</v>
      </c>
      <c r="U83" s="225">
        <v>26.46807857569793</v>
      </c>
      <c r="V83" s="225">
        <v>23.527011757922889</v>
      </c>
      <c r="W83" s="225">
        <v>24.155162780215761</v>
      </c>
      <c r="DA83" s="89" t="s">
        <v>2015</v>
      </c>
    </row>
    <row r="84" spans="1:105" ht="12" customHeight="1" x14ac:dyDescent="0.25">
      <c r="A84" s="55" t="s">
        <v>92</v>
      </c>
      <c r="B84" s="261">
        <v>1.0147273231934659</v>
      </c>
      <c r="C84" s="261">
        <v>0.95371111360642757</v>
      </c>
      <c r="D84" s="261">
        <v>0.89807937405516047</v>
      </c>
      <c r="E84" s="261">
        <v>0.84645524770392178</v>
      </c>
      <c r="F84" s="261">
        <v>0.80952927515613293</v>
      </c>
      <c r="G84" s="261">
        <v>0.81921713774797023</v>
      </c>
      <c r="H84" s="261">
        <v>0.86214892486548567</v>
      </c>
      <c r="I84" s="261">
        <v>0.87483217101515265</v>
      </c>
      <c r="J84" s="261">
        <v>0.7931997248934386</v>
      </c>
      <c r="K84" s="261">
        <v>0.67122297342878312</v>
      </c>
      <c r="L84" s="261">
        <v>0.77507486061378794</v>
      </c>
      <c r="M84" s="261">
        <v>0.70507326692441163</v>
      </c>
      <c r="N84" s="261">
        <v>0.63582759784716958</v>
      </c>
      <c r="O84" s="261">
        <v>0.60827122938132361</v>
      </c>
      <c r="P84" s="261">
        <v>0.63272334640865791</v>
      </c>
      <c r="Q84" s="261">
        <v>0.63596340196215828</v>
      </c>
      <c r="R84" s="261">
        <v>0.62978408027267219</v>
      </c>
      <c r="S84" s="261">
        <v>0.65350457863320055</v>
      </c>
      <c r="T84" s="261">
        <v>0.66029334446547638</v>
      </c>
      <c r="U84" s="261">
        <v>0.73313922563927469</v>
      </c>
      <c r="V84" s="261">
        <v>0.64856786719296478</v>
      </c>
      <c r="W84" s="261">
        <v>0.66804254552334397</v>
      </c>
      <c r="DA84" s="67" t="s">
        <v>2016</v>
      </c>
    </row>
    <row r="85" spans="1:105" ht="12" customHeight="1" x14ac:dyDescent="0.25">
      <c r="A85" s="202" t="s">
        <v>93</v>
      </c>
      <c r="B85" s="226">
        <v>0.1123966568564842</v>
      </c>
      <c r="C85" s="226">
        <v>0.10563817325711231</v>
      </c>
      <c r="D85" s="226">
        <v>9.9476102523671561E-2</v>
      </c>
      <c r="E85" s="226">
        <v>9.3757936586486401E-2</v>
      </c>
      <c r="F85" s="226">
        <v>8.9667817230594735E-2</v>
      </c>
      <c r="G85" s="226">
        <v>9.0740897005347043E-2</v>
      </c>
      <c r="H85" s="226">
        <v>9.5496252690159975E-2</v>
      </c>
      <c r="I85" s="226">
        <v>9.6901117260894148E-2</v>
      </c>
      <c r="J85" s="226">
        <v>8.7859068401677218E-2</v>
      </c>
      <c r="K85" s="226">
        <v>7.4348267257882961E-2</v>
      </c>
      <c r="L85" s="226">
        <v>8.5851460934679075E-2</v>
      </c>
      <c r="M85" s="226">
        <v>7.8097707856905896E-2</v>
      </c>
      <c r="N85" s="226">
        <v>7.042768505553057E-2</v>
      </c>
      <c r="O85" s="226">
        <v>6.7457574814833277E-2</v>
      </c>
      <c r="P85" s="226">
        <v>7.0365381605814792E-2</v>
      </c>
      <c r="Q85" s="226">
        <v>7.0442727449840051E-2</v>
      </c>
      <c r="R85" s="226">
        <v>7.0194813636569556E-2</v>
      </c>
      <c r="S85" s="226">
        <v>7.3366043378596785E-2</v>
      </c>
      <c r="T85" s="226">
        <v>7.3461161415047854E-2</v>
      </c>
      <c r="U85" s="226">
        <v>8.2442424630776015E-2</v>
      </c>
      <c r="V85" s="226">
        <v>7.3750367569781483E-2</v>
      </c>
      <c r="W85" s="226">
        <v>7.547727568965959E-2</v>
      </c>
      <c r="DA85" s="174" t="s">
        <v>2017</v>
      </c>
    </row>
    <row r="86" spans="1:105" ht="12" customHeight="1" x14ac:dyDescent="0.25">
      <c r="A86" s="202" t="s">
        <v>94</v>
      </c>
      <c r="B86" s="226">
        <v>4.890510170857719</v>
      </c>
      <c r="C86" s="226">
        <v>4.5964406343900333</v>
      </c>
      <c r="D86" s="226">
        <v>4.3283217201956754</v>
      </c>
      <c r="E86" s="226">
        <v>4.0795176235563648</v>
      </c>
      <c r="F86" s="226">
        <v>3.90155174032239</v>
      </c>
      <c r="G86" s="226">
        <v>3.9482426980371619</v>
      </c>
      <c r="H86" s="226">
        <v>4.1551537930203386</v>
      </c>
      <c r="I86" s="226">
        <v>4.2162810957712216</v>
      </c>
      <c r="J86" s="226">
        <v>3.822850960497215</v>
      </c>
      <c r="K86" s="226">
        <v>3.2349801798339541</v>
      </c>
      <c r="L86" s="226">
        <v>3.7354976084399452</v>
      </c>
      <c r="M86" s="226">
        <v>3.398122731377653</v>
      </c>
      <c r="N86" s="226">
        <v>3.0643910567004209</v>
      </c>
      <c r="O86" s="226">
        <v>2.9277784900099642</v>
      </c>
      <c r="P86" s="226">
        <v>3.0420117147203491</v>
      </c>
      <c r="Q86" s="226">
        <v>3.0650455688934168</v>
      </c>
      <c r="R86" s="226">
        <v>3.0314372819702919</v>
      </c>
      <c r="S86" s="226">
        <v>3.1421170611731171</v>
      </c>
      <c r="T86" s="226">
        <v>3.1716378699767049</v>
      </c>
      <c r="U86" s="226">
        <v>3.518478919194592</v>
      </c>
      <c r="V86" s="226">
        <v>3.1102009293964392</v>
      </c>
      <c r="W86" s="226">
        <v>3.2013936912105021</v>
      </c>
      <c r="DA86" s="174" t="s">
        <v>2018</v>
      </c>
    </row>
    <row r="87" spans="1:105" ht="12" customHeight="1" x14ac:dyDescent="0.25">
      <c r="A87" s="202" t="s">
        <v>95</v>
      </c>
      <c r="B87" s="226">
        <v>1.532961874594085</v>
      </c>
      <c r="C87" s="226">
        <v>1.4407838865856359</v>
      </c>
      <c r="D87" s="226">
        <v>1.3567402880738211</v>
      </c>
      <c r="E87" s="226">
        <v>1.2787510433803599</v>
      </c>
      <c r="F87" s="226">
        <v>1.222966492393873</v>
      </c>
      <c r="G87" s="226">
        <v>1.2376020734609661</v>
      </c>
      <c r="H87" s="226">
        <v>1.302459687280036</v>
      </c>
      <c r="I87" s="226">
        <v>1.321620433570323</v>
      </c>
      <c r="J87" s="226">
        <v>1.1982972266612839</v>
      </c>
      <c r="K87" s="226">
        <v>1.014025348583053</v>
      </c>
      <c r="L87" s="226">
        <v>1.1709157564989801</v>
      </c>
      <c r="M87" s="226">
        <v>1.0651634308900431</v>
      </c>
      <c r="N87" s="226">
        <v>0.96055309050608517</v>
      </c>
      <c r="O87" s="226">
        <v>0.92004418312689118</v>
      </c>
      <c r="P87" s="226">
        <v>0.95970334269559687</v>
      </c>
      <c r="Q87" s="226">
        <v>0.96075825156357575</v>
      </c>
      <c r="R87" s="226">
        <v>0.95737699063858051</v>
      </c>
      <c r="S87" s="226">
        <v>1.000628938036926</v>
      </c>
      <c r="T87" s="226">
        <v>1.001926239287193</v>
      </c>
      <c r="U87" s="226">
        <v>1.124420399527079</v>
      </c>
      <c r="V87" s="226">
        <v>1.0058706805321911</v>
      </c>
      <c r="W87" s="226">
        <v>1.029423732577861</v>
      </c>
      <c r="DA87" s="174" t="s">
        <v>2019</v>
      </c>
    </row>
    <row r="88" spans="1:105" ht="12" customHeight="1" x14ac:dyDescent="0.25">
      <c r="A88" s="56" t="s">
        <v>96</v>
      </c>
      <c r="B88" s="262">
        <v>11.12140447573765</v>
      </c>
      <c r="C88" s="262">
        <v>11.75386998258856</v>
      </c>
      <c r="D88" s="262">
        <v>11.852167832192039</v>
      </c>
      <c r="E88" s="262">
        <v>11.10105418601527</v>
      </c>
      <c r="F88" s="262">
        <v>9.2129505659813091</v>
      </c>
      <c r="G88" s="262">
        <v>9.727683056683988</v>
      </c>
      <c r="H88" s="262">
        <v>10.309442855602519</v>
      </c>
      <c r="I88" s="262">
        <v>10.36958989521059</v>
      </c>
      <c r="J88" s="262">
        <v>9.7779267577103681</v>
      </c>
      <c r="K88" s="262">
        <v>8.1981285596933269</v>
      </c>
      <c r="L88" s="262">
        <v>9.1055970935120492</v>
      </c>
      <c r="M88" s="262">
        <v>8.4413066166649102</v>
      </c>
      <c r="N88" s="262">
        <v>8.4176911831164158</v>
      </c>
      <c r="O88" s="262">
        <v>7.5481367607771448</v>
      </c>
      <c r="P88" s="262">
        <v>7.5539940115870081</v>
      </c>
      <c r="Q88" s="262">
        <v>7.6790174566121827</v>
      </c>
      <c r="R88" s="262">
        <v>8.1365366837450885</v>
      </c>
      <c r="S88" s="262">
        <v>8.8328996189827365</v>
      </c>
      <c r="T88" s="262">
        <v>8.7153696767124984</v>
      </c>
      <c r="U88" s="262">
        <v>9.759638692023989</v>
      </c>
      <c r="V88" s="262">
        <v>8.6001850340752259</v>
      </c>
      <c r="W88" s="262">
        <v>8.5553036504834648</v>
      </c>
      <c r="DA88" s="68" t="s">
        <v>2020</v>
      </c>
    </row>
    <row r="89" spans="1:105" ht="12" customHeight="1" x14ac:dyDescent="0.25">
      <c r="A89" s="37" t="s">
        <v>160</v>
      </c>
      <c r="B89" s="228">
        <v>3.2045668671807368</v>
      </c>
      <c r="C89" s="228">
        <v>2.640460704924418</v>
      </c>
      <c r="D89" s="228">
        <v>0.94559895952138928</v>
      </c>
      <c r="E89" s="228">
        <v>0.84042450611182362</v>
      </c>
      <c r="F89" s="228">
        <v>0.67778273373086673</v>
      </c>
      <c r="G89" s="228">
        <v>0.61428789448788745</v>
      </c>
      <c r="H89" s="228">
        <v>0.60149897060141289</v>
      </c>
      <c r="I89" s="228">
        <v>0.57953682730659661</v>
      </c>
      <c r="J89" s="228">
        <v>0.47932006030163821</v>
      </c>
      <c r="K89" s="228">
        <v>0.28513966862220919</v>
      </c>
      <c r="L89" s="228">
        <v>6.7214323254015704E-2</v>
      </c>
      <c r="M89" s="228">
        <v>0.20789924405126459</v>
      </c>
      <c r="N89" s="228">
        <v>0.23741285938194481</v>
      </c>
      <c r="O89" s="228">
        <v>0.17061141878323011</v>
      </c>
      <c r="P89" s="228">
        <v>0.2076276702349511</v>
      </c>
      <c r="Q89" s="228">
        <v>0.21169722907200739</v>
      </c>
      <c r="R89" s="228">
        <v>0.20643832664426101</v>
      </c>
      <c r="S89" s="228">
        <v>0.15417684916389551</v>
      </c>
      <c r="T89" s="228">
        <v>0.144057477755616</v>
      </c>
      <c r="U89" s="228">
        <v>0.161979368222429</v>
      </c>
      <c r="V89" s="228">
        <v>0.13839904751184179</v>
      </c>
      <c r="W89" s="228">
        <v>0.1106867758425463</v>
      </c>
      <c r="DA89" s="69" t="s">
        <v>2021</v>
      </c>
    </row>
    <row r="90" spans="1:105" ht="12" customHeight="1" x14ac:dyDescent="0.25">
      <c r="A90" s="37" t="s">
        <v>162</v>
      </c>
      <c r="B90" s="228">
        <v>3.2491506086892721</v>
      </c>
      <c r="C90" s="228">
        <v>6.1073630824835607</v>
      </c>
      <c r="D90" s="228">
        <v>8.534470477526126</v>
      </c>
      <c r="E90" s="228">
        <v>8.0709991016261693</v>
      </c>
      <c r="F90" s="228">
        <v>5.2751989300060877</v>
      </c>
      <c r="G90" s="228">
        <v>6.2673436666761386</v>
      </c>
      <c r="H90" s="228">
        <v>6.8088959194338372</v>
      </c>
      <c r="I90" s="228">
        <v>6.775599088777394</v>
      </c>
      <c r="J90" s="228">
        <v>6.9422995845260003</v>
      </c>
      <c r="K90" s="228">
        <v>6.0151956720992326</v>
      </c>
      <c r="L90" s="228">
        <v>6.5772103085532052</v>
      </c>
      <c r="M90" s="228">
        <v>6.2636497349063349</v>
      </c>
      <c r="N90" s="228">
        <v>6.8565321946428179</v>
      </c>
      <c r="O90" s="228">
        <v>5.7378589449020962</v>
      </c>
      <c r="P90" s="228">
        <v>5.4661361341238983</v>
      </c>
      <c r="Q90" s="228">
        <v>5.6722803173690544</v>
      </c>
      <c r="R90" s="228">
        <v>6.5003548247059806</v>
      </c>
      <c r="S90" s="228">
        <v>7.4819095579122443</v>
      </c>
      <c r="T90" s="228">
        <v>7.3209631878611479</v>
      </c>
      <c r="U90" s="228">
        <v>8.1754171281304284</v>
      </c>
      <c r="V90" s="228">
        <v>7.1141682060161751</v>
      </c>
      <c r="W90" s="228">
        <v>7.0469567464516567</v>
      </c>
      <c r="DA90" s="69" t="s">
        <v>2022</v>
      </c>
    </row>
    <row r="91" spans="1:105" ht="12" customHeight="1" x14ac:dyDescent="0.25">
      <c r="A91" s="37" t="s">
        <v>97</v>
      </c>
      <c r="B91" s="228">
        <v>0</v>
      </c>
      <c r="C91" s="228">
        <v>0</v>
      </c>
      <c r="D91" s="228">
        <v>0</v>
      </c>
      <c r="E91" s="228">
        <v>0</v>
      </c>
      <c r="F91" s="228">
        <v>0</v>
      </c>
      <c r="G91" s="228">
        <v>0</v>
      </c>
      <c r="H91" s="228">
        <v>0</v>
      </c>
      <c r="I91" s="228">
        <v>0</v>
      </c>
      <c r="J91" s="228">
        <v>0</v>
      </c>
      <c r="K91" s="228">
        <v>0</v>
      </c>
      <c r="L91" s="228">
        <v>0</v>
      </c>
      <c r="M91" s="228">
        <v>0</v>
      </c>
      <c r="N91" s="228">
        <v>0</v>
      </c>
      <c r="O91" s="228">
        <v>0</v>
      </c>
      <c r="P91" s="228">
        <v>0</v>
      </c>
      <c r="Q91" s="228">
        <v>0</v>
      </c>
      <c r="R91" s="228">
        <v>0</v>
      </c>
      <c r="S91" s="228">
        <v>0</v>
      </c>
      <c r="T91" s="228">
        <v>0</v>
      </c>
      <c r="U91" s="228">
        <v>0</v>
      </c>
      <c r="V91" s="228">
        <v>0</v>
      </c>
      <c r="W91" s="228">
        <v>0</v>
      </c>
      <c r="DA91" s="69" t="s">
        <v>2023</v>
      </c>
    </row>
    <row r="92" spans="1:105" ht="12" customHeight="1" x14ac:dyDescent="0.25">
      <c r="A92" s="37" t="s">
        <v>78</v>
      </c>
      <c r="B92" s="228">
        <v>0</v>
      </c>
      <c r="C92" s="228">
        <v>0</v>
      </c>
      <c r="D92" s="228">
        <v>0</v>
      </c>
      <c r="E92" s="228">
        <v>0</v>
      </c>
      <c r="F92" s="228">
        <v>0</v>
      </c>
      <c r="G92" s="228">
        <v>0</v>
      </c>
      <c r="H92" s="228">
        <v>0</v>
      </c>
      <c r="I92" s="228">
        <v>0</v>
      </c>
      <c r="J92" s="228">
        <v>0</v>
      </c>
      <c r="K92" s="228">
        <v>0</v>
      </c>
      <c r="L92" s="228">
        <v>0</v>
      </c>
      <c r="M92" s="228">
        <v>0</v>
      </c>
      <c r="N92" s="228">
        <v>0</v>
      </c>
      <c r="O92" s="228">
        <v>0</v>
      </c>
      <c r="P92" s="228">
        <v>0</v>
      </c>
      <c r="Q92" s="228">
        <v>0</v>
      </c>
      <c r="R92" s="228">
        <v>0</v>
      </c>
      <c r="S92" s="228">
        <v>0</v>
      </c>
      <c r="T92" s="228">
        <v>0</v>
      </c>
      <c r="U92" s="228">
        <v>0</v>
      </c>
      <c r="V92" s="228">
        <v>0</v>
      </c>
      <c r="W92" s="228">
        <v>0</v>
      </c>
      <c r="DA92" s="69" t="s">
        <v>2024</v>
      </c>
    </row>
    <row r="93" spans="1:105" ht="12" customHeight="1" x14ac:dyDescent="0.25">
      <c r="A93" s="37" t="s">
        <v>38</v>
      </c>
      <c r="B93" s="228">
        <v>4.6676869998676453</v>
      </c>
      <c r="C93" s="228">
        <v>3.006046195180585</v>
      </c>
      <c r="D93" s="228">
        <v>2.372098395144528</v>
      </c>
      <c r="E93" s="228">
        <v>2.1896305782772791</v>
      </c>
      <c r="F93" s="228">
        <v>3.259968902244355</v>
      </c>
      <c r="G93" s="228">
        <v>2.8460514955199629</v>
      </c>
      <c r="H93" s="228">
        <v>2.8990479655672661</v>
      </c>
      <c r="I93" s="228">
        <v>3.0144539791265998</v>
      </c>
      <c r="J93" s="228">
        <v>2.3563071128827309</v>
      </c>
      <c r="K93" s="228">
        <v>1.8977932189718849</v>
      </c>
      <c r="L93" s="228">
        <v>2.461172461704829</v>
      </c>
      <c r="M93" s="228">
        <v>1.96975763770731</v>
      </c>
      <c r="N93" s="228">
        <v>1.3237461290916519</v>
      </c>
      <c r="O93" s="228">
        <v>1.6396663970918179</v>
      </c>
      <c r="P93" s="228">
        <v>1.880230207228158</v>
      </c>
      <c r="Q93" s="228">
        <v>1.7950399101711201</v>
      </c>
      <c r="R93" s="228">
        <v>1.4297435323948471</v>
      </c>
      <c r="S93" s="228">
        <v>1.1968132119065971</v>
      </c>
      <c r="T93" s="228">
        <v>1.2503490110957349</v>
      </c>
      <c r="U93" s="228">
        <v>1.422242195671132</v>
      </c>
      <c r="V93" s="228">
        <v>1.347617780547208</v>
      </c>
      <c r="W93" s="228">
        <v>1.397660128189262</v>
      </c>
      <c r="DA93" s="69" t="s">
        <v>2025</v>
      </c>
    </row>
    <row r="94" spans="1:105" ht="12" customHeight="1" x14ac:dyDescent="0.25">
      <c r="A94" s="132" t="s">
        <v>1941</v>
      </c>
      <c r="B94" s="318">
        <v>17.7443318798686</v>
      </c>
      <c r="C94" s="318">
        <v>15.262120598332441</v>
      </c>
      <c r="D94" s="318">
        <v>13.720299631729899</v>
      </c>
      <c r="E94" s="318">
        <v>12.992791881599819</v>
      </c>
      <c r="F94" s="318">
        <v>13.946985008673369</v>
      </c>
      <c r="G94" s="318">
        <v>13.665227836109141</v>
      </c>
      <c r="H94" s="318">
        <v>14.301951941795799</v>
      </c>
      <c r="I94" s="318">
        <v>14.613196986229729</v>
      </c>
      <c r="J94" s="318">
        <v>12.838572472894169</v>
      </c>
      <c r="K94" s="318">
        <v>10.92922844255629</v>
      </c>
      <c r="L94" s="318">
        <v>13.02900233257667</v>
      </c>
      <c r="M94" s="318">
        <v>11.6424819264479</v>
      </c>
      <c r="N94" s="318">
        <v>9.6681162707516251</v>
      </c>
      <c r="O94" s="318">
        <v>9.8043872010087139</v>
      </c>
      <c r="P94" s="318">
        <v>10.527402732162381</v>
      </c>
      <c r="Q94" s="318">
        <v>10.44211228079981</v>
      </c>
      <c r="R94" s="318">
        <v>9.8389304188878306</v>
      </c>
      <c r="S94" s="318">
        <v>9.8689316310864736</v>
      </c>
      <c r="T94" s="318">
        <v>10.10647174341161</v>
      </c>
      <c r="U94" s="318">
        <v>11.249958914682219</v>
      </c>
      <c r="V94" s="318">
        <v>10.088436879156291</v>
      </c>
      <c r="W94" s="318">
        <v>10.625521884730929</v>
      </c>
      <c r="DA94" s="139" t="s">
        <v>2026</v>
      </c>
    </row>
    <row r="95" spans="1:105" ht="12" customHeight="1" x14ac:dyDescent="0.25">
      <c r="J95" s="131"/>
    </row>
    <row r="96" spans="1:105" ht="15" customHeight="1" x14ac:dyDescent="0.25">
      <c r="A96" s="32" t="s">
        <v>342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52</v>
      </c>
      <c r="B98" s="234">
        <f t="shared" ref="B98:W98" si="4">SUM(B$99:B$104,B$106:B$108)</f>
        <v>1</v>
      </c>
      <c r="C98" s="234">
        <f t="shared" si="4"/>
        <v>1.0000000000000002</v>
      </c>
      <c r="D98" s="234">
        <f t="shared" si="4"/>
        <v>1.0000000000000002</v>
      </c>
      <c r="E98" s="234">
        <f t="shared" si="4"/>
        <v>1.0000000000000002</v>
      </c>
      <c r="F98" s="234">
        <f t="shared" si="4"/>
        <v>1.0000000000000002</v>
      </c>
      <c r="G98" s="234">
        <f t="shared" si="4"/>
        <v>1</v>
      </c>
      <c r="H98" s="234">
        <f t="shared" si="4"/>
        <v>1</v>
      </c>
      <c r="I98" s="234">
        <f t="shared" si="4"/>
        <v>0.99999999999999989</v>
      </c>
      <c r="J98" s="234">
        <f t="shared" si="4"/>
        <v>1.0000000000000002</v>
      </c>
      <c r="K98" s="234">
        <f t="shared" si="4"/>
        <v>1</v>
      </c>
      <c r="L98" s="234">
        <f t="shared" si="4"/>
        <v>1.0000000000000002</v>
      </c>
      <c r="M98" s="234">
        <f t="shared" si="4"/>
        <v>1</v>
      </c>
      <c r="N98" s="234">
        <f t="shared" si="4"/>
        <v>0.99999999999999989</v>
      </c>
      <c r="O98" s="234">
        <f t="shared" si="4"/>
        <v>1</v>
      </c>
      <c r="P98" s="234">
        <f t="shared" si="4"/>
        <v>0.99999999999999989</v>
      </c>
      <c r="Q98" s="234">
        <f t="shared" si="4"/>
        <v>0.99999999999999978</v>
      </c>
      <c r="R98" s="234">
        <f t="shared" si="4"/>
        <v>1</v>
      </c>
      <c r="S98" s="234">
        <f t="shared" si="4"/>
        <v>0.99999999999999989</v>
      </c>
      <c r="T98" s="234">
        <f t="shared" si="4"/>
        <v>1</v>
      </c>
      <c r="U98" s="234">
        <f t="shared" si="4"/>
        <v>1.0000000000000002</v>
      </c>
      <c r="V98" s="234">
        <f t="shared" si="4"/>
        <v>1.0000000000000002</v>
      </c>
      <c r="W98" s="234">
        <f t="shared" si="4"/>
        <v>0.99999999999999989</v>
      </c>
      <c r="DA98" s="95"/>
    </row>
    <row r="99" spans="1:105" ht="12" customHeight="1" x14ac:dyDescent="0.25">
      <c r="A99" s="55" t="s">
        <v>92</v>
      </c>
      <c r="B99" s="268">
        <f t="shared" ref="B99:W99" si="5">IF(B$6=0,0,B$6/B$5)</f>
        <v>3.9385931573641796E-3</v>
      </c>
      <c r="C99" s="268">
        <f t="shared" si="5"/>
        <v>3.9154698120726439E-3</v>
      </c>
      <c r="D99" s="268">
        <f t="shared" si="5"/>
        <v>3.917412528483071E-3</v>
      </c>
      <c r="E99" s="268">
        <f t="shared" si="5"/>
        <v>3.9065070630426501E-3</v>
      </c>
      <c r="F99" s="268">
        <f t="shared" si="5"/>
        <v>3.8984402759253195E-3</v>
      </c>
      <c r="G99" s="268">
        <f t="shared" si="5"/>
        <v>3.8747620669736171E-3</v>
      </c>
      <c r="H99" s="268">
        <f t="shared" si="5"/>
        <v>3.8793937597556261E-3</v>
      </c>
      <c r="I99" s="268">
        <f t="shared" si="5"/>
        <v>3.8825369449529933E-3</v>
      </c>
      <c r="J99" s="268">
        <f t="shared" si="5"/>
        <v>3.8828914338431952E-3</v>
      </c>
      <c r="K99" s="268">
        <f t="shared" si="5"/>
        <v>3.8624616760338996E-3</v>
      </c>
      <c r="L99" s="268">
        <f t="shared" si="5"/>
        <v>3.8431232257179486E-3</v>
      </c>
      <c r="M99" s="268">
        <f t="shared" si="5"/>
        <v>3.8302918473984682E-3</v>
      </c>
      <c r="N99" s="268">
        <f t="shared" si="5"/>
        <v>3.843422142480703E-3</v>
      </c>
      <c r="O99" s="268">
        <f t="shared" si="5"/>
        <v>3.850847541156339E-3</v>
      </c>
      <c r="P99" s="268">
        <f t="shared" si="5"/>
        <v>3.8353117403066381E-3</v>
      </c>
      <c r="Q99" s="268">
        <f t="shared" si="5"/>
        <v>3.8367592908840121E-3</v>
      </c>
      <c r="R99" s="268">
        <f t="shared" si="5"/>
        <v>3.8413332001982895E-3</v>
      </c>
      <c r="S99" s="268">
        <f t="shared" si="5"/>
        <v>3.8215105571616989E-3</v>
      </c>
      <c r="T99" s="268">
        <f t="shared" si="5"/>
        <v>3.8191412929043955E-3</v>
      </c>
      <c r="U99" s="268">
        <f t="shared" si="5"/>
        <v>3.8186269019937907E-3</v>
      </c>
      <c r="V99" s="268">
        <f t="shared" si="5"/>
        <v>3.8287401026039685E-3</v>
      </c>
      <c r="W99" s="268">
        <f t="shared" si="5"/>
        <v>3.8159659797486977E-3</v>
      </c>
      <c r="DA99" s="76"/>
    </row>
    <row r="100" spans="1:105" ht="12" customHeight="1" x14ac:dyDescent="0.25">
      <c r="A100" s="202" t="s">
        <v>93</v>
      </c>
      <c r="B100" s="269">
        <f t="shared" ref="B100:W100" si="6">IF(B$7=0,0,B$7/B$5)</f>
        <v>1.432988349130263E-3</v>
      </c>
      <c r="C100" s="269">
        <f t="shared" si="6"/>
        <v>1.4245753236991569E-3</v>
      </c>
      <c r="D100" s="269">
        <f t="shared" si="6"/>
        <v>1.4252821471436141E-3</v>
      </c>
      <c r="E100" s="269">
        <f t="shared" si="6"/>
        <v>1.4213143839617924E-3</v>
      </c>
      <c r="F100" s="269">
        <f t="shared" si="6"/>
        <v>1.4183794243220966E-3</v>
      </c>
      <c r="G100" s="269">
        <f t="shared" si="6"/>
        <v>1.4097645214366278E-3</v>
      </c>
      <c r="H100" s="269">
        <f t="shared" si="6"/>
        <v>1.4114496819820777E-3</v>
      </c>
      <c r="I100" s="269">
        <f t="shared" si="6"/>
        <v>1.4125932750334606E-3</v>
      </c>
      <c r="J100" s="269">
        <f t="shared" si="6"/>
        <v>1.4127222496264837E-3</v>
      </c>
      <c r="K100" s="269">
        <f t="shared" si="6"/>
        <v>1.4052892389684688E-3</v>
      </c>
      <c r="L100" s="269">
        <f t="shared" si="6"/>
        <v>1.3982532814867527E-3</v>
      </c>
      <c r="M100" s="269">
        <f t="shared" si="6"/>
        <v>1.3935848085319569E-3</v>
      </c>
      <c r="N100" s="269">
        <f t="shared" si="6"/>
        <v>1.3983620371315407E-3</v>
      </c>
      <c r="O100" s="269">
        <f t="shared" si="6"/>
        <v>1.4010636387859134E-3</v>
      </c>
      <c r="P100" s="269">
        <f t="shared" si="6"/>
        <v>1.3954112089150069E-3</v>
      </c>
      <c r="Q100" s="269">
        <f t="shared" si="6"/>
        <v>1.3959378749171243E-3</v>
      </c>
      <c r="R100" s="269">
        <f t="shared" si="6"/>
        <v>1.3976020119567875E-3</v>
      </c>
      <c r="S100" s="269">
        <f t="shared" si="6"/>
        <v>1.390389889408082E-3</v>
      </c>
      <c r="T100" s="269">
        <f t="shared" si="6"/>
        <v>1.3895278739774267E-3</v>
      </c>
      <c r="U100" s="269">
        <f t="shared" si="6"/>
        <v>1.3893407218263038E-3</v>
      </c>
      <c r="V100" s="269">
        <f t="shared" si="6"/>
        <v>1.3930202332832586E-3</v>
      </c>
      <c r="W100" s="269">
        <f t="shared" si="6"/>
        <v>1.3883725917293855E-3</v>
      </c>
      <c r="DA100" s="77"/>
    </row>
    <row r="101" spans="1:105" ht="12" customHeight="1" x14ac:dyDescent="0.25">
      <c r="A101" s="202" t="s">
        <v>94</v>
      </c>
      <c r="B101" s="269">
        <f t="shared" ref="B101:W101" si="7">IF(B$8=0,0,B$8/B$5)</f>
        <v>4.5038458871854835E-2</v>
      </c>
      <c r="C101" s="269">
        <f t="shared" si="7"/>
        <v>4.4774039625113074E-2</v>
      </c>
      <c r="D101" s="269">
        <f t="shared" si="7"/>
        <v>4.4796254905964589E-2</v>
      </c>
      <c r="E101" s="269">
        <f t="shared" si="7"/>
        <v>4.4671549119636153E-2</v>
      </c>
      <c r="F101" s="269">
        <f t="shared" si="7"/>
        <v>4.4579304085611123E-2</v>
      </c>
      <c r="G101" s="269">
        <f t="shared" si="7"/>
        <v>4.4308539881891165E-2</v>
      </c>
      <c r="H101" s="269">
        <f t="shared" si="7"/>
        <v>4.4361504048672319E-2</v>
      </c>
      <c r="I101" s="269">
        <f t="shared" si="7"/>
        <v>4.4397446887036694E-2</v>
      </c>
      <c r="J101" s="269">
        <f t="shared" si="7"/>
        <v>4.4401500525649278E-2</v>
      </c>
      <c r="K101" s="269">
        <f t="shared" si="7"/>
        <v>4.4167882893643894E-2</v>
      </c>
      <c r="L101" s="269">
        <f t="shared" si="7"/>
        <v>4.394674454185149E-2</v>
      </c>
      <c r="M101" s="269">
        <f t="shared" si="7"/>
        <v>4.3800015625809346E-2</v>
      </c>
      <c r="N101" s="269">
        <f t="shared" si="7"/>
        <v>4.3950162704070247E-2</v>
      </c>
      <c r="O101" s="269">
        <f t="shared" si="7"/>
        <v>4.4035073356046166E-2</v>
      </c>
      <c r="P101" s="269">
        <f t="shared" si="7"/>
        <v>4.3857418924716458E-2</v>
      </c>
      <c r="Q101" s="269">
        <f t="shared" si="7"/>
        <v>4.3873971903036157E-2</v>
      </c>
      <c r="R101" s="269">
        <f t="shared" si="7"/>
        <v>4.3926275306384509E-2</v>
      </c>
      <c r="S101" s="269">
        <f t="shared" si="7"/>
        <v>4.3699600131400854E-2</v>
      </c>
      <c r="T101" s="269">
        <f t="shared" si="7"/>
        <v>4.36725072059461E-2</v>
      </c>
      <c r="U101" s="269">
        <f t="shared" si="7"/>
        <v>4.3666625061498654E-2</v>
      </c>
      <c r="V101" s="269">
        <f t="shared" si="7"/>
        <v>4.3782271169523983E-2</v>
      </c>
      <c r="W101" s="269">
        <f t="shared" si="7"/>
        <v>4.3636196979107672E-2</v>
      </c>
      <c r="DA101" s="77"/>
    </row>
    <row r="102" spans="1:105" ht="12" customHeight="1" x14ac:dyDescent="0.25">
      <c r="A102" s="202" t="s">
        <v>95</v>
      </c>
      <c r="B102" s="269">
        <f t="shared" ref="B102:W102" si="8">IF(B$9=0,0,B$9/B$5)</f>
        <v>1.5809120174875776E-2</v>
      </c>
      <c r="C102" s="269">
        <f t="shared" si="8"/>
        <v>1.5716305372748898E-2</v>
      </c>
      <c r="D102" s="269">
        <f t="shared" si="8"/>
        <v>1.5724103242691554E-2</v>
      </c>
      <c r="E102" s="269">
        <f t="shared" si="8"/>
        <v>1.5680329791913011E-2</v>
      </c>
      <c r="F102" s="269">
        <f t="shared" si="8"/>
        <v>1.5647950512848726E-2</v>
      </c>
      <c r="G102" s="269">
        <f t="shared" si="8"/>
        <v>1.5552908543321255E-2</v>
      </c>
      <c r="H102" s="269">
        <f t="shared" si="8"/>
        <v>1.5571499696273165E-2</v>
      </c>
      <c r="I102" s="269">
        <f t="shared" si="8"/>
        <v>1.5584116128215152E-2</v>
      </c>
      <c r="J102" s="269">
        <f t="shared" si="8"/>
        <v>1.5585539011270588E-2</v>
      </c>
      <c r="K102" s="269">
        <f t="shared" si="8"/>
        <v>1.5503536000691317E-2</v>
      </c>
      <c r="L102" s="269">
        <f t="shared" si="8"/>
        <v>1.5425913389564522E-2</v>
      </c>
      <c r="M102" s="269">
        <f t="shared" si="8"/>
        <v>1.5374409516542585E-2</v>
      </c>
      <c r="N102" s="269">
        <f t="shared" si="8"/>
        <v>1.5427113211642076E-2</v>
      </c>
      <c r="O102" s="269">
        <f t="shared" si="8"/>
        <v>1.5456918021461033E-2</v>
      </c>
      <c r="P102" s="269">
        <f t="shared" si="8"/>
        <v>1.5394558866089357E-2</v>
      </c>
      <c r="Q102" s="269">
        <f t="shared" si="8"/>
        <v>1.5400369189756355E-2</v>
      </c>
      <c r="R102" s="269">
        <f t="shared" si="8"/>
        <v>1.5418728405630988E-2</v>
      </c>
      <c r="S102" s="269">
        <f t="shared" si="8"/>
        <v>1.5339162293207517E-2</v>
      </c>
      <c r="T102" s="269">
        <f t="shared" si="8"/>
        <v>1.5329652302743109E-2</v>
      </c>
      <c r="U102" s="269">
        <f t="shared" si="8"/>
        <v>1.5327587588923297E-2</v>
      </c>
      <c r="V102" s="269">
        <f t="shared" si="8"/>
        <v>1.5368180967678356E-2</v>
      </c>
      <c r="W102" s="269">
        <f t="shared" si="8"/>
        <v>1.5316906912380199E-2</v>
      </c>
      <c r="DA102" s="77"/>
    </row>
    <row r="103" spans="1:105" ht="12" customHeight="1" x14ac:dyDescent="0.25">
      <c r="A103" s="56" t="s">
        <v>96</v>
      </c>
      <c r="B103" s="270">
        <f t="shared" ref="B103:W103" si="9">IF(B$10=0,0,B$10/B$5)</f>
        <v>2.7306416192171539E-3</v>
      </c>
      <c r="C103" s="270">
        <f t="shared" si="9"/>
        <v>4.7647894235225575E-3</v>
      </c>
      <c r="D103" s="270">
        <f t="shared" si="9"/>
        <v>5.1812702655070547E-3</v>
      </c>
      <c r="E103" s="270">
        <f t="shared" si="9"/>
        <v>6.8111124951226124E-3</v>
      </c>
      <c r="F103" s="270">
        <f t="shared" si="9"/>
        <v>7.1785365893500003E-3</v>
      </c>
      <c r="G103" s="270">
        <f t="shared" si="9"/>
        <v>7.5472724060329788E-3</v>
      </c>
      <c r="H103" s="270">
        <f t="shared" si="9"/>
        <v>7.7844852729154843E-3</v>
      </c>
      <c r="I103" s="270">
        <f t="shared" si="9"/>
        <v>7.8960953078442541E-3</v>
      </c>
      <c r="J103" s="270">
        <f t="shared" si="9"/>
        <v>8.4792024193141389E-3</v>
      </c>
      <c r="K103" s="270">
        <f t="shared" si="9"/>
        <v>9.8093814224599757E-3</v>
      </c>
      <c r="L103" s="270">
        <f t="shared" si="9"/>
        <v>9.9857742494302345E-3</v>
      </c>
      <c r="M103" s="270">
        <f t="shared" si="9"/>
        <v>1.0624976629206331E-2</v>
      </c>
      <c r="N103" s="270">
        <f t="shared" si="9"/>
        <v>1.043122192672768E-2</v>
      </c>
      <c r="O103" s="270">
        <f t="shared" si="9"/>
        <v>9.9792245075000126E-3</v>
      </c>
      <c r="P103" s="270">
        <f t="shared" si="9"/>
        <v>1.030644662821721E-2</v>
      </c>
      <c r="Q103" s="270">
        <f t="shared" si="9"/>
        <v>1.0297917988497877E-2</v>
      </c>
      <c r="R103" s="270">
        <f t="shared" si="9"/>
        <v>1.0652681314749978E-2</v>
      </c>
      <c r="S103" s="270">
        <f t="shared" si="9"/>
        <v>1.155957064827687E-2</v>
      </c>
      <c r="T103" s="270">
        <f t="shared" si="9"/>
        <v>1.1573311373534291E-2</v>
      </c>
      <c r="U103" s="270">
        <f t="shared" si="9"/>
        <v>1.149956197795445E-2</v>
      </c>
      <c r="V103" s="270">
        <f t="shared" si="9"/>
        <v>1.1470754586957061E-2</v>
      </c>
      <c r="W103" s="270">
        <f t="shared" si="9"/>
        <v>1.1968375349701571E-2</v>
      </c>
      <c r="DA103" s="78"/>
    </row>
    <row r="104" spans="1:105" ht="12" customHeight="1" x14ac:dyDescent="0.25">
      <c r="A104" s="203" t="s">
        <v>1855</v>
      </c>
      <c r="B104" s="271">
        <f t="shared" ref="B104:W104" si="10">IF(B$16=0,0,B$16/B$5)</f>
        <v>3.5683999938413958E-3</v>
      </c>
      <c r="C104" s="271">
        <f t="shared" si="10"/>
        <v>5.0674155476569237E-3</v>
      </c>
      <c r="D104" s="271">
        <f t="shared" si="10"/>
        <v>4.9125938328380631E-3</v>
      </c>
      <c r="E104" s="271">
        <f t="shared" si="10"/>
        <v>6.529277422594972E-3</v>
      </c>
      <c r="F104" s="271">
        <f t="shared" si="10"/>
        <v>8.9007442115481075E-3</v>
      </c>
      <c r="G104" s="271">
        <f t="shared" si="10"/>
        <v>8.683729750208936E-3</v>
      </c>
      <c r="H104" s="271">
        <f t="shared" si="10"/>
        <v>8.8450201977808389E-3</v>
      </c>
      <c r="I104" s="271">
        <f t="shared" si="10"/>
        <v>9.1139123674361788E-3</v>
      </c>
      <c r="J104" s="271">
        <f t="shared" si="10"/>
        <v>9.1187176642099996E-3</v>
      </c>
      <c r="K104" s="271">
        <f t="shared" si="10"/>
        <v>1.0710881385943311E-2</v>
      </c>
      <c r="L104" s="271">
        <f t="shared" si="10"/>
        <v>1.1702894361114097E-2</v>
      </c>
      <c r="M104" s="271">
        <f t="shared" si="10"/>
        <v>1.2002526934287759E-2</v>
      </c>
      <c r="N104" s="271">
        <f t="shared" si="10"/>
        <v>9.8127982515452579E-3</v>
      </c>
      <c r="O104" s="271">
        <f t="shared" si="10"/>
        <v>1.0621436056810924E-2</v>
      </c>
      <c r="P104" s="271">
        <f t="shared" si="10"/>
        <v>1.1794523302765364E-2</v>
      </c>
      <c r="Q104" s="271">
        <f t="shared" si="10"/>
        <v>1.1469406403000666E-2</v>
      </c>
      <c r="R104" s="271">
        <f t="shared" si="10"/>
        <v>1.0608703056119934E-2</v>
      </c>
      <c r="S104" s="271">
        <f t="shared" si="10"/>
        <v>1.0706619249540474E-2</v>
      </c>
      <c r="T104" s="271">
        <f t="shared" si="10"/>
        <v>1.1018911544162719E-2</v>
      </c>
      <c r="U104" s="271">
        <f t="shared" si="10"/>
        <v>1.0994800681606067E-2</v>
      </c>
      <c r="V104" s="271">
        <f t="shared" si="10"/>
        <v>1.1280928345448674E-2</v>
      </c>
      <c r="W104" s="271">
        <f t="shared" si="10"/>
        <v>1.2377009056889928E-2</v>
      </c>
      <c r="DA104" s="79"/>
    </row>
    <row r="105" spans="1:105" ht="12" customHeight="1" x14ac:dyDescent="0.25">
      <c r="A105" s="203" t="s">
        <v>1857</v>
      </c>
      <c r="B105" s="271">
        <f t="shared" ref="B105:W105" si="11">IF(B$17=0,0,B$17/B$5)</f>
        <v>0.91959897010495439</v>
      </c>
      <c r="C105" s="271">
        <f t="shared" si="11"/>
        <v>0.9131431542895454</v>
      </c>
      <c r="D105" s="271">
        <f t="shared" si="11"/>
        <v>0.91319084371169668</v>
      </c>
      <c r="E105" s="271">
        <f t="shared" si="11"/>
        <v>0.906556311134882</v>
      </c>
      <c r="F105" s="271">
        <f t="shared" si="11"/>
        <v>0.89871432189890865</v>
      </c>
      <c r="G105" s="271">
        <f t="shared" si="11"/>
        <v>0.89944009889162979</v>
      </c>
      <c r="H105" s="271">
        <f t="shared" si="11"/>
        <v>0.89860742231267365</v>
      </c>
      <c r="I105" s="271">
        <f t="shared" si="11"/>
        <v>0.89758007376397764</v>
      </c>
      <c r="J105" s="271">
        <f t="shared" si="11"/>
        <v>0.89697558615740069</v>
      </c>
      <c r="K105" s="271">
        <f t="shared" si="11"/>
        <v>0.89087953360400685</v>
      </c>
      <c r="L105" s="271">
        <f t="shared" si="11"/>
        <v>0.88784484197499736</v>
      </c>
      <c r="M105" s="271">
        <f t="shared" si="11"/>
        <v>0.88645983181563948</v>
      </c>
      <c r="N105" s="271">
        <f t="shared" si="11"/>
        <v>0.89345981001686026</v>
      </c>
      <c r="O105" s="271">
        <f t="shared" si="11"/>
        <v>0.8911919936509094</v>
      </c>
      <c r="P105" s="271">
        <f t="shared" si="11"/>
        <v>0.88736146006012107</v>
      </c>
      <c r="Q105" s="271">
        <f t="shared" si="11"/>
        <v>0.88838897246310844</v>
      </c>
      <c r="R105" s="271">
        <f t="shared" si="11"/>
        <v>0.89071936150450148</v>
      </c>
      <c r="S105" s="271">
        <f t="shared" si="11"/>
        <v>0.88983152878933947</v>
      </c>
      <c r="T105" s="271">
        <f t="shared" si="11"/>
        <v>0.8888554559700621</v>
      </c>
      <c r="U105" s="271">
        <f t="shared" si="11"/>
        <v>0.88901522709344838</v>
      </c>
      <c r="V105" s="271">
        <f t="shared" si="11"/>
        <v>0.88795579999828367</v>
      </c>
      <c r="W105" s="271">
        <f t="shared" si="11"/>
        <v>0.88415555493708453</v>
      </c>
      <c r="DA105" s="79"/>
    </row>
    <row r="106" spans="1:105" ht="12" customHeight="1" x14ac:dyDescent="0.25">
      <c r="A106" s="62" t="s">
        <v>1858</v>
      </c>
      <c r="B106" s="320">
        <f t="shared" ref="B106:W106" si="12">IF(B$18=0,0,B$18/B$5)</f>
        <v>0.88614522016269137</v>
      </c>
      <c r="C106" s="320">
        <f t="shared" si="12"/>
        <v>0.86563613353026203</v>
      </c>
      <c r="D106" s="320">
        <f t="shared" si="12"/>
        <v>0.86713527652884004</v>
      </c>
      <c r="E106" s="320">
        <f t="shared" si="12"/>
        <v>0.84534433529805453</v>
      </c>
      <c r="F106" s="320">
        <f t="shared" si="12"/>
        <v>0.81526984491564547</v>
      </c>
      <c r="G106" s="320">
        <f t="shared" si="12"/>
        <v>0.81803013248342127</v>
      </c>
      <c r="H106" s="320">
        <f t="shared" si="12"/>
        <v>0.81568535795847863</v>
      </c>
      <c r="I106" s="320">
        <f t="shared" si="12"/>
        <v>0.81213714531926373</v>
      </c>
      <c r="J106" s="320">
        <f t="shared" si="12"/>
        <v>0.81148760805543241</v>
      </c>
      <c r="K106" s="320">
        <f t="shared" si="12"/>
        <v>0.79046502061078883</v>
      </c>
      <c r="L106" s="320">
        <f t="shared" si="12"/>
        <v>0.77813020733955318</v>
      </c>
      <c r="M106" s="320">
        <f t="shared" si="12"/>
        <v>0.77393614180669223</v>
      </c>
      <c r="N106" s="320">
        <f t="shared" si="12"/>
        <v>0.80146482640862393</v>
      </c>
      <c r="O106" s="320">
        <f t="shared" si="12"/>
        <v>0.79161603061830743</v>
      </c>
      <c r="P106" s="320">
        <f t="shared" si="12"/>
        <v>0.77678780409669623</v>
      </c>
      <c r="Q106" s="320">
        <f t="shared" si="12"/>
        <v>0.78086328743497768</v>
      </c>
      <c r="R106" s="320">
        <f t="shared" si="12"/>
        <v>0.79126277035337755</v>
      </c>
      <c r="S106" s="320">
        <f t="shared" si="12"/>
        <v>0.78945697332489795</v>
      </c>
      <c r="T106" s="320">
        <f t="shared" si="12"/>
        <v>0.78555316024353705</v>
      </c>
      <c r="U106" s="320">
        <f t="shared" si="12"/>
        <v>0.78593897070339191</v>
      </c>
      <c r="V106" s="320">
        <f t="shared" si="12"/>
        <v>0.78219709675970273</v>
      </c>
      <c r="W106" s="320">
        <f t="shared" si="12"/>
        <v>0.76812109502874193</v>
      </c>
      <c r="DA106" s="141"/>
    </row>
    <row r="107" spans="1:105" ht="12" customHeight="1" x14ac:dyDescent="0.25">
      <c r="A107" s="62" t="s">
        <v>1870</v>
      </c>
      <c r="B107" s="320">
        <f t="shared" ref="B107:W107" si="13">IF(B$29=0,0,B$29/B$5)</f>
        <v>3.3453749942262932E-2</v>
      </c>
      <c r="C107" s="320">
        <f t="shared" si="13"/>
        <v>4.7507020759283453E-2</v>
      </c>
      <c r="D107" s="320">
        <f t="shared" si="13"/>
        <v>4.6055567182856666E-2</v>
      </c>
      <c r="E107" s="320">
        <f t="shared" si="13"/>
        <v>6.1211975836827581E-2</v>
      </c>
      <c r="F107" s="320">
        <f t="shared" si="13"/>
        <v>8.3444476983263155E-2</v>
      </c>
      <c r="G107" s="320">
        <f t="shared" si="13"/>
        <v>8.1409966408208453E-2</v>
      </c>
      <c r="H107" s="320">
        <f t="shared" si="13"/>
        <v>8.2922064354195052E-2</v>
      </c>
      <c r="I107" s="320">
        <f t="shared" si="13"/>
        <v>8.5442928444713878E-2</v>
      </c>
      <c r="J107" s="320">
        <f t="shared" si="13"/>
        <v>8.548797810196837E-2</v>
      </c>
      <c r="K107" s="320">
        <f t="shared" si="13"/>
        <v>0.10041451299321809</v>
      </c>
      <c r="L107" s="320">
        <f t="shared" si="13"/>
        <v>0.10971463463544423</v>
      </c>
      <c r="M107" s="320">
        <f t="shared" si="13"/>
        <v>0.11252369000894724</v>
      </c>
      <c r="N107" s="320">
        <f t="shared" si="13"/>
        <v>9.1994983608236366E-2</v>
      </c>
      <c r="O107" s="320">
        <f t="shared" si="13"/>
        <v>9.9575963032601966E-2</v>
      </c>
      <c r="P107" s="320">
        <f t="shared" si="13"/>
        <v>0.11057365596342481</v>
      </c>
      <c r="Q107" s="320">
        <f t="shared" si="13"/>
        <v>0.1075256850281308</v>
      </c>
      <c r="R107" s="320">
        <f t="shared" si="13"/>
        <v>9.9456591151123958E-2</v>
      </c>
      <c r="S107" s="320">
        <f t="shared" si="13"/>
        <v>0.10037455546444154</v>
      </c>
      <c r="T107" s="320">
        <f t="shared" si="13"/>
        <v>0.10330229572652508</v>
      </c>
      <c r="U107" s="320">
        <f t="shared" si="13"/>
        <v>0.10307625639005645</v>
      </c>
      <c r="V107" s="320">
        <f t="shared" si="13"/>
        <v>0.10575870323858086</v>
      </c>
      <c r="W107" s="320">
        <f t="shared" si="13"/>
        <v>0.11603445990834262</v>
      </c>
      <c r="DA107" s="141"/>
    </row>
    <row r="108" spans="1:105" ht="12" customHeight="1" x14ac:dyDescent="0.25">
      <c r="A108" s="41" t="s">
        <v>1872</v>
      </c>
      <c r="B108" s="321">
        <f t="shared" ref="B108:W108" si="14">IF(B$30=0,0,B$30/B$5)</f>
        <v>7.8828277287621359E-3</v>
      </c>
      <c r="C108" s="321">
        <f t="shared" si="14"/>
        <v>1.1194250605641559E-2</v>
      </c>
      <c r="D108" s="321">
        <f t="shared" si="14"/>
        <v>1.0852239365675484E-2</v>
      </c>
      <c r="E108" s="321">
        <f t="shared" si="14"/>
        <v>1.4423598588846946E-2</v>
      </c>
      <c r="F108" s="321">
        <f t="shared" si="14"/>
        <v>1.9662323001486091E-2</v>
      </c>
      <c r="G108" s="321">
        <f t="shared" si="14"/>
        <v>1.9182923938505698E-2</v>
      </c>
      <c r="H108" s="321">
        <f t="shared" si="14"/>
        <v>1.9539225029946844E-2</v>
      </c>
      <c r="I108" s="321">
        <f t="shared" si="14"/>
        <v>2.0133225325503497E-2</v>
      </c>
      <c r="J108" s="321">
        <f t="shared" si="14"/>
        <v>2.0143840538685578E-2</v>
      </c>
      <c r="K108" s="321">
        <f t="shared" si="14"/>
        <v>2.3661033778252162E-2</v>
      </c>
      <c r="L108" s="321">
        <f t="shared" si="14"/>
        <v>2.5852454975837703E-2</v>
      </c>
      <c r="M108" s="321">
        <f t="shared" si="14"/>
        <v>2.6514362822584174E-2</v>
      </c>
      <c r="N108" s="321">
        <f t="shared" si="14"/>
        <v>2.1677109709542178E-2</v>
      </c>
      <c r="O108" s="321">
        <f t="shared" si="14"/>
        <v>2.3463443227330211E-2</v>
      </c>
      <c r="P108" s="321">
        <f t="shared" si="14"/>
        <v>2.6054869268868845E-2</v>
      </c>
      <c r="Q108" s="321">
        <f t="shared" si="14"/>
        <v>2.5336664886799174E-2</v>
      </c>
      <c r="R108" s="321">
        <f t="shared" si="14"/>
        <v>2.3435315200458096E-2</v>
      </c>
      <c r="S108" s="321">
        <f t="shared" si="14"/>
        <v>2.3651618441664923E-2</v>
      </c>
      <c r="T108" s="321">
        <f t="shared" si="14"/>
        <v>2.434149243666987E-2</v>
      </c>
      <c r="U108" s="321">
        <f t="shared" si="14"/>
        <v>2.4288229972749337E-2</v>
      </c>
      <c r="V108" s="321">
        <f t="shared" si="14"/>
        <v>2.492030459622125E-2</v>
      </c>
      <c r="W108" s="321">
        <f t="shared" si="14"/>
        <v>2.7341618193357863E-2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53</v>
      </c>
      <c r="B110" s="234">
        <f t="shared" ref="B110:W110" si="15">SUM(B$111:B$115,B$117:B$118,B$120:B$121,B$123:B$124)</f>
        <v>1.0000000000000002</v>
      </c>
      <c r="C110" s="234">
        <f t="shared" si="15"/>
        <v>0.99999999999999989</v>
      </c>
      <c r="D110" s="234">
        <f t="shared" si="15"/>
        <v>1.0000000000000002</v>
      </c>
      <c r="E110" s="234">
        <f t="shared" si="15"/>
        <v>1.0000000000000002</v>
      </c>
      <c r="F110" s="234">
        <f t="shared" si="15"/>
        <v>0.99999999999999944</v>
      </c>
      <c r="G110" s="234">
        <f t="shared" si="15"/>
        <v>1</v>
      </c>
      <c r="H110" s="234">
        <f t="shared" si="15"/>
        <v>0.99999999999999989</v>
      </c>
      <c r="I110" s="234">
        <f t="shared" si="15"/>
        <v>1</v>
      </c>
      <c r="J110" s="234">
        <f t="shared" si="15"/>
        <v>0.99999999999999989</v>
      </c>
      <c r="K110" s="234">
        <f t="shared" si="15"/>
        <v>0.99999999999999989</v>
      </c>
      <c r="L110" s="234">
        <f t="shared" si="15"/>
        <v>1.0000000000000002</v>
      </c>
      <c r="M110" s="234">
        <f t="shared" si="15"/>
        <v>0.99999999999999978</v>
      </c>
      <c r="N110" s="234">
        <f t="shared" si="15"/>
        <v>1</v>
      </c>
      <c r="O110" s="234">
        <f t="shared" si="15"/>
        <v>1.0000000000000002</v>
      </c>
      <c r="P110" s="234">
        <f t="shared" si="15"/>
        <v>1.0000000000000002</v>
      </c>
      <c r="Q110" s="234">
        <f t="shared" si="15"/>
        <v>1</v>
      </c>
      <c r="R110" s="234">
        <f t="shared" si="15"/>
        <v>1</v>
      </c>
      <c r="S110" s="234">
        <f t="shared" si="15"/>
        <v>0.99999999999999967</v>
      </c>
      <c r="T110" s="234">
        <f t="shared" si="15"/>
        <v>0.99999999999999978</v>
      </c>
      <c r="U110" s="234">
        <f t="shared" si="15"/>
        <v>1.0000000000000004</v>
      </c>
      <c r="V110" s="234">
        <f t="shared" si="15"/>
        <v>1</v>
      </c>
      <c r="W110" s="234">
        <f t="shared" si="15"/>
        <v>0.99999999999999989</v>
      </c>
      <c r="DA110" s="95"/>
    </row>
    <row r="111" spans="1:105" ht="12" customHeight="1" x14ac:dyDescent="0.25">
      <c r="A111" s="55" t="s">
        <v>92</v>
      </c>
      <c r="B111" s="301">
        <f t="shared" ref="B111:W111" si="16">IF(B$33=0,0,B$33/B$32)</f>
        <v>3.6984307134696037E-3</v>
      </c>
      <c r="C111" s="301">
        <f t="shared" si="16"/>
        <v>3.6834886818158576E-3</v>
      </c>
      <c r="D111" s="301">
        <f t="shared" si="16"/>
        <v>3.6853086401247249E-3</v>
      </c>
      <c r="E111" s="301">
        <f t="shared" si="16"/>
        <v>3.6807592569622219E-3</v>
      </c>
      <c r="F111" s="301">
        <f t="shared" si="16"/>
        <v>3.6817326428099121E-3</v>
      </c>
      <c r="G111" s="301">
        <f t="shared" si="16"/>
        <v>3.6586396332337124E-3</v>
      </c>
      <c r="H111" s="301">
        <f t="shared" si="16"/>
        <v>3.6634825280788858E-3</v>
      </c>
      <c r="I111" s="301">
        <f t="shared" si="16"/>
        <v>3.6672808397520749E-3</v>
      </c>
      <c r="J111" s="301">
        <f t="shared" si="16"/>
        <v>3.6674020084845309E-3</v>
      </c>
      <c r="K111" s="301">
        <f t="shared" si="16"/>
        <v>3.6521575901544466E-3</v>
      </c>
      <c r="L111" s="301">
        <f t="shared" si="16"/>
        <v>3.6363805551600783E-3</v>
      </c>
      <c r="M111" s="301">
        <f t="shared" si="16"/>
        <v>3.6011820610705671E-3</v>
      </c>
      <c r="N111" s="301">
        <f t="shared" si="16"/>
        <v>3.590637416316524E-3</v>
      </c>
      <c r="O111" s="301">
        <f t="shared" si="16"/>
        <v>3.6069120967537564E-3</v>
      </c>
      <c r="P111" s="301">
        <f t="shared" si="16"/>
        <v>3.6340849766734345E-3</v>
      </c>
      <c r="Q111" s="301">
        <f t="shared" si="16"/>
        <v>3.6306481773136874E-3</v>
      </c>
      <c r="R111" s="301">
        <f t="shared" si="16"/>
        <v>3.6251024138477922E-3</v>
      </c>
      <c r="S111" s="301">
        <f t="shared" si="16"/>
        <v>3.6111325431039433E-3</v>
      </c>
      <c r="T111" s="301">
        <f t="shared" si="16"/>
        <v>3.6086145411978756E-3</v>
      </c>
      <c r="U111" s="301">
        <f t="shared" si="16"/>
        <v>3.6081725934887215E-3</v>
      </c>
      <c r="V111" s="301">
        <f t="shared" si="16"/>
        <v>3.6188505807339746E-3</v>
      </c>
      <c r="W111" s="301">
        <f t="shared" si="16"/>
        <v>3.5866293036646859E-3</v>
      </c>
      <c r="DA111" s="67"/>
    </row>
    <row r="112" spans="1:105" ht="12" customHeight="1" x14ac:dyDescent="0.25">
      <c r="A112" s="202" t="s">
        <v>93</v>
      </c>
      <c r="B112" s="235">
        <f t="shared" ref="B112:W112" si="17">IF(B$34=0,0,B$34/B$32)</f>
        <v>1.3640836497200142E-3</v>
      </c>
      <c r="C112" s="235">
        <f t="shared" si="17"/>
        <v>1.3585726147293505E-3</v>
      </c>
      <c r="D112" s="235">
        <f t="shared" si="17"/>
        <v>1.3592438657448853E-3</v>
      </c>
      <c r="E112" s="235">
        <f t="shared" si="17"/>
        <v>1.3575659272706886E-3</v>
      </c>
      <c r="F112" s="235">
        <f t="shared" si="17"/>
        <v>1.3579249389225406E-3</v>
      </c>
      <c r="G112" s="235">
        <f t="shared" si="17"/>
        <v>1.3494075975888236E-3</v>
      </c>
      <c r="H112" s="235">
        <f t="shared" si="17"/>
        <v>1.3511937912983754E-3</v>
      </c>
      <c r="I112" s="235">
        <f t="shared" si="17"/>
        <v>1.3525947138115558E-3</v>
      </c>
      <c r="J112" s="235">
        <f t="shared" si="17"/>
        <v>1.3526394041950204E-3</v>
      </c>
      <c r="K112" s="235">
        <f t="shared" si="17"/>
        <v>1.3470168406256057E-3</v>
      </c>
      <c r="L112" s="235">
        <f t="shared" si="17"/>
        <v>1.3411978332832485E-3</v>
      </c>
      <c r="M112" s="235">
        <f t="shared" si="17"/>
        <v>1.355209197020029E-3</v>
      </c>
      <c r="N112" s="235">
        <f t="shared" si="17"/>
        <v>1.3460593072699622E-3</v>
      </c>
      <c r="O112" s="235">
        <f t="shared" si="17"/>
        <v>1.3470409122780919E-3</v>
      </c>
      <c r="P112" s="235">
        <f t="shared" si="17"/>
        <v>1.3403511603771222E-3</v>
      </c>
      <c r="Q112" s="235">
        <f t="shared" si="17"/>
        <v>1.3390835736147343E-3</v>
      </c>
      <c r="R112" s="235">
        <f t="shared" si="17"/>
        <v>1.3404911146112327E-3</v>
      </c>
      <c r="S112" s="235">
        <f t="shared" si="17"/>
        <v>1.331885667366965E-3</v>
      </c>
      <c r="T112" s="235">
        <f t="shared" si="17"/>
        <v>1.3309569585452693E-3</v>
      </c>
      <c r="U112" s="235">
        <f t="shared" si="17"/>
        <v>1.3307939559934318E-3</v>
      </c>
      <c r="V112" s="235">
        <f t="shared" si="17"/>
        <v>1.3347322933428712E-3</v>
      </c>
      <c r="W112" s="235">
        <f t="shared" si="17"/>
        <v>1.3365743129750073E-3</v>
      </c>
      <c r="DA112" s="174"/>
    </row>
    <row r="113" spans="1:105" ht="12" customHeight="1" x14ac:dyDescent="0.25">
      <c r="A113" s="202" t="s">
        <v>94</v>
      </c>
      <c r="B113" s="235">
        <f t="shared" ref="B113:W113" si="18">IF(B$35=0,0,B$35/B$32)</f>
        <v>2.6609202432161468E-2</v>
      </c>
      <c r="C113" s="235">
        <f t="shared" si="18"/>
        <v>2.6501698580980958E-2</v>
      </c>
      <c r="D113" s="235">
        <f t="shared" si="18"/>
        <v>2.6514792685700127E-2</v>
      </c>
      <c r="E113" s="235">
        <f t="shared" si="18"/>
        <v>2.6482061111989259E-2</v>
      </c>
      <c r="F113" s="235">
        <f t="shared" si="18"/>
        <v>2.6489064358250287E-2</v>
      </c>
      <c r="G113" s="235">
        <f t="shared" si="18"/>
        <v>2.6322916439257767E-2</v>
      </c>
      <c r="H113" s="235">
        <f t="shared" si="18"/>
        <v>2.6357759749644414E-2</v>
      </c>
      <c r="I113" s="235">
        <f t="shared" si="18"/>
        <v>2.638508756839851E-2</v>
      </c>
      <c r="J113" s="235">
        <f t="shared" si="18"/>
        <v>2.6385959344451693E-2</v>
      </c>
      <c r="K113" s="235">
        <f t="shared" si="18"/>
        <v>2.6276279903431371E-2</v>
      </c>
      <c r="L113" s="235">
        <f t="shared" si="18"/>
        <v>2.6162768430466523E-2</v>
      </c>
      <c r="M113" s="235">
        <f t="shared" si="18"/>
        <v>2.5841831652430997E-2</v>
      </c>
      <c r="N113" s="235">
        <f t="shared" si="18"/>
        <v>2.57075771393146E-2</v>
      </c>
      <c r="O113" s="235">
        <f t="shared" si="18"/>
        <v>2.5772799085905677E-2</v>
      </c>
      <c r="P113" s="235">
        <f t="shared" si="18"/>
        <v>2.5943982249948046E-2</v>
      </c>
      <c r="Q113" s="235">
        <f t="shared" si="18"/>
        <v>2.6121525531964507E-2</v>
      </c>
      <c r="R113" s="235">
        <f t="shared" si="18"/>
        <v>2.6017222363385471E-2</v>
      </c>
      <c r="S113" s="235">
        <f t="shared" si="18"/>
        <v>2.5981115855128391E-2</v>
      </c>
      <c r="T113" s="235">
        <f t="shared" si="18"/>
        <v>2.5962999516704343E-2</v>
      </c>
      <c r="U113" s="235">
        <f t="shared" si="18"/>
        <v>2.595981982321582E-2</v>
      </c>
      <c r="V113" s="235">
        <f t="shared" si="18"/>
        <v>2.6036645035363834E-2</v>
      </c>
      <c r="W113" s="235">
        <f t="shared" si="18"/>
        <v>2.5741921087219451E-2</v>
      </c>
      <c r="DA113" s="174"/>
    </row>
    <row r="114" spans="1:105" ht="12" customHeight="1" x14ac:dyDescent="0.25">
      <c r="A114" s="202" t="s">
        <v>95</v>
      </c>
      <c r="B114" s="235">
        <f t="shared" ref="B114:W114" si="19">IF(B$36=0,0,B$36/B$32)</f>
        <v>1.4856098380209511E-2</v>
      </c>
      <c r="C114" s="235">
        <f t="shared" si="19"/>
        <v>1.4796078250201454E-2</v>
      </c>
      <c r="D114" s="235">
        <f t="shared" si="19"/>
        <v>1.4803388777768168E-2</v>
      </c>
      <c r="E114" s="235">
        <f t="shared" si="19"/>
        <v>1.4785114517935415E-2</v>
      </c>
      <c r="F114" s="235">
        <f t="shared" si="19"/>
        <v>1.4789024477871272E-2</v>
      </c>
      <c r="G114" s="235">
        <f t="shared" si="19"/>
        <v>1.469626296664174E-2</v>
      </c>
      <c r="H114" s="235">
        <f t="shared" si="19"/>
        <v>1.4715716223398144E-2</v>
      </c>
      <c r="I114" s="235">
        <f t="shared" si="19"/>
        <v>1.4730973530149915E-2</v>
      </c>
      <c r="J114" s="235">
        <f t="shared" si="19"/>
        <v>1.4731460248639307E-2</v>
      </c>
      <c r="K114" s="235">
        <f t="shared" si="19"/>
        <v>1.4670225472052581E-2</v>
      </c>
      <c r="L114" s="235">
        <f t="shared" si="19"/>
        <v>1.4606851246013765E-2</v>
      </c>
      <c r="M114" s="235">
        <f t="shared" si="19"/>
        <v>1.4769763331252758E-2</v>
      </c>
      <c r="N114" s="235">
        <f t="shared" si="19"/>
        <v>1.4659797072198446E-2</v>
      </c>
      <c r="O114" s="235">
        <f t="shared" si="19"/>
        <v>1.4670487634008404E-2</v>
      </c>
      <c r="P114" s="235">
        <f t="shared" si="19"/>
        <v>1.4597630216209717E-2</v>
      </c>
      <c r="Q114" s="235">
        <f t="shared" si="19"/>
        <v>1.4583825055762745E-2</v>
      </c>
      <c r="R114" s="235">
        <f t="shared" si="19"/>
        <v>1.459915444375332E-2</v>
      </c>
      <c r="S114" s="235">
        <f t="shared" si="19"/>
        <v>1.4505433379878099E-2</v>
      </c>
      <c r="T114" s="235">
        <f t="shared" si="19"/>
        <v>1.4495318905135649E-2</v>
      </c>
      <c r="U114" s="235">
        <f t="shared" si="19"/>
        <v>1.4493543660672592E-2</v>
      </c>
      <c r="V114" s="235">
        <f t="shared" si="19"/>
        <v>1.4536435698217158E-2</v>
      </c>
      <c r="W114" s="235">
        <f t="shared" si="19"/>
        <v>1.4556496949503986E-2</v>
      </c>
      <c r="DA114" s="174"/>
    </row>
    <row r="115" spans="1:105" ht="12" customHeight="1" x14ac:dyDescent="0.25">
      <c r="A115" s="56" t="s">
        <v>96</v>
      </c>
      <c r="B115" s="302">
        <f t="shared" ref="B115:W115" si="20">IF(B$37=0,0,B$37/B$32)</f>
        <v>1.907708755623918E-3</v>
      </c>
      <c r="C115" s="302">
        <f t="shared" si="20"/>
        <v>3.3865364825868848E-3</v>
      </c>
      <c r="D115" s="302">
        <f t="shared" si="20"/>
        <v>3.6771766395182074E-3</v>
      </c>
      <c r="E115" s="302">
        <f t="shared" si="20"/>
        <v>4.9223908221682393E-3</v>
      </c>
      <c r="F115" s="302">
        <f t="shared" si="20"/>
        <v>5.3278492865758004E-3</v>
      </c>
      <c r="G115" s="302">
        <f t="shared" si="20"/>
        <v>5.5916305933560078E-3</v>
      </c>
      <c r="H115" s="302">
        <f t="shared" si="20"/>
        <v>5.7774521613454342E-3</v>
      </c>
      <c r="I115" s="302">
        <f t="shared" si="20"/>
        <v>5.8776318338662065E-3</v>
      </c>
      <c r="J115" s="302">
        <f t="shared" si="20"/>
        <v>6.3125741655839195E-3</v>
      </c>
      <c r="K115" s="302">
        <f t="shared" si="20"/>
        <v>7.4405913307611111E-3</v>
      </c>
      <c r="L115" s="302">
        <f t="shared" si="20"/>
        <v>7.6652385817926319E-3</v>
      </c>
      <c r="M115" s="302">
        <f t="shared" si="20"/>
        <v>8.4104513434225606E-3</v>
      </c>
      <c r="N115" s="302">
        <f t="shared" si="20"/>
        <v>7.8764833936856519E-3</v>
      </c>
      <c r="O115" s="302">
        <f t="shared" si="20"/>
        <v>7.5881707044177082E-3</v>
      </c>
      <c r="P115" s="302">
        <f t="shared" si="20"/>
        <v>7.9331985348825278E-3</v>
      </c>
      <c r="Q115" s="302">
        <f t="shared" si="20"/>
        <v>7.8880915122469739E-3</v>
      </c>
      <c r="R115" s="302">
        <f t="shared" si="20"/>
        <v>8.0836013361250299E-3</v>
      </c>
      <c r="S115" s="302">
        <f t="shared" si="20"/>
        <v>8.7773483754845071E-3</v>
      </c>
      <c r="T115" s="302">
        <f t="shared" si="20"/>
        <v>8.8173075426526016E-3</v>
      </c>
      <c r="U115" s="302">
        <f t="shared" si="20"/>
        <v>8.7589182230703097E-3</v>
      </c>
      <c r="V115" s="302">
        <f t="shared" si="20"/>
        <v>8.7637029293894282E-3</v>
      </c>
      <c r="W115" s="302">
        <f t="shared" si="20"/>
        <v>9.3024209819876722E-3</v>
      </c>
      <c r="DA115" s="68"/>
    </row>
    <row r="116" spans="1:105" ht="12" customHeight="1" x14ac:dyDescent="0.25">
      <c r="A116" s="203" t="s">
        <v>1885</v>
      </c>
      <c r="B116" s="303">
        <f t="shared" ref="B116:W116" si="21">IF(B$43=0,0,B$43/B$32)</f>
        <v>2.8945559760614501E-2</v>
      </c>
      <c r="C116" s="303">
        <f t="shared" si="21"/>
        <v>3.0379660483896623E-2</v>
      </c>
      <c r="D116" s="303">
        <f t="shared" si="21"/>
        <v>3.0218385966284622E-2</v>
      </c>
      <c r="E116" s="303">
        <f t="shared" si="21"/>
        <v>3.1817437474347954E-2</v>
      </c>
      <c r="F116" s="303">
        <f t="shared" si="21"/>
        <v>3.4304095059972749E-2</v>
      </c>
      <c r="G116" s="303">
        <f t="shared" si="21"/>
        <v>3.4079806524965138E-2</v>
      </c>
      <c r="H116" s="303">
        <f t="shared" si="21"/>
        <v>3.4245672650201467E-2</v>
      </c>
      <c r="I116" s="303">
        <f t="shared" si="21"/>
        <v>3.4531735796810611E-2</v>
      </c>
      <c r="J116" s="303">
        <f t="shared" si="21"/>
        <v>3.4525724330293307E-2</v>
      </c>
      <c r="K116" s="303">
        <f t="shared" si="21"/>
        <v>3.6270207530775221E-2</v>
      </c>
      <c r="L116" s="303">
        <f t="shared" si="21"/>
        <v>3.7408671105364874E-2</v>
      </c>
      <c r="M116" s="303">
        <f t="shared" si="21"/>
        <v>3.767622955110083E-2</v>
      </c>
      <c r="N116" s="303">
        <f t="shared" si="21"/>
        <v>3.5186336265052194E-2</v>
      </c>
      <c r="O116" s="303">
        <f t="shared" si="21"/>
        <v>3.6101543485553854E-2</v>
      </c>
      <c r="P116" s="303">
        <f t="shared" si="21"/>
        <v>3.7534118069339678E-2</v>
      </c>
      <c r="Q116" s="303">
        <f t="shared" si="21"/>
        <v>3.7143386931600408E-2</v>
      </c>
      <c r="R116" s="303">
        <f t="shared" si="21"/>
        <v>3.6144324792659957E-2</v>
      </c>
      <c r="S116" s="303">
        <f t="shared" si="21"/>
        <v>3.626041426189934E-2</v>
      </c>
      <c r="T116" s="303">
        <f t="shared" si="21"/>
        <v>3.6611637033532152E-2</v>
      </c>
      <c r="U116" s="303">
        <f t="shared" si="21"/>
        <v>3.6586355115018281E-2</v>
      </c>
      <c r="V116" s="303">
        <f t="shared" si="21"/>
        <v>3.6904303706832314E-2</v>
      </c>
      <c r="W116" s="303">
        <f t="shared" si="21"/>
        <v>3.8101396449955673E-2</v>
      </c>
      <c r="DA116" s="175"/>
    </row>
    <row r="117" spans="1:105" ht="12" customHeight="1" x14ac:dyDescent="0.25">
      <c r="A117" s="62" t="s">
        <v>1886</v>
      </c>
      <c r="B117" s="304">
        <f t="shared" ref="B117:W117" si="22">IF(B$44=0,0,B$44/B$32)</f>
        <v>2.5341420915629468E-2</v>
      </c>
      <c r="C117" s="304">
        <f t="shared" si="22"/>
        <v>2.5172761146778039E-2</v>
      </c>
      <c r="D117" s="304">
        <f t="shared" si="22"/>
        <v>2.5177931216651121E-2</v>
      </c>
      <c r="E117" s="304">
        <f t="shared" si="22"/>
        <v>2.4995562175635429E-2</v>
      </c>
      <c r="F117" s="304">
        <f t="shared" si="22"/>
        <v>2.4753664551125272E-2</v>
      </c>
      <c r="G117" s="304">
        <f t="shared" si="22"/>
        <v>2.47786840786287E-2</v>
      </c>
      <c r="H117" s="304">
        <f t="shared" si="22"/>
        <v>2.4755242406896003E-2</v>
      </c>
      <c r="I117" s="304">
        <f t="shared" si="22"/>
        <v>2.4723848620391335E-2</v>
      </c>
      <c r="J117" s="304">
        <f t="shared" si="22"/>
        <v>2.4711276396327392E-2</v>
      </c>
      <c r="K117" s="304">
        <f t="shared" si="22"/>
        <v>2.452470356896785E-2</v>
      </c>
      <c r="L117" s="304">
        <f t="shared" si="22"/>
        <v>2.4421402174140058E-2</v>
      </c>
      <c r="M117" s="304">
        <f t="shared" si="22"/>
        <v>2.4384933826794273E-2</v>
      </c>
      <c r="N117" s="304">
        <f t="shared" si="22"/>
        <v>2.4639835183541636E-2</v>
      </c>
      <c r="O117" s="304">
        <f t="shared" si="22"/>
        <v>2.455868060227813E-2</v>
      </c>
      <c r="P117" s="304">
        <f t="shared" si="22"/>
        <v>2.4409086012394238E-2</v>
      </c>
      <c r="Q117" s="304">
        <f t="shared" si="22"/>
        <v>2.4442206990849171E-2</v>
      </c>
      <c r="R117" s="304">
        <f t="shared" si="22"/>
        <v>2.4531870884030034E-2</v>
      </c>
      <c r="S117" s="304">
        <f t="shared" si="22"/>
        <v>2.4507255394714742E-2</v>
      </c>
      <c r="T117" s="304">
        <f t="shared" si="22"/>
        <v>2.4475019567217732E-2</v>
      </c>
      <c r="U117" s="304">
        <f t="shared" si="22"/>
        <v>2.4479338185289246E-2</v>
      </c>
      <c r="V117" s="304">
        <f t="shared" si="22"/>
        <v>2.4444215535235115E-2</v>
      </c>
      <c r="W117" s="304">
        <f t="shared" si="22"/>
        <v>2.4331606945619033E-2</v>
      </c>
      <c r="DA117" s="72"/>
    </row>
    <row r="118" spans="1:105" ht="12" customHeight="1" x14ac:dyDescent="0.25">
      <c r="A118" s="62" t="s">
        <v>1898</v>
      </c>
      <c r="B118" s="304">
        <f t="shared" ref="B118:W118" si="23">IF(B$55=0,0,B$55/B$32)</f>
        <v>3.6041388449850323E-3</v>
      </c>
      <c r="C118" s="304">
        <f t="shared" si="23"/>
        <v>5.2068993371185831E-3</v>
      </c>
      <c r="D118" s="304">
        <f t="shared" si="23"/>
        <v>5.0404547496335026E-3</v>
      </c>
      <c r="E118" s="304">
        <f t="shared" si="23"/>
        <v>6.8218752987125224E-3</v>
      </c>
      <c r="F118" s="304">
        <f t="shared" si="23"/>
        <v>9.5504305088474784E-3</v>
      </c>
      <c r="G118" s="304">
        <f t="shared" si="23"/>
        <v>9.3011224463364385E-3</v>
      </c>
      <c r="H118" s="304">
        <f t="shared" si="23"/>
        <v>9.4904302433054671E-3</v>
      </c>
      <c r="I118" s="304">
        <f t="shared" si="23"/>
        <v>9.8078871764192693E-3</v>
      </c>
      <c r="J118" s="304">
        <f t="shared" si="23"/>
        <v>9.8144479339659103E-3</v>
      </c>
      <c r="K118" s="304">
        <f t="shared" si="23"/>
        <v>1.1745503961807371E-2</v>
      </c>
      <c r="L118" s="304">
        <f t="shared" si="23"/>
        <v>1.2987268931224819E-2</v>
      </c>
      <c r="M118" s="304">
        <f t="shared" si="23"/>
        <v>1.3291295724306559E-2</v>
      </c>
      <c r="N118" s="304">
        <f t="shared" si="23"/>
        <v>1.0546501081510557E-2</v>
      </c>
      <c r="O118" s="304">
        <f t="shared" si="23"/>
        <v>1.1542862883275723E-2</v>
      </c>
      <c r="P118" s="304">
        <f t="shared" si="23"/>
        <v>1.312503205694544E-2</v>
      </c>
      <c r="Q118" s="304">
        <f t="shared" si="23"/>
        <v>1.2701179940751234E-2</v>
      </c>
      <c r="R118" s="304">
        <f t="shared" si="23"/>
        <v>1.1612453908629923E-2</v>
      </c>
      <c r="S118" s="304">
        <f t="shared" si="23"/>
        <v>1.1753158867184598E-2</v>
      </c>
      <c r="T118" s="304">
        <f t="shared" si="23"/>
        <v>1.213661746631442E-2</v>
      </c>
      <c r="U118" s="304">
        <f t="shared" si="23"/>
        <v>1.2107016929729039E-2</v>
      </c>
      <c r="V118" s="304">
        <f t="shared" si="23"/>
        <v>1.2460088171597196E-2</v>
      </c>
      <c r="W118" s="304">
        <f t="shared" si="23"/>
        <v>1.3769789504336643E-2</v>
      </c>
      <c r="DA118" s="72"/>
    </row>
    <row r="119" spans="1:105" ht="12" customHeight="1" x14ac:dyDescent="0.25">
      <c r="A119" s="203" t="s">
        <v>1900</v>
      </c>
      <c r="B119" s="303">
        <f t="shared" ref="B119:W119" si="24">IF(B$56=0,0,B$56/B$32)</f>
        <v>0.81242058347598411</v>
      </c>
      <c r="C119" s="303">
        <f t="shared" si="24"/>
        <v>0.81037963972101645</v>
      </c>
      <c r="D119" s="303">
        <f t="shared" si="24"/>
        <v>0.81019945291000584</v>
      </c>
      <c r="E119" s="303">
        <f t="shared" si="24"/>
        <v>0.80809272736394688</v>
      </c>
      <c r="F119" s="303">
        <f t="shared" si="24"/>
        <v>0.80605493575129683</v>
      </c>
      <c r="G119" s="303">
        <f t="shared" si="24"/>
        <v>0.8063337973232505</v>
      </c>
      <c r="H119" s="303">
        <f t="shared" si="24"/>
        <v>0.80598090137268896</v>
      </c>
      <c r="I119" s="303">
        <f t="shared" si="24"/>
        <v>0.80564057920034704</v>
      </c>
      <c r="J119" s="303">
        <f t="shared" si="24"/>
        <v>0.80525480193380405</v>
      </c>
      <c r="K119" s="303">
        <f t="shared" si="24"/>
        <v>0.80332417495578123</v>
      </c>
      <c r="L119" s="303">
        <f t="shared" si="24"/>
        <v>0.80261233703887513</v>
      </c>
      <c r="M119" s="303">
        <f t="shared" si="24"/>
        <v>0.80208303285088689</v>
      </c>
      <c r="N119" s="303">
        <f t="shared" si="24"/>
        <v>0.80450028103060056</v>
      </c>
      <c r="O119" s="303">
        <f t="shared" si="24"/>
        <v>0.80398413390787316</v>
      </c>
      <c r="P119" s="303">
        <f t="shared" si="24"/>
        <v>0.80250618172877763</v>
      </c>
      <c r="Q119" s="303">
        <f t="shared" si="24"/>
        <v>0.80268121126832703</v>
      </c>
      <c r="R119" s="303">
        <f t="shared" si="24"/>
        <v>0.80327653110850583</v>
      </c>
      <c r="S119" s="303">
        <f t="shared" si="24"/>
        <v>0.80278577861190015</v>
      </c>
      <c r="T119" s="303">
        <f t="shared" si="24"/>
        <v>0.80255528205145399</v>
      </c>
      <c r="U119" s="303">
        <f t="shared" si="24"/>
        <v>0.8026312112902072</v>
      </c>
      <c r="V119" s="303">
        <f t="shared" si="24"/>
        <v>0.80224613715122906</v>
      </c>
      <c r="W119" s="303">
        <f t="shared" si="24"/>
        <v>0.80137923506430153</v>
      </c>
      <c r="DA119" s="175"/>
    </row>
    <row r="120" spans="1:105" ht="12" customHeight="1" x14ac:dyDescent="0.25">
      <c r="A120" s="62" t="s">
        <v>1901</v>
      </c>
      <c r="B120" s="304">
        <f t="shared" ref="B120:W120" si="25">IF(B$57=0,0,B$57/B$32)</f>
        <v>0.80496278202587757</v>
      </c>
      <c r="C120" s="304">
        <f t="shared" si="25"/>
        <v>0.79960535407412614</v>
      </c>
      <c r="D120" s="304">
        <f t="shared" si="25"/>
        <v>0.79976957982303576</v>
      </c>
      <c r="E120" s="304">
        <f t="shared" si="25"/>
        <v>0.79397668087312556</v>
      </c>
      <c r="F120" s="304">
        <f t="shared" si="25"/>
        <v>0.78629287397692038</v>
      </c>
      <c r="G120" s="304">
        <f t="shared" si="25"/>
        <v>0.78708761190938248</v>
      </c>
      <c r="H120" s="304">
        <f t="shared" si="25"/>
        <v>0.7863429941014024</v>
      </c>
      <c r="I120" s="304">
        <f t="shared" si="25"/>
        <v>0.78534577970654873</v>
      </c>
      <c r="J120" s="304">
        <f t="shared" si="25"/>
        <v>0.78494642670686976</v>
      </c>
      <c r="K120" s="304">
        <f t="shared" si="25"/>
        <v>0.77901999572015512</v>
      </c>
      <c r="L120" s="304">
        <f t="shared" si="25"/>
        <v>0.77573865729621416</v>
      </c>
      <c r="M120" s="304">
        <f t="shared" si="25"/>
        <v>0.77458025096875893</v>
      </c>
      <c r="N120" s="304">
        <f t="shared" si="25"/>
        <v>0.78267711759485181</v>
      </c>
      <c r="O120" s="304">
        <f t="shared" si="25"/>
        <v>0.78009926619001146</v>
      </c>
      <c r="P120" s="304">
        <f t="shared" si="25"/>
        <v>0.77534743804075845</v>
      </c>
      <c r="Q120" s="304">
        <f t="shared" si="25"/>
        <v>0.77639951617991498</v>
      </c>
      <c r="R120" s="304">
        <f t="shared" si="25"/>
        <v>0.77924766337507234</v>
      </c>
      <c r="S120" s="304">
        <f t="shared" si="25"/>
        <v>0.77846575959682107</v>
      </c>
      <c r="T120" s="304">
        <f t="shared" si="25"/>
        <v>0.77744179801750468</v>
      </c>
      <c r="U120" s="304">
        <f t="shared" si="25"/>
        <v>0.77757897765036466</v>
      </c>
      <c r="V120" s="304">
        <f t="shared" si="25"/>
        <v>0.77646331700158566</v>
      </c>
      <c r="W120" s="304">
        <f t="shared" si="25"/>
        <v>0.77288633827260489</v>
      </c>
      <c r="DA120" s="72"/>
    </row>
    <row r="121" spans="1:105" ht="12" customHeight="1" x14ac:dyDescent="0.25">
      <c r="A121" s="62" t="s">
        <v>1913</v>
      </c>
      <c r="B121" s="304">
        <f t="shared" ref="B121:W121" si="26">IF(B$68=0,0,B$68/B$32)</f>
        <v>7.4578014501065146E-3</v>
      </c>
      <c r="C121" s="304">
        <f t="shared" si="26"/>
        <v>1.077428564689019E-2</v>
      </c>
      <c r="D121" s="304">
        <f t="shared" si="26"/>
        <v>1.0429873086970121E-2</v>
      </c>
      <c r="E121" s="304">
        <f t="shared" si="26"/>
        <v>1.4116046490821396E-2</v>
      </c>
      <c r="F121" s="304">
        <f t="shared" si="26"/>
        <v>1.9762061774376505E-2</v>
      </c>
      <c r="G121" s="304">
        <f t="shared" si="26"/>
        <v>1.9246185413868036E-2</v>
      </c>
      <c r="H121" s="304">
        <f t="shared" si="26"/>
        <v>1.9637907271286635E-2</v>
      </c>
      <c r="I121" s="304">
        <f t="shared" si="26"/>
        <v>2.0294799493798213E-2</v>
      </c>
      <c r="J121" s="304">
        <f t="shared" si="26"/>
        <v>2.030837522693436E-2</v>
      </c>
      <c r="K121" s="304">
        <f t="shared" si="26"/>
        <v>2.4304179235626135E-2</v>
      </c>
      <c r="L121" s="304">
        <f t="shared" si="26"/>
        <v>2.6873679742660937E-2</v>
      </c>
      <c r="M121" s="304">
        <f t="shared" si="26"/>
        <v>2.7502781882127951E-2</v>
      </c>
      <c r="N121" s="304">
        <f t="shared" si="26"/>
        <v>2.1823163435748815E-2</v>
      </c>
      <c r="O121" s="304">
        <f t="shared" si="26"/>
        <v>2.3884867717861687E-2</v>
      </c>
      <c r="P121" s="304">
        <f t="shared" si="26"/>
        <v>2.7158743688019227E-2</v>
      </c>
      <c r="Q121" s="304">
        <f t="shared" si="26"/>
        <v>2.6281695088412074E-2</v>
      </c>
      <c r="R121" s="304">
        <f t="shared" si="26"/>
        <v>2.4028867733433542E-2</v>
      </c>
      <c r="S121" s="304">
        <f t="shared" si="26"/>
        <v>2.4320019015079172E-2</v>
      </c>
      <c r="T121" s="304">
        <f t="shared" si="26"/>
        <v>2.5113484033949196E-2</v>
      </c>
      <c r="U121" s="304">
        <f t="shared" si="26"/>
        <v>2.5052233639842547E-2</v>
      </c>
      <c r="V121" s="304">
        <f t="shared" si="26"/>
        <v>2.5782820149643393E-2</v>
      </c>
      <c r="W121" s="304">
        <f t="shared" si="26"/>
        <v>2.8492896791696629E-2</v>
      </c>
      <c r="DA121" s="72"/>
    </row>
    <row r="122" spans="1:105" ht="12" customHeight="1" x14ac:dyDescent="0.25">
      <c r="A122" s="203" t="s">
        <v>1915</v>
      </c>
      <c r="B122" s="303">
        <f t="shared" ref="B122:W122" si="27">IF(B$69=0,0,B$69/B$32)</f>
        <v>0.11019833283221704</v>
      </c>
      <c r="C122" s="303">
        <f t="shared" si="27"/>
        <v>0.10951432518477254</v>
      </c>
      <c r="D122" s="303">
        <f t="shared" si="27"/>
        <v>0.10954225051485354</v>
      </c>
      <c r="E122" s="303">
        <f t="shared" si="27"/>
        <v>0.10886194352537935</v>
      </c>
      <c r="F122" s="303">
        <f t="shared" si="27"/>
        <v>0.10799537348430012</v>
      </c>
      <c r="G122" s="303">
        <f t="shared" si="27"/>
        <v>0.1079675389217063</v>
      </c>
      <c r="H122" s="303">
        <f t="shared" si="27"/>
        <v>0.10790782152334406</v>
      </c>
      <c r="I122" s="303">
        <f t="shared" si="27"/>
        <v>0.10781411651686416</v>
      </c>
      <c r="J122" s="303">
        <f t="shared" si="27"/>
        <v>0.10776943856454796</v>
      </c>
      <c r="K122" s="303">
        <f t="shared" si="27"/>
        <v>0.10701934637641829</v>
      </c>
      <c r="L122" s="303">
        <f t="shared" si="27"/>
        <v>0.10656655520904408</v>
      </c>
      <c r="M122" s="303">
        <f t="shared" si="27"/>
        <v>0.10626230001281507</v>
      </c>
      <c r="N122" s="303">
        <f t="shared" si="27"/>
        <v>0.10713282837556196</v>
      </c>
      <c r="O122" s="303">
        <f t="shared" si="27"/>
        <v>0.10692891217320963</v>
      </c>
      <c r="P122" s="303">
        <f t="shared" si="27"/>
        <v>0.10651045306379207</v>
      </c>
      <c r="Q122" s="303">
        <f t="shared" si="27"/>
        <v>0.10661222794916993</v>
      </c>
      <c r="R122" s="303">
        <f t="shared" si="27"/>
        <v>0.10691357242711151</v>
      </c>
      <c r="S122" s="303">
        <f t="shared" si="27"/>
        <v>0.10674689130523826</v>
      </c>
      <c r="T122" s="303">
        <f t="shared" si="27"/>
        <v>0.10661788345077804</v>
      </c>
      <c r="U122" s="303">
        <f t="shared" si="27"/>
        <v>0.10663118533833396</v>
      </c>
      <c r="V122" s="303">
        <f t="shared" si="27"/>
        <v>0.10655919260489138</v>
      </c>
      <c r="W122" s="303">
        <f t="shared" si="27"/>
        <v>0.10599532585039181</v>
      </c>
      <c r="DA122" s="175"/>
    </row>
    <row r="123" spans="1:105" ht="12" customHeight="1" x14ac:dyDescent="0.25">
      <c r="A123" s="62" t="s">
        <v>1916</v>
      </c>
      <c r="B123" s="304">
        <f t="shared" ref="B123:W123" si="28">IF(B$70=0,0,B$70/B$32)</f>
        <v>9.1303648887194194E-2</v>
      </c>
      <c r="C123" s="304">
        <f t="shared" si="28"/>
        <v>9.0695977661185367E-2</v>
      </c>
      <c r="D123" s="304">
        <f t="shared" si="28"/>
        <v>9.0714605118816308E-2</v>
      </c>
      <c r="E123" s="304">
        <f t="shared" si="28"/>
        <v>9.0057540191627428E-2</v>
      </c>
      <c r="F123" s="304">
        <f t="shared" si="28"/>
        <v>8.918599727978932E-2</v>
      </c>
      <c r="G123" s="304">
        <f t="shared" si="28"/>
        <v>8.9276141165647319E-2</v>
      </c>
      <c r="H123" s="304">
        <f t="shared" si="28"/>
        <v>8.9191682201316236E-2</v>
      </c>
      <c r="I123" s="304">
        <f t="shared" si="28"/>
        <v>8.9078572235233272E-2</v>
      </c>
      <c r="J123" s="304">
        <f t="shared" si="28"/>
        <v>8.9033275251473434E-2</v>
      </c>
      <c r="K123" s="304">
        <f t="shared" si="28"/>
        <v>8.8361064329369257E-2</v>
      </c>
      <c r="L123" s="304">
        <f t="shared" si="28"/>
        <v>8.7988875480357401E-2</v>
      </c>
      <c r="M123" s="304">
        <f t="shared" si="28"/>
        <v>8.7857482170067377E-2</v>
      </c>
      <c r="N123" s="304">
        <f t="shared" si="28"/>
        <v>8.8775876764230668E-2</v>
      </c>
      <c r="O123" s="304">
        <f t="shared" si="28"/>
        <v>8.8483481581737175E-2</v>
      </c>
      <c r="P123" s="304">
        <f t="shared" si="28"/>
        <v>8.7944501074067274E-2</v>
      </c>
      <c r="Q123" s="304">
        <f t="shared" si="28"/>
        <v>8.8063834011147535E-2</v>
      </c>
      <c r="R123" s="304">
        <f t="shared" si="28"/>
        <v>8.8386887743931566E-2</v>
      </c>
      <c r="S123" s="304">
        <f t="shared" si="28"/>
        <v>8.8298199583898437E-2</v>
      </c>
      <c r="T123" s="304">
        <f t="shared" si="28"/>
        <v>8.8182055793651945E-2</v>
      </c>
      <c r="U123" s="304">
        <f t="shared" si="28"/>
        <v>8.8197615520527198E-2</v>
      </c>
      <c r="V123" s="304">
        <f t="shared" si="28"/>
        <v>8.8071070678420446E-2</v>
      </c>
      <c r="W123" s="304">
        <f t="shared" si="28"/>
        <v>8.7665348554068337E-2</v>
      </c>
      <c r="DA123" s="72"/>
    </row>
    <row r="124" spans="1:105" ht="12" customHeight="1" x14ac:dyDescent="0.25">
      <c r="A124" s="63" t="s">
        <v>1928</v>
      </c>
      <c r="B124" s="305">
        <f t="shared" ref="B124:W124" si="29">IF(B$81=0,0,B$81/B$32)</f>
        <v>1.8894683945022854E-2</v>
      </c>
      <c r="C124" s="305">
        <f t="shared" si="29"/>
        <v>1.8818347523587183E-2</v>
      </c>
      <c r="D124" s="305">
        <f t="shared" si="29"/>
        <v>1.8827645396037238E-2</v>
      </c>
      <c r="E124" s="305">
        <f t="shared" si="29"/>
        <v>1.8804403333751944E-2</v>
      </c>
      <c r="F124" s="305">
        <f t="shared" si="29"/>
        <v>1.8809376204510789E-2</v>
      </c>
      <c r="G124" s="305">
        <f t="shared" si="29"/>
        <v>1.8691397756058981E-2</v>
      </c>
      <c r="H124" s="305">
        <f t="shared" si="29"/>
        <v>1.8716139322027828E-2</v>
      </c>
      <c r="I124" s="305">
        <f t="shared" si="29"/>
        <v>1.8735544281630892E-2</v>
      </c>
      <c r="J124" s="305">
        <f t="shared" si="29"/>
        <v>1.8736163313074525E-2</v>
      </c>
      <c r="K124" s="305">
        <f t="shared" si="29"/>
        <v>1.8658282047049023E-2</v>
      </c>
      <c r="L124" s="305">
        <f t="shared" si="29"/>
        <v>1.857767972868668E-2</v>
      </c>
      <c r="M124" s="305">
        <f t="shared" si="29"/>
        <v>1.8404817842747709E-2</v>
      </c>
      <c r="N124" s="305">
        <f t="shared" si="29"/>
        <v>1.8356951611331281E-2</v>
      </c>
      <c r="O124" s="305">
        <f t="shared" si="29"/>
        <v>1.8445430591472453E-2</v>
      </c>
      <c r="P124" s="305">
        <f t="shared" si="29"/>
        <v>1.8565951989724799E-2</v>
      </c>
      <c r="Q124" s="305">
        <f t="shared" si="29"/>
        <v>1.8548393938022385E-2</v>
      </c>
      <c r="R124" s="305">
        <f t="shared" si="29"/>
        <v>1.8526684683179959E-2</v>
      </c>
      <c r="S124" s="305">
        <f t="shared" si="29"/>
        <v>1.8448691721339828E-2</v>
      </c>
      <c r="T124" s="305">
        <f t="shared" si="29"/>
        <v>1.8435827657126098E-2</v>
      </c>
      <c r="U124" s="305">
        <f t="shared" si="29"/>
        <v>1.843356981780676E-2</v>
      </c>
      <c r="V124" s="305">
        <f t="shared" si="29"/>
        <v>1.8488121926470927E-2</v>
      </c>
      <c r="W124" s="305">
        <f t="shared" si="29"/>
        <v>1.8329977296323484E-2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60</v>
      </c>
      <c r="B126" s="234">
        <f t="shared" ref="B126:W126" si="30">SUM(B$127:B$132)</f>
        <v>0.99999999999999978</v>
      </c>
      <c r="C126" s="234">
        <f t="shared" si="30"/>
        <v>0.99999999999999967</v>
      </c>
      <c r="D126" s="234">
        <f t="shared" si="30"/>
        <v>1</v>
      </c>
      <c r="E126" s="234">
        <f t="shared" si="30"/>
        <v>1</v>
      </c>
      <c r="F126" s="234">
        <f t="shared" si="30"/>
        <v>1</v>
      </c>
      <c r="G126" s="234">
        <f t="shared" si="30"/>
        <v>1</v>
      </c>
      <c r="H126" s="234">
        <f t="shared" si="30"/>
        <v>1.0000000000000002</v>
      </c>
      <c r="I126" s="234">
        <f t="shared" si="30"/>
        <v>1</v>
      </c>
      <c r="J126" s="234">
        <f t="shared" si="30"/>
        <v>0.99999999999999978</v>
      </c>
      <c r="K126" s="234">
        <f t="shared" si="30"/>
        <v>1.0000000000000004</v>
      </c>
      <c r="L126" s="234">
        <f t="shared" si="30"/>
        <v>1.0000000000000002</v>
      </c>
      <c r="M126" s="234">
        <f t="shared" si="30"/>
        <v>1.0000000000000002</v>
      </c>
      <c r="N126" s="234">
        <f t="shared" si="30"/>
        <v>1</v>
      </c>
      <c r="O126" s="234">
        <f t="shared" si="30"/>
        <v>1</v>
      </c>
      <c r="P126" s="234">
        <f t="shared" si="30"/>
        <v>1.0000000000000002</v>
      </c>
      <c r="Q126" s="234">
        <f t="shared" si="30"/>
        <v>0.99999999999999978</v>
      </c>
      <c r="R126" s="234">
        <f t="shared" si="30"/>
        <v>0.99999999999999967</v>
      </c>
      <c r="S126" s="234">
        <f t="shared" si="30"/>
        <v>1</v>
      </c>
      <c r="T126" s="234">
        <f t="shared" si="30"/>
        <v>0.99999999999999956</v>
      </c>
      <c r="U126" s="234">
        <f t="shared" si="30"/>
        <v>1</v>
      </c>
      <c r="V126" s="234">
        <f t="shared" si="30"/>
        <v>1</v>
      </c>
      <c r="W126" s="234">
        <f t="shared" si="30"/>
        <v>1</v>
      </c>
      <c r="DA126" s="95"/>
    </row>
    <row r="127" spans="1:105" ht="12" customHeight="1" x14ac:dyDescent="0.25">
      <c r="A127" s="55" t="s">
        <v>92</v>
      </c>
      <c r="B127" s="301">
        <f t="shared" ref="B127:W127" si="31">IF(B$84=0,0,B$84/B$83)</f>
        <v>2.7864621636633675E-2</v>
      </c>
      <c r="C127" s="301">
        <f t="shared" si="31"/>
        <v>2.7957766608735717E-2</v>
      </c>
      <c r="D127" s="301">
        <f t="shared" si="31"/>
        <v>2.7843032361612178E-2</v>
      </c>
      <c r="E127" s="301">
        <f t="shared" si="31"/>
        <v>2.785095139682104E-2</v>
      </c>
      <c r="F127" s="301">
        <f t="shared" si="31"/>
        <v>2.7739136475308335E-2</v>
      </c>
      <c r="G127" s="301">
        <f t="shared" si="31"/>
        <v>2.7780700986442575E-2</v>
      </c>
      <c r="H127" s="301">
        <f t="shared" si="31"/>
        <v>2.7787364373951896E-2</v>
      </c>
      <c r="I127" s="301">
        <f t="shared" si="31"/>
        <v>2.7779133004602281E-2</v>
      </c>
      <c r="J127" s="301">
        <f t="shared" si="31"/>
        <v>2.7813313795626345E-2</v>
      </c>
      <c r="K127" s="301">
        <f t="shared" si="31"/>
        <v>2.7826250573074449E-2</v>
      </c>
      <c r="L127" s="301">
        <f t="shared" si="31"/>
        <v>2.7778530283740822E-2</v>
      </c>
      <c r="M127" s="301">
        <f t="shared" si="31"/>
        <v>2.783523207106562E-2</v>
      </c>
      <c r="N127" s="301">
        <f t="shared" si="31"/>
        <v>2.78663893594942E-2</v>
      </c>
      <c r="O127" s="301">
        <f t="shared" si="31"/>
        <v>2.7805317780794033E-2</v>
      </c>
      <c r="P127" s="301">
        <f t="shared" si="31"/>
        <v>2.7767830165384446E-2</v>
      </c>
      <c r="Q127" s="301">
        <f t="shared" si="31"/>
        <v>2.782802910491473E-2</v>
      </c>
      <c r="R127" s="301">
        <f t="shared" si="31"/>
        <v>2.7787541829895457E-2</v>
      </c>
      <c r="S127" s="301">
        <f t="shared" si="31"/>
        <v>2.7724413969034942E-2</v>
      </c>
      <c r="T127" s="301">
        <f t="shared" si="31"/>
        <v>2.7826241783699277E-2</v>
      </c>
      <c r="U127" s="301">
        <f t="shared" si="31"/>
        <v>2.7698996870608419E-2</v>
      </c>
      <c r="V127" s="301">
        <f t="shared" si="31"/>
        <v>2.7566946192159526E-2</v>
      </c>
      <c r="W127" s="301">
        <f t="shared" si="31"/>
        <v>2.7656304848854212E-2</v>
      </c>
      <c r="DA127" s="67"/>
    </row>
    <row r="128" spans="1:105" ht="12" customHeight="1" x14ac:dyDescent="0.25">
      <c r="A128" s="202" t="s">
        <v>93</v>
      </c>
      <c r="B128" s="235">
        <f t="shared" ref="B128:W128" si="32">IF(B$85=0,0,B$85/B$83)</f>
        <v>3.0864353850964163E-3</v>
      </c>
      <c r="C128" s="235">
        <f t="shared" si="32"/>
        <v>3.0967526232627391E-3</v>
      </c>
      <c r="D128" s="235">
        <f t="shared" si="32"/>
        <v>3.0840440408594896E-3</v>
      </c>
      <c r="E128" s="235">
        <f t="shared" si="32"/>
        <v>3.084921195798221E-3</v>
      </c>
      <c r="F128" s="235">
        <f t="shared" si="32"/>
        <v>3.0725359736036078E-3</v>
      </c>
      <c r="G128" s="235">
        <f t="shared" si="32"/>
        <v>3.0771398824455008E-3</v>
      </c>
      <c r="H128" s="235">
        <f t="shared" si="32"/>
        <v>3.0778779550905059E-3</v>
      </c>
      <c r="I128" s="235">
        <f t="shared" si="32"/>
        <v>3.0769662043421998E-3</v>
      </c>
      <c r="J128" s="235">
        <f t="shared" si="32"/>
        <v>3.080752252625323E-3</v>
      </c>
      <c r="K128" s="235">
        <f t="shared" si="32"/>
        <v>3.0821851996864968E-3</v>
      </c>
      <c r="L128" s="235">
        <f t="shared" si="32"/>
        <v>3.0768994437373586E-3</v>
      </c>
      <c r="M128" s="235">
        <f t="shared" si="32"/>
        <v>3.0831800387183207E-3</v>
      </c>
      <c r="N128" s="235">
        <f t="shared" si="32"/>
        <v>3.0866311875895908E-3</v>
      </c>
      <c r="O128" s="235">
        <f t="shared" si="32"/>
        <v>3.083623248720628E-3</v>
      </c>
      <c r="P128" s="235">
        <f t="shared" si="32"/>
        <v>3.088069970932869E-3</v>
      </c>
      <c r="Q128" s="235">
        <f t="shared" si="32"/>
        <v>3.0823821994404128E-3</v>
      </c>
      <c r="R128" s="235">
        <f t="shared" si="32"/>
        <v>3.0971588219940132E-3</v>
      </c>
      <c r="S128" s="235">
        <f t="shared" si="32"/>
        <v>3.1124962615450232E-3</v>
      </c>
      <c r="T128" s="235">
        <f t="shared" si="32"/>
        <v>3.0958180275181624E-3</v>
      </c>
      <c r="U128" s="235">
        <f t="shared" si="32"/>
        <v>3.1147869081238023E-3</v>
      </c>
      <c r="V128" s="235">
        <f t="shared" si="32"/>
        <v>3.1347103630764124E-3</v>
      </c>
      <c r="W128" s="235">
        <f t="shared" si="32"/>
        <v>3.1246850363384469E-3</v>
      </c>
      <c r="DA128" s="174"/>
    </row>
    <row r="129" spans="1:105" ht="12" customHeight="1" x14ac:dyDescent="0.25">
      <c r="A129" s="202" t="s">
        <v>94</v>
      </c>
      <c r="B129" s="235">
        <f t="shared" ref="B129:W129" si="33">IF(B$86=0,0,B$86/B$83)</f>
        <v>0.13429441822084223</v>
      </c>
      <c r="C129" s="235">
        <f t="shared" si="33"/>
        <v>0.13474333333628002</v>
      </c>
      <c r="D129" s="235">
        <f t="shared" si="33"/>
        <v>0.13419036803251991</v>
      </c>
      <c r="E129" s="235">
        <f t="shared" si="33"/>
        <v>0.13422853407116608</v>
      </c>
      <c r="F129" s="235">
        <f t="shared" si="33"/>
        <v>0.1336896385487803</v>
      </c>
      <c r="G129" s="235">
        <f t="shared" si="33"/>
        <v>0.13388996001426418</v>
      </c>
      <c r="H129" s="235">
        <f t="shared" si="33"/>
        <v>0.13392207441942688</v>
      </c>
      <c r="I129" s="235">
        <f t="shared" si="33"/>
        <v>0.13388240307659002</v>
      </c>
      <c r="J129" s="235">
        <f t="shared" si="33"/>
        <v>0.13404713847134134</v>
      </c>
      <c r="K129" s="235">
        <f t="shared" si="33"/>
        <v>0.13410948767613942</v>
      </c>
      <c r="L129" s="235">
        <f t="shared" si="33"/>
        <v>0.13387949824448803</v>
      </c>
      <c r="M129" s="235">
        <f t="shared" si="33"/>
        <v>0.1341527742874993</v>
      </c>
      <c r="N129" s="235">
        <f t="shared" si="33"/>
        <v>0.13430293781663025</v>
      </c>
      <c r="O129" s="235">
        <f t="shared" si="33"/>
        <v>0.13383472269319846</v>
      </c>
      <c r="P129" s="235">
        <f t="shared" si="33"/>
        <v>0.13350236740104066</v>
      </c>
      <c r="Q129" s="235">
        <f t="shared" si="33"/>
        <v>0.13411805936614446</v>
      </c>
      <c r="R129" s="235">
        <f t="shared" si="33"/>
        <v>0.13375408003483202</v>
      </c>
      <c r="S129" s="235">
        <f t="shared" si="33"/>
        <v>0.13330182678341421</v>
      </c>
      <c r="T129" s="235">
        <f t="shared" si="33"/>
        <v>0.13365993002966453</v>
      </c>
      <c r="U129" s="235">
        <f t="shared" si="33"/>
        <v>0.13293291801034388</v>
      </c>
      <c r="V129" s="235">
        <f t="shared" si="33"/>
        <v>0.1321970236338687</v>
      </c>
      <c r="W129" s="235">
        <f t="shared" si="33"/>
        <v>0.13253455256499441</v>
      </c>
      <c r="DA129" s="174"/>
    </row>
    <row r="130" spans="1:105" ht="12" customHeight="1" x14ac:dyDescent="0.25">
      <c r="A130" s="202" t="s">
        <v>95</v>
      </c>
      <c r="B130" s="235">
        <f t="shared" ref="B130:W130" si="34">IF(B$87=0,0,B$87/B$83)</f>
        <v>4.2095449331667228E-2</v>
      </c>
      <c r="C130" s="235">
        <f t="shared" si="34"/>
        <v>4.2236164662553519E-2</v>
      </c>
      <c r="D130" s="235">
        <f t="shared" si="34"/>
        <v>4.2062834130763838E-2</v>
      </c>
      <c r="E130" s="235">
        <f t="shared" si="34"/>
        <v>4.2074797521106544E-2</v>
      </c>
      <c r="F130" s="235">
        <f t="shared" si="34"/>
        <v>4.1905877252802121E-2</v>
      </c>
      <c r="G130" s="235">
        <f t="shared" si="34"/>
        <v>4.1968669304862358E-2</v>
      </c>
      <c r="H130" s="235">
        <f t="shared" si="34"/>
        <v>4.1978735771758389E-2</v>
      </c>
      <c r="I130" s="235">
        <f t="shared" si="34"/>
        <v>4.1966300534133236E-2</v>
      </c>
      <c r="J130" s="235">
        <f t="shared" si="34"/>
        <v>4.201793790339068E-2</v>
      </c>
      <c r="K130" s="235">
        <f t="shared" si="34"/>
        <v>4.2037481662738373E-2</v>
      </c>
      <c r="L130" s="235">
        <f t="shared" si="34"/>
        <v>4.1965389995823575E-2</v>
      </c>
      <c r="M130" s="235">
        <f t="shared" si="34"/>
        <v>4.2051050129539774E-2</v>
      </c>
      <c r="N130" s="235">
        <f t="shared" si="34"/>
        <v>4.2098119853775075E-2</v>
      </c>
      <c r="O130" s="235">
        <f t="shared" si="34"/>
        <v>4.2057095007163176E-2</v>
      </c>
      <c r="P130" s="235">
        <f t="shared" si="34"/>
        <v>4.2117743213336924E-2</v>
      </c>
      <c r="Q130" s="235">
        <f t="shared" si="34"/>
        <v>4.204016851411372E-2</v>
      </c>
      <c r="R130" s="235">
        <f t="shared" si="34"/>
        <v>4.2241704748762224E-2</v>
      </c>
      <c r="S130" s="235">
        <f t="shared" si="34"/>
        <v>4.2450889885964391E-2</v>
      </c>
      <c r="T130" s="235">
        <f t="shared" si="34"/>
        <v>4.2223417845302355E-2</v>
      </c>
      <c r="U130" s="235">
        <f t="shared" si="34"/>
        <v>4.2482131685957839E-2</v>
      </c>
      <c r="V130" s="235">
        <f t="shared" si="34"/>
        <v>4.2753864829155663E-2</v>
      </c>
      <c r="W130" s="235">
        <f t="shared" si="34"/>
        <v>4.2617130836353066E-2</v>
      </c>
      <c r="DA130" s="174"/>
    </row>
    <row r="131" spans="1:105" ht="12" customHeight="1" x14ac:dyDescent="0.25">
      <c r="A131" s="56" t="s">
        <v>96</v>
      </c>
      <c r="B131" s="302">
        <f t="shared" ref="B131:W131" si="35">IF(B$88=0,0,B$88/B$83)</f>
        <v>0.305396061287797</v>
      </c>
      <c r="C131" s="302">
        <f t="shared" si="35"/>
        <v>0.34456131320521166</v>
      </c>
      <c r="D131" s="302">
        <f t="shared" si="35"/>
        <v>0.36745114300633414</v>
      </c>
      <c r="E131" s="302">
        <f t="shared" si="35"/>
        <v>0.36525843678900921</v>
      </c>
      <c r="F131" s="302">
        <f t="shared" si="35"/>
        <v>0.31568876003988283</v>
      </c>
      <c r="G131" s="302">
        <f t="shared" si="35"/>
        <v>0.32987817495068167</v>
      </c>
      <c r="H131" s="302">
        <f t="shared" si="35"/>
        <v>0.33227698470511735</v>
      </c>
      <c r="I131" s="302">
        <f t="shared" si="35"/>
        <v>0.3292725467194158</v>
      </c>
      <c r="J131" s="302">
        <f t="shared" si="35"/>
        <v>0.34286011032011565</v>
      </c>
      <c r="K131" s="302">
        <f t="shared" si="35"/>
        <v>0.33986199603239348</v>
      </c>
      <c r="L131" s="302">
        <f t="shared" si="35"/>
        <v>0.32634280566571544</v>
      </c>
      <c r="M131" s="302">
        <f t="shared" si="35"/>
        <v>0.33325008857991401</v>
      </c>
      <c r="N131" s="302">
        <f t="shared" si="35"/>
        <v>0.36892179705777089</v>
      </c>
      <c r="O131" s="302">
        <f t="shared" si="35"/>
        <v>0.34504071727964247</v>
      </c>
      <c r="P131" s="302">
        <f t="shared" si="35"/>
        <v>0.33151617365578046</v>
      </c>
      <c r="Q131" s="302">
        <f t="shared" si="35"/>
        <v>0.33601292247390585</v>
      </c>
      <c r="R131" s="302">
        <f t="shared" si="35"/>
        <v>0.35900296709970086</v>
      </c>
      <c r="S131" s="302">
        <f t="shared" si="35"/>
        <v>0.37472876792353543</v>
      </c>
      <c r="T131" s="302">
        <f t="shared" si="35"/>
        <v>0.36728521632282329</v>
      </c>
      <c r="U131" s="302">
        <f t="shared" si="35"/>
        <v>0.36873242098445902</v>
      </c>
      <c r="V131" s="302">
        <f t="shared" si="35"/>
        <v>0.36554514965884066</v>
      </c>
      <c r="W131" s="302">
        <f t="shared" si="35"/>
        <v>0.35418116318763415</v>
      </c>
      <c r="DA131" s="68"/>
    </row>
    <row r="132" spans="1:105" ht="12" customHeight="1" x14ac:dyDescent="0.25">
      <c r="A132" s="41" t="s">
        <v>1941</v>
      </c>
      <c r="B132" s="237">
        <f t="shared" ref="B132:W132" si="36">IF(B$94=0,0,B$94/B$83)</f>
        <v>0.48726301413796319</v>
      </c>
      <c r="C132" s="237">
        <f t="shared" si="36"/>
        <v>0.44740466956395608</v>
      </c>
      <c r="D132" s="237">
        <f t="shared" si="36"/>
        <v>0.42536857842791043</v>
      </c>
      <c r="E132" s="237">
        <f t="shared" si="36"/>
        <v>0.42750235902609901</v>
      </c>
      <c r="F132" s="237">
        <f t="shared" si="36"/>
        <v>0.4779040517096228</v>
      </c>
      <c r="G132" s="237">
        <f t="shared" si="36"/>
        <v>0.46340535486130385</v>
      </c>
      <c r="H132" s="237">
        <f t="shared" si="36"/>
        <v>0.46095696277465525</v>
      </c>
      <c r="I132" s="237">
        <f t="shared" si="36"/>
        <v>0.46402265046091645</v>
      </c>
      <c r="J132" s="237">
        <f t="shared" si="36"/>
        <v>0.45018074725690044</v>
      </c>
      <c r="K132" s="237">
        <f t="shared" si="36"/>
        <v>0.45308259885596819</v>
      </c>
      <c r="L132" s="237">
        <f t="shared" si="36"/>
        <v>0.46695687636649491</v>
      </c>
      <c r="M132" s="237">
        <f t="shared" si="36"/>
        <v>0.45962767489326312</v>
      </c>
      <c r="N132" s="237">
        <f t="shared" si="36"/>
        <v>0.42372412472473991</v>
      </c>
      <c r="O132" s="237">
        <f t="shared" si="36"/>
        <v>0.44817852399048119</v>
      </c>
      <c r="P132" s="237">
        <f t="shared" si="36"/>
        <v>0.46200781559352488</v>
      </c>
      <c r="Q132" s="237">
        <f t="shared" si="36"/>
        <v>0.4569184383414806</v>
      </c>
      <c r="R132" s="237">
        <f t="shared" si="36"/>
        <v>0.43411654746481509</v>
      </c>
      <c r="S132" s="237">
        <f t="shared" si="36"/>
        <v>0.4186816051765061</v>
      </c>
      <c r="T132" s="237">
        <f t="shared" si="36"/>
        <v>0.42590937599099205</v>
      </c>
      <c r="U132" s="237">
        <f t="shared" si="36"/>
        <v>0.42503874554050708</v>
      </c>
      <c r="V132" s="237">
        <f t="shared" si="36"/>
        <v>0.4288023053228992</v>
      </c>
      <c r="W132" s="237">
        <f t="shared" si="36"/>
        <v>0.43988616352582571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343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52</v>
      </c>
      <c r="B136" s="324">
        <f>IF(B$5=0,0,B$5/PPA_fec!B$5)</f>
        <v>0.50379371017593255</v>
      </c>
      <c r="C136" s="324">
        <f>IF(C$5=0,0,C$5/PPA_fec!C$5)</f>
        <v>0.50676893319521765</v>
      </c>
      <c r="D136" s="324">
        <f>IF(D$5=0,0,D$5/PPA_fec!D$5)</f>
        <v>0.50651761722691901</v>
      </c>
      <c r="E136" s="324">
        <f>IF(E$5=0,0,E$5/PPA_fec!E$5)</f>
        <v>0.50793161962871047</v>
      </c>
      <c r="F136" s="324">
        <f>IF(F$5=0,0,F$5/PPA_fec!F$5)</f>
        <v>0.50898264925997194</v>
      </c>
      <c r="G136" s="324">
        <f>IF(G$5=0,0,G$5/PPA_fec!G$5)</f>
        <v>0.51539880806024574</v>
      </c>
      <c r="H136" s="324">
        <f>IF(H$5=0,0,H$5/PPA_fec!H$5)</f>
        <v>0.51478346218740978</v>
      </c>
      <c r="I136" s="324">
        <f>IF(I$5=0,0,I$5/PPA_fec!I$5)</f>
        <v>0.5187856831371126</v>
      </c>
      <c r="J136" s="324">
        <f>IF(J$5=0,0,J$5/PPA_fec!J$5)</f>
        <v>0.51873832055586033</v>
      </c>
      <c r="K136" s="324">
        <f>IF(K$5=0,0,K$5/PPA_fec!K$5)</f>
        <v>0.53167923199758604</v>
      </c>
      <c r="L136" s="324">
        <f>IF(L$5=0,0,L$5/PPA_fec!L$5)</f>
        <v>0.53435462172831538</v>
      </c>
      <c r="M136" s="324">
        <f>IF(M$5=0,0,M$5/PPA_fec!M$5)</f>
        <v>0.54682159416635512</v>
      </c>
      <c r="N136" s="324">
        <f>IF(N$5=0,0,N$5/PPA_fec!N$5)</f>
        <v>0.54495348584452052</v>
      </c>
      <c r="O136" s="324">
        <f>IF(O$5=0,0,O$5/PPA_fec!O$5)</f>
        <v>0.55488450910949827</v>
      </c>
      <c r="P136" s="324">
        <f>IF(P$5=0,0,P$5/PPA_fec!P$5)</f>
        <v>0.55713219477673603</v>
      </c>
      <c r="Q136" s="324">
        <f>IF(Q$5=0,0,Q$5/PPA_fec!Q$5)</f>
        <v>0.55692199732386594</v>
      </c>
      <c r="R136" s="324">
        <f>IF(R$5=0,0,R$5/PPA_fec!R$5)</f>
        <v>0.56883330639809615</v>
      </c>
      <c r="S136" s="324">
        <f>IF(S$5=0,0,S$5/PPA_fec!S$5)</f>
        <v>0.5717839143871013</v>
      </c>
      <c r="T136" s="324">
        <f>IF(T$5=0,0,T$5/PPA_fec!T$5)</f>
        <v>0.57893632030945497</v>
      </c>
      <c r="U136" s="324">
        <f>IF(U$5=0,0,U$5/PPA_fec!U$5)</f>
        <v>0.5790143063470049</v>
      </c>
      <c r="V136" s="324">
        <f>IF(V$5=0,0,V$5/PPA_fec!V$5)</f>
        <v>0.58513786161364834</v>
      </c>
      <c r="W136" s="324">
        <f>IF(W$5=0,0,W$5/PPA_fec!W$5)</f>
        <v>0.58709663770632325</v>
      </c>
      <c r="DA136" s="95"/>
    </row>
    <row r="137" spans="1:105" ht="12" customHeight="1" x14ac:dyDescent="0.25">
      <c r="A137" s="55" t="s">
        <v>92</v>
      </c>
      <c r="B137" s="307">
        <f>IF(B$6=0,0,B$6/PPA_fec!B$6)</f>
        <v>0.39684769192455643</v>
      </c>
      <c r="C137" s="307">
        <f>IF(C$6=0,0,C$6/PPA_fec!C$6)</f>
        <v>0.39684769192455649</v>
      </c>
      <c r="D137" s="307">
        <f>IF(D$6=0,0,D$6/PPA_fec!D$6)</f>
        <v>0.39684769192455638</v>
      </c>
      <c r="E137" s="307">
        <f>IF(E$6=0,0,E$6/PPA_fec!E$6)</f>
        <v>0.39684769192455654</v>
      </c>
      <c r="F137" s="307">
        <f>IF(F$6=0,0,F$6/PPA_fec!F$6)</f>
        <v>0.39684769192455621</v>
      </c>
      <c r="G137" s="307">
        <f>IF(G$6=0,0,G$6/PPA_fec!G$6)</f>
        <v>0.39940955016714424</v>
      </c>
      <c r="H137" s="307">
        <f>IF(H$6=0,0,H$6/PPA_fec!H$6)</f>
        <v>0.39940955016714402</v>
      </c>
      <c r="I137" s="307">
        <f>IF(I$6=0,0,I$6/PPA_fec!I$6)</f>
        <v>0.40284091625858881</v>
      </c>
      <c r="J137" s="307">
        <f>IF(J$6=0,0,J$6/PPA_fec!J$6)</f>
        <v>0.40284091625858875</v>
      </c>
      <c r="K137" s="307">
        <f>IF(K$6=0,0,K$6/PPA_fec!K$6)</f>
        <v>0.41071813150682368</v>
      </c>
      <c r="L137" s="307">
        <f>IF(L$6=0,0,L$6/PPA_fec!L$6)</f>
        <v>0.41071813150682368</v>
      </c>
      <c r="M137" s="307">
        <f>IF(M$6=0,0,M$6/PPA_fec!M$6)</f>
        <v>0.41889725882342566</v>
      </c>
      <c r="N137" s="307">
        <f>IF(N$6=0,0,N$6/PPA_fec!N$6)</f>
        <v>0.41889725882342554</v>
      </c>
      <c r="O137" s="307">
        <f>IF(O$6=0,0,O$6/PPA_fec!O$6)</f>
        <v>0.42735512950605986</v>
      </c>
      <c r="P137" s="307">
        <f>IF(P$6=0,0,P$6/PPA_fec!P$6)</f>
        <v>0.42735512950606008</v>
      </c>
      <c r="Q137" s="307">
        <f>IF(Q$6=0,0,Q$6/PPA_fec!Q$6)</f>
        <v>0.42735512950606014</v>
      </c>
      <c r="R137" s="307">
        <f>IF(R$6=0,0,R$6/PPA_fec!R$6)</f>
        <v>0.43701565304917345</v>
      </c>
      <c r="S137" s="307">
        <f>IF(S$6=0,0,S$6/PPA_fec!S$6)</f>
        <v>0.4370156530491735</v>
      </c>
      <c r="T137" s="307">
        <f>IF(T$6=0,0,T$6/PPA_fec!T$6)</f>
        <v>0.4422079213712562</v>
      </c>
      <c r="U137" s="307">
        <f>IF(U$6=0,0,U$6/PPA_fec!U$6)</f>
        <v>0.4422079213712562</v>
      </c>
      <c r="V137" s="307">
        <f>IF(V$6=0,0,V$6/PPA_fec!V$6)</f>
        <v>0.44806815926248422</v>
      </c>
      <c r="W137" s="307">
        <f>IF(W$6=0,0,W$6/PPA_fec!W$6)</f>
        <v>0.44806815926248439</v>
      </c>
      <c r="DA137" s="76"/>
    </row>
    <row r="138" spans="1:105" ht="12" customHeight="1" x14ac:dyDescent="0.25">
      <c r="A138" s="202" t="s">
        <v>93</v>
      </c>
      <c r="B138" s="308">
        <f>IF(B$7=0,0,B$7/PPA_fec!B$7)</f>
        <v>0.10313293100678422</v>
      </c>
      <c r="C138" s="308">
        <f>IF(C$7=0,0,C$7/PPA_fec!C$7)</f>
        <v>0.10313293100678422</v>
      </c>
      <c r="D138" s="308">
        <f>IF(D$7=0,0,D$7/PPA_fec!D$7)</f>
        <v>0.10313293100678418</v>
      </c>
      <c r="E138" s="308">
        <f>IF(E$7=0,0,E$7/PPA_fec!E$7)</f>
        <v>0.10313293100678424</v>
      </c>
      <c r="F138" s="308">
        <f>IF(F$7=0,0,F$7/PPA_fec!F$7)</f>
        <v>0.10313293100678424</v>
      </c>
      <c r="G138" s="308">
        <f>IF(G$7=0,0,G$7/PPA_fec!G$7)</f>
        <v>0.10379870771346139</v>
      </c>
      <c r="H138" s="308">
        <f>IF(H$7=0,0,H$7/PPA_fec!H$7)</f>
        <v>0.10379870771346136</v>
      </c>
      <c r="I138" s="308">
        <f>IF(I$7=0,0,I$7/PPA_fec!I$7)</f>
        <v>0.10469045245475433</v>
      </c>
      <c r="J138" s="308">
        <f>IF(J$7=0,0,J$7/PPA_fec!J$7)</f>
        <v>0.10469045245475435</v>
      </c>
      <c r="K138" s="308">
        <f>IF(K$7=0,0,K$7/PPA_fec!K$7)</f>
        <v>0.10673758618704841</v>
      </c>
      <c r="L138" s="308">
        <f>IF(L$7=0,0,L$7/PPA_fec!L$7)</f>
        <v>0.10673758618704841</v>
      </c>
      <c r="M138" s="308">
        <f>IF(M$7=0,0,M$7/PPA_fec!M$7)</f>
        <v>0.10886318094393861</v>
      </c>
      <c r="N138" s="308">
        <f>IF(N$7=0,0,N$7/PPA_fec!N$7)</f>
        <v>0.10886318094393864</v>
      </c>
      <c r="O138" s="308">
        <f>IF(O$7=0,0,O$7/PPA_fec!O$7)</f>
        <v>0.11106121563413977</v>
      </c>
      <c r="P138" s="308">
        <f>IF(P$7=0,0,P$7/PPA_fec!P$7)</f>
        <v>0.11106121563413976</v>
      </c>
      <c r="Q138" s="308">
        <f>IF(Q$7=0,0,Q$7/PPA_fec!Q$7)</f>
        <v>0.11106121563413979</v>
      </c>
      <c r="R138" s="308">
        <f>IF(R$7=0,0,R$7/PPA_fec!R$7)</f>
        <v>0.11357179621287404</v>
      </c>
      <c r="S138" s="308">
        <f>IF(S$7=0,0,S$7/PPA_fec!S$7)</f>
        <v>0.11357179621287405</v>
      </c>
      <c r="T138" s="308">
        <f>IF(T$7=0,0,T$7/PPA_fec!T$7)</f>
        <v>0.11492116490400377</v>
      </c>
      <c r="U138" s="308">
        <f>IF(U$7=0,0,U$7/PPA_fec!U$7)</f>
        <v>0.11492116490400377</v>
      </c>
      <c r="V138" s="308">
        <f>IF(V$7=0,0,V$7/PPA_fec!V$7)</f>
        <v>0.11644412578400369</v>
      </c>
      <c r="W138" s="308">
        <f>IF(W$7=0,0,W$7/PPA_fec!W$7)</f>
        <v>0.11644412578400368</v>
      </c>
      <c r="DA138" s="77"/>
    </row>
    <row r="139" spans="1:105" ht="12" customHeight="1" x14ac:dyDescent="0.25">
      <c r="A139" s="202" t="s">
        <v>94</v>
      </c>
      <c r="B139" s="308">
        <f>IF(B$8=0,0,B$8/PPA_fec!B$8)</f>
        <v>0.56725230739165955</v>
      </c>
      <c r="C139" s="308">
        <f>IF(C$8=0,0,C$8/PPA_fec!C$8)</f>
        <v>0.56725230739165933</v>
      </c>
      <c r="D139" s="308">
        <f>IF(D$8=0,0,D$8/PPA_fec!D$8)</f>
        <v>0.56725230739165933</v>
      </c>
      <c r="E139" s="308">
        <f>IF(E$8=0,0,E$8/PPA_fec!E$8)</f>
        <v>0.56725230739165933</v>
      </c>
      <c r="F139" s="308">
        <f>IF(F$8=0,0,F$8/PPA_fec!F$8)</f>
        <v>0.56725230739165933</v>
      </c>
      <c r="G139" s="308">
        <f>IF(G$8=0,0,G$8/PPA_fec!G$8)</f>
        <v>0.57091421605054704</v>
      </c>
      <c r="H139" s="308">
        <f>IF(H$8=0,0,H$8/PPA_fec!H$8)</f>
        <v>0.57091421605054737</v>
      </c>
      <c r="I139" s="308">
        <f>IF(I$8=0,0,I$8/PPA_fec!I$8)</f>
        <v>0.57581899532099723</v>
      </c>
      <c r="J139" s="308">
        <f>IF(J$8=0,0,J$8/PPA_fec!J$8)</f>
        <v>0.57581899532099745</v>
      </c>
      <c r="K139" s="308">
        <f>IF(K$8=0,0,K$8/PPA_fec!K$8)</f>
        <v>0.58707865139638493</v>
      </c>
      <c r="L139" s="308">
        <f>IF(L$8=0,0,L$8/PPA_fec!L$8)</f>
        <v>0.58707865139638504</v>
      </c>
      <c r="M139" s="308">
        <f>IF(M$8=0,0,M$8/PPA_fec!M$8)</f>
        <v>0.59876985922549519</v>
      </c>
      <c r="N139" s="308">
        <f>IF(N$8=0,0,N$8/PPA_fec!N$8)</f>
        <v>0.59876985922549542</v>
      </c>
      <c r="O139" s="308">
        <f>IF(O$8=0,0,O$8/PPA_fec!O$8)</f>
        <v>0.610859501569331</v>
      </c>
      <c r="P139" s="308">
        <f>IF(P$8=0,0,P$8/PPA_fec!P$8)</f>
        <v>0.61085950156933111</v>
      </c>
      <c r="Q139" s="308">
        <f>IF(Q$8=0,0,Q$8/PPA_fec!Q$8)</f>
        <v>0.610859501569331</v>
      </c>
      <c r="R139" s="308">
        <f>IF(R$8=0,0,R$8/PPA_fec!R$8)</f>
        <v>0.62466821050717769</v>
      </c>
      <c r="S139" s="308">
        <f>IF(S$8=0,0,S$8/PPA_fec!S$8)</f>
        <v>0.6246682105071778</v>
      </c>
      <c r="T139" s="308">
        <f>IF(T$8=0,0,T$8/PPA_fec!T$8)</f>
        <v>0.63209001551255517</v>
      </c>
      <c r="U139" s="308">
        <f>IF(U$8=0,0,U$8/PPA_fec!U$8)</f>
        <v>0.63209001551255528</v>
      </c>
      <c r="V139" s="308">
        <f>IF(V$8=0,0,V$8/PPA_fec!V$8)</f>
        <v>0.64046661321819365</v>
      </c>
      <c r="W139" s="308">
        <f>IF(W$8=0,0,W$8/PPA_fec!W$8)</f>
        <v>0.64046661321819376</v>
      </c>
      <c r="DA139" s="77"/>
    </row>
    <row r="140" spans="1:105" ht="12" customHeight="1" x14ac:dyDescent="0.25">
      <c r="A140" s="202" t="s">
        <v>95</v>
      </c>
      <c r="B140" s="308">
        <f>IF(B$9=0,0,B$9/PPA_fec!B$9)</f>
        <v>0.39822676537604151</v>
      </c>
      <c r="C140" s="308">
        <f>IF(C$9=0,0,C$9/PPA_fec!C$9)</f>
        <v>0.39822676537604168</v>
      </c>
      <c r="D140" s="308">
        <f>IF(D$9=0,0,D$9/PPA_fec!D$9)</f>
        <v>0.39822676537604162</v>
      </c>
      <c r="E140" s="308">
        <f>IF(E$9=0,0,E$9/PPA_fec!E$9)</f>
        <v>0.39822676537604162</v>
      </c>
      <c r="F140" s="308">
        <f>IF(F$9=0,0,F$9/PPA_fec!F$9)</f>
        <v>0.39822676537604157</v>
      </c>
      <c r="G140" s="308">
        <f>IF(G$9=0,0,G$9/PPA_fec!G$9)</f>
        <v>0.40079752625498272</v>
      </c>
      <c r="H140" s="308">
        <f>IF(H$9=0,0,H$9/PPA_fec!H$9)</f>
        <v>0.40079752625498261</v>
      </c>
      <c r="I140" s="308">
        <f>IF(I$9=0,0,I$9/PPA_fec!I$9)</f>
        <v>0.40424081658329541</v>
      </c>
      <c r="J140" s="308">
        <f>IF(J$9=0,0,J$9/PPA_fec!J$9)</f>
        <v>0.40424081658329541</v>
      </c>
      <c r="K140" s="308">
        <f>IF(K$9=0,0,K$9/PPA_fec!K$9)</f>
        <v>0.41214540570478564</v>
      </c>
      <c r="L140" s="308">
        <f>IF(L$9=0,0,L$9/PPA_fec!L$9)</f>
        <v>0.41214540570478569</v>
      </c>
      <c r="M140" s="308">
        <f>IF(M$9=0,0,M$9/PPA_fec!M$9)</f>
        <v>0.42035295606017109</v>
      </c>
      <c r="N140" s="308">
        <f>IF(N$9=0,0,N$9/PPA_fec!N$9)</f>
        <v>0.42035295606017115</v>
      </c>
      <c r="O140" s="308">
        <f>IF(O$9=0,0,O$9/PPA_fec!O$9)</f>
        <v>0.42884021843425751</v>
      </c>
      <c r="P140" s="308">
        <f>IF(P$9=0,0,P$9/PPA_fec!P$9)</f>
        <v>0.42884021843425746</v>
      </c>
      <c r="Q140" s="308">
        <f>IF(Q$9=0,0,Q$9/PPA_fec!Q$9)</f>
        <v>0.42884021843425746</v>
      </c>
      <c r="R140" s="308">
        <f>IF(R$9=0,0,R$9/PPA_fec!R$9)</f>
        <v>0.43853431297152523</v>
      </c>
      <c r="S140" s="308">
        <f>IF(S$9=0,0,S$9/PPA_fec!S$9)</f>
        <v>0.43853431297152501</v>
      </c>
      <c r="T140" s="308">
        <f>IF(T$9=0,0,T$9/PPA_fec!T$9)</f>
        <v>0.44374462478873639</v>
      </c>
      <c r="U140" s="308">
        <f>IF(U$9=0,0,U$9/PPA_fec!U$9)</f>
        <v>0.4437446247887365</v>
      </c>
      <c r="V140" s="308">
        <f>IF(V$9=0,0,V$9/PPA_fec!V$9)</f>
        <v>0.44962522741600724</v>
      </c>
      <c r="W140" s="308">
        <f>IF(W$9=0,0,W$9/PPA_fec!W$9)</f>
        <v>0.44962522741600719</v>
      </c>
      <c r="DA140" s="77"/>
    </row>
    <row r="141" spans="1:105" ht="12" customHeight="1" x14ac:dyDescent="0.25">
      <c r="A141" s="56" t="s">
        <v>96</v>
      </c>
      <c r="B141" s="309">
        <f>IF(B$10=0,0,B$10/PPA_fec!B$10)</f>
        <v>0.59334966483243035</v>
      </c>
      <c r="C141" s="309">
        <f>IF(C$10=0,0,C$10/PPA_fec!C$10)</f>
        <v>0.57786356166812813</v>
      </c>
      <c r="D141" s="309">
        <f>IF(D$10=0,0,D$10/PPA_fec!D$10)</f>
        <v>0.58076786917437406</v>
      </c>
      <c r="E141" s="309">
        <f>IF(E$10=0,0,E$10/PPA_fec!E$10)</f>
        <v>0.58069259933758277</v>
      </c>
      <c r="F141" s="309">
        <f>IF(F$10=0,0,F$10/PPA_fec!F$10)</f>
        <v>0.59997494581412569</v>
      </c>
      <c r="G141" s="309">
        <f>IF(G$10=0,0,G$10/PPA_fec!G$10)</f>
        <v>0.59687673814448405</v>
      </c>
      <c r="H141" s="309">
        <f>IF(H$10=0,0,H$10/PPA_fec!H$10)</f>
        <v>0.59579762577972362</v>
      </c>
      <c r="I141" s="309">
        <f>IF(I$10=0,0,I$10/PPA_fec!I$10)</f>
        <v>0.60227424166948018</v>
      </c>
      <c r="J141" s="309">
        <f>IF(J$10=0,0,J$10/PPA_fec!J$10)</f>
        <v>0.59657393034125239</v>
      </c>
      <c r="K141" s="309">
        <f>IF(K$10=0,0,K$10/PPA_fec!K$10)</f>
        <v>0.6080388941815551</v>
      </c>
      <c r="L141" s="309">
        <f>IF(L$10=0,0,L$10/PPA_fec!L$10)</f>
        <v>0.61487944048325083</v>
      </c>
      <c r="M141" s="309">
        <f>IF(M$10=0,0,M$10/PPA_fec!M$10)</f>
        <v>0.62110524397982914</v>
      </c>
      <c r="N141" s="309">
        <f>IF(N$10=0,0,N$10/PPA_fec!N$10)</f>
        <v>0.611255900138438</v>
      </c>
      <c r="O141" s="309">
        <f>IF(O$10=0,0,O$10/PPA_fec!O$10)</f>
        <v>0.63169061708263419</v>
      </c>
      <c r="P141" s="309">
        <f>IF(P$10=0,0,P$10/PPA_fec!P$10)</f>
        <v>0.63547874090700884</v>
      </c>
      <c r="Q141" s="309">
        <f>IF(Q$10=0,0,Q$10/PPA_fec!Q$10)</f>
        <v>0.63348668077589065</v>
      </c>
      <c r="R141" s="309">
        <f>IF(R$10=0,0,R$10/PPA_fec!R$10)</f>
        <v>0.64029946838770813</v>
      </c>
      <c r="S141" s="309">
        <f>IF(S$10=0,0,S$10/PPA_fec!S$10)</f>
        <v>0.63565358157150986</v>
      </c>
      <c r="T141" s="309">
        <f>IF(T$10=0,0,T$10/PPA_fec!T$10)</f>
        <v>0.64431253021987622</v>
      </c>
      <c r="U141" s="309">
        <f>IF(U$10=0,0,U$10/PPA_fec!U$10)</f>
        <v>0.64460336341420466</v>
      </c>
      <c r="V141" s="309">
        <f>IF(V$10=0,0,V$10/PPA_fec!V$10)</f>
        <v>0.65464001177397368</v>
      </c>
      <c r="W141" s="309">
        <f>IF(W$10=0,0,W$10/PPA_fec!W$10)</f>
        <v>0.65576289425324508</v>
      </c>
      <c r="DA141" s="78"/>
    </row>
    <row r="142" spans="1:105" ht="12" customHeight="1" x14ac:dyDescent="0.25">
      <c r="A142" s="203" t="s">
        <v>1855</v>
      </c>
      <c r="B142" s="310">
        <f>IF(B$16=0,0,B$16/PPA_fec!B$16)</f>
        <v>0.49359176032439711</v>
      </c>
      <c r="C142" s="310">
        <f>IF(C$16=0,0,C$16/PPA_fec!C$16)</f>
        <v>0.49359176032439706</v>
      </c>
      <c r="D142" s="310">
        <f>IF(D$16=0,0,D$16/PPA_fec!D$16)</f>
        <v>0.49359176032439694</v>
      </c>
      <c r="E142" s="310">
        <f>IF(E$16=0,0,E$16/PPA_fec!E$16)</f>
        <v>0.49359176032439717</v>
      </c>
      <c r="F142" s="310">
        <f>IF(F$16=0,0,F$16/PPA_fec!F$16)</f>
        <v>0.49359176032439706</v>
      </c>
      <c r="G142" s="310">
        <f>IF(G$16=0,0,G$16/PPA_fec!G$16)</f>
        <v>0.49677815184283591</v>
      </c>
      <c r="H142" s="310">
        <f>IF(H$16=0,0,H$16/PPA_fec!H$16)</f>
        <v>0.4967781518428358</v>
      </c>
      <c r="I142" s="310">
        <f>IF(I$16=0,0,I$16/PPA_fec!I$16)</f>
        <v>0.50104602101244056</v>
      </c>
      <c r="J142" s="310">
        <f>IF(J$16=0,0,J$16/PPA_fec!J$16)</f>
        <v>0.50104602101244067</v>
      </c>
      <c r="K142" s="310">
        <f>IF(K$16=0,0,K$16/PPA_fec!K$16)</f>
        <v>0.51084355447414365</v>
      </c>
      <c r="L142" s="310">
        <f>IF(L$16=0,0,L$16/PPA_fec!L$16)</f>
        <v>0.51084355447414376</v>
      </c>
      <c r="M142" s="310">
        <f>IF(M$16=0,0,M$16/PPA_fec!M$16)</f>
        <v>0.52101660053758536</v>
      </c>
      <c r="N142" s="310">
        <f>IF(N$16=0,0,N$16/PPA_fec!N$16)</f>
        <v>0.52101660053758525</v>
      </c>
      <c r="O142" s="310">
        <f>IF(O$16=0,0,O$16/PPA_fec!O$16)</f>
        <v>0.53153634240276215</v>
      </c>
      <c r="P142" s="310">
        <f>IF(P$16=0,0,P$16/PPA_fec!P$16)</f>
        <v>0.53153634240276237</v>
      </c>
      <c r="Q142" s="310">
        <f>IF(Q$16=0,0,Q$16/PPA_fec!Q$16)</f>
        <v>0.53153634240276215</v>
      </c>
      <c r="R142" s="310">
        <f>IF(R$16=0,0,R$16/PPA_fec!R$16)</f>
        <v>0.54355192147335196</v>
      </c>
      <c r="S142" s="310">
        <f>IF(S$16=0,0,S$16/PPA_fec!S$16)</f>
        <v>0.54355192147335185</v>
      </c>
      <c r="T142" s="310">
        <f>IF(T$16=0,0,T$16/PPA_fec!T$16)</f>
        <v>0.55000996800688384</v>
      </c>
      <c r="U142" s="310">
        <f>IF(U$16=0,0,U$16/PPA_fec!U$16)</f>
        <v>0.55000996800688395</v>
      </c>
      <c r="V142" s="310">
        <f>IF(V$16=0,0,V$16/PPA_fec!V$16)</f>
        <v>0.55729882263678776</v>
      </c>
      <c r="W142" s="310">
        <f>IF(W$16=0,0,W$16/PPA_fec!W$16)</f>
        <v>0.55729882263678776</v>
      </c>
      <c r="DA142" s="79"/>
    </row>
    <row r="143" spans="1:105" ht="12" customHeight="1" x14ac:dyDescent="0.25">
      <c r="A143" s="203" t="s">
        <v>1857</v>
      </c>
      <c r="B143" s="310">
        <f>IF(B$17=0,0,B$17/PPA_fec!B$17)</f>
        <v>0.50690997499164325</v>
      </c>
      <c r="C143" s="310">
        <f>IF(C$17=0,0,C$17/PPA_fec!C$17)</f>
        <v>0.51016914373837141</v>
      </c>
      <c r="D143" s="310">
        <f>IF(D$17=0,0,D$17/PPA_fec!D$17)</f>
        <v>0.50984161327824462</v>
      </c>
      <c r="E143" s="310">
        <f>IF(E$17=0,0,E$17/PPA_fec!E$17)</f>
        <v>0.51140886645307115</v>
      </c>
      <c r="F143" s="310">
        <f>IF(F$17=0,0,F$17/PPA_fec!F$17)</f>
        <v>0.51262097652683303</v>
      </c>
      <c r="G143" s="310">
        <f>IF(G$17=0,0,G$17/PPA_fec!G$17)</f>
        <v>0.51943375501092193</v>
      </c>
      <c r="H143" s="310">
        <f>IF(H$17=0,0,H$17/PPA_fec!H$17)</f>
        <v>0.51874764427126907</v>
      </c>
      <c r="I143" s="310">
        <f>IF(I$17=0,0,I$17/PPA_fec!I$17)</f>
        <v>0.52273915707941776</v>
      </c>
      <c r="J143" s="310">
        <f>IF(J$17=0,0,J$17/PPA_fec!J$17)</f>
        <v>0.52268246729190093</v>
      </c>
      <c r="K143" s="310">
        <f>IF(K$17=0,0,K$17/PPA_fec!K$17)</f>
        <v>0.53611892523401383</v>
      </c>
      <c r="L143" s="310">
        <f>IF(L$17=0,0,L$17/PPA_fec!L$17)</f>
        <v>0.53919347565316866</v>
      </c>
      <c r="M143" s="310">
        <f>IF(M$17=0,0,M$17/PPA_fec!M$17)</f>
        <v>0.55205553674958574</v>
      </c>
      <c r="N143" s="310">
        <f>IF(N$17=0,0,N$17/PPA_fec!N$17)</f>
        <v>0.54977228232320285</v>
      </c>
      <c r="O143" s="310">
        <f>IF(O$17=0,0,O$17/PPA_fec!O$17)</f>
        <v>0.55971158405990318</v>
      </c>
      <c r="P143" s="310">
        <f>IF(P$17=0,0,P$17/PPA_fec!P$17)</f>
        <v>0.56234902069867521</v>
      </c>
      <c r="Q143" s="310">
        <f>IF(Q$17=0,0,Q$17/PPA_fec!Q$17)</f>
        <v>0.56208756335095167</v>
      </c>
      <c r="R143" s="310">
        <f>IF(R$17=0,0,R$17/PPA_fec!R$17)</f>
        <v>0.57396035856470273</v>
      </c>
      <c r="S143" s="310">
        <f>IF(S$17=0,0,S$17/PPA_fec!S$17)</f>
        <v>0.57731197212492524</v>
      </c>
      <c r="T143" s="310">
        <f>IF(T$17=0,0,T$17/PPA_fec!T$17)</f>
        <v>0.58461050181544649</v>
      </c>
      <c r="U143" s="310">
        <f>IF(U$17=0,0,U$17/PPA_fec!U$17)</f>
        <v>0.58469717549819133</v>
      </c>
      <c r="V143" s="310">
        <f>IF(V$17=0,0,V$17/PPA_fec!V$17)</f>
        <v>0.59070874399577722</v>
      </c>
      <c r="W143" s="310">
        <f>IF(W$17=0,0,W$17/PPA_fec!W$17)</f>
        <v>0.59305604743961937</v>
      </c>
      <c r="DA143" s="79"/>
    </row>
    <row r="144" spans="1:105" ht="12" customHeight="1" x14ac:dyDescent="0.25">
      <c r="A144" s="41" t="s">
        <v>1872</v>
      </c>
      <c r="B144" s="311">
        <f>IF(B$30=0,0,B$30/PPA_fec!B$30)</f>
        <v>0.49066933913238336</v>
      </c>
      <c r="C144" s="311">
        <f>IF(C$30=0,0,C$30/PPA_fec!C$30)</f>
        <v>0.49066933913238348</v>
      </c>
      <c r="D144" s="311">
        <f>IF(D$30=0,0,D$30/PPA_fec!D$30)</f>
        <v>0.49066933913238342</v>
      </c>
      <c r="E144" s="311">
        <f>IF(E$30=0,0,E$30/PPA_fec!E$30)</f>
        <v>0.49066933913238342</v>
      </c>
      <c r="F144" s="311">
        <f>IF(F$30=0,0,F$30/PPA_fec!F$30)</f>
        <v>0.49066933913238353</v>
      </c>
      <c r="G144" s="311">
        <f>IF(G$30=0,0,G$30/PPA_fec!G$30)</f>
        <v>0.49383686490214496</v>
      </c>
      <c r="H144" s="311">
        <f>IF(H$30=0,0,H$30/PPA_fec!H$30)</f>
        <v>0.49383686490214468</v>
      </c>
      <c r="I144" s="311">
        <f>IF(I$30=0,0,I$30/PPA_fec!I$30)</f>
        <v>0.49807946519104968</v>
      </c>
      <c r="J144" s="311">
        <f>IF(J$30=0,0,J$30/PPA_fec!J$30)</f>
        <v>0.49807946519104995</v>
      </c>
      <c r="K144" s="311">
        <f>IF(K$30=0,0,K$30/PPA_fec!K$30)</f>
        <v>0.50781899014912779</v>
      </c>
      <c r="L144" s="311">
        <f>IF(L$30=0,0,L$30/PPA_fec!L$30)</f>
        <v>0.5078189901491279</v>
      </c>
      <c r="M144" s="311">
        <f>IF(M$30=0,0,M$30/PPA_fec!M$30)</f>
        <v>0.51793180440200681</v>
      </c>
      <c r="N144" s="311">
        <f>IF(N$30=0,0,N$30/PPA_fec!N$30)</f>
        <v>0.51793180440200681</v>
      </c>
      <c r="O144" s="311">
        <f>IF(O$30=0,0,O$30/PPA_fec!O$30)</f>
        <v>0.5283892617660384</v>
      </c>
      <c r="P144" s="311">
        <f>IF(P$30=0,0,P$30/PPA_fec!P$30)</f>
        <v>0.5283892617660384</v>
      </c>
      <c r="Q144" s="311">
        <f>IF(Q$30=0,0,Q$30/PPA_fec!Q$30)</f>
        <v>0.52838926176603873</v>
      </c>
      <c r="R144" s="311">
        <f>IF(R$30=0,0,R$30/PPA_fec!R$30)</f>
        <v>0.54033369989439073</v>
      </c>
      <c r="S144" s="311">
        <f>IF(S$30=0,0,S$30/PPA_fec!S$30)</f>
        <v>0.54033369989439062</v>
      </c>
      <c r="T144" s="311">
        <f>IF(T$30=0,0,T$30/PPA_fec!T$30)</f>
        <v>0.54675351010883111</v>
      </c>
      <c r="U144" s="311">
        <f>IF(U$30=0,0,U$30/PPA_fec!U$30)</f>
        <v>0.54675351010883122</v>
      </c>
      <c r="V144" s="311">
        <f>IF(V$30=0,0,V$30/PPA_fec!V$30)</f>
        <v>0.55399920943318082</v>
      </c>
      <c r="W144" s="311">
        <f>IF(W$30=0,0,W$30/PPA_fec!W$30)</f>
        <v>0.55399920943318071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53</v>
      </c>
      <c r="B146" s="324">
        <f>IF(B$32=0,0,B$32/PPA_fec!B$32)</f>
        <v>0.64520025749615351</v>
      </c>
      <c r="C146" s="324">
        <f>IF(C$32=0,0,C$32/PPA_fec!C$32)</f>
        <v>0.64781750530204485</v>
      </c>
      <c r="D146" s="324">
        <f>IF(D$32=0,0,D$32/PPA_fec!D$32)</f>
        <v>0.6474975861401645</v>
      </c>
      <c r="E146" s="324">
        <f>IF(E$32=0,0,E$32/PPA_fec!E$32)</f>
        <v>0.64829788695055524</v>
      </c>
      <c r="F146" s="324">
        <f>IF(F$32=0,0,F$32/PPA_fec!F$32)</f>
        <v>0.65271579615095765</v>
      </c>
      <c r="G146" s="324">
        <f>IF(G$32=0,0,G$32/PPA_fec!G$32)</f>
        <v>0.65683568049111651</v>
      </c>
      <c r="H146" s="324">
        <f>IF(H$32=0,0,H$32/PPA_fec!H$32)</f>
        <v>0.65596738478972783</v>
      </c>
      <c r="I146" s="324">
        <f>IF(I$32=0,0,I$32/PPA_fec!I$32)</f>
        <v>0.66301488260068697</v>
      </c>
      <c r="J146" s="324">
        <f>IF(J$32=0,0,J$32/PPA_fec!J$32)</f>
        <v>0.66299297699211635</v>
      </c>
      <c r="K146" s="324">
        <f>IF(K$32=0,0,K$32/PPA_fec!K$32)</f>
        <v>0.66576036641651781</v>
      </c>
      <c r="L146" s="324">
        <f>IF(L$32=0,0,L$32/PPA_fec!L$32)</f>
        <v>0.66864887724188793</v>
      </c>
      <c r="M146" s="324">
        <f>IF(M$32=0,0,M$32/PPA_fec!M$32)</f>
        <v>0.68827742459046215</v>
      </c>
      <c r="N146" s="324">
        <f>IF(N$32=0,0,N$32/PPA_fec!N$32)</f>
        <v>0.70211706371635874</v>
      </c>
      <c r="O146" s="324">
        <f>IF(O$32=0,0,O$32/PPA_fec!O$32)</f>
        <v>0.70953759548021877</v>
      </c>
      <c r="P146" s="324">
        <f>IF(P$32=0,0,P$32/PPA_fec!P$32)</f>
        <v>0.71307892898922598</v>
      </c>
      <c r="Q146" s="324">
        <f>IF(Q$32=0,0,Q$32/PPA_fec!Q$32)</f>
        <v>0.71375393496252837</v>
      </c>
      <c r="R146" s="324">
        <f>IF(R$32=0,0,R$32/PPA_fec!R$32)</f>
        <v>0.72344085708814798</v>
      </c>
      <c r="S146" s="324">
        <f>IF(S$32=0,0,S$32/PPA_fec!S$32)</f>
        <v>0.72811508122202939</v>
      </c>
      <c r="T146" s="324">
        <f>IF(T$32=0,0,T$32/PPA_fec!T$32)</f>
        <v>0.72862314190332989</v>
      </c>
      <c r="U146" s="324">
        <f>IF(U$32=0,0,U$32/PPA_fec!U$32)</f>
        <v>0.72871238744799638</v>
      </c>
      <c r="V146" s="324">
        <f>IF(V$32=0,0,V$32/PPA_fec!V$32)</f>
        <v>0.72656220705093455</v>
      </c>
      <c r="W146" s="324">
        <f>IF(W$32=0,0,W$32/PPA_fec!W$32)</f>
        <v>0.74071908471416859</v>
      </c>
      <c r="DA146" s="95"/>
    </row>
    <row r="147" spans="1:105" ht="12" customHeight="1" x14ac:dyDescent="0.25">
      <c r="A147" s="55" t="s">
        <v>92</v>
      </c>
      <c r="B147" s="307">
        <f>IF(B$33=0,0,B$33/PPA_fec!B$33)</f>
        <v>0.45209799897064451</v>
      </c>
      <c r="C147" s="307">
        <f>IF(C$33=0,0,C$33/PPA_fec!C$33)</f>
        <v>0.45209799897064434</v>
      </c>
      <c r="D147" s="307">
        <f>IF(D$33=0,0,D$33/PPA_fec!D$33)</f>
        <v>0.45209799897064429</v>
      </c>
      <c r="E147" s="307">
        <f>IF(E$33=0,0,E$33/PPA_fec!E$33)</f>
        <v>0.4520979989706444</v>
      </c>
      <c r="F147" s="307">
        <f>IF(F$33=0,0,F$33/PPA_fec!F$33)</f>
        <v>0.45529925201504812</v>
      </c>
      <c r="G147" s="307">
        <f>IF(G$33=0,0,G$33/PPA_fec!G$33)</f>
        <v>0.45529925201504812</v>
      </c>
      <c r="H147" s="307">
        <f>IF(H$33=0,0,H$33/PPA_fec!H$33)</f>
        <v>0.45529925201504806</v>
      </c>
      <c r="I147" s="307">
        <f>IF(I$33=0,0,I$33/PPA_fec!I$33)</f>
        <v>0.46066796490613859</v>
      </c>
      <c r="J147" s="307">
        <f>IF(J$33=0,0,J$33/PPA_fec!J$33)</f>
        <v>0.46066796490613865</v>
      </c>
      <c r="K147" s="307">
        <f>IF(K$33=0,0,K$33/PPA_fec!K$33)</f>
        <v>0.46066796490613865</v>
      </c>
      <c r="L147" s="307">
        <f>IF(L$33=0,0,L$33/PPA_fec!L$33)</f>
        <v>0.46066796490613859</v>
      </c>
      <c r="M147" s="307">
        <f>IF(M$33=0,0,M$33/PPA_fec!M$33)</f>
        <v>0.46960116841552474</v>
      </c>
      <c r="N147" s="307">
        <f>IF(N$33=0,0,N$33/PPA_fec!N$33)</f>
        <v>0.47764105157397191</v>
      </c>
      <c r="O147" s="307">
        <f>IF(O$33=0,0,O$33/PPA_fec!O$33)</f>
        <v>0.48487694641657514</v>
      </c>
      <c r="P147" s="307">
        <f>IF(P$33=0,0,P$33/PPA_fec!P$33)</f>
        <v>0.49096806860999581</v>
      </c>
      <c r="Q147" s="307">
        <f>IF(Q$33=0,0,Q$33/PPA_fec!Q$33)</f>
        <v>0.49096806860999603</v>
      </c>
      <c r="R147" s="307">
        <f>IF(R$33=0,0,R$33/PPA_fec!R$33)</f>
        <v>0.4968712617489961</v>
      </c>
      <c r="S147" s="307">
        <f>IF(S$33=0,0,S$33/PPA_fec!S$33)</f>
        <v>0.49815445820897375</v>
      </c>
      <c r="T147" s="307">
        <f>IF(T$33=0,0,T$33/PPA_fec!T$33)</f>
        <v>0.4981544582089738</v>
      </c>
      <c r="U147" s="307">
        <f>IF(U$33=0,0,U$33/PPA_fec!U$33)</f>
        <v>0.4981544582089738</v>
      </c>
      <c r="V147" s="307">
        <f>IF(V$33=0,0,V$33/PPA_fec!V$33)</f>
        <v>0.49815445820897375</v>
      </c>
      <c r="W147" s="307">
        <f>IF(W$33=0,0,W$33/PPA_fec!W$33)</f>
        <v>0.50333901238807643</v>
      </c>
      <c r="DA147" s="76"/>
    </row>
    <row r="148" spans="1:105" ht="12" customHeight="1" x14ac:dyDescent="0.25">
      <c r="A148" s="202" t="s">
        <v>93</v>
      </c>
      <c r="B148" s="308">
        <f>IF(B$34=0,0,B$34/PPA_fec!B$34)</f>
        <v>0.11750347434024988</v>
      </c>
      <c r="C148" s="308">
        <f>IF(C$34=0,0,C$34/PPA_fec!C$34)</f>
        <v>0.11750347434024987</v>
      </c>
      <c r="D148" s="308">
        <f>IF(D$34=0,0,D$34/PPA_fec!D$34)</f>
        <v>0.11750347434024985</v>
      </c>
      <c r="E148" s="308">
        <f>IF(E$34=0,0,E$34/PPA_fec!E$34)</f>
        <v>0.11750347434024985</v>
      </c>
      <c r="F148" s="308">
        <f>IF(F$34=0,0,F$34/PPA_fec!F$34)</f>
        <v>0.11833550269652704</v>
      </c>
      <c r="G148" s="308">
        <f>IF(G$34=0,0,G$34/PPA_fec!G$34)</f>
        <v>0.11833550269652703</v>
      </c>
      <c r="H148" s="308">
        <f>IF(H$34=0,0,H$34/PPA_fec!H$34)</f>
        <v>0.118335502696527</v>
      </c>
      <c r="I148" s="308">
        <f>IF(I$34=0,0,I$34/PPA_fec!I$34)</f>
        <v>0.11973086922961218</v>
      </c>
      <c r="J148" s="308">
        <f>IF(J$34=0,0,J$34/PPA_fec!J$34)</f>
        <v>0.11973086922961219</v>
      </c>
      <c r="K148" s="308">
        <f>IF(K$34=0,0,K$34/PPA_fec!K$34)</f>
        <v>0.11973086922961221</v>
      </c>
      <c r="L148" s="308">
        <f>IF(L$34=0,0,L$34/PPA_fec!L$34)</f>
        <v>0.11973086922961219</v>
      </c>
      <c r="M148" s="308">
        <f>IF(M$34=0,0,M$34/PPA_fec!M$34)</f>
        <v>0.1245331684619084</v>
      </c>
      <c r="N148" s="308">
        <f>IF(N$34=0,0,N$34/PPA_fec!N$34)</f>
        <v>0.12617952721287362</v>
      </c>
      <c r="O148" s="308">
        <f>IF(O$34=0,0,O$34/PPA_fec!O$34)</f>
        <v>0.12760608094516834</v>
      </c>
      <c r="P148" s="308">
        <f>IF(P$34=0,0,P$34/PPA_fec!P$34)</f>
        <v>0.12760608094516832</v>
      </c>
      <c r="Q148" s="308">
        <f>IF(Q$34=0,0,Q$34/PPA_fec!Q$34)</f>
        <v>0.12760608094516829</v>
      </c>
      <c r="R148" s="308">
        <f>IF(R$34=0,0,R$34/PPA_fec!R$34)</f>
        <v>0.12947387453807327</v>
      </c>
      <c r="S148" s="308">
        <f>IF(S$34=0,0,S$34/PPA_fec!S$34)</f>
        <v>0.12947387453807332</v>
      </c>
      <c r="T148" s="308">
        <f>IF(T$34=0,0,T$34/PPA_fec!T$34)</f>
        <v>0.12947387453807332</v>
      </c>
      <c r="U148" s="308">
        <f>IF(U$34=0,0,U$34/PPA_fec!U$34)</f>
        <v>0.12947387453807332</v>
      </c>
      <c r="V148" s="308">
        <f>IF(V$34=0,0,V$34/PPA_fec!V$34)</f>
        <v>0.12947387453807338</v>
      </c>
      <c r="W148" s="308">
        <f>IF(W$34=0,0,W$34/PPA_fec!W$34)</f>
        <v>0.13217880384134639</v>
      </c>
      <c r="DA148" s="77"/>
    </row>
    <row r="149" spans="1:105" ht="12" customHeight="1" x14ac:dyDescent="0.25">
      <c r="A149" s="202" t="s">
        <v>94</v>
      </c>
      <c r="B149" s="308">
        <f>IF(B$35=0,0,B$35/PPA_fec!B$35)</f>
        <v>0.64415016534454728</v>
      </c>
      <c r="C149" s="308">
        <f>IF(C$35=0,0,C$35/PPA_fec!C$35)</f>
        <v>0.64415016534454761</v>
      </c>
      <c r="D149" s="308">
        <f>IF(D$35=0,0,D$35/PPA_fec!D$35)</f>
        <v>0.64415016534454761</v>
      </c>
      <c r="E149" s="308">
        <f>IF(E$35=0,0,E$35/PPA_fec!E$35)</f>
        <v>0.64415016534454783</v>
      </c>
      <c r="F149" s="308">
        <f>IF(F$35=0,0,F$35/PPA_fec!F$35)</f>
        <v>0.64871131731283205</v>
      </c>
      <c r="G149" s="308">
        <f>IF(G$35=0,0,G$35/PPA_fec!G$35)</f>
        <v>0.64871131731283205</v>
      </c>
      <c r="H149" s="308">
        <f>IF(H$35=0,0,H$35/PPA_fec!H$35)</f>
        <v>0.64871131731283227</v>
      </c>
      <c r="I149" s="308">
        <f>IF(I$35=0,0,I$35/PPA_fec!I$35)</f>
        <v>0.65636067056004221</v>
      </c>
      <c r="J149" s="308">
        <f>IF(J$35=0,0,J$35/PPA_fec!J$35)</f>
        <v>0.65636067056004221</v>
      </c>
      <c r="K149" s="308">
        <f>IF(K$35=0,0,K$35/PPA_fec!K$35)</f>
        <v>0.65636067056004233</v>
      </c>
      <c r="L149" s="308">
        <f>IF(L$35=0,0,L$35/PPA_fec!L$35)</f>
        <v>0.65636067056004199</v>
      </c>
      <c r="M149" s="308">
        <f>IF(M$35=0,0,M$35/PPA_fec!M$35)</f>
        <v>0.66734060541977092</v>
      </c>
      <c r="N149" s="308">
        <f>IF(N$35=0,0,N$35/PPA_fec!N$35)</f>
        <v>0.67722254679352678</v>
      </c>
      <c r="O149" s="308">
        <f>IF(O$35=0,0,O$35/PPA_fec!O$35)</f>
        <v>0.68611629402990715</v>
      </c>
      <c r="P149" s="308">
        <f>IF(P$35=0,0,P$35/PPA_fec!P$35)</f>
        <v>0.69412066654264981</v>
      </c>
      <c r="Q149" s="308">
        <f>IF(Q$35=0,0,Q$35/PPA_fec!Q$35)</f>
        <v>0.69953232107660135</v>
      </c>
      <c r="R149" s="308">
        <f>IF(R$35=0,0,R$35/PPA_fec!R$35)</f>
        <v>0.7061950908846748</v>
      </c>
      <c r="S149" s="308">
        <f>IF(S$35=0,0,S$35/PPA_fec!S$35)</f>
        <v>0.70977150386208565</v>
      </c>
      <c r="T149" s="308">
        <f>IF(T$35=0,0,T$35/PPA_fec!T$35)</f>
        <v>0.70977150386208554</v>
      </c>
      <c r="U149" s="308">
        <f>IF(U$35=0,0,U$35/PPA_fec!U$35)</f>
        <v>0.70977150386208543</v>
      </c>
      <c r="V149" s="308">
        <f>IF(V$35=0,0,V$35/PPA_fec!V$35)</f>
        <v>0.70977150386208565</v>
      </c>
      <c r="W149" s="308">
        <f>IF(W$35=0,0,W$35/PPA_fec!W$35)</f>
        <v>0.71541035539161035</v>
      </c>
      <c r="DA149" s="77"/>
    </row>
    <row r="150" spans="1:105" ht="12" customHeight="1" x14ac:dyDescent="0.25">
      <c r="A150" s="202" t="s">
        <v>95</v>
      </c>
      <c r="B150" s="308">
        <f>IF(B$36=0,0,B$36/PPA_fec!B$36)</f>
        <v>0.45400420276515735</v>
      </c>
      <c r="C150" s="308">
        <f>IF(C$36=0,0,C$36/PPA_fec!C$36)</f>
        <v>0.45400420276515729</v>
      </c>
      <c r="D150" s="308">
        <f>IF(D$36=0,0,D$36/PPA_fec!D$36)</f>
        <v>0.45400420276515718</v>
      </c>
      <c r="E150" s="308">
        <f>IF(E$36=0,0,E$36/PPA_fec!E$36)</f>
        <v>0.45400420276515729</v>
      </c>
      <c r="F150" s="308">
        <f>IF(F$36=0,0,F$36/PPA_fec!F$36)</f>
        <v>0.45721895341564278</v>
      </c>
      <c r="G150" s="308">
        <f>IF(G$36=0,0,G$36/PPA_fec!G$36)</f>
        <v>0.45721895341564284</v>
      </c>
      <c r="H150" s="308">
        <f>IF(H$36=0,0,H$36/PPA_fec!H$36)</f>
        <v>0.45721895341564284</v>
      </c>
      <c r="I150" s="308">
        <f>IF(I$36=0,0,I$36/PPA_fec!I$36)</f>
        <v>0.46261030268404074</v>
      </c>
      <c r="J150" s="308">
        <f>IF(J$36=0,0,J$36/PPA_fec!J$36)</f>
        <v>0.46261030268404069</v>
      </c>
      <c r="K150" s="308">
        <f>IF(K$36=0,0,K$36/PPA_fec!K$36)</f>
        <v>0.46261030268404063</v>
      </c>
      <c r="L150" s="308">
        <f>IF(L$36=0,0,L$36/PPA_fec!L$36)</f>
        <v>0.46261030268404069</v>
      </c>
      <c r="M150" s="308">
        <f>IF(M$36=0,0,M$36/PPA_fec!M$36)</f>
        <v>0.48150149034086526</v>
      </c>
      <c r="N150" s="308">
        <f>IF(N$36=0,0,N$36/PPA_fec!N$36)</f>
        <v>0.48752631340656699</v>
      </c>
      <c r="O150" s="308">
        <f>IF(O$36=0,0,O$36/PPA_fec!O$36)</f>
        <v>0.49303816225672709</v>
      </c>
      <c r="P150" s="308">
        <f>IF(P$36=0,0,P$36/PPA_fec!P$36)</f>
        <v>0.49303816225672709</v>
      </c>
      <c r="Q150" s="308">
        <f>IF(Q$36=0,0,Q$36/PPA_fec!Q$36)</f>
        <v>0.49303816225672698</v>
      </c>
      <c r="R150" s="308">
        <f>IF(R$36=0,0,R$36/PPA_fec!R$36)</f>
        <v>0.50025485219579413</v>
      </c>
      <c r="S150" s="308">
        <f>IF(S$36=0,0,S$36/PPA_fec!S$36)</f>
        <v>0.50025485219579402</v>
      </c>
      <c r="T150" s="308">
        <f>IF(T$36=0,0,T$36/PPA_fec!T$36)</f>
        <v>0.50025485219579402</v>
      </c>
      <c r="U150" s="308">
        <f>IF(U$36=0,0,U$36/PPA_fec!U$36)</f>
        <v>0.50025485219579413</v>
      </c>
      <c r="V150" s="308">
        <f>IF(V$36=0,0,V$36/PPA_fec!V$36)</f>
        <v>0.50025485219579413</v>
      </c>
      <c r="W150" s="308">
        <f>IF(W$36=0,0,W$36/PPA_fec!W$36)</f>
        <v>0.51070602633139961</v>
      </c>
      <c r="DA150" s="77"/>
    </row>
    <row r="151" spans="1:105" ht="12" customHeight="1" x14ac:dyDescent="0.25">
      <c r="A151" s="56" t="s">
        <v>96</v>
      </c>
      <c r="B151" s="309">
        <f>IF(B$37=0,0,B$37/PPA_fec!B$37)</f>
        <v>0.67588625204745734</v>
      </c>
      <c r="C151" s="309">
        <f>IF(C$37=0,0,C$37/PPA_fec!C$37)</f>
        <v>0.6582459888992569</v>
      </c>
      <c r="D151" s="309">
        <f>IF(D$37=0,0,D$37/PPA_fec!D$37)</f>
        <v>0.66155429365029161</v>
      </c>
      <c r="E151" s="309">
        <f>IF(E$37=0,0,E$37/PPA_fec!E$37)</f>
        <v>0.66146855357003786</v>
      </c>
      <c r="F151" s="309">
        <f>IF(F$37=0,0,F$37/PPA_fec!F$37)</f>
        <v>0.68827243805615823</v>
      </c>
      <c r="G151" s="309">
        <f>IF(G$37=0,0,G$37/PPA_fec!G$37)</f>
        <v>0.68032641059863508</v>
      </c>
      <c r="H151" s="309">
        <f>IF(H$37=0,0,H$37/PPA_fec!H$37)</f>
        <v>0.67909642692724503</v>
      </c>
      <c r="I151" s="309">
        <f>IF(I$37=0,0,I$37/PPA_fec!I$37)</f>
        <v>0.68865691372066029</v>
      </c>
      <c r="J151" s="309">
        <f>IF(J$37=0,0,J$37/PPA_fec!J$37)</f>
        <v>0.68213902114789626</v>
      </c>
      <c r="K151" s="309">
        <f>IF(K$37=0,0,K$37/PPA_fec!K$37)</f>
        <v>0.68191411880262309</v>
      </c>
      <c r="L151" s="309">
        <f>IF(L$37=0,0,L$37/PPA_fec!L$37)</f>
        <v>0.68958577459320913</v>
      </c>
      <c r="M151" s="309">
        <f>IF(M$37=0,0,M$37/PPA_fec!M$37)</f>
        <v>0.71975159417039136</v>
      </c>
      <c r="N151" s="309">
        <f>IF(N$37=0,0,N$37/PPA_fec!N$37)</f>
        <v>0.708337939238178</v>
      </c>
      <c r="O151" s="309">
        <f>IF(O$37=0,0,O$37/PPA_fec!O$37)</f>
        <v>0.72564287916129278</v>
      </c>
      <c r="P151" s="309">
        <f>IF(P$37=0,0,P$37/PPA_fec!P$37)</f>
        <v>0.72999441613873539</v>
      </c>
      <c r="Q151" s="309">
        <f>IF(Q$37=0,0,Q$37/PPA_fec!Q$37)</f>
        <v>0.72770607401378373</v>
      </c>
      <c r="R151" s="309">
        <f>IF(R$37=0,0,R$37/PPA_fec!R$37)</f>
        <v>0.72980083359407788</v>
      </c>
      <c r="S151" s="309">
        <f>IF(S$37=0,0,S$37/PPA_fec!S$37)</f>
        <v>0.72450554250195376</v>
      </c>
      <c r="T151" s="309">
        <f>IF(T$37=0,0,T$37/PPA_fec!T$37)</f>
        <v>0.7257520413824966</v>
      </c>
      <c r="U151" s="309">
        <f>IF(U$37=0,0,U$37/PPA_fec!U$37)</f>
        <v>0.72607963517368579</v>
      </c>
      <c r="V151" s="309">
        <f>IF(V$37=0,0,V$37/PPA_fec!V$37)</f>
        <v>0.72774070907064026</v>
      </c>
      <c r="W151" s="309">
        <f>IF(W$37=0,0,W$37/PPA_fec!W$37)</f>
        <v>0.74421879758612353</v>
      </c>
      <c r="DA151" s="78"/>
    </row>
    <row r="152" spans="1:105" ht="12" customHeight="1" x14ac:dyDescent="0.25">
      <c r="A152" s="203" t="s">
        <v>1885</v>
      </c>
      <c r="B152" s="310">
        <f>IF(B$43=0,0,B$43/PPA_fec!B$43)</f>
        <v>0.61832609353335566</v>
      </c>
      <c r="C152" s="310">
        <f>IF(C$43=0,0,C$43/PPA_fec!C$43)</f>
        <v>0.61949367383413234</v>
      </c>
      <c r="D152" s="310">
        <f>IF(D$43=0,0,D$43/PPA_fec!D$43)</f>
        <v>0.61932720541492803</v>
      </c>
      <c r="E152" s="310">
        <f>IF(E$43=0,0,E$43/PPA_fec!E$43)</f>
        <v>0.61874787143843846</v>
      </c>
      <c r="F152" s="310">
        <f>IF(F$43=0,0,F$43/PPA_fec!F$43)</f>
        <v>0.62120604696743265</v>
      </c>
      <c r="G152" s="310">
        <f>IF(G$43=0,0,G$43/PPA_fec!G$43)</f>
        <v>0.62450016193257873</v>
      </c>
      <c r="H152" s="310">
        <f>IF(H$43=0,0,H$43/PPA_fec!H$43)</f>
        <v>0.62372140977926149</v>
      </c>
      <c r="I152" s="310">
        <f>IF(I$43=0,0,I$43/PPA_fec!I$43)</f>
        <v>0.63034882639643908</v>
      </c>
      <c r="J152" s="310">
        <f>IF(J$43=0,0,J$43/PPA_fec!J$43)</f>
        <v>0.63034988314697815</v>
      </c>
      <c r="K152" s="310">
        <f>IF(K$43=0,0,K$43/PPA_fec!K$43)</f>
        <v>0.63114773032973814</v>
      </c>
      <c r="L152" s="310">
        <f>IF(L$43=0,0,L$43/PPA_fec!L$43)</f>
        <v>0.63233775142199999</v>
      </c>
      <c r="M152" s="310">
        <f>IF(M$43=0,0,M$43/PPA_fec!M$43)</f>
        <v>0.6487584376218275</v>
      </c>
      <c r="N152" s="310">
        <f>IF(N$43=0,0,N$43/PPA_fec!N$43)</f>
        <v>0.66385590954628515</v>
      </c>
      <c r="O152" s="310">
        <f>IF(O$43=0,0,O$43/PPA_fec!O$43)</f>
        <v>0.67082160758426312</v>
      </c>
      <c r="P152" s="310">
        <f>IF(P$43=0,0,P$43/PPA_fec!P$43)</f>
        <v>0.67426436137118451</v>
      </c>
      <c r="Q152" s="310">
        <f>IF(Q$43=0,0,Q$43/PPA_fec!Q$43)</f>
        <v>0.67493106729144658</v>
      </c>
      <c r="R152" s="310">
        <f>IF(R$43=0,0,R$43/PPA_fec!R$43)</f>
        <v>0.68474557322944762</v>
      </c>
      <c r="S152" s="310">
        <f>IF(S$43=0,0,S$43/PPA_fec!S$43)</f>
        <v>0.68833771092818696</v>
      </c>
      <c r="T152" s="310">
        <f>IF(T$43=0,0,T$43/PPA_fec!T$43)</f>
        <v>0.68836891737748696</v>
      </c>
      <c r="U152" s="310">
        <f>IF(U$43=0,0,U$43/PPA_fec!U$43)</f>
        <v>0.68845336477582375</v>
      </c>
      <c r="V152" s="310">
        <f>IF(V$43=0,0,V$43/PPA_fec!V$43)</f>
        <v>0.68667037590557878</v>
      </c>
      <c r="W152" s="310">
        <f>IF(W$43=0,0,W$43/PPA_fec!W$43)</f>
        <v>0.69719635662535295</v>
      </c>
      <c r="DA152" s="79"/>
    </row>
    <row r="153" spans="1:105" ht="12" customHeight="1" x14ac:dyDescent="0.25">
      <c r="A153" s="203" t="s">
        <v>1900</v>
      </c>
      <c r="B153" s="310">
        <f>IF(B$56=0,0,B$56/PPA_fec!B$56)</f>
        <v>0.65802675095224539</v>
      </c>
      <c r="C153" s="310">
        <f>IF(C$56=0,0,C$56/PPA_fec!C$56)</f>
        <v>0.66102458922771179</v>
      </c>
      <c r="D153" s="310">
        <f>IF(D$56=0,0,D$56/PPA_fec!D$56)</f>
        <v>0.66064979806080537</v>
      </c>
      <c r="E153" s="310">
        <f>IF(E$56=0,0,E$56/PPA_fec!E$56)</f>
        <v>0.6616309373171797</v>
      </c>
      <c r="F153" s="310">
        <f>IF(F$56=0,0,F$56/PPA_fec!F$56)</f>
        <v>0.66616162760084563</v>
      </c>
      <c r="G153" s="310">
        <f>IF(G$56=0,0,G$56/PPA_fec!G$56)</f>
        <v>0.67074548840608528</v>
      </c>
      <c r="H153" s="310">
        <f>IF(H$56=0,0,H$56/PPA_fec!H$56)</f>
        <v>0.66980092158556293</v>
      </c>
      <c r="I153" s="310">
        <f>IF(I$56=0,0,I$56/PPA_fec!I$56)</f>
        <v>0.67694662080730361</v>
      </c>
      <c r="J153" s="310">
        <f>IF(J$56=0,0,J$56/PPA_fec!J$56)</f>
        <v>0.67695927482239338</v>
      </c>
      <c r="K153" s="310">
        <f>IF(K$56=0,0,K$56/PPA_fec!K$56)</f>
        <v>0.68014872980654251</v>
      </c>
      <c r="L153" s="310">
        <f>IF(L$56=0,0,L$56/PPA_fec!L$56)</f>
        <v>0.68338233381815983</v>
      </c>
      <c r="M153" s="310">
        <f>IF(M$56=0,0,M$56/PPA_fec!M$56)</f>
        <v>0.70371524563773025</v>
      </c>
      <c r="N153" s="310">
        <f>IF(N$56=0,0,N$56/PPA_fec!N$56)</f>
        <v>0.7181406291094321</v>
      </c>
      <c r="O153" s="310">
        <f>IF(O$56=0,0,O$56/PPA_fec!O$56)</f>
        <v>0.72554906604122715</v>
      </c>
      <c r="P153" s="310">
        <f>IF(P$56=0,0,P$56/PPA_fec!P$56)</f>
        <v>0.72904262828144883</v>
      </c>
      <c r="Q153" s="310">
        <f>IF(Q$56=0,0,Q$56/PPA_fec!Q$56)</f>
        <v>0.72962232181981101</v>
      </c>
      <c r="R153" s="310">
        <f>IF(R$56=0,0,R$56/PPA_fec!R$56)</f>
        <v>0.73961236051109158</v>
      </c>
      <c r="S153" s="310">
        <f>IF(S$56=0,0,S$56/PPA_fec!S$56)</f>
        <v>0.74472475890425216</v>
      </c>
      <c r="T153" s="310">
        <f>IF(T$56=0,0,T$56/PPA_fec!T$56)</f>
        <v>0.74530997977262825</v>
      </c>
      <c r="U153" s="310">
        <f>IF(U$56=0,0,U$56/PPA_fec!U$56)</f>
        <v>0.74540274050345623</v>
      </c>
      <c r="V153" s="310">
        <f>IF(V$56=0,0,V$56/PPA_fec!V$56)</f>
        <v>0.74301732265035358</v>
      </c>
      <c r="W153" s="310">
        <f>IF(W$56=0,0,W$56/PPA_fec!W$56)</f>
        <v>0.7580436530030501</v>
      </c>
      <c r="DA153" s="79"/>
    </row>
    <row r="154" spans="1:105" ht="12" customHeight="1" x14ac:dyDescent="0.25">
      <c r="A154" s="41" t="s">
        <v>1915</v>
      </c>
      <c r="B154" s="311">
        <f>IF(B$69=0,0,B$69/PPA_fec!B$69)</f>
        <v>0.64136410098334007</v>
      </c>
      <c r="C154" s="311">
        <f>IF(C$69=0,0,C$69/PPA_fec!C$69)</f>
        <v>0.64392262861736005</v>
      </c>
      <c r="D154" s="311">
        <f>IF(D$69=0,0,D$69/PPA_fec!D$69)</f>
        <v>0.6436047105646866</v>
      </c>
      <c r="E154" s="311">
        <f>IF(E$69=0,0,E$69/PPA_fec!E$69)</f>
        <v>0.64453673316555693</v>
      </c>
      <c r="F154" s="311">
        <f>IF(F$69=0,0,F$69/PPA_fec!F$69)</f>
        <v>0.64917426088541252</v>
      </c>
      <c r="G154" s="311">
        <f>IF(G$69=0,0,G$69/PPA_fec!G$69)</f>
        <v>0.65294057791309257</v>
      </c>
      <c r="H154" s="311">
        <f>IF(H$69=0,0,H$69/PPA_fec!H$69)</f>
        <v>0.65217613666714436</v>
      </c>
      <c r="I154" s="311">
        <f>IF(I$69=0,0,I$69/PPA_fec!I$69)</f>
        <v>0.65927056039894028</v>
      </c>
      <c r="J154" s="311">
        <f>IF(J$69=0,0,J$69/PPA_fec!J$69)</f>
        <v>0.65928201037259926</v>
      </c>
      <c r="K154" s="311">
        <f>IF(K$69=0,0,K$69/PPA_fec!K$69)</f>
        <v>0.6620872768386572</v>
      </c>
      <c r="L154" s="311">
        <f>IF(L$69=0,0,L$69/PPA_fec!L$69)</f>
        <v>0.66488944518979043</v>
      </c>
      <c r="M154" s="311">
        <f>IF(M$69=0,0,M$69/PPA_fec!M$69)</f>
        <v>0.68375225165720099</v>
      </c>
      <c r="N154" s="311">
        <f>IF(N$69=0,0,N$69/PPA_fec!N$69)</f>
        <v>0.69715505951710077</v>
      </c>
      <c r="O154" s="311">
        <f>IF(O$69=0,0,O$69/PPA_fec!O$69)</f>
        <v>0.70498040114621985</v>
      </c>
      <c r="P154" s="311">
        <f>IF(P$69=0,0,P$69/PPA_fec!P$69)</f>
        <v>0.70922837371596659</v>
      </c>
      <c r="Q154" s="311">
        <f>IF(Q$69=0,0,Q$69/PPA_fec!Q$69)</f>
        <v>0.70966769003743813</v>
      </c>
      <c r="R154" s="311">
        <f>IF(R$69=0,0,R$69/PPA_fec!R$69)</f>
        <v>0.7191349962958018</v>
      </c>
      <c r="S154" s="311">
        <f>IF(S$69=0,0,S$69/PPA_fec!S$69)</f>
        <v>0.72362870856244177</v>
      </c>
      <c r="T154" s="311">
        <f>IF(T$69=0,0,T$69/PPA_fec!T$69)</f>
        <v>0.72415862264866115</v>
      </c>
      <c r="U154" s="311">
        <f>IF(U$69=0,0,U$69/PPA_fec!U$69)</f>
        <v>0.72423237179318745</v>
      </c>
      <c r="V154" s="311">
        <f>IF(V$69=0,0,V$69/PPA_fec!V$69)</f>
        <v>0.72228857118245637</v>
      </c>
      <c r="W154" s="311">
        <f>IF(W$69=0,0,W$69/PPA_fec!W$69)</f>
        <v>0.73607602061200572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60</v>
      </c>
      <c r="B156" s="324">
        <f>IF(B$83=0,0,B$83/PPA_fec!B$83)</f>
        <v>0.61358715755938931</v>
      </c>
      <c r="C156" s="324">
        <f>IF(C$83=0,0,C$83/PPA_fec!C$83)</f>
        <v>0.61154291134042937</v>
      </c>
      <c r="D156" s="324">
        <f>IF(D$83=0,0,D$83/PPA_fec!D$83)</f>
        <v>0.61553773810312629</v>
      </c>
      <c r="E156" s="324">
        <f>IF(E$83=0,0,E$83/PPA_fec!E$83)</f>
        <v>0.61747579906002881</v>
      </c>
      <c r="F156" s="324">
        <f>IF(F$83=0,0,F$83/PPA_fec!F$83)</f>
        <v>0.61996480977873536</v>
      </c>
      <c r="G156" s="324">
        <f>IF(G$83=0,0,G$83/PPA_fec!G$83)</f>
        <v>0.61903724015915962</v>
      </c>
      <c r="H156" s="324">
        <f>IF(H$83=0,0,H$83/PPA_fec!H$83)</f>
        <v>0.62746746836951228</v>
      </c>
      <c r="I156" s="324">
        <f>IF(I$83=0,0,I$83/PPA_fec!I$83)</f>
        <v>0.62765339629181738</v>
      </c>
      <c r="J156" s="324">
        <f>IF(J$83=0,0,J$83/PPA_fec!J$83)</f>
        <v>0.62688205024747135</v>
      </c>
      <c r="K156" s="324">
        <f>IF(K$83=0,0,K$83/PPA_fec!K$83)</f>
        <v>0.62659060481709128</v>
      </c>
      <c r="L156" s="324">
        <f>IF(L$83=0,0,L$83/PPA_fec!L$83)</f>
        <v>0.62766701471535891</v>
      </c>
      <c r="M156" s="324">
        <f>IF(M$83=0,0,M$83/PPA_fec!M$83)</f>
        <v>0.63556860985681296</v>
      </c>
      <c r="N156" s="324">
        <f>IF(N$83=0,0,N$83/PPA_fec!N$83)</f>
        <v>0.63485798336528454</v>
      </c>
      <c r="O156" s="324">
        <f>IF(O$83=0,0,O$83/PPA_fec!O$83)</f>
        <v>0.64586949191525911</v>
      </c>
      <c r="P156" s="324">
        <f>IF(P$83=0,0,P$83/PPA_fec!P$83)</f>
        <v>0.65540852140402583</v>
      </c>
      <c r="Q156" s="324">
        <f>IF(Q$83=0,0,Q$83/PPA_fec!Q$83)</f>
        <v>0.6566179151983812</v>
      </c>
      <c r="R156" s="324">
        <f>IF(R$83=0,0,R$83/PPA_fec!R$83)</f>
        <v>0.6651063636004878</v>
      </c>
      <c r="S156" s="324">
        <f>IF(S$83=0,0,S$83/PPA_fec!S$83)</f>
        <v>0.67341479322771314</v>
      </c>
      <c r="T156" s="324">
        <f>IF(T$83=0,0,T$83/PPA_fec!T$83)</f>
        <v>0.67704270979734438</v>
      </c>
      <c r="U156" s="324">
        <f>IF(U$83=0,0,U$83/PPA_fec!U$83)</f>
        <v>0.68566112721650851</v>
      </c>
      <c r="V156" s="324">
        <f>IF(V$83=0,0,V$83/PPA_fec!V$83)</f>
        <v>0.69392668424143422</v>
      </c>
      <c r="W156" s="324">
        <f>IF(W$83=0,0,W$83/PPA_fec!W$83)</f>
        <v>0.69615309799529079</v>
      </c>
      <c r="DA156" s="95"/>
    </row>
    <row r="157" spans="1:105" ht="12" customHeight="1" x14ac:dyDescent="0.25">
      <c r="A157" s="55" t="s">
        <v>92</v>
      </c>
      <c r="B157" s="336">
        <f>IF(B$84=0,0,B$84/PPA_fec!B$84)</f>
        <v>0.46174478030466326</v>
      </c>
      <c r="C157" s="336">
        <f>IF(C$84=0,0,C$84/PPA_fec!C$84)</f>
        <v>0.4617447803046632</v>
      </c>
      <c r="D157" s="336">
        <f>IF(D$84=0,0,D$84/PPA_fec!D$84)</f>
        <v>0.4628537638760824</v>
      </c>
      <c r="E157" s="336">
        <f>IF(E$84=0,0,E$84/PPA_fec!E$84)</f>
        <v>0.46444314734697845</v>
      </c>
      <c r="F157" s="336">
        <f>IF(F$84=0,0,F$84/PPA_fec!F$84)</f>
        <v>0.46444314734697845</v>
      </c>
      <c r="G157" s="336">
        <f>IF(G$84=0,0,G$84/PPA_fec!G$84)</f>
        <v>0.46444314734697839</v>
      </c>
      <c r="H157" s="336">
        <f>IF(H$84=0,0,H$84/PPA_fec!H$84)</f>
        <v>0.47088098536027584</v>
      </c>
      <c r="I157" s="336">
        <f>IF(I$84=0,0,I$84/PPA_fec!I$84)</f>
        <v>0.47088098536027595</v>
      </c>
      <c r="J157" s="336">
        <f>IF(J$84=0,0,J$84/PPA_fec!J$84)</f>
        <v>0.47088098536027589</v>
      </c>
      <c r="K157" s="336">
        <f>IF(K$84=0,0,K$84/PPA_fec!K$84)</f>
        <v>0.47088098536027584</v>
      </c>
      <c r="L157" s="336">
        <f>IF(L$84=0,0,L$84/PPA_fec!L$84)</f>
        <v>0.47088098536027617</v>
      </c>
      <c r="M157" s="336">
        <f>IF(M$84=0,0,M$84/PPA_fec!M$84)</f>
        <v>0.47778209387506382</v>
      </c>
      <c r="N157" s="336">
        <f>IF(N$84=0,0,N$84/PPA_fec!N$84)</f>
        <v>0.47778209387506393</v>
      </c>
      <c r="O157" s="336">
        <f>IF(O$84=0,0,O$84/PPA_fec!O$84)</f>
        <v>0.48500388448755732</v>
      </c>
      <c r="P157" s="336">
        <f>IF(P$84=0,0,P$84/PPA_fec!P$84)</f>
        <v>0.49150349603880183</v>
      </c>
      <c r="Q157" s="336">
        <f>IF(Q$84=0,0,Q$84/PPA_fec!Q$84)</f>
        <v>0.49347795918728682</v>
      </c>
      <c r="R157" s="336">
        <f>IF(R$84=0,0,R$84/PPA_fec!R$84)</f>
        <v>0.49913016326855802</v>
      </c>
      <c r="S157" s="336">
        <f>IF(S$84=0,0,S$84/PPA_fec!S$84)</f>
        <v>0.50421714694170217</v>
      </c>
      <c r="T157" s="336">
        <f>IF(T$84=0,0,T$84/PPA_fec!T$84)</f>
        <v>0.50879543224753176</v>
      </c>
      <c r="U157" s="336">
        <f>IF(U$84=0,0,U$84/PPA_fec!U$84)</f>
        <v>0.51291588902277885</v>
      </c>
      <c r="V157" s="336">
        <f>IF(V$84=0,0,V$84/PPA_fec!V$84)</f>
        <v>0.51662430012050076</v>
      </c>
      <c r="W157" s="336">
        <f>IF(W$84=0,0,W$84/PPA_fec!W$84)</f>
        <v>0.51996187010845074</v>
      </c>
      <c r="DA157" s="67"/>
    </row>
    <row r="158" spans="1:105" ht="12" customHeight="1" x14ac:dyDescent="0.25">
      <c r="A158" s="202" t="s">
        <v>93</v>
      </c>
      <c r="B158" s="337">
        <f>IF(B$85=0,0,B$85/PPA_fec!B$85)</f>
        <v>0.11599237213239182</v>
      </c>
      <c r="C158" s="337">
        <f>IF(C$85=0,0,C$85/PPA_fec!C$85)</f>
        <v>0.11599237213239191</v>
      </c>
      <c r="D158" s="337">
        <f>IF(D$85=0,0,D$85/PPA_fec!D$85)</f>
        <v>0.11627095380909185</v>
      </c>
      <c r="E158" s="337">
        <f>IF(E$85=0,0,E$85/PPA_fec!E$85)</f>
        <v>0.11667021410802929</v>
      </c>
      <c r="F158" s="337">
        <f>IF(F$85=0,0,F$85/PPA_fec!F$85)</f>
        <v>0.1166702141080293</v>
      </c>
      <c r="G158" s="337">
        <f>IF(G$85=0,0,G$85/PPA_fec!G$85)</f>
        <v>0.1166702141080293</v>
      </c>
      <c r="H158" s="337">
        <f>IF(H$85=0,0,H$85/PPA_fec!H$85)</f>
        <v>0.11828742806348272</v>
      </c>
      <c r="I158" s="337">
        <f>IF(I$85=0,0,I$85/PPA_fec!I$85)</f>
        <v>0.11828742806348272</v>
      </c>
      <c r="J158" s="337">
        <f>IF(J$85=0,0,J$85/PPA_fec!J$85)</f>
        <v>0.11828742806348272</v>
      </c>
      <c r="K158" s="337">
        <f>IF(K$85=0,0,K$85/PPA_fec!K$85)</f>
        <v>0.11828742806348271</v>
      </c>
      <c r="L158" s="337">
        <f>IF(L$85=0,0,L$85/PPA_fec!L$85)</f>
        <v>0.11828742806348271</v>
      </c>
      <c r="M158" s="337">
        <f>IF(M$85=0,0,M$85/PPA_fec!M$85)</f>
        <v>0.12002101765911416</v>
      </c>
      <c r="N158" s="337">
        <f>IF(N$85=0,0,N$85/PPA_fec!N$85)</f>
        <v>0.12002101765911419</v>
      </c>
      <c r="O158" s="337">
        <f>IF(O$85=0,0,O$85/PPA_fec!O$85)</f>
        <v>0.12198377289973165</v>
      </c>
      <c r="P158" s="337">
        <f>IF(P$85=0,0,P$85/PPA_fec!P$85)</f>
        <v>0.12396388984282139</v>
      </c>
      <c r="Q158" s="337">
        <f>IF(Q$85=0,0,Q$85/PPA_fec!Q$85)</f>
        <v>0.12396388984282139</v>
      </c>
      <c r="R158" s="337">
        <f>IF(R$85=0,0,R$85/PPA_fec!R$85)</f>
        <v>0.12616838941768849</v>
      </c>
      <c r="S158" s="337">
        <f>IF(S$85=0,0,S$85/PPA_fec!S$85)</f>
        <v>0.12837707330229875</v>
      </c>
      <c r="T158" s="337">
        <f>IF(T$85=0,0,T$85/PPA_fec!T$85)</f>
        <v>0.12837707330229872</v>
      </c>
      <c r="U158" s="337">
        <f>IF(U$85=0,0,U$85/PPA_fec!U$85)</f>
        <v>0.1308078623550874</v>
      </c>
      <c r="V158" s="337">
        <f>IF(V$85=0,0,V$85/PPA_fec!V$85)</f>
        <v>0.13323152144736278</v>
      </c>
      <c r="W158" s="337">
        <f>IF(W$85=0,0,W$85/PPA_fec!W$85)</f>
        <v>0.13323152144736275</v>
      </c>
      <c r="DA158" s="174"/>
    </row>
    <row r="159" spans="1:105" ht="12" customHeight="1" x14ac:dyDescent="0.25">
      <c r="A159" s="202" t="s">
        <v>94</v>
      </c>
      <c r="B159" s="337">
        <f>IF(B$86=0,0,B$86/PPA_fec!B$86)</f>
        <v>0.65066368795445173</v>
      </c>
      <c r="C159" s="337">
        <f>IF(C$86=0,0,C$86/PPA_fec!C$86)</f>
        <v>0.65066368795445173</v>
      </c>
      <c r="D159" s="337">
        <f>IF(D$86=0,0,D$86/PPA_fec!D$86)</f>
        <v>0.65222640262116494</v>
      </c>
      <c r="E159" s="337">
        <f>IF(E$86=0,0,E$86/PPA_fec!E$86)</f>
        <v>0.65446606867665291</v>
      </c>
      <c r="F159" s="337">
        <f>IF(F$86=0,0,F$86/PPA_fec!F$86)</f>
        <v>0.65446606867665291</v>
      </c>
      <c r="G159" s="337">
        <f>IF(G$86=0,0,G$86/PPA_fec!G$86)</f>
        <v>0.6544660686766528</v>
      </c>
      <c r="H159" s="337">
        <f>IF(H$86=0,0,H$86/PPA_fec!H$86)</f>
        <v>0.66353789277268638</v>
      </c>
      <c r="I159" s="337">
        <f>IF(I$86=0,0,I$86/PPA_fec!I$86)</f>
        <v>0.66353789277268649</v>
      </c>
      <c r="J159" s="337">
        <f>IF(J$86=0,0,J$86/PPA_fec!J$86)</f>
        <v>0.6635378927726866</v>
      </c>
      <c r="K159" s="337">
        <f>IF(K$86=0,0,K$86/PPA_fec!K$86)</f>
        <v>0.6635378927726866</v>
      </c>
      <c r="L159" s="337">
        <f>IF(L$86=0,0,L$86/PPA_fec!L$86)</f>
        <v>0.66353789277268649</v>
      </c>
      <c r="M159" s="337">
        <f>IF(M$86=0,0,M$86/PPA_fec!M$86)</f>
        <v>0.67326253051356788</v>
      </c>
      <c r="N159" s="337">
        <f>IF(N$86=0,0,N$86/PPA_fec!N$86)</f>
        <v>0.67326253051356788</v>
      </c>
      <c r="O159" s="337">
        <f>IF(O$86=0,0,O$86/PPA_fec!O$86)</f>
        <v>0.68255227937794438</v>
      </c>
      <c r="P159" s="337">
        <f>IF(P$86=0,0,P$86/PPA_fec!P$86)</f>
        <v>0.69091305335588293</v>
      </c>
      <c r="Q159" s="337">
        <f>IF(Q$86=0,0,Q$86/PPA_fec!Q$86)</f>
        <v>0.69538022419480183</v>
      </c>
      <c r="R159" s="337">
        <f>IF(R$86=0,0,R$86/PPA_fec!R$86)</f>
        <v>0.70245820369105461</v>
      </c>
      <c r="S159" s="337">
        <f>IF(S$86=0,0,S$86/PPA_fec!S$86)</f>
        <v>0.70882838523768243</v>
      </c>
      <c r="T159" s="337">
        <f>IF(T$86=0,0,T$86/PPA_fec!T$86)</f>
        <v>0.71456154862964716</v>
      </c>
      <c r="U159" s="337">
        <f>IF(U$86=0,0,U$86/PPA_fec!U$86)</f>
        <v>0.71972139568241567</v>
      </c>
      <c r="V159" s="337">
        <f>IF(V$86=0,0,V$86/PPA_fec!V$86)</f>
        <v>0.72436525802990703</v>
      </c>
      <c r="W159" s="337">
        <f>IF(W$86=0,0,W$86/PPA_fec!W$86)</f>
        <v>0.72854473414264931</v>
      </c>
      <c r="DA159" s="174"/>
    </row>
    <row r="160" spans="1:105" ht="12" customHeight="1" x14ac:dyDescent="0.25">
      <c r="A160" s="202" t="s">
        <v>95</v>
      </c>
      <c r="B160" s="337">
        <f>IF(B$87=0,0,B$87/PPA_fec!B$87)</f>
        <v>0.46190003372627852</v>
      </c>
      <c r="C160" s="337">
        <f>IF(C$87=0,0,C$87/PPA_fec!C$87)</f>
        <v>0.46190003372627847</v>
      </c>
      <c r="D160" s="337">
        <f>IF(D$87=0,0,D$87/PPA_fec!D$87)</f>
        <v>0.46300939017358317</v>
      </c>
      <c r="E160" s="337">
        <f>IF(E$87=0,0,E$87/PPA_fec!E$87)</f>
        <v>0.46459930804623711</v>
      </c>
      <c r="F160" s="337">
        <f>IF(F$87=0,0,F$87/PPA_fec!F$87)</f>
        <v>0.46459930804623695</v>
      </c>
      <c r="G160" s="337">
        <f>IF(G$87=0,0,G$87/PPA_fec!G$87)</f>
        <v>0.46459930804623711</v>
      </c>
      <c r="H160" s="337">
        <f>IF(H$87=0,0,H$87/PPA_fec!H$87)</f>
        <v>0.47103931066739141</v>
      </c>
      <c r="I160" s="337">
        <f>IF(I$87=0,0,I$87/PPA_fec!I$87)</f>
        <v>0.47103931066739135</v>
      </c>
      <c r="J160" s="337">
        <f>IF(J$87=0,0,J$87/PPA_fec!J$87)</f>
        <v>0.47103931066739169</v>
      </c>
      <c r="K160" s="337">
        <f>IF(K$87=0,0,K$87/PPA_fec!K$87)</f>
        <v>0.47103931066739119</v>
      </c>
      <c r="L160" s="337">
        <f>IF(L$87=0,0,L$87/PPA_fec!L$87)</f>
        <v>0.47103931066739174</v>
      </c>
      <c r="M160" s="337">
        <f>IF(M$87=0,0,M$87/PPA_fec!M$87)</f>
        <v>0.47794273955645422</v>
      </c>
      <c r="N160" s="337">
        <f>IF(N$87=0,0,N$87/PPA_fec!N$87)</f>
        <v>0.4779427395564545</v>
      </c>
      <c r="O160" s="337">
        <f>IF(O$87=0,0,O$87/PPA_fec!O$87)</f>
        <v>0.4857587424122532</v>
      </c>
      <c r="P160" s="337">
        <f>IF(P$87=0,0,P$87/PPA_fec!P$87)</f>
        <v>0.49364388232258433</v>
      </c>
      <c r="Q160" s="337">
        <f>IF(Q$87=0,0,Q$87/PPA_fec!Q$87)</f>
        <v>0.49364388232258438</v>
      </c>
      <c r="R160" s="337">
        <f>IF(R$87=0,0,R$87/PPA_fec!R$87)</f>
        <v>0.50242254948199427</v>
      </c>
      <c r="S160" s="337">
        <f>IF(S$87=0,0,S$87/PPA_fec!S$87)</f>
        <v>0.5112178792268478</v>
      </c>
      <c r="T160" s="337">
        <f>IF(T$87=0,0,T$87/PPA_fec!T$87)</f>
        <v>0.51121787922684803</v>
      </c>
      <c r="U160" s="337">
        <f>IF(U$87=0,0,U$87/PPA_fec!U$87)</f>
        <v>0.52089766699929785</v>
      </c>
      <c r="V160" s="337">
        <f>IF(V$87=0,0,V$87/PPA_fec!V$87)</f>
        <v>0.53054906213746422</v>
      </c>
      <c r="W160" s="337">
        <f>IF(W$87=0,0,W$87/PPA_fec!W$87)</f>
        <v>0.53054906213746433</v>
      </c>
      <c r="DA160" s="174"/>
    </row>
    <row r="161" spans="1:105" ht="12" customHeight="1" x14ac:dyDescent="0.25">
      <c r="A161" s="56" t="s">
        <v>96</v>
      </c>
      <c r="B161" s="338">
        <f>IF(B$88=0,0,B$88/PPA_fec!B$88)</f>
        <v>0.6920965039593362</v>
      </c>
      <c r="C161" s="338">
        <f>IF(C$88=0,0,C$88/PPA_fec!C$88)</f>
        <v>0.67403316206296204</v>
      </c>
      <c r="D161" s="338">
        <f>IF(D$88=0,0,D$88/PPA_fec!D$88)</f>
        <v>0.6790477900939369</v>
      </c>
      <c r="E161" s="338">
        <f>IF(E$88=0,0,E$88/PPA_fec!E$88)</f>
        <v>0.68129124801471697</v>
      </c>
      <c r="F161" s="338">
        <f>IF(F$88=0,0,F$88/PPA_fec!F$88)</f>
        <v>0.70391405035564902</v>
      </c>
      <c r="G161" s="338">
        <f>IF(G$88=0,0,G$88/PPA_fec!G$88)</f>
        <v>0.69578744225310862</v>
      </c>
      <c r="H161" s="338">
        <f>IF(H$88=0,0,H$88/PPA_fec!H$88)</f>
        <v>0.70415666601798244</v>
      </c>
      <c r="I161" s="338">
        <f>IF(I$88=0,0,I$88/PPA_fec!I$88)</f>
        <v>0.70574804868149921</v>
      </c>
      <c r="J161" s="338">
        <f>IF(J$88=0,0,J$88/PPA_fec!J$88)</f>
        <v>0.69906839459962744</v>
      </c>
      <c r="K161" s="338">
        <f>IF(K$88=0,0,K$88/PPA_fec!K$88)</f>
        <v>0.6988379106123791</v>
      </c>
      <c r="L161" s="338">
        <f>IF(L$88=0,0,L$88/PPA_fec!L$88)</f>
        <v>0.70669996208748898</v>
      </c>
      <c r="M161" s="338">
        <f>IF(M$88=0,0,M$88/PPA_fec!M$88)</f>
        <v>0.71017497569632126</v>
      </c>
      <c r="N161" s="338">
        <f>IF(N$88=0,0,N$88/PPA_fec!N$88)</f>
        <v>0.69891318457318641</v>
      </c>
      <c r="O161" s="338">
        <f>IF(O$88=0,0,O$88/PPA_fec!O$88)</f>
        <v>0.7195615512607566</v>
      </c>
      <c r="P161" s="338">
        <f>IF(P$88=0,0,P$88/PPA_fec!P$88)</f>
        <v>0.73562703803287977</v>
      </c>
      <c r="Q161" s="338">
        <f>IF(Q$88=0,0,Q$88/PPA_fec!Q$88)</f>
        <v>0.73332103910717783</v>
      </c>
      <c r="R161" s="338">
        <f>IF(R$88=0,0,R$88/PPA_fec!R$88)</f>
        <v>0.73771241159951295</v>
      </c>
      <c r="S161" s="338">
        <f>IF(S$88=0,0,S$88/PPA_fec!S$88)</f>
        <v>0.74518028909081979</v>
      </c>
      <c r="T161" s="338">
        <f>IF(T$88=0,0,T$88/PPA_fec!T$88)</f>
        <v>0.74646235850459686</v>
      </c>
      <c r="U161" s="338">
        <f>IF(U$88=0,0,U$88/PPA_fec!U$88)</f>
        <v>0.7609397660391638</v>
      </c>
      <c r="V161" s="338">
        <f>IF(V$88=0,0,V$88/PPA_fec!V$88)</f>
        <v>0.77681183393690245</v>
      </c>
      <c r="W161" s="338">
        <f>IF(W$88=0,0,W$88/PPA_fec!W$88)</f>
        <v>0.77814427372415973</v>
      </c>
      <c r="DA161" s="68"/>
    </row>
    <row r="162" spans="1:105" ht="12" customHeight="1" x14ac:dyDescent="0.25">
      <c r="A162" s="41" t="s">
        <v>1941</v>
      </c>
      <c r="B162" s="339">
        <f>IF(B$94=0,0,B$94/PPA_fec!B$94)</f>
        <v>0.60604002414987046</v>
      </c>
      <c r="C162" s="339">
        <f>IF(C$94=0,0,C$94/PPA_fec!C$94)</f>
        <v>0.60604002414987035</v>
      </c>
      <c r="D162" s="339">
        <f>IF(D$94=0,0,D$94/PPA_fec!D$94)</f>
        <v>0.60749556508735791</v>
      </c>
      <c r="E162" s="339">
        <f>IF(E$94=0,0,E$94/PPA_fec!E$94)</f>
        <v>0.60958163089290907</v>
      </c>
      <c r="F162" s="339">
        <f>IF(F$94=0,0,F$94/PPA_fec!F$94)</f>
        <v>0.6095816308929094</v>
      </c>
      <c r="G162" s="339">
        <f>IF(G$94=0,0,G$94/PPA_fec!G$94)</f>
        <v>0.60958163089290929</v>
      </c>
      <c r="H162" s="339">
        <f>IF(H$94=0,0,H$94/PPA_fec!H$94)</f>
        <v>0.61803129328536222</v>
      </c>
      <c r="I162" s="339">
        <f>IF(I$94=0,0,I$94/PPA_fec!I$94)</f>
        <v>0.61803129328536244</v>
      </c>
      <c r="J162" s="339">
        <f>IF(J$94=0,0,J$94/PPA_fec!J$94)</f>
        <v>0.6180312932853621</v>
      </c>
      <c r="K162" s="339">
        <f>IF(K$94=0,0,K$94/PPA_fec!K$94)</f>
        <v>0.61803129328536244</v>
      </c>
      <c r="L162" s="339">
        <f>IF(L$94=0,0,L$94/PPA_fec!L$94)</f>
        <v>0.61803129328536233</v>
      </c>
      <c r="M162" s="339">
        <f>IF(M$94=0,0,M$94/PPA_fec!M$94)</f>
        <v>0.62708899821102149</v>
      </c>
      <c r="N162" s="339">
        <f>IF(N$94=0,0,N$94/PPA_fec!N$94)</f>
        <v>0.62708899821102138</v>
      </c>
      <c r="O162" s="339">
        <f>IF(O$94=0,0,O$94/PPA_fec!O$94)</f>
        <v>0.63705509838991925</v>
      </c>
      <c r="P162" s="339">
        <f>IF(P$94=0,0,P$94/PPA_fec!P$94)</f>
        <v>0.64602458855092781</v>
      </c>
      <c r="Q162" s="339">
        <f>IF(Q$94=0,0,Q$94/PPA_fec!Q$94)</f>
        <v>0.64768982143331355</v>
      </c>
      <c r="R162" s="339">
        <f>IF(R$94=0,0,R$94/PPA_fec!R$94)</f>
        <v>0.65559583928998244</v>
      </c>
      <c r="S162" s="339">
        <f>IF(S$94=0,0,S$94/PPA_fec!S$94)</f>
        <v>0.66271125536098408</v>
      </c>
      <c r="T162" s="339">
        <f>IF(T$94=0,0,T$94/PPA_fec!T$94)</f>
        <v>0.66911512982488586</v>
      </c>
      <c r="U162" s="339">
        <f>IF(U$94=0,0,U$94/PPA_fec!U$94)</f>
        <v>0.67487861684239692</v>
      </c>
      <c r="V162" s="339">
        <f>IF(V$94=0,0,V$94/PPA_fec!V$94)</f>
        <v>0.68006575515815804</v>
      </c>
      <c r="W162" s="339">
        <f>IF(W$94=0,0,W$94/PPA_fec!W$94)</f>
        <v>0.68473417964234184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CO2 emissions"</f>
        <v>PT: Pulp, paper and printing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52</v>
      </c>
      <c r="B5" s="225">
        <v>672.82581793463862</v>
      </c>
      <c r="C5" s="225">
        <v>508.25280993415947</v>
      </c>
      <c r="D5" s="225">
        <v>351.13831728427328</v>
      </c>
      <c r="E5" s="225">
        <v>401.12173482803831</v>
      </c>
      <c r="F5" s="225">
        <v>160.7205356228057</v>
      </c>
      <c r="G5" s="225">
        <v>202.47079395925209</v>
      </c>
      <c r="H5" s="225">
        <v>193.26193195293479</v>
      </c>
      <c r="I5" s="225">
        <v>173.50480359473201</v>
      </c>
      <c r="J5" s="225">
        <v>191.7409913311582</v>
      </c>
      <c r="K5" s="225">
        <v>193.7953217078979</v>
      </c>
      <c r="L5" s="225">
        <v>165.82558975415239</v>
      </c>
      <c r="M5" s="225">
        <v>212.29229466983699</v>
      </c>
      <c r="N5" s="225">
        <v>239.64525384309559</v>
      </c>
      <c r="O5" s="225">
        <v>198.07533878947521</v>
      </c>
      <c r="P5" s="225">
        <v>193.64185679695461</v>
      </c>
      <c r="Q5" s="225">
        <v>253.2468558519401</v>
      </c>
      <c r="R5" s="225">
        <v>292.45069179273281</v>
      </c>
      <c r="S5" s="225">
        <v>332.27571006997738</v>
      </c>
      <c r="T5" s="225">
        <v>319.41210103406559</v>
      </c>
      <c r="U5" s="225">
        <v>305.90848483219048</v>
      </c>
      <c r="V5" s="225">
        <v>310.02959240588189</v>
      </c>
      <c r="W5" s="225">
        <v>321.22748158930409</v>
      </c>
      <c r="DA5" s="89" t="s">
        <v>2027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2028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2029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2030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2031</v>
      </c>
    </row>
    <row r="10" spans="1:105" ht="12" customHeight="1" x14ac:dyDescent="0.25">
      <c r="A10" s="56" t="s">
        <v>96</v>
      </c>
      <c r="B10" s="262">
        <v>3.297894401001257</v>
      </c>
      <c r="C10" s="262">
        <v>6.4706671794769974</v>
      </c>
      <c r="D10" s="262">
        <v>6.7762330757170348</v>
      </c>
      <c r="E10" s="262">
        <v>9.2743736406687685</v>
      </c>
      <c r="F10" s="262">
        <v>7.0625060348820643</v>
      </c>
      <c r="G10" s="262">
        <v>8.8961451670232528</v>
      </c>
      <c r="H10" s="262">
        <v>9.2715920759172725</v>
      </c>
      <c r="I10" s="262">
        <v>9.4122312853151477</v>
      </c>
      <c r="J10" s="262">
        <v>10.975188500065929</v>
      </c>
      <c r="K10" s="262">
        <v>12.88303968559568</v>
      </c>
      <c r="L10" s="262">
        <v>12.990988992869379</v>
      </c>
      <c r="M10" s="262">
        <v>14.447150396152651</v>
      </c>
      <c r="N10" s="262">
        <v>16.281481355002409</v>
      </c>
      <c r="O10" s="262">
        <v>15.41587106543534</v>
      </c>
      <c r="P10" s="262">
        <v>13.227490271492879</v>
      </c>
      <c r="Q10" s="262">
        <v>13.779981995248781</v>
      </c>
      <c r="R10" s="262">
        <v>16.27295409346311</v>
      </c>
      <c r="S10" s="262">
        <v>19.418120362546581</v>
      </c>
      <c r="T10" s="262">
        <v>18.695516175401352</v>
      </c>
      <c r="U10" s="262">
        <v>19.009650583445431</v>
      </c>
      <c r="V10" s="262">
        <v>18.31537797291422</v>
      </c>
      <c r="W10" s="262">
        <v>17.96029310059491</v>
      </c>
      <c r="DA10" s="68" t="s">
        <v>2032</v>
      </c>
    </row>
    <row r="11" spans="1:105" ht="12" customHeight="1" x14ac:dyDescent="0.25">
      <c r="A11" s="37" t="s">
        <v>160</v>
      </c>
      <c r="B11" s="228">
        <v>1.949213118445452</v>
      </c>
      <c r="C11" s="228">
        <v>2.5095440088331231</v>
      </c>
      <c r="D11" s="228">
        <v>0.94651679475405626</v>
      </c>
      <c r="E11" s="228">
        <v>1.227812926026149</v>
      </c>
      <c r="F11" s="228">
        <v>1.119032050579521</v>
      </c>
      <c r="G11" s="228">
        <v>1.11726462765024</v>
      </c>
      <c r="H11" s="228">
        <v>1.0626622130197301</v>
      </c>
      <c r="I11" s="228">
        <v>1.0483186791388519</v>
      </c>
      <c r="J11" s="228">
        <v>1.0083897936844251</v>
      </c>
      <c r="K11" s="228">
        <v>0.83677875843276661</v>
      </c>
      <c r="L11" s="228">
        <v>0.19167144432514799</v>
      </c>
      <c r="M11" s="228">
        <v>0.67008907560198039</v>
      </c>
      <c r="N11" s="228">
        <v>0.7862286793837423</v>
      </c>
      <c r="O11" s="228">
        <v>0.64365674796202532</v>
      </c>
      <c r="P11" s="228">
        <v>0.75094678561944128</v>
      </c>
      <c r="Q11" s="228">
        <v>0.76389036662618748</v>
      </c>
      <c r="R11" s="228">
        <v>0.77037182891753986</v>
      </c>
      <c r="S11" s="228">
        <v>0.56052997468511523</v>
      </c>
      <c r="T11" s="228">
        <v>0.51419571542152565</v>
      </c>
      <c r="U11" s="228">
        <v>0.5246801217402004</v>
      </c>
      <c r="V11" s="228">
        <v>0.49574957537828568</v>
      </c>
      <c r="W11" s="228">
        <v>0.3838089797893976</v>
      </c>
      <c r="DA11" s="69" t="s">
        <v>2033</v>
      </c>
    </row>
    <row r="12" spans="1:105" ht="12" customHeight="1" x14ac:dyDescent="0.25">
      <c r="A12" s="37" t="s">
        <v>162</v>
      </c>
      <c r="B12" s="228">
        <v>1.3486812825558061</v>
      </c>
      <c r="C12" s="228">
        <v>3.9611231706438752</v>
      </c>
      <c r="D12" s="228">
        <v>5.8297162809629786</v>
      </c>
      <c r="E12" s="228">
        <v>8.0465607146426201</v>
      </c>
      <c r="F12" s="228">
        <v>5.9434739843025426</v>
      </c>
      <c r="G12" s="228">
        <v>7.7788805393730129</v>
      </c>
      <c r="H12" s="228">
        <v>8.2089298628975431</v>
      </c>
      <c r="I12" s="228">
        <v>8.3639126061762958</v>
      </c>
      <c r="J12" s="228">
        <v>9.9667987063815087</v>
      </c>
      <c r="K12" s="228">
        <v>12.046260927162921</v>
      </c>
      <c r="L12" s="228">
        <v>12.799317548544231</v>
      </c>
      <c r="M12" s="228">
        <v>13.77706132055067</v>
      </c>
      <c r="N12" s="228">
        <v>15.495252675618669</v>
      </c>
      <c r="O12" s="228">
        <v>14.77221431747331</v>
      </c>
      <c r="P12" s="228">
        <v>12.476543485873441</v>
      </c>
      <c r="Q12" s="228">
        <v>13.01609162862259</v>
      </c>
      <c r="R12" s="228">
        <v>15.50258226454557</v>
      </c>
      <c r="S12" s="228">
        <v>18.85759038786146</v>
      </c>
      <c r="T12" s="228">
        <v>18.181320459979819</v>
      </c>
      <c r="U12" s="228">
        <v>18.484970461705231</v>
      </c>
      <c r="V12" s="228">
        <v>17.819628397535929</v>
      </c>
      <c r="W12" s="228">
        <v>17.57648412080551</v>
      </c>
      <c r="DA12" s="69" t="s">
        <v>2034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2035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2036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2037</v>
      </c>
    </row>
    <row r="16" spans="1:105" ht="12" customHeight="1" x14ac:dyDescent="0.25">
      <c r="A16" s="57" t="s">
        <v>1855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2038</v>
      </c>
    </row>
    <row r="17" spans="1:105" ht="12" customHeight="1" x14ac:dyDescent="0.25">
      <c r="A17" s="57" t="s">
        <v>1857</v>
      </c>
      <c r="B17" s="296">
        <f t="shared" ref="B17:W17" si="0">B18+B29</f>
        <v>669.52792353363736</v>
      </c>
      <c r="C17" s="296">
        <f t="shared" si="0"/>
        <v>501.78214275468252</v>
      </c>
      <c r="D17" s="296">
        <f t="shared" si="0"/>
        <v>344.36208420855633</v>
      </c>
      <c r="E17" s="296">
        <f t="shared" si="0"/>
        <v>391.84736118736947</v>
      </c>
      <c r="F17" s="296">
        <f t="shared" si="0"/>
        <v>153.65802958792361</v>
      </c>
      <c r="G17" s="296">
        <f t="shared" si="0"/>
        <v>193.57464879222891</v>
      </c>
      <c r="H17" s="296">
        <f t="shared" si="0"/>
        <v>183.99033987701759</v>
      </c>
      <c r="I17" s="296">
        <f t="shared" si="0"/>
        <v>164.09257230941691</v>
      </c>
      <c r="J17" s="296">
        <f t="shared" si="0"/>
        <v>180.7658028310922</v>
      </c>
      <c r="K17" s="296">
        <f t="shared" si="0"/>
        <v>180.91228202230221</v>
      </c>
      <c r="L17" s="296">
        <f t="shared" si="0"/>
        <v>152.83460076128301</v>
      </c>
      <c r="M17" s="296">
        <f t="shared" si="0"/>
        <v>197.84514427368441</v>
      </c>
      <c r="N17" s="296">
        <f t="shared" si="0"/>
        <v>223.36377248809319</v>
      </c>
      <c r="O17" s="296">
        <f t="shared" si="0"/>
        <v>182.6594677240399</v>
      </c>
      <c r="P17" s="296">
        <f t="shared" si="0"/>
        <v>180.4143665254617</v>
      </c>
      <c r="Q17" s="296">
        <f t="shared" si="0"/>
        <v>239.46687385669131</v>
      </c>
      <c r="R17" s="296">
        <f t="shared" si="0"/>
        <v>276.1777376992697</v>
      </c>
      <c r="S17" s="296">
        <f t="shared" si="0"/>
        <v>312.85758970743092</v>
      </c>
      <c r="T17" s="296">
        <f t="shared" si="0"/>
        <v>300.71658485866431</v>
      </c>
      <c r="U17" s="296">
        <f t="shared" si="0"/>
        <v>286.89883424874512</v>
      </c>
      <c r="V17" s="296">
        <f t="shared" si="0"/>
        <v>291.71421443296782</v>
      </c>
      <c r="W17" s="296">
        <f t="shared" si="0"/>
        <v>303.26718848870922</v>
      </c>
      <c r="DA17" s="70"/>
    </row>
    <row r="18" spans="1:105" ht="12" customHeight="1" x14ac:dyDescent="0.25">
      <c r="A18" s="60" t="s">
        <v>1858</v>
      </c>
      <c r="B18" s="331">
        <v>669.52792353363736</v>
      </c>
      <c r="C18" s="331">
        <v>501.78214275468252</v>
      </c>
      <c r="D18" s="331">
        <v>344.36208420855633</v>
      </c>
      <c r="E18" s="331">
        <v>391.84736118736947</v>
      </c>
      <c r="F18" s="331">
        <v>153.65802958792361</v>
      </c>
      <c r="G18" s="331">
        <v>193.57464879222891</v>
      </c>
      <c r="H18" s="331">
        <v>183.99033987701759</v>
      </c>
      <c r="I18" s="331">
        <v>164.09257230941691</v>
      </c>
      <c r="J18" s="331">
        <v>180.7658028310922</v>
      </c>
      <c r="K18" s="331">
        <v>180.91228202230221</v>
      </c>
      <c r="L18" s="331">
        <v>152.83460076128301</v>
      </c>
      <c r="M18" s="331">
        <v>197.84514427368441</v>
      </c>
      <c r="N18" s="331">
        <v>223.36377248809319</v>
      </c>
      <c r="O18" s="331">
        <v>182.6594677240399</v>
      </c>
      <c r="P18" s="331">
        <v>180.4143665254617</v>
      </c>
      <c r="Q18" s="331">
        <v>239.46687385669131</v>
      </c>
      <c r="R18" s="331">
        <v>276.1777376992697</v>
      </c>
      <c r="S18" s="331">
        <v>312.85758970743092</v>
      </c>
      <c r="T18" s="331">
        <v>300.71658485866431</v>
      </c>
      <c r="U18" s="331">
        <v>286.89883424874512</v>
      </c>
      <c r="V18" s="331">
        <v>291.71421443296782</v>
      </c>
      <c r="W18" s="331">
        <v>303.26718848870922</v>
      </c>
      <c r="DA18" s="72" t="s">
        <v>2039</v>
      </c>
    </row>
    <row r="19" spans="1:105" ht="12" customHeight="1" x14ac:dyDescent="0.25">
      <c r="A19" s="64" t="s">
        <v>30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2040</v>
      </c>
    </row>
    <row r="20" spans="1:105" ht="12" customHeight="1" x14ac:dyDescent="0.25">
      <c r="A20" s="64" t="s">
        <v>32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2041</v>
      </c>
    </row>
    <row r="21" spans="1:105" ht="12" customHeight="1" x14ac:dyDescent="0.25">
      <c r="A21" s="64" t="s">
        <v>33</v>
      </c>
      <c r="B21" s="231">
        <v>14.009827090735071</v>
      </c>
      <c r="C21" s="231">
        <v>13.599138150572291</v>
      </c>
      <c r="D21" s="231">
        <v>3.8765728146466141</v>
      </c>
      <c r="E21" s="231">
        <v>3.8530451487053621</v>
      </c>
      <c r="F21" s="231">
        <v>3.7562179288001381</v>
      </c>
      <c r="G21" s="231">
        <v>3.848781021481638</v>
      </c>
      <c r="H21" s="231">
        <v>1.923561650255925</v>
      </c>
      <c r="I21" s="231">
        <v>3.757386016041417</v>
      </c>
      <c r="J21" s="231">
        <v>3.6876246247498381</v>
      </c>
      <c r="K21" s="231">
        <v>5.5933451917617267</v>
      </c>
      <c r="L21" s="231">
        <v>5.5820814580411691</v>
      </c>
      <c r="M21" s="231">
        <v>3.5544786380023461</v>
      </c>
      <c r="N21" s="231">
        <v>3.5638465373919992</v>
      </c>
      <c r="O21" s="231">
        <v>1.8499024285946579</v>
      </c>
      <c r="P21" s="231">
        <v>3.6591864216504719</v>
      </c>
      <c r="Q21" s="231">
        <v>3.6599389892859699</v>
      </c>
      <c r="R21" s="231">
        <v>3.7632988722835252</v>
      </c>
      <c r="S21" s="231">
        <v>2.7663334819533869</v>
      </c>
      <c r="T21" s="231">
        <v>2.2881839263676862</v>
      </c>
      <c r="U21" s="231">
        <v>1.9528428165350431</v>
      </c>
      <c r="V21" s="231">
        <v>1.24633928249743</v>
      </c>
      <c r="W21" s="231">
        <v>1.3047550217684949</v>
      </c>
      <c r="DA21" s="73" t="s">
        <v>2042</v>
      </c>
    </row>
    <row r="22" spans="1:105" ht="12" customHeight="1" x14ac:dyDescent="0.25">
      <c r="A22" s="64" t="s">
        <v>160</v>
      </c>
      <c r="B22" s="231">
        <v>2.008023990181949</v>
      </c>
      <c r="C22" s="231">
        <v>5.4058770027943508</v>
      </c>
      <c r="D22" s="231">
        <v>2.1752907441401681</v>
      </c>
      <c r="E22" s="231">
        <v>4.3370222853462774</v>
      </c>
      <c r="F22" s="231">
        <v>4.836039165288101</v>
      </c>
      <c r="G22" s="231">
        <v>5.1912506706523827</v>
      </c>
      <c r="H22" s="231">
        <v>5.2461083092156846</v>
      </c>
      <c r="I22" s="231">
        <v>5.3595755822253208</v>
      </c>
      <c r="J22" s="231">
        <v>5.6089269792656236</v>
      </c>
      <c r="K22" s="231">
        <v>6.4788686528196937</v>
      </c>
      <c r="L22" s="231">
        <v>1.6455063965012799</v>
      </c>
      <c r="M22" s="231">
        <v>6.549764821472559</v>
      </c>
      <c r="N22" s="231">
        <v>6.3709862332027338</v>
      </c>
      <c r="O22" s="231">
        <v>4.9611788664155192</v>
      </c>
      <c r="P22" s="231">
        <v>6.7059318249218789</v>
      </c>
      <c r="Q22" s="231">
        <v>6.6830250571222516</v>
      </c>
      <c r="R22" s="231">
        <v>6.910507693487947</v>
      </c>
      <c r="S22" s="231">
        <v>6.2106591098239194</v>
      </c>
      <c r="T22" s="231">
        <v>5.868885213731752</v>
      </c>
      <c r="U22" s="231">
        <v>5.9517586846065376</v>
      </c>
      <c r="V22" s="231">
        <v>5.5802961067336074</v>
      </c>
      <c r="W22" s="231">
        <v>5.2030326272508063</v>
      </c>
      <c r="DA22" s="73" t="s">
        <v>2043</v>
      </c>
    </row>
    <row r="23" spans="1:105" ht="12" customHeight="1" x14ac:dyDescent="0.25">
      <c r="A23" s="64" t="s">
        <v>70</v>
      </c>
      <c r="B23" s="231">
        <v>652.12069930267648</v>
      </c>
      <c r="C23" s="231">
        <v>474.24436444671551</v>
      </c>
      <c r="D23" s="231">
        <v>324.91233068392143</v>
      </c>
      <c r="E23" s="231">
        <v>355.23430487605822</v>
      </c>
      <c r="F23" s="231">
        <v>119.38029462832409</v>
      </c>
      <c r="G23" s="231">
        <v>148.39088013969899</v>
      </c>
      <c r="H23" s="231">
        <v>136.29515330851979</v>
      </c>
      <c r="I23" s="231">
        <v>112.21473783158601</v>
      </c>
      <c r="J23" s="231">
        <v>116.0313178889416</v>
      </c>
      <c r="K23" s="231">
        <v>75.570322120999649</v>
      </c>
      <c r="L23" s="231">
        <v>35.724401174277702</v>
      </c>
      <c r="M23" s="231">
        <v>53.077443572277559</v>
      </c>
      <c r="N23" s="231">
        <v>87.428483317173288</v>
      </c>
      <c r="O23" s="231">
        <v>61.166856849703883</v>
      </c>
      <c r="P23" s="231">
        <v>58.543888993769087</v>
      </c>
      <c r="Q23" s="231">
        <v>115.16018779942409</v>
      </c>
      <c r="R23" s="231">
        <v>126.4402868169572</v>
      </c>
      <c r="S23" s="231">
        <v>94.922599272955395</v>
      </c>
      <c r="T23" s="231">
        <v>85.034769599921276</v>
      </c>
      <c r="U23" s="231">
        <v>69.302108147147933</v>
      </c>
      <c r="V23" s="231">
        <v>84.298712770280758</v>
      </c>
      <c r="W23" s="231">
        <v>58.481240823381732</v>
      </c>
      <c r="DA23" s="73" t="s">
        <v>2044</v>
      </c>
    </row>
    <row r="24" spans="1:105" ht="12" customHeight="1" x14ac:dyDescent="0.25">
      <c r="A24" s="64" t="s">
        <v>34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1.633402268141965E-2</v>
      </c>
      <c r="T24" s="231">
        <v>8.2701670293365889E-3</v>
      </c>
      <c r="U24" s="231">
        <v>6.1103576180572602E-3</v>
      </c>
      <c r="V24" s="231">
        <v>6.1367888533030417E-3</v>
      </c>
      <c r="W24" s="231">
        <v>5.9330270192680754E-3</v>
      </c>
      <c r="DA24" s="73" t="s">
        <v>2045</v>
      </c>
    </row>
    <row r="25" spans="1:105" ht="12" customHeight="1" x14ac:dyDescent="0.25">
      <c r="A25" s="64" t="s">
        <v>162</v>
      </c>
      <c r="B25" s="231">
        <v>1.389373150043884</v>
      </c>
      <c r="C25" s="231">
        <v>8.5327631546004454</v>
      </c>
      <c r="D25" s="231">
        <v>13.39788996584803</v>
      </c>
      <c r="E25" s="231">
        <v>28.422988877259701</v>
      </c>
      <c r="F25" s="231">
        <v>25.685477865511309</v>
      </c>
      <c r="G25" s="231">
        <v>36.143736960395877</v>
      </c>
      <c r="H25" s="231">
        <v>40.525516609026191</v>
      </c>
      <c r="I25" s="231">
        <v>42.760872879564111</v>
      </c>
      <c r="J25" s="231">
        <v>55.437933338135117</v>
      </c>
      <c r="K25" s="231">
        <v>93.269746056721104</v>
      </c>
      <c r="L25" s="231">
        <v>109.88261173246281</v>
      </c>
      <c r="M25" s="231">
        <v>134.66345724193189</v>
      </c>
      <c r="N25" s="231">
        <v>125.56148619984531</v>
      </c>
      <c r="O25" s="231">
        <v>113.86130529052301</v>
      </c>
      <c r="P25" s="231">
        <v>111.41515168471661</v>
      </c>
      <c r="Q25" s="231">
        <v>113.8734958578831</v>
      </c>
      <c r="R25" s="231">
        <v>139.063644316541</v>
      </c>
      <c r="S25" s="231">
        <v>208.94166382001669</v>
      </c>
      <c r="T25" s="231">
        <v>207.51647595161421</v>
      </c>
      <c r="U25" s="231">
        <v>209.6860142428375</v>
      </c>
      <c r="V25" s="231">
        <v>200.58272948460271</v>
      </c>
      <c r="W25" s="231">
        <v>238.27222698928901</v>
      </c>
      <c r="DA25" s="73" t="s">
        <v>2046</v>
      </c>
    </row>
    <row r="26" spans="1:105" ht="12" customHeight="1" x14ac:dyDescent="0.25">
      <c r="A26" s="64" t="s">
        <v>36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2047</v>
      </c>
    </row>
    <row r="27" spans="1:105" ht="12" customHeight="1" x14ac:dyDescent="0.25">
      <c r="A27" s="64" t="s">
        <v>73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0.43897020047987639</v>
      </c>
      <c r="O27" s="231">
        <v>0.82022428880287579</v>
      </c>
      <c r="P27" s="231">
        <v>9.0207600403658383E-2</v>
      </c>
      <c r="Q27" s="231">
        <v>9.0226152975929091E-2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2048</v>
      </c>
    </row>
    <row r="28" spans="1:105" ht="12" customHeight="1" x14ac:dyDescent="0.25">
      <c r="A28" s="64" t="s">
        <v>79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2049</v>
      </c>
    </row>
    <row r="29" spans="1:105" ht="12" customHeight="1" x14ac:dyDescent="0.25">
      <c r="A29" s="60" t="s">
        <v>1870</v>
      </c>
      <c r="B29" s="264">
        <v>0</v>
      </c>
      <c r="C29" s="264">
        <v>0</v>
      </c>
      <c r="D29" s="264">
        <v>0</v>
      </c>
      <c r="E29" s="264">
        <v>0</v>
      </c>
      <c r="F29" s="264">
        <v>0</v>
      </c>
      <c r="G29" s="264">
        <v>0</v>
      </c>
      <c r="H29" s="264">
        <v>0</v>
      </c>
      <c r="I29" s="264">
        <v>0</v>
      </c>
      <c r="J29" s="264">
        <v>0</v>
      </c>
      <c r="K29" s="264">
        <v>0</v>
      </c>
      <c r="L29" s="264">
        <v>0</v>
      </c>
      <c r="M29" s="264">
        <v>0</v>
      </c>
      <c r="N29" s="264">
        <v>0</v>
      </c>
      <c r="O29" s="264">
        <v>0</v>
      </c>
      <c r="P29" s="264">
        <v>0</v>
      </c>
      <c r="Q29" s="264">
        <v>0</v>
      </c>
      <c r="R29" s="264">
        <v>0</v>
      </c>
      <c r="S29" s="264">
        <v>0</v>
      </c>
      <c r="T29" s="264">
        <v>0</v>
      </c>
      <c r="U29" s="264">
        <v>0</v>
      </c>
      <c r="V29" s="264">
        <v>0</v>
      </c>
      <c r="W29" s="264">
        <v>0</v>
      </c>
      <c r="DA29" s="72" t="s">
        <v>2050</v>
      </c>
    </row>
    <row r="30" spans="1:105" ht="12" customHeight="1" x14ac:dyDescent="0.25">
      <c r="A30" s="132" t="s">
        <v>1872</v>
      </c>
      <c r="B30" s="318">
        <v>0</v>
      </c>
      <c r="C30" s="318">
        <v>0</v>
      </c>
      <c r="D30" s="318">
        <v>0</v>
      </c>
      <c r="E30" s="318">
        <v>0</v>
      </c>
      <c r="F30" s="318">
        <v>0</v>
      </c>
      <c r="G30" s="318">
        <v>0</v>
      </c>
      <c r="H30" s="318">
        <v>0</v>
      </c>
      <c r="I30" s="318">
        <v>0</v>
      </c>
      <c r="J30" s="318">
        <v>0</v>
      </c>
      <c r="K30" s="318">
        <v>0</v>
      </c>
      <c r="L30" s="318">
        <v>0</v>
      </c>
      <c r="M30" s="318">
        <v>0</v>
      </c>
      <c r="N30" s="318">
        <v>0</v>
      </c>
      <c r="O30" s="318">
        <v>0</v>
      </c>
      <c r="P30" s="318">
        <v>0</v>
      </c>
      <c r="Q30" s="318">
        <v>0</v>
      </c>
      <c r="R30" s="318">
        <v>0</v>
      </c>
      <c r="S30" s="318">
        <v>0</v>
      </c>
      <c r="T30" s="318">
        <v>0</v>
      </c>
      <c r="U30" s="318">
        <v>0</v>
      </c>
      <c r="V30" s="318">
        <v>0</v>
      </c>
      <c r="W30" s="318">
        <v>0</v>
      </c>
      <c r="DA30" s="139" t="s">
        <v>2051</v>
      </c>
    </row>
    <row r="31" spans="1:105" ht="12" customHeight="1" x14ac:dyDescent="0.25">
      <c r="J31" s="131"/>
    </row>
    <row r="32" spans="1:105" ht="15" customHeight="1" x14ac:dyDescent="0.25">
      <c r="A32" s="34" t="s">
        <v>53</v>
      </c>
      <c r="B32" s="225">
        <v>330.15470068570681</v>
      </c>
      <c r="C32" s="225">
        <v>271.76042387071737</v>
      </c>
      <c r="D32" s="225">
        <v>188.69943486432811</v>
      </c>
      <c r="E32" s="225">
        <v>219.11671425053731</v>
      </c>
      <c r="F32" s="225">
        <v>93.7635106894665</v>
      </c>
      <c r="G32" s="225">
        <v>110.4606036190408</v>
      </c>
      <c r="H32" s="225">
        <v>105.47451960878691</v>
      </c>
      <c r="I32" s="225">
        <v>93.360728034629489</v>
      </c>
      <c r="J32" s="225">
        <v>108.6288009130776</v>
      </c>
      <c r="K32" s="225">
        <v>106.2192752852892</v>
      </c>
      <c r="L32" s="225">
        <v>91.142905093751494</v>
      </c>
      <c r="M32" s="225">
        <v>132.2806464854815</v>
      </c>
      <c r="N32" s="225">
        <v>148.31608861416089</v>
      </c>
      <c r="O32" s="225">
        <v>110.65919659207491</v>
      </c>
      <c r="P32" s="225">
        <v>111.7475008564201</v>
      </c>
      <c r="Q32" s="225">
        <v>146.54813637500521</v>
      </c>
      <c r="R32" s="225">
        <v>156.61105134457651</v>
      </c>
      <c r="S32" s="225">
        <v>176.02289004619999</v>
      </c>
      <c r="T32" s="225">
        <v>168.09462078837331</v>
      </c>
      <c r="U32" s="225">
        <v>158.2533609071632</v>
      </c>
      <c r="V32" s="225">
        <v>158.49453297405751</v>
      </c>
      <c r="W32" s="225">
        <v>180.87432337417269</v>
      </c>
      <c r="DA32" s="89" t="s">
        <v>2052</v>
      </c>
    </row>
    <row r="33" spans="1:105" ht="12" customHeight="1" x14ac:dyDescent="0.25">
      <c r="A33" s="55" t="s">
        <v>92</v>
      </c>
      <c r="B33" s="261">
        <v>0</v>
      </c>
      <c r="C33" s="261">
        <v>0</v>
      </c>
      <c r="D33" s="261">
        <v>0</v>
      </c>
      <c r="E33" s="261">
        <v>0</v>
      </c>
      <c r="F33" s="261">
        <v>0</v>
      </c>
      <c r="G33" s="261">
        <v>0</v>
      </c>
      <c r="H33" s="261">
        <v>0</v>
      </c>
      <c r="I33" s="261">
        <v>0</v>
      </c>
      <c r="J33" s="261">
        <v>0</v>
      </c>
      <c r="K33" s="261">
        <v>0</v>
      </c>
      <c r="L33" s="261">
        <v>0</v>
      </c>
      <c r="M33" s="261">
        <v>0</v>
      </c>
      <c r="N33" s="261">
        <v>0</v>
      </c>
      <c r="O33" s="261">
        <v>0</v>
      </c>
      <c r="P33" s="261">
        <v>0</v>
      </c>
      <c r="Q33" s="261">
        <v>0</v>
      </c>
      <c r="R33" s="261">
        <v>0</v>
      </c>
      <c r="S33" s="261">
        <v>0</v>
      </c>
      <c r="T33" s="261">
        <v>0</v>
      </c>
      <c r="U33" s="261">
        <v>0</v>
      </c>
      <c r="V33" s="261">
        <v>0</v>
      </c>
      <c r="W33" s="261">
        <v>0</v>
      </c>
      <c r="DA33" s="67" t="s">
        <v>2053</v>
      </c>
    </row>
    <row r="34" spans="1:105" ht="12" customHeight="1" x14ac:dyDescent="0.25">
      <c r="A34" s="202" t="s">
        <v>93</v>
      </c>
      <c r="B34" s="226">
        <v>0</v>
      </c>
      <c r="C34" s="226">
        <v>0</v>
      </c>
      <c r="D34" s="226">
        <v>0</v>
      </c>
      <c r="E34" s="226">
        <v>0</v>
      </c>
      <c r="F34" s="226">
        <v>0</v>
      </c>
      <c r="G34" s="226">
        <v>0</v>
      </c>
      <c r="H34" s="226">
        <v>0</v>
      </c>
      <c r="I34" s="226">
        <v>0</v>
      </c>
      <c r="J34" s="226">
        <v>0</v>
      </c>
      <c r="K34" s="226">
        <v>0</v>
      </c>
      <c r="L34" s="226">
        <v>0</v>
      </c>
      <c r="M34" s="226">
        <v>0</v>
      </c>
      <c r="N34" s="226">
        <v>0</v>
      </c>
      <c r="O34" s="226">
        <v>0</v>
      </c>
      <c r="P34" s="226">
        <v>0</v>
      </c>
      <c r="Q34" s="226">
        <v>0</v>
      </c>
      <c r="R34" s="226">
        <v>0</v>
      </c>
      <c r="S34" s="226">
        <v>0</v>
      </c>
      <c r="T34" s="226">
        <v>0</v>
      </c>
      <c r="U34" s="226">
        <v>0</v>
      </c>
      <c r="V34" s="226">
        <v>0</v>
      </c>
      <c r="W34" s="226">
        <v>0</v>
      </c>
      <c r="DA34" s="174" t="s">
        <v>2054</v>
      </c>
    </row>
    <row r="35" spans="1:105" ht="12" customHeight="1" x14ac:dyDescent="0.25">
      <c r="A35" s="202" t="s">
        <v>94</v>
      </c>
      <c r="B35" s="226">
        <v>0</v>
      </c>
      <c r="C35" s="226">
        <v>0</v>
      </c>
      <c r="D35" s="226">
        <v>0</v>
      </c>
      <c r="E35" s="226">
        <v>0</v>
      </c>
      <c r="F35" s="226">
        <v>0</v>
      </c>
      <c r="G35" s="226">
        <v>0</v>
      </c>
      <c r="H35" s="226">
        <v>0</v>
      </c>
      <c r="I35" s="226">
        <v>0</v>
      </c>
      <c r="J35" s="226">
        <v>0</v>
      </c>
      <c r="K35" s="226">
        <v>0</v>
      </c>
      <c r="L35" s="226">
        <v>0</v>
      </c>
      <c r="M35" s="226">
        <v>0</v>
      </c>
      <c r="N35" s="226">
        <v>0</v>
      </c>
      <c r="O35" s="226">
        <v>0</v>
      </c>
      <c r="P35" s="226">
        <v>0</v>
      </c>
      <c r="Q35" s="226">
        <v>0</v>
      </c>
      <c r="R35" s="226">
        <v>0</v>
      </c>
      <c r="S35" s="226">
        <v>0</v>
      </c>
      <c r="T35" s="226">
        <v>0</v>
      </c>
      <c r="U35" s="226">
        <v>0</v>
      </c>
      <c r="V35" s="226">
        <v>0</v>
      </c>
      <c r="W35" s="226">
        <v>0</v>
      </c>
      <c r="DA35" s="174" t="s">
        <v>2055</v>
      </c>
    </row>
    <row r="36" spans="1:105" ht="12" customHeight="1" x14ac:dyDescent="0.25">
      <c r="A36" s="202" t="s">
        <v>95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2056</v>
      </c>
    </row>
    <row r="37" spans="1:105" ht="12" customHeight="1" x14ac:dyDescent="0.25">
      <c r="A37" s="56" t="s">
        <v>96</v>
      </c>
      <c r="B37" s="262">
        <v>1.2393174935709681</v>
      </c>
      <c r="C37" s="262">
        <v>2.6545286437279989</v>
      </c>
      <c r="D37" s="262">
        <v>2.7982436322305091</v>
      </c>
      <c r="E37" s="262">
        <v>3.8965562628917589</v>
      </c>
      <c r="F37" s="262">
        <v>3.1846433417158488</v>
      </c>
      <c r="G37" s="262">
        <v>3.7513351574338021</v>
      </c>
      <c r="H37" s="262">
        <v>3.914813462330784</v>
      </c>
      <c r="I37" s="262">
        <v>3.924181033738714</v>
      </c>
      <c r="J37" s="262">
        <v>4.8212006742257971</v>
      </c>
      <c r="K37" s="262">
        <v>5.4871715767088451</v>
      </c>
      <c r="L37" s="262">
        <v>5.5643666209509686</v>
      </c>
      <c r="M37" s="262">
        <v>6.9980629110882306</v>
      </c>
      <c r="N37" s="262">
        <v>7.8331271734703716</v>
      </c>
      <c r="O37" s="262">
        <v>6.7107959929447958</v>
      </c>
      <c r="P37" s="262">
        <v>5.934390970681017</v>
      </c>
      <c r="Q37" s="262">
        <v>6.1788225911731534</v>
      </c>
      <c r="R37" s="262">
        <v>6.7543601540437432</v>
      </c>
      <c r="S37" s="262">
        <v>7.9783878668547894</v>
      </c>
      <c r="T37" s="262">
        <v>7.6310932160215206</v>
      </c>
      <c r="U37" s="262">
        <v>7.6340725918128731</v>
      </c>
      <c r="V37" s="262">
        <v>7.2632385302720026</v>
      </c>
      <c r="W37" s="262">
        <v>7.8388695045420222</v>
      </c>
      <c r="DA37" s="68" t="s">
        <v>2057</v>
      </c>
    </row>
    <row r="38" spans="1:105" ht="12" customHeight="1" x14ac:dyDescent="0.25">
      <c r="A38" s="37" t="s">
        <v>160</v>
      </c>
      <c r="B38" s="228">
        <v>0.73249583602617796</v>
      </c>
      <c r="C38" s="228">
        <v>1.0295161641557271</v>
      </c>
      <c r="D38" s="228">
        <v>0.39086385667740731</v>
      </c>
      <c r="E38" s="228">
        <v>0.51585609248989239</v>
      </c>
      <c r="F38" s="228">
        <v>0.50459680337876189</v>
      </c>
      <c r="G38" s="228">
        <v>0.47112923622220548</v>
      </c>
      <c r="H38" s="228">
        <v>0.44869579068795318</v>
      </c>
      <c r="I38" s="228">
        <v>0.43706876226139851</v>
      </c>
      <c r="J38" s="228">
        <v>0.44296729419859671</v>
      </c>
      <c r="K38" s="228">
        <v>0.35640258287799348</v>
      </c>
      <c r="L38" s="228">
        <v>8.2097689989401298E-2</v>
      </c>
      <c r="M38" s="228">
        <v>0.32458480589669841</v>
      </c>
      <c r="N38" s="228">
        <v>0.37825976019990998</v>
      </c>
      <c r="O38" s="228">
        <v>0.28019494368633391</v>
      </c>
      <c r="P38" s="228">
        <v>0.33690531858837552</v>
      </c>
      <c r="Q38" s="228">
        <v>0.34252171418778538</v>
      </c>
      <c r="R38" s="228">
        <v>0.3197556359560213</v>
      </c>
      <c r="S38" s="228">
        <v>0.23030681989498439</v>
      </c>
      <c r="T38" s="228">
        <v>0.209883236111094</v>
      </c>
      <c r="U38" s="228">
        <v>0.21070593166683729</v>
      </c>
      <c r="V38" s="228">
        <v>0.19659694834463881</v>
      </c>
      <c r="W38" s="228">
        <v>0.16751555725673761</v>
      </c>
      <c r="DA38" s="69" t="s">
        <v>2058</v>
      </c>
    </row>
    <row r="39" spans="1:105" ht="12" customHeight="1" x14ac:dyDescent="0.25">
      <c r="A39" s="37" t="s">
        <v>162</v>
      </c>
      <c r="B39" s="228">
        <v>0.50682165754478981</v>
      </c>
      <c r="C39" s="228">
        <v>1.625012479572272</v>
      </c>
      <c r="D39" s="228">
        <v>2.4073797755531019</v>
      </c>
      <c r="E39" s="228">
        <v>3.3807001704018669</v>
      </c>
      <c r="F39" s="228">
        <v>2.6800465383370868</v>
      </c>
      <c r="G39" s="228">
        <v>3.2802059212115968</v>
      </c>
      <c r="H39" s="228">
        <v>3.4661176716428308</v>
      </c>
      <c r="I39" s="228">
        <v>3.4871122714773151</v>
      </c>
      <c r="J39" s="228">
        <v>4.3782333800272006</v>
      </c>
      <c r="K39" s="228">
        <v>5.1307689938308521</v>
      </c>
      <c r="L39" s="228">
        <v>5.4822689309615669</v>
      </c>
      <c r="M39" s="228">
        <v>6.6734781051915322</v>
      </c>
      <c r="N39" s="228">
        <v>7.4548674132704624</v>
      </c>
      <c r="O39" s="228">
        <v>6.4306010492584624</v>
      </c>
      <c r="P39" s="228">
        <v>5.5974856520926419</v>
      </c>
      <c r="Q39" s="228">
        <v>5.8363008769853684</v>
      </c>
      <c r="R39" s="228">
        <v>6.4346045180877223</v>
      </c>
      <c r="S39" s="228">
        <v>7.7480810469598049</v>
      </c>
      <c r="T39" s="228">
        <v>7.4212099799104267</v>
      </c>
      <c r="U39" s="228">
        <v>7.4233666601460362</v>
      </c>
      <c r="V39" s="228">
        <v>7.0666415819273638</v>
      </c>
      <c r="W39" s="228">
        <v>7.6713539472852847</v>
      </c>
      <c r="DA39" s="69" t="s">
        <v>2059</v>
      </c>
    </row>
    <row r="40" spans="1:105" ht="12" customHeight="1" x14ac:dyDescent="0.25">
      <c r="A40" s="37" t="s">
        <v>97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2060</v>
      </c>
    </row>
    <row r="41" spans="1:105" ht="12" customHeight="1" x14ac:dyDescent="0.25">
      <c r="A41" s="37" t="s">
        <v>78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2061</v>
      </c>
    </row>
    <row r="42" spans="1:105" ht="12" customHeight="1" x14ac:dyDescent="0.25">
      <c r="A42" s="37" t="s">
        <v>38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2062</v>
      </c>
    </row>
    <row r="43" spans="1:105" ht="12" customHeight="1" x14ac:dyDescent="0.25">
      <c r="A43" s="57" t="s">
        <v>1885</v>
      </c>
      <c r="B43" s="263">
        <f t="shared" ref="B43:W43" si="1">B44+B55</f>
        <v>9.5337792229604581</v>
      </c>
      <c r="C43" s="263">
        <f t="shared" si="1"/>
        <v>7.8001708761446249</v>
      </c>
      <c r="D43" s="263">
        <f t="shared" si="1"/>
        <v>5.3884403255680482</v>
      </c>
      <c r="E43" s="263">
        <f t="shared" si="1"/>
        <v>6.2382654489172609</v>
      </c>
      <c r="F43" s="263">
        <f t="shared" si="1"/>
        <v>2.6254744158768299</v>
      </c>
      <c r="G43" s="263">
        <f t="shared" si="1"/>
        <v>3.0930222742494791</v>
      </c>
      <c r="H43" s="263">
        <f t="shared" si="1"/>
        <v>2.9437595984480018</v>
      </c>
      <c r="I43" s="263">
        <f t="shared" si="1"/>
        <v>2.59236368118524</v>
      </c>
      <c r="J43" s="263">
        <f t="shared" si="1"/>
        <v>3.008915948952227</v>
      </c>
      <c r="K43" s="263">
        <f t="shared" si="1"/>
        <v>2.9197711219878362</v>
      </c>
      <c r="L43" s="263">
        <f t="shared" si="1"/>
        <v>2.4805373470376959</v>
      </c>
      <c r="M43" s="263">
        <f t="shared" si="1"/>
        <v>3.6313792340403861</v>
      </c>
      <c r="N43" s="263">
        <f t="shared" si="1"/>
        <v>4.07196989683161</v>
      </c>
      <c r="O43" s="263">
        <f t="shared" si="1"/>
        <v>3.012997118815365</v>
      </c>
      <c r="P43" s="263">
        <f t="shared" si="1"/>
        <v>3.067046663354756</v>
      </c>
      <c r="Q43" s="263">
        <f t="shared" si="1"/>
        <v>4.068675761850205</v>
      </c>
      <c r="R43" s="263">
        <f t="shared" si="1"/>
        <v>4.3436722084212391</v>
      </c>
      <c r="S43" s="263">
        <f t="shared" si="1"/>
        <v>4.8708551356331959</v>
      </c>
      <c r="T43" s="263">
        <f t="shared" si="1"/>
        <v>4.651116741227586</v>
      </c>
      <c r="U43" s="263">
        <f t="shared" si="1"/>
        <v>4.3657764729087072</v>
      </c>
      <c r="V43" s="263">
        <f t="shared" si="1"/>
        <v>4.3835157809792937</v>
      </c>
      <c r="W43" s="263">
        <f t="shared" si="1"/>
        <v>5.0155204020182813</v>
      </c>
      <c r="DA43" s="70"/>
    </row>
    <row r="44" spans="1:105" ht="12" customHeight="1" x14ac:dyDescent="0.25">
      <c r="A44" s="60" t="s">
        <v>1886</v>
      </c>
      <c r="B44" s="264">
        <v>9.5337792229604581</v>
      </c>
      <c r="C44" s="264">
        <v>7.8001708761446249</v>
      </c>
      <c r="D44" s="264">
        <v>5.3884403255680482</v>
      </c>
      <c r="E44" s="264">
        <v>6.2382654489172609</v>
      </c>
      <c r="F44" s="264">
        <v>2.6254744158768299</v>
      </c>
      <c r="G44" s="264">
        <v>3.0930222742494791</v>
      </c>
      <c r="H44" s="264">
        <v>2.9437595984480018</v>
      </c>
      <c r="I44" s="264">
        <v>2.59236368118524</v>
      </c>
      <c r="J44" s="264">
        <v>3.008915948952227</v>
      </c>
      <c r="K44" s="264">
        <v>2.9197711219878362</v>
      </c>
      <c r="L44" s="264">
        <v>2.4805373470376959</v>
      </c>
      <c r="M44" s="264">
        <v>3.6313792340403861</v>
      </c>
      <c r="N44" s="264">
        <v>4.07196989683161</v>
      </c>
      <c r="O44" s="264">
        <v>3.012997118815365</v>
      </c>
      <c r="P44" s="264">
        <v>3.067046663354756</v>
      </c>
      <c r="Q44" s="264">
        <v>4.068675761850205</v>
      </c>
      <c r="R44" s="264">
        <v>4.3436722084212391</v>
      </c>
      <c r="S44" s="264">
        <v>4.8708551356331959</v>
      </c>
      <c r="T44" s="264">
        <v>4.651116741227586</v>
      </c>
      <c r="U44" s="264">
        <v>4.3657764729087072</v>
      </c>
      <c r="V44" s="264">
        <v>4.3835157809792937</v>
      </c>
      <c r="W44" s="264">
        <v>5.0155204020182813</v>
      </c>
      <c r="DA44" s="72" t="s">
        <v>2063</v>
      </c>
    </row>
    <row r="45" spans="1:105" ht="12" customHeight="1" x14ac:dyDescent="0.25">
      <c r="A45" s="64" t="s">
        <v>30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2064</v>
      </c>
    </row>
    <row r="46" spans="1:105" ht="12" customHeight="1" x14ac:dyDescent="0.25">
      <c r="A46" s="64" t="s">
        <v>32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2065</v>
      </c>
    </row>
    <row r="47" spans="1:105" ht="12" customHeight="1" x14ac:dyDescent="0.25">
      <c r="A47" s="64" t="s">
        <v>33</v>
      </c>
      <c r="B47" s="231">
        <v>0.19949369360127689</v>
      </c>
      <c r="C47" s="231">
        <v>0.21139772085237549</v>
      </c>
      <c r="D47" s="231">
        <v>6.0659062763692137E-2</v>
      </c>
      <c r="E47" s="231">
        <v>6.1341024095332597E-2</v>
      </c>
      <c r="F47" s="231">
        <v>6.4180531918637124E-2</v>
      </c>
      <c r="G47" s="231">
        <v>6.149754372499875E-2</v>
      </c>
      <c r="H47" s="231">
        <v>3.0776088977998939E-2</v>
      </c>
      <c r="I47" s="231">
        <v>5.9359853447919227E-2</v>
      </c>
      <c r="J47" s="231">
        <v>6.1381922760726161E-2</v>
      </c>
      <c r="K47" s="231">
        <v>9.0271857629887986E-2</v>
      </c>
      <c r="L47" s="231">
        <v>9.0598342665252365E-2</v>
      </c>
      <c r="M47" s="231">
        <v>6.524122672440405E-2</v>
      </c>
      <c r="N47" s="231">
        <v>6.4969693408815282E-2</v>
      </c>
      <c r="O47" s="231">
        <v>3.0514436272561681E-2</v>
      </c>
      <c r="P47" s="231">
        <v>6.2206218502738969E-2</v>
      </c>
      <c r="Q47" s="231">
        <v>6.2184404948092839E-2</v>
      </c>
      <c r="R47" s="231">
        <v>5.918846631049135E-2</v>
      </c>
      <c r="S47" s="231">
        <v>4.3068827769360898E-2</v>
      </c>
      <c r="T47" s="231">
        <v>3.5390833438530181E-2</v>
      </c>
      <c r="U47" s="231">
        <v>2.9716660390211251E-2</v>
      </c>
      <c r="V47" s="231">
        <v>1.8728425434809591E-2</v>
      </c>
      <c r="W47" s="231">
        <v>2.157841560086652E-2</v>
      </c>
      <c r="DA47" s="73" t="s">
        <v>2066</v>
      </c>
    </row>
    <row r="48" spans="1:105" ht="12" customHeight="1" x14ac:dyDescent="0.25">
      <c r="A48" s="64" t="s">
        <v>160</v>
      </c>
      <c r="B48" s="231">
        <v>2.859336664520911E-2</v>
      </c>
      <c r="C48" s="231">
        <v>8.4034007519138643E-2</v>
      </c>
      <c r="D48" s="231">
        <v>3.4038080564238182E-2</v>
      </c>
      <c r="E48" s="231">
        <v>6.9046008608751971E-2</v>
      </c>
      <c r="F48" s="231">
        <v>8.2630872832955643E-2</v>
      </c>
      <c r="G48" s="231">
        <v>8.294812391871928E-2</v>
      </c>
      <c r="H48" s="231">
        <v>8.3935285407234245E-2</v>
      </c>
      <c r="I48" s="231">
        <v>8.4671529554240635E-2</v>
      </c>
      <c r="J48" s="231">
        <v>9.3362735540142336E-2</v>
      </c>
      <c r="K48" s="231">
        <v>0.1045634568543178</v>
      </c>
      <c r="L48" s="231">
        <v>2.6706910941497061E-2</v>
      </c>
      <c r="M48" s="231">
        <v>0.1202186692418476</v>
      </c>
      <c r="N48" s="231">
        <v>0.11614445738336129</v>
      </c>
      <c r="O48" s="231">
        <v>8.1835438462029009E-2</v>
      </c>
      <c r="P48" s="231">
        <v>0.114000931435848</v>
      </c>
      <c r="Q48" s="231">
        <v>0.1135483235231247</v>
      </c>
      <c r="R48" s="231">
        <v>0.1086871826250177</v>
      </c>
      <c r="S48" s="231">
        <v>9.6693261777802478E-2</v>
      </c>
      <c r="T48" s="231">
        <v>9.077274631447485E-2</v>
      </c>
      <c r="U48" s="231">
        <v>9.056867765156823E-2</v>
      </c>
      <c r="V48" s="231">
        <v>8.3853699395320266E-2</v>
      </c>
      <c r="W48" s="231">
        <v>8.6049257172820595E-2</v>
      </c>
      <c r="DA48" s="73" t="s">
        <v>2067</v>
      </c>
    </row>
    <row r="49" spans="1:105" ht="12" customHeight="1" x14ac:dyDescent="0.25">
      <c r="A49" s="64" t="s">
        <v>70</v>
      </c>
      <c r="B49" s="231">
        <v>9.2859081083000543</v>
      </c>
      <c r="C49" s="231">
        <v>7.3720978977553848</v>
      </c>
      <c r="D49" s="231">
        <v>5.0840983523355101</v>
      </c>
      <c r="E49" s="231">
        <v>5.6553804105339074</v>
      </c>
      <c r="F49" s="231">
        <v>2.0397886797523812</v>
      </c>
      <c r="G49" s="231">
        <v>2.371055819712272</v>
      </c>
      <c r="H49" s="231">
        <v>2.180658865253903</v>
      </c>
      <c r="I49" s="231">
        <v>1.7727884129928579</v>
      </c>
      <c r="J49" s="231">
        <v>1.9313856797361639</v>
      </c>
      <c r="K49" s="231">
        <v>1.219641042287072</v>
      </c>
      <c r="L49" s="231">
        <v>0.57981445871517501</v>
      </c>
      <c r="M49" s="231">
        <v>0.97421812949672804</v>
      </c>
      <c r="N49" s="231">
        <v>1.5938401658762811</v>
      </c>
      <c r="O49" s="231">
        <v>1.0089570814559781</v>
      </c>
      <c r="P49" s="231">
        <v>0.99524690220725853</v>
      </c>
      <c r="Q49" s="231">
        <v>1.956635827258669</v>
      </c>
      <c r="R49" s="231">
        <v>1.9886293676200231</v>
      </c>
      <c r="S49" s="231">
        <v>1.477842460490403</v>
      </c>
      <c r="T49" s="231">
        <v>1.3152139269555461</v>
      </c>
      <c r="U49" s="231">
        <v>1.0545790960219521</v>
      </c>
      <c r="V49" s="231">
        <v>1.266735453611838</v>
      </c>
      <c r="W49" s="231">
        <v>0.96717966076945239</v>
      </c>
      <c r="DA49" s="73" t="s">
        <v>2068</v>
      </c>
    </row>
    <row r="50" spans="1:105" ht="12" customHeight="1" x14ac:dyDescent="0.25">
      <c r="A50" s="64" t="s">
        <v>34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2.5430311068286131E-4</v>
      </c>
      <c r="T50" s="231">
        <v>1.2791283972905741E-4</v>
      </c>
      <c r="U50" s="231">
        <v>9.298209802708379E-5</v>
      </c>
      <c r="V50" s="231">
        <v>9.2215975266344636E-5</v>
      </c>
      <c r="W50" s="231">
        <v>9.81221153833218E-5</v>
      </c>
      <c r="DA50" s="73" t="s">
        <v>2069</v>
      </c>
    </row>
    <row r="51" spans="1:105" ht="12" customHeight="1" x14ac:dyDescent="0.25">
      <c r="A51" s="64" t="s">
        <v>162</v>
      </c>
      <c r="B51" s="231">
        <v>1.9784054413918731E-2</v>
      </c>
      <c r="C51" s="231">
        <v>0.13264125001772639</v>
      </c>
      <c r="D51" s="231">
        <v>0.20964482990460789</v>
      </c>
      <c r="E51" s="231">
        <v>0.45249800567926868</v>
      </c>
      <c r="F51" s="231">
        <v>0.43887433137285642</v>
      </c>
      <c r="G51" s="231">
        <v>0.57752078689348807</v>
      </c>
      <c r="H51" s="231">
        <v>0.64838935880886617</v>
      </c>
      <c r="I51" s="231">
        <v>0.67554388519022202</v>
      </c>
      <c r="J51" s="231">
        <v>0.92278561091519506</v>
      </c>
      <c r="K51" s="231">
        <v>1.5052947652165589</v>
      </c>
      <c r="L51" s="231">
        <v>1.783417634715772</v>
      </c>
      <c r="M51" s="231">
        <v>2.4717012085774059</v>
      </c>
      <c r="N51" s="231">
        <v>2.2890130584379449</v>
      </c>
      <c r="O51" s="231">
        <v>1.878160431865485</v>
      </c>
      <c r="P51" s="231">
        <v>1.8940590807858311</v>
      </c>
      <c r="Q51" s="231">
        <v>1.934774213452958</v>
      </c>
      <c r="R51" s="231">
        <v>2.187167191865707</v>
      </c>
      <c r="S51" s="231">
        <v>3.252996282484947</v>
      </c>
      <c r="T51" s="231">
        <v>3.209611321679307</v>
      </c>
      <c r="U51" s="231">
        <v>3.1908190567469492</v>
      </c>
      <c r="V51" s="231">
        <v>3.014105986562059</v>
      </c>
      <c r="W51" s="231">
        <v>3.9406149463597582</v>
      </c>
      <c r="DA51" s="73" t="s">
        <v>2070</v>
      </c>
    </row>
    <row r="52" spans="1:105" ht="12" customHeight="1" x14ac:dyDescent="0.25">
      <c r="A52" s="64" t="s">
        <v>36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2071</v>
      </c>
    </row>
    <row r="53" spans="1:105" ht="12" customHeight="1" x14ac:dyDescent="0.25">
      <c r="A53" s="64" t="s">
        <v>73</v>
      </c>
      <c r="B53" s="231">
        <v>0</v>
      </c>
      <c r="C53" s="231">
        <v>0</v>
      </c>
      <c r="D53" s="231">
        <v>0</v>
      </c>
      <c r="E53" s="231">
        <v>0</v>
      </c>
      <c r="F53" s="231">
        <v>0</v>
      </c>
      <c r="G53" s="231">
        <v>0</v>
      </c>
      <c r="H53" s="231">
        <v>0</v>
      </c>
      <c r="I53" s="231">
        <v>0</v>
      </c>
      <c r="J53" s="231">
        <v>0</v>
      </c>
      <c r="K53" s="231">
        <v>0</v>
      </c>
      <c r="L53" s="231">
        <v>0</v>
      </c>
      <c r="M53" s="231">
        <v>0</v>
      </c>
      <c r="N53" s="231">
        <v>8.0025217252071481E-3</v>
      </c>
      <c r="O53" s="231">
        <v>1.3529730759311709E-2</v>
      </c>
      <c r="P53" s="231">
        <v>1.5335304230787699E-3</v>
      </c>
      <c r="Q53" s="231">
        <v>1.5329926673609249E-3</v>
      </c>
      <c r="R53" s="231">
        <v>0</v>
      </c>
      <c r="S53" s="231">
        <v>0</v>
      </c>
      <c r="T53" s="231">
        <v>0</v>
      </c>
      <c r="U53" s="231">
        <v>0</v>
      </c>
      <c r="V53" s="231">
        <v>0</v>
      </c>
      <c r="W53" s="231">
        <v>0</v>
      </c>
      <c r="DA53" s="73" t="s">
        <v>2072</v>
      </c>
    </row>
    <row r="54" spans="1:105" ht="12" customHeight="1" x14ac:dyDescent="0.25">
      <c r="A54" s="64" t="s">
        <v>79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2073</v>
      </c>
    </row>
    <row r="55" spans="1:105" ht="12" customHeight="1" x14ac:dyDescent="0.25">
      <c r="A55" s="60" t="s">
        <v>1898</v>
      </c>
      <c r="B55" s="264">
        <v>0</v>
      </c>
      <c r="C55" s="264">
        <v>0</v>
      </c>
      <c r="D55" s="264">
        <v>0</v>
      </c>
      <c r="E55" s="264">
        <v>0</v>
      </c>
      <c r="F55" s="264">
        <v>0</v>
      </c>
      <c r="G55" s="264">
        <v>0</v>
      </c>
      <c r="H55" s="264">
        <v>0</v>
      </c>
      <c r="I55" s="264">
        <v>0</v>
      </c>
      <c r="J55" s="264">
        <v>0</v>
      </c>
      <c r="K55" s="264">
        <v>0</v>
      </c>
      <c r="L55" s="264">
        <v>0</v>
      </c>
      <c r="M55" s="264">
        <v>0</v>
      </c>
      <c r="N55" s="264">
        <v>0</v>
      </c>
      <c r="O55" s="264">
        <v>0</v>
      </c>
      <c r="P55" s="264">
        <v>0</v>
      </c>
      <c r="Q55" s="264">
        <v>0</v>
      </c>
      <c r="R55" s="264">
        <v>0</v>
      </c>
      <c r="S55" s="264">
        <v>0</v>
      </c>
      <c r="T55" s="264">
        <v>0</v>
      </c>
      <c r="U55" s="264">
        <v>0</v>
      </c>
      <c r="V55" s="264">
        <v>0</v>
      </c>
      <c r="W55" s="264">
        <v>0</v>
      </c>
      <c r="DA55" s="72" t="s">
        <v>2074</v>
      </c>
    </row>
    <row r="56" spans="1:105" ht="12" customHeight="1" x14ac:dyDescent="0.25">
      <c r="A56" s="57" t="s">
        <v>1900</v>
      </c>
      <c r="B56" s="263">
        <f t="shared" ref="B56:W56" si="2">B57+B68</f>
        <v>286.01337668881382</v>
      </c>
      <c r="C56" s="263">
        <f t="shared" si="2"/>
        <v>234.0051262843387</v>
      </c>
      <c r="D56" s="263">
        <f t="shared" si="2"/>
        <v>161.65320976704149</v>
      </c>
      <c r="E56" s="263">
        <f t="shared" si="2"/>
        <v>187.14796346751791</v>
      </c>
      <c r="F56" s="263">
        <f t="shared" si="2"/>
        <v>78.764232476304926</v>
      </c>
      <c r="G56" s="263">
        <f t="shared" si="2"/>
        <v>92.790668227484389</v>
      </c>
      <c r="H56" s="263">
        <f t="shared" si="2"/>
        <v>88.312787953440093</v>
      </c>
      <c r="I56" s="263">
        <f t="shared" si="2"/>
        <v>77.770910435557212</v>
      </c>
      <c r="J56" s="263">
        <f t="shared" si="2"/>
        <v>90.267478468566793</v>
      </c>
      <c r="K56" s="263">
        <f t="shared" si="2"/>
        <v>87.5931336596351</v>
      </c>
      <c r="L56" s="263">
        <f t="shared" si="2"/>
        <v>74.416120411130919</v>
      </c>
      <c r="M56" s="263">
        <f t="shared" si="2"/>
        <v>108.94137702121159</v>
      </c>
      <c r="N56" s="263">
        <f t="shared" si="2"/>
        <v>122.1590969049483</v>
      </c>
      <c r="O56" s="263">
        <f t="shared" si="2"/>
        <v>90.389913564460954</v>
      </c>
      <c r="P56" s="263">
        <f t="shared" si="2"/>
        <v>92.011399900642672</v>
      </c>
      <c r="Q56" s="263">
        <f t="shared" si="2"/>
        <v>122.0602728555062</v>
      </c>
      <c r="R56" s="263">
        <f t="shared" si="2"/>
        <v>130.3101662526372</v>
      </c>
      <c r="S56" s="263">
        <f t="shared" si="2"/>
        <v>146.12565406899591</v>
      </c>
      <c r="T56" s="263">
        <f t="shared" si="2"/>
        <v>139.5335022368277</v>
      </c>
      <c r="U56" s="263">
        <f t="shared" si="2"/>
        <v>130.97329418726119</v>
      </c>
      <c r="V56" s="263">
        <f t="shared" si="2"/>
        <v>131.50547342937881</v>
      </c>
      <c r="W56" s="263">
        <f t="shared" si="2"/>
        <v>150.46561206054849</v>
      </c>
      <c r="DA56" s="70"/>
    </row>
    <row r="57" spans="1:105" ht="12" customHeight="1" x14ac:dyDescent="0.25">
      <c r="A57" s="60" t="s">
        <v>1901</v>
      </c>
      <c r="B57" s="264">
        <v>286.01337668881382</v>
      </c>
      <c r="C57" s="264">
        <v>234.0051262843387</v>
      </c>
      <c r="D57" s="264">
        <v>161.65320976704149</v>
      </c>
      <c r="E57" s="264">
        <v>187.14796346751791</v>
      </c>
      <c r="F57" s="264">
        <v>78.764232476304926</v>
      </c>
      <c r="G57" s="264">
        <v>92.790668227484389</v>
      </c>
      <c r="H57" s="264">
        <v>88.312787953440093</v>
      </c>
      <c r="I57" s="264">
        <v>77.770910435557212</v>
      </c>
      <c r="J57" s="264">
        <v>90.267478468566793</v>
      </c>
      <c r="K57" s="264">
        <v>87.5931336596351</v>
      </c>
      <c r="L57" s="264">
        <v>74.416120411130919</v>
      </c>
      <c r="M57" s="264">
        <v>108.94137702121159</v>
      </c>
      <c r="N57" s="264">
        <v>122.1590969049483</v>
      </c>
      <c r="O57" s="264">
        <v>90.389913564460954</v>
      </c>
      <c r="P57" s="264">
        <v>92.011399900642672</v>
      </c>
      <c r="Q57" s="264">
        <v>122.0602728555062</v>
      </c>
      <c r="R57" s="264">
        <v>130.3101662526372</v>
      </c>
      <c r="S57" s="264">
        <v>146.12565406899591</v>
      </c>
      <c r="T57" s="264">
        <v>139.5335022368277</v>
      </c>
      <c r="U57" s="264">
        <v>130.97329418726119</v>
      </c>
      <c r="V57" s="264">
        <v>131.50547342937881</v>
      </c>
      <c r="W57" s="264">
        <v>150.46561206054849</v>
      </c>
      <c r="DA57" s="72" t="s">
        <v>2075</v>
      </c>
    </row>
    <row r="58" spans="1:105" ht="12" customHeight="1" x14ac:dyDescent="0.25">
      <c r="A58" s="64" t="s">
        <v>30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2076</v>
      </c>
    </row>
    <row r="59" spans="1:105" ht="12" customHeight="1" x14ac:dyDescent="0.25">
      <c r="A59" s="64" t="s">
        <v>32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2077</v>
      </c>
    </row>
    <row r="60" spans="1:105" ht="12" customHeight="1" x14ac:dyDescent="0.25">
      <c r="A60" s="64" t="s">
        <v>33</v>
      </c>
      <c r="B60" s="231">
        <v>5.9848108080383087</v>
      </c>
      <c r="C60" s="231">
        <v>6.3419316255712674</v>
      </c>
      <c r="D60" s="231">
        <v>1.8197718829107641</v>
      </c>
      <c r="E60" s="231">
        <v>1.840230722859979</v>
      </c>
      <c r="F60" s="231">
        <v>1.9254159575591141</v>
      </c>
      <c r="G60" s="231">
        <v>1.844926311749963</v>
      </c>
      <c r="H60" s="231">
        <v>0.92328266933996828</v>
      </c>
      <c r="I60" s="231">
        <v>1.7807956034375769</v>
      </c>
      <c r="J60" s="231">
        <v>1.8414576828217839</v>
      </c>
      <c r="K60" s="231">
        <v>2.70815572889664</v>
      </c>
      <c r="L60" s="231">
        <v>2.717950279957571</v>
      </c>
      <c r="M60" s="231">
        <v>1.9572368017321209</v>
      </c>
      <c r="N60" s="231">
        <v>1.949090802264458</v>
      </c>
      <c r="O60" s="231">
        <v>0.91543308817685065</v>
      </c>
      <c r="P60" s="231">
        <v>1.866186555082169</v>
      </c>
      <c r="Q60" s="231">
        <v>1.865532148442786</v>
      </c>
      <c r="R60" s="231">
        <v>1.7756539893147409</v>
      </c>
      <c r="S60" s="231">
        <v>1.2920648330808271</v>
      </c>
      <c r="T60" s="231">
        <v>1.061725003155906</v>
      </c>
      <c r="U60" s="231">
        <v>0.89149981170633774</v>
      </c>
      <c r="V60" s="231">
        <v>0.56185276304428788</v>
      </c>
      <c r="W60" s="231">
        <v>0.64735246802599589</v>
      </c>
      <c r="DA60" s="73" t="s">
        <v>2078</v>
      </c>
    </row>
    <row r="61" spans="1:105" ht="12" customHeight="1" x14ac:dyDescent="0.25">
      <c r="A61" s="64" t="s">
        <v>160</v>
      </c>
      <c r="B61" s="231">
        <v>0.85780099935627363</v>
      </c>
      <c r="C61" s="231">
        <v>2.5210202255741589</v>
      </c>
      <c r="D61" s="231">
        <v>1.021142416927145</v>
      </c>
      <c r="E61" s="231">
        <v>2.0713802582625589</v>
      </c>
      <c r="F61" s="231">
        <v>2.4789261849886701</v>
      </c>
      <c r="G61" s="231">
        <v>2.4884437175615788</v>
      </c>
      <c r="H61" s="231">
        <v>2.518058562217028</v>
      </c>
      <c r="I61" s="231">
        <v>2.54014588662722</v>
      </c>
      <c r="J61" s="231">
        <v>2.8008820662042688</v>
      </c>
      <c r="K61" s="231">
        <v>3.1369037056295359</v>
      </c>
      <c r="L61" s="231">
        <v>0.80120732824491214</v>
      </c>
      <c r="M61" s="231">
        <v>3.6065600772554292</v>
      </c>
      <c r="N61" s="231">
        <v>3.4843337215008381</v>
      </c>
      <c r="O61" s="231">
        <v>2.4550631538608698</v>
      </c>
      <c r="P61" s="231">
        <v>3.420027943075441</v>
      </c>
      <c r="Q61" s="231">
        <v>3.4064497056937419</v>
      </c>
      <c r="R61" s="231">
        <v>3.2606154787505321</v>
      </c>
      <c r="S61" s="231">
        <v>2.9007978533340739</v>
      </c>
      <c r="T61" s="231">
        <v>2.723182389434248</v>
      </c>
      <c r="U61" s="231">
        <v>2.717060329547047</v>
      </c>
      <c r="V61" s="231">
        <v>2.515610981859608</v>
      </c>
      <c r="W61" s="231">
        <v>2.5814777151846191</v>
      </c>
      <c r="DA61" s="73" t="s">
        <v>2079</v>
      </c>
    </row>
    <row r="62" spans="1:105" ht="12" customHeight="1" x14ac:dyDescent="0.25">
      <c r="A62" s="64" t="s">
        <v>70</v>
      </c>
      <c r="B62" s="231">
        <v>278.57724324900158</v>
      </c>
      <c r="C62" s="231">
        <v>221.16293693266149</v>
      </c>
      <c r="D62" s="231">
        <v>152.52295057006529</v>
      </c>
      <c r="E62" s="231">
        <v>169.66141231601719</v>
      </c>
      <c r="F62" s="231">
        <v>61.193660392571452</v>
      </c>
      <c r="G62" s="231">
        <v>71.13167459136821</v>
      </c>
      <c r="H62" s="231">
        <v>65.419765957617116</v>
      </c>
      <c r="I62" s="231">
        <v>53.183652389785763</v>
      </c>
      <c r="J62" s="231">
        <v>57.941570392084898</v>
      </c>
      <c r="K62" s="231">
        <v>36.58923126861216</v>
      </c>
      <c r="L62" s="231">
        <v>17.394433761455261</v>
      </c>
      <c r="M62" s="231">
        <v>29.22654388490184</v>
      </c>
      <c r="N62" s="231">
        <v>47.815204976288413</v>
      </c>
      <c r="O62" s="231">
        <v>30.26871244367933</v>
      </c>
      <c r="P62" s="231">
        <v>29.85740706621775</v>
      </c>
      <c r="Q62" s="231">
        <v>58.699074817760071</v>
      </c>
      <c r="R62" s="231">
        <v>59.658881028600717</v>
      </c>
      <c r="S62" s="231">
        <v>44.335273814712103</v>
      </c>
      <c r="T62" s="231">
        <v>39.456417808666401</v>
      </c>
      <c r="U62" s="231">
        <v>31.63737288065855</v>
      </c>
      <c r="V62" s="231">
        <v>38.00206360835513</v>
      </c>
      <c r="W62" s="231">
        <v>29.015389823083581</v>
      </c>
      <c r="DA62" s="73" t="s">
        <v>2080</v>
      </c>
    </row>
    <row r="63" spans="1:105" ht="12" customHeight="1" x14ac:dyDescent="0.25">
      <c r="A63" s="64" t="s">
        <v>34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7.629093320485841E-3</v>
      </c>
      <c r="T63" s="231">
        <v>3.837385191871726E-3</v>
      </c>
      <c r="U63" s="231">
        <v>2.7894629408125129E-3</v>
      </c>
      <c r="V63" s="231">
        <v>2.7664792579903379E-3</v>
      </c>
      <c r="W63" s="231">
        <v>2.9436634614996549E-3</v>
      </c>
      <c r="DA63" s="73" t="s">
        <v>2081</v>
      </c>
    </row>
    <row r="64" spans="1:105" ht="12" customHeight="1" x14ac:dyDescent="0.25">
      <c r="A64" s="64" t="s">
        <v>162</v>
      </c>
      <c r="B64" s="231">
        <v>0.59352163241756206</v>
      </c>
      <c r="C64" s="231">
        <v>3.9792375005317919</v>
      </c>
      <c r="D64" s="231">
        <v>6.2893448971382364</v>
      </c>
      <c r="E64" s="231">
        <v>13.574940170378071</v>
      </c>
      <c r="F64" s="231">
        <v>13.166229941185691</v>
      </c>
      <c r="G64" s="231">
        <v>17.325623606804651</v>
      </c>
      <c r="H64" s="231">
        <v>19.451680764265991</v>
      </c>
      <c r="I64" s="231">
        <v>20.266316555706659</v>
      </c>
      <c r="J64" s="231">
        <v>27.683568327455841</v>
      </c>
      <c r="K64" s="231">
        <v>45.158842956496763</v>
      </c>
      <c r="L64" s="231">
        <v>53.502529041473167</v>
      </c>
      <c r="M64" s="231">
        <v>74.151036257322176</v>
      </c>
      <c r="N64" s="231">
        <v>68.670391753138347</v>
      </c>
      <c r="O64" s="231">
        <v>56.344812955964549</v>
      </c>
      <c r="P64" s="231">
        <v>56.821772423574949</v>
      </c>
      <c r="Q64" s="231">
        <v>58.043226403588747</v>
      </c>
      <c r="R64" s="231">
        <v>65.615015755971214</v>
      </c>
      <c r="S64" s="231">
        <v>97.589888474548388</v>
      </c>
      <c r="T64" s="231">
        <v>96.288339650379257</v>
      </c>
      <c r="U64" s="231">
        <v>95.724571702408468</v>
      </c>
      <c r="V64" s="231">
        <v>90.423179596861758</v>
      </c>
      <c r="W64" s="231">
        <v>118.2184483907928</v>
      </c>
      <c r="DA64" s="73" t="s">
        <v>2082</v>
      </c>
    </row>
    <row r="65" spans="1:105" ht="12" customHeight="1" x14ac:dyDescent="0.25">
      <c r="A65" s="64" t="s">
        <v>36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2083</v>
      </c>
    </row>
    <row r="66" spans="1:105" ht="12" customHeight="1" x14ac:dyDescent="0.25">
      <c r="A66" s="64" t="s">
        <v>73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0.24007565175621451</v>
      </c>
      <c r="O66" s="231">
        <v>0.40589192277935138</v>
      </c>
      <c r="P66" s="231">
        <v>4.6005912692363093E-2</v>
      </c>
      <c r="Q66" s="231">
        <v>4.5989780020827757E-2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2084</v>
      </c>
    </row>
    <row r="67" spans="1:105" ht="12" customHeight="1" x14ac:dyDescent="0.25">
      <c r="A67" s="64" t="s">
        <v>79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2085</v>
      </c>
    </row>
    <row r="68" spans="1:105" ht="12" customHeight="1" x14ac:dyDescent="0.25">
      <c r="A68" s="60" t="s">
        <v>1913</v>
      </c>
      <c r="B68" s="264">
        <v>0</v>
      </c>
      <c r="C68" s="264">
        <v>0</v>
      </c>
      <c r="D68" s="264">
        <v>0</v>
      </c>
      <c r="E68" s="264">
        <v>0</v>
      </c>
      <c r="F68" s="264">
        <v>0</v>
      </c>
      <c r="G68" s="264">
        <v>0</v>
      </c>
      <c r="H68" s="264">
        <v>0</v>
      </c>
      <c r="I68" s="264">
        <v>0</v>
      </c>
      <c r="J68" s="264">
        <v>0</v>
      </c>
      <c r="K68" s="264">
        <v>0</v>
      </c>
      <c r="L68" s="264">
        <v>0</v>
      </c>
      <c r="M68" s="264">
        <v>0</v>
      </c>
      <c r="N68" s="264">
        <v>0</v>
      </c>
      <c r="O68" s="264">
        <v>0</v>
      </c>
      <c r="P68" s="264">
        <v>0</v>
      </c>
      <c r="Q68" s="264">
        <v>0</v>
      </c>
      <c r="R68" s="264">
        <v>0</v>
      </c>
      <c r="S68" s="264">
        <v>0</v>
      </c>
      <c r="T68" s="264">
        <v>0</v>
      </c>
      <c r="U68" s="264">
        <v>0</v>
      </c>
      <c r="V68" s="264">
        <v>0</v>
      </c>
      <c r="W68" s="264">
        <v>0</v>
      </c>
      <c r="DA68" s="72" t="s">
        <v>2086</v>
      </c>
    </row>
    <row r="69" spans="1:105" ht="12" customHeight="1" x14ac:dyDescent="0.25">
      <c r="A69" s="57" t="s">
        <v>1915</v>
      </c>
      <c r="B69" s="263">
        <f t="shared" ref="B69:W69" si="3">B70+B81</f>
        <v>33.368227280361538</v>
      </c>
      <c r="C69" s="263">
        <f t="shared" si="3"/>
        <v>27.300598066506119</v>
      </c>
      <c r="D69" s="263">
        <f t="shared" si="3"/>
        <v>18.85954113948813</v>
      </c>
      <c r="E69" s="263">
        <f t="shared" si="3"/>
        <v>21.83392907121036</v>
      </c>
      <c r="F69" s="263">
        <f t="shared" si="3"/>
        <v>9.1891604555688815</v>
      </c>
      <c r="G69" s="263">
        <f t="shared" si="3"/>
        <v>10.825577959873151</v>
      </c>
      <c r="H69" s="263">
        <f t="shared" si="3"/>
        <v>10.30315859456798</v>
      </c>
      <c r="I69" s="263">
        <f t="shared" si="3"/>
        <v>9.0732728841483183</v>
      </c>
      <c r="J69" s="263">
        <f t="shared" si="3"/>
        <v>10.53120582133276</v>
      </c>
      <c r="K69" s="263">
        <f t="shared" si="3"/>
        <v>10.2191989269574</v>
      </c>
      <c r="L69" s="263">
        <f t="shared" si="3"/>
        <v>8.6818807146319195</v>
      </c>
      <c r="M69" s="263">
        <f t="shared" si="3"/>
        <v>12.70982731914132</v>
      </c>
      <c r="N69" s="263">
        <f t="shared" si="3"/>
        <v>14.251894638910599</v>
      </c>
      <c r="O69" s="263">
        <f t="shared" si="3"/>
        <v>10.54548991585375</v>
      </c>
      <c r="P69" s="263">
        <f t="shared" si="3"/>
        <v>10.734663321741619</v>
      </c>
      <c r="Q69" s="263">
        <f t="shared" si="3"/>
        <v>14.24036516647568</v>
      </c>
      <c r="R69" s="263">
        <f t="shared" si="3"/>
        <v>15.2028527294743</v>
      </c>
      <c r="S69" s="263">
        <f t="shared" si="3"/>
        <v>17.047992974716131</v>
      </c>
      <c r="T69" s="263">
        <f t="shared" si="3"/>
        <v>16.278908594296521</v>
      </c>
      <c r="U69" s="263">
        <f t="shared" si="3"/>
        <v>15.280217655180429</v>
      </c>
      <c r="V69" s="263">
        <f t="shared" si="3"/>
        <v>15.34230523342749</v>
      </c>
      <c r="W69" s="263">
        <f t="shared" si="3"/>
        <v>17.554321407063931</v>
      </c>
      <c r="DA69" s="70"/>
    </row>
    <row r="70" spans="1:105" ht="12" customHeight="1" x14ac:dyDescent="0.25">
      <c r="A70" s="60" t="s">
        <v>1916</v>
      </c>
      <c r="B70" s="264">
        <v>33.368227280361538</v>
      </c>
      <c r="C70" s="264">
        <v>27.300598066506119</v>
      </c>
      <c r="D70" s="264">
        <v>18.85954113948813</v>
      </c>
      <c r="E70" s="264">
        <v>21.83392907121036</v>
      </c>
      <c r="F70" s="264">
        <v>9.1891604555688815</v>
      </c>
      <c r="G70" s="264">
        <v>10.825577959873151</v>
      </c>
      <c r="H70" s="264">
        <v>10.30315859456798</v>
      </c>
      <c r="I70" s="264">
        <v>9.0732728841483183</v>
      </c>
      <c r="J70" s="264">
        <v>10.53120582133276</v>
      </c>
      <c r="K70" s="264">
        <v>10.2191989269574</v>
      </c>
      <c r="L70" s="264">
        <v>8.6818807146319195</v>
      </c>
      <c r="M70" s="264">
        <v>12.70982731914132</v>
      </c>
      <c r="N70" s="264">
        <v>14.251894638910599</v>
      </c>
      <c r="O70" s="264">
        <v>10.54548991585375</v>
      </c>
      <c r="P70" s="264">
        <v>10.734663321741619</v>
      </c>
      <c r="Q70" s="264">
        <v>14.24036516647568</v>
      </c>
      <c r="R70" s="264">
        <v>15.2028527294743</v>
      </c>
      <c r="S70" s="264">
        <v>17.047992974716131</v>
      </c>
      <c r="T70" s="264">
        <v>16.278908594296521</v>
      </c>
      <c r="U70" s="264">
        <v>15.280217655180429</v>
      </c>
      <c r="V70" s="264">
        <v>15.34230523342749</v>
      </c>
      <c r="W70" s="264">
        <v>17.554321407063931</v>
      </c>
      <c r="DA70" s="72" t="s">
        <v>2087</v>
      </c>
    </row>
    <row r="71" spans="1:105" ht="12" customHeight="1" x14ac:dyDescent="0.25">
      <c r="A71" s="64" t="s">
        <v>30</v>
      </c>
      <c r="B71" s="231">
        <v>0</v>
      </c>
      <c r="C71" s="231">
        <v>0</v>
      </c>
      <c r="D71" s="231">
        <v>0</v>
      </c>
      <c r="E71" s="231">
        <v>0</v>
      </c>
      <c r="F71" s="231">
        <v>0</v>
      </c>
      <c r="G71" s="231">
        <v>0</v>
      </c>
      <c r="H71" s="231">
        <v>0</v>
      </c>
      <c r="I71" s="231">
        <v>0</v>
      </c>
      <c r="J71" s="231">
        <v>0</v>
      </c>
      <c r="K71" s="231">
        <v>0</v>
      </c>
      <c r="L71" s="231">
        <v>0</v>
      </c>
      <c r="M71" s="231">
        <v>0</v>
      </c>
      <c r="N71" s="231">
        <v>0</v>
      </c>
      <c r="O71" s="231">
        <v>0</v>
      </c>
      <c r="P71" s="231">
        <v>0</v>
      </c>
      <c r="Q71" s="231">
        <v>0</v>
      </c>
      <c r="R71" s="231">
        <v>0</v>
      </c>
      <c r="S71" s="231">
        <v>0</v>
      </c>
      <c r="T71" s="231">
        <v>0</v>
      </c>
      <c r="U71" s="231">
        <v>0</v>
      </c>
      <c r="V71" s="231">
        <v>0</v>
      </c>
      <c r="W71" s="231">
        <v>0</v>
      </c>
      <c r="DA71" s="73" t="s">
        <v>2088</v>
      </c>
    </row>
    <row r="72" spans="1:105" ht="12" customHeight="1" x14ac:dyDescent="0.25">
      <c r="A72" s="64" t="s">
        <v>32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2089</v>
      </c>
    </row>
    <row r="73" spans="1:105" ht="12" customHeight="1" x14ac:dyDescent="0.25">
      <c r="A73" s="64" t="s">
        <v>33</v>
      </c>
      <c r="B73" s="231">
        <v>0.6982279276044675</v>
      </c>
      <c r="C73" s="231">
        <v>0.73989202298331258</v>
      </c>
      <c r="D73" s="231">
        <v>0.21230671967292189</v>
      </c>
      <c r="E73" s="231">
        <v>0.21469358433366359</v>
      </c>
      <c r="F73" s="231">
        <v>0.22463186171522931</v>
      </c>
      <c r="G73" s="231">
        <v>0.21524140303749509</v>
      </c>
      <c r="H73" s="231">
        <v>0.10771631142299599</v>
      </c>
      <c r="I73" s="231">
        <v>0.20775948706771671</v>
      </c>
      <c r="J73" s="231">
        <v>0.21483672966254089</v>
      </c>
      <c r="K73" s="231">
        <v>0.31595150170460717</v>
      </c>
      <c r="L73" s="231">
        <v>0.31709419932838268</v>
      </c>
      <c r="M73" s="231">
        <v>0.22834429353541361</v>
      </c>
      <c r="N73" s="231">
        <v>0.22739392693085289</v>
      </c>
      <c r="O73" s="231">
        <v>0.10680052695396559</v>
      </c>
      <c r="P73" s="231">
        <v>0.21772176475958591</v>
      </c>
      <c r="Q73" s="231">
        <v>0.2176454173183244</v>
      </c>
      <c r="R73" s="231">
        <v>0.20715963208671931</v>
      </c>
      <c r="S73" s="231">
        <v>0.15074089719276271</v>
      </c>
      <c r="T73" s="231">
        <v>0.12386791703485529</v>
      </c>
      <c r="U73" s="231">
        <v>0.1040083113657391</v>
      </c>
      <c r="V73" s="231">
        <v>6.554948902183344E-2</v>
      </c>
      <c r="W73" s="231">
        <v>7.5524454603032642E-2</v>
      </c>
      <c r="DA73" s="73" t="s">
        <v>2090</v>
      </c>
    </row>
    <row r="74" spans="1:105" ht="12" customHeight="1" x14ac:dyDescent="0.25">
      <c r="A74" s="64" t="s">
        <v>160</v>
      </c>
      <c r="B74" s="231">
        <v>0.1000767832582317</v>
      </c>
      <c r="C74" s="231">
        <v>0.2941190263169845</v>
      </c>
      <c r="D74" s="231">
        <v>0.1191332819748333</v>
      </c>
      <c r="E74" s="231">
        <v>0.24166103013063131</v>
      </c>
      <c r="F74" s="231">
        <v>0.28920805491534401</v>
      </c>
      <c r="G74" s="231">
        <v>0.29031843371551669</v>
      </c>
      <c r="H74" s="231">
        <v>0.29377349892531912</v>
      </c>
      <c r="I74" s="231">
        <v>0.29635035343984151</v>
      </c>
      <c r="J74" s="231">
        <v>0.3267695743904972</v>
      </c>
      <c r="K74" s="231">
        <v>0.36597209899011163</v>
      </c>
      <c r="L74" s="231">
        <v>9.3474188295239527E-2</v>
      </c>
      <c r="M74" s="231">
        <v>0.42076534234646562</v>
      </c>
      <c r="N74" s="231">
        <v>0.4065056008417634</v>
      </c>
      <c r="O74" s="231">
        <v>0.28642403461710081</v>
      </c>
      <c r="P74" s="231">
        <v>0.3990032600254671</v>
      </c>
      <c r="Q74" s="231">
        <v>0.39741913233093551</v>
      </c>
      <c r="R74" s="231">
        <v>0.38040513918756103</v>
      </c>
      <c r="S74" s="231">
        <v>0.33842641622230768</v>
      </c>
      <c r="T74" s="231">
        <v>0.31770461210066142</v>
      </c>
      <c r="U74" s="231">
        <v>0.31699037178048811</v>
      </c>
      <c r="V74" s="231">
        <v>0.29348794788362031</v>
      </c>
      <c r="W74" s="231">
        <v>0.30117240010487129</v>
      </c>
      <c r="DA74" s="73" t="s">
        <v>2091</v>
      </c>
    </row>
    <row r="75" spans="1:105" ht="12" customHeight="1" x14ac:dyDescent="0.25">
      <c r="A75" s="64" t="s">
        <v>70</v>
      </c>
      <c r="B75" s="231">
        <v>32.500678379050122</v>
      </c>
      <c r="C75" s="231">
        <v>25.802342642143781</v>
      </c>
      <c r="D75" s="231">
        <v>17.79434423317424</v>
      </c>
      <c r="E75" s="231">
        <v>19.793831436868629</v>
      </c>
      <c r="F75" s="231">
        <v>7.139260379133316</v>
      </c>
      <c r="G75" s="231">
        <v>8.2986953689929344</v>
      </c>
      <c r="H75" s="231">
        <v>7.6323060283886406</v>
      </c>
      <c r="I75" s="231">
        <v>6.2047594454749886</v>
      </c>
      <c r="J75" s="231">
        <v>6.759849879076552</v>
      </c>
      <c r="K75" s="231">
        <v>4.2687436480047412</v>
      </c>
      <c r="L75" s="231">
        <v>2.029350605503109</v>
      </c>
      <c r="M75" s="231">
        <v>3.409763453238539</v>
      </c>
      <c r="N75" s="231">
        <v>5.5784405805669683</v>
      </c>
      <c r="O75" s="231">
        <v>3.5313497850959141</v>
      </c>
      <c r="P75" s="231">
        <v>3.4833641577253962</v>
      </c>
      <c r="Q75" s="231">
        <v>6.848225395405322</v>
      </c>
      <c r="R75" s="231">
        <v>6.9602027866700658</v>
      </c>
      <c r="S75" s="231">
        <v>5.1724486117163959</v>
      </c>
      <c r="T75" s="231">
        <v>4.603248744344401</v>
      </c>
      <c r="U75" s="231">
        <v>3.691026836076821</v>
      </c>
      <c r="V75" s="231">
        <v>4.4335740876414222</v>
      </c>
      <c r="W75" s="231">
        <v>3.385128812693075</v>
      </c>
      <c r="DA75" s="73" t="s">
        <v>2092</v>
      </c>
    </row>
    <row r="76" spans="1:105" ht="12" customHeight="1" x14ac:dyDescent="0.25">
      <c r="A76" s="64" t="s">
        <v>34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8.9006088739001208E-4</v>
      </c>
      <c r="T76" s="231">
        <v>4.4769493905170011E-4</v>
      </c>
      <c r="U76" s="231">
        <v>3.2543734309479241E-4</v>
      </c>
      <c r="V76" s="231">
        <v>3.227559134322054E-4</v>
      </c>
      <c r="W76" s="231">
        <v>3.4342740384162539E-4</v>
      </c>
      <c r="DA76" s="73" t="s">
        <v>2093</v>
      </c>
    </row>
    <row r="77" spans="1:105" ht="12" customHeight="1" x14ac:dyDescent="0.25">
      <c r="A77" s="64" t="s">
        <v>162</v>
      </c>
      <c r="B77" s="231">
        <v>6.9244190448715409E-2</v>
      </c>
      <c r="C77" s="231">
        <v>0.46424437506204119</v>
      </c>
      <c r="D77" s="231">
        <v>0.73375690466612586</v>
      </c>
      <c r="E77" s="231">
        <v>1.583743019877436</v>
      </c>
      <c r="F77" s="231">
        <v>1.536060159804993</v>
      </c>
      <c r="G77" s="231">
        <v>2.021322754127203</v>
      </c>
      <c r="H77" s="231">
        <v>2.2693627558310272</v>
      </c>
      <c r="I77" s="231">
        <v>2.3644035981657709</v>
      </c>
      <c r="J77" s="231">
        <v>3.229749638203173</v>
      </c>
      <c r="K77" s="231">
        <v>5.2685316782579434</v>
      </c>
      <c r="L77" s="231">
        <v>6.2419617215051888</v>
      </c>
      <c r="M77" s="231">
        <v>8.6509542300209006</v>
      </c>
      <c r="N77" s="231">
        <v>8.0115457045327876</v>
      </c>
      <c r="O77" s="231">
        <v>6.5735615115291806</v>
      </c>
      <c r="P77" s="231">
        <v>6.6292067827503942</v>
      </c>
      <c r="Q77" s="231">
        <v>6.7717097470853354</v>
      </c>
      <c r="R77" s="231">
        <v>7.6550851715299562</v>
      </c>
      <c r="S77" s="231">
        <v>11.385486988697281</v>
      </c>
      <c r="T77" s="231">
        <v>11.233639625877551</v>
      </c>
      <c r="U77" s="231">
        <v>11.16786669861429</v>
      </c>
      <c r="V77" s="231">
        <v>10.54937095296718</v>
      </c>
      <c r="W77" s="231">
        <v>13.792152312259111</v>
      </c>
      <c r="DA77" s="73" t="s">
        <v>2094</v>
      </c>
    </row>
    <row r="78" spans="1:105" ht="12" customHeight="1" x14ac:dyDescent="0.25">
      <c r="A78" s="64" t="s">
        <v>36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2095</v>
      </c>
    </row>
    <row r="79" spans="1:105" ht="12" customHeight="1" x14ac:dyDescent="0.25">
      <c r="A79" s="64" t="s">
        <v>73</v>
      </c>
      <c r="B79" s="231">
        <v>0</v>
      </c>
      <c r="C79" s="231">
        <v>0</v>
      </c>
      <c r="D79" s="231">
        <v>0</v>
      </c>
      <c r="E79" s="231">
        <v>0</v>
      </c>
      <c r="F79" s="231">
        <v>0</v>
      </c>
      <c r="G79" s="231">
        <v>0</v>
      </c>
      <c r="H79" s="231">
        <v>0</v>
      </c>
      <c r="I79" s="231">
        <v>0</v>
      </c>
      <c r="J79" s="231">
        <v>0</v>
      </c>
      <c r="K79" s="231">
        <v>0</v>
      </c>
      <c r="L79" s="231">
        <v>0</v>
      </c>
      <c r="M79" s="231">
        <v>0</v>
      </c>
      <c r="N79" s="231">
        <v>2.8008826038224958E-2</v>
      </c>
      <c r="O79" s="231">
        <v>4.7354057657590883E-2</v>
      </c>
      <c r="P79" s="231">
        <v>5.3673564807756808E-3</v>
      </c>
      <c r="Q79" s="231">
        <v>5.3654743357632239E-3</v>
      </c>
      <c r="R79" s="231">
        <v>0</v>
      </c>
      <c r="S79" s="231">
        <v>0</v>
      </c>
      <c r="T79" s="231">
        <v>0</v>
      </c>
      <c r="U79" s="231">
        <v>0</v>
      </c>
      <c r="V79" s="231">
        <v>0</v>
      </c>
      <c r="W79" s="231">
        <v>0</v>
      </c>
      <c r="DA79" s="73" t="s">
        <v>2096</v>
      </c>
    </row>
    <row r="80" spans="1:105" ht="12" customHeight="1" x14ac:dyDescent="0.25">
      <c r="A80" s="64" t="s">
        <v>79</v>
      </c>
      <c r="B80" s="231">
        <v>0</v>
      </c>
      <c r="C80" s="231">
        <v>0</v>
      </c>
      <c r="D80" s="231">
        <v>0</v>
      </c>
      <c r="E80" s="231">
        <v>0</v>
      </c>
      <c r="F80" s="231">
        <v>0</v>
      </c>
      <c r="G80" s="231">
        <v>0</v>
      </c>
      <c r="H80" s="231">
        <v>0</v>
      </c>
      <c r="I80" s="231">
        <v>0</v>
      </c>
      <c r="J80" s="231">
        <v>0</v>
      </c>
      <c r="K80" s="231">
        <v>0</v>
      </c>
      <c r="L80" s="231">
        <v>0</v>
      </c>
      <c r="M80" s="231">
        <v>0</v>
      </c>
      <c r="N80" s="231">
        <v>0</v>
      </c>
      <c r="O80" s="231">
        <v>0</v>
      </c>
      <c r="P80" s="231">
        <v>0</v>
      </c>
      <c r="Q80" s="231">
        <v>0</v>
      </c>
      <c r="R80" s="231">
        <v>0</v>
      </c>
      <c r="S80" s="231">
        <v>0</v>
      </c>
      <c r="T80" s="231">
        <v>0</v>
      </c>
      <c r="U80" s="231">
        <v>0</v>
      </c>
      <c r="V80" s="231">
        <v>0</v>
      </c>
      <c r="W80" s="231">
        <v>0</v>
      </c>
      <c r="DA80" s="73" t="s">
        <v>2097</v>
      </c>
    </row>
    <row r="81" spans="1:105" ht="12" customHeight="1" x14ac:dyDescent="0.25">
      <c r="A81" s="61" t="s">
        <v>1928</v>
      </c>
      <c r="B81" s="265">
        <v>0</v>
      </c>
      <c r="C81" s="265">
        <v>0</v>
      </c>
      <c r="D81" s="265">
        <v>0</v>
      </c>
      <c r="E81" s="265">
        <v>0</v>
      </c>
      <c r="F81" s="265">
        <v>0</v>
      </c>
      <c r="G81" s="265">
        <v>0</v>
      </c>
      <c r="H81" s="265">
        <v>0</v>
      </c>
      <c r="I81" s="265">
        <v>0</v>
      </c>
      <c r="J81" s="265">
        <v>0</v>
      </c>
      <c r="K81" s="265">
        <v>0</v>
      </c>
      <c r="L81" s="265">
        <v>0</v>
      </c>
      <c r="M81" s="265">
        <v>0</v>
      </c>
      <c r="N81" s="265">
        <v>0</v>
      </c>
      <c r="O81" s="265">
        <v>0</v>
      </c>
      <c r="P81" s="265">
        <v>0</v>
      </c>
      <c r="Q81" s="265">
        <v>0</v>
      </c>
      <c r="R81" s="265">
        <v>0</v>
      </c>
      <c r="S81" s="265">
        <v>0</v>
      </c>
      <c r="T81" s="265">
        <v>0</v>
      </c>
      <c r="U81" s="265">
        <v>0</v>
      </c>
      <c r="V81" s="265">
        <v>0</v>
      </c>
      <c r="W81" s="265">
        <v>0</v>
      </c>
      <c r="DA81" s="74" t="s">
        <v>2098</v>
      </c>
    </row>
    <row r="82" spans="1:105" ht="12" customHeight="1" x14ac:dyDescent="0.25">
      <c r="J82" s="131"/>
    </row>
    <row r="83" spans="1:105" ht="15" customHeight="1" x14ac:dyDescent="0.25">
      <c r="A83" s="34" t="s">
        <v>60</v>
      </c>
      <c r="B83" s="225">
        <v>28.422620218841821</v>
      </c>
      <c r="C83" s="225">
        <v>35.690391274530313</v>
      </c>
      <c r="D83" s="225">
        <v>35.403202251026471</v>
      </c>
      <c r="E83" s="225">
        <v>33.085513880956427</v>
      </c>
      <c r="F83" s="225">
        <v>22.294287487542739</v>
      </c>
      <c r="G83" s="225">
        <v>25.492038061494782</v>
      </c>
      <c r="H83" s="225">
        <v>26.977528598070091</v>
      </c>
      <c r="I83" s="225">
        <v>26.747826690482231</v>
      </c>
      <c r="J83" s="225">
        <v>26.81744183557938</v>
      </c>
      <c r="K83" s="225">
        <v>22.56698464662291</v>
      </c>
      <c r="L83" s="225">
        <v>23.418270871934261</v>
      </c>
      <c r="M83" s="225">
        <v>22.708688124406251</v>
      </c>
      <c r="N83" s="225">
        <v>24.907994022527841</v>
      </c>
      <c r="O83" s="225">
        <v>20.368852338284949</v>
      </c>
      <c r="P83" s="225">
        <v>17.939284106410131</v>
      </c>
      <c r="Q83" s="225">
        <v>18.732009932770751</v>
      </c>
      <c r="R83" s="225">
        <v>21.01612106238473</v>
      </c>
      <c r="S83" s="225">
        <v>23.918691283430078</v>
      </c>
      <c r="T83" s="225">
        <v>23.398204537185809</v>
      </c>
      <c r="U83" s="225">
        <v>25.706464780280591</v>
      </c>
      <c r="V83" s="225">
        <v>21.948403019699459</v>
      </c>
      <c r="W83" s="225">
        <v>21.820073036167251</v>
      </c>
      <c r="DA83" s="89" t="s">
        <v>2099</v>
      </c>
    </row>
    <row r="84" spans="1:105" ht="12" customHeight="1" x14ac:dyDescent="0.25">
      <c r="A84" s="55" t="s">
        <v>92</v>
      </c>
      <c r="B84" s="261">
        <v>0</v>
      </c>
      <c r="C84" s="261">
        <v>0</v>
      </c>
      <c r="D84" s="261">
        <v>0</v>
      </c>
      <c r="E84" s="261">
        <v>0</v>
      </c>
      <c r="F84" s="261">
        <v>0</v>
      </c>
      <c r="G84" s="261">
        <v>0</v>
      </c>
      <c r="H84" s="261">
        <v>0</v>
      </c>
      <c r="I84" s="261">
        <v>0</v>
      </c>
      <c r="J84" s="261">
        <v>0</v>
      </c>
      <c r="K84" s="261">
        <v>0</v>
      </c>
      <c r="L84" s="261">
        <v>0</v>
      </c>
      <c r="M84" s="261">
        <v>0</v>
      </c>
      <c r="N84" s="261">
        <v>0</v>
      </c>
      <c r="O84" s="261">
        <v>0</v>
      </c>
      <c r="P84" s="261">
        <v>0</v>
      </c>
      <c r="Q84" s="261">
        <v>0</v>
      </c>
      <c r="R84" s="261">
        <v>0</v>
      </c>
      <c r="S84" s="261">
        <v>0</v>
      </c>
      <c r="T84" s="261">
        <v>0</v>
      </c>
      <c r="U84" s="261">
        <v>0</v>
      </c>
      <c r="V84" s="261">
        <v>0</v>
      </c>
      <c r="W84" s="261">
        <v>0</v>
      </c>
      <c r="DA84" s="67" t="s">
        <v>2100</v>
      </c>
    </row>
    <row r="85" spans="1:105" ht="12" customHeight="1" x14ac:dyDescent="0.25">
      <c r="A85" s="202" t="s">
        <v>93</v>
      </c>
      <c r="B85" s="226">
        <v>0</v>
      </c>
      <c r="C85" s="226">
        <v>0</v>
      </c>
      <c r="D85" s="226">
        <v>0</v>
      </c>
      <c r="E85" s="226">
        <v>0</v>
      </c>
      <c r="F85" s="226">
        <v>0</v>
      </c>
      <c r="G85" s="226">
        <v>0</v>
      </c>
      <c r="H85" s="226">
        <v>0</v>
      </c>
      <c r="I85" s="226">
        <v>0</v>
      </c>
      <c r="J85" s="226">
        <v>0</v>
      </c>
      <c r="K85" s="226">
        <v>0</v>
      </c>
      <c r="L85" s="226">
        <v>0</v>
      </c>
      <c r="M85" s="226">
        <v>0</v>
      </c>
      <c r="N85" s="226">
        <v>0</v>
      </c>
      <c r="O85" s="226">
        <v>0</v>
      </c>
      <c r="P85" s="226">
        <v>0</v>
      </c>
      <c r="Q85" s="226">
        <v>0</v>
      </c>
      <c r="R85" s="226">
        <v>0</v>
      </c>
      <c r="S85" s="226">
        <v>0</v>
      </c>
      <c r="T85" s="226">
        <v>0</v>
      </c>
      <c r="U85" s="226">
        <v>0</v>
      </c>
      <c r="V85" s="226">
        <v>0</v>
      </c>
      <c r="W85" s="226">
        <v>0</v>
      </c>
      <c r="DA85" s="174" t="s">
        <v>2101</v>
      </c>
    </row>
    <row r="86" spans="1:105" ht="12" customHeight="1" x14ac:dyDescent="0.25">
      <c r="A86" s="202" t="s">
        <v>94</v>
      </c>
      <c r="B86" s="226">
        <v>0</v>
      </c>
      <c r="C86" s="226">
        <v>0</v>
      </c>
      <c r="D86" s="226">
        <v>0</v>
      </c>
      <c r="E86" s="226">
        <v>0</v>
      </c>
      <c r="F86" s="226">
        <v>0</v>
      </c>
      <c r="G86" s="226">
        <v>0</v>
      </c>
      <c r="H86" s="226">
        <v>0</v>
      </c>
      <c r="I86" s="226">
        <v>0</v>
      </c>
      <c r="J86" s="226">
        <v>0</v>
      </c>
      <c r="K86" s="226">
        <v>0</v>
      </c>
      <c r="L86" s="226">
        <v>0</v>
      </c>
      <c r="M86" s="226">
        <v>0</v>
      </c>
      <c r="N86" s="226">
        <v>0</v>
      </c>
      <c r="O86" s="226">
        <v>0</v>
      </c>
      <c r="P86" s="226">
        <v>0</v>
      </c>
      <c r="Q86" s="226">
        <v>0</v>
      </c>
      <c r="R86" s="226">
        <v>0</v>
      </c>
      <c r="S86" s="226">
        <v>0</v>
      </c>
      <c r="T86" s="226">
        <v>0</v>
      </c>
      <c r="U86" s="226">
        <v>0</v>
      </c>
      <c r="V86" s="226">
        <v>0</v>
      </c>
      <c r="W86" s="226">
        <v>0</v>
      </c>
      <c r="DA86" s="174" t="s">
        <v>2102</v>
      </c>
    </row>
    <row r="87" spans="1:105" ht="12" customHeight="1" x14ac:dyDescent="0.25">
      <c r="A87" s="202" t="s">
        <v>95</v>
      </c>
      <c r="B87" s="226">
        <v>0</v>
      </c>
      <c r="C87" s="226">
        <v>0</v>
      </c>
      <c r="D87" s="226">
        <v>0</v>
      </c>
      <c r="E87" s="226">
        <v>0</v>
      </c>
      <c r="F87" s="226">
        <v>0</v>
      </c>
      <c r="G87" s="226">
        <v>0</v>
      </c>
      <c r="H87" s="226">
        <v>0</v>
      </c>
      <c r="I87" s="226">
        <v>0</v>
      </c>
      <c r="J87" s="226">
        <v>0</v>
      </c>
      <c r="K87" s="226">
        <v>0</v>
      </c>
      <c r="L87" s="226">
        <v>0</v>
      </c>
      <c r="M87" s="226">
        <v>0</v>
      </c>
      <c r="N87" s="226">
        <v>0</v>
      </c>
      <c r="O87" s="226">
        <v>0</v>
      </c>
      <c r="P87" s="226">
        <v>0</v>
      </c>
      <c r="Q87" s="226">
        <v>0</v>
      </c>
      <c r="R87" s="226">
        <v>0</v>
      </c>
      <c r="S87" s="226">
        <v>0</v>
      </c>
      <c r="T87" s="226">
        <v>0</v>
      </c>
      <c r="U87" s="226">
        <v>0</v>
      </c>
      <c r="V87" s="226">
        <v>0</v>
      </c>
      <c r="W87" s="226">
        <v>0</v>
      </c>
      <c r="DA87" s="174" t="s">
        <v>2103</v>
      </c>
    </row>
    <row r="88" spans="1:105" ht="12" customHeight="1" x14ac:dyDescent="0.25">
      <c r="A88" s="56" t="s">
        <v>96</v>
      </c>
      <c r="B88" s="262">
        <v>28.422620218841821</v>
      </c>
      <c r="C88" s="262">
        <v>35.690391274530313</v>
      </c>
      <c r="D88" s="262">
        <v>35.403202251026471</v>
      </c>
      <c r="E88" s="262">
        <v>33.085513880956427</v>
      </c>
      <c r="F88" s="262">
        <v>22.294287487542739</v>
      </c>
      <c r="G88" s="262">
        <v>25.492038061494782</v>
      </c>
      <c r="H88" s="262">
        <v>26.977528598070091</v>
      </c>
      <c r="I88" s="262">
        <v>26.747826690482231</v>
      </c>
      <c r="J88" s="262">
        <v>26.81744183557938</v>
      </c>
      <c r="K88" s="262">
        <v>22.56698464662291</v>
      </c>
      <c r="L88" s="262">
        <v>23.418270871934261</v>
      </c>
      <c r="M88" s="262">
        <v>22.708688124406251</v>
      </c>
      <c r="N88" s="262">
        <v>24.907994022527841</v>
      </c>
      <c r="O88" s="262">
        <v>20.368852338284949</v>
      </c>
      <c r="P88" s="262">
        <v>17.939284106410131</v>
      </c>
      <c r="Q88" s="262">
        <v>18.732009932770751</v>
      </c>
      <c r="R88" s="262">
        <v>21.01612106238473</v>
      </c>
      <c r="S88" s="262">
        <v>23.918691283430078</v>
      </c>
      <c r="T88" s="262">
        <v>23.398204537185809</v>
      </c>
      <c r="U88" s="262">
        <v>25.706464780280591</v>
      </c>
      <c r="V88" s="262">
        <v>21.948403019699459</v>
      </c>
      <c r="W88" s="262">
        <v>21.820073036167251</v>
      </c>
      <c r="DA88" s="68" t="s">
        <v>2104</v>
      </c>
    </row>
    <row r="89" spans="1:105" ht="12" customHeight="1" x14ac:dyDescent="0.25">
      <c r="A89" s="37" t="s">
        <v>160</v>
      </c>
      <c r="B89" s="228">
        <v>16.799126186192979</v>
      </c>
      <c r="C89" s="228">
        <v>13.841943204865441</v>
      </c>
      <c r="D89" s="228">
        <v>4.9451849049813399</v>
      </c>
      <c r="E89" s="228">
        <v>4.3801148391436397</v>
      </c>
      <c r="F89" s="228">
        <v>3.5324603080230732</v>
      </c>
      <c r="G89" s="228">
        <v>3.2015386302820281</v>
      </c>
      <c r="H89" s="228">
        <v>3.0920256205288221</v>
      </c>
      <c r="I89" s="228">
        <v>2.9791284867541798</v>
      </c>
      <c r="J89" s="228">
        <v>2.463960836714695</v>
      </c>
      <c r="K89" s="228">
        <v>1.465770024389961</v>
      </c>
      <c r="L89" s="228">
        <v>0.34551748170096469</v>
      </c>
      <c r="M89" s="228">
        <v>1.0532764881764769</v>
      </c>
      <c r="N89" s="228">
        <v>1.202800827482035</v>
      </c>
      <c r="O89" s="228">
        <v>0.85045789499206281</v>
      </c>
      <c r="P89" s="228">
        <v>1.0184432163261921</v>
      </c>
      <c r="Q89" s="228">
        <v>1.0384049805089239</v>
      </c>
      <c r="R89" s="228">
        <v>0.99491632106830696</v>
      </c>
      <c r="S89" s="228">
        <v>0.69044496425419599</v>
      </c>
      <c r="T89" s="228">
        <v>0.64353700687909277</v>
      </c>
      <c r="U89" s="228">
        <v>0.70951704299991447</v>
      </c>
      <c r="V89" s="228">
        <v>0.59408610039818888</v>
      </c>
      <c r="W89" s="228">
        <v>0.46629194323471801</v>
      </c>
      <c r="DA89" s="69" t="s">
        <v>2105</v>
      </c>
    </row>
    <row r="90" spans="1:105" ht="12" customHeight="1" x14ac:dyDescent="0.25">
      <c r="A90" s="37" t="s">
        <v>162</v>
      </c>
      <c r="B90" s="228">
        <v>11.62349403264885</v>
      </c>
      <c r="C90" s="228">
        <v>21.848448069664869</v>
      </c>
      <c r="D90" s="228">
        <v>30.458017346045128</v>
      </c>
      <c r="E90" s="228">
        <v>28.7053990418128</v>
      </c>
      <c r="F90" s="228">
        <v>18.76182717951967</v>
      </c>
      <c r="G90" s="228">
        <v>22.290499431212751</v>
      </c>
      <c r="H90" s="228">
        <v>23.885502977541261</v>
      </c>
      <c r="I90" s="228">
        <v>23.76869820372805</v>
      </c>
      <c r="J90" s="228">
        <v>24.35348099886469</v>
      </c>
      <c r="K90" s="228">
        <v>21.101214622232948</v>
      </c>
      <c r="L90" s="228">
        <v>23.072753390233292</v>
      </c>
      <c r="M90" s="228">
        <v>21.655411636229779</v>
      </c>
      <c r="N90" s="228">
        <v>23.705193195045808</v>
      </c>
      <c r="O90" s="228">
        <v>19.518394443292891</v>
      </c>
      <c r="P90" s="228">
        <v>16.920840890083941</v>
      </c>
      <c r="Q90" s="228">
        <v>17.693604952261818</v>
      </c>
      <c r="R90" s="228">
        <v>20.021204741316421</v>
      </c>
      <c r="S90" s="228">
        <v>23.228246319175881</v>
      </c>
      <c r="T90" s="228">
        <v>22.754667530306719</v>
      </c>
      <c r="U90" s="228">
        <v>24.996947737280681</v>
      </c>
      <c r="V90" s="228">
        <v>21.354316919301269</v>
      </c>
      <c r="W90" s="228">
        <v>21.353781092932529</v>
      </c>
      <c r="DA90" s="69" t="s">
        <v>2106</v>
      </c>
    </row>
    <row r="91" spans="1:105" ht="12" customHeight="1" x14ac:dyDescent="0.25">
      <c r="A91" s="37" t="s">
        <v>97</v>
      </c>
      <c r="B91" s="228">
        <v>0</v>
      </c>
      <c r="C91" s="228">
        <v>0</v>
      </c>
      <c r="D91" s="228">
        <v>0</v>
      </c>
      <c r="E91" s="228">
        <v>0</v>
      </c>
      <c r="F91" s="228">
        <v>0</v>
      </c>
      <c r="G91" s="228">
        <v>0</v>
      </c>
      <c r="H91" s="228">
        <v>0</v>
      </c>
      <c r="I91" s="228">
        <v>0</v>
      </c>
      <c r="J91" s="228">
        <v>0</v>
      </c>
      <c r="K91" s="228">
        <v>0</v>
      </c>
      <c r="L91" s="228">
        <v>0</v>
      </c>
      <c r="M91" s="228">
        <v>0</v>
      </c>
      <c r="N91" s="228">
        <v>0</v>
      </c>
      <c r="O91" s="228">
        <v>0</v>
      </c>
      <c r="P91" s="228">
        <v>0</v>
      </c>
      <c r="Q91" s="228">
        <v>0</v>
      </c>
      <c r="R91" s="228">
        <v>0</v>
      </c>
      <c r="S91" s="228">
        <v>0</v>
      </c>
      <c r="T91" s="228">
        <v>0</v>
      </c>
      <c r="U91" s="228">
        <v>0</v>
      </c>
      <c r="V91" s="228">
        <v>0</v>
      </c>
      <c r="W91" s="228">
        <v>0</v>
      </c>
      <c r="DA91" s="69" t="s">
        <v>2107</v>
      </c>
    </row>
    <row r="92" spans="1:105" ht="12" customHeight="1" x14ac:dyDescent="0.25">
      <c r="A92" s="37" t="s">
        <v>78</v>
      </c>
      <c r="B92" s="228">
        <v>0</v>
      </c>
      <c r="C92" s="228">
        <v>0</v>
      </c>
      <c r="D92" s="228">
        <v>0</v>
      </c>
      <c r="E92" s="228">
        <v>0</v>
      </c>
      <c r="F92" s="228">
        <v>0</v>
      </c>
      <c r="G92" s="228">
        <v>0</v>
      </c>
      <c r="H92" s="228">
        <v>0</v>
      </c>
      <c r="I92" s="228">
        <v>0</v>
      </c>
      <c r="J92" s="228">
        <v>0</v>
      </c>
      <c r="K92" s="228">
        <v>0</v>
      </c>
      <c r="L92" s="228">
        <v>0</v>
      </c>
      <c r="M92" s="228">
        <v>0</v>
      </c>
      <c r="N92" s="228">
        <v>0</v>
      </c>
      <c r="O92" s="228">
        <v>0</v>
      </c>
      <c r="P92" s="228">
        <v>0</v>
      </c>
      <c r="Q92" s="228">
        <v>0</v>
      </c>
      <c r="R92" s="228">
        <v>0</v>
      </c>
      <c r="S92" s="228">
        <v>0</v>
      </c>
      <c r="T92" s="228">
        <v>0</v>
      </c>
      <c r="U92" s="228">
        <v>0</v>
      </c>
      <c r="V92" s="228">
        <v>0</v>
      </c>
      <c r="W92" s="228">
        <v>0</v>
      </c>
      <c r="DA92" s="69" t="s">
        <v>2108</v>
      </c>
    </row>
    <row r="93" spans="1:105" ht="12" customHeight="1" x14ac:dyDescent="0.25">
      <c r="A93" s="37" t="s">
        <v>38</v>
      </c>
      <c r="B93" s="228">
        <v>0</v>
      </c>
      <c r="C93" s="228">
        <v>0</v>
      </c>
      <c r="D93" s="228">
        <v>0</v>
      </c>
      <c r="E93" s="228">
        <v>0</v>
      </c>
      <c r="F93" s="228">
        <v>0</v>
      </c>
      <c r="G93" s="228">
        <v>0</v>
      </c>
      <c r="H93" s="228">
        <v>0</v>
      </c>
      <c r="I93" s="228">
        <v>0</v>
      </c>
      <c r="J93" s="228">
        <v>0</v>
      </c>
      <c r="K93" s="228">
        <v>0</v>
      </c>
      <c r="L93" s="228">
        <v>0</v>
      </c>
      <c r="M93" s="228">
        <v>0</v>
      </c>
      <c r="N93" s="228">
        <v>0</v>
      </c>
      <c r="O93" s="228">
        <v>0</v>
      </c>
      <c r="P93" s="228">
        <v>0</v>
      </c>
      <c r="Q93" s="228">
        <v>0</v>
      </c>
      <c r="R93" s="228">
        <v>0</v>
      </c>
      <c r="S93" s="228">
        <v>0</v>
      </c>
      <c r="T93" s="228">
        <v>0</v>
      </c>
      <c r="U93" s="228">
        <v>0</v>
      </c>
      <c r="V93" s="228">
        <v>0</v>
      </c>
      <c r="W93" s="228">
        <v>0</v>
      </c>
      <c r="DA93" s="69" t="s">
        <v>2109</v>
      </c>
    </row>
    <row r="94" spans="1:105" ht="12" customHeight="1" x14ac:dyDescent="0.25">
      <c r="A94" s="132" t="s">
        <v>1941</v>
      </c>
      <c r="B94" s="318">
        <v>0</v>
      </c>
      <c r="C94" s="318">
        <v>0</v>
      </c>
      <c r="D94" s="318">
        <v>0</v>
      </c>
      <c r="E94" s="318">
        <v>0</v>
      </c>
      <c r="F94" s="318">
        <v>0</v>
      </c>
      <c r="G94" s="318">
        <v>0</v>
      </c>
      <c r="H94" s="318">
        <v>0</v>
      </c>
      <c r="I94" s="318">
        <v>0</v>
      </c>
      <c r="J94" s="318">
        <v>0</v>
      </c>
      <c r="K94" s="318">
        <v>0</v>
      </c>
      <c r="L94" s="318">
        <v>0</v>
      </c>
      <c r="M94" s="318">
        <v>0</v>
      </c>
      <c r="N94" s="318">
        <v>0</v>
      </c>
      <c r="O94" s="318">
        <v>0</v>
      </c>
      <c r="P94" s="318">
        <v>0</v>
      </c>
      <c r="Q94" s="318">
        <v>0</v>
      </c>
      <c r="R94" s="318">
        <v>0</v>
      </c>
      <c r="S94" s="318">
        <v>0</v>
      </c>
      <c r="T94" s="318">
        <v>0</v>
      </c>
      <c r="U94" s="318">
        <v>0</v>
      </c>
      <c r="V94" s="318">
        <v>0</v>
      </c>
      <c r="W94" s="318">
        <v>0</v>
      </c>
      <c r="DA94" s="139" t="s">
        <v>2110</v>
      </c>
    </row>
    <row r="95" spans="1:105" ht="12" customHeight="1" x14ac:dyDescent="0.25">
      <c r="J95" s="131"/>
    </row>
    <row r="96" spans="1:105" ht="15" customHeight="1" x14ac:dyDescent="0.25">
      <c r="A96" s="32" t="s">
        <v>431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52</v>
      </c>
      <c r="B98" s="234">
        <f t="shared" ref="B98:W98" si="4">SUM(B$99:B$104,B$106:B$108)</f>
        <v>1</v>
      </c>
      <c r="C98" s="234">
        <f t="shared" si="4"/>
        <v>1.0000000000000002</v>
      </c>
      <c r="D98" s="234">
        <f t="shared" si="4"/>
        <v>1.0000000000000002</v>
      </c>
      <c r="E98" s="234">
        <f t="shared" si="4"/>
        <v>0.99999999999999978</v>
      </c>
      <c r="F98" s="234">
        <f t="shared" si="4"/>
        <v>0.99999999999999978</v>
      </c>
      <c r="G98" s="234">
        <f t="shared" si="4"/>
        <v>1.0000000000000004</v>
      </c>
      <c r="H98" s="234">
        <f t="shared" si="4"/>
        <v>1.0000000000000004</v>
      </c>
      <c r="I98" s="234">
        <f t="shared" si="4"/>
        <v>1.0000000000000002</v>
      </c>
      <c r="J98" s="234">
        <f t="shared" si="4"/>
        <v>0.99999999999999956</v>
      </c>
      <c r="K98" s="234">
        <f t="shared" si="4"/>
        <v>1</v>
      </c>
      <c r="L98" s="234">
        <f t="shared" si="4"/>
        <v>1</v>
      </c>
      <c r="M98" s="234">
        <f t="shared" si="4"/>
        <v>1.0000000000000002</v>
      </c>
      <c r="N98" s="234">
        <f t="shared" si="4"/>
        <v>1</v>
      </c>
      <c r="O98" s="234">
        <f t="shared" si="4"/>
        <v>1</v>
      </c>
      <c r="P98" s="234">
        <f t="shared" si="4"/>
        <v>0.99999999999999978</v>
      </c>
      <c r="Q98" s="234">
        <f t="shared" si="4"/>
        <v>1</v>
      </c>
      <c r="R98" s="234">
        <f t="shared" si="4"/>
        <v>1</v>
      </c>
      <c r="S98" s="234">
        <f t="shared" si="4"/>
        <v>1.0000000000000002</v>
      </c>
      <c r="T98" s="234">
        <f t="shared" si="4"/>
        <v>1.0000000000000002</v>
      </c>
      <c r="U98" s="234">
        <f t="shared" si="4"/>
        <v>1.0000000000000002</v>
      </c>
      <c r="V98" s="234">
        <f t="shared" si="4"/>
        <v>1.0000000000000004</v>
      </c>
      <c r="W98" s="234">
        <f t="shared" si="4"/>
        <v>1.0000000000000002</v>
      </c>
      <c r="DA98" s="95"/>
    </row>
    <row r="99" spans="1:105" ht="12" customHeight="1" x14ac:dyDescent="0.25">
      <c r="A99" s="55" t="s">
        <v>92</v>
      </c>
      <c r="B99" s="268">
        <f t="shared" ref="B99:W99" si="5">IF(B$6=0,0,B$6/B$5)</f>
        <v>0</v>
      </c>
      <c r="C99" s="268">
        <f t="shared" si="5"/>
        <v>0</v>
      </c>
      <c r="D99" s="268">
        <f t="shared" si="5"/>
        <v>0</v>
      </c>
      <c r="E99" s="268">
        <f t="shared" si="5"/>
        <v>0</v>
      </c>
      <c r="F99" s="268">
        <f t="shared" si="5"/>
        <v>0</v>
      </c>
      <c r="G99" s="268">
        <f t="shared" si="5"/>
        <v>0</v>
      </c>
      <c r="H99" s="268">
        <f t="shared" si="5"/>
        <v>0</v>
      </c>
      <c r="I99" s="268">
        <f t="shared" si="5"/>
        <v>0</v>
      </c>
      <c r="J99" s="268">
        <f t="shared" si="5"/>
        <v>0</v>
      </c>
      <c r="K99" s="268">
        <f t="shared" si="5"/>
        <v>0</v>
      </c>
      <c r="L99" s="268">
        <f t="shared" si="5"/>
        <v>0</v>
      </c>
      <c r="M99" s="268">
        <f t="shared" si="5"/>
        <v>0</v>
      </c>
      <c r="N99" s="268">
        <f t="shared" si="5"/>
        <v>0</v>
      </c>
      <c r="O99" s="268">
        <f t="shared" si="5"/>
        <v>0</v>
      </c>
      <c r="P99" s="268">
        <f t="shared" si="5"/>
        <v>0</v>
      </c>
      <c r="Q99" s="268">
        <f t="shared" si="5"/>
        <v>0</v>
      </c>
      <c r="R99" s="268">
        <f t="shared" si="5"/>
        <v>0</v>
      </c>
      <c r="S99" s="268">
        <f t="shared" si="5"/>
        <v>0</v>
      </c>
      <c r="T99" s="268">
        <f t="shared" si="5"/>
        <v>0</v>
      </c>
      <c r="U99" s="268">
        <f t="shared" si="5"/>
        <v>0</v>
      </c>
      <c r="V99" s="268">
        <f t="shared" si="5"/>
        <v>0</v>
      </c>
      <c r="W99" s="268">
        <f t="shared" si="5"/>
        <v>0</v>
      </c>
      <c r="DA99" s="76"/>
    </row>
    <row r="100" spans="1:105" ht="12" customHeight="1" x14ac:dyDescent="0.25">
      <c r="A100" s="202" t="s">
        <v>93</v>
      </c>
      <c r="B100" s="269">
        <f t="shared" ref="B100:W100" si="6">IF(B$7=0,0,B$7/B$5)</f>
        <v>0</v>
      </c>
      <c r="C100" s="269">
        <f t="shared" si="6"/>
        <v>0</v>
      </c>
      <c r="D100" s="269">
        <f t="shared" si="6"/>
        <v>0</v>
      </c>
      <c r="E100" s="269">
        <f t="shared" si="6"/>
        <v>0</v>
      </c>
      <c r="F100" s="269">
        <f t="shared" si="6"/>
        <v>0</v>
      </c>
      <c r="G100" s="269">
        <f t="shared" si="6"/>
        <v>0</v>
      </c>
      <c r="H100" s="269">
        <f t="shared" si="6"/>
        <v>0</v>
      </c>
      <c r="I100" s="269">
        <f t="shared" si="6"/>
        <v>0</v>
      </c>
      <c r="J100" s="269">
        <f t="shared" si="6"/>
        <v>0</v>
      </c>
      <c r="K100" s="269">
        <f t="shared" si="6"/>
        <v>0</v>
      </c>
      <c r="L100" s="269">
        <f t="shared" si="6"/>
        <v>0</v>
      </c>
      <c r="M100" s="269">
        <f t="shared" si="6"/>
        <v>0</v>
      </c>
      <c r="N100" s="269">
        <f t="shared" si="6"/>
        <v>0</v>
      </c>
      <c r="O100" s="269">
        <f t="shared" si="6"/>
        <v>0</v>
      </c>
      <c r="P100" s="269">
        <f t="shared" si="6"/>
        <v>0</v>
      </c>
      <c r="Q100" s="269">
        <f t="shared" si="6"/>
        <v>0</v>
      </c>
      <c r="R100" s="269">
        <f t="shared" si="6"/>
        <v>0</v>
      </c>
      <c r="S100" s="269">
        <f t="shared" si="6"/>
        <v>0</v>
      </c>
      <c r="T100" s="269">
        <f t="shared" si="6"/>
        <v>0</v>
      </c>
      <c r="U100" s="269">
        <f t="shared" si="6"/>
        <v>0</v>
      </c>
      <c r="V100" s="269">
        <f t="shared" si="6"/>
        <v>0</v>
      </c>
      <c r="W100" s="269">
        <f t="shared" si="6"/>
        <v>0</v>
      </c>
      <c r="DA100" s="77"/>
    </row>
    <row r="101" spans="1:105" ht="12" customHeight="1" x14ac:dyDescent="0.25">
      <c r="A101" s="202" t="s">
        <v>94</v>
      </c>
      <c r="B101" s="269">
        <f t="shared" ref="B101:W101" si="7">IF(B$8=0,0,B$8/B$5)</f>
        <v>0</v>
      </c>
      <c r="C101" s="269">
        <f t="shared" si="7"/>
        <v>0</v>
      </c>
      <c r="D101" s="269">
        <f t="shared" si="7"/>
        <v>0</v>
      </c>
      <c r="E101" s="269">
        <f t="shared" si="7"/>
        <v>0</v>
      </c>
      <c r="F101" s="269">
        <f t="shared" si="7"/>
        <v>0</v>
      </c>
      <c r="G101" s="269">
        <f t="shared" si="7"/>
        <v>0</v>
      </c>
      <c r="H101" s="269">
        <f t="shared" si="7"/>
        <v>0</v>
      </c>
      <c r="I101" s="269">
        <f t="shared" si="7"/>
        <v>0</v>
      </c>
      <c r="J101" s="269">
        <f t="shared" si="7"/>
        <v>0</v>
      </c>
      <c r="K101" s="269">
        <f t="shared" si="7"/>
        <v>0</v>
      </c>
      <c r="L101" s="269">
        <f t="shared" si="7"/>
        <v>0</v>
      </c>
      <c r="M101" s="269">
        <f t="shared" si="7"/>
        <v>0</v>
      </c>
      <c r="N101" s="269">
        <f t="shared" si="7"/>
        <v>0</v>
      </c>
      <c r="O101" s="269">
        <f t="shared" si="7"/>
        <v>0</v>
      </c>
      <c r="P101" s="269">
        <f t="shared" si="7"/>
        <v>0</v>
      </c>
      <c r="Q101" s="269">
        <f t="shared" si="7"/>
        <v>0</v>
      </c>
      <c r="R101" s="269">
        <f t="shared" si="7"/>
        <v>0</v>
      </c>
      <c r="S101" s="269">
        <f t="shared" si="7"/>
        <v>0</v>
      </c>
      <c r="T101" s="269">
        <f t="shared" si="7"/>
        <v>0</v>
      </c>
      <c r="U101" s="269">
        <f t="shared" si="7"/>
        <v>0</v>
      </c>
      <c r="V101" s="269">
        <f t="shared" si="7"/>
        <v>0</v>
      </c>
      <c r="W101" s="269">
        <f t="shared" si="7"/>
        <v>0</v>
      </c>
      <c r="DA101" s="77"/>
    </row>
    <row r="102" spans="1:105" ht="12" customHeight="1" x14ac:dyDescent="0.25">
      <c r="A102" s="202" t="s">
        <v>95</v>
      </c>
      <c r="B102" s="269">
        <f t="shared" ref="B102:W102" si="8">IF(B$9=0,0,B$9/B$5)</f>
        <v>0</v>
      </c>
      <c r="C102" s="269">
        <f t="shared" si="8"/>
        <v>0</v>
      </c>
      <c r="D102" s="269">
        <f t="shared" si="8"/>
        <v>0</v>
      </c>
      <c r="E102" s="269">
        <f t="shared" si="8"/>
        <v>0</v>
      </c>
      <c r="F102" s="269">
        <f t="shared" si="8"/>
        <v>0</v>
      </c>
      <c r="G102" s="269">
        <f t="shared" si="8"/>
        <v>0</v>
      </c>
      <c r="H102" s="269">
        <f t="shared" si="8"/>
        <v>0</v>
      </c>
      <c r="I102" s="269">
        <f t="shared" si="8"/>
        <v>0</v>
      </c>
      <c r="J102" s="269">
        <f t="shared" si="8"/>
        <v>0</v>
      </c>
      <c r="K102" s="269">
        <f t="shared" si="8"/>
        <v>0</v>
      </c>
      <c r="L102" s="269">
        <f t="shared" si="8"/>
        <v>0</v>
      </c>
      <c r="M102" s="269">
        <f t="shared" si="8"/>
        <v>0</v>
      </c>
      <c r="N102" s="269">
        <f t="shared" si="8"/>
        <v>0</v>
      </c>
      <c r="O102" s="269">
        <f t="shared" si="8"/>
        <v>0</v>
      </c>
      <c r="P102" s="269">
        <f t="shared" si="8"/>
        <v>0</v>
      </c>
      <c r="Q102" s="269">
        <f t="shared" si="8"/>
        <v>0</v>
      </c>
      <c r="R102" s="269">
        <f t="shared" si="8"/>
        <v>0</v>
      </c>
      <c r="S102" s="269">
        <f t="shared" si="8"/>
        <v>0</v>
      </c>
      <c r="T102" s="269">
        <f t="shared" si="8"/>
        <v>0</v>
      </c>
      <c r="U102" s="269">
        <f t="shared" si="8"/>
        <v>0</v>
      </c>
      <c r="V102" s="269">
        <f t="shared" si="8"/>
        <v>0</v>
      </c>
      <c r="W102" s="269">
        <f t="shared" si="8"/>
        <v>0</v>
      </c>
      <c r="DA102" s="77"/>
    </row>
    <row r="103" spans="1:105" ht="12" customHeight="1" x14ac:dyDescent="0.25">
      <c r="A103" s="56" t="s">
        <v>96</v>
      </c>
      <c r="B103" s="270">
        <f t="shared" ref="B103:W103" si="9">IF(B$10=0,0,B$10/B$5)</f>
        <v>4.9015574508195067E-3</v>
      </c>
      <c r="C103" s="270">
        <f t="shared" si="9"/>
        <v>1.2731198043578404E-2</v>
      </c>
      <c r="D103" s="270">
        <f t="shared" si="9"/>
        <v>1.92979026844033E-2</v>
      </c>
      <c r="E103" s="270">
        <f t="shared" si="9"/>
        <v>2.3121094758539351E-2</v>
      </c>
      <c r="F103" s="270">
        <f t="shared" si="9"/>
        <v>4.3942773134212472E-2</v>
      </c>
      <c r="G103" s="270">
        <f t="shared" si="9"/>
        <v>4.3937918121729848E-2</v>
      </c>
      <c r="H103" s="270">
        <f t="shared" si="9"/>
        <v>4.7974228458893757E-2</v>
      </c>
      <c r="I103" s="270">
        <f t="shared" si="9"/>
        <v>5.4247669749247933E-2</v>
      </c>
      <c r="J103" s="270">
        <f t="shared" si="9"/>
        <v>5.7239656600661604E-2</v>
      </c>
      <c r="K103" s="270">
        <f t="shared" si="9"/>
        <v>6.6477557724607589E-2</v>
      </c>
      <c r="L103" s="270">
        <f t="shared" si="9"/>
        <v>7.8341280209703434E-2</v>
      </c>
      <c r="M103" s="270">
        <f t="shared" si="9"/>
        <v>6.8053107714631231E-2</v>
      </c>
      <c r="N103" s="270">
        <f t="shared" si="9"/>
        <v>6.7939928264394017E-2</v>
      </c>
      <c r="O103" s="270">
        <f t="shared" si="9"/>
        <v>7.7828321080496199E-2</v>
      </c>
      <c r="P103" s="270">
        <f t="shared" si="9"/>
        <v>6.830904480203738E-2</v>
      </c>
      <c r="Q103" s="270">
        <f t="shared" si="9"/>
        <v>5.4413240191638151E-2</v>
      </c>
      <c r="R103" s="270">
        <f t="shared" si="9"/>
        <v>5.5643411180562923E-2</v>
      </c>
      <c r="S103" s="270">
        <f t="shared" si="9"/>
        <v>5.8439782909371012E-2</v>
      </c>
      <c r="T103" s="270">
        <f t="shared" si="9"/>
        <v>5.8531020317879122E-2</v>
      </c>
      <c r="U103" s="270">
        <f t="shared" si="9"/>
        <v>6.2141625767174739E-2</v>
      </c>
      <c r="V103" s="270">
        <f t="shared" si="9"/>
        <v>5.9076225049305132E-2</v>
      </c>
      <c r="W103" s="270">
        <f t="shared" si="9"/>
        <v>5.5911446342431913E-2</v>
      </c>
      <c r="DA103" s="78"/>
    </row>
    <row r="104" spans="1:105" ht="12" customHeight="1" x14ac:dyDescent="0.25">
      <c r="A104" s="203" t="s">
        <v>1855</v>
      </c>
      <c r="B104" s="271">
        <f t="shared" ref="B104:W104" si="10">IF(B$16=0,0,B$16/B$5)</f>
        <v>0</v>
      </c>
      <c r="C104" s="271">
        <f t="shared" si="10"/>
        <v>0</v>
      </c>
      <c r="D104" s="271">
        <f t="shared" si="10"/>
        <v>0</v>
      </c>
      <c r="E104" s="271">
        <f t="shared" si="10"/>
        <v>0</v>
      </c>
      <c r="F104" s="271">
        <f t="shared" si="10"/>
        <v>0</v>
      </c>
      <c r="G104" s="271">
        <f t="shared" si="10"/>
        <v>0</v>
      </c>
      <c r="H104" s="271">
        <f t="shared" si="10"/>
        <v>0</v>
      </c>
      <c r="I104" s="271">
        <f t="shared" si="10"/>
        <v>0</v>
      </c>
      <c r="J104" s="271">
        <f t="shared" si="10"/>
        <v>0</v>
      </c>
      <c r="K104" s="271">
        <f t="shared" si="10"/>
        <v>0</v>
      </c>
      <c r="L104" s="271">
        <f t="shared" si="10"/>
        <v>0</v>
      </c>
      <c r="M104" s="271">
        <f t="shared" si="10"/>
        <v>0</v>
      </c>
      <c r="N104" s="271">
        <f t="shared" si="10"/>
        <v>0</v>
      </c>
      <c r="O104" s="271">
        <f t="shared" si="10"/>
        <v>0</v>
      </c>
      <c r="P104" s="271">
        <f t="shared" si="10"/>
        <v>0</v>
      </c>
      <c r="Q104" s="271">
        <f t="shared" si="10"/>
        <v>0</v>
      </c>
      <c r="R104" s="271">
        <f t="shared" si="10"/>
        <v>0</v>
      </c>
      <c r="S104" s="271">
        <f t="shared" si="10"/>
        <v>0</v>
      </c>
      <c r="T104" s="271">
        <f t="shared" si="10"/>
        <v>0</v>
      </c>
      <c r="U104" s="271">
        <f t="shared" si="10"/>
        <v>0</v>
      </c>
      <c r="V104" s="271">
        <f t="shared" si="10"/>
        <v>0</v>
      </c>
      <c r="W104" s="271">
        <f t="shared" si="10"/>
        <v>0</v>
      </c>
      <c r="DA104" s="79"/>
    </row>
    <row r="105" spans="1:105" ht="12" customHeight="1" x14ac:dyDescent="0.25">
      <c r="A105" s="203" t="s">
        <v>1857</v>
      </c>
      <c r="B105" s="271">
        <f t="shared" ref="B105:W105" si="11">IF(B$17=0,0,B$17/B$5)</f>
        <v>0.99509844254918045</v>
      </c>
      <c r="C105" s="271">
        <f t="shared" si="11"/>
        <v>0.98726880195642175</v>
      </c>
      <c r="D105" s="271">
        <f t="shared" si="11"/>
        <v>0.98070209731559688</v>
      </c>
      <c r="E105" s="271">
        <f t="shared" si="11"/>
        <v>0.97687890524146048</v>
      </c>
      <c r="F105" s="271">
        <f t="shared" si="11"/>
        <v>0.95605722686578731</v>
      </c>
      <c r="G105" s="271">
        <f t="shared" si="11"/>
        <v>0.95606208187827058</v>
      </c>
      <c r="H105" s="271">
        <f t="shared" si="11"/>
        <v>0.95202577154110668</v>
      </c>
      <c r="I105" s="271">
        <f t="shared" si="11"/>
        <v>0.94575233025075234</v>
      </c>
      <c r="J105" s="271">
        <f t="shared" si="11"/>
        <v>0.94276034339933801</v>
      </c>
      <c r="K105" s="271">
        <f t="shared" si="11"/>
        <v>0.93352244227539238</v>
      </c>
      <c r="L105" s="271">
        <f t="shared" si="11"/>
        <v>0.92165871979029657</v>
      </c>
      <c r="M105" s="271">
        <f t="shared" si="11"/>
        <v>0.93194689228536909</v>
      </c>
      <c r="N105" s="271">
        <f t="shared" si="11"/>
        <v>0.93206007173560601</v>
      </c>
      <c r="O105" s="271">
        <f t="shared" si="11"/>
        <v>0.92217167891950391</v>
      </c>
      <c r="P105" s="271">
        <f t="shared" si="11"/>
        <v>0.93169095519796241</v>
      </c>
      <c r="Q105" s="271">
        <f t="shared" si="11"/>
        <v>0.94558675980836182</v>
      </c>
      <c r="R105" s="271">
        <f t="shared" si="11"/>
        <v>0.94435658881943707</v>
      </c>
      <c r="S105" s="271">
        <f t="shared" si="11"/>
        <v>0.94156021709062931</v>
      </c>
      <c r="T105" s="271">
        <f t="shared" si="11"/>
        <v>0.94146897968212107</v>
      </c>
      <c r="U105" s="271">
        <f t="shared" si="11"/>
        <v>0.93785837423282548</v>
      </c>
      <c r="V105" s="271">
        <f t="shared" si="11"/>
        <v>0.94092377495069535</v>
      </c>
      <c r="W105" s="271">
        <f t="shared" si="11"/>
        <v>0.94408855365756827</v>
      </c>
      <c r="DA105" s="79"/>
    </row>
    <row r="106" spans="1:105" ht="12" customHeight="1" x14ac:dyDescent="0.25">
      <c r="A106" s="62" t="s">
        <v>1858</v>
      </c>
      <c r="B106" s="320">
        <f t="shared" ref="B106:W106" si="12">IF(B$18=0,0,B$18/B$5)</f>
        <v>0.99509844254918045</v>
      </c>
      <c r="C106" s="320">
        <f t="shared" si="12"/>
        <v>0.98726880195642175</v>
      </c>
      <c r="D106" s="320">
        <f t="shared" si="12"/>
        <v>0.98070209731559688</v>
      </c>
      <c r="E106" s="320">
        <f t="shared" si="12"/>
        <v>0.97687890524146048</v>
      </c>
      <c r="F106" s="320">
        <f t="shared" si="12"/>
        <v>0.95605722686578731</v>
      </c>
      <c r="G106" s="320">
        <f t="shared" si="12"/>
        <v>0.95606208187827058</v>
      </c>
      <c r="H106" s="320">
        <f t="shared" si="12"/>
        <v>0.95202577154110668</v>
      </c>
      <c r="I106" s="320">
        <f t="shared" si="12"/>
        <v>0.94575233025075234</v>
      </c>
      <c r="J106" s="320">
        <f t="shared" si="12"/>
        <v>0.94276034339933801</v>
      </c>
      <c r="K106" s="320">
        <f t="shared" si="12"/>
        <v>0.93352244227539238</v>
      </c>
      <c r="L106" s="320">
        <f t="shared" si="12"/>
        <v>0.92165871979029657</v>
      </c>
      <c r="M106" s="320">
        <f t="shared" si="12"/>
        <v>0.93194689228536909</v>
      </c>
      <c r="N106" s="320">
        <f t="shared" si="12"/>
        <v>0.93206007173560601</v>
      </c>
      <c r="O106" s="320">
        <f t="shared" si="12"/>
        <v>0.92217167891950391</v>
      </c>
      <c r="P106" s="320">
        <f t="shared" si="12"/>
        <v>0.93169095519796241</v>
      </c>
      <c r="Q106" s="320">
        <f t="shared" si="12"/>
        <v>0.94558675980836182</v>
      </c>
      <c r="R106" s="320">
        <f t="shared" si="12"/>
        <v>0.94435658881943707</v>
      </c>
      <c r="S106" s="320">
        <f t="shared" si="12"/>
        <v>0.94156021709062931</v>
      </c>
      <c r="T106" s="320">
        <f t="shared" si="12"/>
        <v>0.94146897968212107</v>
      </c>
      <c r="U106" s="320">
        <f t="shared" si="12"/>
        <v>0.93785837423282548</v>
      </c>
      <c r="V106" s="320">
        <f t="shared" si="12"/>
        <v>0.94092377495069535</v>
      </c>
      <c r="W106" s="320">
        <f t="shared" si="12"/>
        <v>0.94408855365756827</v>
      </c>
      <c r="DA106" s="141"/>
    </row>
    <row r="107" spans="1:105" ht="12" customHeight="1" x14ac:dyDescent="0.25">
      <c r="A107" s="62" t="s">
        <v>1870</v>
      </c>
      <c r="B107" s="320">
        <f t="shared" ref="B107:W107" si="13">IF(B$29=0,0,B$29/B$5)</f>
        <v>0</v>
      </c>
      <c r="C107" s="320">
        <f t="shared" si="13"/>
        <v>0</v>
      </c>
      <c r="D107" s="320">
        <f t="shared" si="13"/>
        <v>0</v>
      </c>
      <c r="E107" s="320">
        <f t="shared" si="13"/>
        <v>0</v>
      </c>
      <c r="F107" s="320">
        <f t="shared" si="13"/>
        <v>0</v>
      </c>
      <c r="G107" s="320">
        <f t="shared" si="13"/>
        <v>0</v>
      </c>
      <c r="H107" s="320">
        <f t="shared" si="13"/>
        <v>0</v>
      </c>
      <c r="I107" s="320">
        <f t="shared" si="13"/>
        <v>0</v>
      </c>
      <c r="J107" s="320">
        <f t="shared" si="13"/>
        <v>0</v>
      </c>
      <c r="K107" s="320">
        <f t="shared" si="13"/>
        <v>0</v>
      </c>
      <c r="L107" s="320">
        <f t="shared" si="13"/>
        <v>0</v>
      </c>
      <c r="M107" s="320">
        <f t="shared" si="13"/>
        <v>0</v>
      </c>
      <c r="N107" s="320">
        <f t="shared" si="13"/>
        <v>0</v>
      </c>
      <c r="O107" s="320">
        <f t="shared" si="13"/>
        <v>0</v>
      </c>
      <c r="P107" s="320">
        <f t="shared" si="13"/>
        <v>0</v>
      </c>
      <c r="Q107" s="320">
        <f t="shared" si="13"/>
        <v>0</v>
      </c>
      <c r="R107" s="320">
        <f t="shared" si="13"/>
        <v>0</v>
      </c>
      <c r="S107" s="320">
        <f t="shared" si="13"/>
        <v>0</v>
      </c>
      <c r="T107" s="320">
        <f t="shared" si="13"/>
        <v>0</v>
      </c>
      <c r="U107" s="320">
        <f t="shared" si="13"/>
        <v>0</v>
      </c>
      <c r="V107" s="320">
        <f t="shared" si="13"/>
        <v>0</v>
      </c>
      <c r="W107" s="320">
        <f t="shared" si="13"/>
        <v>0</v>
      </c>
      <c r="DA107" s="141"/>
    </row>
    <row r="108" spans="1:105" ht="12" customHeight="1" x14ac:dyDescent="0.25">
      <c r="A108" s="41" t="s">
        <v>1872</v>
      </c>
      <c r="B108" s="321">
        <f t="shared" ref="B108:W108" si="14">IF(B$30=0,0,B$30/B$5)</f>
        <v>0</v>
      </c>
      <c r="C108" s="321">
        <f t="shared" si="14"/>
        <v>0</v>
      </c>
      <c r="D108" s="321">
        <f t="shared" si="14"/>
        <v>0</v>
      </c>
      <c r="E108" s="321">
        <f t="shared" si="14"/>
        <v>0</v>
      </c>
      <c r="F108" s="321">
        <f t="shared" si="14"/>
        <v>0</v>
      </c>
      <c r="G108" s="321">
        <f t="shared" si="14"/>
        <v>0</v>
      </c>
      <c r="H108" s="321">
        <f t="shared" si="14"/>
        <v>0</v>
      </c>
      <c r="I108" s="321">
        <f t="shared" si="14"/>
        <v>0</v>
      </c>
      <c r="J108" s="321">
        <f t="shared" si="14"/>
        <v>0</v>
      </c>
      <c r="K108" s="321">
        <f t="shared" si="14"/>
        <v>0</v>
      </c>
      <c r="L108" s="321">
        <f t="shared" si="14"/>
        <v>0</v>
      </c>
      <c r="M108" s="321">
        <f t="shared" si="14"/>
        <v>0</v>
      </c>
      <c r="N108" s="321">
        <f t="shared" si="14"/>
        <v>0</v>
      </c>
      <c r="O108" s="321">
        <f t="shared" si="14"/>
        <v>0</v>
      </c>
      <c r="P108" s="321">
        <f t="shared" si="14"/>
        <v>0</v>
      </c>
      <c r="Q108" s="321">
        <f t="shared" si="14"/>
        <v>0</v>
      </c>
      <c r="R108" s="321">
        <f t="shared" si="14"/>
        <v>0</v>
      </c>
      <c r="S108" s="321">
        <f t="shared" si="14"/>
        <v>0</v>
      </c>
      <c r="T108" s="321">
        <f t="shared" si="14"/>
        <v>0</v>
      </c>
      <c r="U108" s="321">
        <f t="shared" si="14"/>
        <v>0</v>
      </c>
      <c r="V108" s="321">
        <f t="shared" si="14"/>
        <v>0</v>
      </c>
      <c r="W108" s="321">
        <f t="shared" si="14"/>
        <v>0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53</v>
      </c>
      <c r="B110" s="234">
        <f t="shared" ref="B110:W110" si="15">SUM(B$111:B$115,B$117:B$118,B$120:B$121,B$123:B$124)</f>
        <v>0.99999999999999989</v>
      </c>
      <c r="C110" s="234">
        <f t="shared" si="15"/>
        <v>1.0000000000000002</v>
      </c>
      <c r="D110" s="234">
        <f t="shared" si="15"/>
        <v>1.0000000000000004</v>
      </c>
      <c r="E110" s="234">
        <f t="shared" si="15"/>
        <v>0.99999999999999989</v>
      </c>
      <c r="F110" s="234">
        <f t="shared" si="15"/>
        <v>0.99999999999999989</v>
      </c>
      <c r="G110" s="234">
        <f t="shared" si="15"/>
        <v>1.0000000000000002</v>
      </c>
      <c r="H110" s="234">
        <f t="shared" si="15"/>
        <v>0.99999999999999956</v>
      </c>
      <c r="I110" s="234">
        <f t="shared" si="15"/>
        <v>1</v>
      </c>
      <c r="J110" s="234">
        <f t="shared" si="15"/>
        <v>0.99999999999999978</v>
      </c>
      <c r="K110" s="234">
        <f t="shared" si="15"/>
        <v>0.99999999999999989</v>
      </c>
      <c r="L110" s="234">
        <f t="shared" si="15"/>
        <v>1.0000000000000002</v>
      </c>
      <c r="M110" s="234">
        <f t="shared" si="15"/>
        <v>1.0000000000000002</v>
      </c>
      <c r="N110" s="234">
        <f t="shared" si="15"/>
        <v>0.99999999999999989</v>
      </c>
      <c r="O110" s="234">
        <f t="shared" si="15"/>
        <v>0.99999999999999967</v>
      </c>
      <c r="P110" s="234">
        <f t="shared" si="15"/>
        <v>0.99999999999999967</v>
      </c>
      <c r="Q110" s="234">
        <f t="shared" si="15"/>
        <v>1.0000000000000002</v>
      </c>
      <c r="R110" s="234">
        <f t="shared" si="15"/>
        <v>0.99999999999999978</v>
      </c>
      <c r="S110" s="234">
        <f t="shared" si="15"/>
        <v>1.0000000000000002</v>
      </c>
      <c r="T110" s="234">
        <f t="shared" si="15"/>
        <v>1.0000000000000002</v>
      </c>
      <c r="U110" s="234">
        <f t="shared" si="15"/>
        <v>1</v>
      </c>
      <c r="V110" s="234">
        <f t="shared" si="15"/>
        <v>1.0000000000000007</v>
      </c>
      <c r="W110" s="234">
        <f t="shared" si="15"/>
        <v>1.0000000000000002</v>
      </c>
      <c r="DA110" s="95"/>
    </row>
    <row r="111" spans="1:105" ht="12" customHeight="1" x14ac:dyDescent="0.25">
      <c r="A111" s="55" t="s">
        <v>92</v>
      </c>
      <c r="B111" s="301">
        <f t="shared" ref="B111:W111" si="16">IF(B$33=0,0,B$33/B$32)</f>
        <v>0</v>
      </c>
      <c r="C111" s="301">
        <f t="shared" si="16"/>
        <v>0</v>
      </c>
      <c r="D111" s="301">
        <f t="shared" si="16"/>
        <v>0</v>
      </c>
      <c r="E111" s="301">
        <f t="shared" si="16"/>
        <v>0</v>
      </c>
      <c r="F111" s="301">
        <f t="shared" si="16"/>
        <v>0</v>
      </c>
      <c r="G111" s="301">
        <f t="shared" si="16"/>
        <v>0</v>
      </c>
      <c r="H111" s="301">
        <f t="shared" si="16"/>
        <v>0</v>
      </c>
      <c r="I111" s="301">
        <f t="shared" si="16"/>
        <v>0</v>
      </c>
      <c r="J111" s="301">
        <f t="shared" si="16"/>
        <v>0</v>
      </c>
      <c r="K111" s="301">
        <f t="shared" si="16"/>
        <v>0</v>
      </c>
      <c r="L111" s="301">
        <f t="shared" si="16"/>
        <v>0</v>
      </c>
      <c r="M111" s="301">
        <f t="shared" si="16"/>
        <v>0</v>
      </c>
      <c r="N111" s="301">
        <f t="shared" si="16"/>
        <v>0</v>
      </c>
      <c r="O111" s="301">
        <f t="shared" si="16"/>
        <v>0</v>
      </c>
      <c r="P111" s="301">
        <f t="shared" si="16"/>
        <v>0</v>
      </c>
      <c r="Q111" s="301">
        <f t="shared" si="16"/>
        <v>0</v>
      </c>
      <c r="R111" s="301">
        <f t="shared" si="16"/>
        <v>0</v>
      </c>
      <c r="S111" s="301">
        <f t="shared" si="16"/>
        <v>0</v>
      </c>
      <c r="T111" s="301">
        <f t="shared" si="16"/>
        <v>0</v>
      </c>
      <c r="U111" s="301">
        <f t="shared" si="16"/>
        <v>0</v>
      </c>
      <c r="V111" s="301">
        <f t="shared" si="16"/>
        <v>0</v>
      </c>
      <c r="W111" s="301">
        <f t="shared" si="16"/>
        <v>0</v>
      </c>
      <c r="DA111" s="67"/>
    </row>
    <row r="112" spans="1:105" ht="12" customHeight="1" x14ac:dyDescent="0.25">
      <c r="A112" s="202" t="s">
        <v>93</v>
      </c>
      <c r="B112" s="235">
        <f t="shared" ref="B112:W112" si="17">IF(B$34=0,0,B$34/B$32)</f>
        <v>0</v>
      </c>
      <c r="C112" s="235">
        <f t="shared" si="17"/>
        <v>0</v>
      </c>
      <c r="D112" s="235">
        <f t="shared" si="17"/>
        <v>0</v>
      </c>
      <c r="E112" s="235">
        <f t="shared" si="17"/>
        <v>0</v>
      </c>
      <c r="F112" s="235">
        <f t="shared" si="17"/>
        <v>0</v>
      </c>
      <c r="G112" s="235">
        <f t="shared" si="17"/>
        <v>0</v>
      </c>
      <c r="H112" s="235">
        <f t="shared" si="17"/>
        <v>0</v>
      </c>
      <c r="I112" s="235">
        <f t="shared" si="17"/>
        <v>0</v>
      </c>
      <c r="J112" s="235">
        <f t="shared" si="17"/>
        <v>0</v>
      </c>
      <c r="K112" s="235">
        <f t="shared" si="17"/>
        <v>0</v>
      </c>
      <c r="L112" s="235">
        <f t="shared" si="17"/>
        <v>0</v>
      </c>
      <c r="M112" s="235">
        <f t="shared" si="17"/>
        <v>0</v>
      </c>
      <c r="N112" s="235">
        <f t="shared" si="17"/>
        <v>0</v>
      </c>
      <c r="O112" s="235">
        <f t="shared" si="17"/>
        <v>0</v>
      </c>
      <c r="P112" s="235">
        <f t="shared" si="17"/>
        <v>0</v>
      </c>
      <c r="Q112" s="235">
        <f t="shared" si="17"/>
        <v>0</v>
      </c>
      <c r="R112" s="235">
        <f t="shared" si="17"/>
        <v>0</v>
      </c>
      <c r="S112" s="235">
        <f t="shared" si="17"/>
        <v>0</v>
      </c>
      <c r="T112" s="235">
        <f t="shared" si="17"/>
        <v>0</v>
      </c>
      <c r="U112" s="235">
        <f t="shared" si="17"/>
        <v>0</v>
      </c>
      <c r="V112" s="235">
        <f t="shared" si="17"/>
        <v>0</v>
      </c>
      <c r="W112" s="235">
        <f t="shared" si="17"/>
        <v>0</v>
      </c>
      <c r="DA112" s="174"/>
    </row>
    <row r="113" spans="1:105" ht="12" customHeight="1" x14ac:dyDescent="0.25">
      <c r="A113" s="202" t="s">
        <v>94</v>
      </c>
      <c r="B113" s="235">
        <f t="shared" ref="B113:W113" si="18">IF(B$35=0,0,B$35/B$32)</f>
        <v>0</v>
      </c>
      <c r="C113" s="235">
        <f t="shared" si="18"/>
        <v>0</v>
      </c>
      <c r="D113" s="235">
        <f t="shared" si="18"/>
        <v>0</v>
      </c>
      <c r="E113" s="235">
        <f t="shared" si="18"/>
        <v>0</v>
      </c>
      <c r="F113" s="235">
        <f t="shared" si="18"/>
        <v>0</v>
      </c>
      <c r="G113" s="235">
        <f t="shared" si="18"/>
        <v>0</v>
      </c>
      <c r="H113" s="235">
        <f t="shared" si="18"/>
        <v>0</v>
      </c>
      <c r="I113" s="235">
        <f t="shared" si="18"/>
        <v>0</v>
      </c>
      <c r="J113" s="235">
        <f t="shared" si="18"/>
        <v>0</v>
      </c>
      <c r="K113" s="235">
        <f t="shared" si="18"/>
        <v>0</v>
      </c>
      <c r="L113" s="235">
        <f t="shared" si="18"/>
        <v>0</v>
      </c>
      <c r="M113" s="235">
        <f t="shared" si="18"/>
        <v>0</v>
      </c>
      <c r="N113" s="235">
        <f t="shared" si="18"/>
        <v>0</v>
      </c>
      <c r="O113" s="235">
        <f t="shared" si="18"/>
        <v>0</v>
      </c>
      <c r="P113" s="235">
        <f t="shared" si="18"/>
        <v>0</v>
      </c>
      <c r="Q113" s="235">
        <f t="shared" si="18"/>
        <v>0</v>
      </c>
      <c r="R113" s="235">
        <f t="shared" si="18"/>
        <v>0</v>
      </c>
      <c r="S113" s="235">
        <f t="shared" si="18"/>
        <v>0</v>
      </c>
      <c r="T113" s="235">
        <f t="shared" si="18"/>
        <v>0</v>
      </c>
      <c r="U113" s="235">
        <f t="shared" si="18"/>
        <v>0</v>
      </c>
      <c r="V113" s="235">
        <f t="shared" si="18"/>
        <v>0</v>
      </c>
      <c r="W113" s="235">
        <f t="shared" si="18"/>
        <v>0</v>
      </c>
      <c r="DA113" s="174"/>
    </row>
    <row r="114" spans="1:105" ht="12" customHeight="1" x14ac:dyDescent="0.25">
      <c r="A114" s="202" t="s">
        <v>95</v>
      </c>
      <c r="B114" s="235">
        <f t="shared" ref="B114:W114" si="19">IF(B$36=0,0,B$36/B$32)</f>
        <v>0</v>
      </c>
      <c r="C114" s="235">
        <f t="shared" si="19"/>
        <v>0</v>
      </c>
      <c r="D114" s="235">
        <f t="shared" si="19"/>
        <v>0</v>
      </c>
      <c r="E114" s="235">
        <f t="shared" si="19"/>
        <v>0</v>
      </c>
      <c r="F114" s="235">
        <f t="shared" si="19"/>
        <v>0</v>
      </c>
      <c r="G114" s="235">
        <f t="shared" si="19"/>
        <v>0</v>
      </c>
      <c r="H114" s="235">
        <f t="shared" si="19"/>
        <v>0</v>
      </c>
      <c r="I114" s="235">
        <f t="shared" si="19"/>
        <v>0</v>
      </c>
      <c r="J114" s="235">
        <f t="shared" si="19"/>
        <v>0</v>
      </c>
      <c r="K114" s="235">
        <f t="shared" si="19"/>
        <v>0</v>
      </c>
      <c r="L114" s="235">
        <f t="shared" si="19"/>
        <v>0</v>
      </c>
      <c r="M114" s="235">
        <f t="shared" si="19"/>
        <v>0</v>
      </c>
      <c r="N114" s="235">
        <f t="shared" si="19"/>
        <v>0</v>
      </c>
      <c r="O114" s="235">
        <f t="shared" si="19"/>
        <v>0</v>
      </c>
      <c r="P114" s="235">
        <f t="shared" si="19"/>
        <v>0</v>
      </c>
      <c r="Q114" s="235">
        <f t="shared" si="19"/>
        <v>0</v>
      </c>
      <c r="R114" s="235">
        <f t="shared" si="19"/>
        <v>0</v>
      </c>
      <c r="S114" s="235">
        <f t="shared" si="19"/>
        <v>0</v>
      </c>
      <c r="T114" s="235">
        <f t="shared" si="19"/>
        <v>0</v>
      </c>
      <c r="U114" s="235">
        <f t="shared" si="19"/>
        <v>0</v>
      </c>
      <c r="V114" s="235">
        <f t="shared" si="19"/>
        <v>0</v>
      </c>
      <c r="W114" s="235">
        <f t="shared" si="19"/>
        <v>0</v>
      </c>
      <c r="DA114" s="174"/>
    </row>
    <row r="115" spans="1:105" ht="12" customHeight="1" x14ac:dyDescent="0.25">
      <c r="A115" s="56" t="s">
        <v>96</v>
      </c>
      <c r="B115" s="302">
        <f t="shared" ref="B115:W115" si="20">IF(B$37=0,0,B$37/B$32)</f>
        <v>3.7537478369897436E-3</v>
      </c>
      <c r="C115" s="302">
        <f t="shared" si="20"/>
        <v>9.7678999977966578E-3</v>
      </c>
      <c r="D115" s="302">
        <f t="shared" si="20"/>
        <v>1.4829104465746819E-2</v>
      </c>
      <c r="E115" s="302">
        <f t="shared" si="20"/>
        <v>1.7783017038291517E-2</v>
      </c>
      <c r="F115" s="302">
        <f t="shared" si="20"/>
        <v>3.3964634198297095E-2</v>
      </c>
      <c r="G115" s="302">
        <f t="shared" si="20"/>
        <v>3.3960842459013693E-2</v>
      </c>
      <c r="H115" s="302">
        <f t="shared" si="20"/>
        <v>3.7116200925599169E-2</v>
      </c>
      <c r="I115" s="302">
        <f t="shared" si="20"/>
        <v>4.2032459647092207E-2</v>
      </c>
      <c r="J115" s="302">
        <f t="shared" si="20"/>
        <v>4.4382342746134305E-2</v>
      </c>
      <c r="K115" s="302">
        <f t="shared" si="20"/>
        <v>5.1658906182245334E-2</v>
      </c>
      <c r="L115" s="302">
        <f t="shared" si="20"/>
        <v>6.1051012311132115E-2</v>
      </c>
      <c r="M115" s="302">
        <f t="shared" si="20"/>
        <v>5.2903150211443102E-2</v>
      </c>
      <c r="N115" s="302">
        <f t="shared" si="20"/>
        <v>5.2813738864486759E-2</v>
      </c>
      <c r="O115" s="302">
        <f t="shared" si="20"/>
        <v>6.0643816326291705E-2</v>
      </c>
      <c r="P115" s="302">
        <f t="shared" si="20"/>
        <v>5.3105357392340062E-2</v>
      </c>
      <c r="Q115" s="302">
        <f t="shared" si="20"/>
        <v>4.2162409867581185E-2</v>
      </c>
      <c r="R115" s="302">
        <f t="shared" si="20"/>
        <v>4.3128247311122136E-2</v>
      </c>
      <c r="S115" s="302">
        <f t="shared" si="20"/>
        <v>4.5325854295204082E-2</v>
      </c>
      <c r="T115" s="302">
        <f t="shared" si="20"/>
        <v>4.5397605112116379E-2</v>
      </c>
      <c r="U115" s="302">
        <f t="shared" si="20"/>
        <v>4.8239560588487468E-2</v>
      </c>
      <c r="V115" s="302">
        <f t="shared" si="20"/>
        <v>4.5826429429340974E-2</v>
      </c>
      <c r="W115" s="302">
        <f t="shared" si="20"/>
        <v>4.3338763392777653E-2</v>
      </c>
      <c r="DA115" s="68"/>
    </row>
    <row r="116" spans="1:105" ht="12" customHeight="1" x14ac:dyDescent="0.25">
      <c r="A116" s="203" t="s">
        <v>1885</v>
      </c>
      <c r="B116" s="303">
        <f t="shared" ref="B116:W116" si="21">IF(B$43=0,0,B$43/B$32)</f>
        <v>2.887670296124667E-2</v>
      </c>
      <c r="C116" s="303">
        <f t="shared" si="21"/>
        <v>2.8702379710208812E-2</v>
      </c>
      <c r="D116" s="303">
        <f t="shared" si="21"/>
        <v>2.8555678131427637E-2</v>
      </c>
      <c r="E116" s="303">
        <f t="shared" si="21"/>
        <v>2.8470057477150965E-2</v>
      </c>
      <c r="F116" s="303">
        <f t="shared" si="21"/>
        <v>2.8001025095701529E-2</v>
      </c>
      <c r="G116" s="303">
        <f t="shared" si="21"/>
        <v>2.8001135001188018E-2</v>
      </c>
      <c r="H116" s="303">
        <f t="shared" si="21"/>
        <v>2.7909675335489863E-2</v>
      </c>
      <c r="I116" s="303">
        <f t="shared" si="21"/>
        <v>2.7767175082692983E-2</v>
      </c>
      <c r="J116" s="303">
        <f t="shared" si="21"/>
        <v>2.7699062529097564E-2</v>
      </c>
      <c r="K116" s="303">
        <f t="shared" si="21"/>
        <v>2.7488147646891437E-2</v>
      </c>
      <c r="L116" s="303">
        <f t="shared" si="21"/>
        <v>2.7215912686633845E-2</v>
      </c>
      <c r="M116" s="303">
        <f t="shared" si="21"/>
        <v>2.7452082602566878E-2</v>
      </c>
      <c r="N116" s="303">
        <f t="shared" si="21"/>
        <v>2.7454674235811983E-2</v>
      </c>
      <c r="O116" s="303">
        <f t="shared" si="21"/>
        <v>2.7227715468803135E-2</v>
      </c>
      <c r="P116" s="303">
        <f t="shared" si="21"/>
        <v>2.7446221524859708E-2</v>
      </c>
      <c r="Q116" s="303">
        <f t="shared" si="21"/>
        <v>2.7763408409635329E-2</v>
      </c>
      <c r="R116" s="303">
        <f t="shared" si="21"/>
        <v>2.7735413121416745E-2</v>
      </c>
      <c r="S116" s="303">
        <f t="shared" si="21"/>
        <v>2.7671714368254965E-2</v>
      </c>
      <c r="T116" s="303">
        <f t="shared" si="21"/>
        <v>2.7669634634431398E-2</v>
      </c>
      <c r="U116" s="303">
        <f t="shared" si="21"/>
        <v>2.7587259113377189E-2</v>
      </c>
      <c r="V116" s="303">
        <f t="shared" si="21"/>
        <v>2.7657204944077095E-2</v>
      </c>
      <c r="W116" s="303">
        <f t="shared" si="21"/>
        <v>2.7729311206006451E-2</v>
      </c>
      <c r="DA116" s="175"/>
    </row>
    <row r="117" spans="1:105" ht="12" customHeight="1" x14ac:dyDescent="0.25">
      <c r="A117" s="62" t="s">
        <v>1886</v>
      </c>
      <c r="B117" s="304">
        <f t="shared" ref="B117:W117" si="22">IF(B$44=0,0,B$44/B$32)</f>
        <v>2.887670296124667E-2</v>
      </c>
      <c r="C117" s="304">
        <f t="shared" si="22"/>
        <v>2.8702379710208812E-2</v>
      </c>
      <c r="D117" s="304">
        <f t="shared" si="22"/>
        <v>2.8555678131427637E-2</v>
      </c>
      <c r="E117" s="304">
        <f t="shared" si="22"/>
        <v>2.8470057477150965E-2</v>
      </c>
      <c r="F117" s="304">
        <f t="shared" si="22"/>
        <v>2.8001025095701529E-2</v>
      </c>
      <c r="G117" s="304">
        <f t="shared" si="22"/>
        <v>2.8001135001188018E-2</v>
      </c>
      <c r="H117" s="304">
        <f t="shared" si="22"/>
        <v>2.7909675335489863E-2</v>
      </c>
      <c r="I117" s="304">
        <f t="shared" si="22"/>
        <v>2.7767175082692983E-2</v>
      </c>
      <c r="J117" s="304">
        <f t="shared" si="22"/>
        <v>2.7699062529097564E-2</v>
      </c>
      <c r="K117" s="304">
        <f t="shared" si="22"/>
        <v>2.7488147646891437E-2</v>
      </c>
      <c r="L117" s="304">
        <f t="shared" si="22"/>
        <v>2.7215912686633845E-2</v>
      </c>
      <c r="M117" s="304">
        <f t="shared" si="22"/>
        <v>2.7452082602566878E-2</v>
      </c>
      <c r="N117" s="304">
        <f t="shared" si="22"/>
        <v>2.7454674235811983E-2</v>
      </c>
      <c r="O117" s="304">
        <f t="shared" si="22"/>
        <v>2.7227715468803135E-2</v>
      </c>
      <c r="P117" s="304">
        <f t="shared" si="22"/>
        <v>2.7446221524859708E-2</v>
      </c>
      <c r="Q117" s="304">
        <f t="shared" si="22"/>
        <v>2.7763408409635329E-2</v>
      </c>
      <c r="R117" s="304">
        <f t="shared" si="22"/>
        <v>2.7735413121416745E-2</v>
      </c>
      <c r="S117" s="304">
        <f t="shared" si="22"/>
        <v>2.7671714368254965E-2</v>
      </c>
      <c r="T117" s="304">
        <f t="shared" si="22"/>
        <v>2.7669634634431398E-2</v>
      </c>
      <c r="U117" s="304">
        <f t="shared" si="22"/>
        <v>2.7587259113377189E-2</v>
      </c>
      <c r="V117" s="304">
        <f t="shared" si="22"/>
        <v>2.7657204944077095E-2</v>
      </c>
      <c r="W117" s="304">
        <f t="shared" si="22"/>
        <v>2.7729311206006451E-2</v>
      </c>
      <c r="DA117" s="72"/>
    </row>
    <row r="118" spans="1:105" ht="12" customHeight="1" x14ac:dyDescent="0.25">
      <c r="A118" s="62" t="s">
        <v>1898</v>
      </c>
      <c r="B118" s="304">
        <f t="shared" ref="B118:W118" si="23">IF(B$55=0,0,B$55/B$32)</f>
        <v>0</v>
      </c>
      <c r="C118" s="304">
        <f t="shared" si="23"/>
        <v>0</v>
      </c>
      <c r="D118" s="304">
        <f t="shared" si="23"/>
        <v>0</v>
      </c>
      <c r="E118" s="304">
        <f t="shared" si="23"/>
        <v>0</v>
      </c>
      <c r="F118" s="304">
        <f t="shared" si="23"/>
        <v>0</v>
      </c>
      <c r="G118" s="304">
        <f t="shared" si="23"/>
        <v>0</v>
      </c>
      <c r="H118" s="304">
        <f t="shared" si="23"/>
        <v>0</v>
      </c>
      <c r="I118" s="304">
        <f t="shared" si="23"/>
        <v>0</v>
      </c>
      <c r="J118" s="304">
        <f t="shared" si="23"/>
        <v>0</v>
      </c>
      <c r="K118" s="304">
        <f t="shared" si="23"/>
        <v>0</v>
      </c>
      <c r="L118" s="304">
        <f t="shared" si="23"/>
        <v>0</v>
      </c>
      <c r="M118" s="304">
        <f t="shared" si="23"/>
        <v>0</v>
      </c>
      <c r="N118" s="304">
        <f t="shared" si="23"/>
        <v>0</v>
      </c>
      <c r="O118" s="304">
        <f t="shared" si="23"/>
        <v>0</v>
      </c>
      <c r="P118" s="304">
        <f t="shared" si="23"/>
        <v>0</v>
      </c>
      <c r="Q118" s="304">
        <f t="shared" si="23"/>
        <v>0</v>
      </c>
      <c r="R118" s="304">
        <f t="shared" si="23"/>
        <v>0</v>
      </c>
      <c r="S118" s="304">
        <f t="shared" si="23"/>
        <v>0</v>
      </c>
      <c r="T118" s="304">
        <f t="shared" si="23"/>
        <v>0</v>
      </c>
      <c r="U118" s="304">
        <f t="shared" si="23"/>
        <v>0</v>
      </c>
      <c r="V118" s="304">
        <f t="shared" si="23"/>
        <v>0</v>
      </c>
      <c r="W118" s="304">
        <f t="shared" si="23"/>
        <v>0</v>
      </c>
      <c r="DA118" s="72"/>
    </row>
    <row r="119" spans="1:105" ht="12" customHeight="1" x14ac:dyDescent="0.25">
      <c r="A119" s="203" t="s">
        <v>1900</v>
      </c>
      <c r="B119" s="303">
        <f t="shared" ref="B119:W119" si="24">IF(B$56=0,0,B$56/B$32)</f>
        <v>0.86630108883740031</v>
      </c>
      <c r="C119" s="303">
        <f t="shared" si="24"/>
        <v>0.8610713913062642</v>
      </c>
      <c r="D119" s="303">
        <f t="shared" si="24"/>
        <v>0.85667034394282937</v>
      </c>
      <c r="E119" s="303">
        <f t="shared" si="24"/>
        <v>0.85410172431452924</v>
      </c>
      <c r="F119" s="303">
        <f t="shared" si="24"/>
        <v>0.84003075287104612</v>
      </c>
      <c r="G119" s="303">
        <f t="shared" si="24"/>
        <v>0.84003405003564069</v>
      </c>
      <c r="H119" s="303">
        <f t="shared" si="24"/>
        <v>0.8372902600646962</v>
      </c>
      <c r="I119" s="303">
        <f t="shared" si="24"/>
        <v>0.83301525248078956</v>
      </c>
      <c r="J119" s="303">
        <f t="shared" si="24"/>
        <v>0.83097187587292676</v>
      </c>
      <c r="K119" s="303">
        <f t="shared" si="24"/>
        <v>0.82464442940674332</v>
      </c>
      <c r="L119" s="303">
        <f t="shared" si="24"/>
        <v>0.81647738059901587</v>
      </c>
      <c r="M119" s="303">
        <f t="shared" si="24"/>
        <v>0.82356247807700644</v>
      </c>
      <c r="N119" s="303">
        <f t="shared" si="24"/>
        <v>0.82364022707435947</v>
      </c>
      <c r="O119" s="303">
        <f t="shared" si="24"/>
        <v>0.81683146406409401</v>
      </c>
      <c r="P119" s="303">
        <f t="shared" si="24"/>
        <v>0.82338664574579112</v>
      </c>
      <c r="Q119" s="303">
        <f t="shared" si="24"/>
        <v>0.83290225228906023</v>
      </c>
      <c r="R119" s="303">
        <f t="shared" si="24"/>
        <v>0.83206239364250256</v>
      </c>
      <c r="S119" s="303">
        <f t="shared" si="24"/>
        <v>0.8301514310476491</v>
      </c>
      <c r="T119" s="303">
        <f t="shared" si="24"/>
        <v>0.83008903903294262</v>
      </c>
      <c r="U119" s="303">
        <f t="shared" si="24"/>
        <v>0.82761777340131548</v>
      </c>
      <c r="V119" s="303">
        <f t="shared" si="24"/>
        <v>0.82971614832231289</v>
      </c>
      <c r="W119" s="303">
        <f t="shared" si="24"/>
        <v>0.83187933618019383</v>
      </c>
      <c r="DA119" s="175"/>
    </row>
    <row r="120" spans="1:105" ht="12" customHeight="1" x14ac:dyDescent="0.25">
      <c r="A120" s="62" t="s">
        <v>1901</v>
      </c>
      <c r="B120" s="304">
        <f t="shared" ref="B120:W120" si="25">IF(B$57=0,0,B$57/B$32)</f>
        <v>0.86630108883740031</v>
      </c>
      <c r="C120" s="304">
        <f t="shared" si="25"/>
        <v>0.8610713913062642</v>
      </c>
      <c r="D120" s="304">
        <f t="shared" si="25"/>
        <v>0.85667034394282937</v>
      </c>
      <c r="E120" s="304">
        <f t="shared" si="25"/>
        <v>0.85410172431452924</v>
      </c>
      <c r="F120" s="304">
        <f t="shared" si="25"/>
        <v>0.84003075287104612</v>
      </c>
      <c r="G120" s="304">
        <f t="shared" si="25"/>
        <v>0.84003405003564069</v>
      </c>
      <c r="H120" s="304">
        <f t="shared" si="25"/>
        <v>0.8372902600646962</v>
      </c>
      <c r="I120" s="304">
        <f t="shared" si="25"/>
        <v>0.83301525248078956</v>
      </c>
      <c r="J120" s="304">
        <f t="shared" si="25"/>
        <v>0.83097187587292676</v>
      </c>
      <c r="K120" s="304">
        <f t="shared" si="25"/>
        <v>0.82464442940674332</v>
      </c>
      <c r="L120" s="304">
        <f t="shared" si="25"/>
        <v>0.81647738059901587</v>
      </c>
      <c r="M120" s="304">
        <f t="shared" si="25"/>
        <v>0.82356247807700644</v>
      </c>
      <c r="N120" s="304">
        <f t="shared" si="25"/>
        <v>0.82364022707435947</v>
      </c>
      <c r="O120" s="304">
        <f t="shared" si="25"/>
        <v>0.81683146406409401</v>
      </c>
      <c r="P120" s="304">
        <f t="shared" si="25"/>
        <v>0.82338664574579112</v>
      </c>
      <c r="Q120" s="304">
        <f t="shared" si="25"/>
        <v>0.83290225228906023</v>
      </c>
      <c r="R120" s="304">
        <f t="shared" si="25"/>
        <v>0.83206239364250256</v>
      </c>
      <c r="S120" s="304">
        <f t="shared" si="25"/>
        <v>0.8301514310476491</v>
      </c>
      <c r="T120" s="304">
        <f t="shared" si="25"/>
        <v>0.83008903903294262</v>
      </c>
      <c r="U120" s="304">
        <f t="shared" si="25"/>
        <v>0.82761777340131548</v>
      </c>
      <c r="V120" s="304">
        <f t="shared" si="25"/>
        <v>0.82971614832231289</v>
      </c>
      <c r="W120" s="304">
        <f t="shared" si="25"/>
        <v>0.83187933618019383</v>
      </c>
      <c r="DA120" s="72"/>
    </row>
    <row r="121" spans="1:105" ht="12" customHeight="1" x14ac:dyDescent="0.25">
      <c r="A121" s="62" t="s">
        <v>1913</v>
      </c>
      <c r="B121" s="304">
        <f t="shared" ref="B121:W121" si="26">IF(B$68=0,0,B$68/B$32)</f>
        <v>0</v>
      </c>
      <c r="C121" s="304">
        <f t="shared" si="26"/>
        <v>0</v>
      </c>
      <c r="D121" s="304">
        <f t="shared" si="26"/>
        <v>0</v>
      </c>
      <c r="E121" s="304">
        <f t="shared" si="26"/>
        <v>0</v>
      </c>
      <c r="F121" s="304">
        <f t="shared" si="26"/>
        <v>0</v>
      </c>
      <c r="G121" s="304">
        <f t="shared" si="26"/>
        <v>0</v>
      </c>
      <c r="H121" s="304">
        <f t="shared" si="26"/>
        <v>0</v>
      </c>
      <c r="I121" s="304">
        <f t="shared" si="26"/>
        <v>0</v>
      </c>
      <c r="J121" s="304">
        <f t="shared" si="26"/>
        <v>0</v>
      </c>
      <c r="K121" s="304">
        <f t="shared" si="26"/>
        <v>0</v>
      </c>
      <c r="L121" s="304">
        <f t="shared" si="26"/>
        <v>0</v>
      </c>
      <c r="M121" s="304">
        <f t="shared" si="26"/>
        <v>0</v>
      </c>
      <c r="N121" s="304">
        <f t="shared" si="26"/>
        <v>0</v>
      </c>
      <c r="O121" s="304">
        <f t="shared" si="26"/>
        <v>0</v>
      </c>
      <c r="P121" s="304">
        <f t="shared" si="26"/>
        <v>0</v>
      </c>
      <c r="Q121" s="304">
        <f t="shared" si="26"/>
        <v>0</v>
      </c>
      <c r="R121" s="304">
        <f t="shared" si="26"/>
        <v>0</v>
      </c>
      <c r="S121" s="304">
        <f t="shared" si="26"/>
        <v>0</v>
      </c>
      <c r="T121" s="304">
        <f t="shared" si="26"/>
        <v>0</v>
      </c>
      <c r="U121" s="304">
        <f t="shared" si="26"/>
        <v>0</v>
      </c>
      <c r="V121" s="304">
        <f t="shared" si="26"/>
        <v>0</v>
      </c>
      <c r="W121" s="304">
        <f t="shared" si="26"/>
        <v>0</v>
      </c>
      <c r="DA121" s="72"/>
    </row>
    <row r="122" spans="1:105" ht="12" customHeight="1" x14ac:dyDescent="0.25">
      <c r="A122" s="203" t="s">
        <v>1915</v>
      </c>
      <c r="B122" s="303">
        <f t="shared" ref="B122:W122" si="27">IF(B$69=0,0,B$69/B$32)</f>
        <v>0.10106846036436315</v>
      </c>
      <c r="C122" s="303">
        <f t="shared" si="27"/>
        <v>0.10045832898573059</v>
      </c>
      <c r="D122" s="303">
        <f t="shared" si="27"/>
        <v>9.994487345999653E-2</v>
      </c>
      <c r="E122" s="303">
        <f t="shared" si="27"/>
        <v>9.9645201170028133E-2</v>
      </c>
      <c r="F122" s="303">
        <f t="shared" si="27"/>
        <v>9.8003587834955094E-2</v>
      </c>
      <c r="G122" s="303">
        <f t="shared" si="27"/>
        <v>9.8003972504157821E-2</v>
      </c>
      <c r="H122" s="303">
        <f t="shared" si="27"/>
        <v>9.7683863674214277E-2</v>
      </c>
      <c r="I122" s="303">
        <f t="shared" si="27"/>
        <v>9.7185112789425196E-2</v>
      </c>
      <c r="J122" s="303">
        <f t="shared" si="27"/>
        <v>9.6946718851841154E-2</v>
      </c>
      <c r="K122" s="303">
        <f t="shared" si="27"/>
        <v>9.6208516764119789E-2</v>
      </c>
      <c r="L122" s="303">
        <f t="shared" si="27"/>
        <v>9.525569440321828E-2</v>
      </c>
      <c r="M122" s="303">
        <f t="shared" si="27"/>
        <v>9.6082289108983837E-2</v>
      </c>
      <c r="N122" s="303">
        <f t="shared" si="27"/>
        <v>9.6091359825341699E-2</v>
      </c>
      <c r="O122" s="303">
        <f t="shared" si="27"/>
        <v>9.5297004140810729E-2</v>
      </c>
      <c r="P122" s="303">
        <f t="shared" si="27"/>
        <v>9.6061775337008742E-2</v>
      </c>
      <c r="Q122" s="303">
        <f t="shared" si="27"/>
        <v>9.7171929433723395E-2</v>
      </c>
      <c r="R122" s="303">
        <f t="shared" si="27"/>
        <v>9.7073945924958369E-2</v>
      </c>
      <c r="S122" s="303">
        <f t="shared" si="27"/>
        <v>9.6851000288892056E-2</v>
      </c>
      <c r="T122" s="303">
        <f t="shared" si="27"/>
        <v>9.6843721220509715E-2</v>
      </c>
      <c r="U122" s="303">
        <f t="shared" si="27"/>
        <v>9.6555406896819865E-2</v>
      </c>
      <c r="V122" s="303">
        <f t="shared" si="27"/>
        <v>9.6800217304269603E-2</v>
      </c>
      <c r="W122" s="303">
        <f t="shared" si="27"/>
        <v>9.7052589221022278E-2</v>
      </c>
      <c r="DA122" s="175"/>
    </row>
    <row r="123" spans="1:105" ht="12" customHeight="1" x14ac:dyDescent="0.25">
      <c r="A123" s="62" t="s">
        <v>1916</v>
      </c>
      <c r="B123" s="304">
        <f t="shared" ref="B123:W123" si="28">IF(B$70=0,0,B$70/B$32)</f>
        <v>0.10106846036436315</v>
      </c>
      <c r="C123" s="304">
        <f t="shared" si="28"/>
        <v>0.10045832898573059</v>
      </c>
      <c r="D123" s="304">
        <f t="shared" si="28"/>
        <v>9.994487345999653E-2</v>
      </c>
      <c r="E123" s="304">
        <f t="shared" si="28"/>
        <v>9.9645201170028133E-2</v>
      </c>
      <c r="F123" s="304">
        <f t="shared" si="28"/>
        <v>9.8003587834955094E-2</v>
      </c>
      <c r="G123" s="304">
        <f t="shared" si="28"/>
        <v>9.8003972504157821E-2</v>
      </c>
      <c r="H123" s="304">
        <f t="shared" si="28"/>
        <v>9.7683863674214277E-2</v>
      </c>
      <c r="I123" s="304">
        <f t="shared" si="28"/>
        <v>9.7185112789425196E-2</v>
      </c>
      <c r="J123" s="304">
        <f t="shared" si="28"/>
        <v>9.6946718851841154E-2</v>
      </c>
      <c r="K123" s="304">
        <f t="shared" si="28"/>
        <v>9.6208516764119789E-2</v>
      </c>
      <c r="L123" s="304">
        <f t="shared" si="28"/>
        <v>9.525569440321828E-2</v>
      </c>
      <c r="M123" s="304">
        <f t="shared" si="28"/>
        <v>9.6082289108983837E-2</v>
      </c>
      <c r="N123" s="304">
        <f t="shared" si="28"/>
        <v>9.6091359825341699E-2</v>
      </c>
      <c r="O123" s="304">
        <f t="shared" si="28"/>
        <v>9.5297004140810729E-2</v>
      </c>
      <c r="P123" s="304">
        <f t="shared" si="28"/>
        <v>9.6061775337008742E-2</v>
      </c>
      <c r="Q123" s="304">
        <f t="shared" si="28"/>
        <v>9.7171929433723395E-2</v>
      </c>
      <c r="R123" s="304">
        <f t="shared" si="28"/>
        <v>9.7073945924958369E-2</v>
      </c>
      <c r="S123" s="304">
        <f t="shared" si="28"/>
        <v>9.6851000288892056E-2</v>
      </c>
      <c r="T123" s="304">
        <f t="shared" si="28"/>
        <v>9.6843721220509715E-2</v>
      </c>
      <c r="U123" s="304">
        <f t="shared" si="28"/>
        <v>9.6555406896819865E-2</v>
      </c>
      <c r="V123" s="304">
        <f t="shared" si="28"/>
        <v>9.6800217304269603E-2</v>
      </c>
      <c r="W123" s="304">
        <f t="shared" si="28"/>
        <v>9.7052589221022278E-2</v>
      </c>
      <c r="DA123" s="72"/>
    </row>
    <row r="124" spans="1:105" ht="12" customHeight="1" x14ac:dyDescent="0.25">
      <c r="A124" s="63" t="s">
        <v>1928</v>
      </c>
      <c r="B124" s="305">
        <f t="shared" ref="B124:W124" si="29">IF(B$81=0,0,B$81/B$32)</f>
        <v>0</v>
      </c>
      <c r="C124" s="305">
        <f t="shared" si="29"/>
        <v>0</v>
      </c>
      <c r="D124" s="305">
        <f t="shared" si="29"/>
        <v>0</v>
      </c>
      <c r="E124" s="305">
        <f t="shared" si="29"/>
        <v>0</v>
      </c>
      <c r="F124" s="305">
        <f t="shared" si="29"/>
        <v>0</v>
      </c>
      <c r="G124" s="305">
        <f t="shared" si="29"/>
        <v>0</v>
      </c>
      <c r="H124" s="305">
        <f t="shared" si="29"/>
        <v>0</v>
      </c>
      <c r="I124" s="305">
        <f t="shared" si="29"/>
        <v>0</v>
      </c>
      <c r="J124" s="305">
        <f t="shared" si="29"/>
        <v>0</v>
      </c>
      <c r="K124" s="305">
        <f t="shared" si="29"/>
        <v>0</v>
      </c>
      <c r="L124" s="305">
        <f t="shared" si="29"/>
        <v>0</v>
      </c>
      <c r="M124" s="305">
        <f t="shared" si="29"/>
        <v>0</v>
      </c>
      <c r="N124" s="305">
        <f t="shared" si="29"/>
        <v>0</v>
      </c>
      <c r="O124" s="305">
        <f t="shared" si="29"/>
        <v>0</v>
      </c>
      <c r="P124" s="305">
        <f t="shared" si="29"/>
        <v>0</v>
      </c>
      <c r="Q124" s="305">
        <f t="shared" si="29"/>
        <v>0</v>
      </c>
      <c r="R124" s="305">
        <f t="shared" si="29"/>
        <v>0</v>
      </c>
      <c r="S124" s="305">
        <f t="shared" si="29"/>
        <v>0</v>
      </c>
      <c r="T124" s="305">
        <f t="shared" si="29"/>
        <v>0</v>
      </c>
      <c r="U124" s="305">
        <f t="shared" si="29"/>
        <v>0</v>
      </c>
      <c r="V124" s="305">
        <f t="shared" si="29"/>
        <v>0</v>
      </c>
      <c r="W124" s="305">
        <f t="shared" si="29"/>
        <v>0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60</v>
      </c>
      <c r="B126" s="234">
        <f t="shared" ref="B126:W126" si="30">SUM(B$127:B$132)</f>
        <v>1</v>
      </c>
      <c r="C126" s="234">
        <f t="shared" si="30"/>
        <v>1</v>
      </c>
      <c r="D126" s="234">
        <f t="shared" si="30"/>
        <v>1</v>
      </c>
      <c r="E126" s="234">
        <f t="shared" si="30"/>
        <v>1</v>
      </c>
      <c r="F126" s="234">
        <f t="shared" si="30"/>
        <v>1</v>
      </c>
      <c r="G126" s="234">
        <f t="shared" si="30"/>
        <v>1</v>
      </c>
      <c r="H126" s="234">
        <f t="shared" si="30"/>
        <v>1</v>
      </c>
      <c r="I126" s="234">
        <f t="shared" si="30"/>
        <v>1</v>
      </c>
      <c r="J126" s="234">
        <f t="shared" si="30"/>
        <v>1</v>
      </c>
      <c r="K126" s="234">
        <f t="shared" si="30"/>
        <v>1</v>
      </c>
      <c r="L126" s="234">
        <f t="shared" si="30"/>
        <v>1</v>
      </c>
      <c r="M126" s="234">
        <f t="shared" si="30"/>
        <v>1</v>
      </c>
      <c r="N126" s="234">
        <f t="shared" si="30"/>
        <v>1</v>
      </c>
      <c r="O126" s="234">
        <f t="shared" si="30"/>
        <v>1</v>
      </c>
      <c r="P126" s="234">
        <f t="shared" si="30"/>
        <v>1</v>
      </c>
      <c r="Q126" s="234">
        <f t="shared" si="30"/>
        <v>1</v>
      </c>
      <c r="R126" s="234">
        <f t="shared" si="30"/>
        <v>1</v>
      </c>
      <c r="S126" s="234">
        <f t="shared" si="30"/>
        <v>1</v>
      </c>
      <c r="T126" s="234">
        <f t="shared" si="30"/>
        <v>1</v>
      </c>
      <c r="U126" s="234">
        <f t="shared" si="30"/>
        <v>1</v>
      </c>
      <c r="V126" s="234">
        <f t="shared" si="30"/>
        <v>1</v>
      </c>
      <c r="W126" s="234">
        <f t="shared" si="30"/>
        <v>1</v>
      </c>
      <c r="DA126" s="95"/>
    </row>
    <row r="127" spans="1:105" ht="12" customHeight="1" x14ac:dyDescent="0.25">
      <c r="A127" s="55" t="s">
        <v>92</v>
      </c>
      <c r="B127" s="301">
        <f t="shared" ref="B127:W127" si="31">IF(B$84=0,0,B$84/B$83)</f>
        <v>0</v>
      </c>
      <c r="C127" s="301">
        <f t="shared" si="31"/>
        <v>0</v>
      </c>
      <c r="D127" s="301">
        <f t="shared" si="31"/>
        <v>0</v>
      </c>
      <c r="E127" s="301">
        <f t="shared" si="31"/>
        <v>0</v>
      </c>
      <c r="F127" s="301">
        <f t="shared" si="31"/>
        <v>0</v>
      </c>
      <c r="G127" s="301">
        <f t="shared" si="31"/>
        <v>0</v>
      </c>
      <c r="H127" s="301">
        <f t="shared" si="31"/>
        <v>0</v>
      </c>
      <c r="I127" s="301">
        <f t="shared" si="31"/>
        <v>0</v>
      </c>
      <c r="J127" s="301">
        <f t="shared" si="31"/>
        <v>0</v>
      </c>
      <c r="K127" s="301">
        <f t="shared" si="31"/>
        <v>0</v>
      </c>
      <c r="L127" s="301">
        <f t="shared" si="31"/>
        <v>0</v>
      </c>
      <c r="M127" s="301">
        <f t="shared" si="31"/>
        <v>0</v>
      </c>
      <c r="N127" s="301">
        <f t="shared" si="31"/>
        <v>0</v>
      </c>
      <c r="O127" s="301">
        <f t="shared" si="31"/>
        <v>0</v>
      </c>
      <c r="P127" s="301">
        <f t="shared" si="31"/>
        <v>0</v>
      </c>
      <c r="Q127" s="301">
        <f t="shared" si="31"/>
        <v>0</v>
      </c>
      <c r="R127" s="301">
        <f t="shared" si="31"/>
        <v>0</v>
      </c>
      <c r="S127" s="301">
        <f t="shared" si="31"/>
        <v>0</v>
      </c>
      <c r="T127" s="301">
        <f t="shared" si="31"/>
        <v>0</v>
      </c>
      <c r="U127" s="301">
        <f t="shared" si="31"/>
        <v>0</v>
      </c>
      <c r="V127" s="301">
        <f t="shared" si="31"/>
        <v>0</v>
      </c>
      <c r="W127" s="301">
        <f t="shared" si="31"/>
        <v>0</v>
      </c>
      <c r="DA127" s="67"/>
    </row>
    <row r="128" spans="1:105" ht="12" customHeight="1" x14ac:dyDescent="0.25">
      <c r="A128" s="202" t="s">
        <v>93</v>
      </c>
      <c r="B128" s="235">
        <f t="shared" ref="B128:W128" si="32">IF(B$85=0,0,B$85/B$83)</f>
        <v>0</v>
      </c>
      <c r="C128" s="235">
        <f t="shared" si="32"/>
        <v>0</v>
      </c>
      <c r="D128" s="235">
        <f t="shared" si="32"/>
        <v>0</v>
      </c>
      <c r="E128" s="235">
        <f t="shared" si="32"/>
        <v>0</v>
      </c>
      <c r="F128" s="235">
        <f t="shared" si="32"/>
        <v>0</v>
      </c>
      <c r="G128" s="235">
        <f t="shared" si="32"/>
        <v>0</v>
      </c>
      <c r="H128" s="235">
        <f t="shared" si="32"/>
        <v>0</v>
      </c>
      <c r="I128" s="235">
        <f t="shared" si="32"/>
        <v>0</v>
      </c>
      <c r="J128" s="235">
        <f t="shared" si="32"/>
        <v>0</v>
      </c>
      <c r="K128" s="235">
        <f t="shared" si="32"/>
        <v>0</v>
      </c>
      <c r="L128" s="235">
        <f t="shared" si="32"/>
        <v>0</v>
      </c>
      <c r="M128" s="235">
        <f t="shared" si="32"/>
        <v>0</v>
      </c>
      <c r="N128" s="235">
        <f t="shared" si="32"/>
        <v>0</v>
      </c>
      <c r="O128" s="235">
        <f t="shared" si="32"/>
        <v>0</v>
      </c>
      <c r="P128" s="235">
        <f t="shared" si="32"/>
        <v>0</v>
      </c>
      <c r="Q128" s="235">
        <f t="shared" si="32"/>
        <v>0</v>
      </c>
      <c r="R128" s="235">
        <f t="shared" si="32"/>
        <v>0</v>
      </c>
      <c r="S128" s="235">
        <f t="shared" si="32"/>
        <v>0</v>
      </c>
      <c r="T128" s="235">
        <f t="shared" si="32"/>
        <v>0</v>
      </c>
      <c r="U128" s="235">
        <f t="shared" si="32"/>
        <v>0</v>
      </c>
      <c r="V128" s="235">
        <f t="shared" si="32"/>
        <v>0</v>
      </c>
      <c r="W128" s="235">
        <f t="shared" si="32"/>
        <v>0</v>
      </c>
      <c r="DA128" s="174"/>
    </row>
    <row r="129" spans="1:105" ht="12" customHeight="1" x14ac:dyDescent="0.25">
      <c r="A129" s="202" t="s">
        <v>94</v>
      </c>
      <c r="B129" s="235">
        <f t="shared" ref="B129:W129" si="33">IF(B$86=0,0,B$86/B$83)</f>
        <v>0</v>
      </c>
      <c r="C129" s="235">
        <f t="shared" si="33"/>
        <v>0</v>
      </c>
      <c r="D129" s="235">
        <f t="shared" si="33"/>
        <v>0</v>
      </c>
      <c r="E129" s="235">
        <f t="shared" si="33"/>
        <v>0</v>
      </c>
      <c r="F129" s="235">
        <f t="shared" si="33"/>
        <v>0</v>
      </c>
      <c r="G129" s="235">
        <f t="shared" si="33"/>
        <v>0</v>
      </c>
      <c r="H129" s="235">
        <f t="shared" si="33"/>
        <v>0</v>
      </c>
      <c r="I129" s="235">
        <f t="shared" si="33"/>
        <v>0</v>
      </c>
      <c r="J129" s="235">
        <f t="shared" si="33"/>
        <v>0</v>
      </c>
      <c r="K129" s="235">
        <f t="shared" si="33"/>
        <v>0</v>
      </c>
      <c r="L129" s="235">
        <f t="shared" si="33"/>
        <v>0</v>
      </c>
      <c r="M129" s="235">
        <f t="shared" si="33"/>
        <v>0</v>
      </c>
      <c r="N129" s="235">
        <f t="shared" si="33"/>
        <v>0</v>
      </c>
      <c r="O129" s="235">
        <f t="shared" si="33"/>
        <v>0</v>
      </c>
      <c r="P129" s="235">
        <f t="shared" si="33"/>
        <v>0</v>
      </c>
      <c r="Q129" s="235">
        <f t="shared" si="33"/>
        <v>0</v>
      </c>
      <c r="R129" s="235">
        <f t="shared" si="33"/>
        <v>0</v>
      </c>
      <c r="S129" s="235">
        <f t="shared" si="33"/>
        <v>0</v>
      </c>
      <c r="T129" s="235">
        <f t="shared" si="33"/>
        <v>0</v>
      </c>
      <c r="U129" s="235">
        <f t="shared" si="33"/>
        <v>0</v>
      </c>
      <c r="V129" s="235">
        <f t="shared" si="33"/>
        <v>0</v>
      </c>
      <c r="W129" s="235">
        <f t="shared" si="33"/>
        <v>0</v>
      </c>
      <c r="DA129" s="174"/>
    </row>
    <row r="130" spans="1:105" ht="12" customHeight="1" x14ac:dyDescent="0.25">
      <c r="A130" s="202" t="s">
        <v>95</v>
      </c>
      <c r="B130" s="235">
        <f t="shared" ref="B130:W130" si="34">IF(B$87=0,0,B$87/B$83)</f>
        <v>0</v>
      </c>
      <c r="C130" s="235">
        <f t="shared" si="34"/>
        <v>0</v>
      </c>
      <c r="D130" s="235">
        <f t="shared" si="34"/>
        <v>0</v>
      </c>
      <c r="E130" s="235">
        <f t="shared" si="34"/>
        <v>0</v>
      </c>
      <c r="F130" s="235">
        <f t="shared" si="34"/>
        <v>0</v>
      </c>
      <c r="G130" s="235">
        <f t="shared" si="34"/>
        <v>0</v>
      </c>
      <c r="H130" s="235">
        <f t="shared" si="34"/>
        <v>0</v>
      </c>
      <c r="I130" s="235">
        <f t="shared" si="34"/>
        <v>0</v>
      </c>
      <c r="J130" s="235">
        <f t="shared" si="34"/>
        <v>0</v>
      </c>
      <c r="K130" s="235">
        <f t="shared" si="34"/>
        <v>0</v>
      </c>
      <c r="L130" s="235">
        <f t="shared" si="34"/>
        <v>0</v>
      </c>
      <c r="M130" s="235">
        <f t="shared" si="34"/>
        <v>0</v>
      </c>
      <c r="N130" s="235">
        <f t="shared" si="34"/>
        <v>0</v>
      </c>
      <c r="O130" s="235">
        <f t="shared" si="34"/>
        <v>0</v>
      </c>
      <c r="P130" s="235">
        <f t="shared" si="34"/>
        <v>0</v>
      </c>
      <c r="Q130" s="235">
        <f t="shared" si="34"/>
        <v>0</v>
      </c>
      <c r="R130" s="235">
        <f t="shared" si="34"/>
        <v>0</v>
      </c>
      <c r="S130" s="235">
        <f t="shared" si="34"/>
        <v>0</v>
      </c>
      <c r="T130" s="235">
        <f t="shared" si="34"/>
        <v>0</v>
      </c>
      <c r="U130" s="235">
        <f t="shared" si="34"/>
        <v>0</v>
      </c>
      <c r="V130" s="235">
        <f t="shared" si="34"/>
        <v>0</v>
      </c>
      <c r="W130" s="235">
        <f t="shared" si="34"/>
        <v>0</v>
      </c>
      <c r="DA130" s="174"/>
    </row>
    <row r="131" spans="1:105" ht="12" customHeight="1" x14ac:dyDescent="0.25">
      <c r="A131" s="56" t="s">
        <v>96</v>
      </c>
      <c r="B131" s="302">
        <f t="shared" ref="B131:W131" si="35">IF(B$88=0,0,B$88/B$83)</f>
        <v>1</v>
      </c>
      <c r="C131" s="302">
        <f t="shared" si="35"/>
        <v>1</v>
      </c>
      <c r="D131" s="302">
        <f t="shared" si="35"/>
        <v>1</v>
      </c>
      <c r="E131" s="302">
        <f t="shared" si="35"/>
        <v>1</v>
      </c>
      <c r="F131" s="302">
        <f t="shared" si="35"/>
        <v>1</v>
      </c>
      <c r="G131" s="302">
        <f t="shared" si="35"/>
        <v>1</v>
      </c>
      <c r="H131" s="302">
        <f t="shared" si="35"/>
        <v>1</v>
      </c>
      <c r="I131" s="302">
        <f t="shared" si="35"/>
        <v>1</v>
      </c>
      <c r="J131" s="302">
        <f t="shared" si="35"/>
        <v>1</v>
      </c>
      <c r="K131" s="302">
        <f t="shared" si="35"/>
        <v>1</v>
      </c>
      <c r="L131" s="302">
        <f t="shared" si="35"/>
        <v>1</v>
      </c>
      <c r="M131" s="302">
        <f t="shared" si="35"/>
        <v>1</v>
      </c>
      <c r="N131" s="302">
        <f t="shared" si="35"/>
        <v>1</v>
      </c>
      <c r="O131" s="302">
        <f t="shared" si="35"/>
        <v>1</v>
      </c>
      <c r="P131" s="302">
        <f t="shared" si="35"/>
        <v>1</v>
      </c>
      <c r="Q131" s="302">
        <f t="shared" si="35"/>
        <v>1</v>
      </c>
      <c r="R131" s="302">
        <f t="shared" si="35"/>
        <v>1</v>
      </c>
      <c r="S131" s="302">
        <f t="shared" si="35"/>
        <v>1</v>
      </c>
      <c r="T131" s="302">
        <f t="shared" si="35"/>
        <v>1</v>
      </c>
      <c r="U131" s="302">
        <f t="shared" si="35"/>
        <v>1</v>
      </c>
      <c r="V131" s="302">
        <f t="shared" si="35"/>
        <v>1</v>
      </c>
      <c r="W131" s="302">
        <f t="shared" si="35"/>
        <v>1</v>
      </c>
      <c r="DA131" s="68"/>
    </row>
    <row r="132" spans="1:105" ht="12" customHeight="1" x14ac:dyDescent="0.25">
      <c r="A132" s="41" t="s">
        <v>1941</v>
      </c>
      <c r="B132" s="237">
        <f t="shared" ref="B132:W132" si="36">IF(B$94=0,0,B$94/B$83)</f>
        <v>0</v>
      </c>
      <c r="C132" s="237">
        <f t="shared" si="36"/>
        <v>0</v>
      </c>
      <c r="D132" s="237">
        <f t="shared" si="36"/>
        <v>0</v>
      </c>
      <c r="E132" s="237">
        <f t="shared" si="36"/>
        <v>0</v>
      </c>
      <c r="F132" s="237">
        <f t="shared" si="36"/>
        <v>0</v>
      </c>
      <c r="G132" s="237">
        <f t="shared" si="36"/>
        <v>0</v>
      </c>
      <c r="H132" s="237">
        <f t="shared" si="36"/>
        <v>0</v>
      </c>
      <c r="I132" s="237">
        <f t="shared" si="36"/>
        <v>0</v>
      </c>
      <c r="J132" s="237">
        <f t="shared" si="36"/>
        <v>0</v>
      </c>
      <c r="K132" s="237">
        <f t="shared" si="36"/>
        <v>0</v>
      </c>
      <c r="L132" s="237">
        <f t="shared" si="36"/>
        <v>0</v>
      </c>
      <c r="M132" s="237">
        <f t="shared" si="36"/>
        <v>0</v>
      </c>
      <c r="N132" s="237">
        <f t="shared" si="36"/>
        <v>0</v>
      </c>
      <c r="O132" s="237">
        <f t="shared" si="36"/>
        <v>0</v>
      </c>
      <c r="P132" s="237">
        <f t="shared" si="36"/>
        <v>0</v>
      </c>
      <c r="Q132" s="237">
        <f t="shared" si="36"/>
        <v>0</v>
      </c>
      <c r="R132" s="237">
        <f t="shared" si="36"/>
        <v>0</v>
      </c>
      <c r="S132" s="237">
        <f t="shared" si="36"/>
        <v>0</v>
      </c>
      <c r="T132" s="237">
        <f t="shared" si="36"/>
        <v>0</v>
      </c>
      <c r="U132" s="237">
        <f t="shared" si="36"/>
        <v>0</v>
      </c>
      <c r="V132" s="237">
        <f t="shared" si="36"/>
        <v>0</v>
      </c>
      <c r="W132" s="237">
        <f t="shared" si="36"/>
        <v>0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432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52</v>
      </c>
      <c r="B136" s="322">
        <f>IF(B$5=0,0,B$5/PPA_fec!B$5)</f>
        <v>0.83664993030336343</v>
      </c>
      <c r="C136" s="322">
        <f>IF(C$5=0,0,C$5/PPA_fec!C$5)</f>
        <v>0.67175483676020775</v>
      </c>
      <c r="D136" s="322">
        <f>IF(D$5=0,0,D$5/PPA_fec!D$5)</f>
        <v>0.47496674375742665</v>
      </c>
      <c r="E136" s="322">
        <f>IF(E$5=0,0,E$5/PPA_fec!E$5)</f>
        <v>0.52320885997397371</v>
      </c>
      <c r="F136" s="322">
        <f>IF(F$5=0,0,F$5/PPA_fec!F$5)</f>
        <v>0.23606565711069838</v>
      </c>
      <c r="G136" s="322">
        <f>IF(G$5=0,0,G$5/PPA_fec!G$5)</f>
        <v>0.27044629658607255</v>
      </c>
      <c r="H136" s="322">
        <f>IF(H$5=0,0,H$5/PPA_fec!H$5)</f>
        <v>0.25833543526258362</v>
      </c>
      <c r="I136" s="322">
        <f>IF(I$5=0,0,I$5/PPA_fec!I$5)</f>
        <v>0.22824516838202188</v>
      </c>
      <c r="J136" s="322">
        <f>IF(J$5=0,0,J$5/PPA_fec!J$5)</f>
        <v>0.24696322010275104</v>
      </c>
      <c r="K136" s="322">
        <f>IF(K$5=0,0,K$5/PPA_fec!K$5)</f>
        <v>0.24821051037343941</v>
      </c>
      <c r="L136" s="322">
        <f>IF(L$5=0,0,L$5/PPA_fec!L$5)</f>
        <v>0.20133169084892033</v>
      </c>
      <c r="M136" s="322">
        <f>IF(M$5=0,0,M$5/PPA_fec!M$5)</f>
        <v>0.26260816012323673</v>
      </c>
      <c r="N136" s="322">
        <f>IF(N$5=0,0,N$5/PPA_fec!N$5)</f>
        <v>0.28308409490125352</v>
      </c>
      <c r="O136" s="322">
        <f>IF(O$5=0,0,O$5/PPA_fec!O$5)</f>
        <v>0.21870164759284383</v>
      </c>
      <c r="P136" s="322">
        <f>IF(P$5=0,0,P$5/PPA_fec!P$5)</f>
        <v>0.23108626352697761</v>
      </c>
      <c r="Q136" s="322">
        <f>IF(Q$5=0,0,Q$5/PPA_fec!Q$5)</f>
        <v>0.29762855400510202</v>
      </c>
      <c r="R136" s="322">
        <f>IF(R$5=0,0,R$5/PPA_fec!R$5)</f>
        <v>0.32407619393387688</v>
      </c>
      <c r="S136" s="322">
        <f>IF(S$5=0,0,S$5/PPA_fec!S$5)</f>
        <v>0.35903767426186411</v>
      </c>
      <c r="T136" s="322">
        <f>IF(T$5=0,0,T$5/PPA_fec!T$5)</f>
        <v>0.35604951176188027</v>
      </c>
      <c r="U136" s="322">
        <f>IF(U$5=0,0,U$5/PPA_fec!U$5)</f>
        <v>0.33316111749214733</v>
      </c>
      <c r="V136" s="322">
        <f>IF(V$5=0,0,V$5/PPA_fec!V$5)</f>
        <v>0.34406925745348038</v>
      </c>
      <c r="W136" s="322">
        <f>IF(W$5=0,0,W$5/PPA_fec!W$5)</f>
        <v>0.38034536287668841</v>
      </c>
      <c r="DA136" s="95"/>
    </row>
    <row r="137" spans="1:105" ht="12" customHeight="1" x14ac:dyDescent="0.25">
      <c r="A137" s="55" t="s">
        <v>92</v>
      </c>
      <c r="B137" s="275">
        <f>IF(B$6=0,0,B$6/PPA_fec!B$6)</f>
        <v>0</v>
      </c>
      <c r="C137" s="275">
        <f>IF(C$6=0,0,C$6/PPA_fec!C$6)</f>
        <v>0</v>
      </c>
      <c r="D137" s="275">
        <f>IF(D$6=0,0,D$6/PPA_fec!D$6)</f>
        <v>0</v>
      </c>
      <c r="E137" s="275">
        <f>IF(E$6=0,0,E$6/PPA_fec!E$6)</f>
        <v>0</v>
      </c>
      <c r="F137" s="275">
        <f>IF(F$6=0,0,F$6/PPA_fec!F$6)</f>
        <v>0</v>
      </c>
      <c r="G137" s="275">
        <f>IF(G$6=0,0,G$6/PPA_fec!G$6)</f>
        <v>0</v>
      </c>
      <c r="H137" s="275">
        <f>IF(H$6=0,0,H$6/PPA_fec!H$6)</f>
        <v>0</v>
      </c>
      <c r="I137" s="275">
        <f>IF(I$6=0,0,I$6/PPA_fec!I$6)</f>
        <v>0</v>
      </c>
      <c r="J137" s="275">
        <f>IF(J$6=0,0,J$6/PPA_fec!J$6)</f>
        <v>0</v>
      </c>
      <c r="K137" s="275">
        <f>IF(K$6=0,0,K$6/PPA_fec!K$6)</f>
        <v>0</v>
      </c>
      <c r="L137" s="275">
        <f>IF(L$6=0,0,L$6/PPA_fec!L$6)</f>
        <v>0</v>
      </c>
      <c r="M137" s="275">
        <f>IF(M$6=0,0,M$6/PPA_fec!M$6)</f>
        <v>0</v>
      </c>
      <c r="N137" s="275">
        <f>IF(N$6=0,0,N$6/PPA_fec!N$6)</f>
        <v>0</v>
      </c>
      <c r="O137" s="275">
        <f>IF(O$6=0,0,O$6/PPA_fec!O$6)</f>
        <v>0</v>
      </c>
      <c r="P137" s="275">
        <f>IF(P$6=0,0,P$6/PPA_fec!P$6)</f>
        <v>0</v>
      </c>
      <c r="Q137" s="275">
        <f>IF(Q$6=0,0,Q$6/PPA_fec!Q$6)</f>
        <v>0</v>
      </c>
      <c r="R137" s="275">
        <f>IF(R$6=0,0,R$6/PPA_fec!R$6)</f>
        <v>0</v>
      </c>
      <c r="S137" s="275">
        <f>IF(S$6=0,0,S$6/PPA_fec!S$6)</f>
        <v>0</v>
      </c>
      <c r="T137" s="275">
        <f>IF(T$6=0,0,T$6/PPA_fec!T$6)</f>
        <v>0</v>
      </c>
      <c r="U137" s="275">
        <f>IF(U$6=0,0,U$6/PPA_fec!U$6)</f>
        <v>0</v>
      </c>
      <c r="V137" s="275">
        <f>IF(V$6=0,0,V$6/PPA_fec!V$6)</f>
        <v>0</v>
      </c>
      <c r="W137" s="275">
        <f>IF(W$6=0,0,W$6/PPA_fec!W$6)</f>
        <v>0</v>
      </c>
      <c r="DA137" s="76"/>
    </row>
    <row r="138" spans="1:105" ht="12" customHeight="1" x14ac:dyDescent="0.25">
      <c r="A138" s="202" t="s">
        <v>93</v>
      </c>
      <c r="B138" s="276">
        <f>IF(B$7=0,0,B$7/PPA_fec!B$7)</f>
        <v>0</v>
      </c>
      <c r="C138" s="276">
        <f>IF(C$7=0,0,C$7/PPA_fec!C$7)</f>
        <v>0</v>
      </c>
      <c r="D138" s="276">
        <f>IF(D$7=0,0,D$7/PPA_fec!D$7)</f>
        <v>0</v>
      </c>
      <c r="E138" s="276">
        <f>IF(E$7=0,0,E$7/PPA_fec!E$7)</f>
        <v>0</v>
      </c>
      <c r="F138" s="276">
        <f>IF(F$7=0,0,F$7/PPA_fec!F$7)</f>
        <v>0</v>
      </c>
      <c r="G138" s="276">
        <f>IF(G$7=0,0,G$7/PPA_fec!G$7)</f>
        <v>0</v>
      </c>
      <c r="H138" s="276">
        <f>IF(H$7=0,0,H$7/PPA_fec!H$7)</f>
        <v>0</v>
      </c>
      <c r="I138" s="276">
        <f>IF(I$7=0,0,I$7/PPA_fec!I$7)</f>
        <v>0</v>
      </c>
      <c r="J138" s="276">
        <f>IF(J$7=0,0,J$7/PPA_fec!J$7)</f>
        <v>0</v>
      </c>
      <c r="K138" s="276">
        <f>IF(K$7=0,0,K$7/PPA_fec!K$7)</f>
        <v>0</v>
      </c>
      <c r="L138" s="276">
        <f>IF(L$7=0,0,L$7/PPA_fec!L$7)</f>
        <v>0</v>
      </c>
      <c r="M138" s="276">
        <f>IF(M$7=0,0,M$7/PPA_fec!M$7)</f>
        <v>0</v>
      </c>
      <c r="N138" s="276">
        <f>IF(N$7=0,0,N$7/PPA_fec!N$7)</f>
        <v>0</v>
      </c>
      <c r="O138" s="276">
        <f>IF(O$7=0,0,O$7/PPA_fec!O$7)</f>
        <v>0</v>
      </c>
      <c r="P138" s="276">
        <f>IF(P$7=0,0,P$7/PPA_fec!P$7)</f>
        <v>0</v>
      </c>
      <c r="Q138" s="276">
        <f>IF(Q$7=0,0,Q$7/PPA_fec!Q$7)</f>
        <v>0</v>
      </c>
      <c r="R138" s="276">
        <f>IF(R$7=0,0,R$7/PPA_fec!R$7)</f>
        <v>0</v>
      </c>
      <c r="S138" s="276">
        <f>IF(S$7=0,0,S$7/PPA_fec!S$7)</f>
        <v>0</v>
      </c>
      <c r="T138" s="276">
        <f>IF(T$7=0,0,T$7/PPA_fec!T$7)</f>
        <v>0</v>
      </c>
      <c r="U138" s="276">
        <f>IF(U$7=0,0,U$7/PPA_fec!U$7)</f>
        <v>0</v>
      </c>
      <c r="V138" s="276">
        <f>IF(V$7=0,0,V$7/PPA_fec!V$7)</f>
        <v>0</v>
      </c>
      <c r="W138" s="276">
        <f>IF(W$7=0,0,W$7/PPA_fec!W$7)</f>
        <v>0</v>
      </c>
      <c r="DA138" s="77"/>
    </row>
    <row r="139" spans="1:105" ht="12" customHeight="1" x14ac:dyDescent="0.25">
      <c r="A139" s="202" t="s">
        <v>94</v>
      </c>
      <c r="B139" s="276">
        <f>IF(B$8=0,0,B$8/PPA_fec!B$8)</f>
        <v>0</v>
      </c>
      <c r="C139" s="276">
        <f>IF(C$8=0,0,C$8/PPA_fec!C$8)</f>
        <v>0</v>
      </c>
      <c r="D139" s="276">
        <f>IF(D$8=0,0,D$8/PPA_fec!D$8)</f>
        <v>0</v>
      </c>
      <c r="E139" s="276">
        <f>IF(E$8=0,0,E$8/PPA_fec!E$8)</f>
        <v>0</v>
      </c>
      <c r="F139" s="276">
        <f>IF(F$8=0,0,F$8/PPA_fec!F$8)</f>
        <v>0</v>
      </c>
      <c r="G139" s="276">
        <f>IF(G$8=0,0,G$8/PPA_fec!G$8)</f>
        <v>0</v>
      </c>
      <c r="H139" s="276">
        <f>IF(H$8=0,0,H$8/PPA_fec!H$8)</f>
        <v>0</v>
      </c>
      <c r="I139" s="276">
        <f>IF(I$8=0,0,I$8/PPA_fec!I$8)</f>
        <v>0</v>
      </c>
      <c r="J139" s="276">
        <f>IF(J$8=0,0,J$8/PPA_fec!J$8)</f>
        <v>0</v>
      </c>
      <c r="K139" s="276">
        <f>IF(K$8=0,0,K$8/PPA_fec!K$8)</f>
        <v>0</v>
      </c>
      <c r="L139" s="276">
        <f>IF(L$8=0,0,L$8/PPA_fec!L$8)</f>
        <v>0</v>
      </c>
      <c r="M139" s="276">
        <f>IF(M$8=0,0,M$8/PPA_fec!M$8)</f>
        <v>0</v>
      </c>
      <c r="N139" s="276">
        <f>IF(N$8=0,0,N$8/PPA_fec!N$8)</f>
        <v>0</v>
      </c>
      <c r="O139" s="276">
        <f>IF(O$8=0,0,O$8/PPA_fec!O$8)</f>
        <v>0</v>
      </c>
      <c r="P139" s="276">
        <f>IF(P$8=0,0,P$8/PPA_fec!P$8)</f>
        <v>0</v>
      </c>
      <c r="Q139" s="276">
        <f>IF(Q$8=0,0,Q$8/PPA_fec!Q$8)</f>
        <v>0</v>
      </c>
      <c r="R139" s="276">
        <f>IF(R$8=0,0,R$8/PPA_fec!R$8)</f>
        <v>0</v>
      </c>
      <c r="S139" s="276">
        <f>IF(S$8=0,0,S$8/PPA_fec!S$8)</f>
        <v>0</v>
      </c>
      <c r="T139" s="276">
        <f>IF(T$8=0,0,T$8/PPA_fec!T$8)</f>
        <v>0</v>
      </c>
      <c r="U139" s="276">
        <f>IF(U$8=0,0,U$8/PPA_fec!U$8)</f>
        <v>0</v>
      </c>
      <c r="V139" s="276">
        <f>IF(V$8=0,0,V$8/PPA_fec!V$8)</f>
        <v>0</v>
      </c>
      <c r="W139" s="276">
        <f>IF(W$8=0,0,W$8/PPA_fec!W$8)</f>
        <v>0</v>
      </c>
      <c r="DA139" s="77"/>
    </row>
    <row r="140" spans="1:105" ht="12" customHeight="1" x14ac:dyDescent="0.25">
      <c r="A140" s="202" t="s">
        <v>95</v>
      </c>
      <c r="B140" s="276">
        <f>IF(B$9=0,0,B$9/PPA_fec!B$9)</f>
        <v>0</v>
      </c>
      <c r="C140" s="276">
        <f>IF(C$9=0,0,C$9/PPA_fec!C$9)</f>
        <v>0</v>
      </c>
      <c r="D140" s="276">
        <f>IF(D$9=0,0,D$9/PPA_fec!D$9)</f>
        <v>0</v>
      </c>
      <c r="E140" s="276">
        <f>IF(E$9=0,0,E$9/PPA_fec!E$9)</f>
        <v>0</v>
      </c>
      <c r="F140" s="276">
        <f>IF(F$9=0,0,F$9/PPA_fec!F$9)</f>
        <v>0</v>
      </c>
      <c r="G140" s="276">
        <f>IF(G$9=0,0,G$9/PPA_fec!G$9)</f>
        <v>0</v>
      </c>
      <c r="H140" s="276">
        <f>IF(H$9=0,0,H$9/PPA_fec!H$9)</f>
        <v>0</v>
      </c>
      <c r="I140" s="276">
        <f>IF(I$9=0,0,I$9/PPA_fec!I$9)</f>
        <v>0</v>
      </c>
      <c r="J140" s="276">
        <f>IF(J$9=0,0,J$9/PPA_fec!J$9)</f>
        <v>0</v>
      </c>
      <c r="K140" s="276">
        <f>IF(K$9=0,0,K$9/PPA_fec!K$9)</f>
        <v>0</v>
      </c>
      <c r="L140" s="276">
        <f>IF(L$9=0,0,L$9/PPA_fec!L$9)</f>
        <v>0</v>
      </c>
      <c r="M140" s="276">
        <f>IF(M$9=0,0,M$9/PPA_fec!M$9)</f>
        <v>0</v>
      </c>
      <c r="N140" s="276">
        <f>IF(N$9=0,0,N$9/PPA_fec!N$9)</f>
        <v>0</v>
      </c>
      <c r="O140" s="276">
        <f>IF(O$9=0,0,O$9/PPA_fec!O$9)</f>
        <v>0</v>
      </c>
      <c r="P140" s="276">
        <f>IF(P$9=0,0,P$9/PPA_fec!P$9)</f>
        <v>0</v>
      </c>
      <c r="Q140" s="276">
        <f>IF(Q$9=0,0,Q$9/PPA_fec!Q$9)</f>
        <v>0</v>
      </c>
      <c r="R140" s="276">
        <f>IF(R$9=0,0,R$9/PPA_fec!R$9)</f>
        <v>0</v>
      </c>
      <c r="S140" s="276">
        <f>IF(S$9=0,0,S$9/PPA_fec!S$9)</f>
        <v>0</v>
      </c>
      <c r="T140" s="276">
        <f>IF(T$9=0,0,T$9/PPA_fec!T$9)</f>
        <v>0</v>
      </c>
      <c r="U140" s="276">
        <f>IF(U$9=0,0,U$9/PPA_fec!U$9)</f>
        <v>0</v>
      </c>
      <c r="V140" s="276">
        <f>IF(V$9=0,0,V$9/PPA_fec!V$9)</f>
        <v>0</v>
      </c>
      <c r="W140" s="276">
        <f>IF(W$9=0,0,W$9/PPA_fec!W$9)</f>
        <v>0</v>
      </c>
      <c r="DA140" s="77"/>
    </row>
    <row r="141" spans="1:105" ht="12" customHeight="1" x14ac:dyDescent="0.25">
      <c r="A141" s="56" t="s">
        <v>96</v>
      </c>
      <c r="B141" s="277">
        <f>IF(B$10=0,0,B$10/PPA_fec!B$10)</f>
        <v>1.7687690551799333</v>
      </c>
      <c r="C141" s="277">
        <f>IF(C$10=0,0,C$10/PPA_fec!C$10)</f>
        <v>2.0466882245313083</v>
      </c>
      <c r="D141" s="277">
        <f>IF(D$10=0,0,D$10/PPA_fec!D$10)</f>
        <v>2.0283602621210917</v>
      </c>
      <c r="E141" s="277">
        <f>IF(E$10=0,0,E$10/PPA_fec!E$10)</f>
        <v>2.0305162613800478</v>
      </c>
      <c r="F141" s="277">
        <f>IF(F$10=0,0,F$10/PPA_fec!F$10)</f>
        <v>1.7033915565656708</v>
      </c>
      <c r="G141" s="277">
        <f>IF(G$10=0,0,G$10/PPA_fec!G$10)</f>
        <v>1.8233570992466759</v>
      </c>
      <c r="H141" s="277">
        <f>IF(H$10=0,0,H$10/PPA_fec!H$10)</f>
        <v>1.8426220370093498</v>
      </c>
      <c r="I141" s="277">
        <f>IF(I$10=0,0,I$10/PPA_fec!I$10)</f>
        <v>1.8204409898599363</v>
      </c>
      <c r="J141" s="277">
        <f>IF(J$10=0,0,J$10/PPA_fec!J$10)</f>
        <v>1.9173007198570251</v>
      </c>
      <c r="K141" s="277">
        <f>IF(K$10=0,0,K$10/PPA_fec!K$10)</f>
        <v>1.9236907892375779</v>
      </c>
      <c r="L141" s="277">
        <f>IF(L$10=0,0,L$10/PPA_fec!L$10)</f>
        <v>1.8175294785602274</v>
      </c>
      <c r="M141" s="277">
        <f>IF(M$10=0,0,M$10/PPA_fec!M$10)</f>
        <v>1.9105030499670745</v>
      </c>
      <c r="N141" s="277">
        <f>IF(N$10=0,0,N$10/PPA_fec!N$10)</f>
        <v>2.068087916854394</v>
      </c>
      <c r="O141" s="277">
        <f>IF(O$10=0,0,O$10/PPA_fec!O$10)</f>
        <v>1.9417564162455077</v>
      </c>
      <c r="P141" s="277">
        <f>IF(P$10=0,0,P$10/PPA_fec!P$10)</f>
        <v>1.7469728479247677</v>
      </c>
      <c r="Q141" s="277">
        <f>IF(Q$10=0,0,Q$10/PPA_fec!Q$10)</f>
        <v>1.7888456519443454</v>
      </c>
      <c r="R141" s="277">
        <f>IF(R$10=0,0,R$10/PPA_fec!R$10)</f>
        <v>1.9054610031283048</v>
      </c>
      <c r="S141" s="277">
        <f>IF(S$10=0,0,S$10/PPA_fec!S$10)</f>
        <v>2.017880656874623</v>
      </c>
      <c r="T141" s="277">
        <f>IF(T$10=0,0,T$10/PPA_fec!T$10)</f>
        <v>2.0040319104615354</v>
      </c>
      <c r="U141" s="277">
        <f>IF(U$10=0,0,U$10/PPA_fec!U$10)</f>
        <v>2.0042823215973042</v>
      </c>
      <c r="V141" s="277">
        <f>IF(V$10=0,0,V$10/PPA_fec!V$10)</f>
        <v>1.9824898108779285</v>
      </c>
      <c r="W141" s="277">
        <f>IF(W$10=0,0,W$10/PPA_fec!W$10)</f>
        <v>1.984636148405672</v>
      </c>
      <c r="DA141" s="78"/>
    </row>
    <row r="142" spans="1:105" ht="12" customHeight="1" x14ac:dyDescent="0.25">
      <c r="A142" s="203" t="s">
        <v>1855</v>
      </c>
      <c r="B142" s="278">
        <f>IF(B$16=0,0,B$16/PPA_fec!B$16)</f>
        <v>0</v>
      </c>
      <c r="C142" s="278">
        <f>IF(C$16=0,0,C$16/PPA_fec!C$16)</f>
        <v>0</v>
      </c>
      <c r="D142" s="278">
        <f>IF(D$16=0,0,D$16/PPA_fec!D$16)</f>
        <v>0</v>
      </c>
      <c r="E142" s="278">
        <f>IF(E$16=0,0,E$16/PPA_fec!E$16)</f>
        <v>0</v>
      </c>
      <c r="F142" s="278">
        <f>IF(F$16=0,0,F$16/PPA_fec!F$16)</f>
        <v>0</v>
      </c>
      <c r="G142" s="278">
        <f>IF(G$16=0,0,G$16/PPA_fec!G$16)</f>
        <v>0</v>
      </c>
      <c r="H142" s="278">
        <f>IF(H$16=0,0,H$16/PPA_fec!H$16)</f>
        <v>0</v>
      </c>
      <c r="I142" s="278">
        <f>IF(I$16=0,0,I$16/PPA_fec!I$16)</f>
        <v>0</v>
      </c>
      <c r="J142" s="278">
        <f>IF(J$16=0,0,J$16/PPA_fec!J$16)</f>
        <v>0</v>
      </c>
      <c r="K142" s="278">
        <f>IF(K$16=0,0,K$16/PPA_fec!K$16)</f>
        <v>0</v>
      </c>
      <c r="L142" s="278">
        <f>IF(L$16=0,0,L$16/PPA_fec!L$16)</f>
        <v>0</v>
      </c>
      <c r="M142" s="278">
        <f>IF(M$16=0,0,M$16/PPA_fec!M$16)</f>
        <v>0</v>
      </c>
      <c r="N142" s="278">
        <f>IF(N$16=0,0,N$16/PPA_fec!N$16)</f>
        <v>0</v>
      </c>
      <c r="O142" s="278">
        <f>IF(O$16=0,0,O$16/PPA_fec!O$16)</f>
        <v>0</v>
      </c>
      <c r="P142" s="278">
        <f>IF(P$16=0,0,P$16/PPA_fec!P$16)</f>
        <v>0</v>
      </c>
      <c r="Q142" s="278">
        <f>IF(Q$16=0,0,Q$16/PPA_fec!Q$16)</f>
        <v>0</v>
      </c>
      <c r="R142" s="278">
        <f>IF(R$16=0,0,R$16/PPA_fec!R$16)</f>
        <v>0</v>
      </c>
      <c r="S142" s="278">
        <f>IF(S$16=0,0,S$16/PPA_fec!S$16)</f>
        <v>0</v>
      </c>
      <c r="T142" s="278">
        <f>IF(T$16=0,0,T$16/PPA_fec!T$16)</f>
        <v>0</v>
      </c>
      <c r="U142" s="278">
        <f>IF(U$16=0,0,U$16/PPA_fec!U$16)</f>
        <v>0</v>
      </c>
      <c r="V142" s="278">
        <f>IF(V$16=0,0,V$16/PPA_fec!V$16)</f>
        <v>0</v>
      </c>
      <c r="W142" s="278">
        <f>IF(W$16=0,0,W$16/PPA_fec!W$16)</f>
        <v>0</v>
      </c>
      <c r="DA142" s="79"/>
    </row>
    <row r="143" spans="1:105" ht="12" customHeight="1" x14ac:dyDescent="0.25">
      <c r="A143" s="203" t="s">
        <v>1857</v>
      </c>
      <c r="B143" s="278">
        <f>IF(B$17=0,0,B$17/PPA_fec!B$17)</f>
        <v>0.91093931443993381</v>
      </c>
      <c r="C143" s="278">
        <f>IF(C$17=0,0,C$17/PPA_fec!C$17)</f>
        <v>0.7311585326404394</v>
      </c>
      <c r="D143" s="278">
        <f>IF(D$17=0,0,D$17/PPA_fec!D$17)</f>
        <v>0.51342792093937584</v>
      </c>
      <c r="E143" s="278">
        <f>IF(E$17=0,0,E$17/PPA_fec!E$17)</f>
        <v>0.56765444058398884</v>
      </c>
      <c r="F143" s="278">
        <f>IF(F$17=0,0,F$17/PPA_fec!F$17)</f>
        <v>0.25292306270375736</v>
      </c>
      <c r="G143" s="278">
        <f>IF(G$17=0,0,G$17/PPA_fec!G$17)</f>
        <v>0.28972211442726997</v>
      </c>
      <c r="H143" s="278">
        <f>IF(H$17=0,0,H$17/PPA_fec!H$17)</f>
        <v>0.27579998361691421</v>
      </c>
      <c r="I143" s="278">
        <f>IF(I$17=0,0,I$17/PPA_fec!I$17)</f>
        <v>0.2423275888228579</v>
      </c>
      <c r="J143" s="278">
        <f>IF(J$17=0,0,J$17/PPA_fec!J$17)</f>
        <v>0.26154267624603811</v>
      </c>
      <c r="K143" s="278">
        <f>IF(K$17=0,0,K$17/PPA_fec!K$17)</f>
        <v>0.26226322080443426</v>
      </c>
      <c r="L143" s="278">
        <f>IF(L$17=0,0,L$17/PPA_fec!L$17)</f>
        <v>0.21089207489481074</v>
      </c>
      <c r="M143" s="278">
        <f>IF(M$17=0,0,M$17/PPA_fec!M$17)</f>
        <v>0.27872596868670946</v>
      </c>
      <c r="N143" s="278">
        <f>IF(N$17=0,0,N$17/PPA_fec!N$17)</f>
        <v>0.29792555477430338</v>
      </c>
      <c r="O143" s="278">
        <f>IF(O$17=0,0,O$17/PPA_fec!O$17)</f>
        <v>0.2282728461280315</v>
      </c>
      <c r="P143" s="278">
        <f>IF(P$17=0,0,P$17/PPA_fec!P$17)</f>
        <v>0.24490245290084589</v>
      </c>
      <c r="Q143" s="278">
        <f>IF(Q$17=0,0,Q$17/PPA_fec!Q$17)</f>
        <v>0.3197292891967104</v>
      </c>
      <c r="R143" s="278">
        <f>IF(R$17=0,0,R$17/PPA_fec!R$17)</f>
        <v>0.34668825795471603</v>
      </c>
      <c r="S143" s="278">
        <f>IF(S$17=0,0,S$17/PPA_fec!S$17)</f>
        <v>0.38358265693437615</v>
      </c>
      <c r="T143" s="278">
        <f>IF(T$17=0,0,T$17/PPA_fec!T$17)</f>
        <v>0.38082117030575224</v>
      </c>
      <c r="U143" s="278">
        <f>IF(U$17=0,0,U$17/PPA_fec!U$17)</f>
        <v>0.35491476949611767</v>
      </c>
      <c r="V143" s="278">
        <f>IF(V$17=0,0,V$17/PPA_fec!V$17)</f>
        <v>0.36806469655284962</v>
      </c>
      <c r="W143" s="278">
        <f>IF(W$17=0,0,W$17/PPA_fec!W$17)</f>
        <v>0.41024974871500697</v>
      </c>
      <c r="DA143" s="79"/>
    </row>
    <row r="144" spans="1:105" ht="12" customHeight="1" x14ac:dyDescent="0.25">
      <c r="A144" s="41" t="s">
        <v>1872</v>
      </c>
      <c r="B144" s="279">
        <f>IF(B$30=0,0,B$30/PPA_fec!B$30)</f>
        <v>0</v>
      </c>
      <c r="C144" s="279">
        <f>IF(C$30=0,0,C$30/PPA_fec!C$30)</f>
        <v>0</v>
      </c>
      <c r="D144" s="279">
        <f>IF(D$30=0,0,D$30/PPA_fec!D$30)</f>
        <v>0</v>
      </c>
      <c r="E144" s="279">
        <f>IF(E$30=0,0,E$30/PPA_fec!E$30)</f>
        <v>0</v>
      </c>
      <c r="F144" s="279">
        <f>IF(F$30=0,0,F$30/PPA_fec!F$30)</f>
        <v>0</v>
      </c>
      <c r="G144" s="279">
        <f>IF(G$30=0,0,G$30/PPA_fec!G$30)</f>
        <v>0</v>
      </c>
      <c r="H144" s="279">
        <f>IF(H$30=0,0,H$30/PPA_fec!H$30)</f>
        <v>0</v>
      </c>
      <c r="I144" s="279">
        <f>IF(I$30=0,0,I$30/PPA_fec!I$30)</f>
        <v>0</v>
      </c>
      <c r="J144" s="279">
        <f>IF(J$30=0,0,J$30/PPA_fec!J$30)</f>
        <v>0</v>
      </c>
      <c r="K144" s="279">
        <f>IF(K$30=0,0,K$30/PPA_fec!K$30)</f>
        <v>0</v>
      </c>
      <c r="L144" s="279">
        <f>IF(L$30=0,0,L$30/PPA_fec!L$30)</f>
        <v>0</v>
      </c>
      <c r="M144" s="279">
        <f>IF(M$30=0,0,M$30/PPA_fec!M$30)</f>
        <v>0</v>
      </c>
      <c r="N144" s="279">
        <f>IF(N$30=0,0,N$30/PPA_fec!N$30)</f>
        <v>0</v>
      </c>
      <c r="O144" s="279">
        <f>IF(O$30=0,0,O$30/PPA_fec!O$30)</f>
        <v>0</v>
      </c>
      <c r="P144" s="279">
        <f>IF(P$30=0,0,P$30/PPA_fec!P$30)</f>
        <v>0</v>
      </c>
      <c r="Q144" s="279">
        <f>IF(Q$30=0,0,Q$30/PPA_fec!Q$30)</f>
        <v>0</v>
      </c>
      <c r="R144" s="279">
        <f>IF(R$30=0,0,R$30/PPA_fec!R$30)</f>
        <v>0</v>
      </c>
      <c r="S144" s="279">
        <f>IF(S$30=0,0,S$30/PPA_fec!S$30)</f>
        <v>0</v>
      </c>
      <c r="T144" s="279">
        <f>IF(T$30=0,0,T$30/PPA_fec!T$30)</f>
        <v>0</v>
      </c>
      <c r="U144" s="279">
        <f>IF(U$30=0,0,U$30/PPA_fec!U$30)</f>
        <v>0</v>
      </c>
      <c r="V144" s="279">
        <f>IF(V$30=0,0,V$30/PPA_fec!V$30)</f>
        <v>0</v>
      </c>
      <c r="W144" s="279">
        <f>IF(W$30=0,0,W$30/PPA_fec!W$30)</f>
        <v>0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53</v>
      </c>
      <c r="B146" s="322">
        <f>IF(B$32=0,0,B$32/PPA_fec!B$32)</f>
        <v>0.85810222669826552</v>
      </c>
      <c r="C146" s="322">
        <f>IF(C$32=0,0,C$32/PPA_fec!C$32)</f>
        <v>0.69834608482260296</v>
      </c>
      <c r="D146" s="322">
        <f>IF(D$32=0,0,D$32/PPA_fec!D$32)</f>
        <v>0.49228581585589987</v>
      </c>
      <c r="E146" s="322">
        <f>IF(E$32=0,0,E$32/PPA_fec!E$32)</f>
        <v>0.55086163042202929</v>
      </c>
      <c r="F146" s="322">
        <f>IF(F$32=0,0,F$32/PPA_fec!F$32)</f>
        <v>0.25339802415832086</v>
      </c>
      <c r="G146" s="322">
        <f>IF(G$32=0,0,G$32/PPA_fec!G$32)</f>
        <v>0.2898485653614119</v>
      </c>
      <c r="H146" s="322">
        <f>IF(H$32=0,0,H$32/PPA_fec!H$32)</f>
        <v>0.27705111536207339</v>
      </c>
      <c r="I146" s="322">
        <f>IF(I$32=0,0,I$32/PPA_fec!I$32)</f>
        <v>0.24508376601439541</v>
      </c>
      <c r="J146" s="322">
        <f>IF(J$32=0,0,J$32/PPA_fec!J$32)</f>
        <v>0.26504678480387167</v>
      </c>
      <c r="K146" s="322">
        <f>IF(K$32=0,0,K$32/PPA_fec!K$32)</f>
        <v>0.27051152093618275</v>
      </c>
      <c r="L146" s="322">
        <f>IF(L$32=0,0,L$32/PPA_fec!L$32)</f>
        <v>0.22127079517738349</v>
      </c>
      <c r="M146" s="322">
        <f>IF(M$32=0,0,M$32/PPA_fec!M$32)</f>
        <v>0.29044666483173071</v>
      </c>
      <c r="N146" s="322">
        <f>IF(N$32=0,0,N$32/PPA_fec!N$32)</f>
        <v>0.30571973144347508</v>
      </c>
      <c r="O146" s="322">
        <f>IF(O$32=0,0,O$32/PPA_fec!O$32)</f>
        <v>0.23757338819835297</v>
      </c>
      <c r="P146" s="322">
        <f>IF(P$32=0,0,P$32/PPA_fec!P$32)</f>
        <v>0.25492604457917423</v>
      </c>
      <c r="Q146" s="322">
        <f>IF(Q$32=0,0,Q$32/PPA_fec!Q$32)</f>
        <v>0.32825541562231214</v>
      </c>
      <c r="R146" s="322">
        <f>IF(R$32=0,0,R$32/PPA_fec!R$32)</f>
        <v>0.35403143063247466</v>
      </c>
      <c r="S146" s="322">
        <f>IF(S$32=0,0,S$32/PPA_fec!S$32)</f>
        <v>0.39270924848838767</v>
      </c>
      <c r="T146" s="322">
        <f>IF(T$32=0,0,T$32/PPA_fec!T$32)</f>
        <v>0.39077104245849192</v>
      </c>
      <c r="U146" s="322">
        <f>IF(U$32=0,0,U$32/PPA_fec!U$32)</f>
        <v>0.36523965216216431</v>
      </c>
      <c r="V146" s="322">
        <f>IF(V$32=0,0,V$32/PPA_fec!V$32)</f>
        <v>0.37851119173496012</v>
      </c>
      <c r="W146" s="322">
        <f>IF(W$32=0,0,W$32/PPA_fec!W$32)</f>
        <v>0.42398771289258391</v>
      </c>
      <c r="DA146" s="95"/>
    </row>
    <row r="147" spans="1:105" ht="12" customHeight="1" x14ac:dyDescent="0.25">
      <c r="A147" s="55" t="s">
        <v>92</v>
      </c>
      <c r="B147" s="275">
        <f>IF(B$33=0,0,B$33/PPA_fec!B$33)</f>
        <v>0</v>
      </c>
      <c r="C147" s="275">
        <f>IF(C$33=0,0,C$33/PPA_fec!C$33)</f>
        <v>0</v>
      </c>
      <c r="D147" s="275">
        <f>IF(D$33=0,0,D$33/PPA_fec!D$33)</f>
        <v>0</v>
      </c>
      <c r="E147" s="275">
        <f>IF(E$33=0,0,E$33/PPA_fec!E$33)</f>
        <v>0</v>
      </c>
      <c r="F147" s="275">
        <f>IF(F$33=0,0,F$33/PPA_fec!F$33)</f>
        <v>0</v>
      </c>
      <c r="G147" s="275">
        <f>IF(G$33=0,0,G$33/PPA_fec!G$33)</f>
        <v>0</v>
      </c>
      <c r="H147" s="275">
        <f>IF(H$33=0,0,H$33/PPA_fec!H$33)</f>
        <v>0</v>
      </c>
      <c r="I147" s="275">
        <f>IF(I$33=0,0,I$33/PPA_fec!I$33)</f>
        <v>0</v>
      </c>
      <c r="J147" s="275">
        <f>IF(J$33=0,0,J$33/PPA_fec!J$33)</f>
        <v>0</v>
      </c>
      <c r="K147" s="275">
        <f>IF(K$33=0,0,K$33/PPA_fec!K$33)</f>
        <v>0</v>
      </c>
      <c r="L147" s="275">
        <f>IF(L$33=0,0,L$33/PPA_fec!L$33)</f>
        <v>0</v>
      </c>
      <c r="M147" s="275">
        <f>IF(M$33=0,0,M$33/PPA_fec!M$33)</f>
        <v>0</v>
      </c>
      <c r="N147" s="275">
        <f>IF(N$33=0,0,N$33/PPA_fec!N$33)</f>
        <v>0</v>
      </c>
      <c r="O147" s="275">
        <f>IF(O$33=0,0,O$33/PPA_fec!O$33)</f>
        <v>0</v>
      </c>
      <c r="P147" s="275">
        <f>IF(P$33=0,0,P$33/PPA_fec!P$33)</f>
        <v>0</v>
      </c>
      <c r="Q147" s="275">
        <f>IF(Q$33=0,0,Q$33/PPA_fec!Q$33)</f>
        <v>0</v>
      </c>
      <c r="R147" s="275">
        <f>IF(R$33=0,0,R$33/PPA_fec!R$33)</f>
        <v>0</v>
      </c>
      <c r="S147" s="275">
        <f>IF(S$33=0,0,S$33/PPA_fec!S$33)</f>
        <v>0</v>
      </c>
      <c r="T147" s="275">
        <f>IF(T$33=0,0,T$33/PPA_fec!T$33)</f>
        <v>0</v>
      </c>
      <c r="U147" s="275">
        <f>IF(U$33=0,0,U$33/PPA_fec!U$33)</f>
        <v>0</v>
      </c>
      <c r="V147" s="275">
        <f>IF(V$33=0,0,V$33/PPA_fec!V$33)</f>
        <v>0</v>
      </c>
      <c r="W147" s="275">
        <f>IF(W$33=0,0,W$33/PPA_fec!W$33)</f>
        <v>0</v>
      </c>
      <c r="DA147" s="76"/>
    </row>
    <row r="148" spans="1:105" ht="12" customHeight="1" x14ac:dyDescent="0.25">
      <c r="A148" s="202" t="s">
        <v>93</v>
      </c>
      <c r="B148" s="276">
        <f>IF(B$34=0,0,B$34/PPA_fec!B$34)</f>
        <v>0</v>
      </c>
      <c r="C148" s="276">
        <f>IF(C$34=0,0,C$34/PPA_fec!C$34)</f>
        <v>0</v>
      </c>
      <c r="D148" s="276">
        <f>IF(D$34=0,0,D$34/PPA_fec!D$34)</f>
        <v>0</v>
      </c>
      <c r="E148" s="276">
        <f>IF(E$34=0,0,E$34/PPA_fec!E$34)</f>
        <v>0</v>
      </c>
      <c r="F148" s="276">
        <f>IF(F$34=0,0,F$34/PPA_fec!F$34)</f>
        <v>0</v>
      </c>
      <c r="G148" s="276">
        <f>IF(G$34=0,0,G$34/PPA_fec!G$34)</f>
        <v>0</v>
      </c>
      <c r="H148" s="276">
        <f>IF(H$34=0,0,H$34/PPA_fec!H$34)</f>
        <v>0</v>
      </c>
      <c r="I148" s="276">
        <f>IF(I$34=0,0,I$34/PPA_fec!I$34)</f>
        <v>0</v>
      </c>
      <c r="J148" s="276">
        <f>IF(J$34=0,0,J$34/PPA_fec!J$34)</f>
        <v>0</v>
      </c>
      <c r="K148" s="276">
        <f>IF(K$34=0,0,K$34/PPA_fec!K$34)</f>
        <v>0</v>
      </c>
      <c r="L148" s="276">
        <f>IF(L$34=0,0,L$34/PPA_fec!L$34)</f>
        <v>0</v>
      </c>
      <c r="M148" s="276">
        <f>IF(M$34=0,0,M$34/PPA_fec!M$34)</f>
        <v>0</v>
      </c>
      <c r="N148" s="276">
        <f>IF(N$34=0,0,N$34/PPA_fec!N$34)</f>
        <v>0</v>
      </c>
      <c r="O148" s="276">
        <f>IF(O$34=0,0,O$34/PPA_fec!O$34)</f>
        <v>0</v>
      </c>
      <c r="P148" s="276">
        <f>IF(P$34=0,0,P$34/PPA_fec!P$34)</f>
        <v>0</v>
      </c>
      <c r="Q148" s="276">
        <f>IF(Q$34=0,0,Q$34/PPA_fec!Q$34)</f>
        <v>0</v>
      </c>
      <c r="R148" s="276">
        <f>IF(R$34=0,0,R$34/PPA_fec!R$34)</f>
        <v>0</v>
      </c>
      <c r="S148" s="276">
        <f>IF(S$34=0,0,S$34/PPA_fec!S$34)</f>
        <v>0</v>
      </c>
      <c r="T148" s="276">
        <f>IF(T$34=0,0,T$34/PPA_fec!T$34)</f>
        <v>0</v>
      </c>
      <c r="U148" s="276">
        <f>IF(U$34=0,0,U$34/PPA_fec!U$34)</f>
        <v>0</v>
      </c>
      <c r="V148" s="276">
        <f>IF(V$34=0,0,V$34/PPA_fec!V$34)</f>
        <v>0</v>
      </c>
      <c r="W148" s="276">
        <f>IF(W$34=0,0,W$34/PPA_fec!W$34)</f>
        <v>0</v>
      </c>
      <c r="DA148" s="77"/>
    </row>
    <row r="149" spans="1:105" ht="12" customHeight="1" x14ac:dyDescent="0.25">
      <c r="A149" s="202" t="s">
        <v>94</v>
      </c>
      <c r="B149" s="276">
        <f>IF(B$35=0,0,B$35/PPA_fec!B$35)</f>
        <v>0</v>
      </c>
      <c r="C149" s="276">
        <f>IF(C$35=0,0,C$35/PPA_fec!C$35)</f>
        <v>0</v>
      </c>
      <c r="D149" s="276">
        <f>IF(D$35=0,0,D$35/PPA_fec!D$35)</f>
        <v>0</v>
      </c>
      <c r="E149" s="276">
        <f>IF(E$35=0,0,E$35/PPA_fec!E$35)</f>
        <v>0</v>
      </c>
      <c r="F149" s="276">
        <f>IF(F$35=0,0,F$35/PPA_fec!F$35)</f>
        <v>0</v>
      </c>
      <c r="G149" s="276">
        <f>IF(G$35=0,0,G$35/PPA_fec!G$35)</f>
        <v>0</v>
      </c>
      <c r="H149" s="276">
        <f>IF(H$35=0,0,H$35/PPA_fec!H$35)</f>
        <v>0</v>
      </c>
      <c r="I149" s="276">
        <f>IF(I$35=0,0,I$35/PPA_fec!I$35)</f>
        <v>0</v>
      </c>
      <c r="J149" s="276">
        <f>IF(J$35=0,0,J$35/PPA_fec!J$35)</f>
        <v>0</v>
      </c>
      <c r="K149" s="276">
        <f>IF(K$35=0,0,K$35/PPA_fec!K$35)</f>
        <v>0</v>
      </c>
      <c r="L149" s="276">
        <f>IF(L$35=0,0,L$35/PPA_fec!L$35)</f>
        <v>0</v>
      </c>
      <c r="M149" s="276">
        <f>IF(M$35=0,0,M$35/PPA_fec!M$35)</f>
        <v>0</v>
      </c>
      <c r="N149" s="276">
        <f>IF(N$35=0,0,N$35/PPA_fec!N$35)</f>
        <v>0</v>
      </c>
      <c r="O149" s="276">
        <f>IF(O$35=0,0,O$35/PPA_fec!O$35)</f>
        <v>0</v>
      </c>
      <c r="P149" s="276">
        <f>IF(P$35=0,0,P$35/PPA_fec!P$35)</f>
        <v>0</v>
      </c>
      <c r="Q149" s="276">
        <f>IF(Q$35=0,0,Q$35/PPA_fec!Q$35)</f>
        <v>0</v>
      </c>
      <c r="R149" s="276">
        <f>IF(R$35=0,0,R$35/PPA_fec!R$35)</f>
        <v>0</v>
      </c>
      <c r="S149" s="276">
        <f>IF(S$35=0,0,S$35/PPA_fec!S$35)</f>
        <v>0</v>
      </c>
      <c r="T149" s="276">
        <f>IF(T$35=0,0,T$35/PPA_fec!T$35)</f>
        <v>0</v>
      </c>
      <c r="U149" s="276">
        <f>IF(U$35=0,0,U$35/PPA_fec!U$35)</f>
        <v>0</v>
      </c>
      <c r="V149" s="276">
        <f>IF(V$35=0,0,V$35/PPA_fec!V$35)</f>
        <v>0</v>
      </c>
      <c r="W149" s="276">
        <f>IF(W$35=0,0,W$35/PPA_fec!W$35)</f>
        <v>0</v>
      </c>
      <c r="DA149" s="77"/>
    </row>
    <row r="150" spans="1:105" ht="12" customHeight="1" x14ac:dyDescent="0.25">
      <c r="A150" s="202" t="s">
        <v>95</v>
      </c>
      <c r="B150" s="276">
        <f>IF(B$36=0,0,B$36/PPA_fec!B$36)</f>
        <v>0</v>
      </c>
      <c r="C150" s="276">
        <f>IF(C$36=0,0,C$36/PPA_fec!C$36)</f>
        <v>0</v>
      </c>
      <c r="D150" s="276">
        <f>IF(D$36=0,0,D$36/PPA_fec!D$36)</f>
        <v>0</v>
      </c>
      <c r="E150" s="276">
        <f>IF(E$36=0,0,E$36/PPA_fec!E$36)</f>
        <v>0</v>
      </c>
      <c r="F150" s="276">
        <f>IF(F$36=0,0,F$36/PPA_fec!F$36)</f>
        <v>0</v>
      </c>
      <c r="G150" s="276">
        <f>IF(G$36=0,0,G$36/PPA_fec!G$36)</f>
        <v>0</v>
      </c>
      <c r="H150" s="276">
        <f>IF(H$36=0,0,H$36/PPA_fec!H$36)</f>
        <v>0</v>
      </c>
      <c r="I150" s="276">
        <f>IF(I$36=0,0,I$36/PPA_fec!I$36)</f>
        <v>0</v>
      </c>
      <c r="J150" s="276">
        <f>IF(J$36=0,0,J$36/PPA_fec!J$36)</f>
        <v>0</v>
      </c>
      <c r="K150" s="276">
        <f>IF(K$36=0,0,K$36/PPA_fec!K$36)</f>
        <v>0</v>
      </c>
      <c r="L150" s="276">
        <f>IF(L$36=0,0,L$36/PPA_fec!L$36)</f>
        <v>0</v>
      </c>
      <c r="M150" s="276">
        <f>IF(M$36=0,0,M$36/PPA_fec!M$36)</f>
        <v>0</v>
      </c>
      <c r="N150" s="276">
        <f>IF(N$36=0,0,N$36/PPA_fec!N$36)</f>
        <v>0</v>
      </c>
      <c r="O150" s="276">
        <f>IF(O$36=0,0,O$36/PPA_fec!O$36)</f>
        <v>0</v>
      </c>
      <c r="P150" s="276">
        <f>IF(P$36=0,0,P$36/PPA_fec!P$36)</f>
        <v>0</v>
      </c>
      <c r="Q150" s="276">
        <f>IF(Q$36=0,0,Q$36/PPA_fec!Q$36)</f>
        <v>0</v>
      </c>
      <c r="R150" s="276">
        <f>IF(R$36=0,0,R$36/PPA_fec!R$36)</f>
        <v>0</v>
      </c>
      <c r="S150" s="276">
        <f>IF(S$36=0,0,S$36/PPA_fec!S$36)</f>
        <v>0</v>
      </c>
      <c r="T150" s="276">
        <f>IF(T$36=0,0,T$36/PPA_fec!T$36)</f>
        <v>0</v>
      </c>
      <c r="U150" s="276">
        <f>IF(U$36=0,0,U$36/PPA_fec!U$36)</f>
        <v>0</v>
      </c>
      <c r="V150" s="276">
        <f>IF(V$36=0,0,V$36/PPA_fec!V$36)</f>
        <v>0</v>
      </c>
      <c r="W150" s="276">
        <f>IF(W$36=0,0,W$36/PPA_fec!W$36)</f>
        <v>0</v>
      </c>
      <c r="DA150" s="77"/>
    </row>
    <row r="151" spans="1:105" ht="12" customHeight="1" x14ac:dyDescent="0.25">
      <c r="A151" s="56" t="s">
        <v>96</v>
      </c>
      <c r="B151" s="277">
        <f>IF(B$37=0,0,B$37/PPA_fec!B$37)</f>
        <v>1.7687690551799344</v>
      </c>
      <c r="C151" s="277">
        <f>IF(C$37=0,0,C$37/PPA_fec!C$37)</f>
        <v>2.0466882245313078</v>
      </c>
      <c r="D151" s="277">
        <f>IF(D$37=0,0,D$37/PPA_fec!D$37)</f>
        <v>2.0283602621210912</v>
      </c>
      <c r="E151" s="277">
        <f>IF(E$37=0,0,E$37/PPA_fec!E$37)</f>
        <v>2.0305162613800478</v>
      </c>
      <c r="F151" s="277">
        <f>IF(F$37=0,0,F$37/PPA_fec!F$37)</f>
        <v>1.703391556565671</v>
      </c>
      <c r="G151" s="277">
        <f>IF(G$37=0,0,G$37/PPA_fec!G$37)</f>
        <v>1.8233570992466759</v>
      </c>
      <c r="H151" s="277">
        <f>IF(H$37=0,0,H$37/PPA_fec!H$37)</f>
        <v>1.84262203700935</v>
      </c>
      <c r="I151" s="277">
        <f>IF(I$37=0,0,I$37/PPA_fec!I$37)</f>
        <v>1.820440989859937</v>
      </c>
      <c r="J151" s="277">
        <f>IF(J$37=0,0,J$37/PPA_fec!J$37)</f>
        <v>1.9173007198570255</v>
      </c>
      <c r="K151" s="277">
        <f>IF(K$37=0,0,K$37/PPA_fec!K$37)</f>
        <v>1.9236907892375785</v>
      </c>
      <c r="L151" s="277">
        <f>IF(L$37=0,0,L$37/PPA_fec!L$37)</f>
        <v>1.8175294785602278</v>
      </c>
      <c r="M151" s="277">
        <f>IF(M$37=0,0,M$37/PPA_fec!M$37)</f>
        <v>1.9105030499670743</v>
      </c>
      <c r="N151" s="277">
        <f>IF(N$37=0,0,N$37/PPA_fec!N$37)</f>
        <v>2.068087916854394</v>
      </c>
      <c r="O151" s="277">
        <f>IF(O$37=0,0,O$37/PPA_fec!O$37)</f>
        <v>1.9417564162455074</v>
      </c>
      <c r="P151" s="277">
        <f>IF(P$37=0,0,P$37/PPA_fec!P$37)</f>
        <v>1.7469728479247677</v>
      </c>
      <c r="Q151" s="277">
        <f>IF(Q$37=0,0,Q$37/PPA_fec!Q$37)</f>
        <v>1.7888456519443445</v>
      </c>
      <c r="R151" s="277">
        <f>IF(R$37=0,0,R$37/PPA_fec!R$37)</f>
        <v>1.9054610031283044</v>
      </c>
      <c r="S151" s="277">
        <f>IF(S$37=0,0,S$37/PPA_fec!S$37)</f>
        <v>2.017880656874623</v>
      </c>
      <c r="T151" s="277">
        <f>IF(T$37=0,0,T$37/PPA_fec!T$37)</f>
        <v>2.0040319104615349</v>
      </c>
      <c r="U151" s="277">
        <f>IF(U$37=0,0,U$37/PPA_fec!U$37)</f>
        <v>2.0042823215973038</v>
      </c>
      <c r="V151" s="277">
        <f>IF(V$37=0,0,V$37/PPA_fec!V$37)</f>
        <v>1.9824898108779279</v>
      </c>
      <c r="W151" s="277">
        <f>IF(W$37=0,0,W$37/PPA_fec!W$37)</f>
        <v>1.9846361484056718</v>
      </c>
      <c r="DA151" s="78"/>
    </row>
    <row r="152" spans="1:105" ht="12" customHeight="1" x14ac:dyDescent="0.25">
      <c r="A152" s="203" t="s">
        <v>1885</v>
      </c>
      <c r="B152" s="278">
        <f>IF(B$43=0,0,B$43/PPA_fec!B$43)</f>
        <v>0.82040391489295161</v>
      </c>
      <c r="C152" s="278">
        <f>IF(C$43=0,0,C$43/PPA_fec!C$43)</f>
        <v>0.63094265460673449</v>
      </c>
      <c r="D152" s="278">
        <f>IF(D$43=0,0,D$43/PPA_fec!D$43)</f>
        <v>0.44495955890122751</v>
      </c>
      <c r="E152" s="278">
        <f>IF(E$43=0,0,E$43/PPA_fec!E$43)</f>
        <v>0.4704405831346628</v>
      </c>
      <c r="F152" s="278">
        <f>IF(F$43=0,0,F$43/PPA_fec!F$43)</f>
        <v>0.19685331805862619</v>
      </c>
      <c r="G152" s="278">
        <f>IF(G$43=0,0,G$43/PPA_fec!G$43)</f>
        <v>0.22642558001828411</v>
      </c>
      <c r="H152" s="278">
        <f>IF(H$43=0,0,H$43/PPA_fec!H$43)</f>
        <v>0.21469275636849811</v>
      </c>
      <c r="I152" s="278">
        <f>IF(I$43=0,0,I$43/PPA_fec!I$43)</f>
        <v>0.18736372235039198</v>
      </c>
      <c r="J152" s="278">
        <f>IF(J$43=0,0,J$43/PPA_fec!J$43)</f>
        <v>0.20217039566750344</v>
      </c>
      <c r="K152" s="278">
        <f>IF(K$43=0,0,K$43/PPA_fec!K$43)</f>
        <v>0.19435436006590662</v>
      </c>
      <c r="L152" s="278">
        <f>IF(L$43=0,0,L$43/PPA_fec!L$43)</f>
        <v>0.15223892537426581</v>
      </c>
      <c r="M152" s="278">
        <f>IF(M$43=0,0,M$43/PPA_fec!M$43)</f>
        <v>0.19947742383965894</v>
      </c>
      <c r="N152" s="278">
        <f>IF(N$43=0,0,N$43/PPA_fec!N$43)</f>
        <v>0.22554334300712703</v>
      </c>
      <c r="O152" s="278">
        <f>IF(O$43=0,0,O$43/PPA_fec!O$43)</f>
        <v>0.16940056562625963</v>
      </c>
      <c r="P152" s="278">
        <f>IF(P$43=0,0,P$43/PPA_fec!P$43)</f>
        <v>0.17626381187219983</v>
      </c>
      <c r="Q152" s="278">
        <f>IF(Q$43=0,0,Q$43/PPA_fec!Q$43)</f>
        <v>0.23201394198681127</v>
      </c>
      <c r="R152" s="278">
        <f>IF(R$43=0,0,R$43/PPA_fec!R$43)</f>
        <v>0.25713579881241044</v>
      </c>
      <c r="S152" s="278">
        <f>IF(S$43=0,0,S$43/PPA_fec!S$43)</f>
        <v>0.28331917640698356</v>
      </c>
      <c r="T152" s="278">
        <f>IF(T$43=0,0,T$43/PPA_fec!T$43)</f>
        <v>0.27901332265736095</v>
      </c>
      <c r="U152" s="278">
        <f>IF(U$43=0,0,U$43/PPA_fec!U$43)</f>
        <v>0.26018706596965707</v>
      </c>
      <c r="V152" s="278">
        <f>IF(V$43=0,0,V$43/PPA_fec!V$43)</f>
        <v>0.26809301891047421</v>
      </c>
      <c r="W152" s="278">
        <f>IF(W$43=0,0,W$43/PPA_fec!W$43)</f>
        <v>0.29043773023012809</v>
      </c>
      <c r="DA152" s="79"/>
    </row>
    <row r="153" spans="1:105" ht="12" customHeight="1" x14ac:dyDescent="0.25">
      <c r="A153" s="203" t="s">
        <v>1900</v>
      </c>
      <c r="B153" s="278">
        <f>IF(B$56=0,0,B$56/PPA_fec!B$56)</f>
        <v>0.93320270389519733</v>
      </c>
      <c r="C153" s="278">
        <f>IF(C$56=0,0,C$56/PPA_fec!C$56)</f>
        <v>0.75715758515590048</v>
      </c>
      <c r="D153" s="278">
        <f>IF(D$56=0,0,D$56/PPA_fec!D$56)</f>
        <v>0.53109506119636329</v>
      </c>
      <c r="E153" s="278">
        <f>IF(E$56=0,0,E$56/PPA_fec!E$56)</f>
        <v>0.59419928077525319</v>
      </c>
      <c r="F153" s="278">
        <f>IF(F$56=0,0,F$56/PPA_fec!F$56)</f>
        <v>0.26951892005461048</v>
      </c>
      <c r="G153" s="278">
        <f>IF(G$56=0,0,G$56/PPA_fec!G$56)</f>
        <v>0.30835727956022757</v>
      </c>
      <c r="H153" s="278">
        <f>IF(H$56=0,0,H$56/PPA_fec!H$56)</f>
        <v>0.29388314959000744</v>
      </c>
      <c r="I153" s="278">
        <f>IF(I$56=0,0,I$56/PPA_fec!I$56)</f>
        <v>0.2587362701153364</v>
      </c>
      <c r="J153" s="278">
        <f>IF(J$56=0,0,J$56/PPA_fec!J$56)</f>
        <v>0.27927313301222112</v>
      </c>
      <c r="K153" s="278">
        <f>IF(K$56=0,0,K$56/PPA_fec!K$56)</f>
        <v>0.28369234226473128</v>
      </c>
      <c r="L153" s="278">
        <f>IF(L$56=0,0,L$56/PPA_fec!L$56)</f>
        <v>0.23005307951764753</v>
      </c>
      <c r="M153" s="278">
        <f>IF(M$56=0,0,M$56/PPA_fec!M$56)</f>
        <v>0.30491377941132608</v>
      </c>
      <c r="N153" s="278">
        <f>IF(N$56=0,0,N$56/PPA_fec!N$56)</f>
        <v>0.32013620238791934</v>
      </c>
      <c r="O153" s="278">
        <f>IF(O$56=0,0,O$56/PPA_fec!O$56)</f>
        <v>0.24681647584663233</v>
      </c>
      <c r="P153" s="278">
        <f>IF(P$56=0,0,P$56/PPA_fec!P$56)</f>
        <v>0.26741450445177578</v>
      </c>
      <c r="Q153" s="278">
        <f>IF(Q$56=0,0,Q$56/PPA_fec!Q$56)</f>
        <v>0.34818690659567519</v>
      </c>
      <c r="R153" s="278">
        <f>IF(R$56=0,0,R$56/PPA_fec!R$56)</f>
        <v>0.37491581751174907</v>
      </c>
      <c r="S153" s="278">
        <f>IF(S$56=0,0,S$56/PPA_fec!S$56)</f>
        <v>0.4153598804162989</v>
      </c>
      <c r="T153" s="278">
        <f>IF(T$56=0,0,T$56/PPA_fec!T$56)</f>
        <v>0.41343388736316639</v>
      </c>
      <c r="U153" s="278">
        <f>IF(U$56=0,0,U$56/PPA_fec!U$56)</f>
        <v>0.38523569267632496</v>
      </c>
      <c r="V153" s="278">
        <f>IF(V$56=0,0,V$56/PPA_fec!V$56)</f>
        <v>0.40033795678758877</v>
      </c>
      <c r="W153" s="278">
        <f>IF(W$56=0,0,W$56/PPA_fec!W$56)</f>
        <v>0.45041848336401952</v>
      </c>
      <c r="DA153" s="79"/>
    </row>
    <row r="154" spans="1:105" ht="12" customHeight="1" x14ac:dyDescent="0.25">
      <c r="A154" s="41" t="s">
        <v>1915</v>
      </c>
      <c r="B154" s="279">
        <f>IF(B$69=0,0,B$69/PPA_fec!B$69)</f>
        <v>0.78232961388055511</v>
      </c>
      <c r="C154" s="279">
        <f>IF(C$69=0,0,C$69/PPA_fec!C$69)</f>
        <v>0.63674673839797191</v>
      </c>
      <c r="D154" s="279">
        <f>IF(D$69=0,0,D$69/PPA_fec!D$69)</f>
        <v>0.44645454277369073</v>
      </c>
      <c r="E154" s="279">
        <f>IF(E$69=0,0,E$69/PPA_fec!E$69)</f>
        <v>0.50129791160150439</v>
      </c>
      <c r="F154" s="279">
        <f>IF(F$69=0,0,F$69/PPA_fec!F$69)</f>
        <v>0.22870582067126485</v>
      </c>
      <c r="G154" s="279">
        <f>IF(G$69=0,0,G$69/PPA_fec!G$69)</f>
        <v>0.26154026285674875</v>
      </c>
      <c r="H154" s="279">
        <f>IF(H$69=0,0,H$69/PPA_fec!H$69)</f>
        <v>0.24935177503578418</v>
      </c>
      <c r="I154" s="279">
        <f>IF(I$69=0,0,I$69/PPA_fec!I$69)</f>
        <v>0.21967420611343605</v>
      </c>
      <c r="J154" s="279">
        <f>IF(J$69=0,0,J$69/PPA_fec!J$69)</f>
        <v>0.23709496560891985</v>
      </c>
      <c r="K154" s="279">
        <f>IF(K$69=0,0,K$69/PPA_fec!K$69)</f>
        <v>0.24184343128989758</v>
      </c>
      <c r="L154" s="279">
        <f>IF(L$69=0,0,L$69/PPA_fec!L$69)</f>
        <v>0.1966733139246705</v>
      </c>
      <c r="M154" s="279">
        <f>IF(M$69=0,0,M$69/PPA_fec!M$69)</f>
        <v>0.26089500715591224</v>
      </c>
      <c r="N154" s="279">
        <f>IF(N$69=0,0,N$69/PPA_fec!N$69)</f>
        <v>0.27227332414343536</v>
      </c>
      <c r="O154" s="279">
        <f>IF(O$69=0,0,O$69/PPA_fec!O$69)</f>
        <v>0.2103698621866906</v>
      </c>
      <c r="P154" s="279">
        <f>IF(P$69=0,0,P$69/PPA_fec!P$69)</f>
        <v>0.22867626093181825</v>
      </c>
      <c r="Q154" s="279">
        <f>IF(Q$69=0,0,Q$69/PPA_fec!Q$69)</f>
        <v>0.29747619940962672</v>
      </c>
      <c r="R154" s="279">
        <f>IF(R$69=0,0,R$69/PPA_fec!R$69)</f>
        <v>0.31953545511966081</v>
      </c>
      <c r="S154" s="279">
        <f>IF(S$69=0,0,S$69/PPA_fec!S$69)</f>
        <v>0.35410802182997325</v>
      </c>
      <c r="T154" s="279">
        <f>IF(T$69=0,0,T$69/PPA_fec!T$69)</f>
        <v>0.35277234415838488</v>
      </c>
      <c r="U154" s="279">
        <f>IF(U$69=0,0,U$69/PPA_fec!U$69)</f>
        <v>0.32869421663707393</v>
      </c>
      <c r="V154" s="279">
        <f>IF(V$69=0,0,V$69/PPA_fec!V$69)</f>
        <v>0.34182362494375673</v>
      </c>
      <c r="W154" s="279">
        <f>IF(W$69=0,0,W$69/PPA_fec!W$69)</f>
        <v>0.38578276215950968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60</v>
      </c>
      <c r="B156" s="322">
        <f>IF(B$83=0,0,B$83/PPA_fec!B$83)</f>
        <v>0.47889926332934446</v>
      </c>
      <c r="C156" s="322">
        <f>IF(C$83=0,0,C$83/PPA_fec!C$83)</f>
        <v>0.63982893628767656</v>
      </c>
      <c r="D156" s="322">
        <f>IF(D$83=0,0,D$83/PPA_fec!D$83)</f>
        <v>0.67561462230888247</v>
      </c>
      <c r="E156" s="322">
        <f>IF(E$83=0,0,E$83/PPA_fec!E$83)</f>
        <v>0.67219280390462099</v>
      </c>
      <c r="F156" s="322">
        <f>IF(F$83=0,0,F$83/PPA_fec!F$83)</f>
        <v>0.47361016443222481</v>
      </c>
      <c r="G156" s="322">
        <f>IF(G$83=0,0,G$83/PPA_fec!G$83)</f>
        <v>0.53513764787004836</v>
      </c>
      <c r="H156" s="322">
        <f>IF(H$83=0,0,H$83/PPA_fec!H$83)</f>
        <v>0.54557999936117829</v>
      </c>
      <c r="I156" s="322">
        <f>IF(I$83=0,0,I$83/PPA_fec!I$83)</f>
        <v>0.53309219678740405</v>
      </c>
      <c r="J156" s="322">
        <f>IF(J$83=0,0,J$83/PPA_fec!J$83)</f>
        <v>0.58948582014431239</v>
      </c>
      <c r="K156" s="322">
        <f>IF(K$83=0,0,K$83/PPA_fec!K$83)</f>
        <v>0.58619929449512664</v>
      </c>
      <c r="L156" s="322">
        <f>IF(L$83=0,0,L$83/PPA_fec!L$83)</f>
        <v>0.52680482559570441</v>
      </c>
      <c r="M156" s="322">
        <f>IF(M$83=0,0,M$83/PPA_fec!M$83)</f>
        <v>0.56979034175749832</v>
      </c>
      <c r="N156" s="322">
        <f>IF(N$83=0,0,N$83/PPA_fec!N$83)</f>
        <v>0.69303738808620652</v>
      </c>
      <c r="O156" s="322">
        <f>IF(O$83=0,0,O$83/PPA_fec!O$83)</f>
        <v>0.60137022050582778</v>
      </c>
      <c r="P156" s="322">
        <f>IF(P$83=0,0,P$83/PPA_fec!P$83)</f>
        <v>0.51599474235173082</v>
      </c>
      <c r="Q156" s="322">
        <f>IF(Q$83=0,0,Q$83/PPA_fec!Q$83)</f>
        <v>0.5382046334513082</v>
      </c>
      <c r="R156" s="322">
        <f>IF(R$83=0,0,R$83/PPA_fec!R$83)</f>
        <v>0.61673999904669807</v>
      </c>
      <c r="S156" s="322">
        <f>IF(S$83=0,0,S$83/PPA_fec!S$83)</f>
        <v>0.6833352211904814</v>
      </c>
      <c r="T156" s="322">
        <f>IF(T$83=0,0,T$83/PPA_fec!T$83)</f>
        <v>0.66759985522890508</v>
      </c>
      <c r="U156" s="322">
        <f>IF(U$83=0,0,U$83/PPA_fec!U$83)</f>
        <v>0.66593136209676262</v>
      </c>
      <c r="V156" s="322">
        <f>IF(V$83=0,0,V$83/PPA_fec!V$83)</f>
        <v>0.64736578910093501</v>
      </c>
      <c r="W156" s="322">
        <f>IF(W$83=0,0,W$83/PPA_fec!W$83)</f>
        <v>0.62885568525552538</v>
      </c>
      <c r="DA156" s="95"/>
    </row>
    <row r="157" spans="1:105" ht="12" customHeight="1" x14ac:dyDescent="0.25">
      <c r="A157" s="55" t="s">
        <v>92</v>
      </c>
      <c r="B157" s="332">
        <f>IF(B$84=0,0,B$84/PPA_fec!B$84)</f>
        <v>0</v>
      </c>
      <c r="C157" s="332">
        <f>IF(C$84=0,0,C$84/PPA_fec!C$84)</f>
        <v>0</v>
      </c>
      <c r="D157" s="332">
        <f>IF(D$84=0,0,D$84/PPA_fec!D$84)</f>
        <v>0</v>
      </c>
      <c r="E157" s="332">
        <f>IF(E$84=0,0,E$84/PPA_fec!E$84)</f>
        <v>0</v>
      </c>
      <c r="F157" s="332">
        <f>IF(F$84=0,0,F$84/PPA_fec!F$84)</f>
        <v>0</v>
      </c>
      <c r="G157" s="332">
        <f>IF(G$84=0,0,G$84/PPA_fec!G$84)</f>
        <v>0</v>
      </c>
      <c r="H157" s="332">
        <f>IF(H$84=0,0,H$84/PPA_fec!H$84)</f>
        <v>0</v>
      </c>
      <c r="I157" s="332">
        <f>IF(I$84=0,0,I$84/PPA_fec!I$84)</f>
        <v>0</v>
      </c>
      <c r="J157" s="332">
        <f>IF(J$84=0,0,J$84/PPA_fec!J$84)</f>
        <v>0</v>
      </c>
      <c r="K157" s="332">
        <f>IF(K$84=0,0,K$84/PPA_fec!K$84)</f>
        <v>0</v>
      </c>
      <c r="L157" s="332">
        <f>IF(L$84=0,0,L$84/PPA_fec!L$84)</f>
        <v>0</v>
      </c>
      <c r="M157" s="332">
        <f>IF(M$84=0,0,M$84/PPA_fec!M$84)</f>
        <v>0</v>
      </c>
      <c r="N157" s="332">
        <f>IF(N$84=0,0,N$84/PPA_fec!N$84)</f>
        <v>0</v>
      </c>
      <c r="O157" s="332">
        <f>IF(O$84=0,0,O$84/PPA_fec!O$84)</f>
        <v>0</v>
      </c>
      <c r="P157" s="332">
        <f>IF(P$84=0,0,P$84/PPA_fec!P$84)</f>
        <v>0</v>
      </c>
      <c r="Q157" s="332">
        <f>IF(Q$84=0,0,Q$84/PPA_fec!Q$84)</f>
        <v>0</v>
      </c>
      <c r="R157" s="332">
        <f>IF(R$84=0,0,R$84/PPA_fec!R$84)</f>
        <v>0</v>
      </c>
      <c r="S157" s="332">
        <f>IF(S$84=0,0,S$84/PPA_fec!S$84)</f>
        <v>0</v>
      </c>
      <c r="T157" s="332">
        <f>IF(T$84=0,0,T$84/PPA_fec!T$84)</f>
        <v>0</v>
      </c>
      <c r="U157" s="332">
        <f>IF(U$84=0,0,U$84/PPA_fec!U$84)</f>
        <v>0</v>
      </c>
      <c r="V157" s="332">
        <f>IF(V$84=0,0,V$84/PPA_fec!V$84)</f>
        <v>0</v>
      </c>
      <c r="W157" s="332">
        <f>IF(W$84=0,0,W$84/PPA_fec!W$84)</f>
        <v>0</v>
      </c>
      <c r="DA157" s="67"/>
    </row>
    <row r="158" spans="1:105" ht="12" customHeight="1" x14ac:dyDescent="0.25">
      <c r="A158" s="202" t="s">
        <v>93</v>
      </c>
      <c r="B158" s="333">
        <f>IF(B$85=0,0,B$85/PPA_fec!B$85)</f>
        <v>0</v>
      </c>
      <c r="C158" s="333">
        <f>IF(C$85=0,0,C$85/PPA_fec!C$85)</f>
        <v>0</v>
      </c>
      <c r="D158" s="333">
        <f>IF(D$85=0,0,D$85/PPA_fec!D$85)</f>
        <v>0</v>
      </c>
      <c r="E158" s="333">
        <f>IF(E$85=0,0,E$85/PPA_fec!E$85)</f>
        <v>0</v>
      </c>
      <c r="F158" s="333">
        <f>IF(F$85=0,0,F$85/PPA_fec!F$85)</f>
        <v>0</v>
      </c>
      <c r="G158" s="333">
        <f>IF(G$85=0,0,G$85/PPA_fec!G$85)</f>
        <v>0</v>
      </c>
      <c r="H158" s="333">
        <f>IF(H$85=0,0,H$85/PPA_fec!H$85)</f>
        <v>0</v>
      </c>
      <c r="I158" s="333">
        <f>IF(I$85=0,0,I$85/PPA_fec!I$85)</f>
        <v>0</v>
      </c>
      <c r="J158" s="333">
        <f>IF(J$85=0,0,J$85/PPA_fec!J$85)</f>
        <v>0</v>
      </c>
      <c r="K158" s="333">
        <f>IF(K$85=0,0,K$85/PPA_fec!K$85)</f>
        <v>0</v>
      </c>
      <c r="L158" s="333">
        <f>IF(L$85=0,0,L$85/PPA_fec!L$85)</f>
        <v>0</v>
      </c>
      <c r="M158" s="333">
        <f>IF(M$85=0,0,M$85/PPA_fec!M$85)</f>
        <v>0</v>
      </c>
      <c r="N158" s="333">
        <f>IF(N$85=0,0,N$85/PPA_fec!N$85)</f>
        <v>0</v>
      </c>
      <c r="O158" s="333">
        <f>IF(O$85=0,0,O$85/PPA_fec!O$85)</f>
        <v>0</v>
      </c>
      <c r="P158" s="333">
        <f>IF(P$85=0,0,P$85/PPA_fec!P$85)</f>
        <v>0</v>
      </c>
      <c r="Q158" s="333">
        <f>IF(Q$85=0,0,Q$85/PPA_fec!Q$85)</f>
        <v>0</v>
      </c>
      <c r="R158" s="333">
        <f>IF(R$85=0,0,R$85/PPA_fec!R$85)</f>
        <v>0</v>
      </c>
      <c r="S158" s="333">
        <f>IF(S$85=0,0,S$85/PPA_fec!S$85)</f>
        <v>0</v>
      </c>
      <c r="T158" s="333">
        <f>IF(T$85=0,0,T$85/PPA_fec!T$85)</f>
        <v>0</v>
      </c>
      <c r="U158" s="333">
        <f>IF(U$85=0,0,U$85/PPA_fec!U$85)</f>
        <v>0</v>
      </c>
      <c r="V158" s="333">
        <f>IF(V$85=0,0,V$85/PPA_fec!V$85)</f>
        <v>0</v>
      </c>
      <c r="W158" s="333">
        <f>IF(W$85=0,0,W$85/PPA_fec!W$85)</f>
        <v>0</v>
      </c>
      <c r="DA158" s="174"/>
    </row>
    <row r="159" spans="1:105" ht="12" customHeight="1" x14ac:dyDescent="0.25">
      <c r="A159" s="202" t="s">
        <v>94</v>
      </c>
      <c r="B159" s="333">
        <f>IF(B$86=0,0,B$86/PPA_fec!B$86)</f>
        <v>0</v>
      </c>
      <c r="C159" s="333">
        <f>IF(C$86=0,0,C$86/PPA_fec!C$86)</f>
        <v>0</v>
      </c>
      <c r="D159" s="333">
        <f>IF(D$86=0,0,D$86/PPA_fec!D$86)</f>
        <v>0</v>
      </c>
      <c r="E159" s="333">
        <f>IF(E$86=0,0,E$86/PPA_fec!E$86)</f>
        <v>0</v>
      </c>
      <c r="F159" s="333">
        <f>IF(F$86=0,0,F$86/PPA_fec!F$86)</f>
        <v>0</v>
      </c>
      <c r="G159" s="333">
        <f>IF(G$86=0,0,G$86/PPA_fec!G$86)</f>
        <v>0</v>
      </c>
      <c r="H159" s="333">
        <f>IF(H$86=0,0,H$86/PPA_fec!H$86)</f>
        <v>0</v>
      </c>
      <c r="I159" s="333">
        <f>IF(I$86=0,0,I$86/PPA_fec!I$86)</f>
        <v>0</v>
      </c>
      <c r="J159" s="333">
        <f>IF(J$86=0,0,J$86/PPA_fec!J$86)</f>
        <v>0</v>
      </c>
      <c r="K159" s="333">
        <f>IF(K$86=0,0,K$86/PPA_fec!K$86)</f>
        <v>0</v>
      </c>
      <c r="L159" s="333">
        <f>IF(L$86=0,0,L$86/PPA_fec!L$86)</f>
        <v>0</v>
      </c>
      <c r="M159" s="333">
        <f>IF(M$86=0,0,M$86/PPA_fec!M$86)</f>
        <v>0</v>
      </c>
      <c r="N159" s="333">
        <f>IF(N$86=0,0,N$86/PPA_fec!N$86)</f>
        <v>0</v>
      </c>
      <c r="O159" s="333">
        <f>IF(O$86=0,0,O$86/PPA_fec!O$86)</f>
        <v>0</v>
      </c>
      <c r="P159" s="333">
        <f>IF(P$86=0,0,P$86/PPA_fec!P$86)</f>
        <v>0</v>
      </c>
      <c r="Q159" s="333">
        <f>IF(Q$86=0,0,Q$86/PPA_fec!Q$86)</f>
        <v>0</v>
      </c>
      <c r="R159" s="333">
        <f>IF(R$86=0,0,R$86/PPA_fec!R$86)</f>
        <v>0</v>
      </c>
      <c r="S159" s="333">
        <f>IF(S$86=0,0,S$86/PPA_fec!S$86)</f>
        <v>0</v>
      </c>
      <c r="T159" s="333">
        <f>IF(T$86=0,0,T$86/PPA_fec!T$86)</f>
        <v>0</v>
      </c>
      <c r="U159" s="333">
        <f>IF(U$86=0,0,U$86/PPA_fec!U$86)</f>
        <v>0</v>
      </c>
      <c r="V159" s="333">
        <f>IF(V$86=0,0,V$86/PPA_fec!V$86)</f>
        <v>0</v>
      </c>
      <c r="W159" s="333">
        <f>IF(W$86=0,0,W$86/PPA_fec!W$86)</f>
        <v>0</v>
      </c>
      <c r="DA159" s="174"/>
    </row>
    <row r="160" spans="1:105" ht="12" customHeight="1" x14ac:dyDescent="0.25">
      <c r="A160" s="202" t="s">
        <v>95</v>
      </c>
      <c r="B160" s="333">
        <f>IF(B$87=0,0,B$87/PPA_fec!B$87)</f>
        <v>0</v>
      </c>
      <c r="C160" s="333">
        <f>IF(C$87=0,0,C$87/PPA_fec!C$87)</f>
        <v>0</v>
      </c>
      <c r="D160" s="333">
        <f>IF(D$87=0,0,D$87/PPA_fec!D$87)</f>
        <v>0</v>
      </c>
      <c r="E160" s="333">
        <f>IF(E$87=0,0,E$87/PPA_fec!E$87)</f>
        <v>0</v>
      </c>
      <c r="F160" s="333">
        <f>IF(F$87=0,0,F$87/PPA_fec!F$87)</f>
        <v>0</v>
      </c>
      <c r="G160" s="333">
        <f>IF(G$87=0,0,G$87/PPA_fec!G$87)</f>
        <v>0</v>
      </c>
      <c r="H160" s="333">
        <f>IF(H$87=0,0,H$87/PPA_fec!H$87)</f>
        <v>0</v>
      </c>
      <c r="I160" s="333">
        <f>IF(I$87=0,0,I$87/PPA_fec!I$87)</f>
        <v>0</v>
      </c>
      <c r="J160" s="333">
        <f>IF(J$87=0,0,J$87/PPA_fec!J$87)</f>
        <v>0</v>
      </c>
      <c r="K160" s="333">
        <f>IF(K$87=0,0,K$87/PPA_fec!K$87)</f>
        <v>0</v>
      </c>
      <c r="L160" s="333">
        <f>IF(L$87=0,0,L$87/PPA_fec!L$87)</f>
        <v>0</v>
      </c>
      <c r="M160" s="333">
        <f>IF(M$87=0,0,M$87/PPA_fec!M$87)</f>
        <v>0</v>
      </c>
      <c r="N160" s="333">
        <f>IF(N$87=0,0,N$87/PPA_fec!N$87)</f>
        <v>0</v>
      </c>
      <c r="O160" s="333">
        <f>IF(O$87=0,0,O$87/PPA_fec!O$87)</f>
        <v>0</v>
      </c>
      <c r="P160" s="333">
        <f>IF(P$87=0,0,P$87/PPA_fec!P$87)</f>
        <v>0</v>
      </c>
      <c r="Q160" s="333">
        <f>IF(Q$87=0,0,Q$87/PPA_fec!Q$87)</f>
        <v>0</v>
      </c>
      <c r="R160" s="333">
        <f>IF(R$87=0,0,R$87/PPA_fec!R$87)</f>
        <v>0</v>
      </c>
      <c r="S160" s="333">
        <f>IF(S$87=0,0,S$87/PPA_fec!S$87)</f>
        <v>0</v>
      </c>
      <c r="T160" s="333">
        <f>IF(T$87=0,0,T$87/PPA_fec!T$87)</f>
        <v>0</v>
      </c>
      <c r="U160" s="333">
        <f>IF(U$87=0,0,U$87/PPA_fec!U$87)</f>
        <v>0</v>
      </c>
      <c r="V160" s="333">
        <f>IF(V$87=0,0,V$87/PPA_fec!V$87)</f>
        <v>0</v>
      </c>
      <c r="W160" s="333">
        <f>IF(W$87=0,0,W$87/PPA_fec!W$87)</f>
        <v>0</v>
      </c>
      <c r="DA160" s="174"/>
    </row>
    <row r="161" spans="1:105" ht="12" customHeight="1" x14ac:dyDescent="0.25">
      <c r="A161" s="56" t="s">
        <v>96</v>
      </c>
      <c r="B161" s="334">
        <f>IF(B$88=0,0,B$88/PPA_fec!B$88)</f>
        <v>1.7687690551799335</v>
      </c>
      <c r="C161" s="334">
        <f>IF(C$88=0,0,C$88/PPA_fec!C$88)</f>
        <v>2.0466882245313083</v>
      </c>
      <c r="D161" s="334">
        <f>IF(D$88=0,0,D$88/PPA_fec!D$88)</f>
        <v>2.0283602621210917</v>
      </c>
      <c r="E161" s="334">
        <f>IF(E$88=0,0,E$88/PPA_fec!E$88)</f>
        <v>2.0305162613800469</v>
      </c>
      <c r="F161" s="334">
        <f>IF(F$88=0,0,F$88/PPA_fec!F$88)</f>
        <v>1.7033915565656703</v>
      </c>
      <c r="G161" s="334">
        <f>IF(G$88=0,0,G$88/PPA_fec!G$88)</f>
        <v>1.8233570992466752</v>
      </c>
      <c r="H161" s="334">
        <f>IF(H$88=0,0,H$88/PPA_fec!H$88)</f>
        <v>1.8426220370093507</v>
      </c>
      <c r="I161" s="334">
        <f>IF(I$88=0,0,I$88/PPA_fec!I$88)</f>
        <v>1.8204409898599363</v>
      </c>
      <c r="J161" s="334">
        <f>IF(J$88=0,0,J$88/PPA_fec!J$88)</f>
        <v>1.9173007198570258</v>
      </c>
      <c r="K161" s="334">
        <f>IF(K$88=0,0,K$88/PPA_fec!K$88)</f>
        <v>1.923690789237579</v>
      </c>
      <c r="L161" s="334">
        <f>IF(L$88=0,0,L$88/PPA_fec!L$88)</f>
        <v>1.8175294785602287</v>
      </c>
      <c r="M161" s="334">
        <f>IF(M$88=0,0,M$88/PPA_fec!M$88)</f>
        <v>1.9105030499670737</v>
      </c>
      <c r="N161" s="334">
        <f>IF(N$88=0,0,N$88/PPA_fec!N$88)</f>
        <v>2.0680879168543935</v>
      </c>
      <c r="O161" s="334">
        <f>IF(O$88=0,0,O$88/PPA_fec!O$88)</f>
        <v>1.9417564162455081</v>
      </c>
      <c r="P161" s="334">
        <f>IF(P$88=0,0,P$88/PPA_fec!P$88)</f>
        <v>1.7469728479247684</v>
      </c>
      <c r="Q161" s="334">
        <f>IF(Q$88=0,0,Q$88/PPA_fec!Q$88)</f>
        <v>1.7888456519443448</v>
      </c>
      <c r="R161" s="334">
        <f>IF(R$88=0,0,R$88/PPA_fec!R$88)</f>
        <v>1.9054610031283037</v>
      </c>
      <c r="S161" s="334">
        <f>IF(S$88=0,0,S$88/PPA_fec!S$88)</f>
        <v>2.0178806568746235</v>
      </c>
      <c r="T161" s="334">
        <f>IF(T$88=0,0,T$88/PPA_fec!T$88)</f>
        <v>2.0040319104615349</v>
      </c>
      <c r="U161" s="334">
        <f>IF(U$88=0,0,U$88/PPA_fec!U$88)</f>
        <v>2.0042823215973042</v>
      </c>
      <c r="V161" s="334">
        <f>IF(V$88=0,0,V$88/PPA_fec!V$88)</f>
        <v>1.9824898108779283</v>
      </c>
      <c r="W161" s="334">
        <f>IF(W$88=0,0,W$88/PPA_fec!W$88)</f>
        <v>1.9846361484056718</v>
      </c>
      <c r="DA161" s="68"/>
    </row>
    <row r="162" spans="1:105" ht="12" customHeight="1" x14ac:dyDescent="0.25">
      <c r="A162" s="41" t="s">
        <v>1941</v>
      </c>
      <c r="B162" s="335">
        <f>IF(B$94=0,0,B$94/PPA_fec!B$94)</f>
        <v>0</v>
      </c>
      <c r="C162" s="335">
        <f>IF(C$94=0,0,C$94/PPA_fec!C$94)</f>
        <v>0</v>
      </c>
      <c r="D162" s="335">
        <f>IF(D$94=0,0,D$94/PPA_fec!D$94)</f>
        <v>0</v>
      </c>
      <c r="E162" s="335">
        <f>IF(E$94=0,0,E$94/PPA_fec!E$94)</f>
        <v>0</v>
      </c>
      <c r="F162" s="335">
        <f>IF(F$94=0,0,F$94/PPA_fec!F$94)</f>
        <v>0</v>
      </c>
      <c r="G162" s="335">
        <f>IF(G$94=0,0,G$94/PPA_fec!G$94)</f>
        <v>0</v>
      </c>
      <c r="H162" s="335">
        <f>IF(H$94=0,0,H$94/PPA_fec!H$94)</f>
        <v>0</v>
      </c>
      <c r="I162" s="335">
        <f>IF(I$94=0,0,I$94/PPA_fec!I$94)</f>
        <v>0</v>
      </c>
      <c r="J162" s="335">
        <f>IF(J$94=0,0,J$94/PPA_fec!J$94)</f>
        <v>0</v>
      </c>
      <c r="K162" s="335">
        <f>IF(K$94=0,0,K$94/PPA_fec!K$94)</f>
        <v>0</v>
      </c>
      <c r="L162" s="335">
        <f>IF(L$94=0,0,L$94/PPA_fec!L$94)</f>
        <v>0</v>
      </c>
      <c r="M162" s="335">
        <f>IF(M$94=0,0,M$94/PPA_fec!M$94)</f>
        <v>0</v>
      </c>
      <c r="N162" s="335">
        <f>IF(N$94=0,0,N$94/PPA_fec!N$94)</f>
        <v>0</v>
      </c>
      <c r="O162" s="335">
        <f>IF(O$94=0,0,O$94/PPA_fec!O$94)</f>
        <v>0</v>
      </c>
      <c r="P162" s="335">
        <f>IF(P$94=0,0,P$94/PPA_fec!P$94)</f>
        <v>0</v>
      </c>
      <c r="Q162" s="335">
        <f>IF(Q$94=0,0,Q$94/PPA_fec!Q$94)</f>
        <v>0</v>
      </c>
      <c r="R162" s="335">
        <f>IF(R$94=0,0,R$94/PPA_fec!R$94)</f>
        <v>0</v>
      </c>
      <c r="S162" s="335">
        <f>IF(S$94=0,0,S$94/PPA_fec!S$94)</f>
        <v>0</v>
      </c>
      <c r="T162" s="335">
        <f>IF(T$94=0,0,T$94/PPA_fec!T$94)</f>
        <v>0</v>
      </c>
      <c r="U162" s="335">
        <f>IF(U$94=0,0,U$94/PPA_fec!U$94)</f>
        <v>0</v>
      </c>
      <c r="V162" s="335">
        <f>IF(V$94=0,0,V$94/PPA_fec!V$94)</f>
        <v>0</v>
      </c>
      <c r="W162" s="335">
        <f>IF(W$94=0,0,W$94/PPA_fec!W$94)</f>
        <v>0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tobacco"</f>
        <v>PT: Food, beverages and tobacco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3260.2775941837408</v>
      </c>
      <c r="C3" s="205">
        <v>3458.58229916756</v>
      </c>
      <c r="D3" s="205">
        <v>3579.011966861</v>
      </c>
      <c r="E3" s="205">
        <v>3577.9740185649589</v>
      </c>
      <c r="F3" s="205">
        <v>3586.2180899162981</v>
      </c>
      <c r="G3" s="205">
        <v>3590.617278378897</v>
      </c>
      <c r="H3" s="205">
        <v>3556.9489589739092</v>
      </c>
      <c r="I3" s="205">
        <v>3432.13296398892</v>
      </c>
      <c r="J3" s="205">
        <v>3509.9690687176062</v>
      </c>
      <c r="K3" s="205">
        <v>3620.7477953423731</v>
      </c>
      <c r="L3" s="205">
        <v>3646.4912818625949</v>
      </c>
      <c r="M3" s="205">
        <v>3544.53351031286</v>
      </c>
      <c r="N3" s="205">
        <v>3523.0793467415851</v>
      </c>
      <c r="O3" s="205">
        <v>3599.8563955277468</v>
      </c>
      <c r="P3" s="205">
        <v>3818.0761228735769</v>
      </c>
      <c r="Q3" s="205">
        <v>3854.2</v>
      </c>
      <c r="R3" s="205">
        <v>4009.9189786398229</v>
      </c>
      <c r="S3" s="205">
        <v>4008.5238279736532</v>
      </c>
      <c r="T3" s="205">
        <v>4053.6325599087108</v>
      </c>
      <c r="U3" s="205">
        <v>4023.7503967735311</v>
      </c>
      <c r="V3" s="205">
        <v>3809.8415193668079</v>
      </c>
      <c r="W3" s="205">
        <v>3826.8324972756832</v>
      </c>
      <c r="DA3" s="112" t="s">
        <v>2111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3903.5445117088061</v>
      </c>
      <c r="C5" s="205">
        <v>3711.6230629658339</v>
      </c>
      <c r="D5" s="205">
        <v>4204.7800412948309</v>
      </c>
      <c r="E5" s="205">
        <v>3938.046547526933</v>
      </c>
      <c r="F5" s="205">
        <v>3870.6739755140961</v>
      </c>
      <c r="G5" s="205">
        <v>3943.1555426237719</v>
      </c>
      <c r="H5" s="205">
        <v>4497.0667578058683</v>
      </c>
      <c r="I5" s="205">
        <v>4454.1598996664852</v>
      </c>
      <c r="J5" s="205">
        <v>4186.9731716954584</v>
      </c>
      <c r="K5" s="205">
        <v>4549.0388022875341</v>
      </c>
      <c r="L5" s="205">
        <v>4723.9985525182256</v>
      </c>
      <c r="M5" s="205">
        <v>4568.2723645577016</v>
      </c>
      <c r="N5" s="205">
        <v>3523.1020063187848</v>
      </c>
      <c r="O5" s="205">
        <v>3605.5895548934709</v>
      </c>
      <c r="P5" s="205">
        <v>3662.6194117113</v>
      </c>
      <c r="Q5" s="205">
        <v>3871.5105757125948</v>
      </c>
      <c r="R5" s="205">
        <v>3875.5662806708592</v>
      </c>
      <c r="S5" s="205">
        <v>3875.1338778020531</v>
      </c>
      <c r="T5" s="205">
        <v>3831.7489778823278</v>
      </c>
      <c r="U5" s="205">
        <v>4022.8865256772888</v>
      </c>
      <c r="V5" s="205">
        <v>3941.2492140110298</v>
      </c>
      <c r="W5" s="205">
        <v>3808.9719732793528</v>
      </c>
      <c r="DA5" s="112" t="s">
        <v>2113</v>
      </c>
    </row>
    <row r="6" spans="1:105" ht="12" customHeight="1" x14ac:dyDescent="0.25">
      <c r="A6" s="154" t="s">
        <v>2114</v>
      </c>
      <c r="B6" s="340">
        <v>4879.4306396360071</v>
      </c>
      <c r="C6" s="340">
        <v>4635.4591076542056</v>
      </c>
      <c r="D6" s="340">
        <v>4635.4591076542056</v>
      </c>
      <c r="E6" s="340">
        <v>4391.4875756724059</v>
      </c>
      <c r="F6" s="340">
        <v>4147.5160436906053</v>
      </c>
      <c r="G6" s="340">
        <v>4391.4875756724059</v>
      </c>
      <c r="H6" s="340">
        <v>4879.4306396360071</v>
      </c>
      <c r="I6" s="340">
        <v>4879.4306396360071</v>
      </c>
      <c r="J6" s="340">
        <v>4879.4306396360071</v>
      </c>
      <c r="K6" s="340">
        <v>4879.4306396360071</v>
      </c>
      <c r="L6" s="340">
        <v>5123.4021716178077</v>
      </c>
      <c r="M6" s="340">
        <v>4879.4306396360071</v>
      </c>
      <c r="N6" s="340">
        <v>4879.4306396360071</v>
      </c>
      <c r="O6" s="340">
        <v>4635.4591076542056</v>
      </c>
      <c r="P6" s="340">
        <v>4635.4591076542056</v>
      </c>
      <c r="Q6" s="340">
        <v>4391.4875756724059</v>
      </c>
      <c r="R6" s="340">
        <v>4147.5160436906053</v>
      </c>
      <c r="S6" s="340">
        <v>4147.5160436906053</v>
      </c>
      <c r="T6" s="340">
        <v>4147.5160436906053</v>
      </c>
      <c r="U6" s="340">
        <v>4391.4875756724059</v>
      </c>
      <c r="V6" s="340">
        <v>4391.4875756724059</v>
      </c>
      <c r="W6" s="340">
        <v>4147.5160436906053</v>
      </c>
      <c r="DA6" s="160" t="s">
        <v>2115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0</v>
      </c>
      <c r="F7" s="342">
        <v>0</v>
      </c>
      <c r="G7" s="342">
        <v>243.97153198180041</v>
      </c>
      <c r="H7" s="342">
        <v>731.91459594540117</v>
      </c>
      <c r="I7" s="342">
        <v>243.97153198180041</v>
      </c>
      <c r="J7" s="342">
        <v>0</v>
      </c>
      <c r="K7" s="342">
        <v>243.97153198180041</v>
      </c>
      <c r="L7" s="342">
        <v>487.94306396360082</v>
      </c>
      <c r="M7" s="342">
        <v>0</v>
      </c>
      <c r="N7" s="342">
        <v>0</v>
      </c>
      <c r="O7" s="342">
        <v>0</v>
      </c>
      <c r="P7" s="342">
        <v>0</v>
      </c>
      <c r="Q7" s="342">
        <v>0</v>
      </c>
      <c r="R7" s="342">
        <v>0</v>
      </c>
      <c r="S7" s="342">
        <v>0</v>
      </c>
      <c r="T7" s="342">
        <v>243.97153198180041</v>
      </c>
      <c r="U7" s="342">
        <v>487.94306396360082</v>
      </c>
      <c r="V7" s="342">
        <v>0</v>
      </c>
      <c r="W7" s="342">
        <v>0</v>
      </c>
      <c r="DA7" s="161" t="s">
        <v>2117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243.97153198180149</v>
      </c>
      <c r="D8" s="344">
        <f t="shared" si="0"/>
        <v>0</v>
      </c>
      <c r="E8" s="344">
        <f t="shared" si="0"/>
        <v>243.97153198179967</v>
      </c>
      <c r="F8" s="344">
        <f t="shared" si="0"/>
        <v>243.97153198180058</v>
      </c>
      <c r="G8" s="344">
        <f t="shared" si="0"/>
        <v>0</v>
      </c>
      <c r="H8" s="344">
        <f t="shared" si="0"/>
        <v>243.97153198179967</v>
      </c>
      <c r="I8" s="344">
        <f t="shared" si="0"/>
        <v>243.97153198180058</v>
      </c>
      <c r="J8" s="344">
        <f t="shared" si="0"/>
        <v>0</v>
      </c>
      <c r="K8" s="344">
        <f t="shared" si="0"/>
        <v>243.97153198180058</v>
      </c>
      <c r="L8" s="344">
        <f t="shared" si="0"/>
        <v>243.97153198180058</v>
      </c>
      <c r="M8" s="344">
        <f t="shared" si="0"/>
        <v>243.97153198180058</v>
      </c>
      <c r="N8" s="344">
        <f t="shared" si="0"/>
        <v>0</v>
      </c>
      <c r="O8" s="344">
        <f t="shared" si="0"/>
        <v>243.97153198180149</v>
      </c>
      <c r="P8" s="344">
        <f t="shared" si="0"/>
        <v>0</v>
      </c>
      <c r="Q8" s="344">
        <f t="shared" si="0"/>
        <v>243.97153198179967</v>
      </c>
      <c r="R8" s="344">
        <f t="shared" si="0"/>
        <v>243.97153198180058</v>
      </c>
      <c r="S8" s="344">
        <f t="shared" si="0"/>
        <v>0</v>
      </c>
      <c r="T8" s="344">
        <f t="shared" si="0"/>
        <v>243.97153198180058</v>
      </c>
      <c r="U8" s="344">
        <f t="shared" si="0"/>
        <v>243.97153198180058</v>
      </c>
      <c r="V8" s="344">
        <f t="shared" si="0"/>
        <v>0</v>
      </c>
      <c r="W8" s="344">
        <f t="shared" si="0"/>
        <v>243.97153198180058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975.88612792720096</v>
      </c>
      <c r="C9" s="345">
        <f t="shared" si="1"/>
        <v>923.83604468837166</v>
      </c>
      <c r="D9" s="345">
        <f t="shared" si="1"/>
        <v>430.6790663593747</v>
      </c>
      <c r="E9" s="345">
        <f t="shared" si="1"/>
        <v>453.44102814547296</v>
      </c>
      <c r="F9" s="345">
        <f t="shared" si="1"/>
        <v>276.8420681765092</v>
      </c>
      <c r="G9" s="345">
        <f t="shared" si="1"/>
        <v>448.332033048634</v>
      </c>
      <c r="H9" s="345">
        <f t="shared" si="1"/>
        <v>382.36388183013878</v>
      </c>
      <c r="I9" s="345">
        <f t="shared" si="1"/>
        <v>425.27073996952186</v>
      </c>
      <c r="J9" s="345">
        <f t="shared" si="1"/>
        <v>692.45746794054867</v>
      </c>
      <c r="K9" s="345">
        <f t="shared" si="1"/>
        <v>330.39183734847302</v>
      </c>
      <c r="L9" s="345">
        <f t="shared" si="1"/>
        <v>399.4036190995821</v>
      </c>
      <c r="M9" s="345">
        <f t="shared" si="1"/>
        <v>311.15827507830545</v>
      </c>
      <c r="N9" s="345">
        <f t="shared" si="1"/>
        <v>1356.3286333172223</v>
      </c>
      <c r="O9" s="345">
        <f t="shared" si="1"/>
        <v>1029.8695527607347</v>
      </c>
      <c r="P9" s="345">
        <f t="shared" si="1"/>
        <v>972.83969594290556</v>
      </c>
      <c r="Q9" s="345">
        <f t="shared" si="1"/>
        <v>519.97699995981111</v>
      </c>
      <c r="R9" s="345">
        <f t="shared" si="1"/>
        <v>271.94976301974611</v>
      </c>
      <c r="S9" s="345">
        <f t="shared" si="1"/>
        <v>272.38216588855221</v>
      </c>
      <c r="T9" s="345">
        <f t="shared" si="1"/>
        <v>315.76706580827749</v>
      </c>
      <c r="U9" s="345">
        <f t="shared" si="1"/>
        <v>368.60104999511714</v>
      </c>
      <c r="V9" s="345">
        <f t="shared" si="1"/>
        <v>450.23836166137608</v>
      </c>
      <c r="W9" s="345">
        <f t="shared" si="1"/>
        <v>338.54407041125251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514.17626827171102</v>
      </c>
      <c r="C12" s="212">
        <v>491.22665520206363</v>
      </c>
      <c r="D12" s="212">
        <v>566.52570937231292</v>
      </c>
      <c r="E12" s="212">
        <v>533.91057609630263</v>
      </c>
      <c r="F12" s="212">
        <v>514.90550300945824</v>
      </c>
      <c r="G12" s="212">
        <v>506.08529664660352</v>
      </c>
      <c r="H12" s="212">
        <v>555.42063628546862</v>
      </c>
      <c r="I12" s="212">
        <v>547.72390369733432</v>
      </c>
      <c r="J12" s="212">
        <v>512.57523645743765</v>
      </c>
      <c r="K12" s="212">
        <v>535.42562338779021</v>
      </c>
      <c r="L12" s="212">
        <v>570.16337059329317</v>
      </c>
      <c r="M12" s="212">
        <v>549.19982803095445</v>
      </c>
      <c r="N12" s="212">
        <v>426.73396388650031</v>
      </c>
      <c r="O12" s="212">
        <v>429.21324161650898</v>
      </c>
      <c r="P12" s="212">
        <v>430.1854686156492</v>
      </c>
      <c r="Q12" s="212">
        <v>446.91195184866717</v>
      </c>
      <c r="R12" s="212">
        <v>453.39062768701632</v>
      </c>
      <c r="S12" s="212">
        <v>454.30662080825448</v>
      </c>
      <c r="T12" s="212">
        <v>453.7926913155631</v>
      </c>
      <c r="U12" s="212">
        <v>465.373086844368</v>
      </c>
      <c r="V12" s="212">
        <v>462.02579535683572</v>
      </c>
      <c r="W12" s="212">
        <v>478.93697334479788</v>
      </c>
      <c r="DA12" s="109" t="s">
        <v>2120</v>
      </c>
    </row>
    <row r="13" spans="1:105" ht="12" customHeight="1" x14ac:dyDescent="0.25">
      <c r="A13" s="24" t="s">
        <v>30</v>
      </c>
      <c r="B13" s="215">
        <v>0</v>
      </c>
      <c r="C13" s="215">
        <v>0</v>
      </c>
      <c r="D13" s="215">
        <v>0</v>
      </c>
      <c r="E13" s="215">
        <v>0</v>
      </c>
      <c r="F13" s="215">
        <v>0</v>
      </c>
      <c r="G13" s="215">
        <v>0</v>
      </c>
      <c r="H13" s="215">
        <v>0</v>
      </c>
      <c r="I13" s="215">
        <v>0</v>
      </c>
      <c r="J13" s="215">
        <v>0</v>
      </c>
      <c r="K13" s="215">
        <v>0</v>
      </c>
      <c r="L13" s="215">
        <v>0</v>
      </c>
      <c r="M13" s="215">
        <v>0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0</v>
      </c>
      <c r="T13" s="215">
        <v>0</v>
      </c>
      <c r="U13" s="215">
        <v>0</v>
      </c>
      <c r="V13" s="215">
        <v>0</v>
      </c>
      <c r="W13" s="215">
        <v>0</v>
      </c>
      <c r="DA13" s="85" t="s">
        <v>2121</v>
      </c>
    </row>
    <row r="14" spans="1:105" ht="12" customHeight="1" x14ac:dyDescent="0.25">
      <c r="A14" s="14" t="s">
        <v>31</v>
      </c>
      <c r="B14" s="206">
        <f t="shared" ref="B14:W14" si="2">SUM(B15:B19)</f>
        <v>254.07781599312125</v>
      </c>
      <c r="C14" s="206">
        <f t="shared" si="2"/>
        <v>213.90034393809111</v>
      </c>
      <c r="D14" s="206">
        <f t="shared" si="2"/>
        <v>273.5597592433362</v>
      </c>
      <c r="E14" s="206">
        <f t="shared" si="2"/>
        <v>219.11883061049011</v>
      </c>
      <c r="F14" s="206">
        <f t="shared" si="2"/>
        <v>191.80670679277733</v>
      </c>
      <c r="G14" s="206">
        <f t="shared" si="2"/>
        <v>166.24342218400687</v>
      </c>
      <c r="H14" s="206">
        <f t="shared" si="2"/>
        <v>192.38684436801373</v>
      </c>
      <c r="I14" s="206">
        <f t="shared" si="2"/>
        <v>158.23542562338775</v>
      </c>
      <c r="J14" s="206">
        <f t="shared" si="2"/>
        <v>144.28675838349096</v>
      </c>
      <c r="K14" s="206">
        <f t="shared" si="2"/>
        <v>151.73877901977644</v>
      </c>
      <c r="L14" s="206">
        <f t="shared" si="2"/>
        <v>158.42648323301805</v>
      </c>
      <c r="M14" s="206">
        <f t="shared" si="2"/>
        <v>124.03267411865863</v>
      </c>
      <c r="N14" s="206">
        <f t="shared" si="2"/>
        <v>104.97274290627686</v>
      </c>
      <c r="O14" s="206">
        <f t="shared" si="2"/>
        <v>88.731212381771286</v>
      </c>
      <c r="P14" s="206">
        <f t="shared" si="2"/>
        <v>79.77454858125536</v>
      </c>
      <c r="Q14" s="206">
        <f t="shared" si="2"/>
        <v>84.623043852106619</v>
      </c>
      <c r="R14" s="206">
        <f t="shared" si="2"/>
        <v>76.406792777300069</v>
      </c>
      <c r="S14" s="206">
        <f t="shared" si="2"/>
        <v>70.390369733447969</v>
      </c>
      <c r="T14" s="206">
        <f t="shared" si="2"/>
        <v>69.745657781599306</v>
      </c>
      <c r="U14" s="206">
        <f t="shared" si="2"/>
        <v>65.490541702493559</v>
      </c>
      <c r="V14" s="206">
        <f t="shared" si="2"/>
        <v>55.988907996560613</v>
      </c>
      <c r="W14" s="206">
        <f t="shared" si="2"/>
        <v>49.675838349097162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2122</v>
      </c>
    </row>
    <row r="16" spans="1:105" ht="12" customHeight="1" x14ac:dyDescent="0.25">
      <c r="A16" s="18" t="s">
        <v>33</v>
      </c>
      <c r="B16" s="206">
        <v>30.503009458297509</v>
      </c>
      <c r="C16" s="206">
        <v>30.503009458297509</v>
      </c>
      <c r="D16" s="206">
        <v>40.670679277730002</v>
      </c>
      <c r="E16" s="206">
        <v>39.540928632846082</v>
      </c>
      <c r="F16" s="206">
        <v>33.899398108340499</v>
      </c>
      <c r="G16" s="206">
        <v>29.37944969905417</v>
      </c>
      <c r="H16" s="206">
        <v>27.119518486672391</v>
      </c>
      <c r="I16" s="206">
        <v>24.171195184866718</v>
      </c>
      <c r="J16" s="206">
        <v>24.171195184866718</v>
      </c>
      <c r="K16" s="206">
        <v>21.97386070507309</v>
      </c>
      <c r="L16" s="206">
        <v>21.97386070507309</v>
      </c>
      <c r="M16" s="206">
        <v>21.97386070507309</v>
      </c>
      <c r="N16" s="206">
        <v>23.072484952708511</v>
      </c>
      <c r="O16" s="206">
        <v>24.171195184866718</v>
      </c>
      <c r="P16" s="206">
        <v>19.77644024075666</v>
      </c>
      <c r="Q16" s="206">
        <v>17.579019776440241</v>
      </c>
      <c r="R16" s="206">
        <v>16.480395528804809</v>
      </c>
      <c r="S16" s="206">
        <v>16.070593293207221</v>
      </c>
      <c r="T16" s="206">
        <v>16.855030094582979</v>
      </c>
      <c r="U16" s="206">
        <v>16.927515047291489</v>
      </c>
      <c r="V16" s="206">
        <v>15.87609630266552</v>
      </c>
      <c r="W16" s="206">
        <v>15.81676698194325</v>
      </c>
      <c r="DA16" s="71" t="s">
        <v>2123</v>
      </c>
    </row>
    <row r="17" spans="1:105" ht="12" customHeight="1" x14ac:dyDescent="0.25">
      <c r="A17" s="18" t="s">
        <v>69</v>
      </c>
      <c r="B17" s="206">
        <v>52.780911435941533</v>
      </c>
      <c r="C17" s="206">
        <v>57.955460017196913</v>
      </c>
      <c r="D17" s="206">
        <v>62.09518486672399</v>
      </c>
      <c r="E17" s="206">
        <v>30.012639724849532</v>
      </c>
      <c r="F17" s="206">
        <v>33.117454858125527</v>
      </c>
      <c r="G17" s="206">
        <v>34.152364574376612</v>
      </c>
      <c r="H17" s="206">
        <v>31.838177128116939</v>
      </c>
      <c r="I17" s="206">
        <v>31.838177128116939</v>
      </c>
      <c r="J17" s="206">
        <v>23.62184006878762</v>
      </c>
      <c r="K17" s="206">
        <v>23.62184006878762</v>
      </c>
      <c r="L17" s="206">
        <v>23.62184006878762</v>
      </c>
      <c r="M17" s="206">
        <v>23.62184006878762</v>
      </c>
      <c r="N17" s="206">
        <v>23.62184006878762</v>
      </c>
      <c r="O17" s="206">
        <v>21.56775580395529</v>
      </c>
      <c r="P17" s="206">
        <v>24.648925193465171</v>
      </c>
      <c r="Q17" s="206">
        <v>29.784092863284609</v>
      </c>
      <c r="R17" s="206">
        <v>23.62184006878762</v>
      </c>
      <c r="S17" s="206">
        <v>19.274376612209799</v>
      </c>
      <c r="T17" s="206">
        <v>18.563714531384349</v>
      </c>
      <c r="U17" s="206">
        <v>15.97970765262253</v>
      </c>
      <c r="V17" s="206">
        <v>10.57334479793637</v>
      </c>
      <c r="W17" s="206">
        <v>8.6856405846947542</v>
      </c>
      <c r="DA17" s="71" t="s">
        <v>2124</v>
      </c>
    </row>
    <row r="18" spans="1:105" ht="12" customHeight="1" x14ac:dyDescent="0.25">
      <c r="A18" s="18" t="s">
        <v>70</v>
      </c>
      <c r="B18" s="206">
        <v>170.79389509888219</v>
      </c>
      <c r="C18" s="206">
        <v>125.4418744625967</v>
      </c>
      <c r="D18" s="206">
        <v>170.79389509888219</v>
      </c>
      <c r="E18" s="206">
        <v>149.5652622527945</v>
      </c>
      <c r="F18" s="206">
        <v>124.7898538263113</v>
      </c>
      <c r="G18" s="206">
        <v>102.71160791057611</v>
      </c>
      <c r="H18" s="206">
        <v>133.42914875322441</v>
      </c>
      <c r="I18" s="206">
        <v>102.2260533104041</v>
      </c>
      <c r="J18" s="206">
        <v>96.493723129836624</v>
      </c>
      <c r="K18" s="206">
        <v>105.0921754084265</v>
      </c>
      <c r="L18" s="206">
        <v>111.7798796216681</v>
      </c>
      <c r="M18" s="206">
        <v>77.386070507308673</v>
      </c>
      <c r="N18" s="206">
        <v>58.278417884780737</v>
      </c>
      <c r="O18" s="206">
        <v>42.992261392949267</v>
      </c>
      <c r="P18" s="206">
        <v>35.349183147033528</v>
      </c>
      <c r="Q18" s="206">
        <v>37.259931212381773</v>
      </c>
      <c r="R18" s="206">
        <v>36.304557179707651</v>
      </c>
      <c r="S18" s="206">
        <v>35.045399828030952</v>
      </c>
      <c r="T18" s="206">
        <v>34.326913155631978</v>
      </c>
      <c r="U18" s="206">
        <v>32.583319002579543</v>
      </c>
      <c r="V18" s="206">
        <v>29.539466895958721</v>
      </c>
      <c r="W18" s="206">
        <v>25.17343078245916</v>
      </c>
      <c r="DA18" s="71" t="s">
        <v>2125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1.050902837489252</v>
      </c>
      <c r="L19" s="206">
        <v>1.050902837489252</v>
      </c>
      <c r="M19" s="206">
        <v>1.050902837489252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</v>
      </c>
      <c r="T19" s="206">
        <v>0</v>
      </c>
      <c r="U19" s="206">
        <v>0</v>
      </c>
      <c r="V19" s="206">
        <v>0</v>
      </c>
      <c r="W19" s="206">
        <v>0</v>
      </c>
      <c r="DA19" s="71" t="s">
        <v>2126</v>
      </c>
    </row>
    <row r="20" spans="1:105" ht="12" customHeight="1" x14ac:dyDescent="0.25">
      <c r="A20" s="14" t="s">
        <v>35</v>
      </c>
      <c r="B20" s="206">
        <f t="shared" ref="B20:W20" si="3">B21+B22</f>
        <v>26.784178847807389</v>
      </c>
      <c r="C20" s="206">
        <f t="shared" si="3"/>
        <v>44.174548581255372</v>
      </c>
      <c r="D20" s="206">
        <f t="shared" si="3"/>
        <v>51.354256233877898</v>
      </c>
      <c r="E20" s="206">
        <f t="shared" si="3"/>
        <v>65.928632846087694</v>
      </c>
      <c r="F20" s="206">
        <f t="shared" si="3"/>
        <v>66.272570937231293</v>
      </c>
      <c r="G20" s="206">
        <f t="shared" si="3"/>
        <v>66.530524505588986</v>
      </c>
      <c r="H20" s="206">
        <f t="shared" si="3"/>
        <v>80.460017196904545</v>
      </c>
      <c r="I20" s="206">
        <f t="shared" si="3"/>
        <v>87.682717110920024</v>
      </c>
      <c r="J20" s="206">
        <f t="shared" si="3"/>
        <v>81.448839208942388</v>
      </c>
      <c r="K20" s="206">
        <f t="shared" si="3"/>
        <v>89.165950128976775</v>
      </c>
      <c r="L20" s="206">
        <f t="shared" si="3"/>
        <v>98.538263112639711</v>
      </c>
      <c r="M20" s="206">
        <f t="shared" si="3"/>
        <v>121.5176268271711</v>
      </c>
      <c r="N20" s="206">
        <f t="shared" si="3"/>
        <v>127.57953568357691</v>
      </c>
      <c r="O20" s="206">
        <f t="shared" si="3"/>
        <v>126.24677558039549</v>
      </c>
      <c r="P20" s="206">
        <f t="shared" si="3"/>
        <v>124.591573516767</v>
      </c>
      <c r="Q20" s="206">
        <f t="shared" si="3"/>
        <v>147.12699914015479</v>
      </c>
      <c r="R20" s="206">
        <f t="shared" si="3"/>
        <v>151.57635425623391</v>
      </c>
      <c r="S20" s="206">
        <f t="shared" si="3"/>
        <v>157.386328460877</v>
      </c>
      <c r="T20" s="206">
        <f t="shared" si="3"/>
        <v>152.49974204643161</v>
      </c>
      <c r="U20" s="206">
        <f t="shared" si="3"/>
        <v>161.83834909716251</v>
      </c>
      <c r="V20" s="206">
        <f t="shared" si="3"/>
        <v>166.33319002579529</v>
      </c>
      <c r="W20" s="206">
        <f t="shared" si="3"/>
        <v>177.32949269131561</v>
      </c>
      <c r="DA20" s="71"/>
    </row>
    <row r="21" spans="1:105" ht="12" customHeight="1" x14ac:dyDescent="0.25">
      <c r="A21" s="18" t="s">
        <v>72</v>
      </c>
      <c r="B21" s="206">
        <v>26.784178847807389</v>
      </c>
      <c r="C21" s="206">
        <v>44.174548581255372</v>
      </c>
      <c r="D21" s="206">
        <v>51.354256233877898</v>
      </c>
      <c r="E21" s="206">
        <v>65.928632846087694</v>
      </c>
      <c r="F21" s="206">
        <v>66.272570937231293</v>
      </c>
      <c r="G21" s="206">
        <v>66.530524505588986</v>
      </c>
      <c r="H21" s="206">
        <v>80.460017196904545</v>
      </c>
      <c r="I21" s="206">
        <v>87.682717110920024</v>
      </c>
      <c r="J21" s="206">
        <v>81.448839208942388</v>
      </c>
      <c r="K21" s="206">
        <v>89.165950128976775</v>
      </c>
      <c r="L21" s="206">
        <v>98.538263112639711</v>
      </c>
      <c r="M21" s="206">
        <v>121.5176268271711</v>
      </c>
      <c r="N21" s="206">
        <v>127.57953568357691</v>
      </c>
      <c r="O21" s="206">
        <v>126.24677558039549</v>
      </c>
      <c r="P21" s="206">
        <v>124.591573516767</v>
      </c>
      <c r="Q21" s="206">
        <v>147.12699914015479</v>
      </c>
      <c r="R21" s="206">
        <v>151.57635425623391</v>
      </c>
      <c r="S21" s="206">
        <v>157.386328460877</v>
      </c>
      <c r="T21" s="206">
        <v>152.49974204643161</v>
      </c>
      <c r="U21" s="206">
        <v>161.83834909716251</v>
      </c>
      <c r="V21" s="206">
        <v>166.33319002579529</v>
      </c>
      <c r="W21" s="206">
        <v>177.32949269131561</v>
      </c>
      <c r="DA21" s="71" t="s">
        <v>2127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2128</v>
      </c>
    </row>
    <row r="23" spans="1:105" ht="12" customHeight="1" x14ac:dyDescent="0.25">
      <c r="A23" s="14" t="s">
        <v>37</v>
      </c>
      <c r="B23" s="206">
        <f t="shared" ref="B23:W23" si="4">B24+B25+B26+B27+B28+B29</f>
        <v>83.022871883061043</v>
      </c>
      <c r="C23" s="206">
        <f t="shared" si="4"/>
        <v>84.646947549441094</v>
      </c>
      <c r="D23" s="206">
        <f t="shared" si="4"/>
        <v>85.220206362854682</v>
      </c>
      <c r="E23" s="206">
        <f t="shared" si="4"/>
        <v>87.274290627687009</v>
      </c>
      <c r="F23" s="206">
        <f t="shared" si="4"/>
        <v>87.035425623387781</v>
      </c>
      <c r="G23" s="206">
        <f t="shared" si="4"/>
        <v>88.755116079105747</v>
      </c>
      <c r="H23" s="206">
        <f t="shared" si="4"/>
        <v>90.068787618228711</v>
      </c>
      <c r="I23" s="206">
        <f t="shared" si="4"/>
        <v>93.723215821152181</v>
      </c>
      <c r="J23" s="206">
        <f t="shared" si="4"/>
        <v>93.221582115219235</v>
      </c>
      <c r="K23" s="206">
        <f t="shared" si="4"/>
        <v>99.574892519346506</v>
      </c>
      <c r="L23" s="206">
        <f t="shared" si="4"/>
        <v>108.05391229578676</v>
      </c>
      <c r="M23" s="206">
        <f t="shared" si="4"/>
        <v>107.88667239896816</v>
      </c>
      <c r="N23" s="206">
        <f t="shared" si="4"/>
        <v>11.488478073946691</v>
      </c>
      <c r="O23" s="206">
        <f t="shared" si="4"/>
        <v>24.625021496130692</v>
      </c>
      <c r="P23" s="206">
        <f t="shared" si="4"/>
        <v>25.986500429922611</v>
      </c>
      <c r="Q23" s="206">
        <f t="shared" si="4"/>
        <v>26.12975064488392</v>
      </c>
      <c r="R23" s="206">
        <f t="shared" si="4"/>
        <v>29.521324161650906</v>
      </c>
      <c r="S23" s="206">
        <f t="shared" si="4"/>
        <v>29.769647463456582</v>
      </c>
      <c r="T23" s="206">
        <f t="shared" si="4"/>
        <v>31.271539122957865</v>
      </c>
      <c r="U23" s="206">
        <f t="shared" si="4"/>
        <v>30.837231298366287</v>
      </c>
      <c r="V23" s="206">
        <f t="shared" si="4"/>
        <v>32.728546861564908</v>
      </c>
      <c r="W23" s="206">
        <f t="shared" si="4"/>
        <v>40.733104041272568</v>
      </c>
      <c r="DA23" s="71"/>
    </row>
    <row r="24" spans="1:105" ht="12" customHeight="1" x14ac:dyDescent="0.25">
      <c r="A24" s="18" t="s">
        <v>73</v>
      </c>
      <c r="B24" s="206">
        <v>83.022871883061043</v>
      </c>
      <c r="C24" s="206">
        <v>84.646947549441094</v>
      </c>
      <c r="D24" s="206">
        <v>85.220206362854682</v>
      </c>
      <c r="E24" s="206">
        <v>87.274290627687009</v>
      </c>
      <c r="F24" s="206">
        <v>87.035425623387781</v>
      </c>
      <c r="G24" s="206">
        <v>88.755116079105747</v>
      </c>
      <c r="H24" s="206">
        <v>90.068787618228711</v>
      </c>
      <c r="I24" s="206">
        <v>92.839466895958722</v>
      </c>
      <c r="J24" s="206">
        <v>92.337833190025776</v>
      </c>
      <c r="K24" s="206">
        <v>98.691143594153047</v>
      </c>
      <c r="L24" s="206">
        <v>107.1701633705933</v>
      </c>
      <c r="M24" s="206">
        <v>107.0029234737747</v>
      </c>
      <c r="N24" s="206">
        <v>10.103181427343079</v>
      </c>
      <c r="O24" s="206">
        <v>23.096388650042989</v>
      </c>
      <c r="P24" s="206">
        <v>23.096388650042989</v>
      </c>
      <c r="Q24" s="206">
        <v>23.096388650042989</v>
      </c>
      <c r="R24" s="206">
        <v>27.25227858985383</v>
      </c>
      <c r="S24" s="206">
        <v>27.256491831470338</v>
      </c>
      <c r="T24" s="206">
        <v>28.809802235597591</v>
      </c>
      <c r="U24" s="206">
        <v>29.088907996560611</v>
      </c>
      <c r="V24" s="206">
        <v>30.605932932072221</v>
      </c>
      <c r="W24" s="206">
        <v>37.762940670679278</v>
      </c>
      <c r="DA24" s="71" t="s">
        <v>2129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0.50154772141014614</v>
      </c>
      <c r="O25" s="206">
        <v>0.64488392089423896</v>
      </c>
      <c r="P25" s="206">
        <v>1.1226139294926909</v>
      </c>
      <c r="Q25" s="206">
        <v>1.265864144453998</v>
      </c>
      <c r="R25" s="206">
        <v>1.385296646603611</v>
      </c>
      <c r="S25" s="206">
        <v>1.5525365434221841</v>
      </c>
      <c r="T25" s="206">
        <v>1.547033533963887</v>
      </c>
      <c r="U25" s="206">
        <v>0.93000859845227857</v>
      </c>
      <c r="V25" s="206">
        <v>1.458039552880481</v>
      </c>
      <c r="W25" s="206">
        <v>2.2520206362854678</v>
      </c>
      <c r="DA25" s="71" t="s">
        <v>2130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0.88374892519346515</v>
      </c>
      <c r="J26" s="206">
        <v>0.88374892519346515</v>
      </c>
      <c r="K26" s="206">
        <v>0.88374892519346515</v>
      </c>
      <c r="L26" s="206">
        <v>0.88374892519346515</v>
      </c>
      <c r="M26" s="206">
        <v>0.88374892519346515</v>
      </c>
      <c r="N26" s="206">
        <v>0.88374892519346515</v>
      </c>
      <c r="O26" s="206">
        <v>0.88374892519346515</v>
      </c>
      <c r="P26" s="206">
        <v>1.7674978503869301</v>
      </c>
      <c r="Q26" s="206">
        <v>1.7674978503869301</v>
      </c>
      <c r="R26" s="206">
        <v>0.88374892519346515</v>
      </c>
      <c r="S26" s="206">
        <v>0.96061908856405842</v>
      </c>
      <c r="T26" s="206">
        <v>0.91470335339638853</v>
      </c>
      <c r="U26" s="206">
        <v>0.81831470335339629</v>
      </c>
      <c r="V26" s="206">
        <v>0.66457437661220975</v>
      </c>
      <c r="W26" s="206">
        <v>0.7181427343078246</v>
      </c>
      <c r="DA26" s="71" t="s">
        <v>2131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2132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2133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0</v>
      </c>
      <c r="V29" s="206">
        <v>0</v>
      </c>
      <c r="W29" s="206">
        <v>0</v>
      </c>
      <c r="DA29" s="71" t="s">
        <v>2134</v>
      </c>
    </row>
    <row r="30" spans="1:105" ht="12" customHeight="1" x14ac:dyDescent="0.25">
      <c r="A30" s="14" t="s">
        <v>79</v>
      </c>
      <c r="B30" s="206">
        <v>15.8116079105761</v>
      </c>
      <c r="C30" s="206">
        <v>12.99320722269991</v>
      </c>
      <c r="D30" s="206">
        <v>18.558297506448842</v>
      </c>
      <c r="E30" s="206">
        <v>20.23026655202063</v>
      </c>
      <c r="F30" s="206">
        <v>24.648925193465171</v>
      </c>
      <c r="G30" s="206">
        <v>38.812467755803951</v>
      </c>
      <c r="H30" s="206">
        <v>40.054428202923482</v>
      </c>
      <c r="I30" s="206">
        <v>51.160791057609629</v>
      </c>
      <c r="J30" s="206">
        <v>41.08151332760103</v>
      </c>
      <c r="K30" s="206">
        <v>37.164402407566627</v>
      </c>
      <c r="L30" s="206">
        <v>41.34419604471195</v>
      </c>
      <c r="M30" s="206">
        <v>35.229750644883907</v>
      </c>
      <c r="N30" s="206">
        <v>32.220292347377473</v>
      </c>
      <c r="O30" s="206">
        <v>37.761564918314697</v>
      </c>
      <c r="P30" s="206">
        <v>40.245571797076522</v>
      </c>
      <c r="Q30" s="206">
        <v>29.61685296646603</v>
      </c>
      <c r="R30" s="206">
        <v>30.261736887360279</v>
      </c>
      <c r="S30" s="206">
        <v>26.860361134995699</v>
      </c>
      <c r="T30" s="206">
        <v>25.478933791917449</v>
      </c>
      <c r="U30" s="206">
        <v>27.7079105760963</v>
      </c>
      <c r="V30" s="206">
        <v>33.163198624247627</v>
      </c>
      <c r="W30" s="206">
        <v>25.376268271711091</v>
      </c>
      <c r="DA30" s="71" t="s">
        <v>2135</v>
      </c>
    </row>
    <row r="31" spans="1:105" ht="12" customHeight="1" x14ac:dyDescent="0.25">
      <c r="A31" s="21" t="s">
        <v>38</v>
      </c>
      <c r="B31" s="209">
        <v>134.47979363714529</v>
      </c>
      <c r="C31" s="209">
        <v>135.51160791057609</v>
      </c>
      <c r="D31" s="209">
        <v>137.83319002579529</v>
      </c>
      <c r="E31" s="209">
        <v>141.35855546001719</v>
      </c>
      <c r="F31" s="209">
        <v>145.14187446259669</v>
      </c>
      <c r="G31" s="209">
        <v>145.74376612209801</v>
      </c>
      <c r="H31" s="209">
        <v>152.45055889939809</v>
      </c>
      <c r="I31" s="209">
        <v>156.92175408426479</v>
      </c>
      <c r="J31" s="209">
        <v>152.536543422184</v>
      </c>
      <c r="K31" s="209">
        <v>157.7815993121238</v>
      </c>
      <c r="L31" s="209">
        <v>163.80051590713671</v>
      </c>
      <c r="M31" s="209">
        <v>160.53310404127259</v>
      </c>
      <c r="N31" s="209">
        <v>150.4729148753224</v>
      </c>
      <c r="O31" s="209">
        <v>151.8486672398968</v>
      </c>
      <c r="P31" s="209">
        <v>159.5872742906277</v>
      </c>
      <c r="Q31" s="209">
        <v>159.41530524505589</v>
      </c>
      <c r="R31" s="209">
        <v>165.6244196044712</v>
      </c>
      <c r="S31" s="209">
        <v>169.89991401547721</v>
      </c>
      <c r="T31" s="209">
        <v>174.79681857265689</v>
      </c>
      <c r="U31" s="209">
        <v>179.49905417024931</v>
      </c>
      <c r="V31" s="209">
        <v>173.81195184866721</v>
      </c>
      <c r="W31" s="209">
        <v>185.8222699914015</v>
      </c>
      <c r="DA31" s="86" t="s">
        <v>2136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FBT_emi!B5</f>
        <v>860.71586903813011</v>
      </c>
      <c r="C33" s="205">
        <f>FBT_emi!C5</f>
        <v>770.64889967894158</v>
      </c>
      <c r="D33" s="205">
        <f>FBT_emi!D5</f>
        <v>974.18438603858976</v>
      </c>
      <c r="E33" s="205">
        <f>FBT_emi!E5</f>
        <v>837.10530863840529</v>
      </c>
      <c r="F33" s="205">
        <f>FBT_emi!F5</f>
        <v>752.35461839910499</v>
      </c>
      <c r="G33" s="205">
        <f>FBT_emi!G5</f>
        <v>672.68370923842599</v>
      </c>
      <c r="H33" s="205">
        <f>FBT_emi!H5</f>
        <v>791.79395111888391</v>
      </c>
      <c r="I33" s="205">
        <f>FBT_emi!I5</f>
        <v>700.13950379927951</v>
      </c>
      <c r="J33" s="205">
        <f>FBT_emi!J5</f>
        <v>641.14456355883544</v>
      </c>
      <c r="K33" s="205">
        <f>FBT_emi!K5</f>
        <v>684.37854431867345</v>
      </c>
      <c r="L33" s="205">
        <f>FBT_emi!L5</f>
        <v>728.06424623925989</v>
      </c>
      <c r="M33" s="205">
        <f>FBT_emi!M5</f>
        <v>670.58205623868969</v>
      </c>
      <c r="N33" s="205">
        <f>FBT_emi!N5</f>
        <v>622.75357692117859</v>
      </c>
      <c r="O33" s="205">
        <f>FBT_emi!O5</f>
        <v>566.61715584101512</v>
      </c>
      <c r="P33" s="205">
        <f>FBT_emi!P5</f>
        <v>535.91009796160279</v>
      </c>
      <c r="Q33" s="205">
        <f>FBT_emi!Q5</f>
        <v>605.15926632125922</v>
      </c>
      <c r="R33" s="205">
        <f>FBT_emi!R5</f>
        <v>590.493607201543</v>
      </c>
      <c r="S33" s="205">
        <f>FBT_emi!S5</f>
        <v>585.48934332192709</v>
      </c>
      <c r="T33" s="205">
        <f>FBT_emi!T5</f>
        <v>571.55104800106631</v>
      </c>
      <c r="U33" s="205">
        <f>FBT_emi!U5</f>
        <v>580.01008212109559</v>
      </c>
      <c r="V33" s="205">
        <f>FBT_emi!V5</f>
        <v>561.15317088083566</v>
      </c>
      <c r="W33" s="205">
        <f>FBT_emi!W5</f>
        <v>566.81953668113204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157.70935247630123</v>
      </c>
      <c r="C35" s="286">
        <f t="shared" si="5"/>
        <v>142.03121762356099</v>
      </c>
      <c r="D35" s="286">
        <f t="shared" si="5"/>
        <v>158.29109112177366</v>
      </c>
      <c r="E35" s="286">
        <f t="shared" si="5"/>
        <v>149.22147934166429</v>
      </c>
      <c r="F35" s="286">
        <f t="shared" si="5"/>
        <v>143.57897096589463</v>
      </c>
      <c r="G35" s="286">
        <f t="shared" si="5"/>
        <v>140.94659982115735</v>
      </c>
      <c r="H35" s="286">
        <f t="shared" si="5"/>
        <v>156.15085925936188</v>
      </c>
      <c r="I35" s="286">
        <f t="shared" si="5"/>
        <v>159.58702924514742</v>
      </c>
      <c r="J35" s="286">
        <f t="shared" si="5"/>
        <v>146.03411780056251</v>
      </c>
      <c r="K35" s="286">
        <f t="shared" si="5"/>
        <v>147.87708331316156</v>
      </c>
      <c r="L35" s="286">
        <f t="shared" si="5"/>
        <v>156.35944981666287</v>
      </c>
      <c r="M35" s="286">
        <f t="shared" si="5"/>
        <v>154.94276649749574</v>
      </c>
      <c r="N35" s="286">
        <f t="shared" si="5"/>
        <v>121.12527760158927</v>
      </c>
      <c r="O35" s="286">
        <f t="shared" si="5"/>
        <v>119.23065657556192</v>
      </c>
      <c r="P35" s="286">
        <f t="shared" si="5"/>
        <v>112.67074169592019</v>
      </c>
      <c r="Q35" s="286">
        <f t="shared" si="5"/>
        <v>115.95453060263276</v>
      </c>
      <c r="R35" s="286">
        <f t="shared" si="5"/>
        <v>113.06727894058544</v>
      </c>
      <c r="S35" s="286">
        <f t="shared" si="5"/>
        <v>113.33514288672964</v>
      </c>
      <c r="T35" s="286">
        <f t="shared" si="5"/>
        <v>111.94716951005117</v>
      </c>
      <c r="U35" s="286">
        <f t="shared" si="5"/>
        <v>115.6565494762126</v>
      </c>
      <c r="V35" s="286">
        <f t="shared" si="5"/>
        <v>121.27165736637359</v>
      </c>
      <c r="W35" s="286">
        <f t="shared" si="5"/>
        <v>125.1523221060113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131.72035485426716</v>
      </c>
      <c r="C36" s="346">
        <f t="shared" si="6"/>
        <v>132.34820639613679</v>
      </c>
      <c r="D36" s="346">
        <f t="shared" si="6"/>
        <v>134.73373251597141</v>
      </c>
      <c r="E36" s="346">
        <f t="shared" si="6"/>
        <v>135.57751785122878</v>
      </c>
      <c r="F36" s="346">
        <f t="shared" si="6"/>
        <v>133.02735034434653</v>
      </c>
      <c r="G36" s="346">
        <f t="shared" si="6"/>
        <v>128.34525323083119</v>
      </c>
      <c r="H36" s="346">
        <f t="shared" si="6"/>
        <v>123.50731403339451</v>
      </c>
      <c r="I36" s="346">
        <f t="shared" si="6"/>
        <v>122.96907071933953</v>
      </c>
      <c r="J36" s="346">
        <f t="shared" si="6"/>
        <v>122.4214284253169</v>
      </c>
      <c r="K36" s="346">
        <f t="shared" si="6"/>
        <v>117.7008257477482</v>
      </c>
      <c r="L36" s="346">
        <f t="shared" si="6"/>
        <v>120.69507732794621</v>
      </c>
      <c r="M36" s="346">
        <f t="shared" si="6"/>
        <v>120.22046502565041</v>
      </c>
      <c r="N36" s="346">
        <f t="shared" si="6"/>
        <v>121.12449855869647</v>
      </c>
      <c r="O36" s="346">
        <f t="shared" si="6"/>
        <v>119.04107083791192</v>
      </c>
      <c r="P36" s="346">
        <f t="shared" si="6"/>
        <v>117.45295381773012</v>
      </c>
      <c r="Q36" s="346">
        <f t="shared" si="6"/>
        <v>115.43606639028954</v>
      </c>
      <c r="R36" s="346">
        <f t="shared" si="6"/>
        <v>116.98693683766248</v>
      </c>
      <c r="S36" s="346">
        <f t="shared" si="6"/>
        <v>117.23636786090441</v>
      </c>
      <c r="T36" s="346">
        <f t="shared" si="6"/>
        <v>118.42965025500138</v>
      </c>
      <c r="U36" s="346">
        <f t="shared" si="6"/>
        <v>115.6813854614053</v>
      </c>
      <c r="V36" s="346">
        <f t="shared" si="6"/>
        <v>117.22826197195219</v>
      </c>
      <c r="W36" s="346">
        <f t="shared" si="6"/>
        <v>125.73916970369692</v>
      </c>
      <c r="DA36" s="119"/>
    </row>
    <row r="37" spans="1:105" ht="12" customHeight="1" x14ac:dyDescent="0.25">
      <c r="A37" s="158" t="s">
        <v>2138</v>
      </c>
      <c r="B37" s="346">
        <f>IF(FBT_ued!B$5=0,"",FBT_ued!B$5/B$5*1000)</f>
        <v>59.4080307818788</v>
      </c>
      <c r="C37" s="346">
        <f>IF(FBT_ued!C$5=0,"",FBT_ued!C$5/C$5*1000)</f>
        <v>60.377427640766179</v>
      </c>
      <c r="D37" s="346">
        <f>IF(FBT_ued!D$5=0,"",FBT_ued!D$5/D$5*1000)</f>
        <v>60.865422485687283</v>
      </c>
      <c r="E37" s="346">
        <f>IF(FBT_ued!E$5=0,"",FBT_ued!E$5/E$5*1000)</f>
        <v>61.814573688242838</v>
      </c>
      <c r="F37" s="346">
        <f>IF(FBT_ued!F$5=0,"",FBT_ued!F$5/F$5*1000)</f>
        <v>61.154150879521545</v>
      </c>
      <c r="G37" s="346">
        <f>IF(FBT_ued!G$5=0,"",FBT_ued!G$5/G$5*1000)</f>
        <v>59.407537175727832</v>
      </c>
      <c r="H37" s="346">
        <f>IF(FBT_ued!H$5=0,"",FBT_ued!H$5/H$5*1000)</f>
        <v>56.864673749027112</v>
      </c>
      <c r="I37" s="346">
        <f>IF(FBT_ued!I$5=0,"",FBT_ued!I$5/I$5*1000)</f>
        <v>57.166445997588156</v>
      </c>
      <c r="J37" s="346">
        <f>IF(FBT_ued!J$5=0,"",FBT_ued!J$5/J$5*1000)</f>
        <v>56.951787787836459</v>
      </c>
      <c r="K37" s="346">
        <f>IF(FBT_ued!K$5=0,"",FBT_ued!K$5/K$5*1000)</f>
        <v>54.611622011496358</v>
      </c>
      <c r="L37" s="346">
        <f>IF(FBT_ued!L$5=0,"",FBT_ued!L$5/L$5*1000)</f>
        <v>55.906872939923545</v>
      </c>
      <c r="M37" s="346">
        <f>IF(FBT_ued!M$5=0,"",FBT_ued!M$5/M$5*1000)</f>
        <v>56.100311937138493</v>
      </c>
      <c r="N37" s="346">
        <f>IF(FBT_ued!N$5=0,"",FBT_ued!N$5/N$5*1000)</f>
        <v>58.68814431350215</v>
      </c>
      <c r="O37" s="346">
        <f>IF(FBT_ued!O$5=0,"",FBT_ued!O$5/O$5*1000)</f>
        <v>57.754266367414054</v>
      </c>
      <c r="P37" s="346">
        <f>IF(FBT_ued!P$5=0,"",FBT_ued!P$5/P$5*1000)</f>
        <v>57.307881915838628</v>
      </c>
      <c r="Q37" s="346">
        <f>IF(FBT_ued!Q$5=0,"",FBT_ued!Q$5/Q$5*1000)</f>
        <v>56.115862339903735</v>
      </c>
      <c r="R37" s="346">
        <f>IF(FBT_ued!R$5=0,"",FBT_ued!R$5/R$5*1000)</f>
        <v>56.979395501569378</v>
      </c>
      <c r="S37" s="346">
        <f>IF(FBT_ued!S$5=0,"",FBT_ued!S$5/S$5*1000)</f>
        <v>57.241474249500797</v>
      </c>
      <c r="T37" s="346">
        <f>IF(FBT_ued!T$5=0,"",FBT_ued!T$5/T$5*1000)</f>
        <v>57.928431825070241</v>
      </c>
      <c r="U37" s="346">
        <f>IF(FBT_ued!U$5=0,"",FBT_ued!U$5/U$5*1000)</f>
        <v>56.669589894810478</v>
      </c>
      <c r="V37" s="346">
        <f>IF(FBT_ued!V$5=0,"",FBT_ued!V$5/V$5*1000)</f>
        <v>57.399935868562096</v>
      </c>
      <c r="W37" s="346">
        <f>IF(FBT_ued!W$5=0,"",FBT_ued!W$5/W$5*1000)</f>
        <v>61.674348163997102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1.6739704302791623</v>
      </c>
      <c r="C38" s="347">
        <f t="shared" si="7"/>
        <v>1.568825493319248</v>
      </c>
      <c r="D38" s="347">
        <f t="shared" si="7"/>
        <v>1.7195766580795526</v>
      </c>
      <c r="E38" s="347">
        <f t="shared" si="7"/>
        <v>1.5678754947296918</v>
      </c>
      <c r="F38" s="347">
        <f t="shared" si="7"/>
        <v>1.4611508597244203</v>
      </c>
      <c r="G38" s="347">
        <f t="shared" si="7"/>
        <v>1.3291903829171254</v>
      </c>
      <c r="H38" s="347">
        <f t="shared" si="7"/>
        <v>1.4255753196608396</v>
      </c>
      <c r="I38" s="347">
        <f t="shared" si="7"/>
        <v>1.2782708570377974</v>
      </c>
      <c r="J38" s="347">
        <f t="shared" si="7"/>
        <v>1.2508301571296718</v>
      </c>
      <c r="K38" s="347">
        <f t="shared" si="7"/>
        <v>1.2781953541715387</v>
      </c>
      <c r="L38" s="347">
        <f t="shared" si="7"/>
        <v>1.2769397049860645</v>
      </c>
      <c r="M38" s="347">
        <f t="shared" si="7"/>
        <v>1.2210165080403008</v>
      </c>
      <c r="N38" s="347">
        <f t="shared" si="7"/>
        <v>1.4593485159920718</v>
      </c>
      <c r="O38" s="347">
        <f t="shared" si="7"/>
        <v>1.3201297185217622</v>
      </c>
      <c r="P38" s="347">
        <f t="shared" si="7"/>
        <v>1.2457652269989008</v>
      </c>
      <c r="Q38" s="347">
        <f t="shared" si="7"/>
        <v>1.3540905849977751</v>
      </c>
      <c r="R38" s="347">
        <f t="shared" si="7"/>
        <v>1.3023948249966282</v>
      </c>
      <c r="S38" s="347">
        <f t="shared" si="7"/>
        <v>1.2887537106113183</v>
      </c>
      <c r="T38" s="347">
        <f t="shared" si="7"/>
        <v>1.2594981341460503</v>
      </c>
      <c r="U38" s="347">
        <f t="shared" si="7"/>
        <v>1.246333530058787</v>
      </c>
      <c r="V38" s="347">
        <f t="shared" si="7"/>
        <v>1.2145494397070211</v>
      </c>
      <c r="W38" s="347">
        <f t="shared" si="7"/>
        <v>1.1834950488841576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final energy consumption"</f>
        <v>PT: Food, beverages and tobacco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5">
        <v>514.17626827171102</v>
      </c>
      <c r="C5" s="225">
        <v>491.2266552020634</v>
      </c>
      <c r="D5" s="225">
        <v>566.52570937231292</v>
      </c>
      <c r="E5" s="225">
        <v>533.91057609630252</v>
      </c>
      <c r="F5" s="225">
        <v>514.90550300945836</v>
      </c>
      <c r="G5" s="225">
        <v>506.08529664660358</v>
      </c>
      <c r="H5" s="225">
        <v>555.42063628546862</v>
      </c>
      <c r="I5" s="225">
        <v>547.72390369733444</v>
      </c>
      <c r="J5" s="225">
        <v>512.57523645743754</v>
      </c>
      <c r="K5" s="225">
        <v>535.42562338779021</v>
      </c>
      <c r="L5" s="225">
        <v>570.16337059329317</v>
      </c>
      <c r="M5" s="225">
        <v>549.19982803095445</v>
      </c>
      <c r="N5" s="225">
        <v>426.73396388650031</v>
      </c>
      <c r="O5" s="225">
        <v>429.21324161650898</v>
      </c>
      <c r="P5" s="225">
        <v>430.18546861564931</v>
      </c>
      <c r="Q5" s="225">
        <v>446.91195184866729</v>
      </c>
      <c r="R5" s="225">
        <v>453.39062768701632</v>
      </c>
      <c r="S5" s="225">
        <v>454.30662080825442</v>
      </c>
      <c r="T5" s="225">
        <v>453.79269131556322</v>
      </c>
      <c r="U5" s="225">
        <v>465.37308684436789</v>
      </c>
      <c r="V5" s="225">
        <v>462.02579535683572</v>
      </c>
      <c r="W5" s="225">
        <v>478.93697334479788</v>
      </c>
      <c r="DA5" s="89" t="s">
        <v>2120</v>
      </c>
    </row>
    <row r="6" spans="1:105" ht="12" customHeight="1" x14ac:dyDescent="0.25">
      <c r="A6" s="55" t="s">
        <v>92</v>
      </c>
      <c r="B6" s="261">
        <v>6.5037939730652612</v>
      </c>
      <c r="C6" s="261">
        <v>6.4967226982001289</v>
      </c>
      <c r="D6" s="261">
        <v>6.8008421337624716</v>
      </c>
      <c r="E6" s="261">
        <v>6.822803710342586</v>
      </c>
      <c r="F6" s="261">
        <v>6.8962259302552207</v>
      </c>
      <c r="G6" s="261">
        <v>6.8512037091187601</v>
      </c>
      <c r="H6" s="261">
        <v>7.2737618957814414</v>
      </c>
      <c r="I6" s="261">
        <v>7.3817741713546159</v>
      </c>
      <c r="J6" s="261">
        <v>7.1044615952208847</v>
      </c>
      <c r="K6" s="261">
        <v>7.3760390433564789</v>
      </c>
      <c r="L6" s="261">
        <v>7.6988061936788714</v>
      </c>
      <c r="M6" s="261">
        <v>7.5362950520237444</v>
      </c>
      <c r="N6" s="261">
        <v>6.9455426726718281</v>
      </c>
      <c r="O6" s="261">
        <v>6.954135279980278</v>
      </c>
      <c r="P6" s="261">
        <v>7.2130095645957324</v>
      </c>
      <c r="Q6" s="261">
        <v>7.3273818717658434</v>
      </c>
      <c r="R6" s="261">
        <v>7.5519521150547577</v>
      </c>
      <c r="S6" s="261">
        <v>7.7096993039978914</v>
      </c>
      <c r="T6" s="261">
        <v>7.8666314265765962</v>
      </c>
      <c r="U6" s="261">
        <v>8.0731570722360448</v>
      </c>
      <c r="V6" s="261">
        <v>7.8486502889809548</v>
      </c>
      <c r="W6" s="261">
        <v>8.3334753962007415</v>
      </c>
      <c r="DA6" s="67" t="s">
        <v>2139</v>
      </c>
    </row>
    <row r="7" spans="1:105" ht="12" customHeight="1" x14ac:dyDescent="0.25">
      <c r="A7" s="202" t="s">
        <v>93</v>
      </c>
      <c r="B7" s="226">
        <v>7.5877596352428069</v>
      </c>
      <c r="C7" s="226">
        <v>7.5795098145668174</v>
      </c>
      <c r="D7" s="226">
        <v>7.9343158227228834</v>
      </c>
      <c r="E7" s="226">
        <v>7.9599376620663529</v>
      </c>
      <c r="F7" s="226">
        <v>8.0455969186310892</v>
      </c>
      <c r="G7" s="226">
        <v>7.9930709939718874</v>
      </c>
      <c r="H7" s="226">
        <v>8.4860555450783473</v>
      </c>
      <c r="I7" s="226">
        <v>8.6120698665803861</v>
      </c>
      <c r="J7" s="226">
        <v>8.2885385277576997</v>
      </c>
      <c r="K7" s="226">
        <v>8.6053788839158951</v>
      </c>
      <c r="L7" s="226">
        <v>8.9819405592920223</v>
      </c>
      <c r="M7" s="226">
        <v>8.7923442273610348</v>
      </c>
      <c r="N7" s="226">
        <v>8.1031331181171318</v>
      </c>
      <c r="O7" s="226">
        <v>8.1131578266436577</v>
      </c>
      <c r="P7" s="226">
        <v>8.4151778253616882</v>
      </c>
      <c r="Q7" s="226">
        <v>8.548612183726819</v>
      </c>
      <c r="R7" s="226">
        <v>8.8106108008972193</v>
      </c>
      <c r="S7" s="226">
        <v>8.9946491879975419</v>
      </c>
      <c r="T7" s="226">
        <v>9.1777366643393652</v>
      </c>
      <c r="U7" s="226">
        <v>9.4186832509420562</v>
      </c>
      <c r="V7" s="226">
        <v>9.1567586704777817</v>
      </c>
      <c r="W7" s="226">
        <v>9.7223879622341975</v>
      </c>
      <c r="DA7" s="174" t="s">
        <v>2140</v>
      </c>
    </row>
    <row r="8" spans="1:105" ht="12" customHeight="1" x14ac:dyDescent="0.25">
      <c r="A8" s="202" t="s">
        <v>94</v>
      </c>
      <c r="B8" s="226">
        <v>17.3434505948407</v>
      </c>
      <c r="C8" s="226">
        <v>17.324593861867012</v>
      </c>
      <c r="D8" s="226">
        <v>18.135579023366589</v>
      </c>
      <c r="E8" s="226">
        <v>18.194143227580231</v>
      </c>
      <c r="F8" s="226">
        <v>18.389935814013921</v>
      </c>
      <c r="G8" s="226">
        <v>18.269876557650029</v>
      </c>
      <c r="H8" s="226">
        <v>19.396698388750512</v>
      </c>
      <c r="I8" s="226">
        <v>19.684731123612309</v>
      </c>
      <c r="J8" s="226">
        <v>18.945230920589019</v>
      </c>
      <c r="K8" s="226">
        <v>19.66943744895061</v>
      </c>
      <c r="L8" s="226">
        <v>20.530149849810329</v>
      </c>
      <c r="M8" s="226">
        <v>20.096786805396651</v>
      </c>
      <c r="N8" s="226">
        <v>18.52144712712488</v>
      </c>
      <c r="O8" s="226">
        <v>18.544360746614071</v>
      </c>
      <c r="P8" s="226">
        <v>19.23469217225529</v>
      </c>
      <c r="Q8" s="226">
        <v>19.53968499137558</v>
      </c>
      <c r="R8" s="226">
        <v>20.13853897347936</v>
      </c>
      <c r="S8" s="226">
        <v>20.559198143994369</v>
      </c>
      <c r="T8" s="226">
        <v>20.977683804204261</v>
      </c>
      <c r="U8" s="226">
        <v>21.528418859296121</v>
      </c>
      <c r="V8" s="226">
        <v>20.929734103949219</v>
      </c>
      <c r="W8" s="226">
        <v>22.222601056535311</v>
      </c>
      <c r="DA8" s="174" t="s">
        <v>2141</v>
      </c>
    </row>
    <row r="9" spans="1:105" ht="12" customHeight="1" x14ac:dyDescent="0.25">
      <c r="A9" s="202" t="s">
        <v>95</v>
      </c>
      <c r="B9" s="226">
        <v>13.007587946130521</v>
      </c>
      <c r="C9" s="226">
        <v>12.99344539640026</v>
      </c>
      <c r="D9" s="226">
        <v>13.60168426752494</v>
      </c>
      <c r="E9" s="226">
        <v>13.64560742068517</v>
      </c>
      <c r="F9" s="226">
        <v>13.79245186051044</v>
      </c>
      <c r="G9" s="226">
        <v>13.70240741823752</v>
      </c>
      <c r="H9" s="226">
        <v>14.547523791562879</v>
      </c>
      <c r="I9" s="226">
        <v>14.76354834270923</v>
      </c>
      <c r="J9" s="226">
        <v>14.208923190441769</v>
      </c>
      <c r="K9" s="226">
        <v>14.75207808671296</v>
      </c>
      <c r="L9" s="226">
        <v>15.397612387357739</v>
      </c>
      <c r="M9" s="226">
        <v>15.072590104047491</v>
      </c>
      <c r="N9" s="226">
        <v>13.89108534534366</v>
      </c>
      <c r="O9" s="226">
        <v>13.90827055996056</v>
      </c>
      <c r="P9" s="226">
        <v>14.426019129191459</v>
      </c>
      <c r="Q9" s="226">
        <v>14.65476374353169</v>
      </c>
      <c r="R9" s="226">
        <v>15.103904230109521</v>
      </c>
      <c r="S9" s="226">
        <v>15.419398607995779</v>
      </c>
      <c r="T9" s="226">
        <v>15.733262853153191</v>
      </c>
      <c r="U9" s="226">
        <v>16.14631414447209</v>
      </c>
      <c r="V9" s="226">
        <v>15.69730057796191</v>
      </c>
      <c r="W9" s="226">
        <v>16.666950792401479</v>
      </c>
      <c r="DA9" s="174" t="s">
        <v>2142</v>
      </c>
    </row>
    <row r="10" spans="1:105" ht="12" customHeight="1" x14ac:dyDescent="0.25">
      <c r="A10" s="56" t="s">
        <v>96</v>
      </c>
      <c r="B10" s="262">
        <v>9.2119457988211639</v>
      </c>
      <c r="C10" s="262">
        <v>9.0771424693743583</v>
      </c>
      <c r="D10" s="262">
        <v>10.18565774629792</v>
      </c>
      <c r="E10" s="262">
        <v>9.6604022303103037</v>
      </c>
      <c r="F10" s="262">
        <v>9.4995810364914099</v>
      </c>
      <c r="G10" s="262">
        <v>9.3539178201031614</v>
      </c>
      <c r="H10" s="262">
        <v>10.167437624275379</v>
      </c>
      <c r="I10" s="262">
        <v>10.131021446446599</v>
      </c>
      <c r="J10" s="262">
        <v>9.565908960214669</v>
      </c>
      <c r="K10" s="262">
        <v>9.9800654823149344</v>
      </c>
      <c r="L10" s="262">
        <v>10.545180648853259</v>
      </c>
      <c r="M10" s="262">
        <v>10.29028071165115</v>
      </c>
      <c r="N10" s="262">
        <v>8.6250771026406721</v>
      </c>
      <c r="O10" s="262">
        <v>8.6395526269197056</v>
      </c>
      <c r="P10" s="262">
        <v>8.7816667654139771</v>
      </c>
      <c r="Q10" s="262">
        <v>9.0182318406917918</v>
      </c>
      <c r="R10" s="262">
        <v>9.2067685706511408</v>
      </c>
      <c r="S10" s="262">
        <v>9.2993596467743096</v>
      </c>
      <c r="T10" s="262">
        <v>9.3922694835805949</v>
      </c>
      <c r="U10" s="262">
        <v>9.6292620196072551</v>
      </c>
      <c r="V10" s="262">
        <v>9.4566860173031291</v>
      </c>
      <c r="W10" s="262">
        <v>9.9061504408385392</v>
      </c>
      <c r="DA10" s="68" t="s">
        <v>2143</v>
      </c>
    </row>
    <row r="11" spans="1:105" ht="12" customHeight="1" x14ac:dyDescent="0.25">
      <c r="A11" s="37" t="s">
        <v>160</v>
      </c>
      <c r="B11" s="228">
        <v>2.9982816581534641</v>
      </c>
      <c r="C11" s="228">
        <v>2.6806714476459792</v>
      </c>
      <c r="D11" s="228">
        <v>3.431482996755276</v>
      </c>
      <c r="E11" s="228">
        <v>1.568997545210455</v>
      </c>
      <c r="F11" s="228">
        <v>1.533811767093394</v>
      </c>
      <c r="G11" s="228">
        <v>1.504539002942046</v>
      </c>
      <c r="H11" s="228">
        <v>1.4933676886476599</v>
      </c>
      <c r="I11" s="228">
        <v>1.385157806263863</v>
      </c>
      <c r="J11" s="228">
        <v>1.0107669759515261</v>
      </c>
      <c r="K11" s="228">
        <v>1.0143374659163951</v>
      </c>
      <c r="L11" s="228">
        <v>1.0424140534826949</v>
      </c>
      <c r="M11" s="228">
        <v>0.92147549304814036</v>
      </c>
      <c r="N11" s="228">
        <v>0.61997020615658527</v>
      </c>
      <c r="O11" s="228">
        <v>0.57059785969891075</v>
      </c>
      <c r="P11" s="228">
        <v>0.61559389817717192</v>
      </c>
      <c r="Q11" s="228">
        <v>0.73864150318374444</v>
      </c>
      <c r="R11" s="228">
        <v>0.5597225519528698</v>
      </c>
      <c r="S11" s="228">
        <v>0.44315031633587859</v>
      </c>
      <c r="T11" s="228">
        <v>0.41100581424140459</v>
      </c>
      <c r="U11" s="228">
        <v>0.3521117928280138</v>
      </c>
      <c r="V11" s="228">
        <v>0.24536332476894249</v>
      </c>
      <c r="W11" s="228">
        <v>0.19296973834120529</v>
      </c>
      <c r="DA11" s="69" t="s">
        <v>2144</v>
      </c>
    </row>
    <row r="12" spans="1:105" ht="12" customHeight="1" x14ac:dyDescent="0.25">
      <c r="A12" s="37" t="s">
        <v>162</v>
      </c>
      <c r="B12" s="228">
        <v>1.084910575598264</v>
      </c>
      <c r="C12" s="228">
        <v>1.682672869248196</v>
      </c>
      <c r="D12" s="228">
        <v>2.3262001750467189</v>
      </c>
      <c r="E12" s="228">
        <v>2.9883209735276242</v>
      </c>
      <c r="F12" s="228">
        <v>2.6831028380889221</v>
      </c>
      <c r="G12" s="228">
        <v>2.5731941180240101</v>
      </c>
      <c r="H12" s="228">
        <v>3.3471126463476799</v>
      </c>
      <c r="I12" s="228">
        <v>3.3353600143657021</v>
      </c>
      <c r="J12" s="228">
        <v>3.019830131751243</v>
      </c>
      <c r="K12" s="228">
        <v>3.3325693644394931</v>
      </c>
      <c r="L12" s="228">
        <v>3.7966694482227328</v>
      </c>
      <c r="M12" s="228">
        <v>4.2304944562065012</v>
      </c>
      <c r="N12" s="228">
        <v>3.068174713668562</v>
      </c>
      <c r="O12" s="228">
        <v>3.0519988657717421</v>
      </c>
      <c r="P12" s="228">
        <v>2.7738222000416162</v>
      </c>
      <c r="Q12" s="228">
        <v>3.307678710756651</v>
      </c>
      <c r="R12" s="228">
        <v>3.3308264384886419</v>
      </c>
      <c r="S12" s="228">
        <v>3.3255711720970829</v>
      </c>
      <c r="T12" s="228">
        <v>3.103161405921937</v>
      </c>
      <c r="U12" s="228">
        <v>3.261814951755456</v>
      </c>
      <c r="V12" s="228">
        <v>3.506673673625218</v>
      </c>
      <c r="W12" s="228">
        <v>3.5342364014948928</v>
      </c>
      <c r="DA12" s="69" t="s">
        <v>2145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2146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2147</v>
      </c>
    </row>
    <row r="15" spans="1:105" ht="12" customHeight="1" x14ac:dyDescent="0.25">
      <c r="A15" s="37" t="s">
        <v>38</v>
      </c>
      <c r="B15" s="228">
        <v>5.1287535650694362</v>
      </c>
      <c r="C15" s="228">
        <v>4.7137981524801837</v>
      </c>
      <c r="D15" s="228">
        <v>4.4279745744959271</v>
      </c>
      <c r="E15" s="228">
        <v>5.1030837115722258</v>
      </c>
      <c r="F15" s="228">
        <v>5.2826664313090959</v>
      </c>
      <c r="G15" s="228">
        <v>5.2761846991371053</v>
      </c>
      <c r="H15" s="228">
        <v>5.3269572892800401</v>
      </c>
      <c r="I15" s="228">
        <v>5.4105036258170376</v>
      </c>
      <c r="J15" s="228">
        <v>5.5353118525119003</v>
      </c>
      <c r="K15" s="228">
        <v>5.6331586519590484</v>
      </c>
      <c r="L15" s="228">
        <v>5.706097147147835</v>
      </c>
      <c r="M15" s="228">
        <v>5.1383107623965083</v>
      </c>
      <c r="N15" s="228">
        <v>4.9369321828155242</v>
      </c>
      <c r="O15" s="228">
        <v>5.0169559014490543</v>
      </c>
      <c r="P15" s="228">
        <v>5.3922506671951886</v>
      </c>
      <c r="Q15" s="228">
        <v>4.971911626751397</v>
      </c>
      <c r="R15" s="228">
        <v>5.316219580209629</v>
      </c>
      <c r="S15" s="228">
        <v>5.5306381583413469</v>
      </c>
      <c r="T15" s="228">
        <v>5.8781022634172526</v>
      </c>
      <c r="U15" s="228">
        <v>6.0153352750237854</v>
      </c>
      <c r="V15" s="228">
        <v>5.7046490189089676</v>
      </c>
      <c r="W15" s="228">
        <v>6.1789443010024403</v>
      </c>
      <c r="DA15" s="69" t="s">
        <v>2148</v>
      </c>
    </row>
    <row r="16" spans="1:105" ht="12" customHeight="1" x14ac:dyDescent="0.25">
      <c r="A16" s="57" t="s">
        <v>2149</v>
      </c>
      <c r="B16" s="263">
        <f t="shared" ref="B16:W16" si="0">B17+B23+B24</f>
        <v>30.712760611927955</v>
      </c>
      <c r="C16" s="263">
        <f t="shared" si="0"/>
        <v>29.16903894722433</v>
      </c>
      <c r="D16" s="263">
        <f t="shared" si="0"/>
        <v>34.051987843365211</v>
      </c>
      <c r="E16" s="263">
        <f t="shared" si="0"/>
        <v>31.725055946485174</v>
      </c>
      <c r="F16" s="263">
        <f t="shared" si="0"/>
        <v>30.420005272562648</v>
      </c>
      <c r="G16" s="263">
        <f t="shared" si="0"/>
        <v>29.63912830961932</v>
      </c>
      <c r="H16" s="263">
        <f t="shared" si="0"/>
        <v>32.663752643818825</v>
      </c>
      <c r="I16" s="263">
        <f t="shared" si="0"/>
        <v>31.966791636434497</v>
      </c>
      <c r="J16" s="263">
        <f t="shared" si="0"/>
        <v>29.998842199544132</v>
      </c>
      <c r="K16" s="263">
        <f t="shared" si="0"/>
        <v>31.351728516395738</v>
      </c>
      <c r="L16" s="263">
        <f t="shared" si="0"/>
        <v>33.283396584718091</v>
      </c>
      <c r="M16" s="263">
        <f t="shared" si="0"/>
        <v>32.08722907287941</v>
      </c>
      <c r="N16" s="263">
        <f t="shared" si="0"/>
        <v>26.188831360562538</v>
      </c>
      <c r="O16" s="263">
        <f t="shared" si="0"/>
        <v>26.259327449479372</v>
      </c>
      <c r="P16" s="263">
        <f t="shared" si="0"/>
        <v>26.617278297276329</v>
      </c>
      <c r="Q16" s="263">
        <f t="shared" si="0"/>
        <v>27.455960480137598</v>
      </c>
      <c r="R16" s="263">
        <f t="shared" si="0"/>
        <v>27.985991288830718</v>
      </c>
      <c r="S16" s="263">
        <f t="shared" si="0"/>
        <v>28.22918051006307</v>
      </c>
      <c r="T16" s="263">
        <f t="shared" si="0"/>
        <v>28.441724006602779</v>
      </c>
      <c r="U16" s="263">
        <f t="shared" si="0"/>
        <v>29.178540949562187</v>
      </c>
      <c r="V16" s="263">
        <f t="shared" si="0"/>
        <v>28.726217961073829</v>
      </c>
      <c r="W16" s="263">
        <f t="shared" si="0"/>
        <v>30.079859454121838</v>
      </c>
      <c r="DA16" s="70"/>
    </row>
    <row r="17" spans="1:105" ht="12" customHeight="1" x14ac:dyDescent="0.25">
      <c r="A17" s="60" t="s">
        <v>2150</v>
      </c>
      <c r="B17" s="331">
        <v>22.934632288881719</v>
      </c>
      <c r="C17" s="331">
        <v>20.53350900653319</v>
      </c>
      <c r="D17" s="331">
        <v>26.929707996335249</v>
      </c>
      <c r="E17" s="331">
        <v>23.26007196956726</v>
      </c>
      <c r="F17" s="331">
        <v>20.698044925308739</v>
      </c>
      <c r="G17" s="331">
        <v>19.150757080166908</v>
      </c>
      <c r="H17" s="331">
        <v>22.62351022400782</v>
      </c>
      <c r="I17" s="331">
        <v>20.57585996955871</v>
      </c>
      <c r="J17" s="331">
        <v>18.39119900970331</v>
      </c>
      <c r="K17" s="331">
        <v>19.557881016536339</v>
      </c>
      <c r="L17" s="331">
        <v>21.361754208113769</v>
      </c>
      <c r="M17" s="331">
        <v>20.069493051545312</v>
      </c>
      <c r="N17" s="331">
        <v>13.846471602543859</v>
      </c>
      <c r="O17" s="331">
        <v>13.29314558217294</v>
      </c>
      <c r="P17" s="331">
        <v>12.13349300591616</v>
      </c>
      <c r="Q17" s="331">
        <v>13.940663744729649</v>
      </c>
      <c r="R17" s="331">
        <v>13.43934289130291</v>
      </c>
      <c r="S17" s="331">
        <v>12.99003307045472</v>
      </c>
      <c r="T17" s="331">
        <v>12.23582950624</v>
      </c>
      <c r="U17" s="331">
        <v>12.476105670812791</v>
      </c>
      <c r="V17" s="331">
        <v>12.78935215261885</v>
      </c>
      <c r="W17" s="331">
        <v>12.5303257748756</v>
      </c>
      <c r="DA17" s="72" t="s">
        <v>2151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2152</v>
      </c>
    </row>
    <row r="19" spans="1:105" ht="12" customHeight="1" x14ac:dyDescent="0.25">
      <c r="A19" s="59" t="s">
        <v>33</v>
      </c>
      <c r="B19" s="232">
        <v>2.5997520636965401</v>
      </c>
      <c r="C19" s="232">
        <v>2.5469423847529309</v>
      </c>
      <c r="D19" s="232">
        <v>3.5342445013120489</v>
      </c>
      <c r="E19" s="232">
        <v>3.3847790917774558</v>
      </c>
      <c r="F19" s="232">
        <v>2.857790561910651</v>
      </c>
      <c r="G19" s="232">
        <v>2.5507697172299331</v>
      </c>
      <c r="H19" s="232">
        <v>2.369736645416233</v>
      </c>
      <c r="I19" s="232">
        <v>2.1327743469534282</v>
      </c>
      <c r="J19" s="232">
        <v>2.0738431751990891</v>
      </c>
      <c r="K19" s="232">
        <v>1.88709890666626</v>
      </c>
      <c r="L19" s="232">
        <v>1.934281139537301</v>
      </c>
      <c r="M19" s="232">
        <v>1.907303359221505</v>
      </c>
      <c r="N19" s="232">
        <v>1.4297640218650209</v>
      </c>
      <c r="O19" s="232">
        <v>1.559154781951573</v>
      </c>
      <c r="P19" s="232">
        <v>1.216925995753749</v>
      </c>
      <c r="Q19" s="232">
        <v>1.0958224527659679</v>
      </c>
      <c r="R19" s="232">
        <v>1.0102930853659751</v>
      </c>
      <c r="S19" s="232">
        <v>0.9513476551535589</v>
      </c>
      <c r="T19" s="232">
        <v>0.96276495112139349</v>
      </c>
      <c r="U19" s="232">
        <v>0.9674068034663631</v>
      </c>
      <c r="V19" s="232">
        <v>0.95098100341092251</v>
      </c>
      <c r="W19" s="232">
        <v>0.90540014274799019</v>
      </c>
      <c r="DA19" s="71" t="s">
        <v>2153</v>
      </c>
    </row>
    <row r="20" spans="1:105" ht="12" customHeight="1" x14ac:dyDescent="0.25">
      <c r="A20" s="59" t="s">
        <v>160</v>
      </c>
      <c r="B20" s="232">
        <v>4.2429418211344334</v>
      </c>
      <c r="C20" s="232">
        <v>4.6153381032297158</v>
      </c>
      <c r="D20" s="232">
        <v>5.0978215619352181</v>
      </c>
      <c r="E20" s="232">
        <v>2.434830153778432</v>
      </c>
      <c r="F20" s="232">
        <v>2.662567543171384</v>
      </c>
      <c r="G20" s="232">
        <v>2.8345352160804098</v>
      </c>
      <c r="H20" s="232">
        <v>2.6515665077987238</v>
      </c>
      <c r="I20" s="232">
        <v>2.7650372653303208</v>
      </c>
      <c r="J20" s="232">
        <v>2.015811627102273</v>
      </c>
      <c r="K20" s="232">
        <v>2.0174113083643581</v>
      </c>
      <c r="L20" s="232">
        <v>2.065380197417694</v>
      </c>
      <c r="M20" s="232">
        <v>2.047071268373386</v>
      </c>
      <c r="N20" s="232">
        <v>1.4801525909676401</v>
      </c>
      <c r="O20" s="232">
        <v>1.411420507675097</v>
      </c>
      <c r="P20" s="232">
        <v>1.5876315108855841</v>
      </c>
      <c r="Q20" s="232">
        <v>1.920785232066353</v>
      </c>
      <c r="R20" s="232">
        <v>1.4679467642140771</v>
      </c>
      <c r="S20" s="232">
        <v>1.171638492376291</v>
      </c>
      <c r="T20" s="232">
        <v>1.089136948856803</v>
      </c>
      <c r="U20" s="232">
        <v>0.93988312658648665</v>
      </c>
      <c r="V20" s="232">
        <v>0.65845605826406184</v>
      </c>
      <c r="W20" s="232">
        <v>0.52725515525873168</v>
      </c>
      <c r="DA20" s="71" t="s">
        <v>2154</v>
      </c>
    </row>
    <row r="21" spans="1:105" ht="12" customHeight="1" x14ac:dyDescent="0.25">
      <c r="A21" s="59" t="s">
        <v>70</v>
      </c>
      <c r="B21" s="232">
        <v>14.55665487227213</v>
      </c>
      <c r="C21" s="232">
        <v>10.4741542741362</v>
      </c>
      <c r="D21" s="232">
        <v>14.84183188800141</v>
      </c>
      <c r="E21" s="232">
        <v>12.803072412137031</v>
      </c>
      <c r="F21" s="232">
        <v>10.520047150905009</v>
      </c>
      <c r="G21" s="232">
        <v>8.9175822471149413</v>
      </c>
      <c r="H21" s="232">
        <v>11.659201970071811</v>
      </c>
      <c r="I21" s="232">
        <v>9.0200382075945615</v>
      </c>
      <c r="J21" s="232">
        <v>8.2789803165236204</v>
      </c>
      <c r="K21" s="232">
        <v>9.0252383035555788</v>
      </c>
      <c r="L21" s="232">
        <v>9.8395869453211429</v>
      </c>
      <c r="M21" s="232">
        <v>6.7170131920180074</v>
      </c>
      <c r="N21" s="232">
        <v>3.6114178994444619</v>
      </c>
      <c r="O21" s="232">
        <v>2.7732013011792018</v>
      </c>
      <c r="P21" s="232">
        <v>2.1751811436535631</v>
      </c>
      <c r="Q21" s="232">
        <v>2.322670417935647</v>
      </c>
      <c r="R21" s="232">
        <v>2.225568131652254</v>
      </c>
      <c r="S21" s="232">
        <v>2.0746190474752799</v>
      </c>
      <c r="T21" s="232">
        <v>1.9607647498091301</v>
      </c>
      <c r="U21" s="232">
        <v>1.862135369222661</v>
      </c>
      <c r="V21" s="232">
        <v>1.769419341719799</v>
      </c>
      <c r="W21" s="232">
        <v>1.4410042109057439</v>
      </c>
      <c r="DA21" s="71" t="s">
        <v>2155</v>
      </c>
    </row>
    <row r="22" spans="1:105" ht="12" customHeight="1" x14ac:dyDescent="0.25">
      <c r="A22" s="59" t="s">
        <v>162</v>
      </c>
      <c r="B22" s="232">
        <v>1.5352835317786191</v>
      </c>
      <c r="C22" s="232">
        <v>2.8970742444143411</v>
      </c>
      <c r="D22" s="232">
        <v>3.4558100450865692</v>
      </c>
      <c r="E22" s="232">
        <v>4.637390311874336</v>
      </c>
      <c r="F22" s="232">
        <v>4.6576396693216919</v>
      </c>
      <c r="G22" s="232">
        <v>4.8478698997416254</v>
      </c>
      <c r="H22" s="232">
        <v>5.9430051007210603</v>
      </c>
      <c r="I22" s="232">
        <v>6.6580101496804014</v>
      </c>
      <c r="J22" s="232">
        <v>6.0225638908783292</v>
      </c>
      <c r="K22" s="232">
        <v>6.6281324979501459</v>
      </c>
      <c r="L22" s="232">
        <v>7.5225059258376286</v>
      </c>
      <c r="M22" s="232">
        <v>9.3981052319324068</v>
      </c>
      <c r="N22" s="232">
        <v>7.3251370902667379</v>
      </c>
      <c r="O22" s="232">
        <v>7.5493689913670661</v>
      </c>
      <c r="P22" s="232">
        <v>7.1537543556232617</v>
      </c>
      <c r="Q22" s="232">
        <v>8.6013856419616808</v>
      </c>
      <c r="R22" s="232">
        <v>8.7355349100706086</v>
      </c>
      <c r="S22" s="232">
        <v>8.7924278754495884</v>
      </c>
      <c r="T22" s="232">
        <v>8.2231628564526709</v>
      </c>
      <c r="U22" s="232">
        <v>8.7066803715372778</v>
      </c>
      <c r="V22" s="232">
        <v>9.4104957492240704</v>
      </c>
      <c r="W22" s="232">
        <v>9.656666265963139</v>
      </c>
      <c r="DA22" s="71" t="s">
        <v>2156</v>
      </c>
    </row>
    <row r="23" spans="1:105" ht="12" customHeight="1" x14ac:dyDescent="0.25">
      <c r="A23" s="60" t="s">
        <v>2157</v>
      </c>
      <c r="B23" s="331">
        <v>7.2578248052010164</v>
      </c>
      <c r="C23" s="331">
        <v>8.1157921248351279</v>
      </c>
      <c r="D23" s="331">
        <v>6.5782124763289627</v>
      </c>
      <c r="E23" s="331">
        <v>7.9191596800905071</v>
      </c>
      <c r="F23" s="331">
        <v>9.1702622728334902</v>
      </c>
      <c r="G23" s="331">
        <v>9.9402749327229127</v>
      </c>
      <c r="H23" s="331">
        <v>9.458341468148495</v>
      </c>
      <c r="I23" s="331">
        <v>10.800389733167419</v>
      </c>
      <c r="J23" s="331">
        <v>11.03928626222315</v>
      </c>
      <c r="K23" s="331">
        <v>11.203764376390881</v>
      </c>
      <c r="L23" s="331">
        <v>11.30573788111001</v>
      </c>
      <c r="M23" s="331">
        <v>11.4148324171722</v>
      </c>
      <c r="N23" s="331">
        <v>11.78671634420493</v>
      </c>
      <c r="O23" s="331">
        <v>12.409851044908009</v>
      </c>
      <c r="P23" s="331">
        <v>13.90674452619251</v>
      </c>
      <c r="Q23" s="331">
        <v>12.929106185666679</v>
      </c>
      <c r="R23" s="331">
        <v>13.942492228323429</v>
      </c>
      <c r="S23" s="331">
        <v>14.622371495288521</v>
      </c>
      <c r="T23" s="331">
        <v>15.57656398623665</v>
      </c>
      <c r="U23" s="331">
        <v>16.05658271297051</v>
      </c>
      <c r="V23" s="331">
        <v>15.3089737853365</v>
      </c>
      <c r="W23" s="331">
        <v>16.88285564755018</v>
      </c>
      <c r="DA23" s="72" t="s">
        <v>2158</v>
      </c>
    </row>
    <row r="24" spans="1:105" ht="12" customHeight="1" x14ac:dyDescent="0.25">
      <c r="A24" s="60" t="s">
        <v>2159</v>
      </c>
      <c r="B24" s="331">
        <v>0.52030351784522089</v>
      </c>
      <c r="C24" s="331">
        <v>0.5197378158560102</v>
      </c>
      <c r="D24" s="331">
        <v>0.54406737070099764</v>
      </c>
      <c r="E24" s="331">
        <v>0.54582429682740685</v>
      </c>
      <c r="F24" s="331">
        <v>0.55169807442041752</v>
      </c>
      <c r="G24" s="331">
        <v>0.548096296729501</v>
      </c>
      <c r="H24" s="331">
        <v>0.5819009516625151</v>
      </c>
      <c r="I24" s="331">
        <v>0.59054193370836927</v>
      </c>
      <c r="J24" s="331">
        <v>0.56835692761767087</v>
      </c>
      <c r="K24" s="331">
        <v>0.59008312346851832</v>
      </c>
      <c r="L24" s="331">
        <v>0.6159044954943097</v>
      </c>
      <c r="M24" s="331">
        <v>0.60290360416189948</v>
      </c>
      <c r="N24" s="331">
        <v>0.55564341381374627</v>
      </c>
      <c r="O24" s="331">
        <v>0.55633082239842213</v>
      </c>
      <c r="P24" s="331">
        <v>0.57704076516765845</v>
      </c>
      <c r="Q24" s="331">
        <v>0.58619054974126761</v>
      </c>
      <c r="R24" s="331">
        <v>0.60415616920438064</v>
      </c>
      <c r="S24" s="331">
        <v>0.61677594431983129</v>
      </c>
      <c r="T24" s="331">
        <v>0.62933051412612795</v>
      </c>
      <c r="U24" s="331">
        <v>0.64585256577888361</v>
      </c>
      <c r="V24" s="331">
        <v>0.62789202311847625</v>
      </c>
      <c r="W24" s="331">
        <v>0.66667803169605921</v>
      </c>
      <c r="DA24" s="72" t="s">
        <v>2160</v>
      </c>
    </row>
    <row r="25" spans="1:105" ht="12" customHeight="1" x14ac:dyDescent="0.25">
      <c r="A25" s="57" t="s">
        <v>2161</v>
      </c>
      <c r="B25" s="263">
        <f t="shared" ref="B25:W25" si="1">B26+B32+B33</f>
        <v>25.593967176606633</v>
      </c>
      <c r="C25" s="263">
        <f t="shared" si="1"/>
        <v>24.307532456020272</v>
      </c>
      <c r="D25" s="263">
        <f t="shared" si="1"/>
        <v>28.37665653613767</v>
      </c>
      <c r="E25" s="263">
        <f t="shared" si="1"/>
        <v>26.437546622070982</v>
      </c>
      <c r="F25" s="263">
        <f t="shared" si="1"/>
        <v>25.350004393802212</v>
      </c>
      <c r="G25" s="263">
        <f t="shared" si="1"/>
        <v>24.699273591349446</v>
      </c>
      <c r="H25" s="263">
        <f t="shared" si="1"/>
        <v>27.219793869849031</v>
      </c>
      <c r="I25" s="263">
        <f t="shared" si="1"/>
        <v>26.638993030362087</v>
      </c>
      <c r="J25" s="263">
        <f t="shared" si="1"/>
        <v>24.999035166286774</v>
      </c>
      <c r="K25" s="263">
        <f t="shared" si="1"/>
        <v>26.126440430329797</v>
      </c>
      <c r="L25" s="263">
        <f t="shared" si="1"/>
        <v>27.73616382059841</v>
      </c>
      <c r="M25" s="263">
        <f t="shared" si="1"/>
        <v>26.739357560732849</v>
      </c>
      <c r="N25" s="263">
        <f t="shared" si="1"/>
        <v>21.824026133802111</v>
      </c>
      <c r="O25" s="263">
        <f t="shared" si="1"/>
        <v>21.882772874566143</v>
      </c>
      <c r="P25" s="263">
        <f t="shared" si="1"/>
        <v>22.18106524773027</v>
      </c>
      <c r="Q25" s="263">
        <f t="shared" si="1"/>
        <v>22.87996706678134</v>
      </c>
      <c r="R25" s="263">
        <f t="shared" si="1"/>
        <v>23.321659407358943</v>
      </c>
      <c r="S25" s="263">
        <f t="shared" si="1"/>
        <v>23.524317091719222</v>
      </c>
      <c r="T25" s="263">
        <f t="shared" si="1"/>
        <v>23.701436672168981</v>
      </c>
      <c r="U25" s="263">
        <f t="shared" si="1"/>
        <v>24.315450791301817</v>
      </c>
      <c r="V25" s="263">
        <f t="shared" si="1"/>
        <v>23.938514967561531</v>
      </c>
      <c r="W25" s="263">
        <f t="shared" si="1"/>
        <v>25.066549545101534</v>
      </c>
      <c r="DA25" s="70"/>
    </row>
    <row r="26" spans="1:105" ht="12" customHeight="1" x14ac:dyDescent="0.25">
      <c r="A26" s="60" t="s">
        <v>2162</v>
      </c>
      <c r="B26" s="331">
        <v>19.112193574068101</v>
      </c>
      <c r="C26" s="331">
        <v>17.111257505444321</v>
      </c>
      <c r="D26" s="331">
        <v>22.44142333027937</v>
      </c>
      <c r="E26" s="331">
        <v>19.383393307972721</v>
      </c>
      <c r="F26" s="331">
        <v>17.24837077109062</v>
      </c>
      <c r="G26" s="331">
        <v>15.958964233472431</v>
      </c>
      <c r="H26" s="331">
        <v>18.85292518667319</v>
      </c>
      <c r="I26" s="331">
        <v>17.146549974632261</v>
      </c>
      <c r="J26" s="331">
        <v>15.325999174752759</v>
      </c>
      <c r="K26" s="331">
        <v>16.298234180446961</v>
      </c>
      <c r="L26" s="331">
        <v>17.801461840094809</v>
      </c>
      <c r="M26" s="331">
        <v>16.724577542954432</v>
      </c>
      <c r="N26" s="331">
        <v>11.538726335453219</v>
      </c>
      <c r="O26" s="331">
        <v>11.077621318477449</v>
      </c>
      <c r="P26" s="331">
        <v>10.1112441715968</v>
      </c>
      <c r="Q26" s="331">
        <v>11.61721978727471</v>
      </c>
      <c r="R26" s="331">
        <v>11.1994524094191</v>
      </c>
      <c r="S26" s="331">
        <v>10.825027558712261</v>
      </c>
      <c r="T26" s="331">
        <v>10.196524588533331</v>
      </c>
      <c r="U26" s="331">
        <v>10.396754725677321</v>
      </c>
      <c r="V26" s="331">
        <v>10.657793460515711</v>
      </c>
      <c r="W26" s="331">
        <v>10.44193814572967</v>
      </c>
      <c r="DA26" s="72" t="s">
        <v>2163</v>
      </c>
    </row>
    <row r="27" spans="1:105" ht="12" customHeight="1" x14ac:dyDescent="0.25">
      <c r="A27" s="59" t="s">
        <v>30</v>
      </c>
      <c r="B27" s="232">
        <v>0</v>
      </c>
      <c r="C27" s="232">
        <v>0</v>
      </c>
      <c r="D27" s="232">
        <v>0</v>
      </c>
      <c r="E27" s="232">
        <v>0</v>
      </c>
      <c r="F27" s="232">
        <v>0</v>
      </c>
      <c r="G27" s="232">
        <v>0</v>
      </c>
      <c r="H27" s="232">
        <v>0</v>
      </c>
      <c r="I27" s="232">
        <v>0</v>
      </c>
      <c r="J27" s="232">
        <v>0</v>
      </c>
      <c r="K27" s="232">
        <v>0</v>
      </c>
      <c r="L27" s="232">
        <v>0</v>
      </c>
      <c r="M27" s="232">
        <v>0</v>
      </c>
      <c r="N27" s="232">
        <v>0</v>
      </c>
      <c r="O27" s="232">
        <v>0</v>
      </c>
      <c r="P27" s="232">
        <v>0</v>
      </c>
      <c r="Q27" s="232">
        <v>0</v>
      </c>
      <c r="R27" s="232">
        <v>0</v>
      </c>
      <c r="S27" s="232">
        <v>0</v>
      </c>
      <c r="T27" s="232">
        <v>0</v>
      </c>
      <c r="U27" s="232">
        <v>0</v>
      </c>
      <c r="V27" s="232">
        <v>0</v>
      </c>
      <c r="W27" s="232">
        <v>0</v>
      </c>
      <c r="DA27" s="71" t="s">
        <v>2164</v>
      </c>
    </row>
    <row r="28" spans="1:105" ht="12" customHeight="1" x14ac:dyDescent="0.25">
      <c r="A28" s="59" t="s">
        <v>33</v>
      </c>
      <c r="B28" s="232">
        <v>2.166460053080451</v>
      </c>
      <c r="C28" s="232">
        <v>2.1224519872941099</v>
      </c>
      <c r="D28" s="232">
        <v>2.945203751093374</v>
      </c>
      <c r="E28" s="232">
        <v>2.8206492431478809</v>
      </c>
      <c r="F28" s="232">
        <v>2.3814921349255429</v>
      </c>
      <c r="G28" s="232">
        <v>2.125641431024945</v>
      </c>
      <c r="H28" s="232">
        <v>1.974780537846861</v>
      </c>
      <c r="I28" s="232">
        <v>1.7773119557945241</v>
      </c>
      <c r="J28" s="232">
        <v>1.728202645999241</v>
      </c>
      <c r="K28" s="232">
        <v>1.572582422221884</v>
      </c>
      <c r="L28" s="232">
        <v>1.611900949614417</v>
      </c>
      <c r="M28" s="232">
        <v>1.5894194660179219</v>
      </c>
      <c r="N28" s="232">
        <v>1.1914700182208511</v>
      </c>
      <c r="O28" s="232">
        <v>1.299295651626311</v>
      </c>
      <c r="P28" s="232">
        <v>1.0141049964614579</v>
      </c>
      <c r="Q28" s="232">
        <v>0.91318537730497329</v>
      </c>
      <c r="R28" s="232">
        <v>0.84191090447164574</v>
      </c>
      <c r="S28" s="232">
        <v>0.7927897126279656</v>
      </c>
      <c r="T28" s="232">
        <v>0.80230412593449441</v>
      </c>
      <c r="U28" s="232">
        <v>0.80617233622196927</v>
      </c>
      <c r="V28" s="232">
        <v>0.79248416950910228</v>
      </c>
      <c r="W28" s="232">
        <v>0.75450011895665836</v>
      </c>
      <c r="DA28" s="71" t="s">
        <v>2165</v>
      </c>
    </row>
    <row r="29" spans="1:105" ht="12" customHeight="1" x14ac:dyDescent="0.25">
      <c r="A29" s="59" t="s">
        <v>160</v>
      </c>
      <c r="B29" s="232">
        <v>3.5357848509453609</v>
      </c>
      <c r="C29" s="232">
        <v>3.8461150860247639</v>
      </c>
      <c r="D29" s="232">
        <v>4.2481846349460142</v>
      </c>
      <c r="E29" s="232">
        <v>2.0290251281486942</v>
      </c>
      <c r="F29" s="232">
        <v>2.2188062859761541</v>
      </c>
      <c r="G29" s="232">
        <v>2.3621126800670091</v>
      </c>
      <c r="H29" s="232">
        <v>2.2096387564989359</v>
      </c>
      <c r="I29" s="232">
        <v>2.3041977211086011</v>
      </c>
      <c r="J29" s="232">
        <v>1.6798430225852281</v>
      </c>
      <c r="K29" s="232">
        <v>1.6811760903036319</v>
      </c>
      <c r="L29" s="232">
        <v>1.7211501645147449</v>
      </c>
      <c r="M29" s="232">
        <v>1.705892723644489</v>
      </c>
      <c r="N29" s="232">
        <v>1.233460492473033</v>
      </c>
      <c r="O29" s="232">
        <v>1.1761837563959141</v>
      </c>
      <c r="P29" s="232">
        <v>1.32302625907132</v>
      </c>
      <c r="Q29" s="232">
        <v>1.6006543600552949</v>
      </c>
      <c r="R29" s="232">
        <v>1.223288970178398</v>
      </c>
      <c r="S29" s="232">
        <v>0.9763654103135756</v>
      </c>
      <c r="T29" s="232">
        <v>0.90761412404733566</v>
      </c>
      <c r="U29" s="232">
        <v>0.78323593882207221</v>
      </c>
      <c r="V29" s="232">
        <v>0.54871338188671848</v>
      </c>
      <c r="W29" s="232">
        <v>0.4393792960489431</v>
      </c>
      <c r="DA29" s="71" t="s">
        <v>2166</v>
      </c>
    </row>
    <row r="30" spans="1:105" ht="12" customHeight="1" x14ac:dyDescent="0.25">
      <c r="A30" s="59" t="s">
        <v>70</v>
      </c>
      <c r="B30" s="232">
        <v>12.13054572689345</v>
      </c>
      <c r="C30" s="232">
        <v>8.7284618951135009</v>
      </c>
      <c r="D30" s="232">
        <v>12.368193240001171</v>
      </c>
      <c r="E30" s="232">
        <v>10.6692270101142</v>
      </c>
      <c r="F30" s="232">
        <v>8.7667059590875098</v>
      </c>
      <c r="G30" s="232">
        <v>7.4313185392624526</v>
      </c>
      <c r="H30" s="232">
        <v>9.7160016417265052</v>
      </c>
      <c r="I30" s="232">
        <v>7.5166985063288028</v>
      </c>
      <c r="J30" s="232">
        <v>6.899150263769684</v>
      </c>
      <c r="K30" s="232">
        <v>7.5210319196296522</v>
      </c>
      <c r="L30" s="232">
        <v>8.1996557877676199</v>
      </c>
      <c r="M30" s="232">
        <v>5.5975109933483411</v>
      </c>
      <c r="N30" s="232">
        <v>3.009514916203718</v>
      </c>
      <c r="O30" s="232">
        <v>2.3110010843160009</v>
      </c>
      <c r="P30" s="232">
        <v>1.812650953044636</v>
      </c>
      <c r="Q30" s="232">
        <v>1.935558681613039</v>
      </c>
      <c r="R30" s="232">
        <v>1.854640109710213</v>
      </c>
      <c r="S30" s="232">
        <v>1.7288492062294001</v>
      </c>
      <c r="T30" s="232">
        <v>1.6339706248409409</v>
      </c>
      <c r="U30" s="232">
        <v>1.5517794743522171</v>
      </c>
      <c r="V30" s="232">
        <v>1.474516118099833</v>
      </c>
      <c r="W30" s="232">
        <v>1.2008368424214531</v>
      </c>
      <c r="DA30" s="71" t="s">
        <v>2167</v>
      </c>
    </row>
    <row r="31" spans="1:105" ht="12" customHeight="1" x14ac:dyDescent="0.25">
      <c r="A31" s="59" t="s">
        <v>162</v>
      </c>
      <c r="B31" s="232">
        <v>1.2794029431488489</v>
      </c>
      <c r="C31" s="232">
        <v>2.4142285370119509</v>
      </c>
      <c r="D31" s="232">
        <v>2.8798417042388071</v>
      </c>
      <c r="E31" s="232">
        <v>3.8644919265619491</v>
      </c>
      <c r="F31" s="232">
        <v>3.8813663911014098</v>
      </c>
      <c r="G31" s="232">
        <v>4.0398915831180222</v>
      </c>
      <c r="H31" s="232">
        <v>4.9525042506008843</v>
      </c>
      <c r="I31" s="232">
        <v>5.5483417914003361</v>
      </c>
      <c r="J31" s="232">
        <v>5.0188032423986089</v>
      </c>
      <c r="K31" s="232">
        <v>5.5234437482917897</v>
      </c>
      <c r="L31" s="232">
        <v>6.2687549381980254</v>
      </c>
      <c r="M31" s="232">
        <v>7.8317543599436759</v>
      </c>
      <c r="N31" s="232">
        <v>6.104280908555614</v>
      </c>
      <c r="O31" s="232">
        <v>6.2911408261392197</v>
      </c>
      <c r="P31" s="232">
        <v>5.9614619630193841</v>
      </c>
      <c r="Q31" s="232">
        <v>7.1678213683014009</v>
      </c>
      <c r="R31" s="232">
        <v>7.2796124250588434</v>
      </c>
      <c r="S31" s="232">
        <v>7.3270232295413216</v>
      </c>
      <c r="T31" s="232">
        <v>6.8526357137105576</v>
      </c>
      <c r="U31" s="232">
        <v>7.2555669762810657</v>
      </c>
      <c r="V31" s="232">
        <v>7.8420797910200601</v>
      </c>
      <c r="W31" s="232">
        <v>8.0472218883026159</v>
      </c>
      <c r="DA31" s="71" t="s">
        <v>2168</v>
      </c>
    </row>
    <row r="32" spans="1:105" ht="12" customHeight="1" x14ac:dyDescent="0.25">
      <c r="A32" s="60" t="s">
        <v>2169</v>
      </c>
      <c r="B32" s="331">
        <v>6.0481873376675139</v>
      </c>
      <c r="C32" s="331">
        <v>6.7631601040292741</v>
      </c>
      <c r="D32" s="331">
        <v>5.481843730274135</v>
      </c>
      <c r="E32" s="331">
        <v>6.5992997334087571</v>
      </c>
      <c r="F32" s="331">
        <v>7.6418852273612412</v>
      </c>
      <c r="G32" s="331">
        <v>8.2835624439357645</v>
      </c>
      <c r="H32" s="331">
        <v>7.8819512234570812</v>
      </c>
      <c r="I32" s="331">
        <v>9.0003247776395163</v>
      </c>
      <c r="J32" s="331">
        <v>9.1994052185192885</v>
      </c>
      <c r="K32" s="331">
        <v>9.3364703136590705</v>
      </c>
      <c r="L32" s="331">
        <v>9.4214482342583423</v>
      </c>
      <c r="M32" s="331">
        <v>9.5123603476435008</v>
      </c>
      <c r="N32" s="331">
        <v>9.8222636201707694</v>
      </c>
      <c r="O32" s="331">
        <v>10.34154253742334</v>
      </c>
      <c r="P32" s="331">
        <v>11.588953771827089</v>
      </c>
      <c r="Q32" s="331">
        <v>10.77425515472224</v>
      </c>
      <c r="R32" s="331">
        <v>11.618743523602859</v>
      </c>
      <c r="S32" s="331">
        <v>12.1853095794071</v>
      </c>
      <c r="T32" s="331">
        <v>12.98046998853054</v>
      </c>
      <c r="U32" s="331">
        <v>13.38048559414209</v>
      </c>
      <c r="V32" s="331">
        <v>12.757478154447091</v>
      </c>
      <c r="W32" s="331">
        <v>14.06904637295848</v>
      </c>
      <c r="DA32" s="72" t="s">
        <v>2170</v>
      </c>
    </row>
    <row r="33" spans="1:105" ht="12" customHeight="1" x14ac:dyDescent="0.25">
      <c r="A33" s="60" t="s">
        <v>2171</v>
      </c>
      <c r="B33" s="331">
        <v>0.43358626487101742</v>
      </c>
      <c r="C33" s="331">
        <v>0.43311484654667542</v>
      </c>
      <c r="D33" s="331">
        <v>0.45338947558416481</v>
      </c>
      <c r="E33" s="331">
        <v>0.45485358068950582</v>
      </c>
      <c r="F33" s="331">
        <v>0.45974839535034812</v>
      </c>
      <c r="G33" s="331">
        <v>0.45674691394125078</v>
      </c>
      <c r="H33" s="331">
        <v>0.48491745971876282</v>
      </c>
      <c r="I33" s="331">
        <v>0.49211827809030789</v>
      </c>
      <c r="J33" s="331">
        <v>0.47363077301472561</v>
      </c>
      <c r="K33" s="331">
        <v>0.49173593622376532</v>
      </c>
      <c r="L33" s="331">
        <v>0.51325374624525821</v>
      </c>
      <c r="M33" s="331">
        <v>0.50241967013491629</v>
      </c>
      <c r="N33" s="331">
        <v>0.46303617817812193</v>
      </c>
      <c r="O33" s="331">
        <v>0.46360901866535181</v>
      </c>
      <c r="P33" s="331">
        <v>0.48086730430638219</v>
      </c>
      <c r="Q33" s="331">
        <v>0.48849212478438969</v>
      </c>
      <c r="R33" s="331">
        <v>0.50346347433698391</v>
      </c>
      <c r="S33" s="331">
        <v>0.5139799535998596</v>
      </c>
      <c r="T33" s="331">
        <v>0.52444209510510653</v>
      </c>
      <c r="U33" s="331">
        <v>0.53821047148240297</v>
      </c>
      <c r="V33" s="331">
        <v>0.52324335259873023</v>
      </c>
      <c r="W33" s="331">
        <v>0.55556502641338268</v>
      </c>
      <c r="DA33" s="72" t="s">
        <v>2172</v>
      </c>
    </row>
    <row r="34" spans="1:105" ht="12" customHeight="1" x14ac:dyDescent="0.25">
      <c r="A34" s="57" t="s">
        <v>2173</v>
      </c>
      <c r="B34" s="263">
        <v>279.10957008886442</v>
      </c>
      <c r="C34" s="263">
        <v>262.06300887168811</v>
      </c>
      <c r="D34" s="263">
        <v>311.96818416921911</v>
      </c>
      <c r="E34" s="263">
        <v>288.35196241293471</v>
      </c>
      <c r="F34" s="263">
        <v>273.61715142028828</v>
      </c>
      <c r="G34" s="263">
        <v>268.52638670402331</v>
      </c>
      <c r="H34" s="263">
        <v>297.99441548949687</v>
      </c>
      <c r="I34" s="263">
        <v>291.29645656047398</v>
      </c>
      <c r="J34" s="263">
        <v>269.47190995505332</v>
      </c>
      <c r="K34" s="263">
        <v>282.0758976029108</v>
      </c>
      <c r="L34" s="263">
        <v>302.96819265870619</v>
      </c>
      <c r="M34" s="263">
        <v>289.7848763581357</v>
      </c>
      <c r="N34" s="263">
        <v>205.52428576277231</v>
      </c>
      <c r="O34" s="263">
        <v>207.5626011891402</v>
      </c>
      <c r="P34" s="263">
        <v>203.9175853082607</v>
      </c>
      <c r="Q34" s="263">
        <v>214.4990580817838</v>
      </c>
      <c r="R34" s="263">
        <v>215.66066144432801</v>
      </c>
      <c r="S34" s="263">
        <v>213.60183572132129</v>
      </c>
      <c r="T34" s="263">
        <v>210.46649207564761</v>
      </c>
      <c r="U34" s="263">
        <v>215.74630278715301</v>
      </c>
      <c r="V34" s="263">
        <v>217.18818000373781</v>
      </c>
      <c r="W34" s="263">
        <v>221.6363875789138</v>
      </c>
      <c r="DA34" s="70" t="s">
        <v>2174</v>
      </c>
    </row>
    <row r="35" spans="1:105" ht="12" customHeight="1" x14ac:dyDescent="0.25">
      <c r="A35" s="64" t="s">
        <v>30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2175</v>
      </c>
    </row>
    <row r="36" spans="1:105" ht="12" customHeight="1" x14ac:dyDescent="0.25">
      <c r="A36" s="64" t="s">
        <v>32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2176</v>
      </c>
    </row>
    <row r="37" spans="1:105" ht="12" customHeight="1" x14ac:dyDescent="0.25">
      <c r="A37" s="64" t="s">
        <v>33</v>
      </c>
      <c r="B37" s="231">
        <v>21.321148685257331</v>
      </c>
      <c r="C37" s="231">
        <v>21.352624395485279</v>
      </c>
      <c r="D37" s="231">
        <v>28.39994734552964</v>
      </c>
      <c r="E37" s="231">
        <v>27.554009853137192</v>
      </c>
      <c r="F37" s="231">
        <v>23.57776742817428</v>
      </c>
      <c r="G37" s="231">
        <v>20.118758352863839</v>
      </c>
      <c r="H37" s="231">
        <v>18.66195806658499</v>
      </c>
      <c r="I37" s="231">
        <v>16.448407434549281</v>
      </c>
      <c r="J37" s="231">
        <v>16.531579046726211</v>
      </c>
      <c r="K37" s="231">
        <v>15.051879208289201</v>
      </c>
      <c r="L37" s="231">
        <v>14.96158283870256</v>
      </c>
      <c r="M37" s="231">
        <v>14.999728669554511</v>
      </c>
      <c r="N37" s="231">
        <v>17.197498727023358</v>
      </c>
      <c r="O37" s="231">
        <v>17.77156509402219</v>
      </c>
      <c r="P37" s="231">
        <v>14.60145879611715</v>
      </c>
      <c r="Q37" s="231">
        <v>13.04508886730299</v>
      </c>
      <c r="R37" s="231">
        <v>12.230520025107531</v>
      </c>
      <c r="S37" s="231">
        <v>11.99362647631269</v>
      </c>
      <c r="T37" s="231">
        <v>12.62655434682007</v>
      </c>
      <c r="U37" s="231">
        <v>12.6733891746946</v>
      </c>
      <c r="V37" s="231">
        <v>11.78284566591396</v>
      </c>
      <c r="W37" s="231">
        <v>11.81331858612384</v>
      </c>
      <c r="DA37" s="73" t="s">
        <v>2177</v>
      </c>
    </row>
    <row r="38" spans="1:105" ht="12" customHeight="1" x14ac:dyDescent="0.25">
      <c r="A38" s="64" t="s">
        <v>160</v>
      </c>
      <c r="B38" s="231">
        <v>34.79731574966965</v>
      </c>
      <c r="C38" s="231">
        <v>38.693290263020778</v>
      </c>
      <c r="D38" s="231">
        <v>40.96430337010321</v>
      </c>
      <c r="E38" s="231">
        <v>19.820889998672179</v>
      </c>
      <c r="F38" s="231">
        <v>21.967109532592481</v>
      </c>
      <c r="G38" s="231">
        <v>22.356910022020571</v>
      </c>
      <c r="H38" s="231">
        <v>20.88140176884907</v>
      </c>
      <c r="I38" s="231">
        <v>21.324552959309479</v>
      </c>
      <c r="J38" s="231">
        <v>16.06898229107988</v>
      </c>
      <c r="K38" s="231">
        <v>16.091277049479679</v>
      </c>
      <c r="L38" s="231">
        <v>15.97562850893153</v>
      </c>
      <c r="M38" s="231">
        <v>16.09891444084413</v>
      </c>
      <c r="N38" s="231">
        <v>17.80358290577367</v>
      </c>
      <c r="O38" s="231">
        <v>16.08765962016265</v>
      </c>
      <c r="P38" s="231">
        <v>19.04942138675786</v>
      </c>
      <c r="Q38" s="231">
        <v>22.865760766320129</v>
      </c>
      <c r="R38" s="231">
        <v>17.77083556798609</v>
      </c>
      <c r="S38" s="231">
        <v>14.770829955494211</v>
      </c>
      <c r="T38" s="231">
        <v>14.283908922787781</v>
      </c>
      <c r="U38" s="231">
        <v>12.312818763811251</v>
      </c>
      <c r="V38" s="231">
        <v>8.1584028329522997</v>
      </c>
      <c r="W38" s="231">
        <v>6.8794258264009027</v>
      </c>
      <c r="DA38" s="73" t="s">
        <v>2178</v>
      </c>
    </row>
    <row r="39" spans="1:105" ht="12" customHeight="1" x14ac:dyDescent="0.25">
      <c r="A39" s="64" t="s">
        <v>70</v>
      </c>
      <c r="B39" s="231">
        <v>119.38238543039679</v>
      </c>
      <c r="C39" s="231">
        <v>87.811441442438621</v>
      </c>
      <c r="D39" s="231">
        <v>119.2637475913064</v>
      </c>
      <c r="E39" s="231">
        <v>104.2242267010692</v>
      </c>
      <c r="F39" s="231">
        <v>86.794052847467114</v>
      </c>
      <c r="G39" s="231">
        <v>70.33589943835824</v>
      </c>
      <c r="H39" s="231">
        <v>91.817602886884387</v>
      </c>
      <c r="I39" s="231">
        <v>69.564444886375355</v>
      </c>
      <c r="J39" s="231">
        <v>65.995644784356301</v>
      </c>
      <c r="K39" s="231">
        <v>71.987110103905351</v>
      </c>
      <c r="L39" s="231">
        <v>76.108789033766854</v>
      </c>
      <c r="M39" s="231">
        <v>52.825039531840623</v>
      </c>
      <c r="N39" s="231">
        <v>43.438884863972888</v>
      </c>
      <c r="O39" s="231">
        <v>31.609515625539711</v>
      </c>
      <c r="P39" s="231">
        <v>26.09921881361095</v>
      </c>
      <c r="Q39" s="231">
        <v>27.649955460346131</v>
      </c>
      <c r="R39" s="231">
        <v>26.942533801024432</v>
      </c>
      <c r="S39" s="231">
        <v>26.154693083303862</v>
      </c>
      <c r="T39" s="231">
        <v>25.71520976740706</v>
      </c>
      <c r="U39" s="231">
        <v>24.394666386014269</v>
      </c>
      <c r="V39" s="231">
        <v>21.923461085960959</v>
      </c>
      <c r="W39" s="231">
        <v>18.8016778699733</v>
      </c>
      <c r="DA39" s="73" t="s">
        <v>2179</v>
      </c>
    </row>
    <row r="40" spans="1:105" ht="12" customHeight="1" x14ac:dyDescent="0.25">
      <c r="A40" s="64" t="s">
        <v>34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0.96778539546268538</v>
      </c>
      <c r="L40" s="231">
        <v>0.96778539546385811</v>
      </c>
      <c r="M40" s="231">
        <v>0.9677853954626493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2180</v>
      </c>
    </row>
    <row r="41" spans="1:105" ht="12" customHeight="1" x14ac:dyDescent="0.25">
      <c r="A41" s="64" t="s">
        <v>162</v>
      </c>
      <c r="B41" s="231">
        <v>12.59120395063176</v>
      </c>
      <c r="C41" s="231">
        <v>24.288000606976642</v>
      </c>
      <c r="D41" s="231">
        <v>27.76967560681663</v>
      </c>
      <c r="E41" s="231">
        <v>37.750971298728921</v>
      </c>
      <c r="F41" s="231">
        <v>38.42714940386832</v>
      </c>
      <c r="G41" s="231">
        <v>38.236741788256133</v>
      </c>
      <c r="H41" s="231">
        <v>46.801872348847724</v>
      </c>
      <c r="I41" s="231">
        <v>51.347984282417407</v>
      </c>
      <c r="J41" s="231">
        <v>48.00868851448044</v>
      </c>
      <c r="K41" s="231">
        <v>52.867313622648211</v>
      </c>
      <c r="L41" s="231">
        <v>58.186265307313789</v>
      </c>
      <c r="M41" s="231">
        <v>73.910124367654575</v>
      </c>
      <c r="N41" s="231">
        <v>88.108270916490142</v>
      </c>
      <c r="O41" s="231">
        <v>86.049251813819893</v>
      </c>
      <c r="P41" s="231">
        <v>85.835334133427196</v>
      </c>
      <c r="Q41" s="231">
        <v>102.3941787267773</v>
      </c>
      <c r="R41" s="231">
        <v>105.75162415265071</v>
      </c>
      <c r="S41" s="231">
        <v>110.8460142691375</v>
      </c>
      <c r="T41" s="231">
        <v>107.84585852321921</v>
      </c>
      <c r="U41" s="231">
        <v>114.0607533178291</v>
      </c>
      <c r="V41" s="231">
        <v>116.5979327190975</v>
      </c>
      <c r="W41" s="231">
        <v>125.9965287099031</v>
      </c>
      <c r="DA41" s="73" t="s">
        <v>2181</v>
      </c>
    </row>
    <row r="42" spans="1:105" ht="12" customHeight="1" x14ac:dyDescent="0.25">
      <c r="A42" s="64" t="s">
        <v>36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2182</v>
      </c>
    </row>
    <row r="43" spans="1:105" ht="12" customHeight="1" x14ac:dyDescent="0.25">
      <c r="A43" s="64" t="s">
        <v>73</v>
      </c>
      <c r="B43" s="231">
        <v>76.456471551405045</v>
      </c>
      <c r="C43" s="231">
        <v>77.952096698713177</v>
      </c>
      <c r="D43" s="231">
        <v>78.480015634364392</v>
      </c>
      <c r="E43" s="231">
        <v>80.371639371201525</v>
      </c>
      <c r="F43" s="231">
        <v>80.151666549423823</v>
      </c>
      <c r="G43" s="231">
        <v>81.735344172375449</v>
      </c>
      <c r="H43" s="231">
        <v>82.945115508748856</v>
      </c>
      <c r="I43" s="231">
        <v>85.496657711209508</v>
      </c>
      <c r="J43" s="231">
        <v>85.034698948468034</v>
      </c>
      <c r="K43" s="231">
        <v>90.885516743034671</v>
      </c>
      <c r="L43" s="231">
        <v>98.693918447619282</v>
      </c>
      <c r="M43" s="231">
        <v>98.53990579865166</v>
      </c>
      <c r="N43" s="231">
        <v>9.3041060356255816</v>
      </c>
      <c r="O43" s="231">
        <v>21.269661500725409</v>
      </c>
      <c r="P43" s="231">
        <v>21.26966150075695</v>
      </c>
      <c r="Q43" s="231">
        <v>21.269661500732362</v>
      </c>
      <c r="R43" s="231">
        <v>25.09685602857877</v>
      </c>
      <c r="S43" s="231">
        <v>25.100736038775651</v>
      </c>
      <c r="T43" s="231">
        <v>26.531192851783629</v>
      </c>
      <c r="U43" s="231">
        <v>26.788223730011161</v>
      </c>
      <c r="V43" s="231">
        <v>28.18526494520264</v>
      </c>
      <c r="W43" s="231">
        <v>34.776214476976811</v>
      </c>
      <c r="DA43" s="73" t="s">
        <v>2183</v>
      </c>
    </row>
    <row r="44" spans="1:105" ht="12" customHeight="1" x14ac:dyDescent="0.25">
      <c r="A44" s="64" t="s">
        <v>79</v>
      </c>
      <c r="B44" s="231">
        <v>14.5610447215038</v>
      </c>
      <c r="C44" s="231">
        <v>11.96555546505361</v>
      </c>
      <c r="D44" s="231">
        <v>17.090494621098721</v>
      </c>
      <c r="E44" s="231">
        <v>18.63022519012566</v>
      </c>
      <c r="F44" s="231">
        <v>22.699405658762281</v>
      </c>
      <c r="G44" s="231">
        <v>35.742732930149103</v>
      </c>
      <c r="H44" s="231">
        <v>36.886464909581868</v>
      </c>
      <c r="I44" s="231">
        <v>47.114409286613018</v>
      </c>
      <c r="J44" s="231">
        <v>37.832316369942497</v>
      </c>
      <c r="K44" s="231">
        <v>34.225015480091031</v>
      </c>
      <c r="L44" s="231">
        <v>38.074223126908301</v>
      </c>
      <c r="M44" s="231">
        <v>32.443378154127593</v>
      </c>
      <c r="N44" s="231">
        <v>29.67194231388671</v>
      </c>
      <c r="O44" s="231">
        <v>34.7749475348704</v>
      </c>
      <c r="P44" s="231">
        <v>37.062490677590631</v>
      </c>
      <c r="Q44" s="231">
        <v>27.274412760304891</v>
      </c>
      <c r="R44" s="231">
        <v>27.868291868980421</v>
      </c>
      <c r="S44" s="231">
        <v>24.735935898297349</v>
      </c>
      <c r="T44" s="231">
        <v>23.463767663629952</v>
      </c>
      <c r="U44" s="231">
        <v>25.516451414792581</v>
      </c>
      <c r="V44" s="231">
        <v>30.54027275461042</v>
      </c>
      <c r="W44" s="231">
        <v>23.369222109535791</v>
      </c>
      <c r="DA44" s="73" t="s">
        <v>2184</v>
      </c>
    </row>
    <row r="45" spans="1:105" ht="12" customHeight="1" x14ac:dyDescent="0.25">
      <c r="A45" s="57" t="s">
        <v>2185</v>
      </c>
      <c r="B45" s="263">
        <f t="shared" ref="B45:W45" si="2">B46+B52+B63+B64+B65</f>
        <v>49.973974234439311</v>
      </c>
      <c r="C45" s="263">
        <f t="shared" si="2"/>
        <v>47.275605888943325</v>
      </c>
      <c r="D45" s="263">
        <f t="shared" si="2"/>
        <v>55.410862122959742</v>
      </c>
      <c r="E45" s="263">
        <f t="shared" si="2"/>
        <v>51.653324704366796</v>
      </c>
      <c r="F45" s="263">
        <f t="shared" si="2"/>
        <v>49.343160340324395</v>
      </c>
      <c r="G45" s="263">
        <f t="shared" si="2"/>
        <v>48.228445481220895</v>
      </c>
      <c r="H45" s="263">
        <f t="shared" si="2"/>
        <v>53.332942109068192</v>
      </c>
      <c r="I45" s="263">
        <f t="shared" si="2"/>
        <v>52.15427636110546</v>
      </c>
      <c r="J45" s="263">
        <f t="shared" si="2"/>
        <v>48.565290703117839</v>
      </c>
      <c r="K45" s="263">
        <f t="shared" si="2"/>
        <v>50.812928014666738</v>
      </c>
      <c r="L45" s="263">
        <f t="shared" si="2"/>
        <v>54.272735257003205</v>
      </c>
      <c r="M45" s="263">
        <f t="shared" si="2"/>
        <v>52.092489079700798</v>
      </c>
      <c r="N45" s="263">
        <f t="shared" si="2"/>
        <v>39.5383728839886</v>
      </c>
      <c r="O45" s="263">
        <f t="shared" si="2"/>
        <v>39.666634843522893</v>
      </c>
      <c r="P45" s="263">
        <f t="shared" si="2"/>
        <v>39.352793794221064</v>
      </c>
      <c r="Q45" s="263">
        <f t="shared" si="2"/>
        <v>41.259440286277496</v>
      </c>
      <c r="R45" s="263">
        <f t="shared" si="2"/>
        <v>41.63877392325665</v>
      </c>
      <c r="S45" s="263">
        <f t="shared" si="2"/>
        <v>41.526390501556072</v>
      </c>
      <c r="T45" s="263">
        <f t="shared" si="2"/>
        <v>41.205925860211785</v>
      </c>
      <c r="U45" s="263">
        <f t="shared" si="2"/>
        <v>42.237441451619986</v>
      </c>
      <c r="V45" s="263">
        <f t="shared" si="2"/>
        <v>42.138614913130958</v>
      </c>
      <c r="W45" s="263">
        <f t="shared" si="2"/>
        <v>43.382575025451395</v>
      </c>
      <c r="DA45" s="70"/>
    </row>
    <row r="46" spans="1:105" ht="12" customHeight="1" x14ac:dyDescent="0.25">
      <c r="A46" s="165" t="s">
        <v>2186</v>
      </c>
      <c r="B46" s="348">
        <v>22.80007704692672</v>
      </c>
      <c r="C46" s="348">
        <v>21.341291156917549</v>
      </c>
      <c r="D46" s="348">
        <v>25.542423921050059</v>
      </c>
      <c r="E46" s="348">
        <v>23.46800504437218</v>
      </c>
      <c r="F46" s="348">
        <v>22.143686376239859</v>
      </c>
      <c r="G46" s="348">
        <v>21.445359209900261</v>
      </c>
      <c r="H46" s="348">
        <v>23.965222759941319</v>
      </c>
      <c r="I46" s="348">
        <v>23.154330815633529</v>
      </c>
      <c r="J46" s="348">
        <v>21.441196361965339</v>
      </c>
      <c r="K46" s="348">
        <v>22.485534696934</v>
      </c>
      <c r="L46" s="348">
        <v>24.087925899054749</v>
      </c>
      <c r="M46" s="348">
        <v>23.03541920160318</v>
      </c>
      <c r="N46" s="348">
        <v>17.206928832761601</v>
      </c>
      <c r="O46" s="348">
        <v>17.178628680119822</v>
      </c>
      <c r="P46" s="348">
        <v>16.849494624055069</v>
      </c>
      <c r="Q46" s="348">
        <v>17.868268494007349</v>
      </c>
      <c r="R46" s="348">
        <v>17.921864801903279</v>
      </c>
      <c r="S46" s="348">
        <v>17.788433274482031</v>
      </c>
      <c r="T46" s="348">
        <v>17.525598921041389</v>
      </c>
      <c r="U46" s="348">
        <v>17.953178955833021</v>
      </c>
      <c r="V46" s="348">
        <v>17.991865730734421</v>
      </c>
      <c r="W46" s="348">
        <v>18.392355177900129</v>
      </c>
      <c r="DA46" s="167" t="s">
        <v>2187</v>
      </c>
    </row>
    <row r="47" spans="1:105" ht="12" customHeight="1" x14ac:dyDescent="0.25">
      <c r="A47" s="59" t="s">
        <v>30</v>
      </c>
      <c r="B47" s="232">
        <v>0</v>
      </c>
      <c r="C47" s="232">
        <v>0</v>
      </c>
      <c r="D47" s="232">
        <v>0</v>
      </c>
      <c r="E47" s="232">
        <v>0</v>
      </c>
      <c r="F47" s="232">
        <v>0</v>
      </c>
      <c r="G47" s="232">
        <v>0</v>
      </c>
      <c r="H47" s="232">
        <v>0</v>
      </c>
      <c r="I47" s="232">
        <v>0</v>
      </c>
      <c r="J47" s="232">
        <v>0</v>
      </c>
      <c r="K47" s="232">
        <v>0</v>
      </c>
      <c r="L47" s="232">
        <v>0</v>
      </c>
      <c r="M47" s="232">
        <v>0</v>
      </c>
      <c r="N47" s="232">
        <v>0</v>
      </c>
      <c r="O47" s="232">
        <v>0</v>
      </c>
      <c r="P47" s="232">
        <v>0</v>
      </c>
      <c r="Q47" s="232">
        <v>0</v>
      </c>
      <c r="R47" s="232">
        <v>0</v>
      </c>
      <c r="S47" s="232">
        <v>0</v>
      </c>
      <c r="T47" s="232">
        <v>0</v>
      </c>
      <c r="U47" s="232">
        <v>0</v>
      </c>
      <c r="V47" s="232">
        <v>0</v>
      </c>
      <c r="W47" s="232">
        <v>0</v>
      </c>
      <c r="DA47" s="71" t="s">
        <v>2188</v>
      </c>
    </row>
    <row r="48" spans="1:105" ht="12" customHeight="1" x14ac:dyDescent="0.25">
      <c r="A48" s="59" t="s">
        <v>33</v>
      </c>
      <c r="B48" s="232">
        <v>2.5844995728980149</v>
      </c>
      <c r="C48" s="232">
        <v>2.6471383422878159</v>
      </c>
      <c r="D48" s="232">
        <v>3.3521778737978671</v>
      </c>
      <c r="E48" s="232">
        <v>3.4150372752005129</v>
      </c>
      <c r="F48" s="232">
        <v>3.057391080185984</v>
      </c>
      <c r="G48" s="232">
        <v>2.856397406052567</v>
      </c>
      <c r="H48" s="232">
        <v>2.510276523292561</v>
      </c>
      <c r="I48" s="232">
        <v>2.4000436850521369</v>
      </c>
      <c r="J48" s="232">
        <v>2.4177694298183048</v>
      </c>
      <c r="K48" s="232">
        <v>2.1695820680427209</v>
      </c>
      <c r="L48" s="232">
        <v>2.1811327058250911</v>
      </c>
      <c r="M48" s="232">
        <v>2.189170015976579</v>
      </c>
      <c r="N48" s="232">
        <v>1.776759341878446</v>
      </c>
      <c r="O48" s="232">
        <v>2.0148836021098511</v>
      </c>
      <c r="P48" s="232">
        <v>1.6899163343422909</v>
      </c>
      <c r="Q48" s="232">
        <v>1.4045564950367959</v>
      </c>
      <c r="R48" s="232">
        <v>1.3472634958919001</v>
      </c>
      <c r="S48" s="232">
        <v>1.3027668361387501</v>
      </c>
      <c r="T48" s="232">
        <v>1.378985575108308</v>
      </c>
      <c r="U48" s="232">
        <v>1.3921032671560021</v>
      </c>
      <c r="V48" s="232">
        <v>1.3378255850391021</v>
      </c>
      <c r="W48" s="232">
        <v>1.3289711139779059</v>
      </c>
      <c r="DA48" s="71" t="s">
        <v>2189</v>
      </c>
    </row>
    <row r="49" spans="1:105" ht="12" customHeight="1" x14ac:dyDescent="0.25">
      <c r="A49" s="59" t="s">
        <v>160</v>
      </c>
      <c r="B49" s="232">
        <v>4.218048896924766</v>
      </c>
      <c r="C49" s="232">
        <v>4.7969041344712116</v>
      </c>
      <c r="D49" s="232">
        <v>4.8352072523971961</v>
      </c>
      <c r="E49" s="232">
        <v>2.456596282497435</v>
      </c>
      <c r="F49" s="232">
        <v>2.848532837004806</v>
      </c>
      <c r="G49" s="232">
        <v>3.1741630708119688</v>
      </c>
      <c r="H49" s="232">
        <v>2.8088206203634321</v>
      </c>
      <c r="I49" s="232">
        <v>3.1115388447302879</v>
      </c>
      <c r="J49" s="232">
        <v>2.350113926918457</v>
      </c>
      <c r="K49" s="232">
        <v>2.3194011628283948</v>
      </c>
      <c r="L49" s="232">
        <v>2.3289625310769582</v>
      </c>
      <c r="M49" s="232">
        <v>2.3495932199895622</v>
      </c>
      <c r="N49" s="232">
        <v>1.8393769203793939</v>
      </c>
      <c r="O49" s="232">
        <v>1.8239677481131851</v>
      </c>
      <c r="P49" s="232">
        <v>2.2047063112496712</v>
      </c>
      <c r="Q49" s="232">
        <v>2.461942047692034</v>
      </c>
      <c r="R49" s="232">
        <v>1.957561739247025</v>
      </c>
      <c r="S49" s="232">
        <v>1.6044311073274899</v>
      </c>
      <c r="T49" s="232">
        <v>1.559990462928301</v>
      </c>
      <c r="U49" s="232">
        <v>1.3524965573713159</v>
      </c>
      <c r="V49" s="232">
        <v>0.92630594955114964</v>
      </c>
      <c r="W49" s="232">
        <v>0.77391954998821544</v>
      </c>
      <c r="DA49" s="71" t="s">
        <v>2190</v>
      </c>
    </row>
    <row r="50" spans="1:105" ht="12" customHeight="1" x14ac:dyDescent="0.25">
      <c r="A50" s="59" t="s">
        <v>70</v>
      </c>
      <c r="B50" s="232">
        <v>14.471252403476351</v>
      </c>
      <c r="C50" s="232">
        <v>10.886204394762309</v>
      </c>
      <c r="D50" s="232">
        <v>14.077254825781271</v>
      </c>
      <c r="E50" s="232">
        <v>12.917525291607429</v>
      </c>
      <c r="F50" s="232">
        <v>11.25481298419886</v>
      </c>
      <c r="G50" s="232">
        <v>9.9860675884852661</v>
      </c>
      <c r="H50" s="232">
        <v>12.35066396192599</v>
      </c>
      <c r="I50" s="232">
        <v>10.150387344066759</v>
      </c>
      <c r="J50" s="232">
        <v>9.6519668211829401</v>
      </c>
      <c r="K50" s="232">
        <v>10.37624213232055</v>
      </c>
      <c r="L50" s="232">
        <v>11.09530794648772</v>
      </c>
      <c r="M50" s="232">
        <v>7.7096723003135184</v>
      </c>
      <c r="N50" s="232">
        <v>4.4878877857724886</v>
      </c>
      <c r="O50" s="232">
        <v>3.5837864795576322</v>
      </c>
      <c r="P50" s="232">
        <v>3.0206225831643212</v>
      </c>
      <c r="Q50" s="232">
        <v>2.9770532745582172</v>
      </c>
      <c r="R50" s="232">
        <v>2.9678780789727499</v>
      </c>
      <c r="S50" s="232">
        <v>2.840964476058232</v>
      </c>
      <c r="T50" s="232">
        <v>2.8084386568271671</v>
      </c>
      <c r="U50" s="232">
        <v>2.6796221838559222</v>
      </c>
      <c r="V50" s="232">
        <v>2.4891921684296019</v>
      </c>
      <c r="W50" s="232">
        <v>2.115145426862715</v>
      </c>
      <c r="DA50" s="71" t="s">
        <v>2191</v>
      </c>
    </row>
    <row r="51" spans="1:105" ht="12" customHeight="1" x14ac:dyDescent="0.25">
      <c r="A51" s="59" t="s">
        <v>162</v>
      </c>
      <c r="B51" s="232">
        <v>1.526276173627594</v>
      </c>
      <c r="C51" s="232">
        <v>3.0110442853962098</v>
      </c>
      <c r="D51" s="232">
        <v>3.2777839690737292</v>
      </c>
      <c r="E51" s="232">
        <v>4.6788461950667948</v>
      </c>
      <c r="F51" s="232">
        <v>4.9829494748502006</v>
      </c>
      <c r="G51" s="232">
        <v>5.4287311445504596</v>
      </c>
      <c r="H51" s="232">
        <v>6.2954616543593387</v>
      </c>
      <c r="I51" s="232">
        <v>7.4923609417843489</v>
      </c>
      <c r="J51" s="232">
        <v>7.0213461840456413</v>
      </c>
      <c r="K51" s="232">
        <v>7.6203093337423278</v>
      </c>
      <c r="L51" s="232">
        <v>8.4825227156649845</v>
      </c>
      <c r="M51" s="232">
        <v>10.786983665323509</v>
      </c>
      <c r="N51" s="232">
        <v>9.1029047847312672</v>
      </c>
      <c r="O51" s="232">
        <v>9.7559908503391526</v>
      </c>
      <c r="P51" s="232">
        <v>9.9342493952987887</v>
      </c>
      <c r="Q51" s="232">
        <v>11.024716676720301</v>
      </c>
      <c r="R51" s="232">
        <v>11.6491614877916</v>
      </c>
      <c r="S51" s="232">
        <v>12.04027085495756</v>
      </c>
      <c r="T51" s="232">
        <v>11.77818422617762</v>
      </c>
      <c r="U51" s="232">
        <v>12.52895694744978</v>
      </c>
      <c r="V51" s="232">
        <v>13.238542027714569</v>
      </c>
      <c r="W51" s="232">
        <v>14.174319087071289</v>
      </c>
      <c r="DA51" s="71" t="s">
        <v>2192</v>
      </c>
    </row>
    <row r="52" spans="1:105" ht="12" customHeight="1" x14ac:dyDescent="0.25">
      <c r="A52" s="165" t="s">
        <v>2193</v>
      </c>
      <c r="B52" s="348">
        <v>20.171479009845658</v>
      </c>
      <c r="C52" s="348">
        <v>18.93950996029697</v>
      </c>
      <c r="D52" s="348">
        <v>22.54619817122542</v>
      </c>
      <c r="E52" s="348">
        <v>20.839434331859099</v>
      </c>
      <c r="F52" s="348">
        <v>19.774537379176412</v>
      </c>
      <c r="G52" s="348">
        <v>19.40662361116944</v>
      </c>
      <c r="H52" s="348">
        <v>21.53630237466885</v>
      </c>
      <c r="I52" s="348">
        <v>21.05223535431346</v>
      </c>
      <c r="J52" s="348">
        <v>19.47495735696468</v>
      </c>
      <c r="K52" s="348">
        <v>20.385857947718929</v>
      </c>
      <c r="L52" s="348">
        <v>21.89576135608754</v>
      </c>
      <c r="M52" s="348">
        <v>20.942992205418719</v>
      </c>
      <c r="N52" s="348">
        <v>14.853409773650339</v>
      </c>
      <c r="O52" s="348">
        <v>15.00072051195764</v>
      </c>
      <c r="P52" s="348">
        <v>14.73729220561793</v>
      </c>
      <c r="Q52" s="348">
        <v>15.50202397700226</v>
      </c>
      <c r="R52" s="348">
        <v>15.58597401081108</v>
      </c>
      <c r="S52" s="348">
        <v>15.437180976436309</v>
      </c>
      <c r="T52" s="348">
        <v>15.21058710322292</v>
      </c>
      <c r="U52" s="348">
        <v>15.592163381346159</v>
      </c>
      <c r="V52" s="348">
        <v>15.69636903792704</v>
      </c>
      <c r="W52" s="348">
        <v>16.01784467097513</v>
      </c>
      <c r="DA52" s="167" t="s">
        <v>2194</v>
      </c>
    </row>
    <row r="53" spans="1:105" ht="12" customHeight="1" x14ac:dyDescent="0.25">
      <c r="A53" s="64" t="s">
        <v>30</v>
      </c>
      <c r="B53" s="231">
        <v>0</v>
      </c>
      <c r="C53" s="231">
        <v>0</v>
      </c>
      <c r="D53" s="231">
        <v>0</v>
      </c>
      <c r="E53" s="231">
        <v>0</v>
      </c>
      <c r="F53" s="231">
        <v>0</v>
      </c>
      <c r="G53" s="231">
        <v>0</v>
      </c>
      <c r="H53" s="231">
        <v>0</v>
      </c>
      <c r="I53" s="231">
        <v>0</v>
      </c>
      <c r="J53" s="231">
        <v>0</v>
      </c>
      <c r="K53" s="231">
        <v>0</v>
      </c>
      <c r="L53" s="231">
        <v>0</v>
      </c>
      <c r="M53" s="231">
        <v>0</v>
      </c>
      <c r="N53" s="231">
        <v>0</v>
      </c>
      <c r="O53" s="231">
        <v>0</v>
      </c>
      <c r="P53" s="231">
        <v>0</v>
      </c>
      <c r="Q53" s="231">
        <v>0</v>
      </c>
      <c r="R53" s="231">
        <v>0</v>
      </c>
      <c r="S53" s="231">
        <v>0</v>
      </c>
      <c r="T53" s="231">
        <v>0</v>
      </c>
      <c r="U53" s="231">
        <v>0</v>
      </c>
      <c r="V53" s="231">
        <v>0</v>
      </c>
      <c r="W53" s="231">
        <v>0</v>
      </c>
      <c r="DA53" s="73" t="s">
        <v>2195</v>
      </c>
    </row>
    <row r="54" spans="1:105" ht="12" customHeight="1" x14ac:dyDescent="0.25">
      <c r="A54" s="64" t="s">
        <v>32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2196</v>
      </c>
    </row>
    <row r="55" spans="1:105" ht="12" customHeight="1" x14ac:dyDescent="0.25">
      <c r="A55" s="64" t="s">
        <v>33</v>
      </c>
      <c r="B55" s="231">
        <v>1.540897014149446</v>
      </c>
      <c r="C55" s="231">
        <v>1.54317178970795</v>
      </c>
      <c r="D55" s="231">
        <v>2.052487636230746</v>
      </c>
      <c r="E55" s="231">
        <v>1.9913510354112081</v>
      </c>
      <c r="F55" s="231">
        <v>1.7039847133332491</v>
      </c>
      <c r="G55" s="231">
        <v>1.4539992723636861</v>
      </c>
      <c r="H55" s="231">
        <v>1.3487151132183901</v>
      </c>
      <c r="I55" s="231">
        <v>1.1887399819567761</v>
      </c>
      <c r="J55" s="231">
        <v>1.1947508630193919</v>
      </c>
      <c r="K55" s="231">
        <v>1.0878117343381311</v>
      </c>
      <c r="L55" s="231">
        <v>1.0812859411766771</v>
      </c>
      <c r="M55" s="231">
        <v>1.084042771858257</v>
      </c>
      <c r="N55" s="231">
        <v>1.2428774279704971</v>
      </c>
      <c r="O55" s="231">
        <v>1.284365678152992</v>
      </c>
      <c r="P55" s="231">
        <v>1.0552594793694401</v>
      </c>
      <c r="Q55" s="231">
        <v>0.94277933997244867</v>
      </c>
      <c r="R55" s="231">
        <v>0.88390977739461019</v>
      </c>
      <c r="S55" s="231">
        <v>0.86678928508916386</v>
      </c>
      <c r="T55" s="231">
        <v>0.91253150471503008</v>
      </c>
      <c r="U55" s="231">
        <v>0.91591629638340555</v>
      </c>
      <c r="V55" s="231">
        <v>0.85155598194129056</v>
      </c>
      <c r="W55" s="231">
        <v>0.85375828503747808</v>
      </c>
      <c r="DA55" s="73" t="s">
        <v>2197</v>
      </c>
    </row>
    <row r="56" spans="1:105" ht="12" customHeight="1" x14ac:dyDescent="0.25">
      <c r="A56" s="64" t="s">
        <v>160</v>
      </c>
      <c r="B56" s="231">
        <v>2.514830731242768</v>
      </c>
      <c r="C56" s="231">
        <v>2.7963960250946931</v>
      </c>
      <c r="D56" s="231">
        <v>2.9605240168579718</v>
      </c>
      <c r="E56" s="231">
        <v>1.4324720805430631</v>
      </c>
      <c r="F56" s="231">
        <v>1.5875811377681901</v>
      </c>
      <c r="G56" s="231">
        <v>1.615752340883952</v>
      </c>
      <c r="H56" s="231">
        <v>1.5091161415296011</v>
      </c>
      <c r="I56" s="231">
        <v>1.541143043845113</v>
      </c>
      <c r="J56" s="231">
        <v>1.1613186136573519</v>
      </c>
      <c r="K56" s="231">
        <v>1.1629298742491969</v>
      </c>
      <c r="L56" s="231">
        <v>1.154571858766448</v>
      </c>
      <c r="M56" s="231">
        <v>1.163481834827077</v>
      </c>
      <c r="N56" s="231">
        <v>1.2866796318360589</v>
      </c>
      <c r="O56" s="231">
        <v>1.1626684396465969</v>
      </c>
      <c r="P56" s="231">
        <v>1.3767174071829571</v>
      </c>
      <c r="Q56" s="231">
        <v>1.6525274041844149</v>
      </c>
      <c r="R56" s="231">
        <v>1.284312954704206</v>
      </c>
      <c r="S56" s="231">
        <v>1.067500072858083</v>
      </c>
      <c r="T56" s="231">
        <v>1.0323098879154351</v>
      </c>
      <c r="U56" s="231">
        <v>0.88985757517083919</v>
      </c>
      <c r="V56" s="231">
        <v>0.58961450675577687</v>
      </c>
      <c r="W56" s="231">
        <v>0.49718178281330211</v>
      </c>
      <c r="DA56" s="73" t="s">
        <v>2198</v>
      </c>
    </row>
    <row r="57" spans="1:105" ht="12" customHeight="1" x14ac:dyDescent="0.25">
      <c r="A57" s="64" t="s">
        <v>70</v>
      </c>
      <c r="B57" s="231">
        <v>8.627863534338303</v>
      </c>
      <c r="C57" s="231">
        <v>6.3462053533903893</v>
      </c>
      <c r="D57" s="231">
        <v>8.6192894797825108</v>
      </c>
      <c r="E57" s="231">
        <v>7.5323708912906602</v>
      </c>
      <c r="F57" s="231">
        <v>6.2726778398701972</v>
      </c>
      <c r="G57" s="231">
        <v>5.0832335082875888</v>
      </c>
      <c r="H57" s="231">
        <v>6.635733947701798</v>
      </c>
      <c r="I57" s="231">
        <v>5.027479851050332</v>
      </c>
      <c r="J57" s="231">
        <v>4.7695597219580446</v>
      </c>
      <c r="K57" s="231">
        <v>5.2025678660106571</v>
      </c>
      <c r="L57" s="231">
        <v>5.5004450043422208</v>
      </c>
      <c r="M57" s="231">
        <v>3.817709209223934</v>
      </c>
      <c r="N57" s="231">
        <v>3.139364063961525</v>
      </c>
      <c r="O57" s="231">
        <v>2.2844457850332991</v>
      </c>
      <c r="P57" s="231">
        <v>1.8862120861871741</v>
      </c>
      <c r="Q57" s="231">
        <v>1.9982851036385569</v>
      </c>
      <c r="R57" s="231">
        <v>1.947159156407243</v>
      </c>
      <c r="S57" s="231">
        <v>1.8902212574468371</v>
      </c>
      <c r="T57" s="231">
        <v>1.858459435453534</v>
      </c>
      <c r="U57" s="231">
        <v>1.763022675292016</v>
      </c>
      <c r="V57" s="231">
        <v>1.5844266285023141</v>
      </c>
      <c r="W57" s="231">
        <v>1.3588127787352331</v>
      </c>
      <c r="DA57" s="73" t="s">
        <v>2199</v>
      </c>
    </row>
    <row r="58" spans="1:105" ht="12" customHeight="1" x14ac:dyDescent="0.25">
      <c r="A58" s="64" t="s">
        <v>34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6.9942649348767691E-2</v>
      </c>
      <c r="L58" s="231">
        <v>6.9942649348852387E-2</v>
      </c>
      <c r="M58" s="231">
        <v>6.9942649348765096E-2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2200</v>
      </c>
    </row>
    <row r="59" spans="1:105" ht="12" customHeight="1" x14ac:dyDescent="0.25">
      <c r="A59" s="64" t="s">
        <v>162</v>
      </c>
      <c r="B59" s="231">
        <v>0.909976702403969</v>
      </c>
      <c r="C59" s="231">
        <v>1.755313851398083</v>
      </c>
      <c r="D59" s="231">
        <v>2.0069373774420551</v>
      </c>
      <c r="E59" s="231">
        <v>2.728293855746859</v>
      </c>
      <c r="F59" s="231">
        <v>2.7771618055287108</v>
      </c>
      <c r="G59" s="231">
        <v>2.7634008899842781</v>
      </c>
      <c r="H59" s="231">
        <v>3.3824099453332321</v>
      </c>
      <c r="I59" s="231">
        <v>3.7109612071735678</v>
      </c>
      <c r="J59" s="231">
        <v>3.469627545740313</v>
      </c>
      <c r="K59" s="231">
        <v>3.8207643926600081</v>
      </c>
      <c r="L59" s="231">
        <v>4.2051694212208499</v>
      </c>
      <c r="M59" s="231">
        <v>5.3415456941249042</v>
      </c>
      <c r="N59" s="231">
        <v>6.3676574644857844</v>
      </c>
      <c r="O59" s="231">
        <v>6.2188504544031096</v>
      </c>
      <c r="P59" s="231">
        <v>6.2033904470715733</v>
      </c>
      <c r="Q59" s="231">
        <v>7.4001118136507014</v>
      </c>
      <c r="R59" s="231">
        <v>7.6427571658439124</v>
      </c>
      <c r="S59" s="231">
        <v>8.0109329445173572</v>
      </c>
      <c r="T59" s="231">
        <v>7.7941092124045843</v>
      </c>
      <c r="U59" s="231">
        <v>8.2432647890405217</v>
      </c>
      <c r="V59" s="231">
        <v>8.4266288385806476</v>
      </c>
      <c r="W59" s="231">
        <v>9.1058731285209547</v>
      </c>
      <c r="DA59" s="73" t="s">
        <v>2201</v>
      </c>
    </row>
    <row r="60" spans="1:105" ht="12" customHeight="1" x14ac:dyDescent="0.25">
      <c r="A60" s="64" t="s">
        <v>36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2202</v>
      </c>
    </row>
    <row r="61" spans="1:105" ht="12" customHeight="1" x14ac:dyDescent="0.25">
      <c r="A61" s="64" t="s">
        <v>73</v>
      </c>
      <c r="B61" s="231">
        <v>5.5255723068721796</v>
      </c>
      <c r="C61" s="231">
        <v>5.6336623707704456</v>
      </c>
      <c r="D61" s="231">
        <v>5.6718155079989483</v>
      </c>
      <c r="E61" s="231">
        <v>5.8085247168232357</v>
      </c>
      <c r="F61" s="231">
        <v>5.7926270994258378</v>
      </c>
      <c r="G61" s="231">
        <v>5.9070807884181562</v>
      </c>
      <c r="H61" s="231">
        <v>5.9945119614538909</v>
      </c>
      <c r="I61" s="231">
        <v>6.1789140224913686</v>
      </c>
      <c r="J61" s="231">
        <v>6.1455278814031704</v>
      </c>
      <c r="K61" s="231">
        <v>6.5683713127335839</v>
      </c>
      <c r="L61" s="231">
        <v>7.1326909490481771</v>
      </c>
      <c r="M61" s="231">
        <v>7.1215603277838806</v>
      </c>
      <c r="N61" s="231">
        <v>0.67241542288659584</v>
      </c>
      <c r="O61" s="231">
        <v>1.537175992825343</v>
      </c>
      <c r="P61" s="231">
        <v>1.537175992827623</v>
      </c>
      <c r="Q61" s="231">
        <v>1.5371759928258459</v>
      </c>
      <c r="R61" s="231">
        <v>1.8137705003537341</v>
      </c>
      <c r="S61" s="231">
        <v>1.814050911893258</v>
      </c>
      <c r="T61" s="231">
        <v>1.9174312064811301</v>
      </c>
      <c r="U61" s="231">
        <v>1.9360070402062071</v>
      </c>
      <c r="V61" s="231">
        <v>2.03697236195835</v>
      </c>
      <c r="W61" s="231">
        <v>2.513305724848077</v>
      </c>
      <c r="DA61" s="73" t="s">
        <v>2203</v>
      </c>
    </row>
    <row r="62" spans="1:105" ht="12" customHeight="1" x14ac:dyDescent="0.25">
      <c r="A62" s="64" t="s">
        <v>79</v>
      </c>
      <c r="B62" s="231">
        <v>1.0523387208389969</v>
      </c>
      <c r="C62" s="231">
        <v>0.86476056993540762</v>
      </c>
      <c r="D62" s="231">
        <v>1.2351441529131819</v>
      </c>
      <c r="E62" s="231">
        <v>1.346421752044076</v>
      </c>
      <c r="F62" s="231">
        <v>1.640504783250222</v>
      </c>
      <c r="G62" s="231">
        <v>2.5831568112317731</v>
      </c>
      <c r="H62" s="231">
        <v>2.665815265431934</v>
      </c>
      <c r="I62" s="231">
        <v>3.4049972477963002</v>
      </c>
      <c r="J62" s="231">
        <v>2.734172731186411</v>
      </c>
      <c r="K62" s="231">
        <v>2.4734701183785841</v>
      </c>
      <c r="L62" s="231">
        <v>2.7516555321843188</v>
      </c>
      <c r="M62" s="231">
        <v>2.3447097182518992</v>
      </c>
      <c r="N62" s="231">
        <v>2.1444157625098801</v>
      </c>
      <c r="O62" s="231">
        <v>2.5132141618963</v>
      </c>
      <c r="P62" s="231">
        <v>2.678536792979163</v>
      </c>
      <c r="Q62" s="231">
        <v>1.9711443227302889</v>
      </c>
      <c r="R62" s="231">
        <v>2.0140644561073722</v>
      </c>
      <c r="S62" s="231">
        <v>1.7876865046316071</v>
      </c>
      <c r="T62" s="231">
        <v>1.6957458562532099</v>
      </c>
      <c r="U62" s="231">
        <v>1.8440950052531719</v>
      </c>
      <c r="V62" s="231">
        <v>2.2071707201886581</v>
      </c>
      <c r="W62" s="231">
        <v>1.688912971020083</v>
      </c>
      <c r="DA62" s="73" t="s">
        <v>2204</v>
      </c>
    </row>
    <row r="63" spans="1:105" ht="12" customHeight="1" x14ac:dyDescent="0.25">
      <c r="A63" s="166" t="s">
        <v>2205</v>
      </c>
      <c r="B63" s="349">
        <v>2.0595347581373331</v>
      </c>
      <c r="C63" s="349">
        <v>2.057295521096707</v>
      </c>
      <c r="D63" s="349">
        <v>2.1536000090247831</v>
      </c>
      <c r="E63" s="349">
        <v>2.1605545082751529</v>
      </c>
      <c r="F63" s="349">
        <v>2.1838048779141528</v>
      </c>
      <c r="G63" s="349">
        <v>2.169547841220941</v>
      </c>
      <c r="H63" s="349">
        <v>2.303357933664123</v>
      </c>
      <c r="I63" s="349">
        <v>2.3375618209289621</v>
      </c>
      <c r="J63" s="349">
        <v>2.2497461718199472</v>
      </c>
      <c r="K63" s="349">
        <v>2.3357456970628849</v>
      </c>
      <c r="L63" s="349">
        <v>2.4379552946649761</v>
      </c>
      <c r="M63" s="349">
        <v>2.3864934331408532</v>
      </c>
      <c r="N63" s="349">
        <v>2.1994218463460782</v>
      </c>
      <c r="O63" s="349">
        <v>2.2021428386604209</v>
      </c>
      <c r="P63" s="349">
        <v>2.2841196954553151</v>
      </c>
      <c r="Q63" s="349">
        <v>2.3203375927258509</v>
      </c>
      <c r="R63" s="349">
        <v>2.391451503100674</v>
      </c>
      <c r="S63" s="349">
        <v>2.441404779599333</v>
      </c>
      <c r="T63" s="349">
        <v>2.491099951749256</v>
      </c>
      <c r="U63" s="349">
        <v>2.556499739541414</v>
      </c>
      <c r="V63" s="349">
        <v>2.485405924843969</v>
      </c>
      <c r="W63" s="349">
        <v>2.6389338754635681</v>
      </c>
      <c r="DA63" s="168" t="s">
        <v>2206</v>
      </c>
    </row>
    <row r="64" spans="1:105" ht="12" customHeight="1" x14ac:dyDescent="0.25">
      <c r="A64" s="60" t="s">
        <v>2207</v>
      </c>
      <c r="B64" s="264">
        <v>4.1190695162746662</v>
      </c>
      <c r="C64" s="264">
        <v>4.114591042193414</v>
      </c>
      <c r="D64" s="264">
        <v>4.3072000180495653</v>
      </c>
      <c r="E64" s="264">
        <v>4.3211090165503059</v>
      </c>
      <c r="F64" s="264">
        <v>4.3676097558283056</v>
      </c>
      <c r="G64" s="264">
        <v>4.3390956824418812</v>
      </c>
      <c r="H64" s="264">
        <v>4.6067158673282451</v>
      </c>
      <c r="I64" s="264">
        <v>4.6751236418579234</v>
      </c>
      <c r="J64" s="264">
        <v>4.4994923436398944</v>
      </c>
      <c r="K64" s="264">
        <v>4.6714913941257707</v>
      </c>
      <c r="L64" s="264">
        <v>4.8759105893299521</v>
      </c>
      <c r="M64" s="264">
        <v>4.7729868662817063</v>
      </c>
      <c r="N64" s="264">
        <v>4.3988436926921564</v>
      </c>
      <c r="O64" s="264">
        <v>4.4042856773208419</v>
      </c>
      <c r="P64" s="264">
        <v>4.5682393909106302</v>
      </c>
      <c r="Q64" s="264">
        <v>4.6406751854517019</v>
      </c>
      <c r="R64" s="264">
        <v>4.7829030062013471</v>
      </c>
      <c r="S64" s="264">
        <v>4.882809559198666</v>
      </c>
      <c r="T64" s="264">
        <v>4.9821999034985121</v>
      </c>
      <c r="U64" s="264">
        <v>5.1129994790828288</v>
      </c>
      <c r="V64" s="264">
        <v>4.9708118496879372</v>
      </c>
      <c r="W64" s="264">
        <v>5.2778677509271361</v>
      </c>
      <c r="DA64" s="72" t="s">
        <v>2208</v>
      </c>
    </row>
    <row r="65" spans="1:105" ht="12" customHeight="1" x14ac:dyDescent="0.25">
      <c r="A65" s="101" t="s">
        <v>2209</v>
      </c>
      <c r="B65" s="280">
        <v>0.82381390325493342</v>
      </c>
      <c r="C65" s="280">
        <v>0.82291820843868313</v>
      </c>
      <c r="D65" s="280">
        <v>0.86144000360991291</v>
      </c>
      <c r="E65" s="280">
        <v>0.86422180331006115</v>
      </c>
      <c r="F65" s="280">
        <v>0.87352195116566134</v>
      </c>
      <c r="G65" s="280">
        <v>0.86781913648837639</v>
      </c>
      <c r="H65" s="280">
        <v>0.92134317346564909</v>
      </c>
      <c r="I65" s="280">
        <v>0.93502472837158479</v>
      </c>
      <c r="J65" s="280">
        <v>0.89989846872797874</v>
      </c>
      <c r="K65" s="280">
        <v>0.93429827882515404</v>
      </c>
      <c r="L65" s="280">
        <v>0.97518211786599052</v>
      </c>
      <c r="M65" s="280">
        <v>0.95459737325634086</v>
      </c>
      <c r="N65" s="280">
        <v>0.87976873853843141</v>
      </c>
      <c r="O65" s="280">
        <v>0.88085713546416844</v>
      </c>
      <c r="P65" s="280">
        <v>0.91364787818212612</v>
      </c>
      <c r="Q65" s="280">
        <v>0.92813503709034029</v>
      </c>
      <c r="R65" s="280">
        <v>0.95658060124026956</v>
      </c>
      <c r="S65" s="280">
        <v>0.97656191183973307</v>
      </c>
      <c r="T65" s="280">
        <v>0.99643998069970252</v>
      </c>
      <c r="U65" s="280">
        <v>1.022599895816565</v>
      </c>
      <c r="V65" s="280">
        <v>0.99416236993758755</v>
      </c>
      <c r="W65" s="280">
        <v>1.0555735501854271</v>
      </c>
      <c r="DA65" s="102" t="s">
        <v>2210</v>
      </c>
    </row>
    <row r="66" spans="1:105" ht="12" customHeight="1" x14ac:dyDescent="0.25">
      <c r="A66" s="57" t="s">
        <v>2211</v>
      </c>
      <c r="B66" s="263">
        <f t="shared" ref="B66:W66" si="3">B67+B68+B79</f>
        <v>38.332991912169035</v>
      </c>
      <c r="C66" s="263">
        <f t="shared" si="3"/>
        <v>38.181597771362455</v>
      </c>
      <c r="D66" s="263">
        <f t="shared" si="3"/>
        <v>41.580774914128355</v>
      </c>
      <c r="E66" s="263">
        <f t="shared" si="3"/>
        <v>40.856368766341873</v>
      </c>
      <c r="F66" s="263">
        <f t="shared" si="3"/>
        <v>40.532543709194698</v>
      </c>
      <c r="G66" s="263">
        <f t="shared" si="3"/>
        <v>40.057475475115282</v>
      </c>
      <c r="H66" s="263">
        <f t="shared" si="3"/>
        <v>43.183310121455669</v>
      </c>
      <c r="I66" s="263">
        <f t="shared" si="3"/>
        <v>43.328162896730738</v>
      </c>
      <c r="J66" s="263">
        <f t="shared" si="3"/>
        <v>41.230051533451629</v>
      </c>
      <c r="K66" s="263">
        <f t="shared" si="3"/>
        <v>42.942000970925243</v>
      </c>
      <c r="L66" s="263">
        <f t="shared" si="3"/>
        <v>45.189347189440028</v>
      </c>
      <c r="M66" s="263">
        <f t="shared" si="3"/>
        <v>44.067221654675343</v>
      </c>
      <c r="N66" s="263">
        <f t="shared" si="3"/>
        <v>38.274281937499339</v>
      </c>
      <c r="O66" s="263">
        <f t="shared" si="3"/>
        <v>38.335930805553723</v>
      </c>
      <c r="P66" s="263">
        <f t="shared" si="3"/>
        <v>39.234972394860044</v>
      </c>
      <c r="Q66" s="263">
        <f t="shared" si="3"/>
        <v>40.270524672144177</v>
      </c>
      <c r="R66" s="263">
        <f t="shared" si="3"/>
        <v>41.24282186607018</v>
      </c>
      <c r="S66" s="263">
        <f t="shared" si="3"/>
        <v>41.821113430814833</v>
      </c>
      <c r="T66" s="263">
        <f t="shared" si="3"/>
        <v>42.320127857507487</v>
      </c>
      <c r="U66" s="263">
        <f t="shared" si="3"/>
        <v>43.421592803465835</v>
      </c>
      <c r="V66" s="263">
        <f t="shared" si="3"/>
        <v>42.53747451760438</v>
      </c>
      <c r="W66" s="263">
        <f t="shared" si="3"/>
        <v>44.769232301295332</v>
      </c>
      <c r="DA66" s="70"/>
    </row>
    <row r="67" spans="1:105" ht="12" customHeight="1" x14ac:dyDescent="0.25">
      <c r="A67" s="165" t="s">
        <v>2212</v>
      </c>
      <c r="B67" s="348">
        <v>7.6857166166478699</v>
      </c>
      <c r="C67" s="348">
        <v>7.795573350477107</v>
      </c>
      <c r="D67" s="348">
        <v>9.2599692905459854</v>
      </c>
      <c r="E67" s="348">
        <v>8.7664014362902787</v>
      </c>
      <c r="F67" s="348">
        <v>8.3400794630512962</v>
      </c>
      <c r="G67" s="348">
        <v>8.1201652742344734</v>
      </c>
      <c r="H67" s="348">
        <v>9.1005213993887661</v>
      </c>
      <c r="I67" s="348">
        <v>8.8906811004998882</v>
      </c>
      <c r="J67" s="348">
        <v>8.2344210482313382</v>
      </c>
      <c r="K67" s="348">
        <v>8.653716397055268</v>
      </c>
      <c r="L67" s="348">
        <v>9.2842658806207634</v>
      </c>
      <c r="M67" s="348">
        <v>9.0124553198978408</v>
      </c>
      <c r="N67" s="348">
        <v>6.8052095835792201</v>
      </c>
      <c r="O67" s="348">
        <v>6.8036398855482769</v>
      </c>
      <c r="P67" s="348">
        <v>6.6836692723694684</v>
      </c>
      <c r="Q67" s="348">
        <v>7.1030434677215011</v>
      </c>
      <c r="R67" s="348">
        <v>7.1325013945835396</v>
      </c>
      <c r="S67" s="348">
        <v>7.0876400601506768</v>
      </c>
      <c r="T67" s="348">
        <v>6.9815211872719836</v>
      </c>
      <c r="U67" s="348">
        <v>7.1585724039249152</v>
      </c>
      <c r="V67" s="348">
        <v>7.1815893530039121</v>
      </c>
      <c r="W67" s="348">
        <v>7.3514341272016406</v>
      </c>
      <c r="DA67" s="167" t="s">
        <v>2213</v>
      </c>
    </row>
    <row r="68" spans="1:105" ht="12" customHeight="1" x14ac:dyDescent="0.25">
      <c r="A68" s="165" t="s">
        <v>2214</v>
      </c>
      <c r="B68" s="348">
        <v>3.799613774707769</v>
      </c>
      <c r="C68" s="348">
        <v>3.5675531227152182</v>
      </c>
      <c r="D68" s="348">
        <v>4.2469292954108804</v>
      </c>
      <c r="E68" s="348">
        <v>3.9254336137573929</v>
      </c>
      <c r="F68" s="348">
        <v>3.7248436060498502</v>
      </c>
      <c r="G68" s="348">
        <v>3.655541289638562</v>
      </c>
      <c r="H68" s="348">
        <v>4.0566996162811124</v>
      </c>
      <c r="I68" s="348">
        <v>3.9655180168789879</v>
      </c>
      <c r="J68" s="348">
        <v>3.6684130201484719</v>
      </c>
      <c r="K68" s="348">
        <v>3.8399954028944232</v>
      </c>
      <c r="L68" s="348">
        <v>4.1244093413128891</v>
      </c>
      <c r="M68" s="348">
        <v>3.9449403600234692</v>
      </c>
      <c r="N68" s="348">
        <v>2.797872201130811</v>
      </c>
      <c r="O68" s="348">
        <v>2.8256204842468682</v>
      </c>
      <c r="P68" s="348">
        <v>2.7759996398393878</v>
      </c>
      <c r="Q68" s="348">
        <v>2.920048837773277</v>
      </c>
      <c r="R68" s="348">
        <v>2.93586214054059</v>
      </c>
      <c r="S68" s="348">
        <v>2.9078346437608551</v>
      </c>
      <c r="T68" s="348">
        <v>2.8651521413273091</v>
      </c>
      <c r="U68" s="348">
        <v>2.9370280053505242</v>
      </c>
      <c r="V68" s="348">
        <v>2.9566567716870868</v>
      </c>
      <c r="W68" s="348">
        <v>3.017211738577033</v>
      </c>
      <c r="DA68" s="167" t="s">
        <v>2215</v>
      </c>
    </row>
    <row r="69" spans="1:105" ht="12" customHeight="1" x14ac:dyDescent="0.25">
      <c r="A69" s="64" t="s">
        <v>30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2216</v>
      </c>
    </row>
    <row r="70" spans="1:105" ht="12" customHeight="1" x14ac:dyDescent="0.25">
      <c r="A70" s="64" t="s">
        <v>32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2217</v>
      </c>
    </row>
    <row r="71" spans="1:105" ht="12" customHeight="1" x14ac:dyDescent="0.25">
      <c r="A71" s="64" t="s">
        <v>33</v>
      </c>
      <c r="B71" s="231">
        <v>0.29025206914726409</v>
      </c>
      <c r="C71" s="231">
        <v>0.29068055872615128</v>
      </c>
      <c r="D71" s="231">
        <v>0.38661816970551438</v>
      </c>
      <c r="E71" s="231">
        <v>0.37510213409407778</v>
      </c>
      <c r="F71" s="231">
        <v>0.32097218976914388</v>
      </c>
      <c r="G71" s="231">
        <v>0.27388351944800721</v>
      </c>
      <c r="H71" s="231">
        <v>0.25405160027382412</v>
      </c>
      <c r="I71" s="231">
        <v>0.2239177805347943</v>
      </c>
      <c r="J71" s="231">
        <v>0.22505002405905439</v>
      </c>
      <c r="K71" s="231">
        <v>0.2049063654708945</v>
      </c>
      <c r="L71" s="231">
        <v>0.20367713019394479</v>
      </c>
      <c r="M71" s="231">
        <v>0.20419642239989319</v>
      </c>
      <c r="N71" s="231">
        <v>0.2341154157949967</v>
      </c>
      <c r="O71" s="231">
        <v>0.24193037704820891</v>
      </c>
      <c r="P71" s="231">
        <v>0.19877463877319099</v>
      </c>
      <c r="Q71" s="231">
        <v>0.17758724409453319</v>
      </c>
      <c r="R71" s="231">
        <v>0.16649824061726731</v>
      </c>
      <c r="S71" s="231">
        <v>0.16327332793923299</v>
      </c>
      <c r="T71" s="231">
        <v>0.17188959091585049</v>
      </c>
      <c r="U71" s="231">
        <v>0.1725271694018603</v>
      </c>
      <c r="V71" s="231">
        <v>0.16040389687536771</v>
      </c>
      <c r="W71" s="231">
        <v>0.1608187351317133</v>
      </c>
      <c r="DA71" s="73" t="s">
        <v>2218</v>
      </c>
    </row>
    <row r="72" spans="1:105" ht="12" customHeight="1" x14ac:dyDescent="0.25">
      <c r="A72" s="64" t="s">
        <v>160</v>
      </c>
      <c r="B72" s="231">
        <v>0.47370772776872061</v>
      </c>
      <c r="C72" s="231">
        <v>0.52674495763556539</v>
      </c>
      <c r="D72" s="231">
        <v>0.55766103364637698</v>
      </c>
      <c r="E72" s="231">
        <v>0.26982853594716971</v>
      </c>
      <c r="F72" s="231">
        <v>0.29904575448265069</v>
      </c>
      <c r="G72" s="231">
        <v>0.30435224149614598</v>
      </c>
      <c r="H72" s="231">
        <v>0.28426564438784718</v>
      </c>
      <c r="I72" s="231">
        <v>0.29029841269104611</v>
      </c>
      <c r="J72" s="231">
        <v>0.21875253664459809</v>
      </c>
      <c r="K72" s="231">
        <v>0.21905604279486249</v>
      </c>
      <c r="L72" s="231">
        <v>0.2174816797676411</v>
      </c>
      <c r="M72" s="231">
        <v>0.21916001320842449</v>
      </c>
      <c r="N72" s="231">
        <v>0.24236624644003321</v>
      </c>
      <c r="O72" s="231">
        <v>0.2190067974957578</v>
      </c>
      <c r="P72" s="231">
        <v>0.25932627060509988</v>
      </c>
      <c r="Q72" s="231">
        <v>0.31127940023418332</v>
      </c>
      <c r="R72" s="231">
        <v>0.24192044576145699</v>
      </c>
      <c r="S72" s="231">
        <v>0.2010803461339325</v>
      </c>
      <c r="T72" s="231">
        <v>0.1944517240394725</v>
      </c>
      <c r="U72" s="231">
        <v>0.16761860141722179</v>
      </c>
      <c r="V72" s="231">
        <v>0.1110631203861297</v>
      </c>
      <c r="W72" s="231">
        <v>9.3651970169818674E-2</v>
      </c>
      <c r="DA72" s="73" t="s">
        <v>2219</v>
      </c>
    </row>
    <row r="73" spans="1:105" ht="12" customHeight="1" x14ac:dyDescent="0.25">
      <c r="A73" s="64" t="s">
        <v>70</v>
      </c>
      <c r="B73" s="231">
        <v>1.6251931311218959</v>
      </c>
      <c r="C73" s="231">
        <v>1.1954071025776909</v>
      </c>
      <c r="D73" s="231">
        <v>1.6235780737540459</v>
      </c>
      <c r="E73" s="231">
        <v>1.418839946281897</v>
      </c>
      <c r="F73" s="231">
        <v>1.1815570446292889</v>
      </c>
      <c r="G73" s="231">
        <v>0.95750658881871431</v>
      </c>
      <c r="H73" s="231">
        <v>1.249944344719452</v>
      </c>
      <c r="I73" s="231">
        <v>0.9470045148792865</v>
      </c>
      <c r="J73" s="231">
        <v>0.89842122186467333</v>
      </c>
      <c r="K73" s="231">
        <v>0.97998508279425101</v>
      </c>
      <c r="L73" s="231">
        <v>1.0360949038650169</v>
      </c>
      <c r="M73" s="231">
        <v>0.71912528040783197</v>
      </c>
      <c r="N73" s="231">
        <v>0.59134835553845888</v>
      </c>
      <c r="O73" s="231">
        <v>0.43031111740239419</v>
      </c>
      <c r="P73" s="231">
        <v>0.35529756748124042</v>
      </c>
      <c r="Q73" s="231">
        <v>0.37640827436958951</v>
      </c>
      <c r="R73" s="231">
        <v>0.36677790203792948</v>
      </c>
      <c r="S73" s="231">
        <v>0.35605275763541522</v>
      </c>
      <c r="T73" s="231">
        <v>0.35006992135966841</v>
      </c>
      <c r="U73" s="231">
        <v>0.33209291390542128</v>
      </c>
      <c r="V73" s="231">
        <v>0.29845155329129452</v>
      </c>
      <c r="W73" s="231">
        <v>0.25595365361217681</v>
      </c>
      <c r="DA73" s="73" t="s">
        <v>2220</v>
      </c>
    </row>
    <row r="74" spans="1:105" ht="12" customHeight="1" x14ac:dyDescent="0.25">
      <c r="A74" s="64" t="s">
        <v>34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1.3174792675114131E-2</v>
      </c>
      <c r="L74" s="231">
        <v>1.317479267513009E-2</v>
      </c>
      <c r="M74" s="231">
        <v>1.317479267511364E-2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0</v>
      </c>
      <c r="T74" s="231">
        <v>0</v>
      </c>
      <c r="U74" s="231">
        <v>0</v>
      </c>
      <c r="V74" s="231">
        <v>0</v>
      </c>
      <c r="W74" s="231">
        <v>0</v>
      </c>
      <c r="DA74" s="73" t="s">
        <v>2221</v>
      </c>
    </row>
    <row r="75" spans="1:105" ht="12" customHeight="1" x14ac:dyDescent="0.25">
      <c r="A75" s="64" t="s">
        <v>162</v>
      </c>
      <c r="B75" s="231">
        <v>0.17140835391542911</v>
      </c>
      <c r="C75" s="231">
        <v>0.33064083627443108</v>
      </c>
      <c r="D75" s="231">
        <v>0.37803806555695191</v>
      </c>
      <c r="E75" s="231">
        <v>0.51391684817392358</v>
      </c>
      <c r="F75" s="231">
        <v>0.52312189134612841</v>
      </c>
      <c r="G75" s="231">
        <v>0.52052980753166433</v>
      </c>
      <c r="H75" s="231">
        <v>0.63712985119850329</v>
      </c>
      <c r="I75" s="231">
        <v>0.69901762351191843</v>
      </c>
      <c r="J75" s="231">
        <v>0.65355865127518376</v>
      </c>
      <c r="K75" s="231">
        <v>0.7197007720245997</v>
      </c>
      <c r="L75" s="231">
        <v>0.79210947546542332</v>
      </c>
      <c r="M75" s="231">
        <v>1.006163731857322</v>
      </c>
      <c r="N75" s="231">
        <v>1.199447943448845</v>
      </c>
      <c r="O75" s="231">
        <v>1.1714178141257929</v>
      </c>
      <c r="P75" s="231">
        <v>1.1685056797807949</v>
      </c>
      <c r="Q75" s="231">
        <v>1.393926879025617</v>
      </c>
      <c r="R75" s="231">
        <v>1.4396329287462211</v>
      </c>
      <c r="S75" s="231">
        <v>1.5089845989672579</v>
      </c>
      <c r="T75" s="231">
        <v>1.4681424555221929</v>
      </c>
      <c r="U75" s="231">
        <v>1.5527479381018161</v>
      </c>
      <c r="V75" s="231">
        <v>1.5872874266578501</v>
      </c>
      <c r="W75" s="231">
        <v>1.715233719499792</v>
      </c>
      <c r="DA75" s="73" t="s">
        <v>2222</v>
      </c>
    </row>
    <row r="76" spans="1:105" ht="12" customHeight="1" x14ac:dyDescent="0.25">
      <c r="A76" s="64" t="s">
        <v>36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2223</v>
      </c>
    </row>
    <row r="77" spans="1:105" ht="12" customHeight="1" x14ac:dyDescent="0.25">
      <c r="A77" s="64" t="s">
        <v>73</v>
      </c>
      <c r="B77" s="231">
        <v>1.04082802456318</v>
      </c>
      <c r="C77" s="231">
        <v>1.0611884798127149</v>
      </c>
      <c r="D77" s="231">
        <v>1.0683752203432919</v>
      </c>
      <c r="E77" s="231">
        <v>1.0941265394570081</v>
      </c>
      <c r="F77" s="231">
        <v>1.0911319744070831</v>
      </c>
      <c r="G77" s="231">
        <v>1.112691118039985</v>
      </c>
      <c r="H77" s="231">
        <v>1.1291601478638911</v>
      </c>
      <c r="I77" s="231">
        <v>1.163895162131338</v>
      </c>
      <c r="J77" s="231">
        <v>1.1576063599318991</v>
      </c>
      <c r="K77" s="231">
        <v>1.2372555381326411</v>
      </c>
      <c r="L77" s="231">
        <v>1.343553973781928</v>
      </c>
      <c r="M77" s="231">
        <v>1.341457347061783</v>
      </c>
      <c r="N77" s="231">
        <v>0.12665996885398481</v>
      </c>
      <c r="O77" s="231">
        <v>0.28955115654327779</v>
      </c>
      <c r="P77" s="231">
        <v>0.28955115654370728</v>
      </c>
      <c r="Q77" s="231">
        <v>0.28955115654337249</v>
      </c>
      <c r="R77" s="231">
        <v>0.34165206100845957</v>
      </c>
      <c r="S77" s="231">
        <v>0.34170488091064127</v>
      </c>
      <c r="T77" s="231">
        <v>0.36117817739810748</v>
      </c>
      <c r="U77" s="231">
        <v>0.36467722641003347</v>
      </c>
      <c r="V77" s="231">
        <v>0.38369562496722359</v>
      </c>
      <c r="W77" s="231">
        <v>0.47342046894645218</v>
      </c>
      <c r="DA77" s="73" t="s">
        <v>2224</v>
      </c>
    </row>
    <row r="78" spans="1:105" ht="12" customHeight="1" x14ac:dyDescent="0.25">
      <c r="A78" s="64" t="s">
        <v>79</v>
      </c>
      <c r="B78" s="231">
        <v>0.19822446819127909</v>
      </c>
      <c r="C78" s="231">
        <v>0.16289118768866401</v>
      </c>
      <c r="D78" s="231">
        <v>0.23265873240469909</v>
      </c>
      <c r="E78" s="231">
        <v>0.25361960980331621</v>
      </c>
      <c r="F78" s="231">
        <v>0.3090147514155544</v>
      </c>
      <c r="G78" s="231">
        <v>0.48657801430404568</v>
      </c>
      <c r="H78" s="231">
        <v>0.50214802783759394</v>
      </c>
      <c r="I78" s="231">
        <v>0.64138452313060479</v>
      </c>
      <c r="J78" s="231">
        <v>0.51502422637306355</v>
      </c>
      <c r="K78" s="231">
        <v>0.4659168090020599</v>
      </c>
      <c r="L78" s="231">
        <v>0.51831738556380524</v>
      </c>
      <c r="M78" s="231">
        <v>0.44166277241309992</v>
      </c>
      <c r="N78" s="231">
        <v>0.40393427105449259</v>
      </c>
      <c r="O78" s="231">
        <v>0.47340322163143611</v>
      </c>
      <c r="P78" s="231">
        <v>0.50454432665535476</v>
      </c>
      <c r="Q78" s="231">
        <v>0.37129588350598219</v>
      </c>
      <c r="R78" s="231">
        <v>0.37938056236925549</v>
      </c>
      <c r="S78" s="231">
        <v>0.33673873217437472</v>
      </c>
      <c r="T78" s="231">
        <v>0.31942027209201751</v>
      </c>
      <c r="U78" s="231">
        <v>0.34736415611417087</v>
      </c>
      <c r="V78" s="231">
        <v>0.41575514950922071</v>
      </c>
      <c r="W78" s="231">
        <v>0.31813319121707939</v>
      </c>
      <c r="DA78" s="73" t="s">
        <v>2225</v>
      </c>
    </row>
    <row r="79" spans="1:105" ht="12" customHeight="1" x14ac:dyDescent="0.25">
      <c r="A79" s="165" t="s">
        <v>2226</v>
      </c>
      <c r="B79" s="348">
        <v>26.8476615208134</v>
      </c>
      <c r="C79" s="348">
        <v>26.818471298170131</v>
      </c>
      <c r="D79" s="348">
        <v>28.07387632817149</v>
      </c>
      <c r="E79" s="348">
        <v>28.164533716294201</v>
      </c>
      <c r="F79" s="348">
        <v>28.46762064009355</v>
      </c>
      <c r="G79" s="348">
        <v>28.281768911242249</v>
      </c>
      <c r="H79" s="348">
        <v>30.02608910578579</v>
      </c>
      <c r="I79" s="348">
        <v>30.47196377935186</v>
      </c>
      <c r="J79" s="348">
        <v>29.327217465071818</v>
      </c>
      <c r="K79" s="348">
        <v>30.448289170975549</v>
      </c>
      <c r="L79" s="348">
        <v>31.780671967506379</v>
      </c>
      <c r="M79" s="348">
        <v>31.109825974754031</v>
      </c>
      <c r="N79" s="348">
        <v>28.671200152789311</v>
      </c>
      <c r="O79" s="348">
        <v>28.706670435758578</v>
      </c>
      <c r="P79" s="348">
        <v>29.775303482651189</v>
      </c>
      <c r="Q79" s="348">
        <v>30.247432366649399</v>
      </c>
      <c r="R79" s="348">
        <v>31.174458330946049</v>
      </c>
      <c r="S79" s="348">
        <v>31.8256387269033</v>
      </c>
      <c r="T79" s="348">
        <v>32.473454528908192</v>
      </c>
      <c r="U79" s="348">
        <v>33.325992394190393</v>
      </c>
      <c r="V79" s="348">
        <v>32.399228392913379</v>
      </c>
      <c r="W79" s="348">
        <v>34.400586435516658</v>
      </c>
      <c r="DA79" s="167" t="s">
        <v>2227</v>
      </c>
    </row>
    <row r="80" spans="1:105" ht="12" customHeight="1" x14ac:dyDescent="0.25">
      <c r="A80" s="132" t="s">
        <v>2228</v>
      </c>
      <c r="B80" s="318">
        <v>36.798466299603263</v>
      </c>
      <c r="C80" s="318">
        <v>36.758457026416323</v>
      </c>
      <c r="D80" s="318">
        <v>38.479164792828072</v>
      </c>
      <c r="E80" s="318">
        <v>38.603423393118362</v>
      </c>
      <c r="F80" s="318">
        <v>39.018846313384053</v>
      </c>
      <c r="G80" s="318">
        <v>38.764110586193951</v>
      </c>
      <c r="H80" s="318">
        <v>41.154944806331393</v>
      </c>
      <c r="I80" s="318">
        <v>41.766078261524427</v>
      </c>
      <c r="J80" s="318">
        <v>40.197043705759761</v>
      </c>
      <c r="K80" s="318">
        <v>41.733628907310958</v>
      </c>
      <c r="L80" s="318">
        <v>43.559845443835073</v>
      </c>
      <c r="M80" s="318">
        <v>42.640357404350347</v>
      </c>
      <c r="N80" s="318">
        <v>39.297880441977199</v>
      </c>
      <c r="O80" s="318">
        <v>39.346497414128407</v>
      </c>
      <c r="P80" s="318">
        <v>40.811208116482653</v>
      </c>
      <c r="Q80" s="318">
        <v>41.458326630451147</v>
      </c>
      <c r="R80" s="318">
        <v>42.728945066979833</v>
      </c>
      <c r="S80" s="318">
        <v>43.62147866202006</v>
      </c>
      <c r="T80" s="318">
        <v>44.509400611570378</v>
      </c>
      <c r="U80" s="318">
        <v>45.677922714711542</v>
      </c>
      <c r="V80" s="318">
        <v>44.407663335054231</v>
      </c>
      <c r="W80" s="318">
        <v>47.150803791703787</v>
      </c>
      <c r="DA80" s="139" t="s">
        <v>2229</v>
      </c>
    </row>
    <row r="81" spans="1:105" ht="12" customHeight="1" x14ac:dyDescent="0.25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DA81" s="173"/>
    </row>
    <row r="82" spans="1:105" ht="15" customHeight="1" x14ac:dyDescent="0.25">
      <c r="A82" s="32" t="s">
        <v>100</v>
      </c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DA82" s="88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35" t="s">
        <v>24</v>
      </c>
      <c r="B84" s="234">
        <f t="shared" ref="B84:W84" si="4">SUM(B$85:B$89,B$91:B$93,B$95:B$97,B$98,B$100:B$104,B$106:B$109)</f>
        <v>1</v>
      </c>
      <c r="C84" s="234">
        <f t="shared" si="4"/>
        <v>1</v>
      </c>
      <c r="D84" s="234">
        <f t="shared" si="4"/>
        <v>1.0000000000000002</v>
      </c>
      <c r="E84" s="234">
        <f t="shared" si="4"/>
        <v>1.0000000000000002</v>
      </c>
      <c r="F84" s="234">
        <f t="shared" si="4"/>
        <v>1</v>
      </c>
      <c r="G84" s="234">
        <f t="shared" si="4"/>
        <v>1</v>
      </c>
      <c r="H84" s="234">
        <f t="shared" si="4"/>
        <v>0.99999999999999989</v>
      </c>
      <c r="I84" s="234">
        <f t="shared" si="4"/>
        <v>1</v>
      </c>
      <c r="J84" s="234">
        <f t="shared" si="4"/>
        <v>1</v>
      </c>
      <c r="K84" s="234">
        <f t="shared" si="4"/>
        <v>0.99999999999999978</v>
      </c>
      <c r="L84" s="234">
        <f t="shared" si="4"/>
        <v>1</v>
      </c>
      <c r="M84" s="234">
        <f t="shared" si="4"/>
        <v>1.0000000000000002</v>
      </c>
      <c r="N84" s="234">
        <f t="shared" si="4"/>
        <v>1</v>
      </c>
      <c r="O84" s="234">
        <f t="shared" si="4"/>
        <v>1</v>
      </c>
      <c r="P84" s="234">
        <f t="shared" si="4"/>
        <v>0.99999999999999978</v>
      </c>
      <c r="Q84" s="234">
        <f t="shared" si="4"/>
        <v>1</v>
      </c>
      <c r="R84" s="234">
        <f t="shared" si="4"/>
        <v>1</v>
      </c>
      <c r="S84" s="234">
        <f t="shared" si="4"/>
        <v>1</v>
      </c>
      <c r="T84" s="234">
        <f t="shared" si="4"/>
        <v>0.99999999999999967</v>
      </c>
      <c r="U84" s="234">
        <f t="shared" si="4"/>
        <v>1</v>
      </c>
      <c r="V84" s="234">
        <f t="shared" si="4"/>
        <v>1.0000000000000002</v>
      </c>
      <c r="W84" s="234">
        <f t="shared" si="4"/>
        <v>1.0000000000000002</v>
      </c>
      <c r="DA84" s="95"/>
    </row>
    <row r="85" spans="1:105" ht="12" customHeight="1" x14ac:dyDescent="0.25">
      <c r="A85" s="55" t="s">
        <v>92</v>
      </c>
      <c r="B85" s="301">
        <f t="shared" ref="B85:W85" si="5">IF(B$6=0,0,B$6/B$5)</f>
        <v>1.2648957904895758E-2</v>
      </c>
      <c r="C85" s="301">
        <f t="shared" si="5"/>
        <v>1.3225509302885319E-2</v>
      </c>
      <c r="D85" s="301">
        <f t="shared" si="5"/>
        <v>1.2004472208856195E-2</v>
      </c>
      <c r="E85" s="301">
        <f t="shared" si="5"/>
        <v>1.2778925939672607E-2</v>
      </c>
      <c r="F85" s="301">
        <f t="shared" si="5"/>
        <v>1.3393187468281036E-2</v>
      </c>
      <c r="G85" s="301">
        <f t="shared" si="5"/>
        <v>1.3537646231802928E-2</v>
      </c>
      <c r="H85" s="301">
        <f t="shared" si="5"/>
        <v>1.3095951825677139E-2</v>
      </c>
      <c r="I85" s="301">
        <f t="shared" si="5"/>
        <v>1.3477180969325915E-2</v>
      </c>
      <c r="J85" s="301">
        <f t="shared" si="5"/>
        <v>1.3860329352471194E-2</v>
      </c>
      <c r="K85" s="301">
        <f t="shared" si="5"/>
        <v>1.3776029239479019E-2</v>
      </c>
      <c r="L85" s="301">
        <f t="shared" si="5"/>
        <v>1.3502807424594372E-2</v>
      </c>
      <c r="M85" s="301">
        <f t="shared" si="5"/>
        <v>1.3722318666856862E-2</v>
      </c>
      <c r="N85" s="301">
        <f t="shared" si="5"/>
        <v>1.62760484527994E-2</v>
      </c>
      <c r="O85" s="301">
        <f t="shared" si="5"/>
        <v>1.6202052047111865E-2</v>
      </c>
      <c r="P85" s="301">
        <f t="shared" si="5"/>
        <v>1.6767208775804142E-2</v>
      </c>
      <c r="Q85" s="301">
        <f t="shared" si="5"/>
        <v>1.6395582712558629E-2</v>
      </c>
      <c r="R85" s="301">
        <f t="shared" si="5"/>
        <v>1.6656612761453034E-2</v>
      </c>
      <c r="S85" s="301">
        <f t="shared" si="5"/>
        <v>1.6970255221642177E-2</v>
      </c>
      <c r="T85" s="301">
        <f t="shared" si="5"/>
        <v>1.7335297762885771E-2</v>
      </c>
      <c r="U85" s="301">
        <f t="shared" si="5"/>
        <v>1.7347709398020918E-2</v>
      </c>
      <c r="V85" s="301">
        <f t="shared" si="5"/>
        <v>1.6987472058609236E-2</v>
      </c>
      <c r="W85" s="301">
        <f t="shared" si="5"/>
        <v>1.7399941662472732E-2</v>
      </c>
      <c r="DA85" s="67"/>
    </row>
    <row r="86" spans="1:105" ht="12" customHeight="1" x14ac:dyDescent="0.25">
      <c r="A86" s="202" t="s">
        <v>93</v>
      </c>
      <c r="B86" s="235">
        <f t="shared" ref="B86:W86" si="6">IF(B$7=0,0,B$7/B$5)</f>
        <v>1.4757117555711722E-2</v>
      </c>
      <c r="C86" s="235">
        <f t="shared" si="6"/>
        <v>1.5429760853366207E-2</v>
      </c>
      <c r="D86" s="235">
        <f t="shared" si="6"/>
        <v>1.4005217576998893E-2</v>
      </c>
      <c r="E86" s="235">
        <f t="shared" si="6"/>
        <v>1.4908746929618046E-2</v>
      </c>
      <c r="F86" s="235">
        <f t="shared" si="6"/>
        <v>1.5625385379661204E-2</v>
      </c>
      <c r="G86" s="235">
        <f t="shared" si="6"/>
        <v>1.5793920603770085E-2</v>
      </c>
      <c r="H86" s="235">
        <f t="shared" si="6"/>
        <v>1.5278610463289995E-2</v>
      </c>
      <c r="I86" s="235">
        <f t="shared" si="6"/>
        <v>1.5723377797546904E-2</v>
      </c>
      <c r="J86" s="235">
        <f t="shared" si="6"/>
        <v>1.6170384244549727E-2</v>
      </c>
      <c r="K86" s="235">
        <f t="shared" si="6"/>
        <v>1.6072034112725526E-2</v>
      </c>
      <c r="L86" s="235">
        <f t="shared" si="6"/>
        <v>1.5753275328693445E-2</v>
      </c>
      <c r="M86" s="235">
        <f t="shared" si="6"/>
        <v>1.600937177799967E-2</v>
      </c>
      <c r="N86" s="235">
        <f t="shared" si="6"/>
        <v>1.8988723194932632E-2</v>
      </c>
      <c r="O86" s="235">
        <f t="shared" si="6"/>
        <v>1.8902394054963842E-2</v>
      </c>
      <c r="P86" s="235">
        <f t="shared" si="6"/>
        <v>1.9561743571771501E-2</v>
      </c>
      <c r="Q86" s="235">
        <f t="shared" si="6"/>
        <v>1.9128179831318402E-2</v>
      </c>
      <c r="R86" s="235">
        <f t="shared" si="6"/>
        <v>1.9432714888361877E-2</v>
      </c>
      <c r="S86" s="235">
        <f t="shared" si="6"/>
        <v>1.9798631091915875E-2</v>
      </c>
      <c r="T86" s="235">
        <f t="shared" si="6"/>
        <v>2.0224514056700074E-2</v>
      </c>
      <c r="U86" s="235">
        <f t="shared" si="6"/>
        <v>2.0238994297691076E-2</v>
      </c>
      <c r="V86" s="235">
        <f t="shared" si="6"/>
        <v>1.9818717401710775E-2</v>
      </c>
      <c r="W86" s="235">
        <f t="shared" si="6"/>
        <v>2.029993193955152E-2</v>
      </c>
      <c r="DA86" s="174"/>
    </row>
    <row r="87" spans="1:105" ht="12" customHeight="1" x14ac:dyDescent="0.25">
      <c r="A87" s="202" t="s">
        <v>94</v>
      </c>
      <c r="B87" s="235">
        <f t="shared" ref="B87:W87" si="7">IF(B$8=0,0,B$8/B$5)</f>
        <v>3.3730554413055364E-2</v>
      </c>
      <c r="C87" s="235">
        <f t="shared" si="7"/>
        <v>3.5268024807694191E-2</v>
      </c>
      <c r="D87" s="235">
        <f t="shared" si="7"/>
        <v>3.2011925890283177E-2</v>
      </c>
      <c r="E87" s="235">
        <f t="shared" si="7"/>
        <v>3.4077135839126957E-2</v>
      </c>
      <c r="F87" s="235">
        <f t="shared" si="7"/>
        <v>3.5715166582082757E-2</v>
      </c>
      <c r="G87" s="235">
        <f t="shared" si="7"/>
        <v>3.6100389951474479E-2</v>
      </c>
      <c r="H87" s="235">
        <f t="shared" si="7"/>
        <v>3.4922538201805707E-2</v>
      </c>
      <c r="I87" s="235">
        <f t="shared" si="7"/>
        <v>3.5939149251535775E-2</v>
      </c>
      <c r="J87" s="235">
        <f t="shared" si="7"/>
        <v>3.6960878273256503E-2</v>
      </c>
      <c r="K87" s="235">
        <f t="shared" si="7"/>
        <v>3.6736077971944052E-2</v>
      </c>
      <c r="L87" s="235">
        <f t="shared" si="7"/>
        <v>3.6007486465584999E-2</v>
      </c>
      <c r="M87" s="235">
        <f t="shared" si="7"/>
        <v>3.6592849778284961E-2</v>
      </c>
      <c r="N87" s="235">
        <f t="shared" si="7"/>
        <v>4.340279587413174E-2</v>
      </c>
      <c r="O87" s="235">
        <f t="shared" si="7"/>
        <v>4.3205472125631625E-2</v>
      </c>
      <c r="P87" s="235">
        <f t="shared" si="7"/>
        <v>4.4712556735477721E-2</v>
      </c>
      <c r="Q87" s="235">
        <f t="shared" si="7"/>
        <v>4.3721553900156335E-2</v>
      </c>
      <c r="R87" s="235">
        <f t="shared" si="7"/>
        <v>4.4417634030541442E-2</v>
      </c>
      <c r="S87" s="235">
        <f t="shared" si="7"/>
        <v>4.5254013924379118E-2</v>
      </c>
      <c r="T87" s="235">
        <f t="shared" si="7"/>
        <v>4.6227460701028733E-2</v>
      </c>
      <c r="U87" s="235">
        <f t="shared" si="7"/>
        <v>4.6260558394722442E-2</v>
      </c>
      <c r="V87" s="235">
        <f t="shared" si="7"/>
        <v>4.5299925489624637E-2</v>
      </c>
      <c r="W87" s="235">
        <f t="shared" si="7"/>
        <v>4.6399844433260624E-2</v>
      </c>
      <c r="DA87" s="174"/>
    </row>
    <row r="88" spans="1:105" ht="12" customHeight="1" x14ac:dyDescent="0.25">
      <c r="A88" s="202" t="s">
        <v>95</v>
      </c>
      <c r="B88" s="235">
        <f t="shared" ref="B88:W88" si="8">IF(B$9=0,0,B$9/B$5)</f>
        <v>2.5297915809791512E-2</v>
      </c>
      <c r="C88" s="235">
        <f t="shared" si="8"/>
        <v>2.6451018605770645E-2</v>
      </c>
      <c r="D88" s="235">
        <f t="shared" si="8"/>
        <v>2.4008944417712383E-2</v>
      </c>
      <c r="E88" s="235">
        <f t="shared" si="8"/>
        <v>2.5557851879345211E-2</v>
      </c>
      <c r="F88" s="235">
        <f t="shared" si="8"/>
        <v>2.6786374936562069E-2</v>
      </c>
      <c r="G88" s="235">
        <f t="shared" si="8"/>
        <v>2.7075292463605856E-2</v>
      </c>
      <c r="H88" s="235">
        <f t="shared" si="8"/>
        <v>2.6191903651354272E-2</v>
      </c>
      <c r="I88" s="235">
        <f t="shared" si="8"/>
        <v>2.6954361938651826E-2</v>
      </c>
      <c r="J88" s="235">
        <f t="shared" si="8"/>
        <v>2.7720658704942388E-2</v>
      </c>
      <c r="K88" s="235">
        <f t="shared" si="8"/>
        <v>2.7552058478958041E-2</v>
      </c>
      <c r="L88" s="235">
        <f t="shared" si="8"/>
        <v>2.7005614849188737E-2</v>
      </c>
      <c r="M88" s="235">
        <f t="shared" si="8"/>
        <v>2.7444637333713728E-2</v>
      </c>
      <c r="N88" s="235">
        <f t="shared" si="8"/>
        <v>3.2552096905598807E-2</v>
      </c>
      <c r="O88" s="235">
        <f t="shared" si="8"/>
        <v>3.2404104094223736E-2</v>
      </c>
      <c r="P88" s="235">
        <f t="shared" si="8"/>
        <v>3.353441755160827E-2</v>
      </c>
      <c r="Q88" s="235">
        <f t="shared" si="8"/>
        <v>3.2791165425117265E-2</v>
      </c>
      <c r="R88" s="235">
        <f t="shared" si="8"/>
        <v>3.3313225522906081E-2</v>
      </c>
      <c r="S88" s="235">
        <f t="shared" si="8"/>
        <v>3.394051044328434E-2</v>
      </c>
      <c r="T88" s="235">
        <f t="shared" si="8"/>
        <v>3.4670595525771536E-2</v>
      </c>
      <c r="U88" s="235">
        <f t="shared" si="8"/>
        <v>3.4695418796041835E-2</v>
      </c>
      <c r="V88" s="235">
        <f t="shared" si="8"/>
        <v>3.3974944117218471E-2</v>
      </c>
      <c r="W88" s="235">
        <f t="shared" si="8"/>
        <v>3.4799883324945456E-2</v>
      </c>
      <c r="DA88" s="174"/>
    </row>
    <row r="89" spans="1:105" ht="12" customHeight="1" x14ac:dyDescent="0.25">
      <c r="A89" s="56" t="s">
        <v>96</v>
      </c>
      <c r="B89" s="302">
        <f t="shared" ref="B89:W89" si="9">IF(B$10=0,0,B$10/B$5)</f>
        <v>1.7915929550356473E-2</v>
      </c>
      <c r="C89" s="302">
        <f t="shared" si="9"/>
        <v>1.8478521825409749E-2</v>
      </c>
      <c r="D89" s="302">
        <f t="shared" si="9"/>
        <v>1.7979162424214091E-2</v>
      </c>
      <c r="E89" s="302">
        <f t="shared" si="9"/>
        <v>1.809367085578735E-2</v>
      </c>
      <c r="F89" s="302">
        <f t="shared" si="9"/>
        <v>1.8449173646366935E-2</v>
      </c>
      <c r="G89" s="302">
        <f t="shared" si="9"/>
        <v>1.848288792834649E-2</v>
      </c>
      <c r="H89" s="302">
        <f t="shared" si="9"/>
        <v>1.8305833381116288E-2</v>
      </c>
      <c r="I89" s="302">
        <f t="shared" si="9"/>
        <v>1.8496584461730702E-2</v>
      </c>
      <c r="J89" s="302">
        <f t="shared" si="9"/>
        <v>1.866244851453917E-2</v>
      </c>
      <c r="K89" s="302">
        <f t="shared" si="9"/>
        <v>1.8639499206571812E-2</v>
      </c>
      <c r="L89" s="302">
        <f t="shared" si="9"/>
        <v>1.849501597740362E-2</v>
      </c>
      <c r="M89" s="302">
        <f t="shared" si="9"/>
        <v>1.8736860768046638E-2</v>
      </c>
      <c r="N89" s="302">
        <f t="shared" si="9"/>
        <v>2.0211836489618412E-2</v>
      </c>
      <c r="O89" s="302">
        <f t="shared" si="9"/>
        <v>2.0128811949932626E-2</v>
      </c>
      <c r="P89" s="302">
        <f t="shared" si="9"/>
        <v>2.0413675974861874E-2</v>
      </c>
      <c r="Q89" s="302">
        <f t="shared" si="9"/>
        <v>2.0178990074862738E-2</v>
      </c>
      <c r="R89" s="302">
        <f t="shared" si="9"/>
        <v>2.0306481890946228E-2</v>
      </c>
      <c r="S89" s="302">
        <f t="shared" si="9"/>
        <v>2.046934651806278E-2</v>
      </c>
      <c r="T89" s="302">
        <f t="shared" si="9"/>
        <v>2.0697269178910814E-2</v>
      </c>
      <c r="U89" s="302">
        <f t="shared" si="9"/>
        <v>2.0691488811486674E-2</v>
      </c>
      <c r="V89" s="302">
        <f t="shared" si="9"/>
        <v>2.0467874547998907E-2</v>
      </c>
      <c r="W89" s="302">
        <f t="shared" si="9"/>
        <v>2.0683620167505572E-2</v>
      </c>
      <c r="DA89" s="68"/>
    </row>
    <row r="90" spans="1:105" ht="12" customHeight="1" x14ac:dyDescent="0.25">
      <c r="A90" s="203" t="s">
        <v>2149</v>
      </c>
      <c r="B90" s="303">
        <f t="shared" ref="B90:W90" si="10">IF(B$16=0,0,B$16/B$5)</f>
        <v>5.9731968406791812E-2</v>
      </c>
      <c r="C90" s="303">
        <f t="shared" si="10"/>
        <v>5.9380000328414194E-2</v>
      </c>
      <c r="D90" s="303">
        <f t="shared" si="10"/>
        <v>6.0106694683094625E-2</v>
      </c>
      <c r="E90" s="303">
        <f t="shared" si="10"/>
        <v>5.9420167658868144E-2</v>
      </c>
      <c r="F90" s="303">
        <f t="shared" si="10"/>
        <v>5.9078811732963477E-2</v>
      </c>
      <c r="G90" s="303">
        <f t="shared" si="10"/>
        <v>5.8565479981363994E-2</v>
      </c>
      <c r="H90" s="303">
        <f t="shared" si="10"/>
        <v>5.8809036809051314E-2</v>
      </c>
      <c r="I90" s="303">
        <f t="shared" si="10"/>
        <v>5.8362966123346259E-2</v>
      </c>
      <c r="J90" s="303">
        <f t="shared" si="10"/>
        <v>5.852573449875418E-2</v>
      </c>
      <c r="K90" s="303">
        <f t="shared" si="10"/>
        <v>5.855477800637264E-2</v>
      </c>
      <c r="L90" s="303">
        <f t="shared" si="10"/>
        <v>5.8375192622571473E-2</v>
      </c>
      <c r="M90" s="303">
        <f t="shared" si="10"/>
        <v>5.8425417189079822E-2</v>
      </c>
      <c r="N90" s="303">
        <f t="shared" si="10"/>
        <v>6.1370393680518151E-2</v>
      </c>
      <c r="O90" s="303">
        <f t="shared" si="10"/>
        <v>6.1180142883246379E-2</v>
      </c>
      <c r="P90" s="303">
        <f t="shared" si="10"/>
        <v>6.1873959580577155E-2</v>
      </c>
      <c r="Q90" s="303">
        <f t="shared" si="10"/>
        <v>6.1434831551416415E-2</v>
      </c>
      <c r="R90" s="303">
        <f t="shared" si="10"/>
        <v>6.1726003097156985E-2</v>
      </c>
      <c r="S90" s="303">
        <f t="shared" si="10"/>
        <v>6.2136845947436757E-2</v>
      </c>
      <c r="T90" s="303">
        <f t="shared" si="10"/>
        <v>6.2675588547160335E-2</v>
      </c>
      <c r="U90" s="303">
        <f t="shared" si="10"/>
        <v>6.2699244486650346E-2</v>
      </c>
      <c r="V90" s="303">
        <f t="shared" si="10"/>
        <v>6.2174489497686489E-2</v>
      </c>
      <c r="W90" s="303">
        <f t="shared" si="10"/>
        <v>6.2805465287113352E-2</v>
      </c>
      <c r="DA90" s="175"/>
    </row>
    <row r="91" spans="1:105" ht="12" customHeight="1" x14ac:dyDescent="0.25">
      <c r="A91" s="62" t="s">
        <v>2150</v>
      </c>
      <c r="B91" s="304">
        <f t="shared" ref="B91:W91" si="11">IF(B$17=0,0,B$17/B$5)</f>
        <v>4.4604610722255571E-2</v>
      </c>
      <c r="C91" s="304">
        <f t="shared" si="11"/>
        <v>4.1800478025946788E-2</v>
      </c>
      <c r="D91" s="304">
        <f t="shared" si="11"/>
        <v>4.7534838315055908E-2</v>
      </c>
      <c r="E91" s="304">
        <f t="shared" si="11"/>
        <v>4.3565482706174739E-2</v>
      </c>
      <c r="F91" s="304">
        <f t="shared" si="11"/>
        <v>4.0197754353634346E-2</v>
      </c>
      <c r="G91" s="304">
        <f t="shared" si="11"/>
        <v>3.7840967139457858E-2</v>
      </c>
      <c r="H91" s="304">
        <f t="shared" si="11"/>
        <v>4.0732210411389996E-2</v>
      </c>
      <c r="I91" s="304">
        <f t="shared" si="11"/>
        <v>3.7566116488004654E-2</v>
      </c>
      <c r="J91" s="304">
        <f t="shared" si="11"/>
        <v>3.5879999074497723E-2</v>
      </c>
      <c r="K91" s="304">
        <f t="shared" si="11"/>
        <v>3.6527727031045065E-2</v>
      </c>
      <c r="L91" s="304">
        <f t="shared" si="11"/>
        <v>3.7466023441466316E-2</v>
      </c>
      <c r="M91" s="304">
        <f t="shared" si="11"/>
        <v>3.6543152468747932E-2</v>
      </c>
      <c r="N91" s="304">
        <f t="shared" si="11"/>
        <v>3.2447549935881476E-2</v>
      </c>
      <c r="O91" s="304">
        <f t="shared" si="11"/>
        <v>3.0970958705999162E-2</v>
      </c>
      <c r="P91" s="304">
        <f t="shared" si="11"/>
        <v>2.8205260035775104E-2</v>
      </c>
      <c r="Q91" s="304">
        <f t="shared" si="11"/>
        <v>3.1193311539473481E-2</v>
      </c>
      <c r="R91" s="304">
        <f t="shared" si="11"/>
        <v>2.9641863043936432E-2</v>
      </c>
      <c r="S91" s="304">
        <f t="shared" si="11"/>
        <v>2.8593096546434264E-2</v>
      </c>
      <c r="T91" s="304">
        <f t="shared" si="11"/>
        <v>2.6963478567201774E-2</v>
      </c>
      <c r="U91" s="304">
        <f t="shared" si="11"/>
        <v>2.6808825055637787E-2</v>
      </c>
      <c r="V91" s="304">
        <f t="shared" si="11"/>
        <v>2.76810348710969E-2</v>
      </c>
      <c r="W91" s="304">
        <f t="shared" si="11"/>
        <v>2.6162786488097518E-2</v>
      </c>
      <c r="DA91" s="72"/>
    </row>
    <row r="92" spans="1:105" ht="12" customHeight="1" x14ac:dyDescent="0.25">
      <c r="A92" s="62" t="s">
        <v>2157</v>
      </c>
      <c r="B92" s="304">
        <f t="shared" ref="B92:W92" si="12">IF(B$23=0,0,B$23/B$5)</f>
        <v>1.4115441052144583E-2</v>
      </c>
      <c r="C92" s="304">
        <f t="shared" si="12"/>
        <v>1.6521481558236576E-2</v>
      </c>
      <c r="D92" s="304">
        <f t="shared" si="12"/>
        <v>1.1611498591330215E-2</v>
      </c>
      <c r="E92" s="304">
        <f t="shared" si="12"/>
        <v>1.4832370877519594E-2</v>
      </c>
      <c r="F92" s="304">
        <f t="shared" si="12"/>
        <v>1.780960238186664E-2</v>
      </c>
      <c r="G92" s="304">
        <f t="shared" si="12"/>
        <v>1.9641501143361904E-2</v>
      </c>
      <c r="H92" s="304">
        <f t="shared" si="12"/>
        <v>1.7029150251607155E-2</v>
      </c>
      <c r="I92" s="304">
        <f t="shared" si="12"/>
        <v>1.9718675157795528E-2</v>
      </c>
      <c r="J92" s="304">
        <f t="shared" si="12"/>
        <v>2.1536909076058756E-2</v>
      </c>
      <c r="K92" s="304">
        <f t="shared" si="12"/>
        <v>2.0924968636169255E-2</v>
      </c>
      <c r="L92" s="304">
        <f t="shared" si="12"/>
        <v>1.98289445871376E-2</v>
      </c>
      <c r="M92" s="304">
        <f t="shared" si="12"/>
        <v>2.0784479226983347E-2</v>
      </c>
      <c r="N92" s="304">
        <f t="shared" si="12"/>
        <v>2.7620759868412718E-2</v>
      </c>
      <c r="O92" s="304">
        <f t="shared" si="12"/>
        <v>2.8913020013478272E-2</v>
      </c>
      <c r="P92" s="304">
        <f t="shared" si="12"/>
        <v>3.2327322842737719E-2</v>
      </c>
      <c r="Q92" s="304">
        <f t="shared" si="12"/>
        <v>2.892987339493824E-2</v>
      </c>
      <c r="R92" s="304">
        <f t="shared" si="12"/>
        <v>3.0751611032304314E-2</v>
      </c>
      <c r="S92" s="304">
        <f t="shared" si="12"/>
        <v>3.2186128983271119E-2</v>
      </c>
      <c r="T92" s="304">
        <f t="shared" si="12"/>
        <v>3.4325286158927694E-2</v>
      </c>
      <c r="U92" s="304">
        <f t="shared" si="12"/>
        <v>3.450260267917088E-2</v>
      </c>
      <c r="V92" s="304">
        <f t="shared" si="12"/>
        <v>3.3134456861900842E-2</v>
      </c>
      <c r="W92" s="304">
        <f t="shared" si="12"/>
        <v>3.5250683466018021E-2</v>
      </c>
      <c r="DA92" s="72"/>
    </row>
    <row r="93" spans="1:105" ht="12" customHeight="1" x14ac:dyDescent="0.25">
      <c r="A93" s="62" t="s">
        <v>2159</v>
      </c>
      <c r="B93" s="304">
        <f t="shared" ref="B93:W93" si="13">IF(B$24=0,0,B$24/B$5)</f>
        <v>1.0119166323916606E-3</v>
      </c>
      <c r="C93" s="304">
        <f t="shared" si="13"/>
        <v>1.0580407442308253E-3</v>
      </c>
      <c r="D93" s="304">
        <f t="shared" si="13"/>
        <v>9.6035777670849538E-4</v>
      </c>
      <c r="E93" s="304">
        <f t="shared" si="13"/>
        <v>1.0223140751738087E-3</v>
      </c>
      <c r="F93" s="304">
        <f t="shared" si="13"/>
        <v>1.0714549974624825E-3</v>
      </c>
      <c r="G93" s="304">
        <f t="shared" si="13"/>
        <v>1.0830116985442347E-3</v>
      </c>
      <c r="H93" s="304">
        <f t="shared" si="13"/>
        <v>1.0476761460541707E-3</v>
      </c>
      <c r="I93" s="304">
        <f t="shared" si="13"/>
        <v>1.0781744775460731E-3</v>
      </c>
      <c r="J93" s="304">
        <f t="shared" si="13"/>
        <v>1.1088263481976958E-3</v>
      </c>
      <c r="K93" s="304">
        <f t="shared" si="13"/>
        <v>1.1020823391583215E-3</v>
      </c>
      <c r="L93" s="304">
        <f t="shared" si="13"/>
        <v>1.0802245939675497E-3</v>
      </c>
      <c r="M93" s="304">
        <f t="shared" si="13"/>
        <v>1.0977854933485489E-3</v>
      </c>
      <c r="N93" s="304">
        <f t="shared" si="13"/>
        <v>1.302083876223952E-3</v>
      </c>
      <c r="O93" s="304">
        <f t="shared" si="13"/>
        <v>1.2961641637689487E-3</v>
      </c>
      <c r="P93" s="304">
        <f t="shared" si="13"/>
        <v>1.341376702064331E-3</v>
      </c>
      <c r="Q93" s="304">
        <f t="shared" si="13"/>
        <v>1.3116466170046905E-3</v>
      </c>
      <c r="R93" s="304">
        <f t="shared" si="13"/>
        <v>1.3325290209162427E-3</v>
      </c>
      <c r="S93" s="304">
        <f t="shared" si="13"/>
        <v>1.3576204177313739E-3</v>
      </c>
      <c r="T93" s="304">
        <f t="shared" si="13"/>
        <v>1.3868238210308621E-3</v>
      </c>
      <c r="U93" s="304">
        <f t="shared" si="13"/>
        <v>1.3878167518416734E-3</v>
      </c>
      <c r="V93" s="304">
        <f t="shared" si="13"/>
        <v>1.3589977646887384E-3</v>
      </c>
      <c r="W93" s="304">
        <f t="shared" si="13"/>
        <v>1.3919953329978184E-3</v>
      </c>
      <c r="DA93" s="72"/>
    </row>
    <row r="94" spans="1:105" ht="12" customHeight="1" x14ac:dyDescent="0.25">
      <c r="A94" s="203" t="s">
        <v>2161</v>
      </c>
      <c r="B94" s="303">
        <f t="shared" ref="B94:W94" si="14">IF(B$25=0,0,B$25/B$5)</f>
        <v>4.9776640338993185E-2</v>
      </c>
      <c r="C94" s="303">
        <f t="shared" si="14"/>
        <v>4.948333360701182E-2</v>
      </c>
      <c r="D94" s="303">
        <f t="shared" si="14"/>
        <v>5.0088912235912178E-2</v>
      </c>
      <c r="E94" s="303">
        <f t="shared" si="14"/>
        <v>4.951680638239013E-2</v>
      </c>
      <c r="F94" s="303">
        <f t="shared" si="14"/>
        <v>4.9232343110802906E-2</v>
      </c>
      <c r="G94" s="303">
        <f t="shared" si="14"/>
        <v>4.8804566651136687E-2</v>
      </c>
      <c r="H94" s="303">
        <f t="shared" si="14"/>
        <v>4.9007530674209446E-2</v>
      </c>
      <c r="I94" s="303">
        <f t="shared" si="14"/>
        <v>4.863580510278856E-2</v>
      </c>
      <c r="J94" s="303">
        <f t="shared" si="14"/>
        <v>4.8771445415628473E-2</v>
      </c>
      <c r="K94" s="303">
        <f t="shared" si="14"/>
        <v>4.8795648338643895E-2</v>
      </c>
      <c r="L94" s="303">
        <f t="shared" si="14"/>
        <v>4.8645993852142896E-2</v>
      </c>
      <c r="M94" s="303">
        <f t="shared" si="14"/>
        <v>4.8687847657566535E-2</v>
      </c>
      <c r="N94" s="303">
        <f t="shared" si="14"/>
        <v>5.1141994733765114E-2</v>
      </c>
      <c r="O94" s="303">
        <f t="shared" si="14"/>
        <v>5.0983452402705319E-2</v>
      </c>
      <c r="P94" s="303">
        <f t="shared" si="14"/>
        <v>5.156163298381429E-2</v>
      </c>
      <c r="Q94" s="303">
        <f t="shared" si="14"/>
        <v>5.1195692959513699E-2</v>
      </c>
      <c r="R94" s="303">
        <f t="shared" si="14"/>
        <v>5.1438335914297514E-2</v>
      </c>
      <c r="S94" s="303">
        <f t="shared" si="14"/>
        <v>5.1780704956197292E-2</v>
      </c>
      <c r="T94" s="303">
        <f t="shared" si="14"/>
        <v>5.222965712263361E-2</v>
      </c>
      <c r="U94" s="303">
        <f t="shared" si="14"/>
        <v>5.2249370405541944E-2</v>
      </c>
      <c r="V94" s="303">
        <f t="shared" si="14"/>
        <v>5.1812074581405423E-2</v>
      </c>
      <c r="W94" s="303">
        <f t="shared" si="14"/>
        <v>5.2337887739261138E-2</v>
      </c>
      <c r="DA94" s="175"/>
    </row>
    <row r="95" spans="1:105" ht="12" customHeight="1" x14ac:dyDescent="0.25">
      <c r="A95" s="62" t="s">
        <v>2162</v>
      </c>
      <c r="B95" s="304">
        <f t="shared" ref="B95:W95" si="15">IF(B$26=0,0,B$26/B$5)</f>
        <v>3.7170508935212981E-2</v>
      </c>
      <c r="C95" s="304">
        <f t="shared" si="15"/>
        <v>3.4833731688288981E-2</v>
      </c>
      <c r="D95" s="304">
        <f t="shared" si="15"/>
        <v>3.9612365262546585E-2</v>
      </c>
      <c r="E95" s="304">
        <f t="shared" si="15"/>
        <v>3.6304568921812289E-2</v>
      </c>
      <c r="F95" s="304">
        <f t="shared" si="15"/>
        <v>3.3498128628028631E-2</v>
      </c>
      <c r="G95" s="304">
        <f t="shared" si="15"/>
        <v>3.1534139282881561E-2</v>
      </c>
      <c r="H95" s="304">
        <f t="shared" si="15"/>
        <v>3.3943508676158342E-2</v>
      </c>
      <c r="I95" s="304">
        <f t="shared" si="15"/>
        <v>3.1305097073337222E-2</v>
      </c>
      <c r="J95" s="304">
        <f t="shared" si="15"/>
        <v>2.9899999228748104E-2</v>
      </c>
      <c r="K95" s="304">
        <f t="shared" si="15"/>
        <v>3.043977252587091E-2</v>
      </c>
      <c r="L95" s="304">
        <f t="shared" si="15"/>
        <v>3.1221686201221933E-2</v>
      </c>
      <c r="M95" s="304">
        <f t="shared" si="15"/>
        <v>3.045262705728995E-2</v>
      </c>
      <c r="N95" s="304">
        <f t="shared" si="15"/>
        <v>2.7039624946567902E-2</v>
      </c>
      <c r="O95" s="304">
        <f t="shared" si="15"/>
        <v>2.5809132254999298E-2</v>
      </c>
      <c r="P95" s="304">
        <f t="shared" si="15"/>
        <v>2.3504383363145923E-2</v>
      </c>
      <c r="Q95" s="304">
        <f t="shared" si="15"/>
        <v>2.599442628289457E-2</v>
      </c>
      <c r="R95" s="304">
        <f t="shared" si="15"/>
        <v>2.470155253661371E-2</v>
      </c>
      <c r="S95" s="304">
        <f t="shared" si="15"/>
        <v>2.3827580455361874E-2</v>
      </c>
      <c r="T95" s="304">
        <f t="shared" si="15"/>
        <v>2.2469565472668141E-2</v>
      </c>
      <c r="U95" s="304">
        <f t="shared" si="15"/>
        <v>2.2340687546364812E-2</v>
      </c>
      <c r="V95" s="304">
        <f t="shared" si="15"/>
        <v>2.3067529059247423E-2</v>
      </c>
      <c r="W95" s="304">
        <f t="shared" si="15"/>
        <v>2.1802322073414607E-2</v>
      </c>
      <c r="DA95" s="72"/>
    </row>
    <row r="96" spans="1:105" ht="12" customHeight="1" x14ac:dyDescent="0.25">
      <c r="A96" s="62" t="s">
        <v>2169</v>
      </c>
      <c r="B96" s="304">
        <f t="shared" ref="B96:W96" si="16">IF(B$32=0,0,B$32/B$5)</f>
        <v>1.176286754345382E-2</v>
      </c>
      <c r="C96" s="304">
        <f t="shared" si="16"/>
        <v>1.3767901298530482E-2</v>
      </c>
      <c r="D96" s="304">
        <f t="shared" si="16"/>
        <v>9.6762488261085116E-3</v>
      </c>
      <c r="E96" s="304">
        <f t="shared" si="16"/>
        <v>1.2360309064599664E-2</v>
      </c>
      <c r="F96" s="304">
        <f t="shared" si="16"/>
        <v>1.4841335318222199E-2</v>
      </c>
      <c r="G96" s="304">
        <f t="shared" si="16"/>
        <v>1.6367917619468261E-2</v>
      </c>
      <c r="H96" s="304">
        <f t="shared" si="16"/>
        <v>1.4190958543005968E-2</v>
      </c>
      <c r="I96" s="304">
        <f t="shared" si="16"/>
        <v>1.6432229298162942E-2</v>
      </c>
      <c r="J96" s="304">
        <f t="shared" si="16"/>
        <v>1.7947424230048959E-2</v>
      </c>
      <c r="K96" s="304">
        <f t="shared" si="16"/>
        <v>1.7437473863474384E-2</v>
      </c>
      <c r="L96" s="304">
        <f t="shared" si="16"/>
        <v>1.6524120489281334E-2</v>
      </c>
      <c r="M96" s="304">
        <f t="shared" si="16"/>
        <v>1.7320399355819457E-2</v>
      </c>
      <c r="N96" s="304">
        <f t="shared" si="16"/>
        <v>2.3017299890343918E-2</v>
      </c>
      <c r="O96" s="304">
        <f t="shared" si="16"/>
        <v>2.4094183344565225E-2</v>
      </c>
      <c r="P96" s="304">
        <f t="shared" si="16"/>
        <v>2.6939435702281429E-2</v>
      </c>
      <c r="Q96" s="304">
        <f t="shared" si="16"/>
        <v>2.4108227829115217E-2</v>
      </c>
      <c r="R96" s="304">
        <f t="shared" si="16"/>
        <v>2.5626342526920264E-2</v>
      </c>
      <c r="S96" s="304">
        <f t="shared" si="16"/>
        <v>2.6821774152725932E-2</v>
      </c>
      <c r="T96" s="304">
        <f t="shared" si="16"/>
        <v>2.8604405132439743E-2</v>
      </c>
      <c r="U96" s="304">
        <f t="shared" si="16"/>
        <v>2.8752168899309063E-2</v>
      </c>
      <c r="V96" s="304">
        <f t="shared" si="16"/>
        <v>2.7612047384917387E-2</v>
      </c>
      <c r="W96" s="304">
        <f t="shared" si="16"/>
        <v>2.937556955501501E-2</v>
      </c>
      <c r="DA96" s="72"/>
    </row>
    <row r="97" spans="1:105" ht="12" customHeight="1" x14ac:dyDescent="0.25">
      <c r="A97" s="62" t="s">
        <v>2171</v>
      </c>
      <c r="B97" s="304">
        <f t="shared" ref="B97:W97" si="17">IF(B$33=0,0,B$33/B$5)</f>
        <v>8.4326386032638394E-4</v>
      </c>
      <c r="C97" s="304">
        <f t="shared" si="17"/>
        <v>8.8170062019235496E-4</v>
      </c>
      <c r="D97" s="304">
        <f t="shared" si="17"/>
        <v>8.0029814725707965E-4</v>
      </c>
      <c r="E97" s="304">
        <f t="shared" si="17"/>
        <v>8.5192839597817403E-4</v>
      </c>
      <c r="F97" s="304">
        <f t="shared" si="17"/>
        <v>8.928791645520692E-4</v>
      </c>
      <c r="G97" s="304">
        <f t="shared" si="17"/>
        <v>9.0250974878686207E-4</v>
      </c>
      <c r="H97" s="304">
        <f t="shared" si="17"/>
        <v>8.7306345504514272E-4</v>
      </c>
      <c r="I97" s="304">
        <f t="shared" si="17"/>
        <v>8.9847873128839461E-4</v>
      </c>
      <c r="J97" s="304">
        <f t="shared" si="17"/>
        <v>9.2402195683141295E-4</v>
      </c>
      <c r="K97" s="304">
        <f t="shared" si="17"/>
        <v>9.1840194929860132E-4</v>
      </c>
      <c r="L97" s="304">
        <f t="shared" si="17"/>
        <v>9.0018716163962496E-4</v>
      </c>
      <c r="M97" s="304">
        <f t="shared" si="17"/>
        <v>9.1482124445712405E-4</v>
      </c>
      <c r="N97" s="304">
        <f t="shared" si="17"/>
        <v>1.0850698968532934E-3</v>
      </c>
      <c r="O97" s="304">
        <f t="shared" si="17"/>
        <v>1.0801368031407908E-3</v>
      </c>
      <c r="P97" s="304">
        <f t="shared" si="17"/>
        <v>1.1178139183869429E-3</v>
      </c>
      <c r="Q97" s="304">
        <f t="shared" si="17"/>
        <v>1.0930388475039088E-3</v>
      </c>
      <c r="R97" s="304">
        <f t="shared" si="17"/>
        <v>1.1104408507635359E-3</v>
      </c>
      <c r="S97" s="304">
        <f t="shared" si="17"/>
        <v>1.1313503481094787E-3</v>
      </c>
      <c r="T97" s="304">
        <f t="shared" si="17"/>
        <v>1.1556865175257184E-3</v>
      </c>
      <c r="U97" s="304">
        <f t="shared" si="17"/>
        <v>1.156513959868061E-3</v>
      </c>
      <c r="V97" s="304">
        <f t="shared" si="17"/>
        <v>1.1324981372406154E-3</v>
      </c>
      <c r="W97" s="304">
        <f t="shared" si="17"/>
        <v>1.1599961108315154E-3</v>
      </c>
      <c r="DA97" s="72"/>
    </row>
    <row r="98" spans="1:105" ht="12" customHeight="1" x14ac:dyDescent="0.25">
      <c r="A98" s="203" t="s">
        <v>2173</v>
      </c>
      <c r="B98" s="303">
        <f t="shared" ref="B98:W98" si="18">IF(B$34=0,0,B$34/B$5)</f>
        <v>0.54282857321873113</v>
      </c>
      <c r="C98" s="303">
        <f t="shared" si="18"/>
        <v>0.53348694761665549</v>
      </c>
      <c r="D98" s="303">
        <f t="shared" si="18"/>
        <v>0.55066906763131185</v>
      </c>
      <c r="E98" s="303">
        <f t="shared" si="18"/>
        <v>0.54007538963027413</v>
      </c>
      <c r="F98" s="303">
        <f t="shared" si="18"/>
        <v>0.5313929445715444</v>
      </c>
      <c r="G98" s="303">
        <f t="shared" si="18"/>
        <v>0.53059511604727316</v>
      </c>
      <c r="H98" s="303">
        <f t="shared" si="18"/>
        <v>0.53652024433664935</v>
      </c>
      <c r="I98" s="303">
        <f t="shared" si="18"/>
        <v>0.53183082679816884</v>
      </c>
      <c r="J98" s="303">
        <f t="shared" si="18"/>
        <v>0.52572167125640945</v>
      </c>
      <c r="K98" s="303">
        <f t="shared" si="18"/>
        <v>0.52682554827715633</v>
      </c>
      <c r="L98" s="303">
        <f t="shared" si="18"/>
        <v>0.53137084611985419</v>
      </c>
      <c r="M98" s="303">
        <f t="shared" si="18"/>
        <v>0.52764924817456904</v>
      </c>
      <c r="N98" s="303">
        <f t="shared" si="18"/>
        <v>0.48162157961590374</v>
      </c>
      <c r="O98" s="303">
        <f t="shared" si="18"/>
        <v>0.48358853144282082</v>
      </c>
      <c r="P98" s="303">
        <f t="shared" si="18"/>
        <v>0.47402248607902553</v>
      </c>
      <c r="Q98" s="303">
        <f t="shared" si="18"/>
        <v>0.47995820473026235</v>
      </c>
      <c r="R98" s="303">
        <f t="shared" si="18"/>
        <v>0.47566193095901937</v>
      </c>
      <c r="S98" s="303">
        <f t="shared" si="18"/>
        <v>0.47017108256380558</v>
      </c>
      <c r="T98" s="303">
        <f t="shared" si="18"/>
        <v>0.46379436271989488</v>
      </c>
      <c r="U98" s="303">
        <f t="shared" si="18"/>
        <v>0.46359858119449832</v>
      </c>
      <c r="V98" s="303">
        <f t="shared" si="18"/>
        <v>0.47007803933543835</v>
      </c>
      <c r="W98" s="303">
        <f t="shared" si="18"/>
        <v>0.46276733665194103</v>
      </c>
      <c r="DA98" s="175"/>
    </row>
    <row r="99" spans="1:105" ht="12" customHeight="1" x14ac:dyDescent="0.25">
      <c r="A99" s="203" t="s">
        <v>2185</v>
      </c>
      <c r="B99" s="303">
        <f t="shared" ref="B99:W99" si="19">IF(B$45=0,0,B$45/B$5)</f>
        <v>9.7192300225009784E-2</v>
      </c>
      <c r="C99" s="303">
        <f t="shared" si="19"/>
        <v>9.6239903491183235E-2</v>
      </c>
      <c r="D99" s="303">
        <f t="shared" si="19"/>
        <v>9.7808203946035718E-2</v>
      </c>
      <c r="E99" s="303">
        <f t="shared" si="19"/>
        <v>9.6745273491360806E-2</v>
      </c>
      <c r="F99" s="303">
        <f t="shared" si="19"/>
        <v>9.5829545522293641E-2</v>
      </c>
      <c r="G99" s="303">
        <f t="shared" si="19"/>
        <v>9.529706909248252E-2</v>
      </c>
      <c r="H99" s="303">
        <f t="shared" si="19"/>
        <v>9.6022615338434689E-2</v>
      </c>
      <c r="I99" s="303">
        <f t="shared" si="19"/>
        <v>9.5220011412766967E-2</v>
      </c>
      <c r="J99" s="303">
        <f t="shared" si="19"/>
        <v>9.4747633613295967E-2</v>
      </c>
      <c r="K99" s="303">
        <f t="shared" si="19"/>
        <v>9.490193557259903E-2</v>
      </c>
      <c r="L99" s="303">
        <f t="shared" si="19"/>
        <v>9.5188042684202584E-2</v>
      </c>
      <c r="M99" s="303">
        <f t="shared" si="19"/>
        <v>9.4851612147199574E-2</v>
      </c>
      <c r="N99" s="303">
        <f t="shared" si="19"/>
        <v>9.2653447416959619E-2</v>
      </c>
      <c r="O99" s="303">
        <f t="shared" si="19"/>
        <v>9.2417080829402767E-2</v>
      </c>
      <c r="P99" s="303">
        <f t="shared" si="19"/>
        <v>9.1478668307554925E-2</v>
      </c>
      <c r="Q99" s="303">
        <f t="shared" si="19"/>
        <v>9.2321183435811777E-2</v>
      </c>
      <c r="R99" s="303">
        <f t="shared" si="19"/>
        <v>9.1838629606610753E-2</v>
      </c>
      <c r="S99" s="303">
        <f t="shared" si="19"/>
        <v>9.1406086989612209E-2</v>
      </c>
      <c r="T99" s="303">
        <f t="shared" si="19"/>
        <v>9.0803414530000806E-2</v>
      </c>
      <c r="U99" s="303">
        <f t="shared" si="19"/>
        <v>9.0760386979028759E-2</v>
      </c>
      <c r="V99" s="303">
        <f t="shared" si="19"/>
        <v>9.1204030893093535E-2</v>
      </c>
      <c r="W99" s="303">
        <f t="shared" si="19"/>
        <v>9.0580968770225367E-2</v>
      </c>
      <c r="DA99" s="175"/>
    </row>
    <row r="100" spans="1:105" ht="12" customHeight="1" x14ac:dyDescent="0.25">
      <c r="A100" s="62" t="s">
        <v>2186</v>
      </c>
      <c r="B100" s="304">
        <f t="shared" ref="B100:W100" si="20">IF(B$46=0,0,B$46/B$5)</f>
        <v>4.4342919838685088E-2</v>
      </c>
      <c r="C100" s="304">
        <f t="shared" si="20"/>
        <v>4.3444896425946032E-2</v>
      </c>
      <c r="D100" s="304">
        <f t="shared" si="20"/>
        <v>4.50860808229692E-2</v>
      </c>
      <c r="E100" s="304">
        <f t="shared" si="20"/>
        <v>4.395493570469975E-2</v>
      </c>
      <c r="F100" s="304">
        <f t="shared" si="20"/>
        <v>4.300534029412597E-2</v>
      </c>
      <c r="G100" s="304">
        <f t="shared" si="20"/>
        <v>4.237498965490679E-2</v>
      </c>
      <c r="H100" s="304">
        <f t="shared" si="20"/>
        <v>4.3147879632660882E-2</v>
      </c>
      <c r="I100" s="304">
        <f t="shared" si="20"/>
        <v>4.2273727071857593E-2</v>
      </c>
      <c r="J100" s="304">
        <f t="shared" si="20"/>
        <v>4.1830339893421171E-2</v>
      </c>
      <c r="K100" s="304">
        <f t="shared" si="20"/>
        <v>4.1995626870939842E-2</v>
      </c>
      <c r="L100" s="304">
        <f t="shared" si="20"/>
        <v>4.2247410376414829E-2</v>
      </c>
      <c r="M100" s="304">
        <f t="shared" si="20"/>
        <v>4.1943602357254993E-2</v>
      </c>
      <c r="N100" s="304">
        <f t="shared" si="20"/>
        <v>4.0322379489198985E-2</v>
      </c>
      <c r="O100" s="304">
        <f t="shared" si="20"/>
        <v>4.0023529133028209E-2</v>
      </c>
      <c r="P100" s="304">
        <f t="shared" si="20"/>
        <v>3.9167977194295489E-2</v>
      </c>
      <c r="Q100" s="304">
        <f t="shared" si="20"/>
        <v>3.9981630430993439E-2</v>
      </c>
      <c r="R100" s="304">
        <f t="shared" si="20"/>
        <v>3.9528529500779765E-2</v>
      </c>
      <c r="S100" s="304">
        <f t="shared" si="20"/>
        <v>3.9155126647361482E-2</v>
      </c>
      <c r="T100" s="304">
        <f t="shared" si="20"/>
        <v>3.8620275858198543E-2</v>
      </c>
      <c r="U100" s="304">
        <f t="shared" si="20"/>
        <v>3.8578034405837916E-2</v>
      </c>
      <c r="V100" s="304">
        <f t="shared" si="20"/>
        <v>3.8941258067287758E-2</v>
      </c>
      <c r="W100" s="304">
        <f t="shared" si="20"/>
        <v>3.8402454188181966E-2</v>
      </c>
      <c r="DA100" s="72"/>
    </row>
    <row r="101" spans="1:105" ht="12" customHeight="1" x14ac:dyDescent="0.25">
      <c r="A101" s="62" t="s">
        <v>2193</v>
      </c>
      <c r="B101" s="304">
        <f t="shared" ref="B101:W101" si="21">IF(B$52=0,0,B$52/B$5)</f>
        <v>3.9230669042053593E-2</v>
      </c>
      <c r="C101" s="304">
        <f t="shared" si="21"/>
        <v>3.855554204913067E-2</v>
      </c>
      <c r="D101" s="304">
        <f t="shared" si="21"/>
        <v>3.9797308044864685E-2</v>
      </c>
      <c r="E101" s="304">
        <f t="shared" si="21"/>
        <v>3.9031694191613557E-2</v>
      </c>
      <c r="F101" s="304">
        <f t="shared" si="21"/>
        <v>3.840420672065175E-2</v>
      </c>
      <c r="G101" s="304">
        <f t="shared" si="21"/>
        <v>3.834654699466792E-2</v>
      </c>
      <c r="H101" s="304">
        <f t="shared" si="21"/>
        <v>3.8774760906794742E-2</v>
      </c>
      <c r="I101" s="304">
        <f t="shared" si="21"/>
        <v>3.8435852830601802E-2</v>
      </c>
      <c r="J101" s="304">
        <f t="shared" si="21"/>
        <v>3.7994339117047478E-2</v>
      </c>
      <c r="K101" s="304">
        <f t="shared" si="21"/>
        <v>3.8074117220486772E-2</v>
      </c>
      <c r="L101" s="304">
        <f t="shared" si="21"/>
        <v>3.8402609647307816E-2</v>
      </c>
      <c r="M101" s="304">
        <f t="shared" si="21"/>
        <v>3.8133646691962023E-2</v>
      </c>
      <c r="N101" s="304">
        <f t="shared" si="21"/>
        <v>3.4807189093579965E-2</v>
      </c>
      <c r="O101" s="304">
        <f t="shared" si="21"/>
        <v>3.4949342325650799E-2</v>
      </c>
      <c r="P101" s="304">
        <f t="shared" si="21"/>
        <v>3.4257996331310332E-2</v>
      </c>
      <c r="Q101" s="304">
        <f t="shared" si="21"/>
        <v>3.4686975617630234E-2</v>
      </c>
      <c r="R101" s="304">
        <f t="shared" si="21"/>
        <v>3.4376480365999884E-2</v>
      </c>
      <c r="S101" s="304">
        <f t="shared" si="21"/>
        <v>3.3979652220282645E-2</v>
      </c>
      <c r="T101" s="304">
        <f t="shared" si="21"/>
        <v>3.3518801413761908E-2</v>
      </c>
      <c r="U101" s="304">
        <f t="shared" si="21"/>
        <v>3.3504652121321657E-2</v>
      </c>
      <c r="V101" s="304">
        <f t="shared" si="21"/>
        <v>3.3972927909369836E-2</v>
      </c>
      <c r="W101" s="304">
        <f t="shared" si="21"/>
        <v>3.3444577392114413E-2</v>
      </c>
      <c r="DA101" s="72"/>
    </row>
    <row r="102" spans="1:105" ht="12" customHeight="1" x14ac:dyDescent="0.25">
      <c r="A102" s="62" t="s">
        <v>2205</v>
      </c>
      <c r="B102" s="304">
        <f t="shared" ref="B102:W102" si="22">IF(B$63=0,0,B$63/B$5)</f>
        <v>4.0055033365503246E-3</v>
      </c>
      <c r="C102" s="304">
        <f t="shared" si="22"/>
        <v>4.1880779459136834E-3</v>
      </c>
      <c r="D102" s="304">
        <f t="shared" si="22"/>
        <v>3.801416199471129E-3</v>
      </c>
      <c r="E102" s="304">
        <f t="shared" si="22"/>
        <v>4.0466598808963274E-3</v>
      </c>
      <c r="F102" s="304">
        <f t="shared" si="22"/>
        <v>4.2411760316223273E-3</v>
      </c>
      <c r="G102" s="304">
        <f t="shared" si="22"/>
        <v>4.2869213067375945E-3</v>
      </c>
      <c r="H102" s="304">
        <f t="shared" si="22"/>
        <v>4.1470514114644273E-3</v>
      </c>
      <c r="I102" s="304">
        <f t="shared" si="22"/>
        <v>4.2677739736198738E-3</v>
      </c>
      <c r="J102" s="304">
        <f t="shared" si="22"/>
        <v>4.3891042949492122E-3</v>
      </c>
      <c r="K102" s="304">
        <f t="shared" si="22"/>
        <v>4.3624092591683554E-3</v>
      </c>
      <c r="L102" s="304">
        <f t="shared" si="22"/>
        <v>4.2758890177882177E-3</v>
      </c>
      <c r="M102" s="304">
        <f t="shared" si="22"/>
        <v>4.3454009111713408E-3</v>
      </c>
      <c r="N102" s="304">
        <f t="shared" si="22"/>
        <v>5.1540820100531414E-3</v>
      </c>
      <c r="O102" s="304">
        <f t="shared" si="22"/>
        <v>5.1306498149187559E-3</v>
      </c>
      <c r="P102" s="304">
        <f t="shared" si="22"/>
        <v>5.309616112337978E-3</v>
      </c>
      <c r="Q102" s="304">
        <f t="shared" si="22"/>
        <v>5.1919345256435665E-3</v>
      </c>
      <c r="R102" s="304">
        <f t="shared" si="22"/>
        <v>5.274594041126796E-3</v>
      </c>
      <c r="S102" s="304">
        <f t="shared" si="22"/>
        <v>5.3739141535200236E-3</v>
      </c>
      <c r="T102" s="304">
        <f t="shared" si="22"/>
        <v>5.4895109582471617E-3</v>
      </c>
      <c r="U102" s="304">
        <f t="shared" si="22"/>
        <v>5.49344130937329E-3</v>
      </c>
      <c r="V102" s="304">
        <f t="shared" si="22"/>
        <v>5.3793661518929245E-3</v>
      </c>
      <c r="W102" s="304">
        <f t="shared" si="22"/>
        <v>5.5099815264496987E-3</v>
      </c>
      <c r="DA102" s="72"/>
    </row>
    <row r="103" spans="1:105" ht="12" customHeight="1" x14ac:dyDescent="0.25">
      <c r="A103" s="62" t="s">
        <v>2207</v>
      </c>
      <c r="B103" s="304">
        <f t="shared" ref="B103:W103" si="23">IF(B$64=0,0,B$64/B$5)</f>
        <v>8.0110066731006492E-3</v>
      </c>
      <c r="C103" s="304">
        <f t="shared" si="23"/>
        <v>8.3761558918273669E-3</v>
      </c>
      <c r="D103" s="304">
        <f t="shared" si="23"/>
        <v>7.6028323989422563E-3</v>
      </c>
      <c r="E103" s="304">
        <f t="shared" si="23"/>
        <v>8.0933197617926549E-3</v>
      </c>
      <c r="F103" s="304">
        <f t="shared" si="23"/>
        <v>8.4823520632446546E-3</v>
      </c>
      <c r="G103" s="304">
        <f t="shared" si="23"/>
        <v>8.5738426134751872E-3</v>
      </c>
      <c r="H103" s="304">
        <f t="shared" si="23"/>
        <v>8.2941028229288529E-3</v>
      </c>
      <c r="I103" s="304">
        <f t="shared" si="23"/>
        <v>8.5355479472397459E-3</v>
      </c>
      <c r="J103" s="304">
        <f t="shared" si="23"/>
        <v>8.7782085898984244E-3</v>
      </c>
      <c r="K103" s="304">
        <f t="shared" si="23"/>
        <v>8.7248185183367126E-3</v>
      </c>
      <c r="L103" s="304">
        <f t="shared" si="23"/>
        <v>8.5517780355764354E-3</v>
      </c>
      <c r="M103" s="304">
        <f t="shared" si="23"/>
        <v>8.6908018223426815E-3</v>
      </c>
      <c r="N103" s="304">
        <f t="shared" si="23"/>
        <v>1.0308164020106283E-2</v>
      </c>
      <c r="O103" s="304">
        <f t="shared" si="23"/>
        <v>1.0261299629837512E-2</v>
      </c>
      <c r="P103" s="304">
        <f t="shared" si="23"/>
        <v>1.0619232224675956E-2</v>
      </c>
      <c r="Q103" s="304">
        <f t="shared" si="23"/>
        <v>1.0383869051287133E-2</v>
      </c>
      <c r="R103" s="304">
        <f t="shared" si="23"/>
        <v>1.054918808225359E-2</v>
      </c>
      <c r="S103" s="304">
        <f t="shared" si="23"/>
        <v>1.0747828307040047E-2</v>
      </c>
      <c r="T103" s="304">
        <f t="shared" si="23"/>
        <v>1.0979021916494323E-2</v>
      </c>
      <c r="U103" s="304">
        <f t="shared" si="23"/>
        <v>1.0986882618746582E-2</v>
      </c>
      <c r="V103" s="304">
        <f t="shared" si="23"/>
        <v>1.0758732303785847E-2</v>
      </c>
      <c r="W103" s="304">
        <f t="shared" si="23"/>
        <v>1.1019963052899397E-2</v>
      </c>
      <c r="DA103" s="72"/>
    </row>
    <row r="104" spans="1:105" ht="12" customHeight="1" x14ac:dyDescent="0.25">
      <c r="A104" s="62" t="s">
        <v>2209</v>
      </c>
      <c r="B104" s="304">
        <f t="shared" ref="B104:W104" si="24">IF(B$65=0,0,B$65/B$5)</f>
        <v>1.6022013346201299E-3</v>
      </c>
      <c r="C104" s="304">
        <f t="shared" si="24"/>
        <v>1.6752311783654742E-3</v>
      </c>
      <c r="D104" s="304">
        <f t="shared" si="24"/>
        <v>1.520566479788451E-3</v>
      </c>
      <c r="E104" s="304">
        <f t="shared" si="24"/>
        <v>1.6186639523585308E-3</v>
      </c>
      <c r="F104" s="304">
        <f t="shared" si="24"/>
        <v>1.6964704126489314E-3</v>
      </c>
      <c r="G104" s="304">
        <f t="shared" si="24"/>
        <v>1.7147685226950378E-3</v>
      </c>
      <c r="H104" s="304">
        <f t="shared" si="24"/>
        <v>1.6588205645857708E-3</v>
      </c>
      <c r="I104" s="304">
        <f t="shared" si="24"/>
        <v>1.7071095894479495E-3</v>
      </c>
      <c r="J104" s="304">
        <f t="shared" si="24"/>
        <v>1.7556417179796847E-3</v>
      </c>
      <c r="K104" s="304">
        <f t="shared" si="24"/>
        <v>1.7449637036673425E-3</v>
      </c>
      <c r="L104" s="304">
        <f t="shared" si="24"/>
        <v>1.7103556071152873E-3</v>
      </c>
      <c r="M104" s="304">
        <f t="shared" si="24"/>
        <v>1.7381603644685355E-3</v>
      </c>
      <c r="N104" s="304">
        <f t="shared" si="24"/>
        <v>2.061632804021257E-3</v>
      </c>
      <c r="O104" s="304">
        <f t="shared" si="24"/>
        <v>2.0522599259675022E-3</v>
      </c>
      <c r="P104" s="304">
        <f t="shared" si="24"/>
        <v>2.1238464449351915E-3</v>
      </c>
      <c r="Q104" s="304">
        <f t="shared" si="24"/>
        <v>2.0767738102574263E-3</v>
      </c>
      <c r="R104" s="304">
        <f t="shared" si="24"/>
        <v>2.1098376164507184E-3</v>
      </c>
      <c r="S104" s="304">
        <f t="shared" si="24"/>
        <v>2.1495656614080091E-3</v>
      </c>
      <c r="T104" s="304">
        <f t="shared" si="24"/>
        <v>2.1958043832988649E-3</v>
      </c>
      <c r="U104" s="304">
        <f t="shared" si="24"/>
        <v>2.1973765237493143E-3</v>
      </c>
      <c r="V104" s="304">
        <f t="shared" si="24"/>
        <v>2.1517464607571694E-3</v>
      </c>
      <c r="W104" s="304">
        <f t="shared" si="24"/>
        <v>2.2039926105798793E-3</v>
      </c>
      <c r="DA104" s="72"/>
    </row>
    <row r="105" spans="1:105" ht="12" customHeight="1" x14ac:dyDescent="0.25">
      <c r="A105" s="203" t="s">
        <v>2211</v>
      </c>
      <c r="B105" s="303">
        <f t="shared" ref="B105:W105" si="25">IF(B$66=0,0,B$66/B$5)</f>
        <v>7.4552238750763139E-2</v>
      </c>
      <c r="C105" s="303">
        <f t="shared" si="25"/>
        <v>7.772704792588396E-2</v>
      </c>
      <c r="D105" s="303">
        <f t="shared" si="25"/>
        <v>7.3396095227872604E-2</v>
      </c>
      <c r="E105" s="303">
        <f t="shared" si="25"/>
        <v>7.6522868426889018E-2</v>
      </c>
      <c r="F105" s="303">
        <f t="shared" si="25"/>
        <v>7.8718412353907488E-2</v>
      </c>
      <c r="G105" s="303">
        <f t="shared" si="25"/>
        <v>7.9151628669202737E-2</v>
      </c>
      <c r="H105" s="303">
        <f t="shared" si="25"/>
        <v>7.7748839888730409E-2</v>
      </c>
      <c r="I105" s="303">
        <f t="shared" si="25"/>
        <v>7.9105846219692022E-2</v>
      </c>
      <c r="J105" s="303">
        <f t="shared" si="25"/>
        <v>8.0437072649870836E-2</v>
      </c>
      <c r="K105" s="303">
        <f t="shared" si="25"/>
        <v>8.0201617358577254E-2</v>
      </c>
      <c r="L105" s="303">
        <f t="shared" si="25"/>
        <v>7.9256840267408771E-2</v>
      </c>
      <c r="M105" s="303">
        <f t="shared" si="25"/>
        <v>8.0238957489607202E-2</v>
      </c>
      <c r="N105" s="303">
        <f t="shared" si="25"/>
        <v>8.9691201489833283E-2</v>
      </c>
      <c r="O105" s="303">
        <f t="shared" si="25"/>
        <v>8.9316747687402179E-2</v>
      </c>
      <c r="P105" s="303">
        <f t="shared" si="25"/>
        <v>9.1204783186004515E-2</v>
      </c>
      <c r="Q105" s="303">
        <f t="shared" si="25"/>
        <v>9.0108408391325653E-2</v>
      </c>
      <c r="R105" s="303">
        <f t="shared" si="25"/>
        <v>9.0965316324405451E-2</v>
      </c>
      <c r="S105" s="303">
        <f t="shared" si="25"/>
        <v>9.205481829961254E-2</v>
      </c>
      <c r="T105" s="303">
        <f t="shared" si="25"/>
        <v>9.3258725112605356E-2</v>
      </c>
      <c r="U105" s="303">
        <f t="shared" si="25"/>
        <v>9.3304907462315442E-2</v>
      </c>
      <c r="V105" s="303">
        <f t="shared" si="25"/>
        <v>9.2067315169603189E-2</v>
      </c>
      <c r="W105" s="303">
        <f t="shared" si="25"/>
        <v>9.347625009745264E-2</v>
      </c>
      <c r="DA105" s="175"/>
    </row>
    <row r="106" spans="1:105" ht="12" customHeight="1" x14ac:dyDescent="0.25">
      <c r="A106" s="62" t="s">
        <v>2212</v>
      </c>
      <c r="B106" s="304">
        <f t="shared" ref="B106:W106" si="26">IF(B$67=0,0,B$67/B$5)</f>
        <v>1.494763000727687E-2</v>
      </c>
      <c r="C106" s="304">
        <f t="shared" si="26"/>
        <v>1.586960574700581E-2</v>
      </c>
      <c r="D106" s="304">
        <f t="shared" si="26"/>
        <v>1.6345188113008408E-2</v>
      </c>
      <c r="E106" s="304">
        <f t="shared" si="26"/>
        <v>1.6419231663073602E-2</v>
      </c>
      <c r="F106" s="304">
        <f t="shared" si="26"/>
        <v>1.6197301085939444E-2</v>
      </c>
      <c r="G106" s="304">
        <f t="shared" si="26"/>
        <v>1.6045052737235988E-2</v>
      </c>
      <c r="H106" s="304">
        <f t="shared" si="26"/>
        <v>1.638491767293894E-2</v>
      </c>
      <c r="I106" s="304">
        <f t="shared" si="26"/>
        <v>1.6232048739309304E-2</v>
      </c>
      <c r="J106" s="304">
        <f t="shared" si="26"/>
        <v>1.6064804661930047E-2</v>
      </c>
      <c r="K106" s="304">
        <f t="shared" si="26"/>
        <v>1.6162312782680707E-2</v>
      </c>
      <c r="L106" s="304">
        <f t="shared" si="26"/>
        <v>1.6283518653539358E-2</v>
      </c>
      <c r="M106" s="304">
        <f t="shared" si="26"/>
        <v>1.64101568498486E-2</v>
      </c>
      <c r="N106" s="304">
        <f t="shared" si="26"/>
        <v>1.5947194644645678E-2</v>
      </c>
      <c r="O106" s="304">
        <f t="shared" si="26"/>
        <v>1.5851421218796308E-2</v>
      </c>
      <c r="P106" s="304">
        <f t="shared" si="26"/>
        <v>1.5536715579625996E-2</v>
      </c>
      <c r="Q106" s="304">
        <f t="shared" si="26"/>
        <v>1.5893608211504543E-2</v>
      </c>
      <c r="R106" s="304">
        <f t="shared" si="26"/>
        <v>1.5731470742944498E-2</v>
      </c>
      <c r="S106" s="304">
        <f t="shared" si="26"/>
        <v>1.5601005434481882E-2</v>
      </c>
      <c r="T106" s="304">
        <f t="shared" si="26"/>
        <v>1.5384825099391252E-2</v>
      </c>
      <c r="U106" s="304">
        <f t="shared" si="26"/>
        <v>1.5382437459944727E-2</v>
      </c>
      <c r="V106" s="304">
        <f t="shared" si="26"/>
        <v>1.5543697830674942E-2</v>
      </c>
      <c r="W106" s="304">
        <f t="shared" si="26"/>
        <v>1.5349481322898768E-2</v>
      </c>
      <c r="DA106" s="72"/>
    </row>
    <row r="107" spans="1:105" ht="12" customHeight="1" x14ac:dyDescent="0.25">
      <c r="A107" s="62" t="s">
        <v>2214</v>
      </c>
      <c r="B107" s="304">
        <f t="shared" ref="B107:W107" si="27">IF(B$68=0,0,B$68/B$5)</f>
        <v>7.3897105120765763E-3</v>
      </c>
      <c r="C107" s="304">
        <f t="shared" si="27"/>
        <v>7.2625397765675491E-3</v>
      </c>
      <c r="D107" s="304">
        <f t="shared" si="27"/>
        <v>7.4964458367058088E-3</v>
      </c>
      <c r="E107" s="304">
        <f t="shared" si="27"/>
        <v>7.3522304848468757E-3</v>
      </c>
      <c r="F107" s="304">
        <f t="shared" si="27"/>
        <v>7.2340333989039307E-3</v>
      </c>
      <c r="G107" s="304">
        <f t="shared" si="27"/>
        <v>7.2231722870842565E-3</v>
      </c>
      <c r="H107" s="304">
        <f t="shared" si="27"/>
        <v>7.3038330793962387E-3</v>
      </c>
      <c r="I107" s="304">
        <f t="shared" si="27"/>
        <v>7.2399944390053221E-3</v>
      </c>
      <c r="J107" s="304">
        <f t="shared" si="27"/>
        <v>7.1568284209396916E-3</v>
      </c>
      <c r="K107" s="304">
        <f t="shared" si="27"/>
        <v>7.1718558753271463E-3</v>
      </c>
      <c r="L107" s="304">
        <f t="shared" si="27"/>
        <v>7.233732565143855E-3</v>
      </c>
      <c r="M107" s="304">
        <f t="shared" si="27"/>
        <v>7.1830691829734535E-3</v>
      </c>
      <c r="N107" s="304">
        <f t="shared" si="27"/>
        <v>6.5564788320316807E-3</v>
      </c>
      <c r="O107" s="304">
        <f t="shared" si="27"/>
        <v>6.5832556181281273E-3</v>
      </c>
      <c r="P107" s="304">
        <f t="shared" si="27"/>
        <v>6.453029779859008E-3</v>
      </c>
      <c r="Q107" s="304">
        <f t="shared" si="27"/>
        <v>6.5338347423790979E-3</v>
      </c>
      <c r="R107" s="304">
        <f t="shared" si="27"/>
        <v>6.475348102182801E-3</v>
      </c>
      <c r="S107" s="304">
        <f t="shared" si="27"/>
        <v>6.4005993101917428E-3</v>
      </c>
      <c r="T107" s="304">
        <f t="shared" si="27"/>
        <v>6.3137908480216335E-3</v>
      </c>
      <c r="U107" s="304">
        <f t="shared" si="27"/>
        <v>6.3111256073403706E-3</v>
      </c>
      <c r="V107" s="304">
        <f t="shared" si="27"/>
        <v>6.3993326809893298E-3</v>
      </c>
      <c r="W107" s="304">
        <f t="shared" si="27"/>
        <v>6.2998095918664274E-3</v>
      </c>
      <c r="DA107" s="72"/>
    </row>
    <row r="108" spans="1:105" ht="12" customHeight="1" x14ac:dyDescent="0.25">
      <c r="A108" s="62" t="s">
        <v>2226</v>
      </c>
      <c r="B108" s="304">
        <f t="shared" ref="B108:W108" si="28">IF(B$79=0,0,B$79/B$5)</f>
        <v>5.2214898231409693E-2</v>
      </c>
      <c r="C108" s="304">
        <f t="shared" si="28"/>
        <v>5.4594902402310595E-2</v>
      </c>
      <c r="D108" s="304">
        <f t="shared" si="28"/>
        <v>4.9554461278158386E-2</v>
      </c>
      <c r="E108" s="304">
        <f t="shared" si="28"/>
        <v>5.2751406278968536E-2</v>
      </c>
      <c r="F108" s="304">
        <f t="shared" si="28"/>
        <v>5.5287077869064109E-2</v>
      </c>
      <c r="G108" s="304">
        <f t="shared" si="28"/>
        <v>5.58834036448825E-2</v>
      </c>
      <c r="H108" s="304">
        <f t="shared" si="28"/>
        <v>5.4060089136395234E-2</v>
      </c>
      <c r="I108" s="304">
        <f t="shared" si="28"/>
        <v>5.563380304137739E-2</v>
      </c>
      <c r="J108" s="304">
        <f t="shared" si="28"/>
        <v>5.7215439567001106E-2</v>
      </c>
      <c r="K108" s="304">
        <f t="shared" si="28"/>
        <v>5.6867448700569395E-2</v>
      </c>
      <c r="L108" s="304">
        <f t="shared" si="28"/>
        <v>5.5739589048725564E-2</v>
      </c>
      <c r="M108" s="304">
        <f t="shared" si="28"/>
        <v>5.6645731456785149E-2</v>
      </c>
      <c r="N108" s="304">
        <f t="shared" si="28"/>
        <v>6.7187528013155931E-2</v>
      </c>
      <c r="O108" s="304">
        <f t="shared" si="28"/>
        <v>6.6882070850477746E-2</v>
      </c>
      <c r="P108" s="304">
        <f t="shared" si="28"/>
        <v>6.9215037826519513E-2</v>
      </c>
      <c r="Q108" s="304">
        <f t="shared" si="28"/>
        <v>6.7680965437442009E-2</v>
      </c>
      <c r="R108" s="304">
        <f t="shared" si="28"/>
        <v>6.8758497479278147E-2</v>
      </c>
      <c r="S108" s="304">
        <f t="shared" si="28"/>
        <v>7.0053213554938903E-2</v>
      </c>
      <c r="T108" s="304">
        <f t="shared" si="28"/>
        <v>7.1560109165192468E-2</v>
      </c>
      <c r="U108" s="304">
        <f t="shared" si="28"/>
        <v>7.1611344395030349E-2</v>
      </c>
      <c r="V108" s="304">
        <f t="shared" si="28"/>
        <v>7.0124284657938921E-2</v>
      </c>
      <c r="W108" s="304">
        <f t="shared" si="28"/>
        <v>7.182695918268743E-2</v>
      </c>
      <c r="DA108" s="72"/>
    </row>
    <row r="109" spans="1:105" ht="12" customHeight="1" x14ac:dyDescent="0.25">
      <c r="A109" s="41" t="s">
        <v>2228</v>
      </c>
      <c r="B109" s="237">
        <f t="shared" ref="B109:W109" si="29">IF(B$80=0,0,B$80/B$5)</f>
        <v>7.1567803825900222E-2</v>
      </c>
      <c r="C109" s="237">
        <f t="shared" si="29"/>
        <v>7.4829931635725128E-2</v>
      </c>
      <c r="D109" s="237">
        <f t="shared" si="29"/>
        <v>6.7921303757708357E-2</v>
      </c>
      <c r="E109" s="237">
        <f t="shared" si="29"/>
        <v>7.2303162966667639E-2</v>
      </c>
      <c r="F109" s="237">
        <f t="shared" si="29"/>
        <v>7.5778654695534131E-2</v>
      </c>
      <c r="G109" s="237">
        <f t="shared" si="29"/>
        <v>7.6596002379540978E-2</v>
      </c>
      <c r="H109" s="237">
        <f t="shared" si="29"/>
        <v>7.4096895429681259E-2</v>
      </c>
      <c r="I109" s="237">
        <f t="shared" si="29"/>
        <v>7.6253889924446053E-2</v>
      </c>
      <c r="J109" s="237">
        <f t="shared" si="29"/>
        <v>7.8421743476282016E-2</v>
      </c>
      <c r="K109" s="237">
        <f t="shared" si="29"/>
        <v>7.7944773436972287E-2</v>
      </c>
      <c r="L109" s="237">
        <f t="shared" si="29"/>
        <v>7.6398884408354989E-2</v>
      </c>
      <c r="M109" s="237">
        <f t="shared" si="29"/>
        <v>7.7640879017076128E-2</v>
      </c>
      <c r="N109" s="237">
        <f t="shared" si="29"/>
        <v>9.2089882145938995E-2</v>
      </c>
      <c r="O109" s="237">
        <f t="shared" si="29"/>
        <v>9.1671210482558912E-2</v>
      </c>
      <c r="P109" s="237">
        <f t="shared" si="29"/>
        <v>9.4868867253499828E-2</v>
      </c>
      <c r="Q109" s="237">
        <f t="shared" si="29"/>
        <v>9.2766206987656724E-2</v>
      </c>
      <c r="R109" s="237">
        <f t="shared" si="29"/>
        <v>9.4243115004301298E-2</v>
      </c>
      <c r="S109" s="237">
        <f t="shared" si="29"/>
        <v>9.6017704044051411E-2</v>
      </c>
      <c r="T109" s="237">
        <f t="shared" si="29"/>
        <v>9.808311474240769E-2</v>
      </c>
      <c r="U109" s="237">
        <f t="shared" si="29"/>
        <v>9.8153339774002341E-2</v>
      </c>
      <c r="V109" s="237">
        <f t="shared" si="29"/>
        <v>9.6115116907611028E-2</v>
      </c>
      <c r="W109" s="237">
        <f t="shared" si="29"/>
        <v>9.8448869926270707E-2</v>
      </c>
      <c r="DA109" s="97"/>
    </row>
    <row r="110" spans="1:105" ht="12" customHeight="1" x14ac:dyDescent="0.25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DA110" s="173"/>
    </row>
    <row r="111" spans="1:105" ht="15" customHeight="1" x14ac:dyDescent="0.25">
      <c r="A111" s="32" t="s">
        <v>54</v>
      </c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DA111" s="88"/>
    </row>
    <row r="112" spans="1:105" ht="12" customHeight="1" x14ac:dyDescent="0.25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DA112" s="173"/>
    </row>
    <row r="113" spans="1:105" ht="12" customHeight="1" x14ac:dyDescent="0.25">
      <c r="A113" s="35" t="s">
        <v>24</v>
      </c>
      <c r="B113" s="322">
        <f t="shared" ref="B113:W113" si="30">SUM(B$114:B$124)</f>
        <v>131.72035485426719</v>
      </c>
      <c r="C113" s="322">
        <f t="shared" si="30"/>
        <v>132.34820639613673</v>
      </c>
      <c r="D113" s="322">
        <f t="shared" si="30"/>
        <v>134.73373251597138</v>
      </c>
      <c r="E113" s="322">
        <f t="shared" si="30"/>
        <v>135.57751785122875</v>
      </c>
      <c r="F113" s="322">
        <f t="shared" si="30"/>
        <v>133.02735034434656</v>
      </c>
      <c r="G113" s="322">
        <f t="shared" si="30"/>
        <v>128.34525323083119</v>
      </c>
      <c r="H113" s="322">
        <f t="shared" si="30"/>
        <v>123.50731403339448</v>
      </c>
      <c r="I113" s="322">
        <f t="shared" si="30"/>
        <v>122.96907071933954</v>
      </c>
      <c r="J113" s="322">
        <f t="shared" si="30"/>
        <v>122.42142842531688</v>
      </c>
      <c r="K113" s="322">
        <f t="shared" si="30"/>
        <v>117.70082574774818</v>
      </c>
      <c r="L113" s="322">
        <f t="shared" si="30"/>
        <v>120.69507732794621</v>
      </c>
      <c r="M113" s="322">
        <f t="shared" si="30"/>
        <v>120.22046502565043</v>
      </c>
      <c r="N113" s="322">
        <f t="shared" si="30"/>
        <v>121.12449855869646</v>
      </c>
      <c r="O113" s="322">
        <f t="shared" si="30"/>
        <v>119.04107083791192</v>
      </c>
      <c r="P113" s="322">
        <f t="shared" si="30"/>
        <v>117.45295381773013</v>
      </c>
      <c r="Q113" s="322">
        <f t="shared" si="30"/>
        <v>115.43606639028957</v>
      </c>
      <c r="R113" s="322">
        <f t="shared" si="30"/>
        <v>116.98693683766248</v>
      </c>
      <c r="S113" s="322">
        <f t="shared" si="30"/>
        <v>117.23636786090441</v>
      </c>
      <c r="T113" s="322">
        <f t="shared" si="30"/>
        <v>118.42965025500136</v>
      </c>
      <c r="U113" s="322">
        <f t="shared" si="30"/>
        <v>115.68138546140528</v>
      </c>
      <c r="V113" s="322">
        <f t="shared" si="30"/>
        <v>117.22826197195221</v>
      </c>
      <c r="W113" s="322">
        <f t="shared" si="30"/>
        <v>125.73916970369693</v>
      </c>
      <c r="DA113" s="95"/>
    </row>
    <row r="114" spans="1:105" ht="12" customHeight="1" x14ac:dyDescent="0.25">
      <c r="A114" s="55" t="s">
        <v>92</v>
      </c>
      <c r="B114" s="332">
        <f>IF(B$6=0,0,B$6/FBT!B$5*1000)</f>
        <v>1.6661252237695572</v>
      </c>
      <c r="C114" s="332">
        <f>IF(C$6=0,0,C$6/FBT!C$5*1000)</f>
        <v>1.7503724349122929</v>
      </c>
      <c r="D114" s="332">
        <f>IF(D$6=0,0,D$6/FBT!D$5*1000)</f>
        <v>1.617407347583443</v>
      </c>
      <c r="E114" s="332">
        <f>IF(E$6=0,0,E$6/FBT!E$5*1000)</f>
        <v>1.7325350597054932</v>
      </c>
      <c r="F114" s="332">
        <f>IF(F$6=0,0,F$6/FBT!F$5*1000)</f>
        <v>1.7816602415705332</v>
      </c>
      <c r="G114" s="332">
        <f>IF(G$6=0,0,G$6/FBT!G$5*1000)</f>
        <v>1.7374926337701544</v>
      </c>
      <c r="H114" s="332">
        <f>IF(H$6=0,0,H$6/FBT!H$5*1000)</f>
        <v>1.6174458347001126</v>
      </c>
      <c r="I114" s="332">
        <f>IF(I$6=0,0,I$6/FBT!I$5*1000)</f>
        <v>1.6572764197143757</v>
      </c>
      <c r="J114" s="332">
        <f>IF(J$6=0,0,J$6/FBT!J$5*1000)</f>
        <v>1.6968013177748709</v>
      </c>
      <c r="K114" s="332">
        <f>IF(K$6=0,0,K$6/FBT!K$5*1000)</f>
        <v>1.621450017011804</v>
      </c>
      <c r="L114" s="332">
        <f>IF(L$6=0,0,L$6/FBT!L$5*1000)</f>
        <v>1.6297223862557837</v>
      </c>
      <c r="M114" s="332">
        <f>IF(M$6=0,0,M$6/FBT!M$5*1000)</f>
        <v>1.6497035313596948</v>
      </c>
      <c r="N114" s="332">
        <f>IF(N$6=0,0,N$6/FBT!N$5*1000)</f>
        <v>1.971428207362375</v>
      </c>
      <c r="O114" s="332">
        <f>IF(O$6=0,0,O$6/FBT!O$5*1000)</f>
        <v>1.9287096254597791</v>
      </c>
      <c r="P114" s="332">
        <f>IF(P$6=0,0,P$6/FBT!P$5*1000)</f>
        <v>1.9693581979967636</v>
      </c>
      <c r="Q114" s="332">
        <f>IF(Q$6=0,0,Q$6/FBT!Q$5*1000)</f>
        <v>1.8926415745144018</v>
      </c>
      <c r="R114" s="332">
        <f>IF(R$6=0,0,R$6/FBT!R$5*1000)</f>
        <v>1.9486061050535091</v>
      </c>
      <c r="S114" s="332">
        <f>IF(S$6=0,0,S$6/FBT!S$5*1000)</f>
        <v>1.9895310838578757</v>
      </c>
      <c r="T114" s="332">
        <f>IF(T$6=0,0,T$6/FBT!T$5*1000)</f>
        <v>2.0530132511248702</v>
      </c>
      <c r="U114" s="332">
        <f>IF(U$6=0,0,U$6/FBT!U$5*1000)</f>
        <v>2.0068070577449006</v>
      </c>
      <c r="V114" s="332">
        <f>IF(V$6=0,0,V$6/FBT!V$5*1000)</f>
        <v>1.9914118247278614</v>
      </c>
      <c r="W114" s="332">
        <f>IF(W$6=0,0,W$6/FBT!W$5*1000)</f>
        <v>2.187854217532085</v>
      </c>
      <c r="DA114" s="67"/>
    </row>
    <row r="115" spans="1:105" ht="12" customHeight="1" x14ac:dyDescent="0.25">
      <c r="A115" s="202" t="s">
        <v>93</v>
      </c>
      <c r="B115" s="333">
        <f>IF(B$7=0,0,B$7/FBT!B$5*1000)</f>
        <v>1.9438127610644838</v>
      </c>
      <c r="C115" s="333">
        <f>IF(C$7=0,0,C$7/FBT!C$5*1000)</f>
        <v>2.0421011740643418</v>
      </c>
      <c r="D115" s="333">
        <f>IF(D$7=0,0,D$7/FBT!D$5*1000)</f>
        <v>1.8869752388473497</v>
      </c>
      <c r="E115" s="333">
        <f>IF(E$7=0,0,E$7/FBT!E$5*1000)</f>
        <v>2.0212909029897426</v>
      </c>
      <c r="F115" s="333">
        <f>IF(F$7=0,0,F$7/FBT!F$5*1000)</f>
        <v>2.0786036151656218</v>
      </c>
      <c r="G115" s="333">
        <f>IF(G$7=0,0,G$7/FBT!G$5*1000)</f>
        <v>2.0270747393985138</v>
      </c>
      <c r="H115" s="333">
        <f>IF(H$7=0,0,H$7/FBT!H$5*1000)</f>
        <v>1.8870201404834643</v>
      </c>
      <c r="I115" s="333">
        <f>IF(I$7=0,0,I$7/FBT!I$5*1000)</f>
        <v>1.9334891563334387</v>
      </c>
      <c r="J115" s="333">
        <f>IF(J$7=0,0,J$7/FBT!J$5*1000)</f>
        <v>1.9796015374040163</v>
      </c>
      <c r="K115" s="333">
        <f>IF(K$7=0,0,K$7/FBT!K$5*1000)</f>
        <v>1.8916916865137721</v>
      </c>
      <c r="L115" s="333">
        <f>IF(L$7=0,0,L$7/FBT!L$5*1000)</f>
        <v>1.9013427839650825</v>
      </c>
      <c r="M115" s="333">
        <f>IF(M$7=0,0,M$7/FBT!M$5*1000)</f>
        <v>1.9246541199196441</v>
      </c>
      <c r="N115" s="333">
        <f>IF(N$7=0,0,N$7/FBT!N$5*1000)</f>
        <v>2.2999995752561038</v>
      </c>
      <c r="O115" s="333">
        <f>IF(O$7=0,0,O$7/FBT!O$5*1000)</f>
        <v>2.2501612297030755</v>
      </c>
      <c r="P115" s="333">
        <f>IF(P$7=0,0,P$7/FBT!P$5*1000)</f>
        <v>2.2975845643295574</v>
      </c>
      <c r="Q115" s="333">
        <f>IF(Q$7=0,0,Q$7/FBT!Q$5*1000)</f>
        <v>2.2080818369334692</v>
      </c>
      <c r="R115" s="333">
        <f>IF(R$7=0,0,R$7/FBT!R$5*1000)</f>
        <v>2.2733737892290944</v>
      </c>
      <c r="S115" s="333">
        <f>IF(S$7=0,0,S$7/FBT!S$5*1000)</f>
        <v>2.3211195978341888</v>
      </c>
      <c r="T115" s="333">
        <f>IF(T$7=0,0,T$7/FBT!T$5*1000)</f>
        <v>2.3951821263123496</v>
      </c>
      <c r="U115" s="333">
        <f>IF(U$7=0,0,U$7/FBT!U$5*1000)</f>
        <v>2.341274900702385</v>
      </c>
      <c r="V115" s="333">
        <f>IF(V$7=0,0,V$7/FBT!V$5*1000)</f>
        <v>2.3233137955158387</v>
      </c>
      <c r="W115" s="333">
        <f>IF(W$7=0,0,W$7/FBT!W$5*1000)</f>
        <v>2.5524965871207659</v>
      </c>
      <c r="DA115" s="174"/>
    </row>
    <row r="116" spans="1:105" ht="12" customHeight="1" x14ac:dyDescent="0.25">
      <c r="A116" s="202" t="s">
        <v>94</v>
      </c>
      <c r="B116" s="333">
        <f>IF(B$8=0,0,B$8/FBT!B$5*1000)</f>
        <v>4.4430005967188198</v>
      </c>
      <c r="C116" s="333">
        <f>IF(C$8=0,0,C$8/FBT!C$5*1000)</f>
        <v>4.6676598264327813</v>
      </c>
      <c r="D116" s="333">
        <f>IF(D$8=0,0,D$8/FBT!D$5*1000)</f>
        <v>4.3130862602225131</v>
      </c>
      <c r="E116" s="333">
        <f>IF(E$8=0,0,E$8/FBT!E$5*1000)</f>
        <v>4.6200934925479817</v>
      </c>
      <c r="F116" s="333">
        <f>IF(F$8=0,0,F$8/FBT!F$5*1000)</f>
        <v>4.751093977521422</v>
      </c>
      <c r="G116" s="333">
        <f>IF(G$8=0,0,G$8/FBT!G$5*1000)</f>
        <v>4.6333136900537459</v>
      </c>
      <c r="H116" s="333">
        <f>IF(H$8=0,0,H$8/FBT!H$5*1000)</f>
        <v>4.3131888925336339</v>
      </c>
      <c r="I116" s="333">
        <f>IF(I$8=0,0,I$8/FBT!I$5*1000)</f>
        <v>4.4194037859050024</v>
      </c>
      <c r="J116" s="333">
        <f>IF(J$8=0,0,J$8/FBT!J$5*1000)</f>
        <v>4.5248035140663205</v>
      </c>
      <c r="K116" s="333">
        <f>IF(K$8=0,0,K$8/FBT!K$5*1000)</f>
        <v>4.3238667120314771</v>
      </c>
      <c r="L116" s="333">
        <f>IF(L$8=0,0,L$8/FBT!L$5*1000)</f>
        <v>4.3459263633487586</v>
      </c>
      <c r="M116" s="333">
        <f>IF(M$8=0,0,M$8/FBT!M$5*1000)</f>
        <v>4.3992094169591862</v>
      </c>
      <c r="N116" s="333">
        <f>IF(N$8=0,0,N$8/FBT!N$5*1000)</f>
        <v>5.2571418862996673</v>
      </c>
      <c r="O116" s="333">
        <f>IF(O$8=0,0,O$8/FBT!O$5*1000)</f>
        <v>5.143225667892743</v>
      </c>
      <c r="P116" s="333">
        <f>IF(P$8=0,0,P$8/FBT!P$5*1000)</f>
        <v>5.2516218613247041</v>
      </c>
      <c r="Q116" s="333">
        <f>IF(Q$8=0,0,Q$8/FBT!Q$5*1000)</f>
        <v>5.0470441987050716</v>
      </c>
      <c r="R116" s="333">
        <f>IF(R$8=0,0,R$8/FBT!R$5*1000)</f>
        <v>5.196282946809359</v>
      </c>
      <c r="S116" s="333">
        <f>IF(S$8=0,0,S$8/FBT!S$5*1000)</f>
        <v>5.3054162236209992</v>
      </c>
      <c r="T116" s="333">
        <f>IF(T$8=0,0,T$8/FBT!T$5*1000)</f>
        <v>5.4747020029996545</v>
      </c>
      <c r="U116" s="333">
        <f>IF(U$8=0,0,U$8/FBT!U$5*1000)</f>
        <v>5.3514854873197342</v>
      </c>
      <c r="V116" s="333">
        <f>IF(V$8=0,0,V$8/FBT!V$5*1000)</f>
        <v>5.3104315326076321</v>
      </c>
      <c r="W116" s="333">
        <f>IF(W$8=0,0,W$8/FBT!W$5*1000)</f>
        <v>5.8342779134188945</v>
      </c>
      <c r="DA116" s="174"/>
    </row>
    <row r="117" spans="1:105" ht="12" customHeight="1" x14ac:dyDescent="0.25">
      <c r="A117" s="202" t="s">
        <v>95</v>
      </c>
      <c r="B117" s="333">
        <f>IF(B$9=0,0,B$9/FBT!B$5*1000)</f>
        <v>3.3322504475391139</v>
      </c>
      <c r="C117" s="333">
        <f>IF(C$9=0,0,C$9/FBT!C$5*1000)</f>
        <v>3.5007448698245862</v>
      </c>
      <c r="D117" s="333">
        <f>IF(D$9=0,0,D$9/FBT!D$5*1000)</f>
        <v>3.234814695166885</v>
      </c>
      <c r="E117" s="333">
        <f>IF(E$9=0,0,E$9/FBT!E$5*1000)</f>
        <v>3.4650701194109863</v>
      </c>
      <c r="F117" s="333">
        <f>IF(F$9=0,0,F$9/FBT!F$5*1000)</f>
        <v>3.5633204831410659</v>
      </c>
      <c r="G117" s="333">
        <f>IF(G$9=0,0,G$9/FBT!G$5*1000)</f>
        <v>3.4749852675403088</v>
      </c>
      <c r="H117" s="333">
        <f>IF(H$9=0,0,H$9/FBT!H$5*1000)</f>
        <v>3.2348916694002243</v>
      </c>
      <c r="I117" s="333">
        <f>IF(I$9=0,0,I$9/FBT!I$5*1000)</f>
        <v>3.3145528394287509</v>
      </c>
      <c r="J117" s="333">
        <f>IF(J$9=0,0,J$9/FBT!J$5*1000)</f>
        <v>3.3936026355497417</v>
      </c>
      <c r="K117" s="333">
        <f>IF(K$9=0,0,K$9/FBT!K$5*1000)</f>
        <v>3.2429000340236085</v>
      </c>
      <c r="L117" s="333">
        <f>IF(L$9=0,0,L$9/FBT!L$5*1000)</f>
        <v>3.2594447725115669</v>
      </c>
      <c r="M117" s="333">
        <f>IF(M$9=0,0,M$9/FBT!M$5*1000)</f>
        <v>3.2994070627193901</v>
      </c>
      <c r="N117" s="333">
        <f>IF(N$9=0,0,N$9/FBT!N$5*1000)</f>
        <v>3.9428564147247509</v>
      </c>
      <c r="O117" s="333">
        <f>IF(O$9=0,0,O$9/FBT!O$5*1000)</f>
        <v>3.8574192509195595</v>
      </c>
      <c r="P117" s="333">
        <f>IF(P$9=0,0,P$9/FBT!P$5*1000)</f>
        <v>3.9387163959935263</v>
      </c>
      <c r="Q117" s="333">
        <f>IF(Q$9=0,0,Q$9/FBT!Q$5*1000)</f>
        <v>3.7852831490288046</v>
      </c>
      <c r="R117" s="333">
        <f>IF(R$9=0,0,R$9/FBT!R$5*1000)</f>
        <v>3.8972122101070195</v>
      </c>
      <c r="S117" s="333">
        <f>IF(S$9=0,0,S$9/FBT!S$5*1000)</f>
        <v>3.9790621677157505</v>
      </c>
      <c r="T117" s="333">
        <f>IF(T$9=0,0,T$9/FBT!T$5*1000)</f>
        <v>4.1060265022497395</v>
      </c>
      <c r="U117" s="333">
        <f>IF(U$9=0,0,U$9/FBT!U$5*1000)</f>
        <v>4.0136141154898013</v>
      </c>
      <c r="V117" s="333">
        <f>IF(V$9=0,0,V$9/FBT!V$5*1000)</f>
        <v>3.9828236494557228</v>
      </c>
      <c r="W117" s="333">
        <f>IF(W$9=0,0,W$9/FBT!W$5*1000)</f>
        <v>4.3757084350641691</v>
      </c>
      <c r="DA117" s="174"/>
    </row>
    <row r="118" spans="1:105" ht="12" customHeight="1" x14ac:dyDescent="0.25">
      <c r="A118" s="56" t="s">
        <v>96</v>
      </c>
      <c r="B118" s="334">
        <f>IF(B$10=0,0,B$10/FBT!B$5*1000)</f>
        <v>2.3598925979170056</v>
      </c>
      <c r="C118" s="334">
        <f>IF(C$10=0,0,C$10/FBT!C$5*1000)</f>
        <v>2.4455992204448469</v>
      </c>
      <c r="D118" s="334">
        <f>IF(D$10=0,0,D$10/FBT!D$5*1000)</f>
        <v>2.4223996609252652</v>
      </c>
      <c r="E118" s="334">
        <f>IF(E$10=0,0,E$10/FBT!E$5*1000)</f>
        <v>2.4530949834447671</v>
      </c>
      <c r="F118" s="334">
        <f>IF(F$10=0,0,F$10/FBT!F$5*1000)</f>
        <v>2.45424468621894</v>
      </c>
      <c r="G118" s="334">
        <f>IF(G$10=0,0,G$10/FBT!G$5*1000)</f>
        <v>2.372190931600703</v>
      </c>
      <c r="H118" s="334">
        <f>IF(H$10=0,0,H$10/FBT!H$5*1000)</f>
        <v>2.2609043120445249</v>
      </c>
      <c r="I118" s="334">
        <f>IF(I$10=0,0,I$10/FBT!I$5*1000)</f>
        <v>2.2745078027407999</v>
      </c>
      <c r="J118" s="334">
        <f>IF(J$10=0,0,J$10/FBT!J$5*1000)</f>
        <v>2.284683605063818</v>
      </c>
      <c r="K118" s="334">
        <f>IF(K$10=0,0,K$10/FBT!K$5*1000)</f>
        <v>2.1938844481379998</v>
      </c>
      <c r="L118" s="334">
        <f>IF(L$10=0,0,L$10/FBT!L$5*1000)</f>
        <v>2.2322573835743307</v>
      </c>
      <c r="M118" s="334">
        <f>IF(M$10=0,0,M$10/FBT!M$5*1000)</f>
        <v>2.2525541146554318</v>
      </c>
      <c r="N118" s="334">
        <f>IF(N$10=0,0,N$10/FBT!N$5*1000)</f>
        <v>2.4481485597553942</v>
      </c>
      <c r="O118" s="334">
        <f>IF(O$10=0,0,O$10/FBT!O$5*1000)</f>
        <v>2.3961553292149378</v>
      </c>
      <c r="P118" s="334">
        <f>IF(P$10=0,0,P$10/FBT!P$5*1000)</f>
        <v>2.3976465415255594</v>
      </c>
      <c r="Q118" s="334">
        <f>IF(Q$10=0,0,Q$10/FBT!Q$5*1000)</f>
        <v>2.3293832379708497</v>
      </c>
      <c r="R118" s="334">
        <f>IF(R$10=0,0,R$10/FBT!R$5*1000)</f>
        <v>2.3755931143712634</v>
      </c>
      <c r="S118" s="334">
        <f>IF(S$10=0,0,S$10/FBT!S$5*1000)</f>
        <v>2.3997518382639305</v>
      </c>
      <c r="T118" s="334">
        <f>IF(T$10=0,0,T$10/FBT!T$5*1000)</f>
        <v>2.4511703500920277</v>
      </c>
      <c r="U118" s="334">
        <f>IF(U$10=0,0,U$10/FBT!U$5*1000)</f>
        <v>2.3936200929719447</v>
      </c>
      <c r="V118" s="334">
        <f>IF(V$10=0,0,V$10/FBT!V$5*1000)</f>
        <v>2.3994133595218683</v>
      </c>
      <c r="W118" s="334">
        <f>IF(W$10=0,0,W$10/FBT!W$5*1000)</f>
        <v>2.600741226328791</v>
      </c>
      <c r="DA118" s="68"/>
    </row>
    <row r="119" spans="1:105" ht="12" customHeight="1" x14ac:dyDescent="0.25">
      <c r="A119" s="203" t="s">
        <v>2149</v>
      </c>
      <c r="B119" s="350">
        <f>IF(B$16=0,0,B$16/FBT!B$5*1000)</f>
        <v>7.8679160746864936</v>
      </c>
      <c r="C119" s="350">
        <f>IF(C$16=0,0,C$16/FBT!C$5*1000)</f>
        <v>7.858836539267628</v>
      </c>
      <c r="D119" s="350">
        <f>IF(D$16=0,0,D$16/FBT!D$5*1000)</f>
        <v>8.0983993238512308</v>
      </c>
      <c r="E119" s="350">
        <f>IF(E$16=0,0,E$16/FBT!E$5*1000)</f>
        <v>8.0560388414932014</v>
      </c>
      <c r="F119" s="350">
        <f>IF(F$16=0,0,F$16/FBT!F$5*1000)</f>
        <v>7.8590977863286247</v>
      </c>
      <c r="G119" s="350">
        <f>IF(G$16=0,0,G$16/FBT!G$5*1000)</f>
        <v>7.5166013587933369</v>
      </c>
      <c r="H119" s="350">
        <f>IF(H$16=0,0,H$16/FBT!H$5*1000)</f>
        <v>7.263346177176957</v>
      </c>
      <c r="I119" s="350">
        <f>IF(I$16=0,0,I$16/FBT!I$5*1000)</f>
        <v>7.1768397086121851</v>
      </c>
      <c r="J119" s="350">
        <f>IF(J$16=0,0,J$16/FBT!J$5*1000)</f>
        <v>7.1648040169783327</v>
      </c>
      <c r="K119" s="350">
        <f>IF(K$16=0,0,K$16/FBT!K$5*1000)</f>
        <v>6.8919457228261445</v>
      </c>
      <c r="L119" s="350">
        <f>IF(L$16=0,0,L$16/FBT!L$5*1000)</f>
        <v>7.0455983876150183</v>
      </c>
      <c r="M119" s="350">
        <f>IF(M$16=0,0,M$16/FBT!M$5*1000)</f>
        <v>7.0239308237888052</v>
      </c>
      <c r="N119" s="350">
        <f>IF(N$16=0,0,N$16/FBT!N$5*1000)</f>
        <v>7.4334581609025552</v>
      </c>
      <c r="O119" s="350">
        <f>IF(O$16=0,0,O$16/FBT!O$5*1000)</f>
        <v>7.2829497228381062</v>
      </c>
      <c r="P119" s="350">
        <f>IF(P$16=0,0,P$16/FBT!P$5*1000)</f>
        <v>7.2672793171376311</v>
      </c>
      <c r="Q119" s="350">
        <f>IF(Q$16=0,0,Q$16/FBT!Q$5*1000)</f>
        <v>7.0917952936455615</v>
      </c>
      <c r="R119" s="350">
        <f>IF(R$16=0,0,R$16/FBT!R$5*1000)</f>
        <v>7.2211360255684625</v>
      </c>
      <c r="S119" s="350">
        <f>IF(S$16=0,0,S$16/FBT!S$5*1000)</f>
        <v>7.2846981292100423</v>
      </c>
      <c r="T119" s="350">
        <f>IF(T$16=0,0,T$16/FBT!T$5*1000)</f>
        <v>7.4226480311665703</v>
      </c>
      <c r="U119" s="350">
        <f>IF(U$16=0,0,U$16/FBT!U$5*1000)</f>
        <v>7.2531354695990888</v>
      </c>
      <c r="V119" s="350">
        <f>IF(V$16=0,0,V$16/FBT!V$5*1000)</f>
        <v>7.2886073428071825</v>
      </c>
      <c r="W119" s="350">
        <f>IF(W$16=0,0,W$16/FBT!W$5*1000)</f>
        <v>7.897107058055993</v>
      </c>
      <c r="DA119" s="175"/>
    </row>
    <row r="120" spans="1:105" ht="12" customHeight="1" x14ac:dyDescent="0.25">
      <c r="A120" s="203" t="s">
        <v>2161</v>
      </c>
      <c r="B120" s="350">
        <f>IF(B$25=0,0,B$25/FBT!B$5*1000)</f>
        <v>6.5565967289054123</v>
      </c>
      <c r="C120" s="350">
        <f>IF(C$25=0,0,C$25/FBT!C$5*1000)</f>
        <v>6.5490304493896891</v>
      </c>
      <c r="D120" s="350">
        <f>IF(D$25=0,0,D$25/FBT!D$5*1000)</f>
        <v>6.7486661032093584</v>
      </c>
      <c r="E120" s="350">
        <f>IF(E$25=0,0,E$25/FBT!E$5*1000)</f>
        <v>6.713365701244336</v>
      </c>
      <c r="F120" s="350">
        <f>IF(F$25=0,0,F$25/FBT!F$5*1000)</f>
        <v>6.5492481552738555</v>
      </c>
      <c r="G120" s="350">
        <f>IF(G$25=0,0,G$25/FBT!G$5*1000)</f>
        <v>6.2638344656611169</v>
      </c>
      <c r="H120" s="350">
        <f>IF(H$25=0,0,H$25/FBT!H$5*1000)</f>
        <v>6.0527884809807997</v>
      </c>
      <c r="I120" s="350">
        <f>IF(I$25=0,0,I$25/FBT!I$5*1000)</f>
        <v>5.9806997571768221</v>
      </c>
      <c r="J120" s="350">
        <f>IF(J$25=0,0,J$25/FBT!J$5*1000)</f>
        <v>5.9706700141486104</v>
      </c>
      <c r="K120" s="350">
        <f>IF(K$25=0,0,K$25/FBT!K$5*1000)</f>
        <v>5.7432881023551232</v>
      </c>
      <c r="L120" s="350">
        <f>IF(L$25=0,0,L$25/FBT!L$5*1000)</f>
        <v>5.8713319896791818</v>
      </c>
      <c r="M120" s="350">
        <f>IF(M$25=0,0,M$25/FBT!M$5*1000)</f>
        <v>5.8532756864906723</v>
      </c>
      <c r="N120" s="350">
        <f>IF(N$25=0,0,N$25/FBT!N$5*1000)</f>
        <v>6.1945484674187945</v>
      </c>
      <c r="O120" s="350">
        <f>IF(O$25=0,0,O$25/FBT!O$5*1000)</f>
        <v>6.0691247690317542</v>
      </c>
      <c r="P120" s="350">
        <f>IF(P$25=0,0,P$25/FBT!P$5*1000)</f>
        <v>6.0560660976146909</v>
      </c>
      <c r="Q120" s="350">
        <f>IF(Q$25=0,0,Q$25/FBT!Q$5*1000)</f>
        <v>5.9098294113713035</v>
      </c>
      <c r="R120" s="350">
        <f>IF(R$25=0,0,R$25/FBT!R$5*1000)</f>
        <v>6.0176133546403889</v>
      </c>
      <c r="S120" s="350">
        <f>IF(S$25=0,0,S$25/FBT!S$5*1000)</f>
        <v>6.0705817743417008</v>
      </c>
      <c r="T120" s="350">
        <f>IF(T$25=0,0,T$25/FBT!T$5*1000)</f>
        <v>6.1855400259721414</v>
      </c>
      <c r="U120" s="350">
        <f>IF(U$25=0,0,U$25/FBT!U$5*1000)</f>
        <v>6.0442795579992392</v>
      </c>
      <c r="V120" s="350">
        <f>IF(V$25=0,0,V$25/FBT!V$5*1000)</f>
        <v>6.0738394523393211</v>
      </c>
      <c r="W120" s="350">
        <f>IF(W$25=0,0,W$25/FBT!W$5*1000)</f>
        <v>6.5809225483799949</v>
      </c>
      <c r="DA120" s="175"/>
    </row>
    <row r="121" spans="1:105" ht="12" customHeight="1" x14ac:dyDescent="0.25">
      <c r="A121" s="203" t="s">
        <v>2173</v>
      </c>
      <c r="B121" s="350">
        <f>IF(B$34=0,0,B$34/FBT!B$5*1000)</f>
        <v>71.501572289406823</v>
      </c>
      <c r="C121" s="350">
        <f>IF(C$34=0,0,C$34/FBT!C$5*1000)</f>
        <v>70.606040652814116</v>
      </c>
      <c r="D121" s="350">
        <f>IF(D$34=0,0,D$34/FBT!D$5*1000)</f>
        <v>74.193698863056525</v>
      </c>
      <c r="E121" s="350">
        <f>IF(E$34=0,0,E$34/FBT!E$5*1000)</f>
        <v>73.222080778607818</v>
      </c>
      <c r="F121" s="350">
        <f>IF(F$34=0,0,F$34/FBT!F$5*1000)</f>
        <v>70.689795408032765</v>
      </c>
      <c r="G121" s="350">
        <f>IF(G$34=0,0,G$34/FBT!G$5*1000)</f>
        <v>68.099364532129542</v>
      </c>
      <c r="H121" s="350">
        <f>IF(H$34=0,0,H$34/FBT!H$5*1000)</f>
        <v>66.264174302560093</v>
      </c>
      <c r="I121" s="350">
        <f>IF(I$34=0,0,I$34/FBT!I$5*1000)</f>
        <v>65.398742551268853</v>
      </c>
      <c r="J121" s="350">
        <f>IF(J$34=0,0,J$34/FBT!J$5*1000)</f>
        <v>64.359597949354509</v>
      </c>
      <c r="K121" s="350">
        <f>IF(K$34=0,0,K$34/FBT!K$5*1000)</f>
        <v>62.007802057231487</v>
      </c>
      <c r="L121" s="350">
        <f>IF(L$34=0,0,L$34/FBT!L$5*1000)</f>
        <v>64.133845362252003</v>
      </c>
      <c r="M121" s="350">
        <f>IF(M$34=0,0,M$34/FBT!M$5*1000)</f>
        <v>63.434237985981511</v>
      </c>
      <c r="N121" s="350">
        <f>IF(N$34=0,0,N$34/FBT!N$5*1000)</f>
        <v>58.336172326023657</v>
      </c>
      <c r="O121" s="350">
        <f>IF(O$34=0,0,O$34/FBT!O$5*1000)</f>
        <v>57.566896627886621</v>
      </c>
      <c r="P121" s="350">
        <f>IF(P$34=0,0,P$34/FBT!P$5*1000)</f>
        <v>55.675341166005424</v>
      </c>
      <c r="Q121" s="350">
        <f>IF(Q$34=0,0,Q$34/FBT!Q$5*1000)</f>
        <v>55.404487185806751</v>
      </c>
      <c r="R121" s="350">
        <f>IF(R$34=0,0,R$34/FBT!R$5*1000)</f>
        <v>55.646232273183372</v>
      </c>
      <c r="S121" s="350">
        <f>IF(S$34=0,0,S$34/FBT!S$5*1000)</f>
        <v>55.121149993009958</v>
      </c>
      <c r="T121" s="350">
        <f>IF(T$34=0,0,T$34/FBT!T$5*1000)</f>
        <v>54.927004167158415</v>
      </c>
      <c r="U121" s="350">
        <f>IF(U$34=0,0,U$34/FBT!U$5*1000)</f>
        <v>53.629726170521351</v>
      </c>
      <c r="V121" s="350">
        <f>IF(V$34=0,0,V$34/FBT!V$5*1000)</f>
        <v>55.106431542476422</v>
      </c>
      <c r="W121" s="350">
        <f>IF(W$34=0,0,W$34/FBT!W$5*1000)</f>
        <v>58.187980676606259</v>
      </c>
      <c r="DA121" s="175"/>
    </row>
    <row r="122" spans="1:105" ht="12" customHeight="1" x14ac:dyDescent="0.25">
      <c r="A122" s="203" t="s">
        <v>2185</v>
      </c>
      <c r="B122" s="350">
        <f>IF(B$45=0,0,B$45/FBT!B$5*1000)</f>
        <v>12.802204274740761</v>
      </c>
      <c r="C122" s="350">
        <f>IF(C$45=0,0,C$45/FBT!C$5*1000)</f>
        <v>12.737178610795398</v>
      </c>
      <c r="D122" s="350">
        <f>IF(D$45=0,0,D$45/FBT!D$5*1000)</f>
        <v>13.178064388332755</v>
      </c>
      <c r="E122" s="350">
        <f>IF(E$45=0,0,E$45/FBT!E$5*1000)</f>
        <v>13.116484043796978</v>
      </c>
      <c r="F122" s="350">
        <f>IF(F$45=0,0,F$45/FBT!F$5*1000)</f>
        <v>12.747950525533662</v>
      </c>
      <c r="G122" s="350">
        <f>IF(G$45=0,0,G$45/FBT!G$5*1000)</f>
        <v>12.230926464830686</v>
      </c>
      <c r="H122" s="350">
        <f>IF(H$45=0,0,H$45/FBT!H$5*1000)</f>
        <v>11.859495306911896</v>
      </c>
      <c r="I122" s="350">
        <f>IF(I$45=0,0,I$45/FBT!I$5*1000)</f>
        <v>11.709116317312862</v>
      </c>
      <c r="J122" s="350">
        <f>IF(J$45=0,0,J$45/FBT!J$5*1000)</f>
        <v>11.59914064685826</v>
      </c>
      <c r="K122" s="350">
        <f>IF(K$45=0,0,K$45/FBT!K$5*1000)</f>
        <v>11.170036181954504</v>
      </c>
      <c r="L122" s="350">
        <f>IF(L$45=0,0,L$45/FBT!L$5*1000)</f>
        <v>11.488728172465674</v>
      </c>
      <c r="M122" s="350">
        <f>IF(M$45=0,0,M$45/FBT!M$5*1000)</f>
        <v>11.403104920768964</v>
      </c>
      <c r="N122" s="350">
        <f>IF(N$45=0,0,N$45/FBT!N$5*1000)</f>
        <v>11.222602358113786</v>
      </c>
      <c r="O122" s="350">
        <f>IF(O$45=0,0,O$45/FBT!O$5*1000)</f>
        <v>11.001428265645968</v>
      </c>
      <c r="P122" s="350">
        <f>IF(P$45=0,0,P$45/FBT!P$5*1000)</f>
        <v>10.744439804034705</v>
      </c>
      <c r="Q122" s="350">
        <f>IF(Q$45=0,0,Q$45/FBT!Q$5*1000)</f>
        <v>10.65719426032647</v>
      </c>
      <c r="R122" s="350">
        <f>IF(R$45=0,0,R$45/FBT!R$5*1000)</f>
        <v>10.743919961046052</v>
      </c>
      <c r="S122" s="350">
        <f>IF(S$45=0,0,S$45/FBT!S$5*1000)</f>
        <v>10.716117639040004</v>
      </c>
      <c r="T122" s="350">
        <f>IF(T$45=0,0,T$45/FBT!T$5*1000)</f>
        <v>10.753816624747909</v>
      </c>
      <c r="U122" s="350">
        <f>IF(U$45=0,0,U$45/FBT!U$5*1000)</f>
        <v>10.499287310747334</v>
      </c>
      <c r="V122" s="350">
        <f>IF(V$45=0,0,V$45/FBT!V$5*1000)</f>
        <v>10.691690026433591</v>
      </c>
      <c r="W122" s="350">
        <f>IF(W$45=0,0,W$45/FBT!W$5*1000)</f>
        <v>11.389575804124638</v>
      </c>
      <c r="DA122" s="175"/>
    </row>
    <row r="123" spans="1:105" ht="12" customHeight="1" x14ac:dyDescent="0.25">
      <c r="A123" s="203" t="s">
        <v>2211</v>
      </c>
      <c r="B123" s="350">
        <f>IF(B$66=0,0,B$66/FBT!B$5*1000)</f>
        <v>9.8200473434305682</v>
      </c>
      <c r="C123" s="350">
        <f>IF(C$66=0,0,C$66/FBT!C$5*1000)</f>
        <v>10.287035381457301</v>
      </c>
      <c r="D123" s="350">
        <f>IF(D$66=0,0,D$66/FBT!D$5*1000)</f>
        <v>9.8889298621489523</v>
      </c>
      <c r="E123" s="350">
        <f>IF(E$66=0,0,E$66/FBT!E$5*1000)</f>
        <v>10.374780560173775</v>
      </c>
      <c r="F123" s="350">
        <f>IF(F$66=0,0,F$66/FBT!F$5*1000)</f>
        <v>10.47170181875399</v>
      </c>
      <c r="G123" s="350">
        <f>IF(G$66=0,0,G$66/FBT!G$5*1000)</f>
        <v>10.158735825181543</v>
      </c>
      <c r="H123" s="350">
        <f>IF(H$66=0,0,H$66/FBT!H$5*1000)</f>
        <v>9.6025503838695361</v>
      </c>
      <c r="I123" s="350">
        <f>IF(I$66=0,0,I$66/FBT!I$5*1000)</f>
        <v>9.7275723981025077</v>
      </c>
      <c r="J123" s="350">
        <f>IF(J$66=0,0,J$66/FBT!J$5*1000)</f>
        <v>9.8472213321481767</v>
      </c>
      <c r="K123" s="350">
        <f>IF(K$66=0,0,K$66/FBT!K$5*1000)</f>
        <v>9.4397965894094789</v>
      </c>
      <c r="L123" s="350">
        <f>IF(L$66=0,0,L$66/FBT!L$5*1000)</f>
        <v>9.5659104648435829</v>
      </c>
      <c r="M123" s="350">
        <f>IF(M$66=0,0,M$66/FBT!M$5*1000)</f>
        <v>9.6463647825739738</v>
      </c>
      <c r="N123" s="350">
        <f>IF(N$66=0,0,N$66/FBT!N$5*1000)</f>
        <v>10.863801805583067</v>
      </c>
      <c r="O123" s="350">
        <f>IF(O$66=0,0,O$66/FBT!O$5*1000)</f>
        <v>10.632361288467949</v>
      </c>
      <c r="P123" s="350">
        <f>IF(P$66=0,0,P$66/FBT!P$5*1000)</f>
        <v>10.71227118750188</v>
      </c>
      <c r="Q123" s="350">
        <f>IF(Q$66=0,0,Q$66/FBT!Q$5*1000)</f>
        <v>10.401760213384392</v>
      </c>
      <c r="R123" s="350">
        <f>IF(R$66=0,0,R$66/FBT!R$5*1000)</f>
        <v>10.641753715261208</v>
      </c>
      <c r="S123" s="350">
        <f>IF(S$66=0,0,S$66/FBT!S$5*1000)</f>
        <v>10.792172541542088</v>
      </c>
      <c r="T123" s="350">
        <f>IF(T$66=0,0,T$66/FBT!T$5*1000)</f>
        <v>11.044598198313169</v>
      </c>
      <c r="U123" s="350">
        <f>IF(U$66=0,0,U$66/FBT!U$5*1000)</f>
        <v>10.793640965588862</v>
      </c>
      <c r="V123" s="350">
        <f>IF(V$66=0,0,V$66/FBT!V$5*1000)</f>
        <v>10.792891341756532</v>
      </c>
      <c r="W123" s="350">
        <f>IF(W$66=0,0,W$66/FBT!W$5*1000)</f>
        <v>11.753626074268812</v>
      </c>
      <c r="DA123" s="175"/>
    </row>
    <row r="124" spans="1:105" ht="12" customHeight="1" x14ac:dyDescent="0.25">
      <c r="A124" s="41" t="s">
        <v>2228</v>
      </c>
      <c r="B124" s="335">
        <f>IF(B$80=0,0,B$80/FBT!B$5*1000)</f>
        <v>9.4269365160881584</v>
      </c>
      <c r="C124" s="335">
        <f>IF(C$80=0,0,C$80/FBT!C$5*1000)</f>
        <v>9.90360723673375</v>
      </c>
      <c r="D124" s="335">
        <f>IF(D$80=0,0,D$80/FBT!D$5*1000)</f>
        <v>9.1512907726271209</v>
      </c>
      <c r="E124" s="335">
        <f>IF(E$80=0,0,E$80/FBT!E$5*1000)</f>
        <v>9.8026833678136835</v>
      </c>
      <c r="F124" s="335">
        <f>IF(F$80=0,0,F$80/FBT!F$5*1000)</f>
        <v>10.080633646806081</v>
      </c>
      <c r="G124" s="335">
        <f>IF(G$80=0,0,G$80/FBT!G$5*1000)</f>
        <v>9.830733321871536</v>
      </c>
      <c r="H124" s="335">
        <f>IF(H$80=0,0,H$80/FBT!H$5*1000)</f>
        <v>9.1515085327332368</v>
      </c>
      <c r="I124" s="335">
        <f>IF(I$80=0,0,I$80/FBT!I$5*1000)</f>
        <v>9.3768699827439406</v>
      </c>
      <c r="J124" s="335">
        <f>IF(J$80=0,0,J$80/FBT!J$5*1000)</f>
        <v>9.6005018559702187</v>
      </c>
      <c r="K124" s="335">
        <f>IF(K$80=0,0,K$80/FBT!K$5*1000)</f>
        <v>9.1741641962527876</v>
      </c>
      <c r="L124" s="335">
        <f>IF(L$80=0,0,L$80/FBT!L$5*1000)</f>
        <v>9.2209692614352292</v>
      </c>
      <c r="M124" s="335">
        <f>IF(M$80=0,0,M$80/FBT!M$5*1000)</f>
        <v>9.3340225804331531</v>
      </c>
      <c r="N124" s="335">
        <f>IF(N$80=0,0,N$80/FBT!N$5*1000)</f>
        <v>11.154340797256316</v>
      </c>
      <c r="O124" s="335">
        <f>IF(O$80=0,0,O$80/FBT!O$5*1000)</f>
        <v>10.912639060851427</v>
      </c>
      <c r="P124" s="335">
        <f>IF(P$80=0,0,P$80/FBT!P$5*1000)</f>
        <v>11.14262868426569</v>
      </c>
      <c r="Q124" s="335">
        <f>IF(Q$80=0,0,Q$80/FBT!Q$5*1000)</f>
        <v>10.708566028602485</v>
      </c>
      <c r="R124" s="335">
        <f>IF(R$80=0,0,R$80/FBT!R$5*1000)</f>
        <v>11.025213342392757</v>
      </c>
      <c r="S124" s="335">
        <f>IF(S$80=0,0,S$80/FBT!S$5*1000)</f>
        <v>11.256766872467859</v>
      </c>
      <c r="T124" s="335">
        <f>IF(T$80=0,0,T$80/FBT!T$5*1000)</f>
        <v>11.615948974864514</v>
      </c>
      <c r="U124" s="335">
        <f>IF(U$80=0,0,U$80/FBT!U$5*1000)</f>
        <v>11.354514332720647</v>
      </c>
      <c r="V124" s="335">
        <f>IF(V$80=0,0,V$80/FBT!V$5*1000)</f>
        <v>11.267408104310237</v>
      </c>
      <c r="W124" s="335">
        <f>IF(W$80=0,0,W$80/FBT!W$5*1000)</f>
        <v>12.378879162796537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useful energy demand"</f>
        <v>PT: Food, beverages and tobacco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5">
        <v>231.90189251003079</v>
      </c>
      <c r="C5" s="225">
        <v>224.09825291401859</v>
      </c>
      <c r="D5" s="225">
        <v>255.9257136727955</v>
      </c>
      <c r="E5" s="225">
        <v>243.42866849983389</v>
      </c>
      <c r="F5" s="225">
        <v>236.7077803040265</v>
      </c>
      <c r="G5" s="225">
        <v>234.25315948809899</v>
      </c>
      <c r="H5" s="225">
        <v>255.72423401022581</v>
      </c>
      <c r="I5" s="225">
        <v>254.62849136890679</v>
      </c>
      <c r="J5" s="225">
        <v>238.45560754776429</v>
      </c>
      <c r="K5" s="225">
        <v>248.43038758615691</v>
      </c>
      <c r="L5" s="225">
        <v>264.10398684401918</v>
      </c>
      <c r="M5" s="225">
        <v>256.2815046654963</v>
      </c>
      <c r="N5" s="225">
        <v>206.76431897802581</v>
      </c>
      <c r="O5" s="225">
        <v>208.23817956488341</v>
      </c>
      <c r="P5" s="225">
        <v>209.89696074900951</v>
      </c>
      <c r="Q5" s="225">
        <v>217.25315451416941</v>
      </c>
      <c r="R5" s="225">
        <v>220.82742389889111</v>
      </c>
      <c r="S5" s="225">
        <v>221.81837607957439</v>
      </c>
      <c r="T5" s="225">
        <v>221.96720943603901</v>
      </c>
      <c r="U5" s="225">
        <v>227.97532960349091</v>
      </c>
      <c r="V5" s="225">
        <v>226.22745212625389</v>
      </c>
      <c r="W5" s="225">
        <v>234.91586362693789</v>
      </c>
      <c r="DA5" s="89" t="s">
        <v>2230</v>
      </c>
    </row>
    <row r="6" spans="1:105" ht="12" customHeight="1" x14ac:dyDescent="0.25">
      <c r="A6" s="55" t="s">
        <v>92</v>
      </c>
      <c r="B6" s="261">
        <v>3.0864367855758639</v>
      </c>
      <c r="C6" s="261">
        <v>3.0830810453794419</v>
      </c>
      <c r="D6" s="261">
        <v>3.2274037925352528</v>
      </c>
      <c r="E6" s="261">
        <v>3.2378258658830279</v>
      </c>
      <c r="F6" s="261">
        <v>3.272669072994983</v>
      </c>
      <c r="G6" s="261">
        <v>3.251303353222895</v>
      </c>
      <c r="H6" s="261">
        <v>3.451832327043888</v>
      </c>
      <c r="I6" s="261">
        <v>3.5030905713861031</v>
      </c>
      <c r="J6" s="261">
        <v>3.3714892722633749</v>
      </c>
      <c r="K6" s="261">
        <v>3.5003689122903898</v>
      </c>
      <c r="L6" s="261">
        <v>3.6535411084048701</v>
      </c>
      <c r="M6" s="261">
        <v>3.5764199130306689</v>
      </c>
      <c r="N6" s="261">
        <v>3.296072798354329</v>
      </c>
      <c r="O6" s="261">
        <v>3.3001505012137118</v>
      </c>
      <c r="P6" s="261">
        <v>3.4230017351528148</v>
      </c>
      <c r="Q6" s="261">
        <v>3.477278192488785</v>
      </c>
      <c r="R6" s="261">
        <v>3.5838501199980382</v>
      </c>
      <c r="S6" s="261">
        <v>3.6587105366704642</v>
      </c>
      <c r="T6" s="261">
        <v>3.7331841559104548</v>
      </c>
      <c r="U6" s="261">
        <v>3.8311928493850589</v>
      </c>
      <c r="V6" s="261">
        <v>3.724651037433528</v>
      </c>
      <c r="W6" s="261">
        <v>3.9547293658201612</v>
      </c>
      <c r="DA6" s="67" t="s">
        <v>2231</v>
      </c>
    </row>
    <row r="7" spans="1:105" ht="12" customHeight="1" x14ac:dyDescent="0.25">
      <c r="A7" s="202" t="s">
        <v>93</v>
      </c>
      <c r="B7" s="226">
        <v>0.93318122982623919</v>
      </c>
      <c r="C7" s="226">
        <v>0.93216662496599711</v>
      </c>
      <c r="D7" s="226">
        <v>0.97580247045363844</v>
      </c>
      <c r="E7" s="226">
        <v>0.97895357442876907</v>
      </c>
      <c r="F7" s="226">
        <v>0.98948838499601544</v>
      </c>
      <c r="G7" s="226">
        <v>0.98302847992158882</v>
      </c>
      <c r="H7" s="226">
        <v>1.043658224642297</v>
      </c>
      <c r="I7" s="226">
        <v>1.059156106120883</v>
      </c>
      <c r="J7" s="226">
        <v>1.0193665783599359</v>
      </c>
      <c r="K7" s="226">
        <v>1.058333215079027</v>
      </c>
      <c r="L7" s="226">
        <v>1.1046446830518359</v>
      </c>
      <c r="M7" s="226">
        <v>1.081327162900021</v>
      </c>
      <c r="N7" s="226">
        <v>0.9965644791235273</v>
      </c>
      <c r="O7" s="226">
        <v>0.99779736870900948</v>
      </c>
      <c r="P7" s="226">
        <v>1.034941322574753</v>
      </c>
      <c r="Q7" s="226">
        <v>1.0513517578845251</v>
      </c>
      <c r="R7" s="226">
        <v>1.083573678917481</v>
      </c>
      <c r="S7" s="226">
        <v>1.1062076547766839</v>
      </c>
      <c r="T7" s="226">
        <v>1.12872468279967</v>
      </c>
      <c r="U7" s="226">
        <v>1.158357518157815</v>
      </c>
      <c r="V7" s="226">
        <v>1.126144702535125</v>
      </c>
      <c r="W7" s="226">
        <v>1.1957086665351659</v>
      </c>
      <c r="DA7" s="174" t="s">
        <v>2232</v>
      </c>
    </row>
    <row r="8" spans="1:105" ht="12" customHeight="1" x14ac:dyDescent="0.25">
      <c r="A8" s="202" t="s">
        <v>94</v>
      </c>
      <c r="B8" s="226">
        <v>11.656420281442299</v>
      </c>
      <c r="C8" s="226">
        <v>11.643746793921791</v>
      </c>
      <c r="D8" s="226">
        <v>12.188804643440189</v>
      </c>
      <c r="E8" s="226">
        <v>12.22816526398277</v>
      </c>
      <c r="F8" s="226">
        <v>12.35975618719505</v>
      </c>
      <c r="G8" s="226">
        <v>12.27906514228434</v>
      </c>
      <c r="H8" s="226">
        <v>13.036394762118981</v>
      </c>
      <c r="I8" s="226">
        <v>13.22997968883254</v>
      </c>
      <c r="J8" s="226">
        <v>12.7329664147142</v>
      </c>
      <c r="K8" s="226">
        <v>13.219700909616741</v>
      </c>
      <c r="L8" s="226">
        <v>13.79818011310665</v>
      </c>
      <c r="M8" s="226">
        <v>13.50691963108736</v>
      </c>
      <c r="N8" s="226">
        <v>12.44814408492064</v>
      </c>
      <c r="O8" s="226">
        <v>12.46354417946783</v>
      </c>
      <c r="P8" s="226">
        <v>12.927511438275889</v>
      </c>
      <c r="Q8" s="226">
        <v>13.13249512725101</v>
      </c>
      <c r="R8" s="226">
        <v>13.534980991551469</v>
      </c>
      <c r="S8" s="226">
        <v>13.817703282594559</v>
      </c>
      <c r="T8" s="226">
        <v>14.09896477150579</v>
      </c>
      <c r="U8" s="226">
        <v>14.469110218097811</v>
      </c>
      <c r="V8" s="226">
        <v>14.06673808999939</v>
      </c>
      <c r="W8" s="226">
        <v>14.93566555543779</v>
      </c>
      <c r="DA8" s="174" t="s">
        <v>2233</v>
      </c>
    </row>
    <row r="9" spans="1:105" ht="12" customHeight="1" x14ac:dyDescent="0.25">
      <c r="A9" s="202" t="s">
        <v>95</v>
      </c>
      <c r="B9" s="226">
        <v>6.1782394103472216</v>
      </c>
      <c r="C9" s="226">
        <v>6.1715220959251953</v>
      </c>
      <c r="D9" s="226">
        <v>6.4604184985519044</v>
      </c>
      <c r="E9" s="226">
        <v>6.4812807642544374</v>
      </c>
      <c r="F9" s="226">
        <v>6.5510277541710984</v>
      </c>
      <c r="G9" s="226">
        <v>6.5082591698465304</v>
      </c>
      <c r="H9" s="226">
        <v>6.9096657415823532</v>
      </c>
      <c r="I9" s="226">
        <v>7.0122713438679014</v>
      </c>
      <c r="J9" s="226">
        <v>6.7488399538285204</v>
      </c>
      <c r="K9" s="226">
        <v>7.0068232940114301</v>
      </c>
      <c r="L9" s="226">
        <v>7.3134339795198802</v>
      </c>
      <c r="M9" s="226">
        <v>7.1590575118531126</v>
      </c>
      <c r="N9" s="226">
        <v>6.5978758927883518</v>
      </c>
      <c r="O9" s="226">
        <v>6.6060383876844941</v>
      </c>
      <c r="P9" s="226">
        <v>6.8519544351731323</v>
      </c>
      <c r="Q9" s="226">
        <v>6.9606017106768006</v>
      </c>
      <c r="R9" s="226">
        <v>7.1739308433683977</v>
      </c>
      <c r="S9" s="226">
        <v>7.3237818232174128</v>
      </c>
      <c r="T9" s="226">
        <v>7.4728585357455977</v>
      </c>
      <c r="U9" s="226">
        <v>7.6690463129945208</v>
      </c>
      <c r="V9" s="226">
        <v>7.4557774637749388</v>
      </c>
      <c r="W9" s="226">
        <v>7.9163341168540606</v>
      </c>
      <c r="DA9" s="174" t="s">
        <v>2234</v>
      </c>
    </row>
    <row r="10" spans="1:105" ht="12" customHeight="1" x14ac:dyDescent="0.25">
      <c r="A10" s="56" t="s">
        <v>96</v>
      </c>
      <c r="B10" s="262">
        <v>6.8013368531165046</v>
      </c>
      <c r="C10" s="262">
        <v>6.6639715011837239</v>
      </c>
      <c r="D10" s="262">
        <v>7.3082555832859084</v>
      </c>
      <c r="E10" s="262">
        <v>7.1909924371461136</v>
      </c>
      <c r="F10" s="262">
        <v>7.1153666544358609</v>
      </c>
      <c r="G10" s="262">
        <v>7.018892223439769</v>
      </c>
      <c r="H10" s="262">
        <v>7.5716024741057151</v>
      </c>
      <c r="I10" s="262">
        <v>7.5681340205639698</v>
      </c>
      <c r="J10" s="262">
        <v>7.2356952941563719</v>
      </c>
      <c r="K10" s="262">
        <v>7.5283018646158766</v>
      </c>
      <c r="L10" s="262">
        <v>7.9160752654837658</v>
      </c>
      <c r="M10" s="262">
        <v>7.6603698737809633</v>
      </c>
      <c r="N10" s="262">
        <v>6.5343780606993116</v>
      </c>
      <c r="O10" s="262">
        <v>6.5604606655910276</v>
      </c>
      <c r="P10" s="262">
        <v>6.7141583326775933</v>
      </c>
      <c r="Q10" s="262">
        <v>6.7950294266471714</v>
      </c>
      <c r="R10" s="262">
        <v>6.9894118628634851</v>
      </c>
      <c r="S10" s="262">
        <v>7.0942172489205717</v>
      </c>
      <c r="T10" s="262">
        <v>7.2155433964375533</v>
      </c>
      <c r="U10" s="262">
        <v>7.4003534493410479</v>
      </c>
      <c r="V10" s="262">
        <v>7.2409911217134511</v>
      </c>
      <c r="W10" s="262">
        <v>7.6227666229382436</v>
      </c>
      <c r="DA10" s="68" t="s">
        <v>2235</v>
      </c>
    </row>
    <row r="11" spans="1:105" ht="12" customHeight="1" x14ac:dyDescent="0.25">
      <c r="A11" s="37" t="s">
        <v>160</v>
      </c>
      <c r="B11" s="228">
        <v>1.805969185610967</v>
      </c>
      <c r="C11" s="228">
        <v>1.6146615238867561</v>
      </c>
      <c r="D11" s="228">
        <v>2.0669013987513809</v>
      </c>
      <c r="E11" s="228">
        <v>0.94506171934974992</v>
      </c>
      <c r="F11" s="228">
        <v>0.92386810304010247</v>
      </c>
      <c r="G11" s="228">
        <v>0.9062361004257955</v>
      </c>
      <c r="H11" s="228">
        <v>0.89950722979965747</v>
      </c>
      <c r="I11" s="228">
        <v>0.83432865905654752</v>
      </c>
      <c r="J11" s="228">
        <v>0.60882005779465198</v>
      </c>
      <c r="K11" s="228">
        <v>0.61097068791859366</v>
      </c>
      <c r="L11" s="228">
        <v>0.62788219182749361</v>
      </c>
      <c r="M11" s="228">
        <v>0.55503669617400442</v>
      </c>
      <c r="N11" s="228">
        <v>0.37342958933525372</v>
      </c>
      <c r="O11" s="228">
        <v>0.34369091015499859</v>
      </c>
      <c r="P11" s="228">
        <v>0.37079358703171039</v>
      </c>
      <c r="Q11" s="228">
        <v>0.44490943348689549</v>
      </c>
      <c r="R11" s="228">
        <v>0.33714033455447878</v>
      </c>
      <c r="S11" s="228">
        <v>0.26692482799939332</v>
      </c>
      <c r="T11" s="228">
        <v>0.24756307787443019</v>
      </c>
      <c r="U11" s="228">
        <v>0.2120891631406156</v>
      </c>
      <c r="V11" s="228">
        <v>0.14779085300634079</v>
      </c>
      <c r="W11" s="228">
        <v>0.11623237605177331</v>
      </c>
      <c r="DA11" s="69" t="s">
        <v>2236</v>
      </c>
    </row>
    <row r="12" spans="1:105" ht="12" customHeight="1" x14ac:dyDescent="0.25">
      <c r="A12" s="37" t="s">
        <v>162</v>
      </c>
      <c r="B12" s="228">
        <v>0.72498163254378445</v>
      </c>
      <c r="C12" s="228">
        <v>1.1244308528488489</v>
      </c>
      <c r="D12" s="228">
        <v>1.5544621266126291</v>
      </c>
      <c r="E12" s="228">
        <v>1.9969183328849061</v>
      </c>
      <c r="F12" s="228">
        <v>1.7929590876814021</v>
      </c>
      <c r="G12" s="228">
        <v>1.7195135843416289</v>
      </c>
      <c r="H12" s="228">
        <v>2.236677607570527</v>
      </c>
      <c r="I12" s="228">
        <v>2.2288240180557581</v>
      </c>
      <c r="J12" s="228">
        <v>2.017974041514571</v>
      </c>
      <c r="K12" s="228">
        <v>2.2269591916038212</v>
      </c>
      <c r="L12" s="228">
        <v>2.537089854879309</v>
      </c>
      <c r="M12" s="228">
        <v>2.8269894738898032</v>
      </c>
      <c r="N12" s="228">
        <v>2.05027986902827</v>
      </c>
      <c r="O12" s="228">
        <v>2.0394705056763178</v>
      </c>
      <c r="P12" s="228">
        <v>1.8535814768543779</v>
      </c>
      <c r="Q12" s="228">
        <v>2.2103262384849729</v>
      </c>
      <c r="R12" s="228">
        <v>2.2257944971767678</v>
      </c>
      <c r="S12" s="228">
        <v>2.2222827131701419</v>
      </c>
      <c r="T12" s="228">
        <v>2.0736594081697071</v>
      </c>
      <c r="U12" s="228">
        <v>2.1796781983394098</v>
      </c>
      <c r="V12" s="228">
        <v>2.3433028139680618</v>
      </c>
      <c r="W12" s="228">
        <v>2.361721356378617</v>
      </c>
      <c r="DA12" s="69" t="s">
        <v>2237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2238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2239</v>
      </c>
    </row>
    <row r="15" spans="1:105" ht="12" customHeight="1" x14ac:dyDescent="0.25">
      <c r="A15" s="37" t="s">
        <v>38</v>
      </c>
      <c r="B15" s="228">
        <v>4.2703860349617546</v>
      </c>
      <c r="C15" s="228">
        <v>3.9248791244481191</v>
      </c>
      <c r="D15" s="228">
        <v>3.6868920579218978</v>
      </c>
      <c r="E15" s="228">
        <v>4.2490123849114587</v>
      </c>
      <c r="F15" s="228">
        <v>4.3985394637143562</v>
      </c>
      <c r="G15" s="228">
        <v>4.3931425386723451</v>
      </c>
      <c r="H15" s="228">
        <v>4.4354176367355302</v>
      </c>
      <c r="I15" s="228">
        <v>4.5049813434516643</v>
      </c>
      <c r="J15" s="228">
        <v>4.6089011948471494</v>
      </c>
      <c r="K15" s="228">
        <v>4.6903719850934618</v>
      </c>
      <c r="L15" s="228">
        <v>4.7511032187769633</v>
      </c>
      <c r="M15" s="228">
        <v>4.2783437037171552</v>
      </c>
      <c r="N15" s="228">
        <v>4.1106686023357879</v>
      </c>
      <c r="O15" s="228">
        <v>4.1772992497597121</v>
      </c>
      <c r="P15" s="228">
        <v>4.4897832687915047</v>
      </c>
      <c r="Q15" s="228">
        <v>4.1397937546753028</v>
      </c>
      <c r="R15" s="228">
        <v>4.4264770311322383</v>
      </c>
      <c r="S15" s="228">
        <v>4.6050097077510346</v>
      </c>
      <c r="T15" s="228">
        <v>4.8943209103934153</v>
      </c>
      <c r="U15" s="228">
        <v>5.0085860878610227</v>
      </c>
      <c r="V15" s="228">
        <v>4.749897454739048</v>
      </c>
      <c r="W15" s="228">
        <v>5.1448128905078532</v>
      </c>
      <c r="DA15" s="69" t="s">
        <v>2240</v>
      </c>
    </row>
    <row r="16" spans="1:105" ht="12" customHeight="1" x14ac:dyDescent="0.25">
      <c r="A16" s="57" t="s">
        <v>2149</v>
      </c>
      <c r="B16" s="263">
        <f t="shared" ref="B16:W16" si="0">B17+B23+B24</f>
        <v>15.983131271120964</v>
      </c>
      <c r="C16" s="263">
        <f t="shared" si="0"/>
        <v>15.561668670290114</v>
      </c>
      <c r="D16" s="263">
        <f t="shared" si="0"/>
        <v>17.596362353819359</v>
      </c>
      <c r="E16" s="263">
        <f t="shared" si="0"/>
        <v>16.79615337632038</v>
      </c>
      <c r="F16" s="263">
        <f t="shared" si="0"/>
        <v>16.434074400695625</v>
      </c>
      <c r="G16" s="263">
        <f t="shared" si="0"/>
        <v>16.23498299659078</v>
      </c>
      <c r="H16" s="263">
        <f t="shared" si="0"/>
        <v>17.589275144822263</v>
      </c>
      <c r="I16" s="263">
        <f t="shared" si="0"/>
        <v>17.587082352938044</v>
      </c>
      <c r="J16" s="263">
        <f t="shared" si="0"/>
        <v>16.657850335233302</v>
      </c>
      <c r="K16" s="263">
        <f t="shared" si="0"/>
        <v>17.347063647240518</v>
      </c>
      <c r="L16" s="263">
        <f t="shared" si="0"/>
        <v>18.324421084530016</v>
      </c>
      <c r="M16" s="263">
        <f t="shared" si="0"/>
        <v>17.934171574692808</v>
      </c>
      <c r="N16" s="263">
        <f t="shared" si="0"/>
        <v>15.110330769688408</v>
      </c>
      <c r="O16" s="263">
        <f t="shared" si="0"/>
        <v>15.289726870708252</v>
      </c>
      <c r="P16" s="263">
        <f t="shared" si="0"/>
        <v>15.716862543389368</v>
      </c>
      <c r="Q16" s="263">
        <f t="shared" si="0"/>
        <v>16.015295236430596</v>
      </c>
      <c r="R16" s="263">
        <f t="shared" si="0"/>
        <v>16.455337930693762</v>
      </c>
      <c r="S16" s="263">
        <f t="shared" si="0"/>
        <v>16.697134229350247</v>
      </c>
      <c r="T16" s="263">
        <f t="shared" si="0"/>
        <v>16.945099300119875</v>
      </c>
      <c r="U16" s="263">
        <f t="shared" si="0"/>
        <v>17.412470782797119</v>
      </c>
      <c r="V16" s="263">
        <f t="shared" si="0"/>
        <v>17.093184813507293</v>
      </c>
      <c r="W16" s="263">
        <f t="shared" si="0"/>
        <v>18.047546187676783</v>
      </c>
      <c r="DA16" s="70"/>
    </row>
    <row r="17" spans="1:105" ht="12" customHeight="1" x14ac:dyDescent="0.25">
      <c r="A17" s="60" t="s">
        <v>2150</v>
      </c>
      <c r="B17" s="331">
        <v>10.859765673168949</v>
      </c>
      <c r="C17" s="331">
        <v>9.8743737431493575</v>
      </c>
      <c r="D17" s="331">
        <v>12.904025826548921</v>
      </c>
      <c r="E17" s="331">
        <v>11.220656900908001</v>
      </c>
      <c r="F17" s="331">
        <v>10.03174446559016</v>
      </c>
      <c r="G17" s="331">
        <v>9.3286145133216642</v>
      </c>
      <c r="H17" s="331">
        <v>10.97716845458816</v>
      </c>
      <c r="I17" s="331">
        <v>10.08646485194674</v>
      </c>
      <c r="J17" s="331">
        <v>9.0150139726738487</v>
      </c>
      <c r="K17" s="331">
        <v>9.5814435202153589</v>
      </c>
      <c r="L17" s="331">
        <v>10.47437595182976</v>
      </c>
      <c r="M17" s="331">
        <v>10.02110955022194</v>
      </c>
      <c r="N17" s="331">
        <v>6.9844329145945574</v>
      </c>
      <c r="O17" s="331">
        <v>6.7535135890055926</v>
      </c>
      <c r="P17" s="331">
        <v>6.1821809900529594</v>
      </c>
      <c r="Q17" s="331">
        <v>7.1174848253234337</v>
      </c>
      <c r="R17" s="331">
        <v>6.8789202690743512</v>
      </c>
      <c r="S17" s="331">
        <v>6.6650590729751356</v>
      </c>
      <c r="T17" s="331">
        <v>6.2769868566138616</v>
      </c>
      <c r="U17" s="331">
        <v>6.417532153620594</v>
      </c>
      <c r="V17" s="331">
        <v>6.6020408488364728</v>
      </c>
      <c r="W17" s="331">
        <v>6.4951478685823902</v>
      </c>
      <c r="DA17" s="72" t="s">
        <v>2241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2242</v>
      </c>
    </row>
    <row r="19" spans="1:105" ht="12" customHeight="1" x14ac:dyDescent="0.25">
      <c r="A19" s="59" t="s">
        <v>33</v>
      </c>
      <c r="B19" s="232">
        <v>1.3307110123556309</v>
      </c>
      <c r="C19" s="232">
        <v>1.303679811068958</v>
      </c>
      <c r="D19" s="232">
        <v>1.80904100199697</v>
      </c>
      <c r="E19" s="232">
        <v>1.732535527028283</v>
      </c>
      <c r="F19" s="232">
        <v>1.462790788723608</v>
      </c>
      <c r="G19" s="232">
        <v>1.305638872298762</v>
      </c>
      <c r="H19" s="232">
        <v>1.212975150389634</v>
      </c>
      <c r="I19" s="232">
        <v>1.0916834532001729</v>
      </c>
      <c r="J19" s="232">
        <v>1.061518900080052</v>
      </c>
      <c r="K19" s="232">
        <v>0.96593184079810201</v>
      </c>
      <c r="L19" s="232">
        <v>0.99008257337978811</v>
      </c>
      <c r="M19" s="232">
        <v>0.97627370681268366</v>
      </c>
      <c r="N19" s="232">
        <v>0.73184006872577889</v>
      </c>
      <c r="O19" s="232">
        <v>0.79807011879425271</v>
      </c>
      <c r="P19" s="232">
        <v>0.62289663940829554</v>
      </c>
      <c r="Q19" s="232">
        <v>0.56090849040766277</v>
      </c>
      <c r="R19" s="232">
        <v>0.51712936521018127</v>
      </c>
      <c r="S19" s="232">
        <v>0.48695751374517238</v>
      </c>
      <c r="T19" s="232">
        <v>0.49280157929583812</v>
      </c>
      <c r="U19" s="232">
        <v>0.49517756126713308</v>
      </c>
      <c r="V19" s="232">
        <v>0.48676983911325689</v>
      </c>
      <c r="W19" s="232">
        <v>0.4634387860933134</v>
      </c>
      <c r="DA19" s="71" t="s">
        <v>2243</v>
      </c>
    </row>
    <row r="20" spans="1:105" ht="12" customHeight="1" x14ac:dyDescent="0.25">
      <c r="A20" s="59" t="s">
        <v>160</v>
      </c>
      <c r="B20" s="232">
        <v>2.0760595917466569</v>
      </c>
      <c r="C20" s="232">
        <v>2.2582720532807148</v>
      </c>
      <c r="D20" s="232">
        <v>2.4943498630954259</v>
      </c>
      <c r="E20" s="232">
        <v>1.1913555990438229</v>
      </c>
      <c r="F20" s="232">
        <v>1.302786868097183</v>
      </c>
      <c r="G20" s="232">
        <v>1.3869301705188211</v>
      </c>
      <c r="H20" s="232">
        <v>1.2974040921913721</v>
      </c>
      <c r="I20" s="232">
        <v>1.3529250171738521</v>
      </c>
      <c r="J20" s="232">
        <v>0.98633100335115664</v>
      </c>
      <c r="K20" s="232">
        <v>0.9871137229282545</v>
      </c>
      <c r="L20" s="232">
        <v>1.01058476646898</v>
      </c>
      <c r="M20" s="232">
        <v>1.00162625858473</v>
      </c>
      <c r="N20" s="232">
        <v>0.72423453190443199</v>
      </c>
      <c r="O20" s="232">
        <v>0.69060411536903366</v>
      </c>
      <c r="P20" s="232">
        <v>0.77682366746475895</v>
      </c>
      <c r="Q20" s="232">
        <v>0.93983485346270945</v>
      </c>
      <c r="R20" s="232">
        <v>0.71826225493831608</v>
      </c>
      <c r="S20" s="232">
        <v>0.57327944447445744</v>
      </c>
      <c r="T20" s="232">
        <v>0.53291166947825386</v>
      </c>
      <c r="U20" s="232">
        <v>0.45988219078361231</v>
      </c>
      <c r="V20" s="232">
        <v>0.32218071166889323</v>
      </c>
      <c r="W20" s="232">
        <v>0.25798447598795887</v>
      </c>
      <c r="DA20" s="71" t="s">
        <v>2244</v>
      </c>
    </row>
    <row r="21" spans="1:105" ht="12" customHeight="1" x14ac:dyDescent="0.25">
      <c r="A21" s="59" t="s">
        <v>70</v>
      </c>
      <c r="B21" s="232">
        <v>6.6395453259434394</v>
      </c>
      <c r="C21" s="232">
        <v>4.7774452760104849</v>
      </c>
      <c r="D21" s="232">
        <v>6.7696195592385164</v>
      </c>
      <c r="E21" s="232">
        <v>5.8397056423754607</v>
      </c>
      <c r="F21" s="232">
        <v>4.7983778211671924</v>
      </c>
      <c r="G21" s="232">
        <v>4.0674655026911672</v>
      </c>
      <c r="H21" s="232">
        <v>5.3179662926594942</v>
      </c>
      <c r="I21" s="232">
        <v>4.1141974613373318</v>
      </c>
      <c r="J21" s="232">
        <v>3.7761879735747379</v>
      </c>
      <c r="K21" s="232">
        <v>4.1165693162130141</v>
      </c>
      <c r="L21" s="232">
        <v>4.4880079994521243</v>
      </c>
      <c r="M21" s="232">
        <v>3.0637474017684352</v>
      </c>
      <c r="N21" s="232">
        <v>1.647230977493267</v>
      </c>
      <c r="O21" s="232">
        <v>1.264905701118034</v>
      </c>
      <c r="P21" s="232">
        <v>0.99213822970655141</v>
      </c>
      <c r="Q21" s="232">
        <v>1.0594106717805689</v>
      </c>
      <c r="R21" s="232">
        <v>1.015120617733922</v>
      </c>
      <c r="S21" s="232">
        <v>0.94627009574952414</v>
      </c>
      <c r="T21" s="232">
        <v>0.89433915580893419</v>
      </c>
      <c r="U21" s="232">
        <v>0.84935256729532083</v>
      </c>
      <c r="V21" s="232">
        <v>0.80706316272756773</v>
      </c>
      <c r="W21" s="232">
        <v>0.65726726759241016</v>
      </c>
      <c r="DA21" s="71" t="s">
        <v>2245</v>
      </c>
    </row>
    <row r="22" spans="1:105" ht="12" customHeight="1" x14ac:dyDescent="0.25">
      <c r="A22" s="59" t="s">
        <v>162</v>
      </c>
      <c r="B22" s="232">
        <v>0.8134497431232216</v>
      </c>
      <c r="C22" s="232">
        <v>1.5349766027891989</v>
      </c>
      <c r="D22" s="232">
        <v>1.831015402218013</v>
      </c>
      <c r="E22" s="232">
        <v>2.457060132460434</v>
      </c>
      <c r="F22" s="232">
        <v>2.4677889876021801</v>
      </c>
      <c r="G22" s="232">
        <v>2.5685799678129149</v>
      </c>
      <c r="H22" s="232">
        <v>3.1488229193476638</v>
      </c>
      <c r="I22" s="232">
        <v>3.527658920235381</v>
      </c>
      <c r="J22" s="232">
        <v>3.190976095667903</v>
      </c>
      <c r="K22" s="232">
        <v>3.5118286402759882</v>
      </c>
      <c r="L22" s="232">
        <v>3.985700612528873</v>
      </c>
      <c r="M22" s="232">
        <v>4.9794621830560866</v>
      </c>
      <c r="N22" s="232">
        <v>3.8811273364710779</v>
      </c>
      <c r="O22" s="232">
        <v>3.999933653724272</v>
      </c>
      <c r="P22" s="232">
        <v>3.7903224534733542</v>
      </c>
      <c r="Q22" s="232">
        <v>4.557330809672492</v>
      </c>
      <c r="R22" s="232">
        <v>4.6284080311919311</v>
      </c>
      <c r="S22" s="232">
        <v>4.6585520190059828</v>
      </c>
      <c r="T22" s="232">
        <v>4.3569344520308348</v>
      </c>
      <c r="U22" s="232">
        <v>4.6131198342745279</v>
      </c>
      <c r="V22" s="232">
        <v>4.9860271353267551</v>
      </c>
      <c r="W22" s="232">
        <v>5.1164573389087078</v>
      </c>
      <c r="DA22" s="71" t="s">
        <v>2246</v>
      </c>
    </row>
    <row r="23" spans="1:105" ht="12" customHeight="1" x14ac:dyDescent="0.25">
      <c r="A23" s="60" t="s">
        <v>2157</v>
      </c>
      <c r="B23" s="331">
        <v>4.7736779703585057</v>
      </c>
      <c r="C23" s="331">
        <v>5.337987498757415</v>
      </c>
      <c r="D23" s="331">
        <v>4.3266775963076318</v>
      </c>
      <c r="E23" s="331">
        <v>5.2086567426522974</v>
      </c>
      <c r="F23" s="331">
        <v>6.0315425308785073</v>
      </c>
      <c r="G23" s="331">
        <v>6.5380017759097724</v>
      </c>
      <c r="H23" s="331">
        <v>6.2210204178906574</v>
      </c>
      <c r="I23" s="331">
        <v>7.1037237635663084</v>
      </c>
      <c r="J23" s="331">
        <v>7.2608528109816186</v>
      </c>
      <c r="K23" s="331">
        <v>7.3690347485844621</v>
      </c>
      <c r="L23" s="331">
        <v>7.436105625342071</v>
      </c>
      <c r="M23" s="331">
        <v>7.5078602071161251</v>
      </c>
      <c r="N23" s="331">
        <v>7.752458851703742</v>
      </c>
      <c r="O23" s="331">
        <v>8.1623122820566749</v>
      </c>
      <c r="P23" s="331">
        <v>9.1468617341818366</v>
      </c>
      <c r="Q23" s="331">
        <v>8.5038411688739473</v>
      </c>
      <c r="R23" s="331">
        <v>9.1703740154415101</v>
      </c>
      <c r="S23" s="331">
        <v>9.6175499622746408</v>
      </c>
      <c r="T23" s="331">
        <v>10.24514952492272</v>
      </c>
      <c r="U23" s="331">
        <v>10.56087150536057</v>
      </c>
      <c r="V23" s="331">
        <v>10.06914783276209</v>
      </c>
      <c r="W23" s="331">
        <v>11.10433473451979</v>
      </c>
      <c r="DA23" s="72" t="s">
        <v>2247</v>
      </c>
    </row>
    <row r="24" spans="1:105" ht="12" customHeight="1" x14ac:dyDescent="0.25">
      <c r="A24" s="60" t="s">
        <v>2159</v>
      </c>
      <c r="B24" s="331">
        <v>0.34968762759350902</v>
      </c>
      <c r="C24" s="331">
        <v>0.34930742838334172</v>
      </c>
      <c r="D24" s="331">
        <v>0.36565893096280472</v>
      </c>
      <c r="E24" s="331">
        <v>0.36683973276008158</v>
      </c>
      <c r="F24" s="331">
        <v>0.37078740422695572</v>
      </c>
      <c r="G24" s="331">
        <v>0.3683667073593429</v>
      </c>
      <c r="H24" s="331">
        <v>0.39108627234344778</v>
      </c>
      <c r="I24" s="331">
        <v>0.39689373742499612</v>
      </c>
      <c r="J24" s="331">
        <v>0.3819835515778352</v>
      </c>
      <c r="K24" s="331">
        <v>0.3965853784406988</v>
      </c>
      <c r="L24" s="331">
        <v>0.41393950735818658</v>
      </c>
      <c r="M24" s="331">
        <v>0.40520181735474531</v>
      </c>
      <c r="N24" s="331">
        <v>0.37343900339010938</v>
      </c>
      <c r="O24" s="331">
        <v>0.37390099964598378</v>
      </c>
      <c r="P24" s="331">
        <v>0.38781981915457281</v>
      </c>
      <c r="Q24" s="331">
        <v>0.39396924223321678</v>
      </c>
      <c r="R24" s="331">
        <v>0.40604364617790167</v>
      </c>
      <c r="S24" s="331">
        <v>0.41452519410047078</v>
      </c>
      <c r="T24" s="331">
        <v>0.42296291858329271</v>
      </c>
      <c r="U24" s="331">
        <v>0.43406712381595508</v>
      </c>
      <c r="V24" s="331">
        <v>0.42199613190873109</v>
      </c>
      <c r="W24" s="331">
        <v>0.44806358457460199</v>
      </c>
      <c r="DA24" s="72" t="s">
        <v>2248</v>
      </c>
    </row>
    <row r="25" spans="1:105" ht="12" customHeight="1" x14ac:dyDescent="0.25">
      <c r="A25" s="57" t="s">
        <v>2161</v>
      </c>
      <c r="B25" s="263">
        <f t="shared" ref="B25:W25" si="1">B26+B32+B33</f>
        <v>7.2650596686913467</v>
      </c>
      <c r="C25" s="263">
        <f t="shared" si="1"/>
        <v>7.0734857592227787</v>
      </c>
      <c r="D25" s="263">
        <f t="shared" si="1"/>
        <v>7.9983465244633445</v>
      </c>
      <c r="E25" s="263">
        <f t="shared" si="1"/>
        <v>7.6346151710547199</v>
      </c>
      <c r="F25" s="263">
        <f t="shared" si="1"/>
        <v>7.4700338184980115</v>
      </c>
      <c r="G25" s="263">
        <f t="shared" si="1"/>
        <v>7.3795377257230834</v>
      </c>
      <c r="H25" s="263">
        <f t="shared" si="1"/>
        <v>7.9951250658283035</v>
      </c>
      <c r="I25" s="263">
        <f t="shared" si="1"/>
        <v>7.9941283422445668</v>
      </c>
      <c r="J25" s="263">
        <f t="shared" si="1"/>
        <v>7.5717501523787742</v>
      </c>
      <c r="K25" s="263">
        <f t="shared" si="1"/>
        <v>7.8850289305638741</v>
      </c>
      <c r="L25" s="263">
        <f t="shared" si="1"/>
        <v>8.3292823111500116</v>
      </c>
      <c r="M25" s="263">
        <f t="shared" si="1"/>
        <v>8.1518961703149149</v>
      </c>
      <c r="N25" s="263">
        <f t="shared" si="1"/>
        <v>6.8683321680401832</v>
      </c>
      <c r="O25" s="263">
        <f t="shared" si="1"/>
        <v>6.949875850321928</v>
      </c>
      <c r="P25" s="263">
        <f t="shared" si="1"/>
        <v>7.1440284288133471</v>
      </c>
      <c r="Q25" s="263">
        <f t="shared" si="1"/>
        <v>7.2796796529229972</v>
      </c>
      <c r="R25" s="263">
        <f t="shared" si="1"/>
        <v>7.4796990594062569</v>
      </c>
      <c r="S25" s="263">
        <f t="shared" si="1"/>
        <v>7.5896064678864734</v>
      </c>
      <c r="T25" s="263">
        <f t="shared" si="1"/>
        <v>7.702317863690852</v>
      </c>
      <c r="U25" s="263">
        <f t="shared" si="1"/>
        <v>7.9147594467259621</v>
      </c>
      <c r="V25" s="263">
        <f t="shared" si="1"/>
        <v>7.7696294606851328</v>
      </c>
      <c r="W25" s="263">
        <f t="shared" si="1"/>
        <v>8.2034300853076285</v>
      </c>
      <c r="DA25" s="70"/>
    </row>
    <row r="26" spans="1:105" ht="12" customHeight="1" x14ac:dyDescent="0.25">
      <c r="A26" s="60" t="s">
        <v>2162</v>
      </c>
      <c r="B26" s="331">
        <v>4.9362571241677049</v>
      </c>
      <c r="C26" s="331">
        <v>4.4883517014315251</v>
      </c>
      <c r="D26" s="331">
        <v>5.8654662847949641</v>
      </c>
      <c r="E26" s="331">
        <v>5.1002985913218204</v>
      </c>
      <c r="F26" s="331">
        <v>4.559883847995529</v>
      </c>
      <c r="G26" s="331">
        <v>4.2402793242371217</v>
      </c>
      <c r="H26" s="331">
        <v>4.9896220248128014</v>
      </c>
      <c r="I26" s="331">
        <v>4.5847567508848819</v>
      </c>
      <c r="J26" s="331">
        <v>4.0977336239426592</v>
      </c>
      <c r="K26" s="331">
        <v>4.3552016000978906</v>
      </c>
      <c r="L26" s="331">
        <v>4.7610799781044388</v>
      </c>
      <c r="M26" s="331">
        <v>4.5550497955554272</v>
      </c>
      <c r="N26" s="331">
        <v>3.174742233906616</v>
      </c>
      <c r="O26" s="331">
        <v>3.0697789040934489</v>
      </c>
      <c r="P26" s="331">
        <v>2.8100822682058899</v>
      </c>
      <c r="Q26" s="331">
        <v>3.2352203751470152</v>
      </c>
      <c r="R26" s="331">
        <v>3.1267819404883421</v>
      </c>
      <c r="S26" s="331">
        <v>3.0295723058977879</v>
      </c>
      <c r="T26" s="331">
        <v>2.8531758439153911</v>
      </c>
      <c r="U26" s="331">
        <v>2.9170600698275431</v>
      </c>
      <c r="V26" s="331">
        <v>3.0009276585620328</v>
      </c>
      <c r="W26" s="331">
        <v>2.9523399402647228</v>
      </c>
      <c r="DA26" s="72" t="s">
        <v>2249</v>
      </c>
    </row>
    <row r="27" spans="1:105" ht="12" customHeight="1" x14ac:dyDescent="0.25">
      <c r="A27" s="59" t="s">
        <v>30</v>
      </c>
      <c r="B27" s="232">
        <v>0</v>
      </c>
      <c r="C27" s="232">
        <v>0</v>
      </c>
      <c r="D27" s="232">
        <v>0</v>
      </c>
      <c r="E27" s="232">
        <v>0</v>
      </c>
      <c r="F27" s="232">
        <v>0</v>
      </c>
      <c r="G27" s="232">
        <v>0</v>
      </c>
      <c r="H27" s="232">
        <v>0</v>
      </c>
      <c r="I27" s="232">
        <v>0</v>
      </c>
      <c r="J27" s="232">
        <v>0</v>
      </c>
      <c r="K27" s="232">
        <v>0</v>
      </c>
      <c r="L27" s="232">
        <v>0</v>
      </c>
      <c r="M27" s="232">
        <v>0</v>
      </c>
      <c r="N27" s="232">
        <v>0</v>
      </c>
      <c r="O27" s="232">
        <v>0</v>
      </c>
      <c r="P27" s="232">
        <v>0</v>
      </c>
      <c r="Q27" s="232">
        <v>0</v>
      </c>
      <c r="R27" s="232">
        <v>0</v>
      </c>
      <c r="S27" s="232">
        <v>0</v>
      </c>
      <c r="T27" s="232">
        <v>0</v>
      </c>
      <c r="U27" s="232">
        <v>0</v>
      </c>
      <c r="V27" s="232">
        <v>0</v>
      </c>
      <c r="W27" s="232">
        <v>0</v>
      </c>
      <c r="DA27" s="71" t="s">
        <v>2250</v>
      </c>
    </row>
    <row r="28" spans="1:105" ht="12" customHeight="1" x14ac:dyDescent="0.25">
      <c r="A28" s="59" t="s">
        <v>33</v>
      </c>
      <c r="B28" s="232">
        <v>0.60486864197983237</v>
      </c>
      <c r="C28" s="232">
        <v>0.59258173230407174</v>
      </c>
      <c r="D28" s="232">
        <v>0.82229136454407714</v>
      </c>
      <c r="E28" s="232">
        <v>0.78751614864922004</v>
      </c>
      <c r="F28" s="232">
        <v>0.66490490396527657</v>
      </c>
      <c r="G28" s="232">
        <v>0.59347221468125566</v>
      </c>
      <c r="H28" s="232">
        <v>0.55135234108619724</v>
      </c>
      <c r="I28" s="232">
        <v>0.49621975145462438</v>
      </c>
      <c r="J28" s="232">
        <v>0.48250859094547799</v>
      </c>
      <c r="K28" s="232">
        <v>0.43905992763550111</v>
      </c>
      <c r="L28" s="232">
        <v>0.45003753335444913</v>
      </c>
      <c r="M28" s="232">
        <v>0.4437607758239473</v>
      </c>
      <c r="N28" s="232">
        <v>0.33265457669353582</v>
      </c>
      <c r="O28" s="232">
        <v>0.36275914490647843</v>
      </c>
      <c r="P28" s="232">
        <v>0.28313483609467988</v>
      </c>
      <c r="Q28" s="232">
        <v>0.25495840473075571</v>
      </c>
      <c r="R28" s="232">
        <v>0.23505880236826421</v>
      </c>
      <c r="S28" s="232">
        <v>0.22134432442962379</v>
      </c>
      <c r="T28" s="232">
        <v>0.2240007178617445</v>
      </c>
      <c r="U28" s="232">
        <v>0.22508070966687871</v>
      </c>
      <c r="V28" s="232">
        <v>0.22125901777875309</v>
      </c>
      <c r="W28" s="232">
        <v>0.21065399367877879</v>
      </c>
      <c r="DA28" s="71" t="s">
        <v>2251</v>
      </c>
    </row>
    <row r="29" spans="1:105" ht="12" customHeight="1" x14ac:dyDescent="0.25">
      <c r="A29" s="59" t="s">
        <v>160</v>
      </c>
      <c r="B29" s="232">
        <v>0.94366345079393477</v>
      </c>
      <c r="C29" s="232">
        <v>1.026487296945779</v>
      </c>
      <c r="D29" s="232">
        <v>1.1337953923161019</v>
      </c>
      <c r="E29" s="232">
        <v>0.5415252722926468</v>
      </c>
      <c r="F29" s="232">
        <v>0.59217584913508292</v>
      </c>
      <c r="G29" s="232">
        <v>0.63042280478128243</v>
      </c>
      <c r="H29" s="232">
        <v>0.58972913281425987</v>
      </c>
      <c r="I29" s="232">
        <v>0.61496591689720548</v>
      </c>
      <c r="J29" s="232">
        <v>0.44833227425052569</v>
      </c>
      <c r="K29" s="232">
        <v>0.44868805587647931</v>
      </c>
      <c r="L29" s="232">
        <v>0.45935671203135431</v>
      </c>
      <c r="M29" s="232">
        <v>0.45528466299305931</v>
      </c>
      <c r="N29" s="232">
        <v>0.3291975145020144</v>
      </c>
      <c r="O29" s="232">
        <v>0.31391096153137871</v>
      </c>
      <c r="P29" s="232">
        <v>0.35310166702943591</v>
      </c>
      <c r="Q29" s="232">
        <v>0.42719766066486781</v>
      </c>
      <c r="R29" s="232">
        <v>0.32648284315378012</v>
      </c>
      <c r="S29" s="232">
        <v>0.26058156567020779</v>
      </c>
      <c r="T29" s="232">
        <v>0.24223257703556991</v>
      </c>
      <c r="U29" s="232">
        <v>0.20903735944709639</v>
      </c>
      <c r="V29" s="232">
        <v>0.14644577803131509</v>
      </c>
      <c r="W29" s="232">
        <v>0.1172656709036176</v>
      </c>
      <c r="DA29" s="71" t="s">
        <v>2252</v>
      </c>
    </row>
    <row r="30" spans="1:105" ht="12" customHeight="1" x14ac:dyDescent="0.25">
      <c r="A30" s="59" t="s">
        <v>70</v>
      </c>
      <c r="B30" s="232">
        <v>3.017975148156109</v>
      </c>
      <c r="C30" s="232">
        <v>2.1715660345502199</v>
      </c>
      <c r="D30" s="232">
        <v>3.0770997996538698</v>
      </c>
      <c r="E30" s="232">
        <v>2.6544116556252102</v>
      </c>
      <c r="F30" s="232">
        <v>2.1810808278032692</v>
      </c>
      <c r="G30" s="232">
        <v>1.848847955768713</v>
      </c>
      <c r="H30" s="232">
        <v>2.4172574057543148</v>
      </c>
      <c r="I30" s="232">
        <v>1.8700897551533331</v>
      </c>
      <c r="J30" s="232">
        <v>1.7164490788976079</v>
      </c>
      <c r="K30" s="232">
        <v>1.8711678710059161</v>
      </c>
      <c r="L30" s="232">
        <v>2.0400036361146019</v>
      </c>
      <c r="M30" s="232">
        <v>1.3926124553492889</v>
      </c>
      <c r="N30" s="232">
        <v>0.74874135340603021</v>
      </c>
      <c r="O30" s="232">
        <v>0.5749571368718337</v>
      </c>
      <c r="P30" s="232">
        <v>0.45097192259388708</v>
      </c>
      <c r="Q30" s="232">
        <v>0.48155030535480409</v>
      </c>
      <c r="R30" s="232">
        <v>0.46141846260632852</v>
      </c>
      <c r="S30" s="232">
        <v>0.43012277079523809</v>
      </c>
      <c r="T30" s="232">
        <v>0.40651779809496991</v>
      </c>
      <c r="U30" s="232">
        <v>0.3860693487706004</v>
      </c>
      <c r="V30" s="232">
        <v>0.36684689214889449</v>
      </c>
      <c r="W30" s="232">
        <v>0.29875784890564089</v>
      </c>
      <c r="DA30" s="71" t="s">
        <v>2253</v>
      </c>
    </row>
    <row r="31" spans="1:105" ht="12" customHeight="1" x14ac:dyDescent="0.25">
      <c r="A31" s="59" t="s">
        <v>162</v>
      </c>
      <c r="B31" s="232">
        <v>0.36974988323782798</v>
      </c>
      <c r="C31" s="232">
        <v>0.69771663763145397</v>
      </c>
      <c r="D31" s="232">
        <v>0.83227972828091445</v>
      </c>
      <c r="E31" s="232">
        <v>1.1168455147547429</v>
      </c>
      <c r="F31" s="232">
        <v>1.1217222670919</v>
      </c>
      <c r="G31" s="232">
        <v>1.167536349005871</v>
      </c>
      <c r="H31" s="232">
        <v>1.431283145158029</v>
      </c>
      <c r="I31" s="232">
        <v>1.603481327379719</v>
      </c>
      <c r="J31" s="232">
        <v>1.4504436798490481</v>
      </c>
      <c r="K31" s="232">
        <v>1.596285745579995</v>
      </c>
      <c r="L31" s="232">
        <v>1.811682096604033</v>
      </c>
      <c r="M31" s="232">
        <v>2.2633919013891308</v>
      </c>
      <c r="N31" s="232">
        <v>1.7641487893050349</v>
      </c>
      <c r="O31" s="232">
        <v>1.8181516607837589</v>
      </c>
      <c r="P31" s="232">
        <v>1.722873842487888</v>
      </c>
      <c r="Q31" s="232">
        <v>2.0715140043965872</v>
      </c>
      <c r="R31" s="232">
        <v>2.1038218323599689</v>
      </c>
      <c r="S31" s="232">
        <v>2.1175236450027191</v>
      </c>
      <c r="T31" s="232">
        <v>1.980424750923107</v>
      </c>
      <c r="U31" s="232">
        <v>2.096872651942967</v>
      </c>
      <c r="V31" s="232">
        <v>2.2663759706030699</v>
      </c>
      <c r="W31" s="232">
        <v>2.325662426776685</v>
      </c>
      <c r="DA31" s="71" t="s">
        <v>2254</v>
      </c>
    </row>
    <row r="32" spans="1:105" ht="12" customHeight="1" x14ac:dyDescent="0.25">
      <c r="A32" s="60" t="s">
        <v>2169</v>
      </c>
      <c r="B32" s="331">
        <v>2.169853622890229</v>
      </c>
      <c r="C32" s="331">
        <v>2.4263579539806441</v>
      </c>
      <c r="D32" s="331">
        <v>1.9666716346852871</v>
      </c>
      <c r="E32" s="331">
        <v>2.3675712466601349</v>
      </c>
      <c r="F32" s="331">
        <v>2.741610241308412</v>
      </c>
      <c r="G32" s="331">
        <v>2.9718189890498969</v>
      </c>
      <c r="H32" s="331">
        <v>2.827736553586663</v>
      </c>
      <c r="I32" s="331">
        <v>3.228965347075595</v>
      </c>
      <c r="J32" s="331">
        <v>3.3003876413552811</v>
      </c>
      <c r="K32" s="331">
        <v>3.349561249356575</v>
      </c>
      <c r="L32" s="331">
        <v>3.3800480115191229</v>
      </c>
      <c r="M32" s="331">
        <v>3.41266373050733</v>
      </c>
      <c r="N32" s="331">
        <v>3.523844932592608</v>
      </c>
      <c r="O32" s="331">
        <v>3.7101419463893959</v>
      </c>
      <c r="P32" s="331">
        <v>4.1576644246281056</v>
      </c>
      <c r="Q32" s="331">
        <v>3.865382349488157</v>
      </c>
      <c r="R32" s="331">
        <v>4.1683518252006859</v>
      </c>
      <c r="S32" s="331">
        <v>4.3716136192157444</v>
      </c>
      <c r="T32" s="331">
        <v>4.6568861476921457</v>
      </c>
      <c r="U32" s="331">
        <v>4.8003961388002576</v>
      </c>
      <c r="V32" s="331">
        <v>4.576885378528222</v>
      </c>
      <c r="W32" s="331">
        <v>5.0474248793271776</v>
      </c>
      <c r="DA32" s="72" t="s">
        <v>2255</v>
      </c>
    </row>
    <row r="33" spans="1:105" ht="12" customHeight="1" x14ac:dyDescent="0.25">
      <c r="A33" s="60" t="s">
        <v>2171</v>
      </c>
      <c r="B33" s="331">
        <v>0.15894892163341309</v>
      </c>
      <c r="C33" s="331">
        <v>0.15877610381060989</v>
      </c>
      <c r="D33" s="331">
        <v>0.16620860498309309</v>
      </c>
      <c r="E33" s="331">
        <v>0.16674533307276429</v>
      </c>
      <c r="F33" s="331">
        <v>0.16853972919407079</v>
      </c>
      <c r="G33" s="331">
        <v>0.16743941243606489</v>
      </c>
      <c r="H33" s="331">
        <v>0.17776648742883999</v>
      </c>
      <c r="I33" s="331">
        <v>0.18040624428408919</v>
      </c>
      <c r="J33" s="331">
        <v>0.1736288870808341</v>
      </c>
      <c r="K33" s="331">
        <v>0.1802660811094085</v>
      </c>
      <c r="L33" s="331">
        <v>0.18815432152644851</v>
      </c>
      <c r="M33" s="331">
        <v>0.18418264425215691</v>
      </c>
      <c r="N33" s="331">
        <v>0.16974500154095881</v>
      </c>
      <c r="O33" s="331">
        <v>0.16995499983908349</v>
      </c>
      <c r="P33" s="331">
        <v>0.17628173597935129</v>
      </c>
      <c r="Q33" s="331">
        <v>0.17907692828782579</v>
      </c>
      <c r="R33" s="331">
        <v>0.18456529371722799</v>
      </c>
      <c r="S33" s="331">
        <v>0.18842054277294129</v>
      </c>
      <c r="T33" s="331">
        <v>0.19225587208331479</v>
      </c>
      <c r="U33" s="331">
        <v>0.19730323809816139</v>
      </c>
      <c r="V33" s="331">
        <v>0.19181642359487769</v>
      </c>
      <c r="W33" s="331">
        <v>0.20366526571572821</v>
      </c>
      <c r="DA33" s="72" t="s">
        <v>2256</v>
      </c>
    </row>
    <row r="34" spans="1:105" ht="12" customHeight="1" x14ac:dyDescent="0.25">
      <c r="A34" s="57" t="s">
        <v>2173</v>
      </c>
      <c r="B34" s="263">
        <v>117.2495050549141</v>
      </c>
      <c r="C34" s="263">
        <v>111.1262712979341</v>
      </c>
      <c r="D34" s="263">
        <v>132.45231684980581</v>
      </c>
      <c r="E34" s="263">
        <v>122.7530171378089</v>
      </c>
      <c r="F34" s="263">
        <v>117.0399876324604</v>
      </c>
      <c r="G34" s="263">
        <v>115.82993031544019</v>
      </c>
      <c r="H34" s="263">
        <v>128.29259064347329</v>
      </c>
      <c r="I34" s="263">
        <v>126.6044089390553</v>
      </c>
      <c r="J34" s="263">
        <v>116.5788579643267</v>
      </c>
      <c r="K34" s="263">
        <v>121.6256662518436</v>
      </c>
      <c r="L34" s="263">
        <v>130.70894810162321</v>
      </c>
      <c r="M34" s="263">
        <v>126.0335615486519</v>
      </c>
      <c r="N34" s="263">
        <v>93.353974353555984</v>
      </c>
      <c r="O34" s="263">
        <v>94.340470703698387</v>
      </c>
      <c r="P34" s="263">
        <v>92.987303921739993</v>
      </c>
      <c r="Q34" s="263">
        <v>97.722366060425514</v>
      </c>
      <c r="R34" s="263">
        <v>98.191249473335816</v>
      </c>
      <c r="S34" s="263">
        <v>97.321834497400687</v>
      </c>
      <c r="T34" s="263">
        <v>95.748230601641922</v>
      </c>
      <c r="U34" s="263">
        <v>98.399856929128063</v>
      </c>
      <c r="V34" s="263">
        <v>99.327903936289857</v>
      </c>
      <c r="W34" s="263">
        <v>101.1246496940292</v>
      </c>
      <c r="DA34" s="70" t="s">
        <v>2257</v>
      </c>
    </row>
    <row r="35" spans="1:105" ht="12" customHeight="1" x14ac:dyDescent="0.25">
      <c r="A35" s="64" t="s">
        <v>30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2258</v>
      </c>
    </row>
    <row r="36" spans="1:105" ht="12" customHeight="1" x14ac:dyDescent="0.25">
      <c r="A36" s="64" t="s">
        <v>32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2259</v>
      </c>
    </row>
    <row r="37" spans="1:105" ht="12" customHeight="1" x14ac:dyDescent="0.25">
      <c r="A37" s="64" t="s">
        <v>33</v>
      </c>
      <c r="B37" s="231">
        <v>9.7981200520414244</v>
      </c>
      <c r="C37" s="231">
        <v>9.8125846942654107</v>
      </c>
      <c r="D37" s="231">
        <v>13.051177385933419</v>
      </c>
      <c r="E37" s="231">
        <v>12.66242735987524</v>
      </c>
      <c r="F37" s="231">
        <v>10.835147731984179</v>
      </c>
      <c r="G37" s="231">
        <v>9.245562354512133</v>
      </c>
      <c r="H37" s="231">
        <v>8.5760907276537619</v>
      </c>
      <c r="I37" s="231">
        <v>7.5588549701378067</v>
      </c>
      <c r="J37" s="231">
        <v>7.597076430578861</v>
      </c>
      <c r="K37" s="231">
        <v>6.9170813293760283</v>
      </c>
      <c r="L37" s="231">
        <v>6.8755856912875828</v>
      </c>
      <c r="M37" s="231">
        <v>6.8931155831189157</v>
      </c>
      <c r="N37" s="231">
        <v>7.9030993878260052</v>
      </c>
      <c r="O37" s="231">
        <v>8.1669112145116411</v>
      </c>
      <c r="P37" s="231">
        <v>6.7100909210495194</v>
      </c>
      <c r="Q37" s="231">
        <v>5.9948621295326374</v>
      </c>
      <c r="R37" s="231">
        <v>5.6205275463306439</v>
      </c>
      <c r="S37" s="231">
        <v>5.5116632696019296</v>
      </c>
      <c r="T37" s="231">
        <v>5.8025248620546064</v>
      </c>
      <c r="U37" s="231">
        <v>5.8240477768330496</v>
      </c>
      <c r="V37" s="231">
        <v>5.4147990848696406</v>
      </c>
      <c r="W37" s="231">
        <v>5.4288028955911134</v>
      </c>
      <c r="DA37" s="73" t="s">
        <v>2260</v>
      </c>
    </row>
    <row r="38" spans="1:105" ht="12" customHeight="1" x14ac:dyDescent="0.25">
      <c r="A38" s="64" t="s">
        <v>160</v>
      </c>
      <c r="B38" s="231">
        <v>15.576869589859619</v>
      </c>
      <c r="C38" s="231">
        <v>17.320885920213019</v>
      </c>
      <c r="D38" s="231">
        <v>18.337495225952949</v>
      </c>
      <c r="E38" s="231">
        <v>8.8727366468547331</v>
      </c>
      <c r="F38" s="231">
        <v>9.8334826432295603</v>
      </c>
      <c r="G38" s="231">
        <v>10.00797516539896</v>
      </c>
      <c r="H38" s="231">
        <v>9.3474702056555561</v>
      </c>
      <c r="I38" s="231">
        <v>9.5458449409958348</v>
      </c>
      <c r="J38" s="231">
        <v>7.1932112060192814</v>
      </c>
      <c r="K38" s="231">
        <v>7.2031913592767749</v>
      </c>
      <c r="L38" s="231">
        <v>7.1514217846539632</v>
      </c>
      <c r="M38" s="231">
        <v>7.2066102048609171</v>
      </c>
      <c r="N38" s="231">
        <v>7.9696977534286759</v>
      </c>
      <c r="O38" s="231">
        <v>7.2015720325123986</v>
      </c>
      <c r="P38" s="231">
        <v>8.5273920218006189</v>
      </c>
      <c r="Q38" s="231">
        <v>10.23576002506109</v>
      </c>
      <c r="R38" s="231">
        <v>7.9550385477071206</v>
      </c>
      <c r="S38" s="231">
        <v>6.6120988643473062</v>
      </c>
      <c r="T38" s="231">
        <v>6.3941307463007337</v>
      </c>
      <c r="U38" s="231">
        <v>5.5117806657050874</v>
      </c>
      <c r="V38" s="231">
        <v>3.652074139990114</v>
      </c>
      <c r="W38" s="231">
        <v>3.079545552359924</v>
      </c>
      <c r="DA38" s="73" t="s">
        <v>2261</v>
      </c>
    </row>
    <row r="39" spans="1:105" ht="12" customHeight="1" x14ac:dyDescent="0.25">
      <c r="A39" s="64" t="s">
        <v>70</v>
      </c>
      <c r="B39" s="231">
        <v>48.296548858437113</v>
      </c>
      <c r="C39" s="231">
        <v>35.524416409212563</v>
      </c>
      <c r="D39" s="231">
        <v>48.248553518325323</v>
      </c>
      <c r="E39" s="231">
        <v>42.164264342295148</v>
      </c>
      <c r="F39" s="231">
        <v>35.112828403093303</v>
      </c>
      <c r="G39" s="231">
        <v>28.454626630888701</v>
      </c>
      <c r="H39" s="231">
        <v>37.145122606688133</v>
      </c>
      <c r="I39" s="231">
        <v>28.14253207583705</v>
      </c>
      <c r="J39" s="231">
        <v>26.698761892557791</v>
      </c>
      <c r="K39" s="231">
        <v>29.122629504986609</v>
      </c>
      <c r="L39" s="231">
        <v>30.790068692913589</v>
      </c>
      <c r="M39" s="231">
        <v>21.370548875368812</v>
      </c>
      <c r="N39" s="231">
        <v>17.573348175489858</v>
      </c>
      <c r="O39" s="231">
        <v>12.787736736006821</v>
      </c>
      <c r="P39" s="231">
        <v>10.558527475006009</v>
      </c>
      <c r="Q39" s="231">
        <v>11.185883244080349</v>
      </c>
      <c r="R39" s="231">
        <v>10.89969341289401</v>
      </c>
      <c r="S39" s="231">
        <v>10.58096977892674</v>
      </c>
      <c r="T39" s="231">
        <v>10.40317531316736</v>
      </c>
      <c r="U39" s="231">
        <v>9.8689450101859606</v>
      </c>
      <c r="V39" s="231">
        <v>8.8692105260493701</v>
      </c>
      <c r="W39" s="231">
        <v>7.6062825398742184</v>
      </c>
      <c r="DA39" s="73" t="s">
        <v>2262</v>
      </c>
    </row>
    <row r="40" spans="1:105" ht="12" customHeight="1" x14ac:dyDescent="0.25">
      <c r="A40" s="64" t="s">
        <v>34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0.39786985052714668</v>
      </c>
      <c r="L40" s="231">
        <v>0.39786985052762891</v>
      </c>
      <c r="M40" s="231">
        <v>0.39786985052713192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2263</v>
      </c>
    </row>
    <row r="41" spans="1:105" ht="12" customHeight="1" x14ac:dyDescent="0.25">
      <c r="A41" s="64" t="s">
        <v>162</v>
      </c>
      <c r="B41" s="231">
        <v>5.9750994671675803</v>
      </c>
      <c r="C41" s="231">
        <v>11.52576195686437</v>
      </c>
      <c r="D41" s="231">
        <v>13.17797524146857</v>
      </c>
      <c r="E41" s="231">
        <v>17.914554428353622</v>
      </c>
      <c r="F41" s="231">
        <v>18.235431721070821</v>
      </c>
      <c r="G41" s="231">
        <v>18.145074639488321</v>
      </c>
      <c r="H41" s="231">
        <v>22.209619003114781</v>
      </c>
      <c r="I41" s="231">
        <v>24.366956069408079</v>
      </c>
      <c r="J41" s="231">
        <v>22.782308211907999</v>
      </c>
      <c r="K41" s="231">
        <v>25.08794700616513</v>
      </c>
      <c r="L41" s="231">
        <v>27.612031716534769</v>
      </c>
      <c r="M41" s="231">
        <v>35.073718641917807</v>
      </c>
      <c r="N41" s="231">
        <v>41.811385525191348</v>
      </c>
      <c r="O41" s="231">
        <v>40.834287227721909</v>
      </c>
      <c r="P41" s="231">
        <v>40.732773550146383</v>
      </c>
      <c r="Q41" s="231">
        <v>48.590699122202018</v>
      </c>
      <c r="R41" s="231">
        <v>50.183959818624437</v>
      </c>
      <c r="S41" s="231">
        <v>52.60147984211963</v>
      </c>
      <c r="T41" s="231">
        <v>51.177769363825213</v>
      </c>
      <c r="U41" s="231">
        <v>54.127019866110437</v>
      </c>
      <c r="V41" s="231">
        <v>55.331026992678069</v>
      </c>
      <c r="W41" s="231">
        <v>59.791088645000713</v>
      </c>
      <c r="DA41" s="73" t="s">
        <v>2264</v>
      </c>
    </row>
    <row r="42" spans="1:105" ht="12" customHeight="1" x14ac:dyDescent="0.25">
      <c r="A42" s="64" t="s">
        <v>36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2265</v>
      </c>
    </row>
    <row r="43" spans="1:105" ht="12" customHeight="1" x14ac:dyDescent="0.25">
      <c r="A43" s="64" t="s">
        <v>73</v>
      </c>
      <c r="B43" s="231">
        <v>30.546501723071021</v>
      </c>
      <c r="C43" s="231">
        <v>31.144045857822249</v>
      </c>
      <c r="D43" s="231">
        <v>31.354964258191661</v>
      </c>
      <c r="E43" s="231">
        <v>32.110720920305582</v>
      </c>
      <c r="F43" s="231">
        <v>32.022835617163601</v>
      </c>
      <c r="G43" s="231">
        <v>32.655559182045288</v>
      </c>
      <c r="H43" s="231">
        <v>33.138896713338589</v>
      </c>
      <c r="I43" s="231">
        <v>34.158309284994473</v>
      </c>
      <c r="J43" s="231">
        <v>33.973743821067949</v>
      </c>
      <c r="K43" s="231">
        <v>36.311309395526123</v>
      </c>
      <c r="L43" s="231">
        <v>39.430984568649393</v>
      </c>
      <c r="M43" s="231">
        <v>39.369452201910477</v>
      </c>
      <c r="N43" s="231">
        <v>3.7172509439934971</v>
      </c>
      <c r="O43" s="231">
        <v>8.4978254750379776</v>
      </c>
      <c r="P43" s="231">
        <v>8.4978254750505791</v>
      </c>
      <c r="Q43" s="231">
        <v>8.497825475040754</v>
      </c>
      <c r="R43" s="231">
        <v>10.02689687824809</v>
      </c>
      <c r="S43" s="231">
        <v>10.0284470509903</v>
      </c>
      <c r="T43" s="231">
        <v>10.59995461100042</v>
      </c>
      <c r="U43" s="231">
        <v>10.702645645589699</v>
      </c>
      <c r="V43" s="231">
        <v>11.26080273839192</v>
      </c>
      <c r="W43" s="231">
        <v>13.89407167094592</v>
      </c>
      <c r="DA43" s="73" t="s">
        <v>2266</v>
      </c>
    </row>
    <row r="44" spans="1:105" ht="12" customHeight="1" x14ac:dyDescent="0.25">
      <c r="A44" s="64" t="s">
        <v>79</v>
      </c>
      <c r="B44" s="231">
        <v>7.0563653643373421</v>
      </c>
      <c r="C44" s="231">
        <v>5.7985764595565223</v>
      </c>
      <c r="D44" s="231">
        <v>8.2821512199338869</v>
      </c>
      <c r="E44" s="231">
        <v>9.0283134401245739</v>
      </c>
      <c r="F44" s="231">
        <v>11.000261515918959</v>
      </c>
      <c r="G44" s="231">
        <v>17.32113234310679</v>
      </c>
      <c r="H44" s="231">
        <v>17.875391387022479</v>
      </c>
      <c r="I44" s="231">
        <v>22.831911597682051</v>
      </c>
      <c r="J44" s="231">
        <v>18.33375640219478</v>
      </c>
      <c r="K44" s="231">
        <v>16.585637805985819</v>
      </c>
      <c r="L44" s="231">
        <v>18.450985797056251</v>
      </c>
      <c r="M44" s="231">
        <v>15.72224619094786</v>
      </c>
      <c r="N44" s="231">
        <v>14.37919256762658</v>
      </c>
      <c r="O44" s="231">
        <v>16.852138017907649</v>
      </c>
      <c r="P44" s="231">
        <v>17.960694478686879</v>
      </c>
      <c r="Q44" s="231">
        <v>13.21733606450867</v>
      </c>
      <c r="R44" s="231">
        <v>13.50513326953152</v>
      </c>
      <c r="S44" s="231">
        <v>11.987175691414789</v>
      </c>
      <c r="T44" s="231">
        <v>11.3706757052936</v>
      </c>
      <c r="U44" s="231">
        <v>12.36541796470382</v>
      </c>
      <c r="V44" s="231">
        <v>14.799990454310761</v>
      </c>
      <c r="W44" s="231">
        <v>11.324858390257351</v>
      </c>
      <c r="DA44" s="73" t="s">
        <v>2267</v>
      </c>
    </row>
    <row r="45" spans="1:105" ht="12" customHeight="1" x14ac:dyDescent="0.25">
      <c r="A45" s="57" t="s">
        <v>2185</v>
      </c>
      <c r="B45" s="263">
        <f t="shared" ref="B45:W45" si="2">B46+B52+B63+B64+B65</f>
        <v>19.180456606834095</v>
      </c>
      <c r="C45" s="263">
        <f t="shared" si="2"/>
        <v>18.344590211393573</v>
      </c>
      <c r="D45" s="263">
        <f t="shared" si="2"/>
        <v>21.467442048442923</v>
      </c>
      <c r="E45" s="263">
        <f t="shared" si="2"/>
        <v>20.100661609957555</v>
      </c>
      <c r="F45" s="263">
        <f t="shared" si="2"/>
        <v>19.284637195799089</v>
      </c>
      <c r="G45" s="263">
        <f t="shared" si="2"/>
        <v>18.961188349841141</v>
      </c>
      <c r="H45" s="263">
        <f t="shared" si="2"/>
        <v>20.911534053963553</v>
      </c>
      <c r="I45" s="263">
        <f t="shared" si="2"/>
        <v>20.627083430157242</v>
      </c>
      <c r="J45" s="263">
        <f t="shared" si="2"/>
        <v>19.170157173737405</v>
      </c>
      <c r="K45" s="263">
        <f t="shared" si="2"/>
        <v>20.023809582261144</v>
      </c>
      <c r="L45" s="263">
        <f t="shared" si="2"/>
        <v>21.400648521284737</v>
      </c>
      <c r="M45" s="263">
        <f t="shared" si="2"/>
        <v>20.771057773995285</v>
      </c>
      <c r="N45" s="263">
        <f t="shared" si="2"/>
        <v>16.091620971705428</v>
      </c>
      <c r="O45" s="263">
        <f t="shared" si="2"/>
        <v>16.200179651465575</v>
      </c>
      <c r="P45" s="263">
        <f t="shared" si="2"/>
        <v>16.107766219910015</v>
      </c>
      <c r="Q45" s="263">
        <f t="shared" si="2"/>
        <v>16.897560316245755</v>
      </c>
      <c r="R45" s="263">
        <f t="shared" si="2"/>
        <v>17.06484736118313</v>
      </c>
      <c r="S45" s="263">
        <f t="shared" si="2"/>
        <v>17.036814596123964</v>
      </c>
      <c r="T45" s="263">
        <f t="shared" si="2"/>
        <v>16.890335766520149</v>
      </c>
      <c r="U45" s="263">
        <f t="shared" si="2"/>
        <v>17.349566712154022</v>
      </c>
      <c r="V45" s="263">
        <f t="shared" si="2"/>
        <v>17.358161905217429</v>
      </c>
      <c r="W45" s="263">
        <f t="shared" si="2"/>
        <v>17.879070567563886</v>
      </c>
      <c r="DA45" s="70"/>
    </row>
    <row r="46" spans="1:105" ht="12" customHeight="1" x14ac:dyDescent="0.25">
      <c r="A46" s="165" t="s">
        <v>2186</v>
      </c>
      <c r="B46" s="348">
        <v>8.3424041978359025</v>
      </c>
      <c r="C46" s="348">
        <v>7.9303676130325984</v>
      </c>
      <c r="D46" s="348">
        <v>9.4576214793759021</v>
      </c>
      <c r="E46" s="348">
        <v>8.7480174817787386</v>
      </c>
      <c r="F46" s="348">
        <v>8.2932221352785866</v>
      </c>
      <c r="G46" s="348">
        <v>8.0721786555205775</v>
      </c>
      <c r="H46" s="348">
        <v>8.9854131219483246</v>
      </c>
      <c r="I46" s="348">
        <v>8.7708050574620255</v>
      </c>
      <c r="J46" s="348">
        <v>8.1214133499488241</v>
      </c>
      <c r="K46" s="348">
        <v>8.5121369863220053</v>
      </c>
      <c r="L46" s="348">
        <v>9.1267654805445488</v>
      </c>
      <c r="M46" s="348">
        <v>8.8879533794910017</v>
      </c>
      <c r="N46" s="348">
        <v>6.7068969571257337</v>
      </c>
      <c r="O46" s="348">
        <v>6.743987396794374</v>
      </c>
      <c r="P46" s="348">
        <v>6.633901077121136</v>
      </c>
      <c r="Q46" s="348">
        <v>7.0493943839546267</v>
      </c>
      <c r="R46" s="348">
        <v>7.0884564978127829</v>
      </c>
      <c r="S46" s="348">
        <v>7.0527369473472401</v>
      </c>
      <c r="T46" s="348">
        <v>6.9473137307510848</v>
      </c>
      <c r="U46" s="348">
        <v>7.1360290485339064</v>
      </c>
      <c r="V46" s="348">
        <v>7.1768208159040334</v>
      </c>
      <c r="W46" s="348">
        <v>7.3669931490061424</v>
      </c>
      <c r="DA46" s="167" t="s">
        <v>2268</v>
      </c>
    </row>
    <row r="47" spans="1:105" ht="12" customHeight="1" x14ac:dyDescent="0.25">
      <c r="A47" s="59" t="s">
        <v>30</v>
      </c>
      <c r="B47" s="232">
        <v>0</v>
      </c>
      <c r="C47" s="232">
        <v>0</v>
      </c>
      <c r="D47" s="232">
        <v>0</v>
      </c>
      <c r="E47" s="232">
        <v>0</v>
      </c>
      <c r="F47" s="232">
        <v>0</v>
      </c>
      <c r="G47" s="232">
        <v>0</v>
      </c>
      <c r="H47" s="232">
        <v>0</v>
      </c>
      <c r="I47" s="232">
        <v>0</v>
      </c>
      <c r="J47" s="232">
        <v>0</v>
      </c>
      <c r="K47" s="232">
        <v>0</v>
      </c>
      <c r="L47" s="232">
        <v>0</v>
      </c>
      <c r="M47" s="232">
        <v>0</v>
      </c>
      <c r="N47" s="232">
        <v>0</v>
      </c>
      <c r="O47" s="232">
        <v>0</v>
      </c>
      <c r="P47" s="232">
        <v>0</v>
      </c>
      <c r="Q47" s="232">
        <v>0</v>
      </c>
      <c r="R47" s="232">
        <v>0</v>
      </c>
      <c r="S47" s="232">
        <v>0</v>
      </c>
      <c r="T47" s="232">
        <v>0</v>
      </c>
      <c r="U47" s="232">
        <v>0</v>
      </c>
      <c r="V47" s="232">
        <v>0</v>
      </c>
      <c r="W47" s="232">
        <v>0</v>
      </c>
      <c r="DA47" s="71" t="s">
        <v>2269</v>
      </c>
    </row>
    <row r="48" spans="1:105" ht="12" customHeight="1" x14ac:dyDescent="0.25">
      <c r="A48" s="59" t="s">
        <v>33</v>
      </c>
      <c r="B48" s="232">
        <v>1.022243892702948</v>
      </c>
      <c r="C48" s="232">
        <v>1.047019327037167</v>
      </c>
      <c r="D48" s="232">
        <v>1.3258827336161629</v>
      </c>
      <c r="E48" s="232">
        <v>1.3507454342552521</v>
      </c>
      <c r="F48" s="232">
        <v>1.209286080794381</v>
      </c>
      <c r="G48" s="232">
        <v>1.1297873035419539</v>
      </c>
      <c r="H48" s="232">
        <v>0.99288654246284558</v>
      </c>
      <c r="I48" s="232">
        <v>0.94928628543504812</v>
      </c>
      <c r="J48" s="232">
        <v>0.95629732715501581</v>
      </c>
      <c r="K48" s="232">
        <v>0.85813208948903952</v>
      </c>
      <c r="L48" s="232">
        <v>0.86270069884524514</v>
      </c>
      <c r="M48" s="232">
        <v>0.86587968610540023</v>
      </c>
      <c r="N48" s="232">
        <v>0.70275940653437352</v>
      </c>
      <c r="O48" s="232">
        <v>0.79694439819719365</v>
      </c>
      <c r="P48" s="232">
        <v>0.66841050007344249</v>
      </c>
      <c r="Q48" s="232">
        <v>0.55554247873125118</v>
      </c>
      <c r="R48" s="232">
        <v>0.53288145023480138</v>
      </c>
      <c r="S48" s="232">
        <v>0.51528174189848497</v>
      </c>
      <c r="T48" s="232">
        <v>0.54542844466376539</v>
      </c>
      <c r="U48" s="232">
        <v>0.55061686903911844</v>
      </c>
      <c r="V48" s="232">
        <v>0.52914848512607449</v>
      </c>
      <c r="W48" s="232">
        <v>0.52564628723045881</v>
      </c>
      <c r="DA48" s="71" t="s">
        <v>2270</v>
      </c>
    </row>
    <row r="49" spans="1:105" ht="12" customHeight="1" x14ac:dyDescent="0.25">
      <c r="A49" s="59" t="s">
        <v>160</v>
      </c>
      <c r="B49" s="232">
        <v>1.59481601853854</v>
      </c>
      <c r="C49" s="232">
        <v>1.813677304363617</v>
      </c>
      <c r="D49" s="232">
        <v>1.828159456543708</v>
      </c>
      <c r="E49" s="232">
        <v>0.92882259028943082</v>
      </c>
      <c r="F49" s="232">
        <v>1.0770111747875559</v>
      </c>
      <c r="G49" s="232">
        <v>1.2001297838142859</v>
      </c>
      <c r="H49" s="232">
        <v>1.061996251826963</v>
      </c>
      <c r="I49" s="232">
        <v>1.176451983640737</v>
      </c>
      <c r="J49" s="232">
        <v>0.88856232529039747</v>
      </c>
      <c r="K49" s="232">
        <v>0.87695003502507196</v>
      </c>
      <c r="L49" s="232">
        <v>0.88056512427950684</v>
      </c>
      <c r="M49" s="232">
        <v>0.88836544949036322</v>
      </c>
      <c r="N49" s="232">
        <v>0.69545608608042364</v>
      </c>
      <c r="O49" s="232">
        <v>0.68962998131893394</v>
      </c>
      <c r="P49" s="232">
        <v>0.83358468032873168</v>
      </c>
      <c r="Q49" s="232">
        <v>0.93084378828215864</v>
      </c>
      <c r="R49" s="232">
        <v>0.74014097401891787</v>
      </c>
      <c r="S49" s="232">
        <v>0.60662464877373057</v>
      </c>
      <c r="T49" s="232">
        <v>0.5898219389678595</v>
      </c>
      <c r="U49" s="232">
        <v>0.51136988390214877</v>
      </c>
      <c r="V49" s="232">
        <v>0.3502300714173241</v>
      </c>
      <c r="W49" s="232">
        <v>0.29261379503713197</v>
      </c>
      <c r="DA49" s="71" t="s">
        <v>2271</v>
      </c>
    </row>
    <row r="50" spans="1:105" ht="12" customHeight="1" x14ac:dyDescent="0.25">
      <c r="A50" s="59" t="s">
        <v>70</v>
      </c>
      <c r="B50" s="232">
        <v>5.1004572719025534</v>
      </c>
      <c r="C50" s="232">
        <v>3.836891156382884</v>
      </c>
      <c r="D50" s="232">
        <v>4.9615910733015189</v>
      </c>
      <c r="E50" s="232">
        <v>4.5528392409724683</v>
      </c>
      <c r="F50" s="232">
        <v>3.966808893152217</v>
      </c>
      <c r="G50" s="232">
        <v>3.519633935564872</v>
      </c>
      <c r="H50" s="232">
        <v>4.3530464441555514</v>
      </c>
      <c r="I50" s="232">
        <v>3.5775491642476038</v>
      </c>
      <c r="J50" s="232">
        <v>3.4018786341836309</v>
      </c>
      <c r="K50" s="232">
        <v>3.65715268887871</v>
      </c>
      <c r="L50" s="232">
        <v>3.9105906331968141</v>
      </c>
      <c r="M50" s="232">
        <v>2.7173082917601148</v>
      </c>
      <c r="N50" s="232">
        <v>1.581776010411313</v>
      </c>
      <c r="O50" s="232">
        <v>1.2631214839577209</v>
      </c>
      <c r="P50" s="232">
        <v>1.0646318639478991</v>
      </c>
      <c r="Q50" s="232">
        <v>1.049275667350956</v>
      </c>
      <c r="R50" s="232">
        <v>1.046041828859287</v>
      </c>
      <c r="S50" s="232">
        <v>1.0013105650515179</v>
      </c>
      <c r="T50" s="232">
        <v>0.98984669540179626</v>
      </c>
      <c r="U50" s="232">
        <v>0.94444475657933513</v>
      </c>
      <c r="V50" s="232">
        <v>0.87732685068638261</v>
      </c>
      <c r="W50" s="232">
        <v>0.74549241301200531</v>
      </c>
      <c r="DA50" s="71" t="s">
        <v>2272</v>
      </c>
    </row>
    <row r="51" spans="1:105" ht="12" customHeight="1" x14ac:dyDescent="0.25">
      <c r="A51" s="59" t="s">
        <v>162</v>
      </c>
      <c r="B51" s="232">
        <v>0.62488701469186148</v>
      </c>
      <c r="C51" s="232">
        <v>1.232779825248927</v>
      </c>
      <c r="D51" s="232">
        <v>1.341988215914512</v>
      </c>
      <c r="E51" s="232">
        <v>1.915610216261588</v>
      </c>
      <c r="F51" s="232">
        <v>2.040115986544432</v>
      </c>
      <c r="G51" s="232">
        <v>2.2226276325994649</v>
      </c>
      <c r="H51" s="232">
        <v>2.5774838835029641</v>
      </c>
      <c r="I51" s="232">
        <v>3.0675176241386359</v>
      </c>
      <c r="J51" s="232">
        <v>2.8746750633197791</v>
      </c>
      <c r="K51" s="232">
        <v>3.119902172929184</v>
      </c>
      <c r="L51" s="232">
        <v>3.4729090242229832</v>
      </c>
      <c r="M51" s="232">
        <v>4.4163999521351238</v>
      </c>
      <c r="N51" s="232">
        <v>3.726905454099624</v>
      </c>
      <c r="O51" s="232">
        <v>3.994291533320526</v>
      </c>
      <c r="P51" s="232">
        <v>4.0672740327710626</v>
      </c>
      <c r="Q51" s="232">
        <v>4.5137324495902611</v>
      </c>
      <c r="R51" s="232">
        <v>4.7693922446997767</v>
      </c>
      <c r="S51" s="232">
        <v>4.9295199916235068</v>
      </c>
      <c r="T51" s="232">
        <v>4.8222166517176639</v>
      </c>
      <c r="U51" s="232">
        <v>5.1295975390133037</v>
      </c>
      <c r="V51" s="232">
        <v>5.4201154086742527</v>
      </c>
      <c r="W51" s="232">
        <v>5.8032406537265464</v>
      </c>
      <c r="DA51" s="71" t="s">
        <v>2273</v>
      </c>
    </row>
    <row r="52" spans="1:105" ht="12" customHeight="1" x14ac:dyDescent="0.25">
      <c r="A52" s="165" t="s">
        <v>2193</v>
      </c>
      <c r="B52" s="348">
        <v>8.0577359641113571</v>
      </c>
      <c r="C52" s="348">
        <v>7.6369290631596618</v>
      </c>
      <c r="D52" s="348">
        <v>9.102518569359388</v>
      </c>
      <c r="E52" s="348">
        <v>8.4359537418196116</v>
      </c>
      <c r="F52" s="348">
        <v>8.043337301454125</v>
      </c>
      <c r="G52" s="348">
        <v>7.9601785507419276</v>
      </c>
      <c r="H52" s="348">
        <v>8.8166497681399338</v>
      </c>
      <c r="I52" s="348">
        <v>8.700632882377624</v>
      </c>
      <c r="J52" s="348">
        <v>8.01164709423918</v>
      </c>
      <c r="K52" s="348">
        <v>8.3584788239190164</v>
      </c>
      <c r="L52" s="348">
        <v>8.9827090652223731</v>
      </c>
      <c r="M52" s="348">
        <v>8.6614025457931092</v>
      </c>
      <c r="N52" s="348">
        <v>6.4155637688114089</v>
      </c>
      <c r="O52" s="348">
        <v>6.4833587425751276</v>
      </c>
      <c r="P52" s="348">
        <v>6.3903650822665394</v>
      </c>
      <c r="Q52" s="348">
        <v>6.7157726860710829</v>
      </c>
      <c r="R52" s="348">
        <v>6.7479957537711419</v>
      </c>
      <c r="S52" s="348">
        <v>6.6882469615178302</v>
      </c>
      <c r="T52" s="348">
        <v>6.5801042047686016</v>
      </c>
      <c r="U52" s="348">
        <v>6.762331880803246</v>
      </c>
      <c r="V52" s="348">
        <v>6.8261100412525506</v>
      </c>
      <c r="W52" s="348">
        <v>6.9495877728107356</v>
      </c>
      <c r="DA52" s="167" t="s">
        <v>2274</v>
      </c>
    </row>
    <row r="53" spans="1:105" ht="12" customHeight="1" x14ac:dyDescent="0.25">
      <c r="A53" s="64" t="s">
        <v>30</v>
      </c>
      <c r="B53" s="231">
        <v>0</v>
      </c>
      <c r="C53" s="231">
        <v>0</v>
      </c>
      <c r="D53" s="231">
        <v>0</v>
      </c>
      <c r="E53" s="231">
        <v>0</v>
      </c>
      <c r="F53" s="231">
        <v>0</v>
      </c>
      <c r="G53" s="231">
        <v>0</v>
      </c>
      <c r="H53" s="231">
        <v>0</v>
      </c>
      <c r="I53" s="231">
        <v>0</v>
      </c>
      <c r="J53" s="231">
        <v>0</v>
      </c>
      <c r="K53" s="231">
        <v>0</v>
      </c>
      <c r="L53" s="231">
        <v>0</v>
      </c>
      <c r="M53" s="231">
        <v>0</v>
      </c>
      <c r="N53" s="231">
        <v>0</v>
      </c>
      <c r="O53" s="231">
        <v>0</v>
      </c>
      <c r="P53" s="231">
        <v>0</v>
      </c>
      <c r="Q53" s="231">
        <v>0</v>
      </c>
      <c r="R53" s="231">
        <v>0</v>
      </c>
      <c r="S53" s="231">
        <v>0</v>
      </c>
      <c r="T53" s="231">
        <v>0</v>
      </c>
      <c r="U53" s="231">
        <v>0</v>
      </c>
      <c r="V53" s="231">
        <v>0</v>
      </c>
      <c r="W53" s="231">
        <v>0</v>
      </c>
      <c r="DA53" s="73" t="s">
        <v>2275</v>
      </c>
    </row>
    <row r="54" spans="1:105" ht="12" customHeight="1" x14ac:dyDescent="0.25">
      <c r="A54" s="64" t="s">
        <v>32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2276</v>
      </c>
    </row>
    <row r="55" spans="1:105" ht="12" customHeight="1" x14ac:dyDescent="0.25">
      <c r="A55" s="64" t="s">
        <v>33</v>
      </c>
      <c r="B55" s="231">
        <v>0.67335605627535988</v>
      </c>
      <c r="C55" s="231">
        <v>0.67435010966434072</v>
      </c>
      <c r="D55" s="231">
        <v>0.89691586627490849</v>
      </c>
      <c r="E55" s="231">
        <v>0.87019980410858089</v>
      </c>
      <c r="F55" s="231">
        <v>0.74462369385336147</v>
      </c>
      <c r="G55" s="231">
        <v>0.63538264197784911</v>
      </c>
      <c r="H55" s="231">
        <v>0.58937455348176215</v>
      </c>
      <c r="I55" s="231">
        <v>0.51946707588961849</v>
      </c>
      <c r="J55" s="231">
        <v>0.52209376873793822</v>
      </c>
      <c r="K55" s="231">
        <v>0.4753624756734991</v>
      </c>
      <c r="L55" s="231">
        <v>0.47251077156419441</v>
      </c>
      <c r="M55" s="231">
        <v>0.47371547805562231</v>
      </c>
      <c r="N55" s="231">
        <v>0.5431245798044676</v>
      </c>
      <c r="O55" s="231">
        <v>0.56125451598327847</v>
      </c>
      <c r="P55" s="231">
        <v>0.46113747696994412</v>
      </c>
      <c r="Q55" s="231">
        <v>0.41198481953847521</v>
      </c>
      <c r="R55" s="231">
        <v>0.38625942963371912</v>
      </c>
      <c r="S55" s="231">
        <v>0.37877795158915861</v>
      </c>
      <c r="T55" s="231">
        <v>0.39876682841202421</v>
      </c>
      <c r="U55" s="231">
        <v>0.40024594735910651</v>
      </c>
      <c r="V55" s="231">
        <v>0.37212115568553289</v>
      </c>
      <c r="W55" s="231">
        <v>0.3730835393581306</v>
      </c>
      <c r="DA55" s="73" t="s">
        <v>2277</v>
      </c>
    </row>
    <row r="56" spans="1:105" ht="12" customHeight="1" x14ac:dyDescent="0.25">
      <c r="A56" s="64" t="s">
        <v>160</v>
      </c>
      <c r="B56" s="231">
        <v>1.0704889734391581</v>
      </c>
      <c r="C56" s="231">
        <v>1.190342981355903</v>
      </c>
      <c r="D56" s="231">
        <v>1.260207407312109</v>
      </c>
      <c r="E56" s="231">
        <v>0.60976094650434287</v>
      </c>
      <c r="F56" s="231">
        <v>0.67578627909521172</v>
      </c>
      <c r="G56" s="231">
        <v>0.68777792605947308</v>
      </c>
      <c r="H56" s="231">
        <v>0.64238605369203106</v>
      </c>
      <c r="I56" s="231">
        <v>0.65601895763114659</v>
      </c>
      <c r="J56" s="231">
        <v>0.49433894501340708</v>
      </c>
      <c r="K56" s="231">
        <v>0.49502481093491002</v>
      </c>
      <c r="L56" s="231">
        <v>0.49146705124040552</v>
      </c>
      <c r="M56" s="231">
        <v>0.4952597642083264</v>
      </c>
      <c r="N56" s="231">
        <v>0.54770141827740082</v>
      </c>
      <c r="O56" s="231">
        <v>0.49491352596615168</v>
      </c>
      <c r="P56" s="231">
        <v>0.58602783305531136</v>
      </c>
      <c r="Q56" s="231">
        <v>0.70343198152793718</v>
      </c>
      <c r="R56" s="231">
        <v>0.54669399390411622</v>
      </c>
      <c r="S56" s="231">
        <v>0.45440317033797289</v>
      </c>
      <c r="T56" s="231">
        <v>0.43942375065521222</v>
      </c>
      <c r="U56" s="231">
        <v>0.37878601939978179</v>
      </c>
      <c r="V56" s="231">
        <v>0.25098143593541811</v>
      </c>
      <c r="W56" s="231">
        <v>0.21163556245928669</v>
      </c>
      <c r="DA56" s="73" t="s">
        <v>2278</v>
      </c>
    </row>
    <row r="57" spans="1:105" ht="12" customHeight="1" x14ac:dyDescent="0.25">
      <c r="A57" s="64" t="s">
        <v>70</v>
      </c>
      <c r="B57" s="231">
        <v>3.3190829973808889</v>
      </c>
      <c r="C57" s="231">
        <v>2.4413439320747261</v>
      </c>
      <c r="D57" s="231">
        <v>3.3157846143476521</v>
      </c>
      <c r="E57" s="231">
        <v>2.8976541012440729</v>
      </c>
      <c r="F57" s="231">
        <v>2.4130583757497699</v>
      </c>
      <c r="G57" s="231">
        <v>1.9554868759717909</v>
      </c>
      <c r="H57" s="231">
        <v>2.5527236995930691</v>
      </c>
      <c r="I57" s="231">
        <v>1.934038806581091</v>
      </c>
      <c r="J57" s="231">
        <v>1.83481861009265</v>
      </c>
      <c r="K57" s="231">
        <v>2.001394027394114</v>
      </c>
      <c r="L57" s="231">
        <v>2.115985425509058</v>
      </c>
      <c r="M57" s="231">
        <v>1.4686479074279191</v>
      </c>
      <c r="N57" s="231">
        <v>1.207692941110293</v>
      </c>
      <c r="O57" s="231">
        <v>0.87881143847089915</v>
      </c>
      <c r="P57" s="231">
        <v>0.7256135241131072</v>
      </c>
      <c r="Q57" s="231">
        <v>0.76872728515112143</v>
      </c>
      <c r="R57" s="231">
        <v>0.74905946570716675</v>
      </c>
      <c r="S57" s="231">
        <v>0.7271558262263218</v>
      </c>
      <c r="T57" s="231">
        <v>0.71493725984262246</v>
      </c>
      <c r="U57" s="231">
        <v>0.67822335880367834</v>
      </c>
      <c r="V57" s="231">
        <v>0.60951862095751996</v>
      </c>
      <c r="W57" s="231">
        <v>0.52272644004792768</v>
      </c>
      <c r="DA57" s="73" t="s">
        <v>2279</v>
      </c>
    </row>
    <row r="58" spans="1:105" ht="12" customHeight="1" x14ac:dyDescent="0.25">
      <c r="A58" s="64" t="s">
        <v>34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2.734280372549713E-2</v>
      </c>
      <c r="L58" s="231">
        <v>2.7342803725530239E-2</v>
      </c>
      <c r="M58" s="231">
        <v>2.734280372549612E-2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2280</v>
      </c>
    </row>
    <row r="59" spans="1:105" ht="12" customHeight="1" x14ac:dyDescent="0.25">
      <c r="A59" s="64" t="s">
        <v>162</v>
      </c>
      <c r="B59" s="231">
        <v>0.41062667039139827</v>
      </c>
      <c r="C59" s="231">
        <v>0.7920847647938124</v>
      </c>
      <c r="D59" s="231">
        <v>0.90562979338478677</v>
      </c>
      <c r="E59" s="231">
        <v>1.2311416532698209</v>
      </c>
      <c r="F59" s="231">
        <v>1.253193298608394</v>
      </c>
      <c r="G59" s="231">
        <v>1.246983690256201</v>
      </c>
      <c r="H59" s="231">
        <v>1.5263113111376709</v>
      </c>
      <c r="I59" s="231">
        <v>1.674569953744653</v>
      </c>
      <c r="J59" s="231">
        <v>1.565668222979562</v>
      </c>
      <c r="K59" s="231">
        <v>1.72411860299639</v>
      </c>
      <c r="L59" s="231">
        <v>1.8975812384052411</v>
      </c>
      <c r="M59" s="231">
        <v>2.4103706362235031</v>
      </c>
      <c r="N59" s="231">
        <v>2.8734032156286631</v>
      </c>
      <c r="O59" s="231">
        <v>2.8062541040967699</v>
      </c>
      <c r="P59" s="231">
        <v>2.7992777811667389</v>
      </c>
      <c r="Q59" s="231">
        <v>3.3392978815126479</v>
      </c>
      <c r="R59" s="231">
        <v>3.4487915122768502</v>
      </c>
      <c r="S59" s="231">
        <v>3.614930704319947</v>
      </c>
      <c r="T59" s="231">
        <v>3.517089070634055</v>
      </c>
      <c r="U59" s="231">
        <v>3.7197703683359689</v>
      </c>
      <c r="V59" s="231">
        <v>3.8025133319011171</v>
      </c>
      <c r="W59" s="231">
        <v>4.1090220814369243</v>
      </c>
      <c r="DA59" s="73" t="s">
        <v>2281</v>
      </c>
    </row>
    <row r="60" spans="1:105" ht="12" customHeight="1" x14ac:dyDescent="0.25">
      <c r="A60" s="64" t="s">
        <v>36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2282</v>
      </c>
    </row>
    <row r="61" spans="1:105" ht="12" customHeight="1" x14ac:dyDescent="0.25">
      <c r="A61" s="64" t="s">
        <v>73</v>
      </c>
      <c r="B61" s="231">
        <v>2.0992467763211509</v>
      </c>
      <c r="C61" s="231">
        <v>2.140311792864066</v>
      </c>
      <c r="D61" s="231">
        <v>2.1548067349054301</v>
      </c>
      <c r="E61" s="231">
        <v>2.2067445885755141</v>
      </c>
      <c r="F61" s="231">
        <v>2.200704848215739</v>
      </c>
      <c r="G61" s="231">
        <v>2.2441875002039069</v>
      </c>
      <c r="H61" s="231">
        <v>2.2774038980631799</v>
      </c>
      <c r="I61" s="231">
        <v>2.347460972820568</v>
      </c>
      <c r="J61" s="231">
        <v>2.3347770832321468</v>
      </c>
      <c r="K61" s="231">
        <v>2.4954215668822779</v>
      </c>
      <c r="L61" s="231">
        <v>2.709814956662878</v>
      </c>
      <c r="M61" s="231">
        <v>2.7055862687533079</v>
      </c>
      <c r="N61" s="231">
        <v>0.25546058045204451</v>
      </c>
      <c r="O61" s="231">
        <v>0.58399593170892738</v>
      </c>
      <c r="P61" s="231">
        <v>0.58399593170979347</v>
      </c>
      <c r="Q61" s="231">
        <v>0.58399593170911834</v>
      </c>
      <c r="R61" s="231">
        <v>0.68907828264567417</v>
      </c>
      <c r="S61" s="231">
        <v>0.68918481514361207</v>
      </c>
      <c r="T61" s="231">
        <v>0.7284605205540382</v>
      </c>
      <c r="U61" s="231">
        <v>0.73551775497233518</v>
      </c>
      <c r="V61" s="231">
        <v>0.77387597642657424</v>
      </c>
      <c r="W61" s="231">
        <v>0.95484207748670158</v>
      </c>
      <c r="DA61" s="73" t="s">
        <v>2283</v>
      </c>
    </row>
    <row r="62" spans="1:105" ht="12" customHeight="1" x14ac:dyDescent="0.25">
      <c r="A62" s="64" t="s">
        <v>79</v>
      </c>
      <c r="B62" s="231">
        <v>0.4849344903034003</v>
      </c>
      <c r="C62" s="231">
        <v>0.39849548240681332</v>
      </c>
      <c r="D62" s="231">
        <v>0.56917415313450015</v>
      </c>
      <c r="E62" s="231">
        <v>0.62045264811727852</v>
      </c>
      <c r="F62" s="231">
        <v>0.75597080593164867</v>
      </c>
      <c r="G62" s="231">
        <v>1.1903599162727081</v>
      </c>
      <c r="H62" s="231">
        <v>1.2284502521722209</v>
      </c>
      <c r="I62" s="231">
        <v>1.569077115710547</v>
      </c>
      <c r="J62" s="231">
        <v>1.2599504641834749</v>
      </c>
      <c r="K62" s="231">
        <v>1.139814536312328</v>
      </c>
      <c r="L62" s="231">
        <v>1.268006818115065</v>
      </c>
      <c r="M62" s="231">
        <v>1.080479687398934</v>
      </c>
      <c r="N62" s="231">
        <v>0.98818103353854103</v>
      </c>
      <c r="O62" s="231">
        <v>1.158129226349101</v>
      </c>
      <c r="P62" s="231">
        <v>1.234312535251644</v>
      </c>
      <c r="Q62" s="231">
        <v>0.90833478663178302</v>
      </c>
      <c r="R62" s="231">
        <v>0.92811306960361528</v>
      </c>
      <c r="S62" s="231">
        <v>0.82379449390081794</v>
      </c>
      <c r="T62" s="231">
        <v>0.78142677467064892</v>
      </c>
      <c r="U62" s="231">
        <v>0.84978843193237563</v>
      </c>
      <c r="V62" s="231">
        <v>1.0170995203463891</v>
      </c>
      <c r="W62" s="231">
        <v>0.77827807202176569</v>
      </c>
      <c r="DA62" s="73" t="s">
        <v>2284</v>
      </c>
    </row>
    <row r="63" spans="1:105" ht="12" customHeight="1" x14ac:dyDescent="0.25">
      <c r="A63" s="166" t="s">
        <v>2205</v>
      </c>
      <c r="B63" s="349">
        <v>1.088203685571657</v>
      </c>
      <c r="C63" s="349">
        <v>1.0870205319536621</v>
      </c>
      <c r="D63" s="349">
        <v>1.1379052758436869</v>
      </c>
      <c r="E63" s="349">
        <v>1.1415798492810409</v>
      </c>
      <c r="F63" s="349">
        <v>1.153864729559025</v>
      </c>
      <c r="G63" s="349">
        <v>1.1463316885100281</v>
      </c>
      <c r="H63" s="349">
        <v>1.217033401694537</v>
      </c>
      <c r="I63" s="349">
        <v>1.2351058309339149</v>
      </c>
      <c r="J63" s="349">
        <v>1.1887063649216381</v>
      </c>
      <c r="K63" s="349">
        <v>1.234146239124789</v>
      </c>
      <c r="L63" s="349">
        <v>1.2881510867593999</v>
      </c>
      <c r="M63" s="349">
        <v>1.260960000444558</v>
      </c>
      <c r="N63" s="349">
        <v>1.162116322564644</v>
      </c>
      <c r="O63" s="349">
        <v>1.163554022925456</v>
      </c>
      <c r="P63" s="349">
        <v>1.206868425531832</v>
      </c>
      <c r="Q63" s="349">
        <v>1.226005004381852</v>
      </c>
      <c r="R63" s="349">
        <v>1.263579713456092</v>
      </c>
      <c r="S63" s="349">
        <v>1.289973703349899</v>
      </c>
      <c r="T63" s="349">
        <v>1.316231317733437</v>
      </c>
      <c r="U63" s="349">
        <v>1.350786835590003</v>
      </c>
      <c r="V63" s="349">
        <v>1.3132227445400999</v>
      </c>
      <c r="W63" s="349">
        <v>1.394342852390871</v>
      </c>
      <c r="DA63" s="168" t="s">
        <v>2285</v>
      </c>
    </row>
    <row r="64" spans="1:105" ht="12" customHeight="1" x14ac:dyDescent="0.25">
      <c r="A64" s="60" t="s">
        <v>2207</v>
      </c>
      <c r="B64" s="264">
        <v>1.264275245251909</v>
      </c>
      <c r="C64" s="264">
        <v>1.2629006571574239</v>
      </c>
      <c r="D64" s="264">
        <v>1.3220185621177869</v>
      </c>
      <c r="E64" s="264">
        <v>1.3262876822239791</v>
      </c>
      <c r="F64" s="264">
        <v>1.3405602584266401</v>
      </c>
      <c r="G64" s="264">
        <v>1.331808369928202</v>
      </c>
      <c r="H64" s="264">
        <v>1.4139496335181341</v>
      </c>
      <c r="I64" s="264">
        <v>1.434946185185672</v>
      </c>
      <c r="J64" s="264">
        <v>1.3810392769018489</v>
      </c>
      <c r="K64" s="264">
        <v>1.4338313312425091</v>
      </c>
      <c r="L64" s="264">
        <v>1.496574173316392</v>
      </c>
      <c r="M64" s="264">
        <v>1.464983564154557</v>
      </c>
      <c r="N64" s="264">
        <v>1.3501469607225609</v>
      </c>
      <c r="O64" s="264">
        <v>1.351817281270419</v>
      </c>
      <c r="P64" s="264">
        <v>1.4021399623127531</v>
      </c>
      <c r="Q64" s="264">
        <v>1.424372843196797</v>
      </c>
      <c r="R64" s="264">
        <v>1.4680271472209081</v>
      </c>
      <c r="S64" s="264">
        <v>1.498691689611829</v>
      </c>
      <c r="T64" s="264">
        <v>1.5291977909094361</v>
      </c>
      <c r="U64" s="264">
        <v>1.5693443980126509</v>
      </c>
      <c r="V64" s="264">
        <v>1.525702430011199</v>
      </c>
      <c r="W64" s="264">
        <v>1.619947786471299</v>
      </c>
      <c r="DA64" s="72" t="s">
        <v>2286</v>
      </c>
    </row>
    <row r="65" spans="1:105" ht="12" customHeight="1" x14ac:dyDescent="0.25">
      <c r="A65" s="101" t="s">
        <v>2209</v>
      </c>
      <c r="B65" s="280">
        <v>0.42783751406327059</v>
      </c>
      <c r="C65" s="280">
        <v>0.42737234609022501</v>
      </c>
      <c r="D65" s="280">
        <v>0.44737816174615869</v>
      </c>
      <c r="E65" s="280">
        <v>0.44882285485419082</v>
      </c>
      <c r="F65" s="280">
        <v>0.45365277108070728</v>
      </c>
      <c r="G65" s="280">
        <v>0.45069108514040801</v>
      </c>
      <c r="H65" s="280">
        <v>0.47848812866262758</v>
      </c>
      <c r="I65" s="280">
        <v>0.48559347419800669</v>
      </c>
      <c r="J65" s="280">
        <v>0.46735108772591177</v>
      </c>
      <c r="K65" s="280">
        <v>0.4852162016528247</v>
      </c>
      <c r="L65" s="280">
        <v>0.50644871544202386</v>
      </c>
      <c r="M65" s="280">
        <v>0.49575828411205569</v>
      </c>
      <c r="N65" s="280">
        <v>0.45689696248108058</v>
      </c>
      <c r="O65" s="280">
        <v>0.4574622079001997</v>
      </c>
      <c r="P65" s="280">
        <v>0.474491672677754</v>
      </c>
      <c r="Q65" s="280">
        <v>0.4820153986413977</v>
      </c>
      <c r="R65" s="280">
        <v>0.49678824892220552</v>
      </c>
      <c r="S65" s="280">
        <v>0.50716529429716706</v>
      </c>
      <c r="T65" s="280">
        <v>0.51748872235758914</v>
      </c>
      <c r="U65" s="280">
        <v>0.53107454921421759</v>
      </c>
      <c r="V65" s="280">
        <v>0.51630587350954593</v>
      </c>
      <c r="W65" s="280">
        <v>0.54819900688483503</v>
      </c>
      <c r="DA65" s="102" t="s">
        <v>2287</v>
      </c>
    </row>
    <row r="66" spans="1:105" ht="12" customHeight="1" x14ac:dyDescent="0.25">
      <c r="A66" s="57" t="s">
        <v>2211</v>
      </c>
      <c r="B66" s="263">
        <f t="shared" ref="B66:W66" si="3">B67+B68+B79</f>
        <v>24.596876382925387</v>
      </c>
      <c r="C66" s="263">
        <f t="shared" si="3"/>
        <v>24.547126511541109</v>
      </c>
      <c r="D66" s="263">
        <f t="shared" si="3"/>
        <v>26.41283698451452</v>
      </c>
      <c r="E66" s="263">
        <f t="shared" si="3"/>
        <v>26.1252185306145</v>
      </c>
      <c r="F66" s="263">
        <f t="shared" si="3"/>
        <v>26.074785409469762</v>
      </c>
      <c r="G66" s="263">
        <f t="shared" si="3"/>
        <v>25.822345555817279</v>
      </c>
      <c r="H66" s="263">
        <f t="shared" si="3"/>
        <v>27.705347830486971</v>
      </c>
      <c r="I66" s="263">
        <f t="shared" si="3"/>
        <v>27.910882305845519</v>
      </c>
      <c r="J66" s="263">
        <f t="shared" si="3"/>
        <v>26.645267364072147</v>
      </c>
      <c r="K66" s="263">
        <f t="shared" si="3"/>
        <v>27.71974579864585</v>
      </c>
      <c r="L66" s="263">
        <f t="shared" si="3"/>
        <v>29.097770502625593</v>
      </c>
      <c r="M66" s="263">
        <f t="shared" si="3"/>
        <v>28.423719384897307</v>
      </c>
      <c r="N66" s="263">
        <f t="shared" si="3"/>
        <v>25.207217079940111</v>
      </c>
      <c r="O66" s="263">
        <f t="shared" si="3"/>
        <v>25.245062851498005</v>
      </c>
      <c r="P66" s="263">
        <f t="shared" si="3"/>
        <v>25.949436208249733</v>
      </c>
      <c r="Q66" s="263">
        <f t="shared" si="3"/>
        <v>26.547882443262377</v>
      </c>
      <c r="R66" s="263">
        <f t="shared" si="3"/>
        <v>27.241867570095248</v>
      </c>
      <c r="S66" s="263">
        <f t="shared" si="3"/>
        <v>27.683549899298512</v>
      </c>
      <c r="T66" s="263">
        <f t="shared" si="3"/>
        <v>28.085371191201432</v>
      </c>
      <c r="U66" s="263">
        <f t="shared" si="3"/>
        <v>28.821611005552128</v>
      </c>
      <c r="V66" s="263">
        <f t="shared" si="3"/>
        <v>28.170140523669296</v>
      </c>
      <c r="W66" s="263">
        <f t="shared" si="3"/>
        <v>29.727622564925895</v>
      </c>
      <c r="DA66" s="70"/>
    </row>
    <row r="67" spans="1:105" ht="12" customHeight="1" x14ac:dyDescent="0.25">
      <c r="A67" s="165" t="s">
        <v>2212</v>
      </c>
      <c r="B67" s="348">
        <v>3.5504158369566978</v>
      </c>
      <c r="C67" s="348">
        <v>3.6011641415115139</v>
      </c>
      <c r="D67" s="348">
        <v>4.277641664236425</v>
      </c>
      <c r="E67" s="348">
        <v>4.0496380552344462</v>
      </c>
      <c r="F67" s="348">
        <v>3.8526986726202481</v>
      </c>
      <c r="G67" s="348">
        <v>3.7511093403964342</v>
      </c>
      <c r="H67" s="348">
        <v>4.2039847307101867</v>
      </c>
      <c r="I67" s="348">
        <v>4.1070490306880147</v>
      </c>
      <c r="J67" s="348">
        <v>3.8038897810105889</v>
      </c>
      <c r="K67" s="348">
        <v>3.9975832153485382</v>
      </c>
      <c r="L67" s="348">
        <v>4.2888654710052938</v>
      </c>
      <c r="M67" s="348">
        <v>4.1633026162218636</v>
      </c>
      <c r="N67" s="348">
        <v>3.1436657223366549</v>
      </c>
      <c r="O67" s="348">
        <v>3.142940600526122</v>
      </c>
      <c r="P67" s="348">
        <v>3.0875201906613068</v>
      </c>
      <c r="Q67" s="348">
        <v>3.281250048143125</v>
      </c>
      <c r="R67" s="348">
        <v>3.2948581338001399</v>
      </c>
      <c r="S67" s="348">
        <v>3.27413444592796</v>
      </c>
      <c r="T67" s="348">
        <v>3.2251128457752292</v>
      </c>
      <c r="U67" s="348">
        <v>3.3069016333289381</v>
      </c>
      <c r="V67" s="348">
        <v>3.317534310098659</v>
      </c>
      <c r="W67" s="348">
        <v>3.3959940824547941</v>
      </c>
      <c r="DA67" s="167" t="s">
        <v>2288</v>
      </c>
    </row>
    <row r="68" spans="1:105" ht="12" customHeight="1" x14ac:dyDescent="0.25">
      <c r="A68" s="165" t="s">
        <v>2214</v>
      </c>
      <c r="B68" s="348">
        <v>1.5178006802204209</v>
      </c>
      <c r="C68" s="348">
        <v>1.438535114390185</v>
      </c>
      <c r="D68" s="348">
        <v>1.7146018357796069</v>
      </c>
      <c r="E68" s="348">
        <v>1.5890439181266851</v>
      </c>
      <c r="F68" s="348">
        <v>1.5150884667559019</v>
      </c>
      <c r="G68" s="348">
        <v>1.4994242145441861</v>
      </c>
      <c r="H68" s="348">
        <v>1.6607539729460259</v>
      </c>
      <c r="I68" s="348">
        <v>1.6389003767359509</v>
      </c>
      <c r="J68" s="348">
        <v>1.5091191202444989</v>
      </c>
      <c r="K68" s="348">
        <v>1.5744503047825289</v>
      </c>
      <c r="L68" s="348">
        <v>1.692033840540502</v>
      </c>
      <c r="M68" s="348">
        <v>1.6315107288474551</v>
      </c>
      <c r="N68" s="348">
        <v>1.208471845648686</v>
      </c>
      <c r="O68" s="348">
        <v>1.221242090014151</v>
      </c>
      <c r="P68" s="348">
        <v>1.2037252786540851</v>
      </c>
      <c r="Q68" s="348">
        <v>1.2650208937751619</v>
      </c>
      <c r="R68" s="348">
        <v>1.2710906128987189</v>
      </c>
      <c r="S68" s="348">
        <v>1.259835992751281</v>
      </c>
      <c r="T68" s="348">
        <v>1.239465611978573</v>
      </c>
      <c r="U68" s="348">
        <v>1.2737910467995039</v>
      </c>
      <c r="V68" s="348">
        <v>1.285804661510175</v>
      </c>
      <c r="W68" s="348">
        <v>1.309063624795374</v>
      </c>
      <c r="DA68" s="167" t="s">
        <v>2289</v>
      </c>
    </row>
    <row r="69" spans="1:105" ht="12" customHeight="1" x14ac:dyDescent="0.25">
      <c r="A69" s="64" t="s">
        <v>30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2290</v>
      </c>
    </row>
    <row r="70" spans="1:105" ht="12" customHeight="1" x14ac:dyDescent="0.25">
      <c r="A70" s="64" t="s">
        <v>32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2291</v>
      </c>
    </row>
    <row r="71" spans="1:105" ht="12" customHeight="1" x14ac:dyDescent="0.25">
      <c r="A71" s="64" t="s">
        <v>33</v>
      </c>
      <c r="B71" s="231">
        <v>0.126837151874583</v>
      </c>
      <c r="C71" s="231">
        <v>0.12702439738829691</v>
      </c>
      <c r="D71" s="231">
        <v>0.16894814101577221</v>
      </c>
      <c r="E71" s="231">
        <v>0.1639157525744695</v>
      </c>
      <c r="F71" s="231">
        <v>0.1402615268200238</v>
      </c>
      <c r="G71" s="231">
        <v>0.11968426497089669</v>
      </c>
      <c r="H71" s="231">
        <v>0.1110179214314677</v>
      </c>
      <c r="I71" s="231">
        <v>9.7849753907185727E-2</v>
      </c>
      <c r="J71" s="231">
        <v>9.8344532615456504E-2</v>
      </c>
      <c r="K71" s="231">
        <v>8.9541962176725554E-2</v>
      </c>
      <c r="L71" s="231">
        <v>8.9004799075803914E-2</v>
      </c>
      <c r="M71" s="231">
        <v>8.92317243982889E-2</v>
      </c>
      <c r="N71" s="231">
        <v>0.1023060150324205</v>
      </c>
      <c r="O71" s="231">
        <v>0.1057210722627782</v>
      </c>
      <c r="P71" s="231">
        <v>8.6862461035889738E-2</v>
      </c>
      <c r="Q71" s="231">
        <v>7.7603788721928815E-2</v>
      </c>
      <c r="R71" s="231">
        <v>7.2758008906074492E-2</v>
      </c>
      <c r="S71" s="231">
        <v>7.1348755423996615E-2</v>
      </c>
      <c r="T71" s="231">
        <v>7.5113973218885424E-2</v>
      </c>
      <c r="U71" s="231">
        <v>7.5392588422213955E-2</v>
      </c>
      <c r="V71" s="231">
        <v>7.0094843730238873E-2</v>
      </c>
      <c r="W71" s="231">
        <v>7.0276123757210179E-2</v>
      </c>
      <c r="DA71" s="73" t="s">
        <v>2292</v>
      </c>
    </row>
    <row r="72" spans="1:105" ht="12" customHeight="1" x14ac:dyDescent="0.25">
      <c r="A72" s="64" t="s">
        <v>160</v>
      </c>
      <c r="B72" s="231">
        <v>0.20164335233756989</v>
      </c>
      <c r="C72" s="231">
        <v>0.2242197305601146</v>
      </c>
      <c r="D72" s="231">
        <v>0.23737978863496789</v>
      </c>
      <c r="E72" s="231">
        <v>0.11485801762408671</v>
      </c>
      <c r="F72" s="231">
        <v>0.12729492237804549</v>
      </c>
      <c r="G72" s="231">
        <v>0.12955373676466531</v>
      </c>
      <c r="H72" s="231">
        <v>0.1210034671774463</v>
      </c>
      <c r="I72" s="231">
        <v>0.1235714380025428</v>
      </c>
      <c r="J72" s="231">
        <v>9.3116477177040691E-2</v>
      </c>
      <c r="K72" s="231">
        <v>9.3245670757822335E-2</v>
      </c>
      <c r="L72" s="231">
        <v>9.2575511036973868E-2</v>
      </c>
      <c r="M72" s="231">
        <v>9.3289927884116872E-2</v>
      </c>
      <c r="N72" s="231">
        <v>0.1031681341907569</v>
      </c>
      <c r="O72" s="231">
        <v>9.3224708492239086E-2</v>
      </c>
      <c r="P72" s="231">
        <v>0.1103875142597263</v>
      </c>
      <c r="Q72" s="231">
        <v>0.1325024231132956</v>
      </c>
      <c r="R72" s="231">
        <v>0.1029783700428806</v>
      </c>
      <c r="S72" s="231">
        <v>8.5593948983330059E-2</v>
      </c>
      <c r="T72" s="231">
        <v>8.277234084364106E-2</v>
      </c>
      <c r="U72" s="231">
        <v>7.135027512239657E-2</v>
      </c>
      <c r="V72" s="231">
        <v>4.7276281561242167E-2</v>
      </c>
      <c r="W72" s="231">
        <v>3.9864870490945968E-2</v>
      </c>
      <c r="DA72" s="73" t="s">
        <v>2293</v>
      </c>
    </row>
    <row r="73" spans="1:105" ht="12" customHeight="1" x14ac:dyDescent="0.25">
      <c r="A73" s="64" t="s">
        <v>70</v>
      </c>
      <c r="B73" s="231">
        <v>0.62520122942354672</v>
      </c>
      <c r="C73" s="231">
        <v>0.45986533900576548</v>
      </c>
      <c r="D73" s="231">
        <v>0.62457992735634427</v>
      </c>
      <c r="E73" s="231">
        <v>0.54581850106536534</v>
      </c>
      <c r="F73" s="231">
        <v>0.45453731177557999</v>
      </c>
      <c r="G73" s="231">
        <v>0.36834655835479702</v>
      </c>
      <c r="H73" s="231">
        <v>0.4808454614191931</v>
      </c>
      <c r="I73" s="231">
        <v>0.36430647880197808</v>
      </c>
      <c r="J73" s="231">
        <v>0.34561680190110872</v>
      </c>
      <c r="K73" s="231">
        <v>0.37699388881661972</v>
      </c>
      <c r="L73" s="231">
        <v>0.39857897211804971</v>
      </c>
      <c r="M73" s="231">
        <v>0.2766428191276965</v>
      </c>
      <c r="N73" s="231">
        <v>0.22748786702354529</v>
      </c>
      <c r="O73" s="231">
        <v>0.1655378886870392</v>
      </c>
      <c r="P73" s="231">
        <v>0.1366806638218595</v>
      </c>
      <c r="Q73" s="231">
        <v>0.1448018154855297</v>
      </c>
      <c r="R73" s="231">
        <v>0.14109707387281811</v>
      </c>
      <c r="S73" s="231">
        <v>0.13697118056340679</v>
      </c>
      <c r="T73" s="231">
        <v>0.13466962235262689</v>
      </c>
      <c r="U73" s="231">
        <v>0.12775398448379541</v>
      </c>
      <c r="V73" s="231">
        <v>0.1148123718147129</v>
      </c>
      <c r="W73" s="231">
        <v>9.8463706158612371E-2</v>
      </c>
      <c r="DA73" s="73" t="s">
        <v>2294</v>
      </c>
    </row>
    <row r="74" spans="1:105" ht="12" customHeight="1" x14ac:dyDescent="0.25">
      <c r="A74" s="64" t="s">
        <v>34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5.1504450230853297E-3</v>
      </c>
      <c r="L74" s="231">
        <v>5.1504450230915686E-3</v>
      </c>
      <c r="M74" s="231">
        <v>5.1504450230851389E-3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0</v>
      </c>
      <c r="T74" s="231">
        <v>0</v>
      </c>
      <c r="U74" s="231">
        <v>0</v>
      </c>
      <c r="V74" s="231">
        <v>0</v>
      </c>
      <c r="W74" s="231">
        <v>0</v>
      </c>
      <c r="DA74" s="73" t="s">
        <v>2295</v>
      </c>
    </row>
    <row r="75" spans="1:105" ht="12" customHeight="1" x14ac:dyDescent="0.25">
      <c r="A75" s="64" t="s">
        <v>162</v>
      </c>
      <c r="B75" s="231">
        <v>7.7347960073725977E-2</v>
      </c>
      <c r="C75" s="231">
        <v>0.14920156234343271</v>
      </c>
      <c r="D75" s="231">
        <v>0.1705895455683254</v>
      </c>
      <c r="E75" s="231">
        <v>0.23190479895387209</v>
      </c>
      <c r="F75" s="231">
        <v>0.23605857148302159</v>
      </c>
      <c r="G75" s="231">
        <v>0.23488889456349499</v>
      </c>
      <c r="H75" s="231">
        <v>0.28750462370460278</v>
      </c>
      <c r="I75" s="231">
        <v>0.31543145943112572</v>
      </c>
      <c r="J75" s="231">
        <v>0.2949181140238511</v>
      </c>
      <c r="K75" s="231">
        <v>0.32476472300208992</v>
      </c>
      <c r="L75" s="231">
        <v>0.3574391252397684</v>
      </c>
      <c r="M75" s="231">
        <v>0.45403103397007788</v>
      </c>
      <c r="N75" s="231">
        <v>0.54125046720983105</v>
      </c>
      <c r="O75" s="231">
        <v>0.52860188110410056</v>
      </c>
      <c r="P75" s="231">
        <v>0.52728778149401168</v>
      </c>
      <c r="Q75" s="231">
        <v>0.62900901923229924</v>
      </c>
      <c r="R75" s="231">
        <v>0.6496338582682154</v>
      </c>
      <c r="S75" s="231">
        <v>0.68092877532896501</v>
      </c>
      <c r="T75" s="231">
        <v>0.66249877230779997</v>
      </c>
      <c r="U75" s="231">
        <v>0.7006769668887699</v>
      </c>
      <c r="V75" s="231">
        <v>0.71626289908386676</v>
      </c>
      <c r="W75" s="231">
        <v>0.77399861921803537</v>
      </c>
      <c r="DA75" s="73" t="s">
        <v>2296</v>
      </c>
    </row>
    <row r="76" spans="1:105" ht="12" customHeight="1" x14ac:dyDescent="0.25">
      <c r="A76" s="64" t="s">
        <v>36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2297</v>
      </c>
    </row>
    <row r="77" spans="1:105" ht="12" customHeight="1" x14ac:dyDescent="0.25">
      <c r="A77" s="64" t="s">
        <v>73</v>
      </c>
      <c r="B77" s="231">
        <v>0.39542598556741893</v>
      </c>
      <c r="C77" s="231">
        <v>0.40316122414059963</v>
      </c>
      <c r="D77" s="231">
        <v>0.40589157333398651</v>
      </c>
      <c r="E77" s="231">
        <v>0.41567488095051219</v>
      </c>
      <c r="F77" s="231">
        <v>0.41453720132595628</v>
      </c>
      <c r="G77" s="231">
        <v>0.42272783937358921</v>
      </c>
      <c r="H77" s="231">
        <v>0.42898466777921379</v>
      </c>
      <c r="I77" s="231">
        <v>0.44218101427091039</v>
      </c>
      <c r="J77" s="231">
        <v>0.43979180515176169</v>
      </c>
      <c r="K77" s="231">
        <v>0.47005170788918238</v>
      </c>
      <c r="L77" s="231">
        <v>0.51043605831876926</v>
      </c>
      <c r="M77" s="231">
        <v>0.5096395187679359</v>
      </c>
      <c r="N77" s="231">
        <v>4.8119998533903113E-2</v>
      </c>
      <c r="O77" s="231">
        <v>0.1100047738399087</v>
      </c>
      <c r="P77" s="231">
        <v>0.1100047738400719</v>
      </c>
      <c r="Q77" s="231">
        <v>0.1100047738399447</v>
      </c>
      <c r="R77" s="231">
        <v>0.12979867927951749</v>
      </c>
      <c r="S77" s="231">
        <v>0.12981874634284099</v>
      </c>
      <c r="T77" s="231">
        <v>0.13721694015976341</v>
      </c>
      <c r="U77" s="231">
        <v>0.13854628071501049</v>
      </c>
      <c r="V77" s="231">
        <v>0.14577165206927151</v>
      </c>
      <c r="W77" s="231">
        <v>0.17985944949888011</v>
      </c>
      <c r="DA77" s="73" t="s">
        <v>2298</v>
      </c>
    </row>
    <row r="78" spans="1:105" ht="12" customHeight="1" x14ac:dyDescent="0.25">
      <c r="A78" s="64" t="s">
        <v>79</v>
      </c>
      <c r="B78" s="231">
        <v>9.1345000943576768E-2</v>
      </c>
      <c r="C78" s="231">
        <v>7.5062860951975882E-2</v>
      </c>
      <c r="D78" s="231">
        <v>0.10721285987021049</v>
      </c>
      <c r="E78" s="231">
        <v>0.1168719669583793</v>
      </c>
      <c r="F78" s="231">
        <v>0.14239893297327461</v>
      </c>
      <c r="G78" s="231">
        <v>0.2242229205167427</v>
      </c>
      <c r="H78" s="231">
        <v>0.2313978314341025</v>
      </c>
      <c r="I78" s="231">
        <v>0.29556023232220818</v>
      </c>
      <c r="J78" s="231">
        <v>0.2373313893752805</v>
      </c>
      <c r="K78" s="231">
        <v>0.21470190711700349</v>
      </c>
      <c r="L78" s="231">
        <v>0.2388489297280455</v>
      </c>
      <c r="M78" s="231">
        <v>0.20352525967625351</v>
      </c>
      <c r="N78" s="231">
        <v>0.18613936365822931</v>
      </c>
      <c r="O78" s="231">
        <v>0.2181517656280855</v>
      </c>
      <c r="P78" s="231">
        <v>0.2325020842025258</v>
      </c>
      <c r="Q78" s="231">
        <v>0.17109907338216401</v>
      </c>
      <c r="R78" s="231">
        <v>0.1748246225292128</v>
      </c>
      <c r="S78" s="231">
        <v>0.1551745861087413</v>
      </c>
      <c r="T78" s="231">
        <v>0.14719396309585631</v>
      </c>
      <c r="U78" s="231">
        <v>0.16007095116731729</v>
      </c>
      <c r="V78" s="231">
        <v>0.1915866132508432</v>
      </c>
      <c r="W78" s="231">
        <v>0.14660085567169001</v>
      </c>
      <c r="DA78" s="73" t="s">
        <v>2299</v>
      </c>
    </row>
    <row r="79" spans="1:105" ht="12" customHeight="1" x14ac:dyDescent="0.25">
      <c r="A79" s="165" t="s">
        <v>2226</v>
      </c>
      <c r="B79" s="348">
        <v>19.528659865748271</v>
      </c>
      <c r="C79" s="348">
        <v>19.50742725563941</v>
      </c>
      <c r="D79" s="348">
        <v>20.42059348449849</v>
      </c>
      <c r="E79" s="348">
        <v>20.48653655725337</v>
      </c>
      <c r="F79" s="348">
        <v>20.70699827009361</v>
      </c>
      <c r="G79" s="348">
        <v>20.571812000876658</v>
      </c>
      <c r="H79" s="348">
        <v>21.84060912683076</v>
      </c>
      <c r="I79" s="348">
        <v>22.164932898421551</v>
      </c>
      <c r="J79" s="348">
        <v>21.332258462817059</v>
      </c>
      <c r="K79" s="348">
        <v>22.147712278514781</v>
      </c>
      <c r="L79" s="348">
        <v>23.116871191079799</v>
      </c>
      <c r="M79" s="348">
        <v>22.628906039827989</v>
      </c>
      <c r="N79" s="348">
        <v>20.85507951195477</v>
      </c>
      <c r="O79" s="348">
        <v>20.88088016095773</v>
      </c>
      <c r="P79" s="348">
        <v>21.658190738934341</v>
      </c>
      <c r="Q79" s="348">
        <v>22.00161150134409</v>
      </c>
      <c r="R79" s="348">
        <v>22.67591882339639</v>
      </c>
      <c r="S79" s="348">
        <v>23.149579460619272</v>
      </c>
      <c r="T79" s="348">
        <v>23.62079273344763</v>
      </c>
      <c r="U79" s="348">
        <v>24.240918325423689</v>
      </c>
      <c r="V79" s="348">
        <v>23.566801552060461</v>
      </c>
      <c r="W79" s="348">
        <v>25.022564857675729</v>
      </c>
      <c r="DA79" s="167" t="s">
        <v>2300</v>
      </c>
    </row>
    <row r="80" spans="1:105" ht="12" customHeight="1" x14ac:dyDescent="0.25">
      <c r="A80" s="132" t="s">
        <v>2228</v>
      </c>
      <c r="B80" s="318">
        <v>18.971248965236668</v>
      </c>
      <c r="C80" s="318">
        <v>18.950622402260709</v>
      </c>
      <c r="D80" s="318">
        <v>19.83772392348267</v>
      </c>
      <c r="E80" s="318">
        <v>19.90178476838274</v>
      </c>
      <c r="F80" s="318">
        <v>20.115953793310581</v>
      </c>
      <c r="G80" s="318">
        <v>19.984626175971371</v>
      </c>
      <c r="H80" s="318">
        <v>21.217207742158109</v>
      </c>
      <c r="I80" s="318">
        <v>21.532274267894731</v>
      </c>
      <c r="J80" s="318">
        <v>20.723367044693649</v>
      </c>
      <c r="K80" s="318">
        <v>21.51554517998839</v>
      </c>
      <c r="L80" s="318">
        <v>22.45704117323865</v>
      </c>
      <c r="M80" s="318">
        <v>21.983004120291959</v>
      </c>
      <c r="N80" s="318">
        <v>20.25980831920954</v>
      </c>
      <c r="O80" s="318">
        <v>20.284872534525132</v>
      </c>
      <c r="P80" s="318">
        <v>21.039996163052791</v>
      </c>
      <c r="Q80" s="318">
        <v>21.373614589933869</v>
      </c>
      <c r="R80" s="318">
        <v>22.0286750074781</v>
      </c>
      <c r="S80" s="318">
        <v>22.488815843334852</v>
      </c>
      <c r="T80" s="318">
        <v>22.946579170465672</v>
      </c>
      <c r="U80" s="318">
        <v>23.54900437915736</v>
      </c>
      <c r="V80" s="318">
        <v>22.89412907142842</v>
      </c>
      <c r="W80" s="318">
        <v>24.308340199849081</v>
      </c>
      <c r="DA80" s="139" t="s">
        <v>2301</v>
      </c>
    </row>
    <row r="81" spans="1:105" ht="12" customHeight="1" x14ac:dyDescent="0.25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DA81" s="173"/>
    </row>
    <row r="82" spans="1:105" ht="15" customHeight="1" x14ac:dyDescent="0.25">
      <c r="A82" s="32" t="s">
        <v>102</v>
      </c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DA82" s="88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35" t="s">
        <v>24</v>
      </c>
      <c r="B84" s="234">
        <f t="shared" ref="B84:W84" si="4">SUM(B$85:B$89,B$91:B$93,B$95:B$97,B$98,B$100:B$104,B$106:B$109)</f>
        <v>0.99999999999999956</v>
      </c>
      <c r="C84" s="234">
        <f t="shared" si="4"/>
        <v>0.99999999999999978</v>
      </c>
      <c r="D84" s="234">
        <f t="shared" si="4"/>
        <v>1</v>
      </c>
      <c r="E84" s="234">
        <f t="shared" si="4"/>
        <v>0.99999999999999989</v>
      </c>
      <c r="F84" s="234">
        <f t="shared" si="4"/>
        <v>1</v>
      </c>
      <c r="G84" s="234">
        <f t="shared" si="4"/>
        <v>1</v>
      </c>
      <c r="H84" s="234">
        <f t="shared" si="4"/>
        <v>0.99999999999999967</v>
      </c>
      <c r="I84" s="234">
        <f t="shared" si="4"/>
        <v>0.99999999999999989</v>
      </c>
      <c r="J84" s="234">
        <f t="shared" si="4"/>
        <v>1.0000000000000002</v>
      </c>
      <c r="K84" s="234">
        <f t="shared" si="4"/>
        <v>0.99999999999999967</v>
      </c>
      <c r="L84" s="234">
        <f t="shared" si="4"/>
        <v>1.0000000000000002</v>
      </c>
      <c r="M84" s="234">
        <f t="shared" si="4"/>
        <v>0.99999999999999978</v>
      </c>
      <c r="N84" s="234">
        <f t="shared" si="4"/>
        <v>1</v>
      </c>
      <c r="O84" s="234">
        <f t="shared" si="4"/>
        <v>1</v>
      </c>
      <c r="P84" s="234">
        <f t="shared" si="4"/>
        <v>0.99999999999999956</v>
      </c>
      <c r="Q84" s="234">
        <f t="shared" si="4"/>
        <v>0.99999999999999978</v>
      </c>
      <c r="R84" s="234">
        <f t="shared" si="4"/>
        <v>1.0000000000000002</v>
      </c>
      <c r="S84" s="234">
        <f t="shared" si="4"/>
        <v>1</v>
      </c>
      <c r="T84" s="234">
        <f t="shared" si="4"/>
        <v>0.99999999999999967</v>
      </c>
      <c r="U84" s="234">
        <f t="shared" si="4"/>
        <v>0.99999999999999989</v>
      </c>
      <c r="V84" s="234">
        <f t="shared" si="4"/>
        <v>1</v>
      </c>
      <c r="W84" s="234">
        <f t="shared" si="4"/>
        <v>0.99999999999999989</v>
      </c>
      <c r="DA84" s="95"/>
    </row>
    <row r="85" spans="1:105" ht="12" customHeight="1" x14ac:dyDescent="0.25">
      <c r="A85" s="55" t="s">
        <v>92</v>
      </c>
      <c r="B85" s="301">
        <f t="shared" ref="B85:W85" si="5">IF(B$6=0,0,B$6/B$5)</f>
        <v>1.330923500523982E-2</v>
      </c>
      <c r="C85" s="301">
        <f t="shared" si="5"/>
        <v>1.3757720130742609E-2</v>
      </c>
      <c r="D85" s="301">
        <f t="shared" si="5"/>
        <v>1.2610705451276117E-2</v>
      </c>
      <c r="E85" s="301">
        <f t="shared" si="5"/>
        <v>1.3300922548837904E-2</v>
      </c>
      <c r="F85" s="301">
        <f t="shared" si="5"/>
        <v>1.3825777373230319E-2</v>
      </c>
      <c r="G85" s="301">
        <f t="shared" si="5"/>
        <v>1.3879442908380812E-2</v>
      </c>
      <c r="H85" s="301">
        <f t="shared" si="5"/>
        <v>1.3498260500824718E-2</v>
      </c>
      <c r="I85" s="301">
        <f t="shared" si="5"/>
        <v>1.3757653562463328E-2</v>
      </c>
      <c r="J85" s="301">
        <f t="shared" si="5"/>
        <v>1.4138855055392406E-2</v>
      </c>
      <c r="K85" s="301">
        <f t="shared" si="5"/>
        <v>1.4089938619430944E-2</v>
      </c>
      <c r="L85" s="301">
        <f t="shared" si="5"/>
        <v>1.383372190652565E-2</v>
      </c>
      <c r="M85" s="301">
        <f t="shared" si="5"/>
        <v>1.3955044932714451E-2</v>
      </c>
      <c r="N85" s="301">
        <f t="shared" si="5"/>
        <v>1.5941206948306318E-2</v>
      </c>
      <c r="O85" s="301">
        <f t="shared" si="5"/>
        <v>1.5847960773136906E-2</v>
      </c>
      <c r="P85" s="301">
        <f t="shared" si="5"/>
        <v>1.6308010001373819E-2</v>
      </c>
      <c r="Q85" s="301">
        <f t="shared" si="5"/>
        <v>1.6005651104421568E-2</v>
      </c>
      <c r="R85" s="301">
        <f t="shared" si="5"/>
        <v>1.6229189548662912E-2</v>
      </c>
      <c r="S85" s="301">
        <f t="shared" si="5"/>
        <v>1.6494172400567709E-2</v>
      </c>
      <c r="T85" s="301">
        <f t="shared" si="5"/>
        <v>1.6818629046134813E-2</v>
      </c>
      <c r="U85" s="301">
        <f t="shared" si="5"/>
        <v>1.6805295801297936E-2</v>
      </c>
      <c r="V85" s="301">
        <f t="shared" si="5"/>
        <v>1.6464186828019707E-2</v>
      </c>
      <c r="W85" s="301">
        <f t="shared" si="5"/>
        <v>1.6834662865086607E-2</v>
      </c>
      <c r="DA85" s="67"/>
    </row>
    <row r="86" spans="1:105" ht="12" customHeight="1" x14ac:dyDescent="0.25">
      <c r="A86" s="202" t="s">
        <v>93</v>
      </c>
      <c r="B86" s="235">
        <f t="shared" ref="B86:W86" si="6">IF(B$7=0,0,B$7/B$5)</f>
        <v>4.0240345592948319E-3</v>
      </c>
      <c r="C86" s="235">
        <f t="shared" si="6"/>
        <v>4.159633610903911E-3</v>
      </c>
      <c r="D86" s="235">
        <f t="shared" si="6"/>
        <v>3.8128348122971932E-3</v>
      </c>
      <c r="E86" s="235">
        <f t="shared" si="6"/>
        <v>4.0215212959990249E-3</v>
      </c>
      <c r="F86" s="235">
        <f t="shared" si="6"/>
        <v>4.1802106535117718E-3</v>
      </c>
      <c r="G86" s="235">
        <f t="shared" si="6"/>
        <v>4.1964363770791773E-3</v>
      </c>
      <c r="H86" s="235">
        <f t="shared" si="6"/>
        <v>4.0811862382998223E-3</v>
      </c>
      <c r="I86" s="235">
        <f t="shared" si="6"/>
        <v>4.1596134840479158E-3</v>
      </c>
      <c r="J86" s="235">
        <f t="shared" si="6"/>
        <v>4.2748693932716589E-3</v>
      </c>
      <c r="K86" s="235">
        <f t="shared" si="6"/>
        <v>4.2600795553321422E-3</v>
      </c>
      <c r="L86" s="235">
        <f t="shared" si="6"/>
        <v>4.182612675605853E-3</v>
      </c>
      <c r="M86" s="235">
        <f t="shared" si="6"/>
        <v>4.2192945773101755E-3</v>
      </c>
      <c r="N86" s="235">
        <f t="shared" si="6"/>
        <v>4.8198087757561243E-3</v>
      </c>
      <c r="O86" s="235">
        <f t="shared" si="6"/>
        <v>4.7916158832828877E-3</v>
      </c>
      <c r="P86" s="235">
        <f t="shared" si="6"/>
        <v>4.9307113303670687E-3</v>
      </c>
      <c r="Q86" s="235">
        <f t="shared" si="6"/>
        <v>4.8392934051319156E-3</v>
      </c>
      <c r="R86" s="235">
        <f t="shared" si="6"/>
        <v>4.9068800413738928E-3</v>
      </c>
      <c r="S86" s="235">
        <f t="shared" si="6"/>
        <v>4.9869973548983459E-3</v>
      </c>
      <c r="T86" s="235">
        <f t="shared" si="6"/>
        <v>5.0850965134330694E-3</v>
      </c>
      <c r="U86" s="235">
        <f t="shared" si="6"/>
        <v>5.0810652195239876E-3</v>
      </c>
      <c r="V86" s="235">
        <f t="shared" si="6"/>
        <v>4.977931245526479E-3</v>
      </c>
      <c r="W86" s="235">
        <f t="shared" si="6"/>
        <v>5.0899443233600912E-3</v>
      </c>
      <c r="DA86" s="174"/>
    </row>
    <row r="87" spans="1:105" ht="12" customHeight="1" x14ac:dyDescent="0.25">
      <c r="A87" s="202" t="s">
        <v>94</v>
      </c>
      <c r="B87" s="235">
        <f t="shared" ref="B87:W87" si="7">IF(B$8=0,0,B$8/B$5)</f>
        <v>5.0264446552276874E-2</v>
      </c>
      <c r="C87" s="235">
        <f t="shared" si="7"/>
        <v>5.1958222085690384E-2</v>
      </c>
      <c r="D87" s="235">
        <f t="shared" si="7"/>
        <v>4.7626338395303808E-2</v>
      </c>
      <c r="E87" s="235">
        <f t="shared" si="7"/>
        <v>5.0233053236254772E-2</v>
      </c>
      <c r="F87" s="235">
        <f t="shared" si="7"/>
        <v>5.2215251105477943E-2</v>
      </c>
      <c r="G87" s="235">
        <f t="shared" si="7"/>
        <v>5.2417927549481637E-2</v>
      </c>
      <c r="H87" s="235">
        <f t="shared" si="7"/>
        <v>5.0978331453708399E-2</v>
      </c>
      <c r="I87" s="235">
        <f t="shared" si="7"/>
        <v>5.1957970679977407E-2</v>
      </c>
      <c r="J87" s="235">
        <f t="shared" si="7"/>
        <v>5.3397638854702549E-2</v>
      </c>
      <c r="K87" s="235">
        <f t="shared" si="7"/>
        <v>5.3212898140458285E-2</v>
      </c>
      <c r="L87" s="235">
        <f t="shared" si="7"/>
        <v>5.2245254901267003E-2</v>
      </c>
      <c r="M87" s="235">
        <f t="shared" si="7"/>
        <v>5.2703450640017351E-2</v>
      </c>
      <c r="N87" s="235">
        <f t="shared" si="7"/>
        <v>6.0204507946284416E-2</v>
      </c>
      <c r="O87" s="235">
        <f t="shared" si="7"/>
        <v>5.9852348908882032E-2</v>
      </c>
      <c r="P87" s="235">
        <f t="shared" si="7"/>
        <v>6.1589798118774776E-2</v>
      </c>
      <c r="Q87" s="235">
        <f t="shared" si="7"/>
        <v>6.0447891569714814E-2</v>
      </c>
      <c r="R87" s="235">
        <f t="shared" si="7"/>
        <v>6.1292120120681422E-2</v>
      </c>
      <c r="S87" s="235">
        <f t="shared" si="7"/>
        <v>6.2292870080509662E-2</v>
      </c>
      <c r="T87" s="235">
        <f t="shared" si="7"/>
        <v>6.3518232298038949E-2</v>
      </c>
      <c r="U87" s="235">
        <f t="shared" si="7"/>
        <v>6.3467877174532006E-2</v>
      </c>
      <c r="V87" s="235">
        <f t="shared" si="7"/>
        <v>6.2179624788193125E-2</v>
      </c>
      <c r="W87" s="235">
        <f t="shared" si="7"/>
        <v>6.3578786569972248E-2</v>
      </c>
      <c r="DA87" s="174"/>
    </row>
    <row r="88" spans="1:105" ht="12" customHeight="1" x14ac:dyDescent="0.25">
      <c r="A88" s="202" t="s">
        <v>95</v>
      </c>
      <c r="B88" s="235">
        <f t="shared" ref="B88:W88" si="8">IF(B$9=0,0,B$9/B$5)</f>
        <v>2.6641608412402176E-2</v>
      </c>
      <c r="C88" s="235">
        <f t="shared" si="8"/>
        <v>2.7539358364802015E-2</v>
      </c>
      <c r="D88" s="235">
        <f t="shared" si="8"/>
        <v>2.5243334895264324E-2</v>
      </c>
      <c r="E88" s="235">
        <f t="shared" si="8"/>
        <v>2.6624969048207485E-2</v>
      </c>
      <c r="F88" s="235">
        <f t="shared" si="8"/>
        <v>2.7675591168811541E-2</v>
      </c>
      <c r="G88" s="235">
        <f t="shared" si="8"/>
        <v>2.7783015537842411E-2</v>
      </c>
      <c r="H88" s="235">
        <f t="shared" si="8"/>
        <v>2.7019988028612305E-2</v>
      </c>
      <c r="I88" s="235">
        <f t="shared" si="8"/>
        <v>2.7539225112513013E-2</v>
      </c>
      <c r="J88" s="235">
        <f t="shared" si="8"/>
        <v>2.8302290825669436E-2</v>
      </c>
      <c r="K88" s="235">
        <f t="shared" si="8"/>
        <v>2.8204372911431491E-2</v>
      </c>
      <c r="L88" s="235">
        <f t="shared" si="8"/>
        <v>2.7691494047150534E-2</v>
      </c>
      <c r="M88" s="235">
        <f t="shared" si="8"/>
        <v>2.7934351022315309E-2</v>
      </c>
      <c r="N88" s="235">
        <f t="shared" si="8"/>
        <v>3.1910128040465002E-2</v>
      </c>
      <c r="O88" s="235">
        <f t="shared" si="8"/>
        <v>3.1723473579570775E-2</v>
      </c>
      <c r="P88" s="235">
        <f t="shared" si="8"/>
        <v>3.2644371841889411E-2</v>
      </c>
      <c r="Q88" s="235">
        <f t="shared" si="8"/>
        <v>3.2039128390298356E-2</v>
      </c>
      <c r="R88" s="235">
        <f t="shared" si="8"/>
        <v>3.2486593905352447E-2</v>
      </c>
      <c r="S88" s="235">
        <f t="shared" si="8"/>
        <v>3.3017020287760573E-2</v>
      </c>
      <c r="T88" s="235">
        <f t="shared" si="8"/>
        <v>3.3666497654010197E-2</v>
      </c>
      <c r="U88" s="235">
        <f t="shared" si="8"/>
        <v>3.3639807984192895E-2</v>
      </c>
      <c r="V88" s="235">
        <f t="shared" si="8"/>
        <v>3.2956997012077868E-2</v>
      </c>
      <c r="W88" s="235">
        <f t="shared" si="8"/>
        <v>3.3698593167065673E-2</v>
      </c>
      <c r="DA88" s="174"/>
    </row>
    <row r="89" spans="1:105" ht="12" customHeight="1" x14ac:dyDescent="0.25">
      <c r="A89" s="56" t="s">
        <v>96</v>
      </c>
      <c r="B89" s="302">
        <f t="shared" ref="B89:W89" si="9">IF(B$10=0,0,B$10/B$5)</f>
        <v>2.9328509480888849E-2</v>
      </c>
      <c r="C89" s="302">
        <f t="shared" si="9"/>
        <v>2.9736829335035193E-2</v>
      </c>
      <c r="D89" s="302">
        <f t="shared" si="9"/>
        <v>2.8556159826244005E-2</v>
      </c>
      <c r="E89" s="302">
        <f t="shared" si="9"/>
        <v>2.9540450109930338E-2</v>
      </c>
      <c r="F89" s="302">
        <f t="shared" si="9"/>
        <v>3.0059707565576903E-2</v>
      </c>
      <c r="G89" s="302">
        <f t="shared" si="9"/>
        <v>2.9962849759541266E-2</v>
      </c>
      <c r="H89" s="302">
        <f t="shared" si="9"/>
        <v>2.9608466727494214E-2</v>
      </c>
      <c r="I89" s="302">
        <f t="shared" si="9"/>
        <v>2.972225920154091E-2</v>
      </c>
      <c r="J89" s="302">
        <f t="shared" si="9"/>
        <v>3.0343993033198065E-2</v>
      </c>
      <c r="K89" s="302">
        <f t="shared" si="9"/>
        <v>3.0303466245670221E-2</v>
      </c>
      <c r="L89" s="302">
        <f t="shared" si="9"/>
        <v>2.9973327400615993E-2</v>
      </c>
      <c r="M89" s="302">
        <f t="shared" si="9"/>
        <v>2.9890451454073638E-2</v>
      </c>
      <c r="N89" s="302">
        <f t="shared" si="9"/>
        <v>3.160302557519009E-2</v>
      </c>
      <c r="O89" s="302">
        <f t="shared" si="9"/>
        <v>3.1504600545871085E-2</v>
      </c>
      <c r="P89" s="302">
        <f t="shared" si="9"/>
        <v>3.1987877807846142E-2</v>
      </c>
      <c r="Q89" s="302">
        <f t="shared" si="9"/>
        <v>3.1277011566725008E-2</v>
      </c>
      <c r="R89" s="302">
        <f t="shared" si="9"/>
        <v>3.1651013897910092E-2</v>
      </c>
      <c r="S89" s="302">
        <f t="shared" si="9"/>
        <v>3.1982098932937887E-2</v>
      </c>
      <c r="T89" s="302">
        <f t="shared" si="9"/>
        <v>3.250724922284861E-2</v>
      </c>
      <c r="U89" s="302">
        <f t="shared" si="9"/>
        <v>3.2461202982849983E-2</v>
      </c>
      <c r="V89" s="302">
        <f t="shared" si="9"/>
        <v>3.2007570494461346E-2</v>
      </c>
      <c r="W89" s="302">
        <f t="shared" si="9"/>
        <v>3.2448922372665757E-2</v>
      </c>
      <c r="DA89" s="68"/>
    </row>
    <row r="90" spans="1:105" ht="12" customHeight="1" x14ac:dyDescent="0.25">
      <c r="A90" s="203" t="s">
        <v>2149</v>
      </c>
      <c r="B90" s="303">
        <f t="shared" ref="B90:W90" si="10">IF(B$16=0,0,B$16/B$5)</f>
        <v>6.8921952719422599E-2</v>
      </c>
      <c r="C90" s="303">
        <f t="shared" si="10"/>
        <v>6.9441276172111766E-2</v>
      </c>
      <c r="D90" s="303">
        <f t="shared" si="10"/>
        <v>6.8755742052229063E-2</v>
      </c>
      <c r="E90" s="303">
        <f t="shared" si="10"/>
        <v>6.899825513498152E-2</v>
      </c>
      <c r="F90" s="303">
        <f t="shared" si="10"/>
        <v>6.9427690038695672E-2</v>
      </c>
      <c r="G90" s="303">
        <f t="shared" si="10"/>
        <v>6.930528933769016E-2</v>
      </c>
      <c r="H90" s="303">
        <f t="shared" si="10"/>
        <v>6.8782198968748931E-2</v>
      </c>
      <c r="I90" s="303">
        <f t="shared" si="10"/>
        <v>6.9069577635983426E-2</v>
      </c>
      <c r="J90" s="303">
        <f t="shared" si="10"/>
        <v>6.9857238865295379E-2</v>
      </c>
      <c r="K90" s="303">
        <f t="shared" si="10"/>
        <v>6.9826657744212026E-2</v>
      </c>
      <c r="L90" s="303">
        <f t="shared" si="10"/>
        <v>6.9383356546421582E-2</v>
      </c>
      <c r="M90" s="303">
        <f t="shared" si="10"/>
        <v>6.9978407525353198E-2</v>
      </c>
      <c r="N90" s="303">
        <f t="shared" si="10"/>
        <v>7.3079972619909728E-2</v>
      </c>
      <c r="O90" s="303">
        <f t="shared" si="10"/>
        <v>7.3424224619406245E-2</v>
      </c>
      <c r="P90" s="303">
        <f t="shared" si="10"/>
        <v>7.4878942921823774E-2</v>
      </c>
      <c r="Q90" s="303">
        <f t="shared" si="10"/>
        <v>7.3717204577510825E-2</v>
      </c>
      <c r="R90" s="303">
        <f t="shared" si="10"/>
        <v>7.4516731844990705E-2</v>
      </c>
      <c r="S90" s="303">
        <f t="shared" si="10"/>
        <v>7.5273899865538521E-2</v>
      </c>
      <c r="T90" s="303">
        <f t="shared" si="10"/>
        <v>7.6340552026459077E-2</v>
      </c>
      <c r="U90" s="303">
        <f t="shared" si="10"/>
        <v>7.6378750337073698E-2</v>
      </c>
      <c r="V90" s="303">
        <f t="shared" si="10"/>
        <v>7.5557518121045109E-2</v>
      </c>
      <c r="W90" s="303">
        <f t="shared" si="10"/>
        <v>7.6825574522874682E-2</v>
      </c>
      <c r="DA90" s="175"/>
    </row>
    <row r="91" spans="1:105" ht="12" customHeight="1" x14ac:dyDescent="0.25">
      <c r="A91" s="62" t="s">
        <v>2150</v>
      </c>
      <c r="B91" s="304">
        <f t="shared" ref="B91:W91" si="11">IF(B$17=0,0,B$17/B$5)</f>
        <v>4.6829137768676109E-2</v>
      </c>
      <c r="C91" s="304">
        <f t="shared" si="11"/>
        <v>4.4062698458153221E-2</v>
      </c>
      <c r="D91" s="304">
        <f t="shared" si="11"/>
        <v>5.0420982094229475E-2</v>
      </c>
      <c r="E91" s="304">
        <f t="shared" si="11"/>
        <v>4.6094229451514486E-2</v>
      </c>
      <c r="F91" s="304">
        <f t="shared" si="11"/>
        <v>4.2380290384648231E-2</v>
      </c>
      <c r="G91" s="304">
        <f t="shared" si="11"/>
        <v>3.9822790581382085E-2</v>
      </c>
      <c r="H91" s="304">
        <f t="shared" si="11"/>
        <v>4.2925804420042603E-2</v>
      </c>
      <c r="I91" s="304">
        <f t="shared" si="11"/>
        <v>3.9612475405721305E-2</v>
      </c>
      <c r="J91" s="304">
        <f t="shared" si="11"/>
        <v>3.7805837595444591E-2</v>
      </c>
      <c r="K91" s="304">
        <f t="shared" si="11"/>
        <v>3.8567920830105643E-2</v>
      </c>
      <c r="L91" s="304">
        <f t="shared" si="11"/>
        <v>3.9660044806578275E-2</v>
      </c>
      <c r="M91" s="304">
        <f t="shared" si="11"/>
        <v>3.9101961584397951E-2</v>
      </c>
      <c r="N91" s="304">
        <f t="shared" si="11"/>
        <v>3.3779681857665389E-2</v>
      </c>
      <c r="O91" s="304">
        <f t="shared" si="11"/>
        <v>3.2431678009849842E-2</v>
      </c>
      <c r="P91" s="304">
        <f t="shared" si="11"/>
        <v>2.9453408796354535E-2</v>
      </c>
      <c r="Q91" s="304">
        <f t="shared" si="11"/>
        <v>3.2761249617939268E-2</v>
      </c>
      <c r="R91" s="304">
        <f t="shared" si="11"/>
        <v>3.1150661215990819E-2</v>
      </c>
      <c r="S91" s="304">
        <f t="shared" si="11"/>
        <v>3.0047371145590456E-2</v>
      </c>
      <c r="T91" s="304">
        <f t="shared" si="11"/>
        <v>2.8278892511024729E-2</v>
      </c>
      <c r="U91" s="304">
        <f t="shared" si="11"/>
        <v>2.8150116790191165E-2</v>
      </c>
      <c r="V91" s="304">
        <f t="shared" si="11"/>
        <v>2.9183199416275882E-2</v>
      </c>
      <c r="W91" s="304">
        <f t="shared" si="11"/>
        <v>2.7648826129925051E-2</v>
      </c>
      <c r="DA91" s="72"/>
    </row>
    <row r="92" spans="1:105" ht="12" customHeight="1" x14ac:dyDescent="0.25">
      <c r="A92" s="62" t="s">
        <v>2157</v>
      </c>
      <c r="B92" s="304">
        <f t="shared" ref="B92:W92" si="12">IF(B$23=0,0,B$23/B$5)</f>
        <v>2.0584903032440854E-2</v>
      </c>
      <c r="C92" s="304">
        <f t="shared" si="12"/>
        <v>2.3819853253409698E-2</v>
      </c>
      <c r="D92" s="304">
        <f t="shared" si="12"/>
        <v>1.6905990157125624E-2</v>
      </c>
      <c r="E92" s="304">
        <f t="shared" si="12"/>
        <v>2.1397055551227531E-2</v>
      </c>
      <c r="F92" s="304">
        <f t="shared" si="12"/>
        <v>2.5480964432734822E-2</v>
      </c>
      <c r="G92" s="304">
        <f t="shared" si="12"/>
        <v>2.7909983328280059E-2</v>
      </c>
      <c r="H92" s="304">
        <f t="shared" si="12"/>
        <v>2.4327066388404525E-2</v>
      </c>
      <c r="I92" s="304">
        <f t="shared" si="12"/>
        <v>2.7898385311777244E-2</v>
      </c>
      <c r="J92" s="304">
        <f t="shared" si="12"/>
        <v>3.0449494921301945E-2</v>
      </c>
      <c r="K92" s="304">
        <f t="shared" si="12"/>
        <v>2.9662372708044196E-2</v>
      </c>
      <c r="L92" s="304">
        <f t="shared" si="12"/>
        <v>2.8155976417477798E-2</v>
      </c>
      <c r="M92" s="304">
        <f t="shared" si="12"/>
        <v>2.9295364942216698E-2</v>
      </c>
      <c r="N92" s="304">
        <f t="shared" si="12"/>
        <v>3.7494181249559048E-2</v>
      </c>
      <c r="O92" s="304">
        <f t="shared" si="12"/>
        <v>3.9197001717513766E-2</v>
      </c>
      <c r="P92" s="304">
        <f t="shared" si="12"/>
        <v>4.3577866499551018E-2</v>
      </c>
      <c r="Q92" s="304">
        <f t="shared" si="12"/>
        <v>3.914254404218246E-2</v>
      </c>
      <c r="R92" s="304">
        <f t="shared" si="12"/>
        <v>4.15273332158251E-2</v>
      </c>
      <c r="S92" s="304">
        <f t="shared" si="12"/>
        <v>4.3357769235604145E-2</v>
      </c>
      <c r="T92" s="304">
        <f t="shared" si="12"/>
        <v>4.6156139688168278E-2</v>
      </c>
      <c r="U92" s="304">
        <f t="shared" si="12"/>
        <v>4.6324624351804664E-2</v>
      </c>
      <c r="V92" s="304">
        <f t="shared" si="12"/>
        <v>4.4508956530804493E-2</v>
      </c>
      <c r="W92" s="304">
        <f t="shared" si="12"/>
        <v>4.7269411963400725E-2</v>
      </c>
      <c r="DA92" s="72"/>
    </row>
    <row r="93" spans="1:105" ht="12" customHeight="1" x14ac:dyDescent="0.25">
      <c r="A93" s="62" t="s">
        <v>2159</v>
      </c>
      <c r="B93" s="304">
        <f t="shared" ref="B93:W93" si="13">IF(B$24=0,0,B$24/B$5)</f>
        <v>1.5079119183056407E-3</v>
      </c>
      <c r="C93" s="304">
        <f t="shared" si="13"/>
        <v>1.5587244605488426E-3</v>
      </c>
      <c r="D93" s="304">
        <f t="shared" si="13"/>
        <v>1.4287698008739545E-3</v>
      </c>
      <c r="E93" s="304">
        <f t="shared" si="13"/>
        <v>1.5069701322395061E-3</v>
      </c>
      <c r="F93" s="304">
        <f t="shared" si="13"/>
        <v>1.5664352213126155E-3</v>
      </c>
      <c r="G93" s="304">
        <f t="shared" si="13"/>
        <v>1.5725154280280152E-3</v>
      </c>
      <c r="H93" s="304">
        <f t="shared" si="13"/>
        <v>1.5293281603018084E-3</v>
      </c>
      <c r="I93" s="304">
        <f t="shared" si="13"/>
        <v>1.5587169184848794E-3</v>
      </c>
      <c r="J93" s="304">
        <f t="shared" si="13"/>
        <v>1.6019063485488438E-3</v>
      </c>
      <c r="K93" s="304">
        <f t="shared" si="13"/>
        <v>1.5963642060621952E-3</v>
      </c>
      <c r="L93" s="304">
        <f t="shared" si="13"/>
        <v>1.5673353223655075E-3</v>
      </c>
      <c r="M93" s="304">
        <f t="shared" si="13"/>
        <v>1.5810809987385659E-3</v>
      </c>
      <c r="N93" s="304">
        <f t="shared" si="13"/>
        <v>1.8061095126852963E-3</v>
      </c>
      <c r="O93" s="304">
        <f t="shared" si="13"/>
        <v>1.7955448920426366E-3</v>
      </c>
      <c r="P93" s="304">
        <f t="shared" si="13"/>
        <v>1.847667625918223E-3</v>
      </c>
      <c r="Q93" s="304">
        <f t="shared" si="13"/>
        <v>1.8134109173891042E-3</v>
      </c>
      <c r="R93" s="304">
        <f t="shared" si="13"/>
        <v>1.8387374131747982E-3</v>
      </c>
      <c r="S93" s="304">
        <f t="shared" si="13"/>
        <v>1.8687594843439183E-3</v>
      </c>
      <c r="T93" s="304">
        <f t="shared" si="13"/>
        <v>1.9055198272660704E-3</v>
      </c>
      <c r="U93" s="304">
        <f t="shared" si="13"/>
        <v>1.9040091950778711E-3</v>
      </c>
      <c r="V93" s="304">
        <f t="shared" si="13"/>
        <v>1.865362173964731E-3</v>
      </c>
      <c r="W93" s="304">
        <f t="shared" si="13"/>
        <v>1.9073364295489083E-3</v>
      </c>
      <c r="DA93" s="72"/>
    </row>
    <row r="94" spans="1:105" ht="12" customHeight="1" x14ac:dyDescent="0.25">
      <c r="A94" s="203" t="s">
        <v>2161</v>
      </c>
      <c r="B94" s="303">
        <f t="shared" ref="B94:W94" si="14">IF(B$25=0,0,B$25/B$5)</f>
        <v>3.1328160327010267E-2</v>
      </c>
      <c r="C94" s="303">
        <f t="shared" si="14"/>
        <v>3.1564216441868978E-2</v>
      </c>
      <c r="D94" s="303">
        <f t="shared" si="14"/>
        <v>3.1252610023740482E-2</v>
      </c>
      <c r="E94" s="303">
        <f t="shared" si="14"/>
        <v>3.1362843243173427E-2</v>
      </c>
      <c r="F94" s="303">
        <f t="shared" si="14"/>
        <v>3.1558040926679853E-2</v>
      </c>
      <c r="G94" s="303">
        <f t="shared" si="14"/>
        <v>3.1502404244404626E-2</v>
      </c>
      <c r="H94" s="303">
        <f t="shared" si="14"/>
        <v>3.1264635894885887E-2</v>
      </c>
      <c r="I94" s="303">
        <f t="shared" si="14"/>
        <v>3.1395262561810654E-2</v>
      </c>
      <c r="J94" s="303">
        <f t="shared" si="14"/>
        <v>3.1753290393316085E-2</v>
      </c>
      <c r="K94" s="303">
        <f t="shared" si="14"/>
        <v>3.1739389883732747E-2</v>
      </c>
      <c r="L94" s="303">
        <f t="shared" si="14"/>
        <v>3.1537889339282553E-2</v>
      </c>
      <c r="M94" s="303">
        <f t="shared" si="14"/>
        <v>3.1808367056978738E-2</v>
      </c>
      <c r="N94" s="303">
        <f t="shared" si="14"/>
        <v>3.3218169372686228E-2</v>
      </c>
      <c r="O94" s="303">
        <f t="shared" si="14"/>
        <v>3.3374647554275542E-2</v>
      </c>
      <c r="P94" s="303">
        <f t="shared" si="14"/>
        <v>3.4035883146283523E-2</v>
      </c>
      <c r="Q94" s="303">
        <f t="shared" si="14"/>
        <v>3.3507820262504914E-2</v>
      </c>
      <c r="R94" s="303">
        <f t="shared" si="14"/>
        <v>3.3871241747723053E-2</v>
      </c>
      <c r="S94" s="303">
        <f t="shared" si="14"/>
        <v>3.4215409029790221E-2</v>
      </c>
      <c r="T94" s="303">
        <f t="shared" si="14"/>
        <v>3.470025092111776E-2</v>
      </c>
      <c r="U94" s="303">
        <f t="shared" si="14"/>
        <v>3.4717613789578952E-2</v>
      </c>
      <c r="V94" s="303">
        <f t="shared" si="14"/>
        <v>3.4344326418656868E-2</v>
      </c>
      <c r="W94" s="303">
        <f t="shared" si="14"/>
        <v>3.4920715692215762E-2</v>
      </c>
      <c r="DA94" s="175"/>
    </row>
    <row r="95" spans="1:105" ht="12" customHeight="1" x14ac:dyDescent="0.25">
      <c r="A95" s="62" t="s">
        <v>2162</v>
      </c>
      <c r="B95" s="304">
        <f t="shared" ref="B95:W95" si="15">IF(B$26=0,0,B$26/B$5)</f>
        <v>2.1285971713034597E-2</v>
      </c>
      <c r="C95" s="304">
        <f t="shared" si="15"/>
        <v>2.0028499299160552E-2</v>
      </c>
      <c r="D95" s="304">
        <f t="shared" si="15"/>
        <v>2.2918628224649761E-2</v>
      </c>
      <c r="E95" s="304">
        <f t="shared" si="15"/>
        <v>2.0951922477961141E-2</v>
      </c>
      <c r="F95" s="304">
        <f t="shared" si="15"/>
        <v>1.9263768356658294E-2</v>
      </c>
      <c r="G95" s="304">
        <f t="shared" si="15"/>
        <v>1.8101268446082775E-2</v>
      </c>
      <c r="H95" s="304">
        <f t="shared" si="15"/>
        <v>1.9511729281837552E-2</v>
      </c>
      <c r="I95" s="304">
        <f t="shared" si="15"/>
        <v>1.800567063896423E-2</v>
      </c>
      <c r="J95" s="304">
        <f t="shared" si="15"/>
        <v>1.7184471634293E-2</v>
      </c>
      <c r="K95" s="304">
        <f t="shared" si="15"/>
        <v>1.7530873104593475E-2</v>
      </c>
      <c r="L95" s="304">
        <f t="shared" si="15"/>
        <v>1.8027293093899225E-2</v>
      </c>
      <c r="M95" s="304">
        <f t="shared" si="15"/>
        <v>1.7773618901999067E-2</v>
      </c>
      <c r="N95" s="304">
        <f t="shared" si="15"/>
        <v>1.5354400844393353E-2</v>
      </c>
      <c r="O95" s="304">
        <f t="shared" si="15"/>
        <v>1.474167182265901E-2</v>
      </c>
      <c r="P95" s="304">
        <f t="shared" si="15"/>
        <v>1.3387913089252058E-2</v>
      </c>
      <c r="Q95" s="304">
        <f t="shared" si="15"/>
        <v>1.4891477099063305E-2</v>
      </c>
      <c r="R95" s="304">
        <f t="shared" si="15"/>
        <v>1.4159391461814011E-2</v>
      </c>
      <c r="S95" s="304">
        <f t="shared" si="15"/>
        <v>1.3657895975268385E-2</v>
      </c>
      <c r="T95" s="304">
        <f t="shared" si="15"/>
        <v>1.2854042050465784E-2</v>
      </c>
      <c r="U95" s="304">
        <f t="shared" si="15"/>
        <v>1.2795507631905076E-2</v>
      </c>
      <c r="V95" s="304">
        <f t="shared" si="15"/>
        <v>1.3265090643761763E-2</v>
      </c>
      <c r="W95" s="304">
        <f t="shared" si="15"/>
        <v>1.2567648240875024E-2</v>
      </c>
      <c r="DA95" s="72"/>
    </row>
    <row r="96" spans="1:105" ht="12" customHeight="1" x14ac:dyDescent="0.25">
      <c r="A96" s="62" t="s">
        <v>2169</v>
      </c>
      <c r="B96" s="304">
        <f t="shared" ref="B96:W96" si="16">IF(B$32=0,0,B$32/B$5)</f>
        <v>9.3567741056549292E-3</v>
      </c>
      <c r="C96" s="304">
        <f t="shared" si="16"/>
        <v>1.082720602427714E-2</v>
      </c>
      <c r="D96" s="304">
        <f t="shared" si="16"/>
        <v>7.6845409805116477E-3</v>
      </c>
      <c r="E96" s="304">
        <f t="shared" si="16"/>
        <v>9.7259343414670581E-3</v>
      </c>
      <c r="F96" s="304">
        <f t="shared" si="16"/>
        <v>1.1582256560334007E-2</v>
      </c>
      <c r="G96" s="304">
        <f t="shared" si="16"/>
        <v>1.2686356058309119E-2</v>
      </c>
      <c r="H96" s="304">
        <f t="shared" si="16"/>
        <v>1.1057757449274785E-2</v>
      </c>
      <c r="I96" s="304">
        <f t="shared" si="16"/>
        <v>1.2681084232626021E-2</v>
      </c>
      <c r="J96" s="304">
        <f t="shared" si="16"/>
        <v>1.3840679509682702E-2</v>
      </c>
      <c r="K96" s="304">
        <f t="shared" si="16"/>
        <v>1.3482896685474638E-2</v>
      </c>
      <c r="L96" s="304">
        <f t="shared" si="16"/>
        <v>1.2798171098853544E-2</v>
      </c>
      <c r="M96" s="304">
        <f t="shared" si="16"/>
        <v>1.3316074973734864E-2</v>
      </c>
      <c r="N96" s="304">
        <f t="shared" si="16"/>
        <v>1.7042809658890469E-2</v>
      </c>
      <c r="O96" s="304">
        <f t="shared" si="16"/>
        <v>1.781681896250625E-2</v>
      </c>
      <c r="P96" s="304">
        <f t="shared" si="16"/>
        <v>1.9808121136159543E-2</v>
      </c>
      <c r="Q96" s="304">
        <f t="shared" si="16"/>
        <v>1.7792065473719296E-2</v>
      </c>
      <c r="R96" s="304">
        <f t="shared" si="16"/>
        <v>1.8876060552647771E-2</v>
      </c>
      <c r="S96" s="304">
        <f t="shared" si="16"/>
        <v>1.9708076925274605E-2</v>
      </c>
      <c r="T96" s="304">
        <f t="shared" si="16"/>
        <v>2.0980063494621944E-2</v>
      </c>
      <c r="U96" s="304">
        <f t="shared" si="16"/>
        <v>2.1056647432638478E-2</v>
      </c>
      <c r="V96" s="304">
        <f t="shared" si="16"/>
        <v>2.0231343877638405E-2</v>
      </c>
      <c r="W96" s="304">
        <f t="shared" si="16"/>
        <v>2.1486096347000327E-2</v>
      </c>
      <c r="DA96" s="72"/>
    </row>
    <row r="97" spans="1:105" ht="12" customHeight="1" x14ac:dyDescent="0.25">
      <c r="A97" s="62" t="s">
        <v>2171</v>
      </c>
      <c r="B97" s="304">
        <f t="shared" ref="B97:W97" si="17">IF(B$33=0,0,B$33/B$5)</f>
        <v>6.8541450832074538E-4</v>
      </c>
      <c r="C97" s="304">
        <f t="shared" si="17"/>
        <v>7.0851111843129211E-4</v>
      </c>
      <c r="D97" s="304">
        <f t="shared" si="17"/>
        <v>6.4944081857907035E-4</v>
      </c>
      <c r="E97" s="304">
        <f t="shared" si="17"/>
        <v>6.8498642374522983E-4</v>
      </c>
      <c r="F97" s="304">
        <f t="shared" si="17"/>
        <v>7.1201600968755251E-4</v>
      </c>
      <c r="G97" s="304">
        <f t="shared" si="17"/>
        <v>7.1477974001273395E-4</v>
      </c>
      <c r="H97" s="304">
        <f t="shared" si="17"/>
        <v>6.9514916377354957E-4</v>
      </c>
      <c r="I97" s="304">
        <f t="shared" si="17"/>
        <v>7.0850769022039997E-4</v>
      </c>
      <c r="J97" s="304">
        <f t="shared" si="17"/>
        <v>7.2813924934038324E-4</v>
      </c>
      <c r="K97" s="304">
        <f t="shared" si="17"/>
        <v>7.2562009366463395E-4</v>
      </c>
      <c r="L97" s="304">
        <f t="shared" si="17"/>
        <v>7.1242514652977641E-4</v>
      </c>
      <c r="M97" s="304">
        <f t="shared" si="17"/>
        <v>7.1867318124480245E-4</v>
      </c>
      <c r="N97" s="304">
        <f t="shared" si="17"/>
        <v>8.2095886940240748E-4</v>
      </c>
      <c r="O97" s="304">
        <f t="shared" si="17"/>
        <v>8.1615676911028919E-4</v>
      </c>
      <c r="P97" s="304">
        <f t="shared" si="17"/>
        <v>8.3984892087191954E-4</v>
      </c>
      <c r="Q97" s="304">
        <f t="shared" si="17"/>
        <v>8.2427768972232005E-4</v>
      </c>
      <c r="R97" s="304">
        <f t="shared" si="17"/>
        <v>8.3578973326127177E-4</v>
      </c>
      <c r="S97" s="304">
        <f t="shared" si="17"/>
        <v>8.4943612924723571E-4</v>
      </c>
      <c r="T97" s="304">
        <f t="shared" si="17"/>
        <v>8.6614537603003157E-4</v>
      </c>
      <c r="U97" s="304">
        <f t="shared" si="17"/>
        <v>8.6545872503539592E-4</v>
      </c>
      <c r="V97" s="304">
        <f t="shared" si="17"/>
        <v>8.4789189725669562E-4</v>
      </c>
      <c r="W97" s="304">
        <f t="shared" si="17"/>
        <v>8.6697110434041306E-4</v>
      </c>
      <c r="DA97" s="72"/>
    </row>
    <row r="98" spans="1:105" ht="12" customHeight="1" x14ac:dyDescent="0.25">
      <c r="A98" s="203" t="s">
        <v>2173</v>
      </c>
      <c r="B98" s="303">
        <f t="shared" ref="B98:W98" si="18">IF(B$34=0,0,B$34/B$5)</f>
        <v>0.50559960415089122</v>
      </c>
      <c r="C98" s="303">
        <f t="shared" si="18"/>
        <v>0.49588191720785402</v>
      </c>
      <c r="D98" s="303">
        <f t="shared" si="18"/>
        <v>0.51754204354451039</v>
      </c>
      <c r="E98" s="303">
        <f t="shared" si="18"/>
        <v>0.50426688809618436</v>
      </c>
      <c r="F98" s="303">
        <f t="shared" si="18"/>
        <v>0.49444926348485341</v>
      </c>
      <c r="G98" s="303">
        <f t="shared" si="18"/>
        <v>0.49446475158993458</v>
      </c>
      <c r="H98" s="303">
        <f t="shared" si="18"/>
        <v>0.50168335097385874</v>
      </c>
      <c r="I98" s="303">
        <f t="shared" si="18"/>
        <v>0.49721226504708116</v>
      </c>
      <c r="J98" s="303">
        <f t="shared" si="18"/>
        <v>0.4888912412805187</v>
      </c>
      <c r="K98" s="303">
        <f t="shared" si="18"/>
        <v>0.48957644607652195</v>
      </c>
      <c r="L98" s="303">
        <f t="shared" si="18"/>
        <v>0.49491471016232863</v>
      </c>
      <c r="M98" s="303">
        <f t="shared" si="18"/>
        <v>0.49177782732762321</v>
      </c>
      <c r="N98" s="303">
        <f t="shared" si="18"/>
        <v>0.45149944059486063</v>
      </c>
      <c r="O98" s="303">
        <f t="shared" si="18"/>
        <v>0.45304118054059117</v>
      </c>
      <c r="P98" s="303">
        <f t="shared" si="18"/>
        <v>0.44301405599165539</v>
      </c>
      <c r="Q98" s="303">
        <f t="shared" si="18"/>
        <v>0.44980873248518005</v>
      </c>
      <c r="R98" s="303">
        <f t="shared" si="18"/>
        <v>0.44465151899926175</v>
      </c>
      <c r="S98" s="303">
        <f t="shared" si="18"/>
        <v>0.43874559095359966</v>
      </c>
      <c r="T98" s="303">
        <f t="shared" si="18"/>
        <v>0.4313620504799483</v>
      </c>
      <c r="U98" s="303">
        <f t="shared" si="18"/>
        <v>0.43162502319997215</v>
      </c>
      <c r="V98" s="303">
        <f t="shared" si="18"/>
        <v>0.43906211647937649</v>
      </c>
      <c r="W98" s="303">
        <f t="shared" si="18"/>
        <v>0.43047177884343268</v>
      </c>
      <c r="DA98" s="175"/>
    </row>
    <row r="99" spans="1:105" ht="12" customHeight="1" x14ac:dyDescent="0.25">
      <c r="A99" s="203" t="s">
        <v>2185</v>
      </c>
      <c r="B99" s="303">
        <f t="shared" ref="B99:W99" si="19">IF(B$45=0,0,B$45/B$5)</f>
        <v>8.270935782037421E-2</v>
      </c>
      <c r="C99" s="303">
        <f t="shared" si="19"/>
        <v>8.1859586020208625E-2</v>
      </c>
      <c r="D99" s="303">
        <f t="shared" si="19"/>
        <v>8.3881536326941106E-2</v>
      </c>
      <c r="E99" s="303">
        <f t="shared" si="19"/>
        <v>8.2573107489068293E-2</v>
      </c>
      <c r="F99" s="303">
        <f t="shared" si="19"/>
        <v>8.1470229542222827E-2</v>
      </c>
      <c r="G99" s="303">
        <f t="shared" si="19"/>
        <v>8.0943148819320174E-2</v>
      </c>
      <c r="H99" s="303">
        <f t="shared" si="19"/>
        <v>8.1773767491771426E-2</v>
      </c>
      <c r="I99" s="303">
        <f t="shared" si="19"/>
        <v>8.1008544327714843E-2</v>
      </c>
      <c r="J99" s="303">
        <f t="shared" si="19"/>
        <v>8.0392981196290347E-2</v>
      </c>
      <c r="K99" s="303">
        <f t="shared" si="19"/>
        <v>8.0601289467122E-2</v>
      </c>
      <c r="L99" s="303">
        <f t="shared" si="19"/>
        <v>8.103114525841687E-2</v>
      </c>
      <c r="M99" s="303">
        <f t="shared" si="19"/>
        <v>8.1047822007702358E-2</v>
      </c>
      <c r="N99" s="303">
        <f t="shared" si="19"/>
        <v>7.7825908508980163E-2</v>
      </c>
      <c r="O99" s="303">
        <f t="shared" si="19"/>
        <v>7.7796394903739921E-2</v>
      </c>
      <c r="P99" s="303">
        <f t="shared" si="19"/>
        <v>7.6741302791760543E-2</v>
      </c>
      <c r="Q99" s="303">
        <f t="shared" si="19"/>
        <v>7.777820466649972E-2</v>
      </c>
      <c r="R99" s="303">
        <f t="shared" si="19"/>
        <v>7.7276848408993376E-2</v>
      </c>
      <c r="S99" s="303">
        <f t="shared" si="19"/>
        <v>7.6805244440218218E-2</v>
      </c>
      <c r="T99" s="303">
        <f t="shared" si="19"/>
        <v>7.6093833000982908E-2</v>
      </c>
      <c r="U99" s="303">
        <f t="shared" si="19"/>
        <v>7.6102825434355051E-2</v>
      </c>
      <c r="V99" s="303">
        <f t="shared" si="19"/>
        <v>7.6728804316507609E-2</v>
      </c>
      <c r="W99" s="303">
        <f t="shared" si="19"/>
        <v>7.6108400222630546E-2</v>
      </c>
      <c r="DA99" s="175"/>
    </row>
    <row r="100" spans="1:105" ht="12" customHeight="1" x14ac:dyDescent="0.25">
      <c r="A100" s="62" t="s">
        <v>2186</v>
      </c>
      <c r="B100" s="304">
        <f t="shared" ref="B100:W100" si="20">IF(B$46=0,0,B$46/B$5)</f>
        <v>3.5973851302119303E-2</v>
      </c>
      <c r="C100" s="304">
        <f t="shared" si="20"/>
        <v>3.5387904679807125E-2</v>
      </c>
      <c r="D100" s="304">
        <f t="shared" si="20"/>
        <v>3.6954557412967104E-2</v>
      </c>
      <c r="E100" s="304">
        <f t="shared" si="20"/>
        <v>3.5936677202770419E-2</v>
      </c>
      <c r="F100" s="304">
        <f t="shared" si="20"/>
        <v>3.5035697283066936E-2</v>
      </c>
      <c r="G100" s="304">
        <f t="shared" si="20"/>
        <v>3.4459209315085788E-2</v>
      </c>
      <c r="H100" s="304">
        <f t="shared" si="20"/>
        <v>3.5137120096287076E-2</v>
      </c>
      <c r="I100" s="304">
        <f t="shared" si="20"/>
        <v>3.444549747873598E-2</v>
      </c>
      <c r="J100" s="304">
        <f t="shared" si="20"/>
        <v>3.4058386940311519E-2</v>
      </c>
      <c r="K100" s="304">
        <f t="shared" si="20"/>
        <v>3.426367067663956E-2</v>
      </c>
      <c r="L100" s="304">
        <f t="shared" si="20"/>
        <v>3.4557469539204085E-2</v>
      </c>
      <c r="M100" s="304">
        <f t="shared" si="20"/>
        <v>3.4680432328082884E-2</v>
      </c>
      <c r="N100" s="304">
        <f t="shared" si="20"/>
        <v>3.2437400177535075E-2</v>
      </c>
      <c r="O100" s="304">
        <f t="shared" si="20"/>
        <v>3.2385931393013663E-2</v>
      </c>
      <c r="P100" s="304">
        <f t="shared" si="20"/>
        <v>3.1605512788028499E-2</v>
      </c>
      <c r="Q100" s="304">
        <f t="shared" si="20"/>
        <v>3.2447834415655678E-2</v>
      </c>
      <c r="R100" s="304">
        <f t="shared" si="20"/>
        <v>3.2099529907382927E-2</v>
      </c>
      <c r="S100" s="304">
        <f t="shared" si="20"/>
        <v>3.1795097737155754E-2</v>
      </c>
      <c r="T100" s="304">
        <f t="shared" si="20"/>
        <v>3.1298828995518765E-2</v>
      </c>
      <c r="U100" s="304">
        <f t="shared" si="20"/>
        <v>3.1301759979666832E-2</v>
      </c>
      <c r="V100" s="304">
        <f t="shared" si="20"/>
        <v>3.1723916564726923E-2</v>
      </c>
      <c r="W100" s="304">
        <f t="shared" si="20"/>
        <v>3.1360134795772758E-2</v>
      </c>
      <c r="DA100" s="72"/>
    </row>
    <row r="101" spans="1:105" ht="12" customHeight="1" x14ac:dyDescent="0.25">
      <c r="A101" s="62" t="s">
        <v>2193</v>
      </c>
      <c r="B101" s="304">
        <f t="shared" ref="B101:W101" si="21">IF(B$52=0,0,B$52/B$5)</f>
        <v>3.474631395585883E-2</v>
      </c>
      <c r="C101" s="304">
        <f t="shared" si="21"/>
        <v>3.4078485502918122E-2</v>
      </c>
      <c r="D101" s="304">
        <f t="shared" si="21"/>
        <v>3.5567034037842254E-2</v>
      </c>
      <c r="E101" s="304">
        <f t="shared" si="21"/>
        <v>3.4654725730570095E-2</v>
      </c>
      <c r="F101" s="304">
        <f t="shared" si="21"/>
        <v>3.3980029262761433E-2</v>
      </c>
      <c r="G101" s="304">
        <f t="shared" si="21"/>
        <v>3.3981093651572869E-2</v>
      </c>
      <c r="H101" s="304">
        <f t="shared" si="21"/>
        <v>3.4477177347952782E-2</v>
      </c>
      <c r="I101" s="304">
        <f t="shared" si="21"/>
        <v>3.416991097737021E-2</v>
      </c>
      <c r="J101" s="304">
        <f t="shared" si="21"/>
        <v>3.3598065386801157E-2</v>
      </c>
      <c r="K101" s="304">
        <f t="shared" si="21"/>
        <v>3.3645154705642659E-2</v>
      </c>
      <c r="L101" s="304">
        <f t="shared" si="21"/>
        <v>3.4012016147744094E-2</v>
      </c>
      <c r="M101" s="304">
        <f t="shared" si="21"/>
        <v>3.3796440196096643E-2</v>
      </c>
      <c r="N101" s="304">
        <f t="shared" si="21"/>
        <v>3.1028389233314635E-2</v>
      </c>
      <c r="O101" s="304">
        <f t="shared" si="21"/>
        <v>3.113434220430757E-2</v>
      </c>
      <c r="P101" s="304">
        <f t="shared" si="21"/>
        <v>3.0445248275452676E-2</v>
      </c>
      <c r="Q101" s="304">
        <f t="shared" si="21"/>
        <v>3.0912198725441639E-2</v>
      </c>
      <c r="R101" s="304">
        <f t="shared" si="21"/>
        <v>3.055777962098043E-2</v>
      </c>
      <c r="S101" s="304">
        <f t="shared" si="21"/>
        <v>3.0151906617143887E-2</v>
      </c>
      <c r="T101" s="304">
        <f t="shared" si="21"/>
        <v>2.9644487676747103E-2</v>
      </c>
      <c r="U101" s="304">
        <f t="shared" si="21"/>
        <v>2.9662559947011464E-2</v>
      </c>
      <c r="V101" s="304">
        <f t="shared" si="21"/>
        <v>3.0173659196068781E-2</v>
      </c>
      <c r="W101" s="304">
        <f t="shared" si="21"/>
        <v>2.9583305552523885E-2</v>
      </c>
      <c r="DA101" s="72"/>
    </row>
    <row r="102" spans="1:105" ht="12" customHeight="1" x14ac:dyDescent="0.25">
      <c r="A102" s="62" t="s">
        <v>2205</v>
      </c>
      <c r="B102" s="304">
        <f t="shared" ref="B102:W102" si="22">IF(B$63=0,0,B$63/B$5)</f>
        <v>4.6925174857061049E-3</v>
      </c>
      <c r="C102" s="304">
        <f t="shared" si="22"/>
        <v>4.8506425990332341E-3</v>
      </c>
      <c r="D102" s="304">
        <f t="shared" si="22"/>
        <v>4.446232695861559E-3</v>
      </c>
      <c r="E102" s="304">
        <f t="shared" si="22"/>
        <v>4.6895867126752165E-3</v>
      </c>
      <c r="F102" s="304">
        <f t="shared" si="22"/>
        <v>4.8746379526562493E-3</v>
      </c>
      <c r="G102" s="304">
        <f t="shared" si="22"/>
        <v>4.8935591349762199E-3</v>
      </c>
      <c r="H102" s="304">
        <f t="shared" si="22"/>
        <v>4.759163347990987E-3</v>
      </c>
      <c r="I102" s="304">
        <f t="shared" si="22"/>
        <v>4.8506191286523731E-3</v>
      </c>
      <c r="J102" s="304">
        <f t="shared" si="22"/>
        <v>4.985021644682992E-3</v>
      </c>
      <c r="K102" s="304">
        <f t="shared" si="22"/>
        <v>4.9677748809886669E-3</v>
      </c>
      <c r="L102" s="304">
        <f t="shared" si="22"/>
        <v>4.8774390048120968E-3</v>
      </c>
      <c r="M102" s="304">
        <f t="shared" si="22"/>
        <v>4.9202145979686989E-3</v>
      </c>
      <c r="N102" s="304">
        <f t="shared" si="22"/>
        <v>5.6204877529577512E-3</v>
      </c>
      <c r="O102" s="304">
        <f t="shared" si="22"/>
        <v>5.5876113849857812E-3</v>
      </c>
      <c r="P102" s="304">
        <f t="shared" si="22"/>
        <v>5.7498137239584933E-3</v>
      </c>
      <c r="Q102" s="304">
        <f t="shared" si="22"/>
        <v>5.6432092188649493E-3</v>
      </c>
      <c r="R102" s="304">
        <f t="shared" si="22"/>
        <v>5.7220235202066179E-3</v>
      </c>
      <c r="S102" s="304">
        <f t="shared" si="22"/>
        <v>5.8154501270315769E-3</v>
      </c>
      <c r="T102" s="304">
        <f t="shared" si="22"/>
        <v>5.9298457690108311E-3</v>
      </c>
      <c r="U102" s="304">
        <f t="shared" si="22"/>
        <v>5.9251447862335663E-3</v>
      </c>
      <c r="V102" s="304">
        <f t="shared" si="22"/>
        <v>5.8048779323528407E-3</v>
      </c>
      <c r="W102" s="304">
        <f t="shared" si="22"/>
        <v>5.9354989095380152E-3</v>
      </c>
      <c r="DA102" s="72"/>
    </row>
    <row r="103" spans="1:105" ht="12" customHeight="1" x14ac:dyDescent="0.25">
      <c r="A103" s="62" t="s">
        <v>2207</v>
      </c>
      <c r="B103" s="304">
        <f t="shared" ref="B103:W103" si="23">IF(B$64=0,0,B$64/B$5)</f>
        <v>5.4517676917933021E-3</v>
      </c>
      <c r="C103" s="304">
        <f t="shared" si="23"/>
        <v>5.6354774780059099E-3</v>
      </c>
      <c r="D103" s="304">
        <f t="shared" si="23"/>
        <v>5.1656339769281861E-3</v>
      </c>
      <c r="E103" s="304">
        <f t="shared" si="23"/>
        <v>5.4483627191383339E-3</v>
      </c>
      <c r="F103" s="304">
        <f t="shared" si="23"/>
        <v>5.6633552843291845E-3</v>
      </c>
      <c r="G103" s="304">
        <f t="shared" si="23"/>
        <v>5.6853379174843666E-3</v>
      </c>
      <c r="H103" s="304">
        <f t="shared" si="23"/>
        <v>5.5291968670501271E-3</v>
      </c>
      <c r="I103" s="304">
        <f t="shared" si="23"/>
        <v>5.6354502101130391E-3</v>
      </c>
      <c r="J103" s="304">
        <f t="shared" si="23"/>
        <v>5.7915990783534719E-3</v>
      </c>
      <c r="K103" s="304">
        <f t="shared" si="23"/>
        <v>5.7715617850704719E-3</v>
      </c>
      <c r="L103" s="304">
        <f t="shared" si="23"/>
        <v>5.6666095472472913E-3</v>
      </c>
      <c r="M103" s="304">
        <f t="shared" si="23"/>
        <v>5.7163062393701903E-3</v>
      </c>
      <c r="N103" s="304">
        <f t="shared" si="23"/>
        <v>6.52988372169789E-3</v>
      </c>
      <c r="O103" s="304">
        <f t="shared" si="23"/>
        <v>6.4916879512443883E-3</v>
      </c>
      <c r="P103" s="304">
        <f t="shared" si="23"/>
        <v>6.6801346589739491E-3</v>
      </c>
      <c r="Q103" s="304">
        <f t="shared" si="23"/>
        <v>6.5562815250348799E-3</v>
      </c>
      <c r="R103" s="304">
        <f t="shared" si="23"/>
        <v>6.6478479950618117E-3</v>
      </c>
      <c r="S103" s="304">
        <f t="shared" si="23"/>
        <v>6.7563910443298588E-3</v>
      </c>
      <c r="T103" s="304">
        <f t="shared" si="23"/>
        <v>6.889295922558698E-3</v>
      </c>
      <c r="U103" s="304">
        <f t="shared" si="23"/>
        <v>6.8838343198895854E-3</v>
      </c>
      <c r="V103" s="304">
        <f t="shared" si="23"/>
        <v>6.7441082665764592E-3</v>
      </c>
      <c r="W103" s="304">
        <f t="shared" si="23"/>
        <v>6.8958637422795949E-3</v>
      </c>
      <c r="DA103" s="72"/>
    </row>
    <row r="104" spans="1:105" ht="12" customHeight="1" x14ac:dyDescent="0.25">
      <c r="A104" s="62" t="s">
        <v>2209</v>
      </c>
      <c r="B104" s="304">
        <f t="shared" ref="B104:W104" si="24">IF(B$65=0,0,B$65/B$5)</f>
        <v>1.8449073848966744E-3</v>
      </c>
      <c r="C104" s="304">
        <f t="shared" si="24"/>
        <v>1.9070757604442282E-3</v>
      </c>
      <c r="D104" s="304">
        <f t="shared" si="24"/>
        <v>1.748078203341997E-3</v>
      </c>
      <c r="E104" s="304">
        <f t="shared" si="24"/>
        <v>1.8437551239142446E-3</v>
      </c>
      <c r="F104" s="304">
        <f t="shared" si="24"/>
        <v>1.9165097594089958E-3</v>
      </c>
      <c r="G104" s="304">
        <f t="shared" si="24"/>
        <v>1.9239488002009422E-3</v>
      </c>
      <c r="H104" s="304">
        <f t="shared" si="24"/>
        <v>1.8711098324904708E-3</v>
      </c>
      <c r="I104" s="304">
        <f t="shared" si="24"/>
        <v>1.9070665328432428E-3</v>
      </c>
      <c r="J104" s="304">
        <f t="shared" si="24"/>
        <v>1.9599081461411979E-3</v>
      </c>
      <c r="K104" s="304">
        <f t="shared" si="24"/>
        <v>1.9531274187806402E-3</v>
      </c>
      <c r="L104" s="304">
        <f t="shared" si="24"/>
        <v>1.9176110194093147E-3</v>
      </c>
      <c r="M104" s="304">
        <f t="shared" si="24"/>
        <v>1.9344286461839267E-3</v>
      </c>
      <c r="N104" s="304">
        <f t="shared" si="24"/>
        <v>2.2097476234748123E-3</v>
      </c>
      <c r="O104" s="304">
        <f t="shared" si="24"/>
        <v>2.1968219701885283E-3</v>
      </c>
      <c r="P104" s="304">
        <f t="shared" si="24"/>
        <v>2.2605933453469173E-3</v>
      </c>
      <c r="Q104" s="304">
        <f t="shared" si="24"/>
        <v>2.2186807815025777E-3</v>
      </c>
      <c r="R104" s="304">
        <f t="shared" si="24"/>
        <v>2.2496673653615907E-3</v>
      </c>
      <c r="S104" s="304">
        <f t="shared" si="24"/>
        <v>2.2863989145571429E-3</v>
      </c>
      <c r="T104" s="304">
        <f t="shared" si="24"/>
        <v>2.3313746371475025E-3</v>
      </c>
      <c r="U104" s="304">
        <f t="shared" si="24"/>
        <v>2.3295264015536065E-3</v>
      </c>
      <c r="V104" s="304">
        <f t="shared" si="24"/>
        <v>2.2822423567826064E-3</v>
      </c>
      <c r="W104" s="304">
        <f t="shared" si="24"/>
        <v>2.3335972225162782E-3</v>
      </c>
      <c r="DA104" s="72"/>
    </row>
    <row r="105" spans="1:105" ht="12" customHeight="1" x14ac:dyDescent="0.25">
      <c r="A105" s="203" t="s">
        <v>2211</v>
      </c>
      <c r="B105" s="303">
        <f t="shared" ref="B105:W105" si="25">IF(B$66=0,0,B$66/B$5)</f>
        <v>0.10606587172142833</v>
      </c>
      <c r="C105" s="303">
        <f t="shared" si="25"/>
        <v>0.10953733994954117</v>
      </c>
      <c r="D105" s="303">
        <f t="shared" si="25"/>
        <v>0.10320509262419676</v>
      </c>
      <c r="E105" s="303">
        <f t="shared" si="25"/>
        <v>0.10732186431292223</v>
      </c>
      <c r="F105" s="303">
        <f t="shared" si="25"/>
        <v>0.11015601335950773</v>
      </c>
      <c r="G105" s="303">
        <f t="shared" si="25"/>
        <v>0.11023264579331814</v>
      </c>
      <c r="H105" s="303">
        <f t="shared" si="25"/>
        <v>0.10834072076789993</v>
      </c>
      <c r="I105" s="303">
        <f t="shared" si="25"/>
        <v>0.10961413687758971</v>
      </c>
      <c r="J105" s="303">
        <f t="shared" si="25"/>
        <v>0.11174099715283449</v>
      </c>
      <c r="K105" s="303">
        <f t="shared" si="25"/>
        <v>0.11157952965408671</v>
      </c>
      <c r="L105" s="303">
        <f t="shared" si="25"/>
        <v>0.11017543070946084</v>
      </c>
      <c r="M105" s="303">
        <f t="shared" si="25"/>
        <v>0.11090819613376512</v>
      </c>
      <c r="N105" s="303">
        <f t="shared" si="25"/>
        <v>0.12191280006401417</v>
      </c>
      <c r="O105" s="303">
        <f t="shared" si="25"/>
        <v>0.12123167280970241</v>
      </c>
      <c r="P105" s="303">
        <f t="shared" si="25"/>
        <v>0.12362940423553602</v>
      </c>
      <c r="Q105" s="303">
        <f t="shared" si="25"/>
        <v>0.12219791469831526</v>
      </c>
      <c r="R105" s="303">
        <f t="shared" si="25"/>
        <v>0.12336270146668157</v>
      </c>
      <c r="S105" s="303">
        <f t="shared" si="25"/>
        <v>0.12480277959192798</v>
      </c>
      <c r="T105" s="303">
        <f t="shared" si="25"/>
        <v>0.12652937009281262</v>
      </c>
      <c r="U105" s="303">
        <f t="shared" si="25"/>
        <v>0.12642425413171018</v>
      </c>
      <c r="V105" s="303">
        <f t="shared" si="25"/>
        <v>0.12452131807570371</v>
      </c>
      <c r="W105" s="303">
        <f t="shared" si="25"/>
        <v>0.12654582839128883</v>
      </c>
      <c r="DA105" s="175"/>
    </row>
    <row r="106" spans="1:105" ht="12" customHeight="1" x14ac:dyDescent="0.25">
      <c r="A106" s="62" t="s">
        <v>2212</v>
      </c>
      <c r="B106" s="304">
        <f t="shared" ref="B106:W106" si="26">IF(B$67=0,0,B$67/B$5)</f>
        <v>1.5309990783292666E-2</v>
      </c>
      <c r="C106" s="304">
        <f t="shared" si="26"/>
        <v>1.606957704794423E-2</v>
      </c>
      <c r="D106" s="304">
        <f t="shared" si="26"/>
        <v>1.6714387948158455E-2</v>
      </c>
      <c r="E106" s="304">
        <f t="shared" si="26"/>
        <v>1.6635830447543239E-2</v>
      </c>
      <c r="F106" s="304">
        <f t="shared" si="26"/>
        <v>1.6276180984299959E-2</v>
      </c>
      <c r="G106" s="304">
        <f t="shared" si="26"/>
        <v>1.6013057619344535E-2</v>
      </c>
      <c r="H106" s="304">
        <f t="shared" si="26"/>
        <v>1.6439524188943622E-2</v>
      </c>
      <c r="I106" s="304">
        <f t="shared" si="26"/>
        <v>1.6129573751186017E-2</v>
      </c>
      <c r="J106" s="304">
        <f t="shared" si="26"/>
        <v>1.5952192611988141E-2</v>
      </c>
      <c r="K106" s="304">
        <f t="shared" si="26"/>
        <v>1.6091361665497367E-2</v>
      </c>
      <c r="L106" s="304">
        <f t="shared" si="26"/>
        <v>1.6239306048561525E-2</v>
      </c>
      <c r="M106" s="304">
        <f t="shared" si="26"/>
        <v>1.624503735318664E-2</v>
      </c>
      <c r="N106" s="304">
        <f t="shared" si="26"/>
        <v>1.5204101645171924E-2</v>
      </c>
      <c r="O106" s="304">
        <f t="shared" si="26"/>
        <v>1.5093008434348304E-2</v>
      </c>
      <c r="P106" s="304">
        <f t="shared" si="26"/>
        <v>1.4709694602740343E-2</v>
      </c>
      <c r="Q106" s="304">
        <f t="shared" si="26"/>
        <v>1.510334823667253E-2</v>
      </c>
      <c r="R106" s="304">
        <f t="shared" si="26"/>
        <v>1.4920511572460929E-2</v>
      </c>
      <c r="S106" s="304">
        <f t="shared" si="26"/>
        <v>1.4760429247545333E-2</v>
      </c>
      <c r="T106" s="304">
        <f t="shared" si="26"/>
        <v>1.4529681451460342E-2</v>
      </c>
      <c r="U106" s="304">
        <f t="shared" si="26"/>
        <v>1.4505524080524459E-2</v>
      </c>
      <c r="V106" s="304">
        <f t="shared" si="26"/>
        <v>1.4664596532905284E-2</v>
      </c>
      <c r="W106" s="304">
        <f t="shared" si="26"/>
        <v>1.4456214365530715E-2</v>
      </c>
      <c r="DA106" s="72"/>
    </row>
    <row r="107" spans="1:105" ht="12" customHeight="1" x14ac:dyDescent="0.25">
      <c r="A107" s="62" t="s">
        <v>2214</v>
      </c>
      <c r="B107" s="304">
        <f t="shared" ref="B107:W107" si="27">IF(B$68=0,0,B$68/B$5)</f>
        <v>6.5450120470869778E-3</v>
      </c>
      <c r="C107" s="304">
        <f t="shared" si="27"/>
        <v>6.41921610581283E-3</v>
      </c>
      <c r="D107" s="304">
        <f t="shared" si="27"/>
        <v>6.6996075195935511E-3</v>
      </c>
      <c r="E107" s="304">
        <f t="shared" si="27"/>
        <v>6.5277599714093221E-3</v>
      </c>
      <c r="F107" s="304">
        <f t="shared" si="27"/>
        <v>6.4006703320437057E-3</v>
      </c>
      <c r="G107" s="304">
        <f t="shared" si="27"/>
        <v>6.4008708263350571E-3</v>
      </c>
      <c r="H107" s="304">
        <f t="shared" si="27"/>
        <v>6.4943159547390262E-3</v>
      </c>
      <c r="I107" s="304">
        <f t="shared" si="27"/>
        <v>6.4364375248231959E-3</v>
      </c>
      <c r="J107" s="304">
        <f t="shared" si="27"/>
        <v>6.328721457901601E-3</v>
      </c>
      <c r="K107" s="304">
        <f t="shared" si="27"/>
        <v>6.3375914680988922E-3</v>
      </c>
      <c r="L107" s="304">
        <f t="shared" si="27"/>
        <v>6.4066955624559486E-3</v>
      </c>
      <c r="M107" s="304">
        <f t="shared" si="27"/>
        <v>6.3660884579905021E-3</v>
      </c>
      <c r="N107" s="304">
        <f t="shared" si="27"/>
        <v>5.8446827364692366E-3</v>
      </c>
      <c r="O107" s="304">
        <f t="shared" si="27"/>
        <v>5.8646406368224758E-3</v>
      </c>
      <c r="P107" s="304">
        <f t="shared" si="27"/>
        <v>5.7348390103345763E-3</v>
      </c>
      <c r="Q107" s="304">
        <f t="shared" si="27"/>
        <v>5.8227964358172589E-3</v>
      </c>
      <c r="R107" s="304">
        <f t="shared" si="27"/>
        <v>5.7560360504893869E-3</v>
      </c>
      <c r="S107" s="304">
        <f t="shared" si="27"/>
        <v>5.6795835179107596E-3</v>
      </c>
      <c r="T107" s="304">
        <f t="shared" si="27"/>
        <v>5.58400321888865E-3</v>
      </c>
      <c r="U107" s="304">
        <f t="shared" si="27"/>
        <v>5.5874074138414966E-3</v>
      </c>
      <c r="V107" s="304">
        <f t="shared" si="27"/>
        <v>5.6836809566002105E-3</v>
      </c>
      <c r="W107" s="304">
        <f t="shared" si="27"/>
        <v>5.5724786082316461E-3</v>
      </c>
      <c r="DA107" s="72"/>
    </row>
    <row r="108" spans="1:105" ht="12" customHeight="1" x14ac:dyDescent="0.25">
      <c r="A108" s="62" t="s">
        <v>2226</v>
      </c>
      <c r="B108" s="304">
        <f t="shared" ref="B108:W108" si="28">IF(B$79=0,0,B$79/B$5)</f>
        <v>8.4210868891048701E-2</v>
      </c>
      <c r="C108" s="304">
        <f t="shared" si="28"/>
        <v>8.704854679578411E-2</v>
      </c>
      <c r="D108" s="304">
        <f t="shared" si="28"/>
        <v>7.9791097156444765E-2</v>
      </c>
      <c r="E108" s="304">
        <f t="shared" si="28"/>
        <v>8.4158273893969682E-2</v>
      </c>
      <c r="F108" s="304">
        <f t="shared" si="28"/>
        <v>8.7479162043164055E-2</v>
      </c>
      <c r="G108" s="304">
        <f t="shared" si="28"/>
        <v>8.7818717347638547E-2</v>
      </c>
      <c r="H108" s="304">
        <f t="shared" si="28"/>
        <v>8.540688062421728E-2</v>
      </c>
      <c r="I108" s="304">
        <f t="shared" si="28"/>
        <v>8.7048125601580484E-2</v>
      </c>
      <c r="J108" s="304">
        <f t="shared" si="28"/>
        <v>8.9460083082944744E-2</v>
      </c>
      <c r="K108" s="304">
        <f t="shared" si="28"/>
        <v>8.9150576520490452E-2</v>
      </c>
      <c r="L108" s="304">
        <f t="shared" si="28"/>
        <v>8.752942909844337E-2</v>
      </c>
      <c r="M108" s="304">
        <f t="shared" si="28"/>
        <v>8.8297070322587989E-2</v>
      </c>
      <c r="N108" s="304">
        <f t="shared" si="28"/>
        <v>0.10086401568237301</v>
      </c>
      <c r="O108" s="304">
        <f t="shared" si="28"/>
        <v>0.10027402373853163</v>
      </c>
      <c r="P108" s="304">
        <f t="shared" si="28"/>
        <v>0.10318487062246109</v>
      </c>
      <c r="Q108" s="304">
        <f t="shared" si="28"/>
        <v>0.10127177002582546</v>
      </c>
      <c r="R108" s="304">
        <f t="shared" si="28"/>
        <v>0.10268615384373127</v>
      </c>
      <c r="S108" s="304">
        <f t="shared" si="28"/>
        <v>0.10436276682647189</v>
      </c>
      <c r="T108" s="304">
        <f t="shared" si="28"/>
        <v>0.10641568542246363</v>
      </c>
      <c r="U108" s="304">
        <f t="shared" si="28"/>
        <v>0.10633132263734425</v>
      </c>
      <c r="V108" s="304">
        <f t="shared" si="28"/>
        <v>0.10417304058619822</v>
      </c>
      <c r="W108" s="304">
        <f t="shared" si="28"/>
        <v>0.10651713541752648</v>
      </c>
      <c r="DA108" s="72"/>
    </row>
    <row r="109" spans="1:105" ht="12" customHeight="1" x14ac:dyDescent="0.25">
      <c r="A109" s="41" t="s">
        <v>2228</v>
      </c>
      <c r="B109" s="237">
        <f t="shared" ref="B109:W109" si="29">IF(B$80=0,0,B$80/B$5)</f>
        <v>8.1807219250770349E-2</v>
      </c>
      <c r="C109" s="237">
        <f t="shared" si="29"/>
        <v>8.4563900681241061E-2</v>
      </c>
      <c r="D109" s="237">
        <f t="shared" si="29"/>
        <v>7.7513602047996899E-2</v>
      </c>
      <c r="E109" s="237">
        <f t="shared" si="29"/>
        <v>8.1756125484440709E-2</v>
      </c>
      <c r="F109" s="237">
        <f t="shared" si="29"/>
        <v>8.4982224781431914E-2</v>
      </c>
      <c r="G109" s="237">
        <f t="shared" si="29"/>
        <v>8.5312088083006929E-2</v>
      </c>
      <c r="H109" s="237">
        <f t="shared" si="29"/>
        <v>8.2969092953895332E-2</v>
      </c>
      <c r="I109" s="237">
        <f t="shared" si="29"/>
        <v>8.4563491509277666E-2</v>
      </c>
      <c r="J109" s="237">
        <f t="shared" si="29"/>
        <v>8.6906603949511302E-2</v>
      </c>
      <c r="K109" s="237">
        <f t="shared" si="29"/>
        <v>8.660593170200119E-2</v>
      </c>
      <c r="L109" s="237">
        <f t="shared" si="29"/>
        <v>8.503105705292463E-2</v>
      </c>
      <c r="M109" s="237">
        <f t="shared" si="29"/>
        <v>8.5776787322146442E-2</v>
      </c>
      <c r="N109" s="237">
        <f t="shared" si="29"/>
        <v>9.7985031553547111E-2</v>
      </c>
      <c r="O109" s="237">
        <f t="shared" si="29"/>
        <v>9.7411879881540722E-2</v>
      </c>
      <c r="P109" s="237">
        <f t="shared" si="29"/>
        <v>0.10023964181268917</v>
      </c>
      <c r="Q109" s="237">
        <f t="shared" si="29"/>
        <v>9.8381147273697539E-2</v>
      </c>
      <c r="R109" s="237">
        <f t="shared" si="29"/>
        <v>9.9755160018369066E-2</v>
      </c>
      <c r="S109" s="237">
        <f t="shared" si="29"/>
        <v>0.10138391706225136</v>
      </c>
      <c r="T109" s="237">
        <f t="shared" si="29"/>
        <v>0.10337823874421347</v>
      </c>
      <c r="U109" s="237">
        <f t="shared" si="29"/>
        <v>0.10329628394491315</v>
      </c>
      <c r="V109" s="237">
        <f t="shared" si="29"/>
        <v>0.10119960622043153</v>
      </c>
      <c r="W109" s="237">
        <f t="shared" si="29"/>
        <v>0.10347679302940713</v>
      </c>
      <c r="DA109" s="97"/>
    </row>
    <row r="110" spans="1:105" ht="12" customHeight="1" x14ac:dyDescent="0.25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DA110" s="173"/>
    </row>
    <row r="111" spans="1:105" ht="15" customHeight="1" x14ac:dyDescent="0.25">
      <c r="A111" s="32" t="s">
        <v>343</v>
      </c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DA111" s="88"/>
    </row>
    <row r="112" spans="1:105" ht="12" customHeight="1" x14ac:dyDescent="0.25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DA112" s="173"/>
    </row>
    <row r="113" spans="1:105" ht="12" customHeight="1" x14ac:dyDescent="0.25">
      <c r="A113" s="35" t="s">
        <v>24</v>
      </c>
      <c r="B113" s="324">
        <f>IF(B$5=0,0,B$5/FBT_fec!B$5)</f>
        <v>0.45101632809603864</v>
      </c>
      <c r="C113" s="324">
        <f>IF(C$5=0,0,C$5/FBT_fec!C$5)</f>
        <v>0.45620132894017529</v>
      </c>
      <c r="D113" s="324">
        <f>IF(D$5=0,0,D$5/FBT_fec!D$5)</f>
        <v>0.45174598334884153</v>
      </c>
      <c r="E113" s="324">
        <f>IF(E$5=0,0,E$5/FBT_fec!E$5)</f>
        <v>0.45593528092226099</v>
      </c>
      <c r="F113" s="324">
        <f>IF(F$5=0,0,F$5/FBT_fec!F$5)</f>
        <v>0.45971110994259151</v>
      </c>
      <c r="G113" s="324">
        <f>IF(G$5=0,0,G$5/FBT_fec!G$5)</f>
        <v>0.46287288139034122</v>
      </c>
      <c r="H113" s="324">
        <f>IF(H$5=0,0,H$5/FBT_fec!H$5)</f>
        <v>0.46041543526443923</v>
      </c>
      <c r="I113" s="324">
        <f>IF(I$5=0,0,I$5/FBT_fec!I$5)</f>
        <v>0.46488475242740435</v>
      </c>
      <c r="J113" s="324">
        <f>IF(J$5=0,0,J$5/FBT_fec!J$5)</f>
        <v>0.46521093995059748</v>
      </c>
      <c r="K113" s="324">
        <f>IF(K$5=0,0,K$5/FBT_fec!K$5)</f>
        <v>0.46398673641031069</v>
      </c>
      <c r="L113" s="324">
        <f>IF(L$5=0,0,L$5/FBT_fec!L$5)</f>
        <v>0.46320756552494996</v>
      </c>
      <c r="M113" s="324">
        <f>IF(M$5=0,0,M$5/FBT_fec!M$5)</f>
        <v>0.46664527478885437</v>
      </c>
      <c r="N113" s="324">
        <f>IF(N$5=0,0,N$5/FBT_fec!N$5)</f>
        <v>0.48452744912757761</v>
      </c>
      <c r="O113" s="324">
        <f>IF(O$5=0,0,O$5/FBT_fec!O$5)</f>
        <v>0.48516252383224207</v>
      </c>
      <c r="P113" s="324">
        <f>IF(P$5=0,0,P$5/FBT_fec!P$5)</f>
        <v>0.48792201518211364</v>
      </c>
      <c r="Q113" s="324">
        <f>IF(Q$5=0,0,Q$5/FBT_fec!Q$5)</f>
        <v>0.48612070815178238</v>
      </c>
      <c r="R113" s="324">
        <f>IF(R$5=0,0,R$5/FBT_fec!R$5)</f>
        <v>0.48705776082193797</v>
      </c>
      <c r="S113" s="324">
        <f>IF(S$5=0,0,S$5/FBT_fec!S$5)</f>
        <v>0.48825697429841225</v>
      </c>
      <c r="T113" s="324">
        <f>IF(T$5=0,0,T$5/FBT_fec!T$5)</f>
        <v>0.48913791183491118</v>
      </c>
      <c r="U113" s="324">
        <f>IF(U$5=0,0,U$5/FBT_fec!U$5)</f>
        <v>0.48987647985696992</v>
      </c>
      <c r="V113" s="324">
        <f>IF(V$5=0,0,V$5/FBT_fec!V$5)</f>
        <v>0.48964247104760023</v>
      </c>
      <c r="W113" s="324">
        <f>IF(W$5=0,0,W$5/FBT_fec!W$5)</f>
        <v>0.4904943170002799</v>
      </c>
      <c r="DA113" s="95"/>
    </row>
    <row r="114" spans="1:105" ht="12" customHeight="1" x14ac:dyDescent="0.25">
      <c r="A114" s="55" t="s">
        <v>92</v>
      </c>
      <c r="B114" s="336">
        <f>IF(B$6=0,0,B$6/FBT_fec!B$6)</f>
        <v>0.47455943382554833</v>
      </c>
      <c r="C114" s="336">
        <f>IF(C$6=0,0,C$6/FBT_fec!C$6)</f>
        <v>0.47455943382554833</v>
      </c>
      <c r="D114" s="336">
        <f>IF(D$6=0,0,D$6/FBT_fec!D$6)</f>
        <v>0.47455943382554838</v>
      </c>
      <c r="E114" s="336">
        <f>IF(E$6=0,0,E$6/FBT_fec!E$6)</f>
        <v>0.47455943382554833</v>
      </c>
      <c r="F114" s="336">
        <f>IF(F$6=0,0,F$6/FBT_fec!F$6)</f>
        <v>0.47455943382554833</v>
      </c>
      <c r="G114" s="336">
        <f>IF(G$6=0,0,G$6/FBT_fec!G$6)</f>
        <v>0.47455943382554827</v>
      </c>
      <c r="H114" s="336">
        <f>IF(H$6=0,0,H$6/FBT_fec!H$6)</f>
        <v>0.47455943382554833</v>
      </c>
      <c r="I114" s="336">
        <f>IF(I$6=0,0,I$6/FBT_fec!I$6)</f>
        <v>0.47455943382554838</v>
      </c>
      <c r="J114" s="336">
        <f>IF(J$6=0,0,J$6/FBT_fec!J$6)</f>
        <v>0.47455943382554833</v>
      </c>
      <c r="K114" s="336">
        <f>IF(K$6=0,0,K$6/FBT_fec!K$6)</f>
        <v>0.47455943382554833</v>
      </c>
      <c r="L114" s="336">
        <f>IF(L$6=0,0,L$6/FBT_fec!L$6)</f>
        <v>0.47455943382554833</v>
      </c>
      <c r="M114" s="336">
        <f>IF(M$6=0,0,M$6/FBT_fec!M$6)</f>
        <v>0.47455943382554827</v>
      </c>
      <c r="N114" s="336">
        <f>IF(N$6=0,0,N$6/FBT_fec!N$6)</f>
        <v>0.47455943382554838</v>
      </c>
      <c r="O114" s="336">
        <f>IF(O$6=0,0,O$6/FBT_fec!O$6)</f>
        <v>0.47455943382554833</v>
      </c>
      <c r="P114" s="336">
        <f>IF(P$6=0,0,P$6/FBT_fec!P$6)</f>
        <v>0.47455943382554822</v>
      </c>
      <c r="Q114" s="336">
        <f>IF(Q$6=0,0,Q$6/FBT_fec!Q$6)</f>
        <v>0.47455943382554827</v>
      </c>
      <c r="R114" s="336">
        <f>IF(R$6=0,0,R$6/FBT_fec!R$6)</f>
        <v>0.47455943382554833</v>
      </c>
      <c r="S114" s="336">
        <f>IF(S$6=0,0,S$6/FBT_fec!S$6)</f>
        <v>0.47455943382554844</v>
      </c>
      <c r="T114" s="336">
        <f>IF(T$6=0,0,T$6/FBT_fec!T$6)</f>
        <v>0.47455943382554833</v>
      </c>
      <c r="U114" s="336">
        <f>IF(U$6=0,0,U$6/FBT_fec!U$6)</f>
        <v>0.47455943382554833</v>
      </c>
      <c r="V114" s="336">
        <f>IF(V$6=0,0,V$6/FBT_fec!V$6)</f>
        <v>0.47455943382554833</v>
      </c>
      <c r="W114" s="336">
        <f>IF(W$6=0,0,W$6/FBT_fec!W$6)</f>
        <v>0.47455943382554838</v>
      </c>
      <c r="DA114" s="67"/>
    </row>
    <row r="115" spans="1:105" ht="12" customHeight="1" x14ac:dyDescent="0.25">
      <c r="A115" s="202" t="s">
        <v>93</v>
      </c>
      <c r="B115" s="337">
        <f>IF(B$7=0,0,B$7/FBT_fec!B$7)</f>
        <v>0.12298508053574862</v>
      </c>
      <c r="C115" s="337">
        <f>IF(C$7=0,0,C$7/FBT_fec!C$7)</f>
        <v>0.12298508053574862</v>
      </c>
      <c r="D115" s="337">
        <f>IF(D$7=0,0,D$7/FBT_fec!D$7)</f>
        <v>0.12298508053574862</v>
      </c>
      <c r="E115" s="337">
        <f>IF(E$7=0,0,E$7/FBT_fec!E$7)</f>
        <v>0.12298508053574862</v>
      </c>
      <c r="F115" s="337">
        <f>IF(F$7=0,0,F$7/FBT_fec!F$7)</f>
        <v>0.12298508053574862</v>
      </c>
      <c r="G115" s="337">
        <f>IF(G$7=0,0,G$7/FBT_fec!G$7)</f>
        <v>0.12298508053574862</v>
      </c>
      <c r="H115" s="337">
        <f>IF(H$7=0,0,H$7/FBT_fec!H$7)</f>
        <v>0.12298508053574865</v>
      </c>
      <c r="I115" s="337">
        <f>IF(I$7=0,0,I$7/FBT_fec!I$7)</f>
        <v>0.12298508053574865</v>
      </c>
      <c r="J115" s="337">
        <f>IF(J$7=0,0,J$7/FBT_fec!J$7)</f>
        <v>0.12298508053574861</v>
      </c>
      <c r="K115" s="337">
        <f>IF(K$7=0,0,K$7/FBT_fec!K$7)</f>
        <v>0.12298508053574862</v>
      </c>
      <c r="L115" s="337">
        <f>IF(L$7=0,0,L$7/FBT_fec!L$7)</f>
        <v>0.12298508053574857</v>
      </c>
      <c r="M115" s="337">
        <f>IF(M$7=0,0,M$7/FBT_fec!M$7)</f>
        <v>0.12298508053574858</v>
      </c>
      <c r="N115" s="337">
        <f>IF(N$7=0,0,N$7/FBT_fec!N$7)</f>
        <v>0.12298508053574862</v>
      </c>
      <c r="O115" s="337">
        <f>IF(O$7=0,0,O$7/FBT_fec!O$7)</f>
        <v>0.12298508053574862</v>
      </c>
      <c r="P115" s="337">
        <f>IF(P$7=0,0,P$7/FBT_fec!P$7)</f>
        <v>0.12298508053574861</v>
      </c>
      <c r="Q115" s="337">
        <f>IF(Q$7=0,0,Q$7/FBT_fec!Q$7)</f>
        <v>0.12298508053574866</v>
      </c>
      <c r="R115" s="337">
        <f>IF(R$7=0,0,R$7/FBT_fec!R$7)</f>
        <v>0.12298508053574861</v>
      </c>
      <c r="S115" s="337">
        <f>IF(S$7=0,0,S$7/FBT_fec!S$7)</f>
        <v>0.12298508053574865</v>
      </c>
      <c r="T115" s="337">
        <f>IF(T$7=0,0,T$7/FBT_fec!T$7)</f>
        <v>0.12298508053574865</v>
      </c>
      <c r="U115" s="337">
        <f>IF(U$7=0,0,U$7/FBT_fec!U$7)</f>
        <v>0.12298508053574857</v>
      </c>
      <c r="V115" s="337">
        <f>IF(V$7=0,0,V$7/FBT_fec!V$7)</f>
        <v>0.12298508053574868</v>
      </c>
      <c r="W115" s="337">
        <f>IF(W$7=0,0,W$7/FBT_fec!W$7)</f>
        <v>0.12298508053574865</v>
      </c>
      <c r="DA115" s="174"/>
    </row>
    <row r="116" spans="1:105" ht="12" customHeight="1" x14ac:dyDescent="0.25">
      <c r="A116" s="202" t="s">
        <v>94</v>
      </c>
      <c r="B116" s="337">
        <f>IF(B$8=0,0,B$8/FBT_fec!B$8)</f>
        <v>0.67209349245125605</v>
      </c>
      <c r="C116" s="337">
        <f>IF(C$8=0,0,C$8/FBT_fec!C$8)</f>
        <v>0.67209349245125594</v>
      </c>
      <c r="D116" s="337">
        <f>IF(D$8=0,0,D$8/FBT_fec!D$8)</f>
        <v>0.67209349245125605</v>
      </c>
      <c r="E116" s="337">
        <f>IF(E$8=0,0,E$8/FBT_fec!E$8)</f>
        <v>0.67209349245125638</v>
      </c>
      <c r="F116" s="337">
        <f>IF(F$8=0,0,F$8/FBT_fec!F$8)</f>
        <v>0.67209349245125616</v>
      </c>
      <c r="G116" s="337">
        <f>IF(G$8=0,0,G$8/FBT_fec!G$8)</f>
        <v>0.67209349245125605</v>
      </c>
      <c r="H116" s="337">
        <f>IF(H$8=0,0,H$8/FBT_fec!H$8)</f>
        <v>0.67209349245125594</v>
      </c>
      <c r="I116" s="337">
        <f>IF(I$8=0,0,I$8/FBT_fec!I$8)</f>
        <v>0.67209349245125627</v>
      </c>
      <c r="J116" s="337">
        <f>IF(J$8=0,0,J$8/FBT_fec!J$8)</f>
        <v>0.67209349245125616</v>
      </c>
      <c r="K116" s="337">
        <f>IF(K$8=0,0,K$8/FBT_fec!K$8)</f>
        <v>0.67209349245125605</v>
      </c>
      <c r="L116" s="337">
        <f>IF(L$8=0,0,L$8/FBT_fec!L$8)</f>
        <v>0.67209349245125583</v>
      </c>
      <c r="M116" s="337">
        <f>IF(M$8=0,0,M$8/FBT_fec!M$8)</f>
        <v>0.67209349245125627</v>
      </c>
      <c r="N116" s="337">
        <f>IF(N$8=0,0,N$8/FBT_fec!N$8)</f>
        <v>0.67209349245125594</v>
      </c>
      <c r="O116" s="337">
        <f>IF(O$8=0,0,O$8/FBT_fec!O$8)</f>
        <v>0.67209349245125583</v>
      </c>
      <c r="P116" s="337">
        <f>IF(P$8=0,0,P$8/FBT_fec!P$8)</f>
        <v>0.67209349245125583</v>
      </c>
      <c r="Q116" s="337">
        <f>IF(Q$8=0,0,Q$8/FBT_fec!Q$8)</f>
        <v>0.67209349245125638</v>
      </c>
      <c r="R116" s="337">
        <f>IF(R$8=0,0,R$8/FBT_fec!R$8)</f>
        <v>0.67209349245125571</v>
      </c>
      <c r="S116" s="337">
        <f>IF(S$8=0,0,S$8/FBT_fec!S$8)</f>
        <v>0.67209349245125616</v>
      </c>
      <c r="T116" s="337">
        <f>IF(T$8=0,0,T$8/FBT_fec!T$8)</f>
        <v>0.67209349245125594</v>
      </c>
      <c r="U116" s="337">
        <f>IF(U$8=0,0,U$8/FBT_fec!U$8)</f>
        <v>0.67209349245125583</v>
      </c>
      <c r="V116" s="337">
        <f>IF(V$8=0,0,V$8/FBT_fec!V$8)</f>
        <v>0.67209349245125605</v>
      </c>
      <c r="W116" s="337">
        <f>IF(W$8=0,0,W$8/FBT_fec!W$8)</f>
        <v>0.67209349245125605</v>
      </c>
      <c r="DA116" s="174"/>
    </row>
    <row r="117" spans="1:105" ht="12" customHeight="1" x14ac:dyDescent="0.25">
      <c r="A117" s="202" t="s">
        <v>95</v>
      </c>
      <c r="B117" s="337">
        <f>IF(B$9=0,0,B$9/FBT_fec!B$9)</f>
        <v>0.47497194990598668</v>
      </c>
      <c r="C117" s="337">
        <f>IF(C$9=0,0,C$9/FBT_fec!C$9)</f>
        <v>0.47497194990598651</v>
      </c>
      <c r="D117" s="337">
        <f>IF(D$9=0,0,D$9/FBT_fec!D$9)</f>
        <v>0.47497194990598679</v>
      </c>
      <c r="E117" s="337">
        <f>IF(E$9=0,0,E$9/FBT_fec!E$9)</f>
        <v>0.47497194990598673</v>
      </c>
      <c r="F117" s="337">
        <f>IF(F$9=0,0,F$9/FBT_fec!F$9)</f>
        <v>0.47497194990598673</v>
      </c>
      <c r="G117" s="337">
        <f>IF(G$9=0,0,G$9/FBT_fec!G$9)</f>
        <v>0.47497194990598657</v>
      </c>
      <c r="H117" s="337">
        <f>IF(H$9=0,0,H$9/FBT_fec!H$9)</f>
        <v>0.47497194990598668</v>
      </c>
      <c r="I117" s="337">
        <f>IF(I$9=0,0,I$9/FBT_fec!I$9)</f>
        <v>0.47497194990598668</v>
      </c>
      <c r="J117" s="337">
        <f>IF(J$9=0,0,J$9/FBT_fec!J$9)</f>
        <v>0.47497194990598668</v>
      </c>
      <c r="K117" s="337">
        <f>IF(K$9=0,0,K$9/FBT_fec!K$9)</f>
        <v>0.47497194990598657</v>
      </c>
      <c r="L117" s="337">
        <f>IF(L$9=0,0,L$9/FBT_fec!L$9)</f>
        <v>0.47497194990598668</v>
      </c>
      <c r="M117" s="337">
        <f>IF(M$9=0,0,M$9/FBT_fec!M$9)</f>
        <v>0.47497194990598651</v>
      </c>
      <c r="N117" s="337">
        <f>IF(N$9=0,0,N$9/FBT_fec!N$9)</f>
        <v>0.47497194990598651</v>
      </c>
      <c r="O117" s="337">
        <f>IF(O$9=0,0,O$9/FBT_fec!O$9)</f>
        <v>0.47497194990598651</v>
      </c>
      <c r="P117" s="337">
        <f>IF(P$9=0,0,P$9/FBT_fec!P$9)</f>
        <v>0.47497194990598673</v>
      </c>
      <c r="Q117" s="337">
        <f>IF(Q$9=0,0,Q$9/FBT_fec!Q$9)</f>
        <v>0.47497194990598646</v>
      </c>
      <c r="R117" s="337">
        <f>IF(R$9=0,0,R$9/FBT_fec!R$9)</f>
        <v>0.47497194990598657</v>
      </c>
      <c r="S117" s="337">
        <f>IF(S$9=0,0,S$9/FBT_fec!S$9)</f>
        <v>0.47497194990598673</v>
      </c>
      <c r="T117" s="337">
        <f>IF(T$9=0,0,T$9/FBT_fec!T$9)</f>
        <v>0.47497194990598662</v>
      </c>
      <c r="U117" s="337">
        <f>IF(U$9=0,0,U$9/FBT_fec!U$9)</f>
        <v>0.47497194990598662</v>
      </c>
      <c r="V117" s="337">
        <f>IF(V$9=0,0,V$9/FBT_fec!V$9)</f>
        <v>0.47497194990598662</v>
      </c>
      <c r="W117" s="337">
        <f>IF(W$9=0,0,W$9/FBT_fec!W$9)</f>
        <v>0.47497194990598668</v>
      </c>
      <c r="DA117" s="174"/>
    </row>
    <row r="118" spans="1:105" ht="12" customHeight="1" x14ac:dyDescent="0.25">
      <c r="A118" s="56" t="s">
        <v>96</v>
      </c>
      <c r="B118" s="338">
        <f>IF(B$10=0,0,B$10/FBT_fec!B$10)</f>
        <v>0.73831707238082744</v>
      </c>
      <c r="C118" s="338">
        <f>IF(C$10=0,0,C$10/FBT_fec!C$10)</f>
        <v>0.73414860719301211</v>
      </c>
      <c r="D118" s="338">
        <f>IF(D$10=0,0,D$10/FBT_fec!D$10)</f>
        <v>0.7175045309118272</v>
      </c>
      <c r="E118" s="338">
        <f>IF(E$10=0,0,E$10/FBT_fec!E$10)</f>
        <v>0.74437816000909207</v>
      </c>
      <c r="F118" s="338">
        <f>IF(F$10=0,0,F$10/FBT_fec!F$10)</f>
        <v>0.74901899642764258</v>
      </c>
      <c r="G118" s="338">
        <f>IF(G$10=0,0,G$10/FBT_fec!G$10)</f>
        <v>0.75036924189722676</v>
      </c>
      <c r="H118" s="338">
        <f>IF(H$10=0,0,H$10/FBT_fec!H$10)</f>
        <v>0.74469131298411417</v>
      </c>
      <c r="I118" s="338">
        <f>IF(I$10=0,0,I$10/FBT_fec!I$10)</f>
        <v>0.7470257624633152</v>
      </c>
      <c r="J118" s="338">
        <f>IF(J$10=0,0,J$10/FBT_fec!J$10)</f>
        <v>0.75640436515235199</v>
      </c>
      <c r="K118" s="338">
        <f>IF(K$10=0,0,K$10/FBT_fec!K$10)</f>
        <v>0.75433391473796652</v>
      </c>
      <c r="L118" s="338">
        <f>IF(L$10=0,0,L$10/FBT_fec!L$10)</f>
        <v>0.75068180708166465</v>
      </c>
      <c r="M118" s="338">
        <f>IF(M$10=0,0,M$10/FBT_fec!M$10)</f>
        <v>0.74442768748840105</v>
      </c>
      <c r="N118" s="338">
        <f>IF(N$10=0,0,N$10/FBT_fec!N$10)</f>
        <v>0.75760227797833046</v>
      </c>
      <c r="O118" s="338">
        <f>IF(O$10=0,0,O$10/FBT_fec!O$10)</f>
        <v>0.75935189573931161</v>
      </c>
      <c r="P118" s="338">
        <f>IF(P$10=0,0,P$10/FBT_fec!P$10)</f>
        <v>0.76456537375351896</v>
      </c>
      <c r="Q118" s="338">
        <f>IF(Q$10=0,0,Q$10/FBT_fec!Q$10)</f>
        <v>0.75347690619205931</v>
      </c>
      <c r="R118" s="338">
        <f>IF(R$10=0,0,R$10/FBT_fec!R$10)</f>
        <v>0.75916015583838714</v>
      </c>
      <c r="S118" s="338">
        <f>IF(S$10=0,0,S$10/FBT_fec!S$10)</f>
        <v>0.76287158668837585</v>
      </c>
      <c r="T118" s="338">
        <f>IF(T$10=0,0,T$10/FBT_fec!T$10)</f>
        <v>0.76824279893710923</v>
      </c>
      <c r="U118" s="338">
        <f>IF(U$10=0,0,U$10/FBT_fec!U$10)</f>
        <v>0.7685275812697101</v>
      </c>
      <c r="V118" s="338">
        <f>IF(V$10=0,0,V$10/FBT_fec!V$10)</f>
        <v>0.76570070196519513</v>
      </c>
      <c r="W118" s="338">
        <f>IF(W$10=0,0,W$10/FBT_fec!W$10)</f>
        <v>0.76949837057925696</v>
      </c>
      <c r="DA118" s="68"/>
    </row>
    <row r="119" spans="1:105" ht="12" customHeight="1" x14ac:dyDescent="0.25">
      <c r="A119" s="203" t="s">
        <v>2149</v>
      </c>
      <c r="B119" s="351">
        <f>IF(B$16=0,0,B$16/FBT_fec!B$16)</f>
        <v>0.52040685866947356</v>
      </c>
      <c r="C119" s="351">
        <f>IF(C$16=0,0,C$16/FBT_fec!C$16)</f>
        <v>0.53349953347609125</v>
      </c>
      <c r="D119" s="351">
        <f>IF(D$16=0,0,D$16/FBT_fec!D$16)</f>
        <v>0.51674993056970342</v>
      </c>
      <c r="E119" s="351">
        <f>IF(E$16=0,0,E$16/FBT_fec!E$16)</f>
        <v>0.52942864481161711</v>
      </c>
      <c r="F119" s="351">
        <f>IF(F$16=0,0,F$16/FBT_fec!F$16)</f>
        <v>0.54023903853555066</v>
      </c>
      <c r="G119" s="351">
        <f>IF(G$16=0,0,G$16/FBT_fec!G$16)</f>
        <v>0.54775507656619404</v>
      </c>
      <c r="H119" s="351">
        <f>IF(H$16=0,0,H$16/FBT_fec!H$16)</f>
        <v>0.5384952346603934</v>
      </c>
      <c r="I119" s="351">
        <f>IF(I$16=0,0,I$16/FBT_fec!I$16)</f>
        <v>0.55016726586014264</v>
      </c>
      <c r="J119" s="351">
        <f>IF(J$16=0,0,J$16/FBT_fec!J$16)</f>
        <v>0.5552831080756323</v>
      </c>
      <c r="K119" s="351">
        <f>IF(K$16=0,0,K$16/FBT_fec!K$16)</f>
        <v>0.55330485648243211</v>
      </c>
      <c r="L119" s="351">
        <f>IF(L$16=0,0,L$16/FBT_fec!L$16)</f>
        <v>0.55055742396626628</v>
      </c>
      <c r="M119" s="351">
        <f>IF(M$16=0,0,M$16/FBT_fec!M$16)</f>
        <v>0.55891929882630564</v>
      </c>
      <c r="N119" s="351">
        <f>IF(N$16=0,0,N$16/FBT_fec!N$16)</f>
        <v>0.57697613771505984</v>
      </c>
      <c r="O119" s="351">
        <f>IF(O$16=0,0,O$16/FBT_fec!O$16)</f>
        <v>0.58225889067891545</v>
      </c>
      <c r="P119" s="351">
        <f>IF(P$16=0,0,P$16/FBT_fec!P$16)</f>
        <v>0.59047594452952124</v>
      </c>
      <c r="Q119" s="351">
        <f>IF(Q$16=0,0,Q$16/FBT_fec!Q$16)</f>
        <v>0.58330850410483737</v>
      </c>
      <c r="R119" s="351">
        <f>IF(R$16=0,0,R$16/FBT_fec!R$16)</f>
        <v>0.58798481571961081</v>
      </c>
      <c r="S119" s="351">
        <f>IF(S$16=0,0,S$16/FBT_fec!S$16)</f>
        <v>0.59148490773219908</v>
      </c>
      <c r="T119" s="351">
        <f>IF(T$16=0,0,T$16/FBT_fec!T$16)</f>
        <v>0.59578312820228652</v>
      </c>
      <c r="U119" s="351">
        <f>IF(U$16=0,0,U$16/FBT_fec!U$16)</f>
        <v>0.59675604797704551</v>
      </c>
      <c r="V119" s="351">
        <f>IF(V$16=0,0,V$16/FBT_fec!V$16)</f>
        <v>0.59503777478364317</v>
      </c>
      <c r="W119" s="351">
        <f>IF(W$16=0,0,W$16/FBT_fec!W$16)</f>
        <v>0.59998771653847371</v>
      </c>
      <c r="DA119" s="175"/>
    </row>
    <row r="120" spans="1:105" ht="12" customHeight="1" x14ac:dyDescent="0.25">
      <c r="A120" s="203" t="s">
        <v>2161</v>
      </c>
      <c r="B120" s="351">
        <f>IF(B$25=0,0,B$25/FBT_fec!B$25)</f>
        <v>0.28385828654698547</v>
      </c>
      <c r="C120" s="351">
        <f>IF(C$25=0,0,C$25/FBT_fec!C$25)</f>
        <v>0.29099974553241337</v>
      </c>
      <c r="D120" s="351">
        <f>IF(D$25=0,0,D$25/FBT_fec!D$25)</f>
        <v>0.28186359849256554</v>
      </c>
      <c r="E120" s="351">
        <f>IF(E$25=0,0,E$25/FBT_fec!E$25)</f>
        <v>0.28877926080633659</v>
      </c>
      <c r="F120" s="351">
        <f>IF(F$25=0,0,F$25/FBT_fec!F$25)</f>
        <v>0.29467583920120938</v>
      </c>
      <c r="G120" s="351">
        <f>IF(G$25=0,0,G$25/FBT_fec!G$25)</f>
        <v>0.29877549630883304</v>
      </c>
      <c r="H120" s="351">
        <f>IF(H$25=0,0,H$25/FBT_fec!H$25)</f>
        <v>0.29372467345112363</v>
      </c>
      <c r="I120" s="351">
        <f>IF(I$25=0,0,I$25/FBT_fec!I$25)</f>
        <v>0.30009123592371417</v>
      </c>
      <c r="J120" s="351">
        <f>IF(J$25=0,0,J$25/FBT_fec!J$25)</f>
        <v>0.30288169531398129</v>
      </c>
      <c r="K120" s="351">
        <f>IF(K$25=0,0,K$25/FBT_fec!K$25)</f>
        <v>0.30180264899041742</v>
      </c>
      <c r="L120" s="351">
        <f>IF(L$25=0,0,L$25/FBT_fec!L$25)</f>
        <v>0.30030404943614536</v>
      </c>
      <c r="M120" s="351">
        <f>IF(M$25=0,0,M$25/FBT_fec!M$25)</f>
        <v>0.30486507208707581</v>
      </c>
      <c r="N120" s="351">
        <f>IF(N$25=0,0,N$25/FBT_fec!N$25)</f>
        <v>0.3147142569354871</v>
      </c>
      <c r="O120" s="351">
        <f>IF(O$25=0,0,O$25/FBT_fec!O$25)</f>
        <v>0.31759575855213545</v>
      </c>
      <c r="P120" s="351">
        <f>IF(P$25=0,0,P$25/FBT_fec!P$25)</f>
        <v>0.32207778792519337</v>
      </c>
      <c r="Q120" s="351">
        <f>IF(Q$25=0,0,Q$25/FBT_fec!Q$25)</f>
        <v>0.31816827496627481</v>
      </c>
      <c r="R120" s="351">
        <f>IF(R$25=0,0,R$25/FBT_fec!R$25)</f>
        <v>0.32071899039251489</v>
      </c>
      <c r="S120" s="351">
        <f>IF(S$25=0,0,S$25/FBT_fec!S$25)</f>
        <v>0.32262813149029035</v>
      </c>
      <c r="T120" s="351">
        <f>IF(T$25=0,0,T$25/FBT_fec!T$25)</f>
        <v>0.32497261538306543</v>
      </c>
      <c r="U120" s="351">
        <f>IF(U$25=0,0,U$25/FBT_fec!U$25)</f>
        <v>0.32550329889657031</v>
      </c>
      <c r="V120" s="351">
        <f>IF(V$25=0,0,V$25/FBT_fec!V$25)</f>
        <v>0.32456605897289614</v>
      </c>
      <c r="W120" s="351">
        <f>IF(W$25=0,0,W$25/FBT_fec!W$25)</f>
        <v>0.32726602720280384</v>
      </c>
      <c r="DA120" s="175"/>
    </row>
    <row r="121" spans="1:105" ht="12" customHeight="1" x14ac:dyDescent="0.25">
      <c r="A121" s="203" t="s">
        <v>2173</v>
      </c>
      <c r="B121" s="351">
        <f>IF(B$34=0,0,B$34/FBT_fec!B$34)</f>
        <v>0.42008414479511957</v>
      </c>
      <c r="C121" s="351">
        <f>IF(C$34=0,0,C$34/FBT_fec!C$34)</f>
        <v>0.42404409449615987</v>
      </c>
      <c r="D121" s="351">
        <f>IF(D$34=0,0,D$34/FBT_fec!D$34)</f>
        <v>0.42456995158826982</v>
      </c>
      <c r="E121" s="351">
        <f>IF(E$34=0,0,E$34/FBT_fec!E$34)</f>
        <v>0.42570550278419927</v>
      </c>
      <c r="F121" s="351">
        <f>IF(F$34=0,0,F$34/FBT_fec!F$34)</f>
        <v>0.42775091775106489</v>
      </c>
      <c r="G121" s="351">
        <f>IF(G$34=0,0,G$34/FBT_fec!G$34)</f>
        <v>0.43135399741222052</v>
      </c>
      <c r="H121" s="351">
        <f>IF(H$34=0,0,H$34/FBT_fec!H$34)</f>
        <v>0.43052011707244592</v>
      </c>
      <c r="I121" s="351">
        <f>IF(I$34=0,0,I$34/FBT_fec!I$34)</f>
        <v>0.43462392379899017</v>
      </c>
      <c r="J121" s="351">
        <f>IF(J$34=0,0,J$34/FBT_fec!J$34)</f>
        <v>0.43261970416052464</v>
      </c>
      <c r="K121" s="351">
        <f>IF(K$34=0,0,K$34/FBT_fec!K$34)</f>
        <v>0.43118064069075757</v>
      </c>
      <c r="L121" s="351">
        <f>IF(L$34=0,0,L$34/FBT_fec!L$34)</f>
        <v>0.43142795603255585</v>
      </c>
      <c r="M121" s="351">
        <f>IF(M$34=0,0,M$34/FBT_fec!M$34)</f>
        <v>0.43492111504428937</v>
      </c>
      <c r="N121" s="351">
        <f>IF(N$34=0,0,N$34/FBT_fec!N$34)</f>
        <v>0.45422356782356316</v>
      </c>
      <c r="O121" s="351">
        <f>IF(O$34=0,0,O$34/FBT_fec!O$34)</f>
        <v>0.45451574687932916</v>
      </c>
      <c r="P121" s="351">
        <f>IF(P$34=0,0,P$34/FBT_fec!P$34)</f>
        <v>0.45600434009245344</v>
      </c>
      <c r="Q121" s="351">
        <f>IF(Q$34=0,0,Q$34/FBT_fec!Q$34)</f>
        <v>0.45558412672920046</v>
      </c>
      <c r="R121" s="351">
        <f>IF(R$34=0,0,R$34/FBT_fec!R$34)</f>
        <v>0.45530440654186494</v>
      </c>
      <c r="S121" s="351">
        <f>IF(S$34=0,0,S$34/FBT_fec!S$34)</f>
        <v>0.45562265028645643</v>
      </c>
      <c r="T121" s="351">
        <f>IF(T$34=0,0,T$34/FBT_fec!T$34)</f>
        <v>0.45493337042566995</v>
      </c>
      <c r="U121" s="351">
        <f>IF(U$34=0,0,U$34/FBT_fec!U$34)</f>
        <v>0.45609058258674112</v>
      </c>
      <c r="V121" s="351">
        <f>IF(V$34=0,0,V$34/FBT_fec!V$34)</f>
        <v>0.45733567975283196</v>
      </c>
      <c r="W121" s="351">
        <f>IF(W$34=0,0,W$34/FBT_fec!W$34)</f>
        <v>0.45626375162798438</v>
      </c>
      <c r="DA121" s="175"/>
    </row>
    <row r="122" spans="1:105" ht="12" customHeight="1" x14ac:dyDescent="0.25">
      <c r="A122" s="203" t="s">
        <v>2185</v>
      </c>
      <c r="B122" s="351">
        <f>IF(B$45=0,0,B$45/FBT_fec!B$45)</f>
        <v>0.38380891055120409</v>
      </c>
      <c r="C122" s="351">
        <f>IF(C$45=0,0,C$45/FBT_fec!C$45)</f>
        <v>0.38803501015909664</v>
      </c>
      <c r="D122" s="351">
        <f>IF(D$45=0,0,D$45/FBT_fec!D$45)</f>
        <v>0.38742299300100208</v>
      </c>
      <c r="E122" s="351">
        <f>IF(E$45=0,0,E$45/FBT_fec!E$45)</f>
        <v>0.38914555306946652</v>
      </c>
      <c r="F122" s="351">
        <f>IF(F$45=0,0,F$45/FBT_fec!F$45)</f>
        <v>0.39082695682220475</v>
      </c>
      <c r="G122" s="351">
        <f>IF(G$45=0,0,G$45/FBT_fec!G$45)</f>
        <v>0.39315362874849896</v>
      </c>
      <c r="H122" s="351">
        <f>IF(H$45=0,0,H$45/FBT_fec!H$45)</f>
        <v>0.39209413970072293</v>
      </c>
      <c r="I122" s="351">
        <f>IF(I$45=0,0,I$45/FBT_fec!I$45)</f>
        <v>0.39550128713012078</v>
      </c>
      <c r="J122" s="351">
        <f>IF(J$45=0,0,J$45/FBT_fec!J$45)</f>
        <v>0.39472958765809885</v>
      </c>
      <c r="K122" s="351">
        <f>IF(K$45=0,0,K$45/FBT_fec!K$45)</f>
        <v>0.39406919389651063</v>
      </c>
      <c r="L122" s="351">
        <f>IF(L$45=0,0,L$45/FBT_fec!L$45)</f>
        <v>0.39431674891534524</v>
      </c>
      <c r="M122" s="351">
        <f>IF(M$45=0,0,M$45/FBT_fec!M$45)</f>
        <v>0.39873421564125777</v>
      </c>
      <c r="N122" s="351">
        <f>IF(N$45=0,0,N$45/FBT_fec!N$45)</f>
        <v>0.4069874351916456</v>
      </c>
      <c r="O122" s="351">
        <f>IF(O$45=0,0,O$45/FBT_fec!O$45)</f>
        <v>0.40840821802434496</v>
      </c>
      <c r="P122" s="351">
        <f>IF(P$45=0,0,P$45/FBT_fec!P$45)</f>
        <v>0.40931696753574409</v>
      </c>
      <c r="Q122" s="351">
        <f>IF(Q$45=0,0,Q$45/FBT_fec!Q$45)</f>
        <v>0.40954409945948117</v>
      </c>
      <c r="R122" s="351">
        <f>IF(R$45=0,0,R$45/FBT_fec!R$45)</f>
        <v>0.4098306879216691</v>
      </c>
      <c r="S122" s="351">
        <f>IF(S$45=0,0,S$45/FBT_fec!S$45)</f>
        <v>0.41026475911711041</v>
      </c>
      <c r="T122" s="351">
        <f>IF(T$45=0,0,T$45/FBT_fec!T$45)</f>
        <v>0.40990064933425907</v>
      </c>
      <c r="U122" s="351">
        <f>IF(U$45=0,0,U$45/FBT_fec!U$45)</f>
        <v>0.4107627288936696</v>
      </c>
      <c r="V122" s="351">
        <f>IF(V$45=0,0,V$45/FBT_fec!V$45)</f>
        <v>0.41193005372866187</v>
      </c>
      <c r="W122" s="351">
        <f>IF(W$45=0,0,W$45/FBT_fec!W$45)</f>
        <v>0.41212561857092889</v>
      </c>
      <c r="DA122" s="175"/>
    </row>
    <row r="123" spans="1:105" ht="12" customHeight="1" x14ac:dyDescent="0.25">
      <c r="A123" s="203" t="s">
        <v>2211</v>
      </c>
      <c r="B123" s="351">
        <f>IF(B$66=0,0,B$66/FBT_fec!B$66)</f>
        <v>0.64166335983591627</v>
      </c>
      <c r="C123" s="351">
        <f>IF(C$66=0,0,C$66/FBT_fec!C$66)</f>
        <v>0.64290464371169709</v>
      </c>
      <c r="D123" s="351">
        <f>IF(D$66=0,0,D$66/FBT_fec!D$66)</f>
        <v>0.63521752634629092</v>
      </c>
      <c r="E123" s="351">
        <f>IF(E$66=0,0,E$66/FBT_fec!E$66)</f>
        <v>0.63944054059294841</v>
      </c>
      <c r="F123" s="351">
        <f>IF(F$66=0,0,F$66/FBT_fec!F$66)</f>
        <v>0.64330493532669075</v>
      </c>
      <c r="G123" s="351">
        <f>IF(G$66=0,0,G$66/FBT_fec!G$66)</f>
        <v>0.64463237509460058</v>
      </c>
      <c r="H123" s="351">
        <f>IF(H$66=0,0,H$66/FBT_fec!H$66)</f>
        <v>0.6415753621610758</v>
      </c>
      <c r="I123" s="351">
        <f>IF(I$66=0,0,I$66/FBT_fec!I$66)</f>
        <v>0.64417414540212348</v>
      </c>
      <c r="J123" s="351">
        <f>IF(J$66=0,0,J$66/FBT_fec!J$66)</f>
        <v>0.64625840553349179</v>
      </c>
      <c r="K123" s="351">
        <f>IF(K$66=0,0,K$66/FBT_fec!K$66)</f>
        <v>0.64551593246467642</v>
      </c>
      <c r="L123" s="351">
        <f>IF(L$66=0,0,L$66/FBT_fec!L$66)</f>
        <v>0.64390774181011501</v>
      </c>
      <c r="M123" s="351">
        <f>IF(M$66=0,0,M$66/FBT_fec!M$66)</f>
        <v>0.6450082015071098</v>
      </c>
      <c r="N123" s="351">
        <f>IF(N$66=0,0,N$66/FBT_fec!N$66)</f>
        <v>0.65859412127189421</v>
      </c>
      <c r="O123" s="351">
        <f>IF(O$66=0,0,O$66/FBT_fec!O$66)</f>
        <v>0.65852223543352062</v>
      </c>
      <c r="P123" s="351">
        <f>IF(P$66=0,0,P$66/FBT_fec!P$66)</f>
        <v>0.66138535659194764</v>
      </c>
      <c r="Q123" s="351">
        <f>IF(Q$66=0,0,Q$66/FBT_fec!Q$66)</f>
        <v>0.65923855374116869</v>
      </c>
      <c r="R123" s="351">
        <f>IF(R$66=0,0,R$66/FBT_fec!R$66)</f>
        <v>0.66052385209137943</v>
      </c>
      <c r="S123" s="351">
        <f>IF(S$66=0,0,S$66/FBT_fec!S$66)</f>
        <v>0.66195152707007043</v>
      </c>
      <c r="T123" s="351">
        <f>IF(T$66=0,0,T$66/FBT_fec!T$66)</f>
        <v>0.66364098156237394</v>
      </c>
      <c r="U123" s="351">
        <f>IF(U$66=0,0,U$66/FBT_fec!U$66)</f>
        <v>0.66376217786399672</v>
      </c>
      <c r="V123" s="351">
        <f>IF(V$66=0,0,V$66/FBT_fec!V$66)</f>
        <v>0.66224290095104077</v>
      </c>
      <c r="W123" s="351">
        <f>IF(W$66=0,0,W$66/FBT_fec!W$66)</f>
        <v>0.66401903800494189</v>
      </c>
      <c r="DA123" s="175"/>
    </row>
    <row r="124" spans="1:105" ht="12" customHeight="1" x14ac:dyDescent="0.25">
      <c r="A124" s="41" t="s">
        <v>2228</v>
      </c>
      <c r="B124" s="339">
        <f>IF(B$80=0,0,B$80/FBT_fec!B$80)</f>
        <v>0.51554455587300396</v>
      </c>
      <c r="C124" s="339">
        <f>IF(C$80=0,0,C$80/FBT_fec!C$80)</f>
        <v>0.51554455587300407</v>
      </c>
      <c r="D124" s="339">
        <f>IF(D$80=0,0,D$80/FBT_fec!D$80)</f>
        <v>0.51554455587300374</v>
      </c>
      <c r="E124" s="339">
        <f>IF(E$80=0,0,E$80/FBT_fec!E$80)</f>
        <v>0.51554455587300407</v>
      </c>
      <c r="F124" s="339">
        <f>IF(F$80=0,0,F$80/FBT_fec!F$80)</f>
        <v>0.51554455587300396</v>
      </c>
      <c r="G124" s="339">
        <f>IF(G$80=0,0,G$80/FBT_fec!G$80)</f>
        <v>0.51554455587300396</v>
      </c>
      <c r="H124" s="339">
        <f>IF(H$80=0,0,H$80/FBT_fec!H$80)</f>
        <v>0.51554455587300396</v>
      </c>
      <c r="I124" s="339">
        <f>IF(I$80=0,0,I$80/FBT_fec!I$80)</f>
        <v>0.51554455587300385</v>
      </c>
      <c r="J124" s="339">
        <f>IF(J$80=0,0,J$80/FBT_fec!J$80)</f>
        <v>0.51554455587300407</v>
      </c>
      <c r="K124" s="339">
        <f>IF(K$80=0,0,K$80/FBT_fec!K$80)</f>
        <v>0.51554455587300396</v>
      </c>
      <c r="L124" s="339">
        <f>IF(L$80=0,0,L$80/FBT_fec!L$80)</f>
        <v>0.51554455587300407</v>
      </c>
      <c r="M124" s="339">
        <f>IF(M$80=0,0,M$80/FBT_fec!M$80)</f>
        <v>0.51554455587300407</v>
      </c>
      <c r="N124" s="339">
        <f>IF(N$80=0,0,N$80/FBT_fec!N$80)</f>
        <v>0.51554455587300385</v>
      </c>
      <c r="O124" s="339">
        <f>IF(O$80=0,0,O$80/FBT_fec!O$80)</f>
        <v>0.51554455587300407</v>
      </c>
      <c r="P124" s="339">
        <f>IF(P$80=0,0,P$80/FBT_fec!P$80)</f>
        <v>0.51554455587300418</v>
      </c>
      <c r="Q124" s="339">
        <f>IF(Q$80=0,0,Q$80/FBT_fec!Q$80)</f>
        <v>0.51554455587300396</v>
      </c>
      <c r="R124" s="339">
        <f>IF(R$80=0,0,R$80/FBT_fec!R$80)</f>
        <v>0.51554455587300396</v>
      </c>
      <c r="S124" s="339">
        <f>IF(S$80=0,0,S$80/FBT_fec!S$80)</f>
        <v>0.51554455587300396</v>
      </c>
      <c r="T124" s="339">
        <f>IF(T$80=0,0,T$80/FBT_fec!T$80)</f>
        <v>0.51554455587300418</v>
      </c>
      <c r="U124" s="339">
        <f>IF(U$80=0,0,U$80/FBT_fec!U$80)</f>
        <v>0.51554455587300396</v>
      </c>
      <c r="V124" s="339">
        <f>IF(V$80=0,0,V$80/FBT_fec!V$80)</f>
        <v>0.51554455587300407</v>
      </c>
      <c r="W124" s="339">
        <f>IF(W$80=0,0,W$80/FBT_fec!W$80)</f>
        <v>0.51554455587300396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CO2 emissions"</f>
        <v>PT: Food, beverages and tobacco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5">
        <v>860.71586903813011</v>
      </c>
      <c r="C5" s="225">
        <v>770.64889967894158</v>
      </c>
      <c r="D5" s="225">
        <v>974.18438603858976</v>
      </c>
      <c r="E5" s="225">
        <v>837.10530863840529</v>
      </c>
      <c r="F5" s="225">
        <v>752.35461839910499</v>
      </c>
      <c r="G5" s="225">
        <v>672.68370923842599</v>
      </c>
      <c r="H5" s="225">
        <v>791.79395111888391</v>
      </c>
      <c r="I5" s="225">
        <v>700.13950379927951</v>
      </c>
      <c r="J5" s="225">
        <v>641.14456355883544</v>
      </c>
      <c r="K5" s="225">
        <v>684.37854431867345</v>
      </c>
      <c r="L5" s="225">
        <v>728.06424623925989</v>
      </c>
      <c r="M5" s="225">
        <v>670.58205623868969</v>
      </c>
      <c r="N5" s="225">
        <v>622.75357692117859</v>
      </c>
      <c r="O5" s="225">
        <v>566.61715584101512</v>
      </c>
      <c r="P5" s="225">
        <v>535.91009796160279</v>
      </c>
      <c r="Q5" s="225">
        <v>605.15926632125922</v>
      </c>
      <c r="R5" s="225">
        <v>590.493607201543</v>
      </c>
      <c r="S5" s="225">
        <v>585.48934332192709</v>
      </c>
      <c r="T5" s="225">
        <v>571.55104800106631</v>
      </c>
      <c r="U5" s="225">
        <v>580.01008212109559</v>
      </c>
      <c r="V5" s="225">
        <v>561.15317088083566</v>
      </c>
      <c r="W5" s="225">
        <v>566.81953668113204</v>
      </c>
      <c r="DA5" s="89" t="s">
        <v>2302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2303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2304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2305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2306</v>
      </c>
    </row>
    <row r="10" spans="1:105" ht="12" customHeight="1" x14ac:dyDescent="0.25">
      <c r="A10" s="56" t="s">
        <v>96</v>
      </c>
      <c r="B10" s="262">
        <v>11.85015770238069</v>
      </c>
      <c r="C10" s="262">
        <v>12.268818781191349</v>
      </c>
      <c r="D10" s="262">
        <v>16.10966423592274</v>
      </c>
      <c r="E10" s="262">
        <v>11.88664024476739</v>
      </c>
      <c r="F10" s="262">
        <v>11.060584455860271</v>
      </c>
      <c r="G10" s="262">
        <v>10.71161505186604</v>
      </c>
      <c r="H10" s="262">
        <v>12.494732771328721</v>
      </c>
      <c r="I10" s="262">
        <v>12.0153539659825</v>
      </c>
      <c r="J10" s="262">
        <v>10.115696118136411</v>
      </c>
      <c r="K10" s="262">
        <v>10.860934079626061</v>
      </c>
      <c r="L10" s="262">
        <v>12.03497398281997</v>
      </c>
      <c r="M10" s="262">
        <v>12.69226881340488</v>
      </c>
      <c r="N10" s="262">
        <v>9.03233619501008</v>
      </c>
      <c r="O10" s="262">
        <v>8.8326400792591606</v>
      </c>
      <c r="P10" s="262">
        <v>8.2390048407986463</v>
      </c>
      <c r="Q10" s="262">
        <v>9.8659875186956718</v>
      </c>
      <c r="R10" s="262">
        <v>9.4264452912767975</v>
      </c>
      <c r="S10" s="262">
        <v>9.0443545190128223</v>
      </c>
      <c r="T10" s="262">
        <v>8.4307249256814938</v>
      </c>
      <c r="U10" s="262">
        <v>8.6567416060772064</v>
      </c>
      <c r="V10" s="262">
        <v>8.8810890334144705</v>
      </c>
      <c r="W10" s="262">
        <v>8.7500497502209793</v>
      </c>
      <c r="DA10" s="68" t="s">
        <v>2307</v>
      </c>
    </row>
    <row r="11" spans="1:105" ht="12" customHeight="1" x14ac:dyDescent="0.25">
      <c r="A11" s="37" t="s">
        <v>160</v>
      </c>
      <c r="B11" s="228">
        <v>9.3019253839504792</v>
      </c>
      <c r="C11" s="228">
        <v>8.3165654958001021</v>
      </c>
      <c r="D11" s="228">
        <v>10.64589736101391</v>
      </c>
      <c r="E11" s="228">
        <v>4.8676874814147668</v>
      </c>
      <c r="F11" s="228">
        <v>4.7585264618917664</v>
      </c>
      <c r="G11" s="228">
        <v>4.6677100880606597</v>
      </c>
      <c r="H11" s="228">
        <v>4.6330519925730469</v>
      </c>
      <c r="I11" s="228">
        <v>4.1812777081124164</v>
      </c>
      <c r="J11" s="228">
        <v>3.0227348077957741</v>
      </c>
      <c r="K11" s="228">
        <v>3.0334124857912732</v>
      </c>
      <c r="L11" s="228">
        <v>3.1173765255155499</v>
      </c>
      <c r="M11" s="228">
        <v>2.755705433238222</v>
      </c>
      <c r="N11" s="228">
        <v>1.8540430846404159</v>
      </c>
      <c r="O11" s="228">
        <v>1.700552586143625</v>
      </c>
      <c r="P11" s="228">
        <v>1.7820451605711021</v>
      </c>
      <c r="Q11" s="228">
        <v>2.1632028552524432</v>
      </c>
      <c r="R11" s="228">
        <v>1.6738703190252999</v>
      </c>
      <c r="S11" s="228">
        <v>1.3095699811152759</v>
      </c>
      <c r="T11" s="228">
        <v>1.215233103981727</v>
      </c>
      <c r="U11" s="228">
        <v>1.039182127380224</v>
      </c>
      <c r="V11" s="228">
        <v>0.71620370270695399</v>
      </c>
      <c r="W11" s="228">
        <v>0.55295383182489344</v>
      </c>
      <c r="DA11" s="69" t="s">
        <v>2308</v>
      </c>
    </row>
    <row r="12" spans="1:105" ht="12" customHeight="1" x14ac:dyDescent="0.25">
      <c r="A12" s="37" t="s">
        <v>162</v>
      </c>
      <c r="B12" s="228">
        <v>2.548232318430208</v>
      </c>
      <c r="C12" s="228">
        <v>3.9522532853912429</v>
      </c>
      <c r="D12" s="228">
        <v>5.4637668749088251</v>
      </c>
      <c r="E12" s="228">
        <v>7.0189527633526207</v>
      </c>
      <c r="F12" s="228">
        <v>6.3020579939685017</v>
      </c>
      <c r="G12" s="228">
        <v>6.0439049638053808</v>
      </c>
      <c r="H12" s="228">
        <v>7.8616807787556713</v>
      </c>
      <c r="I12" s="228">
        <v>7.8340762578700867</v>
      </c>
      <c r="J12" s="228">
        <v>7.0929613103406357</v>
      </c>
      <c r="K12" s="228">
        <v>7.8275215938347866</v>
      </c>
      <c r="L12" s="228">
        <v>8.9175974573044243</v>
      </c>
      <c r="M12" s="228">
        <v>9.9365633801666586</v>
      </c>
      <c r="N12" s="228">
        <v>7.1782931103696637</v>
      </c>
      <c r="O12" s="228">
        <v>7.1320874931155362</v>
      </c>
      <c r="P12" s="228">
        <v>6.4569596802275449</v>
      </c>
      <c r="Q12" s="228">
        <v>7.7027846634432278</v>
      </c>
      <c r="R12" s="228">
        <v>7.7525749722514972</v>
      </c>
      <c r="S12" s="228">
        <v>7.7347845378975446</v>
      </c>
      <c r="T12" s="228">
        <v>7.2154918216997661</v>
      </c>
      <c r="U12" s="228">
        <v>7.6175594786969816</v>
      </c>
      <c r="V12" s="228">
        <v>8.1648853307075164</v>
      </c>
      <c r="W12" s="228">
        <v>8.1970959183960854</v>
      </c>
      <c r="DA12" s="69" t="s">
        <v>2309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2310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2311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2312</v>
      </c>
    </row>
    <row r="16" spans="1:105" ht="12" customHeight="1" x14ac:dyDescent="0.25">
      <c r="A16" s="57" t="s">
        <v>2149</v>
      </c>
      <c r="B16" s="263">
        <f t="shared" ref="B16:W16" si="0">B17+B23+B24</f>
        <v>70.809708740763824</v>
      </c>
      <c r="C16" s="263">
        <f t="shared" si="0"/>
        <v>61.794405710845659</v>
      </c>
      <c r="D16" s="263">
        <f t="shared" si="0"/>
        <v>81.365774538038806</v>
      </c>
      <c r="E16" s="263">
        <f t="shared" si="0"/>
        <v>68.877711508162051</v>
      </c>
      <c r="F16" s="263">
        <f t="shared" si="0"/>
        <v>60.841240936239203</v>
      </c>
      <c r="G16" s="263">
        <f t="shared" si="0"/>
        <v>55.817538203312537</v>
      </c>
      <c r="H16" s="263">
        <f t="shared" si="0"/>
        <v>66.228321337028916</v>
      </c>
      <c r="I16" s="263">
        <f t="shared" si="0"/>
        <v>58.849620210610361</v>
      </c>
      <c r="J16" s="263">
        <f t="shared" si="0"/>
        <v>52.48167380328222</v>
      </c>
      <c r="K16" s="263">
        <f t="shared" si="0"/>
        <v>55.833770968205492</v>
      </c>
      <c r="L16" s="263">
        <f t="shared" si="0"/>
        <v>60.841537194721788</v>
      </c>
      <c r="M16" s="263">
        <f t="shared" si="0"/>
        <v>55.00194972856255</v>
      </c>
      <c r="N16" s="263">
        <f t="shared" si="0"/>
        <v>37.044671840961627</v>
      </c>
      <c r="O16" s="263">
        <f t="shared" si="0"/>
        <v>34.954133198873748</v>
      </c>
      <c r="P16" s="263">
        <f t="shared" si="0"/>
        <v>31.51240892569864</v>
      </c>
      <c r="Q16" s="263">
        <f t="shared" si="0"/>
        <v>36.077634097691032</v>
      </c>
      <c r="R16" s="263">
        <f t="shared" si="0"/>
        <v>34.603307790995217</v>
      </c>
      <c r="S16" s="263">
        <f t="shared" si="0"/>
        <v>33.14854684283619</v>
      </c>
      <c r="T16" s="263">
        <f t="shared" si="0"/>
        <v>31.23835921143937</v>
      </c>
      <c r="U16" s="263">
        <f t="shared" si="0"/>
        <v>31.697390382484421</v>
      </c>
      <c r="V16" s="263">
        <f t="shared" si="0"/>
        <v>32.079575315921453</v>
      </c>
      <c r="W16" s="263">
        <f t="shared" si="0"/>
        <v>30.969583788160591</v>
      </c>
      <c r="DA16" s="70"/>
    </row>
    <row r="17" spans="1:105" ht="12" customHeight="1" x14ac:dyDescent="0.25">
      <c r="A17" s="60" t="s">
        <v>2150</v>
      </c>
      <c r="B17" s="331">
        <v>70.809708740763824</v>
      </c>
      <c r="C17" s="331">
        <v>61.794405710845659</v>
      </c>
      <c r="D17" s="331">
        <v>81.365774538038806</v>
      </c>
      <c r="E17" s="331">
        <v>68.877711508162051</v>
      </c>
      <c r="F17" s="331">
        <v>60.841240936239203</v>
      </c>
      <c r="G17" s="331">
        <v>55.817538203312537</v>
      </c>
      <c r="H17" s="331">
        <v>66.228321337028916</v>
      </c>
      <c r="I17" s="331">
        <v>58.849620210610361</v>
      </c>
      <c r="J17" s="331">
        <v>52.48167380328222</v>
      </c>
      <c r="K17" s="331">
        <v>55.833770968205492</v>
      </c>
      <c r="L17" s="331">
        <v>60.841537194721788</v>
      </c>
      <c r="M17" s="331">
        <v>55.00194972856255</v>
      </c>
      <c r="N17" s="331">
        <v>37.044671840961627</v>
      </c>
      <c r="O17" s="331">
        <v>34.954133198873748</v>
      </c>
      <c r="P17" s="331">
        <v>31.51240892569864</v>
      </c>
      <c r="Q17" s="331">
        <v>36.077634097691032</v>
      </c>
      <c r="R17" s="331">
        <v>34.603307790995217</v>
      </c>
      <c r="S17" s="331">
        <v>33.14854684283619</v>
      </c>
      <c r="T17" s="331">
        <v>31.23835921143937</v>
      </c>
      <c r="U17" s="331">
        <v>31.697390382484421</v>
      </c>
      <c r="V17" s="331">
        <v>32.079575315921453</v>
      </c>
      <c r="W17" s="331">
        <v>30.969583788160591</v>
      </c>
      <c r="DA17" s="72" t="s">
        <v>2313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2314</v>
      </c>
    </row>
    <row r="19" spans="1:105" ht="12" customHeight="1" x14ac:dyDescent="0.25">
      <c r="A19" s="59" t="s">
        <v>33</v>
      </c>
      <c r="B19" s="232">
        <v>6.868209064319629</v>
      </c>
      <c r="C19" s="232">
        <v>6.7286927155611354</v>
      </c>
      <c r="D19" s="232">
        <v>9.3370173480768646</v>
      </c>
      <c r="E19" s="232">
        <v>8.9421490470173826</v>
      </c>
      <c r="F19" s="232">
        <v>7.5499134380273407</v>
      </c>
      <c r="G19" s="232">
        <v>6.7388040334740174</v>
      </c>
      <c r="H19" s="232">
        <v>6.2605380472151007</v>
      </c>
      <c r="I19" s="232">
        <v>5.6345142702053304</v>
      </c>
      <c r="J19" s="232">
        <v>5.4788257283377577</v>
      </c>
      <c r="K19" s="232">
        <v>4.9854714982335189</v>
      </c>
      <c r="L19" s="232">
        <v>5.1101208615343214</v>
      </c>
      <c r="M19" s="232">
        <v>5.0388490514692057</v>
      </c>
      <c r="N19" s="232">
        <v>3.7772518202557621</v>
      </c>
      <c r="O19" s="232">
        <v>4.1190854911182289</v>
      </c>
      <c r="P19" s="232">
        <v>3.2149612539427541</v>
      </c>
      <c r="Q19" s="232">
        <v>2.895021339946791</v>
      </c>
      <c r="R19" s="232">
        <v>2.6690638016702768</v>
      </c>
      <c r="S19" s="232">
        <v>2.513337590798657</v>
      </c>
      <c r="T19" s="232">
        <v>2.5435006116310368</v>
      </c>
      <c r="U19" s="232">
        <v>2.5557637857991242</v>
      </c>
      <c r="V19" s="232">
        <v>2.5123689442660169</v>
      </c>
      <c r="W19" s="232">
        <v>2.391950199441748</v>
      </c>
      <c r="DA19" s="71" t="s">
        <v>2315</v>
      </c>
    </row>
    <row r="20" spans="1:105" ht="12" customHeight="1" x14ac:dyDescent="0.25">
      <c r="A20" s="59" t="s">
        <v>160</v>
      </c>
      <c r="B20" s="232">
        <v>13.16338247319371</v>
      </c>
      <c r="C20" s="232">
        <v>14.318711699816211</v>
      </c>
      <c r="D20" s="232">
        <v>15.815577452793191</v>
      </c>
      <c r="E20" s="232">
        <v>7.5538628438890987</v>
      </c>
      <c r="F20" s="232">
        <v>8.2603996022047159</v>
      </c>
      <c r="G20" s="232">
        <v>8.7939153436299282</v>
      </c>
      <c r="H20" s="232">
        <v>8.2262697832451082</v>
      </c>
      <c r="I20" s="232">
        <v>8.3466220435994298</v>
      </c>
      <c r="J20" s="232">
        <v>6.0283567985245456</v>
      </c>
      <c r="K20" s="232">
        <v>6.033140702576941</v>
      </c>
      <c r="L20" s="232">
        <v>6.1765933816638441</v>
      </c>
      <c r="M20" s="232">
        <v>6.1218398742457838</v>
      </c>
      <c r="N20" s="232">
        <v>4.4264492845693777</v>
      </c>
      <c r="O20" s="232">
        <v>4.2064560069144914</v>
      </c>
      <c r="P20" s="232">
        <v>4.5959374501947563</v>
      </c>
      <c r="Q20" s="232">
        <v>5.6252567455569196</v>
      </c>
      <c r="R20" s="232">
        <v>4.3899473229266501</v>
      </c>
      <c r="S20" s="232">
        <v>3.462352483513111</v>
      </c>
      <c r="T20" s="232">
        <v>3.2202835803267948</v>
      </c>
      <c r="U20" s="232">
        <v>2.7738626392782821</v>
      </c>
      <c r="V20" s="232">
        <v>1.922001454140059</v>
      </c>
      <c r="W20" s="232">
        <v>1.510847042421936</v>
      </c>
      <c r="DA20" s="71" t="s">
        <v>2316</v>
      </c>
    </row>
    <row r="21" spans="1:105" ht="12" customHeight="1" x14ac:dyDescent="0.25">
      <c r="A21" s="59" t="s">
        <v>70</v>
      </c>
      <c r="B21" s="232">
        <v>47.172051227283227</v>
      </c>
      <c r="C21" s="232">
        <v>33.942368374973967</v>
      </c>
      <c r="D21" s="232">
        <v>48.096191073481663</v>
      </c>
      <c r="E21" s="232">
        <v>41.489421367154748</v>
      </c>
      <c r="F21" s="232">
        <v>34.091088060430643</v>
      </c>
      <c r="G21" s="232">
        <v>28.89816721461893</v>
      </c>
      <c r="H21" s="232">
        <v>37.782614029621612</v>
      </c>
      <c r="I21" s="232">
        <v>29.230184278889048</v>
      </c>
      <c r="J21" s="232">
        <v>26.82872452685713</v>
      </c>
      <c r="K21" s="232">
        <v>29.247035622498711</v>
      </c>
      <c r="L21" s="232">
        <v>31.886000149947019</v>
      </c>
      <c r="M21" s="232">
        <v>21.767040104231931</v>
      </c>
      <c r="N21" s="232">
        <v>11.703100173119021</v>
      </c>
      <c r="O21" s="232">
        <v>8.9867895468194625</v>
      </c>
      <c r="P21" s="232">
        <v>7.0488554710805236</v>
      </c>
      <c r="Q21" s="232">
        <v>7.5268067354992372</v>
      </c>
      <c r="R21" s="232">
        <v>7.2121386978876849</v>
      </c>
      <c r="S21" s="232">
        <v>6.7229756316483984</v>
      </c>
      <c r="T21" s="232">
        <v>6.3540213073836718</v>
      </c>
      <c r="U21" s="232">
        <v>6.0344045936287518</v>
      </c>
      <c r="V21" s="232">
        <v>5.7339505925322394</v>
      </c>
      <c r="W21" s="232">
        <v>4.6696940369904132</v>
      </c>
      <c r="DA21" s="71" t="s">
        <v>2317</v>
      </c>
    </row>
    <row r="22" spans="1:105" ht="12" customHeight="1" x14ac:dyDescent="0.25">
      <c r="A22" s="59" t="s">
        <v>162</v>
      </c>
      <c r="B22" s="232">
        <v>3.6060659759672551</v>
      </c>
      <c r="C22" s="232">
        <v>6.8046329204943348</v>
      </c>
      <c r="D22" s="232">
        <v>8.1169886636871009</v>
      </c>
      <c r="E22" s="232">
        <v>10.892278250100819</v>
      </c>
      <c r="F22" s="232">
        <v>10.93983983557651</v>
      </c>
      <c r="G22" s="232">
        <v>11.386651611589651</v>
      </c>
      <c r="H22" s="232">
        <v>13.958899476947099</v>
      </c>
      <c r="I22" s="232">
        <v>15.63829961791655</v>
      </c>
      <c r="J22" s="232">
        <v>14.145766749562791</v>
      </c>
      <c r="K22" s="232">
        <v>15.568123144896321</v>
      </c>
      <c r="L22" s="232">
        <v>17.66882280157661</v>
      </c>
      <c r="M22" s="232">
        <v>22.07422069861563</v>
      </c>
      <c r="N22" s="232">
        <v>17.137870563017469</v>
      </c>
      <c r="O22" s="232">
        <v>17.641802154021569</v>
      </c>
      <c r="P22" s="232">
        <v>16.652654750480611</v>
      </c>
      <c r="Q22" s="232">
        <v>20.030549276688092</v>
      </c>
      <c r="R22" s="232">
        <v>20.3321579685106</v>
      </c>
      <c r="S22" s="232">
        <v>20.44988113687603</v>
      </c>
      <c r="T22" s="232">
        <v>19.12055371209787</v>
      </c>
      <c r="U22" s="232">
        <v>20.333359363778271</v>
      </c>
      <c r="V22" s="232">
        <v>21.91125432498313</v>
      </c>
      <c r="W22" s="232">
        <v>22.3970925093065</v>
      </c>
      <c r="DA22" s="71" t="s">
        <v>2318</v>
      </c>
    </row>
    <row r="23" spans="1:105" ht="12" customHeight="1" x14ac:dyDescent="0.25">
      <c r="A23" s="60" t="s">
        <v>2157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</v>
      </c>
      <c r="M23" s="331">
        <v>0</v>
      </c>
      <c r="N23" s="331">
        <v>0</v>
      </c>
      <c r="O23" s="331">
        <v>0</v>
      </c>
      <c r="P23" s="331">
        <v>0</v>
      </c>
      <c r="Q23" s="331">
        <v>0</v>
      </c>
      <c r="R23" s="331">
        <v>0</v>
      </c>
      <c r="S23" s="331">
        <v>0</v>
      </c>
      <c r="T23" s="331">
        <v>0</v>
      </c>
      <c r="U23" s="331">
        <v>0</v>
      </c>
      <c r="V23" s="331">
        <v>0</v>
      </c>
      <c r="W23" s="331">
        <v>0</v>
      </c>
      <c r="DA23" s="72" t="s">
        <v>2319</v>
      </c>
    </row>
    <row r="24" spans="1:105" ht="12" customHeight="1" x14ac:dyDescent="0.25">
      <c r="A24" s="60" t="s">
        <v>2159</v>
      </c>
      <c r="B24" s="331">
        <v>0</v>
      </c>
      <c r="C24" s="331">
        <v>0</v>
      </c>
      <c r="D24" s="331">
        <v>0</v>
      </c>
      <c r="E24" s="331">
        <v>0</v>
      </c>
      <c r="F24" s="331">
        <v>0</v>
      </c>
      <c r="G24" s="331">
        <v>0</v>
      </c>
      <c r="H24" s="331">
        <v>0</v>
      </c>
      <c r="I24" s="331">
        <v>0</v>
      </c>
      <c r="J24" s="331">
        <v>0</v>
      </c>
      <c r="K24" s="331">
        <v>0</v>
      </c>
      <c r="L24" s="331">
        <v>0</v>
      </c>
      <c r="M24" s="331">
        <v>0</v>
      </c>
      <c r="N24" s="331">
        <v>0</v>
      </c>
      <c r="O24" s="331">
        <v>0</v>
      </c>
      <c r="P24" s="331">
        <v>0</v>
      </c>
      <c r="Q24" s="331">
        <v>0</v>
      </c>
      <c r="R24" s="331">
        <v>0</v>
      </c>
      <c r="S24" s="331">
        <v>0</v>
      </c>
      <c r="T24" s="331">
        <v>0</v>
      </c>
      <c r="U24" s="331">
        <v>0</v>
      </c>
      <c r="V24" s="331">
        <v>0</v>
      </c>
      <c r="W24" s="331">
        <v>0</v>
      </c>
      <c r="DA24" s="72" t="s">
        <v>2320</v>
      </c>
    </row>
    <row r="25" spans="1:105" ht="12" customHeight="1" x14ac:dyDescent="0.25">
      <c r="A25" s="57" t="s">
        <v>2161</v>
      </c>
      <c r="B25" s="263">
        <f t="shared" ref="B25:W25" si="1">B26+B32+B33</f>
        <v>59.008090617303189</v>
      </c>
      <c r="C25" s="263">
        <f t="shared" si="1"/>
        <v>51.495338092371377</v>
      </c>
      <c r="D25" s="263">
        <f t="shared" si="1"/>
        <v>67.804812115032334</v>
      </c>
      <c r="E25" s="263">
        <f t="shared" si="1"/>
        <v>57.39809292346839</v>
      </c>
      <c r="F25" s="263">
        <f t="shared" si="1"/>
        <v>50.701034113532693</v>
      </c>
      <c r="G25" s="263">
        <f t="shared" si="1"/>
        <v>46.514615169427117</v>
      </c>
      <c r="H25" s="263">
        <f t="shared" si="1"/>
        <v>55.190267780857432</v>
      </c>
      <c r="I25" s="263">
        <f t="shared" si="1"/>
        <v>49.04135017550864</v>
      </c>
      <c r="J25" s="263">
        <f t="shared" si="1"/>
        <v>43.734728169401848</v>
      </c>
      <c r="K25" s="263">
        <f t="shared" si="1"/>
        <v>46.528142473504587</v>
      </c>
      <c r="L25" s="263">
        <f t="shared" si="1"/>
        <v>50.701280995601508</v>
      </c>
      <c r="M25" s="263">
        <f t="shared" si="1"/>
        <v>45.834958107135478</v>
      </c>
      <c r="N25" s="263">
        <f t="shared" si="1"/>
        <v>30.87055986746801</v>
      </c>
      <c r="O25" s="263">
        <f t="shared" si="1"/>
        <v>29.128444332394789</v>
      </c>
      <c r="P25" s="263">
        <f t="shared" si="1"/>
        <v>26.260340771415539</v>
      </c>
      <c r="Q25" s="263">
        <f t="shared" si="1"/>
        <v>30.064695081409202</v>
      </c>
      <c r="R25" s="263">
        <f t="shared" si="1"/>
        <v>28.836089825829351</v>
      </c>
      <c r="S25" s="263">
        <f t="shared" si="1"/>
        <v>27.62378903569682</v>
      </c>
      <c r="T25" s="263">
        <f t="shared" si="1"/>
        <v>26.031966009532798</v>
      </c>
      <c r="U25" s="263">
        <f t="shared" si="1"/>
        <v>26.414491985403689</v>
      </c>
      <c r="V25" s="263">
        <f t="shared" si="1"/>
        <v>26.732979429934549</v>
      </c>
      <c r="W25" s="263">
        <f t="shared" si="1"/>
        <v>25.807986490133821</v>
      </c>
      <c r="DA25" s="70"/>
    </row>
    <row r="26" spans="1:105" ht="12" customHeight="1" x14ac:dyDescent="0.25">
      <c r="A26" s="60" t="s">
        <v>2162</v>
      </c>
      <c r="B26" s="331">
        <v>59.008090617303189</v>
      </c>
      <c r="C26" s="331">
        <v>51.495338092371377</v>
      </c>
      <c r="D26" s="331">
        <v>67.804812115032334</v>
      </c>
      <c r="E26" s="331">
        <v>57.39809292346839</v>
      </c>
      <c r="F26" s="331">
        <v>50.701034113532693</v>
      </c>
      <c r="G26" s="331">
        <v>46.514615169427117</v>
      </c>
      <c r="H26" s="331">
        <v>55.190267780857432</v>
      </c>
      <c r="I26" s="331">
        <v>49.04135017550864</v>
      </c>
      <c r="J26" s="331">
        <v>43.734728169401848</v>
      </c>
      <c r="K26" s="331">
        <v>46.528142473504587</v>
      </c>
      <c r="L26" s="331">
        <v>50.701280995601508</v>
      </c>
      <c r="M26" s="331">
        <v>45.834958107135478</v>
      </c>
      <c r="N26" s="331">
        <v>30.87055986746801</v>
      </c>
      <c r="O26" s="331">
        <v>29.128444332394789</v>
      </c>
      <c r="P26" s="331">
        <v>26.260340771415539</v>
      </c>
      <c r="Q26" s="331">
        <v>30.064695081409202</v>
      </c>
      <c r="R26" s="331">
        <v>28.836089825829351</v>
      </c>
      <c r="S26" s="331">
        <v>27.62378903569682</v>
      </c>
      <c r="T26" s="331">
        <v>26.031966009532798</v>
      </c>
      <c r="U26" s="331">
        <v>26.414491985403689</v>
      </c>
      <c r="V26" s="331">
        <v>26.732979429934549</v>
      </c>
      <c r="W26" s="331">
        <v>25.807986490133821</v>
      </c>
      <c r="DA26" s="72" t="s">
        <v>2321</v>
      </c>
    </row>
    <row r="27" spans="1:105" ht="12" customHeight="1" x14ac:dyDescent="0.25">
      <c r="A27" s="59" t="s">
        <v>30</v>
      </c>
      <c r="B27" s="232">
        <v>0</v>
      </c>
      <c r="C27" s="232">
        <v>0</v>
      </c>
      <c r="D27" s="232">
        <v>0</v>
      </c>
      <c r="E27" s="232">
        <v>0</v>
      </c>
      <c r="F27" s="232">
        <v>0</v>
      </c>
      <c r="G27" s="232">
        <v>0</v>
      </c>
      <c r="H27" s="232">
        <v>0</v>
      </c>
      <c r="I27" s="232">
        <v>0</v>
      </c>
      <c r="J27" s="232">
        <v>0</v>
      </c>
      <c r="K27" s="232">
        <v>0</v>
      </c>
      <c r="L27" s="232">
        <v>0</v>
      </c>
      <c r="M27" s="232">
        <v>0</v>
      </c>
      <c r="N27" s="232">
        <v>0</v>
      </c>
      <c r="O27" s="232">
        <v>0</v>
      </c>
      <c r="P27" s="232">
        <v>0</v>
      </c>
      <c r="Q27" s="232">
        <v>0</v>
      </c>
      <c r="R27" s="232">
        <v>0</v>
      </c>
      <c r="S27" s="232">
        <v>0</v>
      </c>
      <c r="T27" s="232">
        <v>0</v>
      </c>
      <c r="U27" s="232">
        <v>0</v>
      </c>
      <c r="V27" s="232">
        <v>0</v>
      </c>
      <c r="W27" s="232">
        <v>0</v>
      </c>
      <c r="DA27" s="71" t="s">
        <v>2322</v>
      </c>
    </row>
    <row r="28" spans="1:105" ht="12" customHeight="1" x14ac:dyDescent="0.25">
      <c r="A28" s="59" t="s">
        <v>33</v>
      </c>
      <c r="B28" s="232">
        <v>5.7235075535996929</v>
      </c>
      <c r="C28" s="232">
        <v>5.6072439296342811</v>
      </c>
      <c r="D28" s="232">
        <v>7.7808477900640538</v>
      </c>
      <c r="E28" s="232">
        <v>7.451790872514489</v>
      </c>
      <c r="F28" s="232">
        <v>6.2915945316894533</v>
      </c>
      <c r="G28" s="232">
        <v>5.6156700278950158</v>
      </c>
      <c r="H28" s="232">
        <v>5.2171150393459156</v>
      </c>
      <c r="I28" s="232">
        <v>4.6954285585044433</v>
      </c>
      <c r="J28" s="232">
        <v>4.565688106948131</v>
      </c>
      <c r="K28" s="232">
        <v>4.1545595818612684</v>
      </c>
      <c r="L28" s="232">
        <v>4.2584340512786003</v>
      </c>
      <c r="M28" s="232">
        <v>4.1990408762243403</v>
      </c>
      <c r="N28" s="232">
        <v>3.147709850213134</v>
      </c>
      <c r="O28" s="232">
        <v>3.4325712425985229</v>
      </c>
      <c r="P28" s="232">
        <v>2.6791343782856289</v>
      </c>
      <c r="Q28" s="232">
        <v>2.4125177832889921</v>
      </c>
      <c r="R28" s="232">
        <v>2.22421983472523</v>
      </c>
      <c r="S28" s="232">
        <v>2.0944479923322139</v>
      </c>
      <c r="T28" s="232">
        <v>2.1195838430258638</v>
      </c>
      <c r="U28" s="232">
        <v>2.1298031548326031</v>
      </c>
      <c r="V28" s="232">
        <v>2.093640786888348</v>
      </c>
      <c r="W28" s="232">
        <v>1.9932918328681219</v>
      </c>
      <c r="DA28" s="71" t="s">
        <v>2323</v>
      </c>
    </row>
    <row r="29" spans="1:105" ht="12" customHeight="1" x14ac:dyDescent="0.25">
      <c r="A29" s="59" t="s">
        <v>160</v>
      </c>
      <c r="B29" s="232">
        <v>10.969485394328091</v>
      </c>
      <c r="C29" s="232">
        <v>11.93225974984685</v>
      </c>
      <c r="D29" s="232">
        <v>13.17964787732765</v>
      </c>
      <c r="E29" s="232">
        <v>6.2948857032409187</v>
      </c>
      <c r="F29" s="232">
        <v>6.8836663351705969</v>
      </c>
      <c r="G29" s="232">
        <v>7.328262786358275</v>
      </c>
      <c r="H29" s="232">
        <v>6.8552248193709229</v>
      </c>
      <c r="I29" s="232">
        <v>6.9555183696661933</v>
      </c>
      <c r="J29" s="232">
        <v>5.0236306654371212</v>
      </c>
      <c r="K29" s="232">
        <v>5.0276172521474516</v>
      </c>
      <c r="L29" s="232">
        <v>5.1471611513865367</v>
      </c>
      <c r="M29" s="232">
        <v>5.1015332285381536</v>
      </c>
      <c r="N29" s="232">
        <v>3.6887077371411481</v>
      </c>
      <c r="O29" s="232">
        <v>3.505380005762075</v>
      </c>
      <c r="P29" s="232">
        <v>3.8299478751622971</v>
      </c>
      <c r="Q29" s="232">
        <v>4.6877139546307678</v>
      </c>
      <c r="R29" s="232">
        <v>3.6582894357722111</v>
      </c>
      <c r="S29" s="232">
        <v>2.885293736260925</v>
      </c>
      <c r="T29" s="232">
        <v>2.6835696502723292</v>
      </c>
      <c r="U29" s="232">
        <v>2.3115521993985682</v>
      </c>
      <c r="V29" s="232">
        <v>1.60166787845005</v>
      </c>
      <c r="W29" s="232">
        <v>1.2590392020182799</v>
      </c>
      <c r="DA29" s="71" t="s">
        <v>2324</v>
      </c>
    </row>
    <row r="30" spans="1:105" ht="12" customHeight="1" x14ac:dyDescent="0.25">
      <c r="A30" s="59" t="s">
        <v>70</v>
      </c>
      <c r="B30" s="232">
        <v>39.3100426894027</v>
      </c>
      <c r="C30" s="232">
        <v>28.28530697914498</v>
      </c>
      <c r="D30" s="232">
        <v>40.080159227901383</v>
      </c>
      <c r="E30" s="232">
        <v>34.574517805962287</v>
      </c>
      <c r="F30" s="232">
        <v>28.409240050358871</v>
      </c>
      <c r="G30" s="232">
        <v>24.081806012182451</v>
      </c>
      <c r="H30" s="232">
        <v>31.485511691351341</v>
      </c>
      <c r="I30" s="232">
        <v>24.358486899074219</v>
      </c>
      <c r="J30" s="232">
        <v>22.35727043904761</v>
      </c>
      <c r="K30" s="232">
        <v>24.372529685415611</v>
      </c>
      <c r="L30" s="232">
        <v>26.571666791622519</v>
      </c>
      <c r="M30" s="232">
        <v>18.139200086859951</v>
      </c>
      <c r="N30" s="232">
        <v>9.7525834775991775</v>
      </c>
      <c r="O30" s="232">
        <v>7.4889912890162176</v>
      </c>
      <c r="P30" s="232">
        <v>5.8740462259004378</v>
      </c>
      <c r="Q30" s="232">
        <v>6.2723389462493637</v>
      </c>
      <c r="R30" s="232">
        <v>6.0101155815730731</v>
      </c>
      <c r="S30" s="232">
        <v>5.6024796930403298</v>
      </c>
      <c r="T30" s="232">
        <v>5.295017756153058</v>
      </c>
      <c r="U30" s="232">
        <v>5.0286704946906262</v>
      </c>
      <c r="V30" s="232">
        <v>4.7782921604435353</v>
      </c>
      <c r="W30" s="232">
        <v>3.8914116974920101</v>
      </c>
      <c r="DA30" s="71" t="s">
        <v>2325</v>
      </c>
    </row>
    <row r="31" spans="1:105" ht="12" customHeight="1" x14ac:dyDescent="0.25">
      <c r="A31" s="59" t="s">
        <v>162</v>
      </c>
      <c r="B31" s="232">
        <v>3.0050549799727131</v>
      </c>
      <c r="C31" s="232">
        <v>5.6705274337452796</v>
      </c>
      <c r="D31" s="232">
        <v>6.7641572197392481</v>
      </c>
      <c r="E31" s="232">
        <v>9.0768985417506887</v>
      </c>
      <c r="F31" s="232">
        <v>9.1165331963137604</v>
      </c>
      <c r="G31" s="232">
        <v>9.4888763429913787</v>
      </c>
      <c r="H31" s="232">
        <v>11.632416230789261</v>
      </c>
      <c r="I31" s="232">
        <v>13.031916348263801</v>
      </c>
      <c r="J31" s="232">
        <v>11.788138957968989</v>
      </c>
      <c r="K31" s="232">
        <v>12.973435954080269</v>
      </c>
      <c r="L31" s="232">
        <v>14.724019001313851</v>
      </c>
      <c r="M31" s="232">
        <v>18.395183915513041</v>
      </c>
      <c r="N31" s="232">
        <v>14.281558802514549</v>
      </c>
      <c r="O31" s="232">
        <v>14.70150179501797</v>
      </c>
      <c r="P31" s="232">
        <v>13.877212292067171</v>
      </c>
      <c r="Q31" s="232">
        <v>16.692124397240079</v>
      </c>
      <c r="R31" s="232">
        <v>16.943464973758839</v>
      </c>
      <c r="S31" s="232">
        <v>17.04156761406335</v>
      </c>
      <c r="T31" s="232">
        <v>15.93379476008155</v>
      </c>
      <c r="U31" s="232">
        <v>16.944466136481889</v>
      </c>
      <c r="V31" s="232">
        <v>18.259378604152609</v>
      </c>
      <c r="W31" s="232">
        <v>18.664243757755411</v>
      </c>
      <c r="DA31" s="71" t="s">
        <v>2326</v>
      </c>
    </row>
    <row r="32" spans="1:105" ht="12" customHeight="1" x14ac:dyDescent="0.25">
      <c r="A32" s="60" t="s">
        <v>2169</v>
      </c>
      <c r="B32" s="331">
        <v>0</v>
      </c>
      <c r="C32" s="331">
        <v>0</v>
      </c>
      <c r="D32" s="331">
        <v>0</v>
      </c>
      <c r="E32" s="331">
        <v>0</v>
      </c>
      <c r="F32" s="331">
        <v>0</v>
      </c>
      <c r="G32" s="331">
        <v>0</v>
      </c>
      <c r="H32" s="331">
        <v>0</v>
      </c>
      <c r="I32" s="331">
        <v>0</v>
      </c>
      <c r="J32" s="331">
        <v>0</v>
      </c>
      <c r="K32" s="331">
        <v>0</v>
      </c>
      <c r="L32" s="331">
        <v>0</v>
      </c>
      <c r="M32" s="331">
        <v>0</v>
      </c>
      <c r="N32" s="331">
        <v>0</v>
      </c>
      <c r="O32" s="331">
        <v>0</v>
      </c>
      <c r="P32" s="331">
        <v>0</v>
      </c>
      <c r="Q32" s="331">
        <v>0</v>
      </c>
      <c r="R32" s="331">
        <v>0</v>
      </c>
      <c r="S32" s="331">
        <v>0</v>
      </c>
      <c r="T32" s="331">
        <v>0</v>
      </c>
      <c r="U32" s="331">
        <v>0</v>
      </c>
      <c r="V32" s="331">
        <v>0</v>
      </c>
      <c r="W32" s="331">
        <v>0</v>
      </c>
      <c r="DA32" s="72" t="s">
        <v>2327</v>
      </c>
    </row>
    <row r="33" spans="1:105" ht="12" customHeight="1" x14ac:dyDescent="0.25">
      <c r="A33" s="60" t="s">
        <v>2171</v>
      </c>
      <c r="B33" s="331">
        <v>0</v>
      </c>
      <c r="C33" s="331">
        <v>0</v>
      </c>
      <c r="D33" s="331">
        <v>0</v>
      </c>
      <c r="E33" s="331">
        <v>0</v>
      </c>
      <c r="F33" s="331">
        <v>0</v>
      </c>
      <c r="G33" s="331">
        <v>0</v>
      </c>
      <c r="H33" s="331">
        <v>0</v>
      </c>
      <c r="I33" s="331">
        <v>0</v>
      </c>
      <c r="J33" s="331">
        <v>0</v>
      </c>
      <c r="K33" s="331">
        <v>0</v>
      </c>
      <c r="L33" s="331">
        <v>0</v>
      </c>
      <c r="M33" s="331">
        <v>0</v>
      </c>
      <c r="N33" s="331">
        <v>0</v>
      </c>
      <c r="O33" s="331">
        <v>0</v>
      </c>
      <c r="P33" s="331">
        <v>0</v>
      </c>
      <c r="Q33" s="331">
        <v>0</v>
      </c>
      <c r="R33" s="331">
        <v>0</v>
      </c>
      <c r="S33" s="331">
        <v>0</v>
      </c>
      <c r="T33" s="331">
        <v>0</v>
      </c>
      <c r="U33" s="331">
        <v>0</v>
      </c>
      <c r="V33" s="331">
        <v>0</v>
      </c>
      <c r="W33" s="331">
        <v>0</v>
      </c>
      <c r="DA33" s="72" t="s">
        <v>2328</v>
      </c>
    </row>
    <row r="34" spans="1:105" ht="12" customHeight="1" x14ac:dyDescent="0.25">
      <c r="A34" s="57" t="s">
        <v>2173</v>
      </c>
      <c r="B34" s="263">
        <v>580.726273672003</v>
      </c>
      <c r="C34" s="263">
        <v>518.06147747386683</v>
      </c>
      <c r="D34" s="263">
        <v>653.82678299440977</v>
      </c>
      <c r="E34" s="263">
        <v>560.70339898040811</v>
      </c>
      <c r="F34" s="263">
        <v>501.96142710930201</v>
      </c>
      <c r="G34" s="263">
        <v>440.25125254494401</v>
      </c>
      <c r="H34" s="263">
        <v>521.55591128771243</v>
      </c>
      <c r="I34" s="263">
        <v>454.12432455879588</v>
      </c>
      <c r="J34" s="263">
        <v>418.35609816550891</v>
      </c>
      <c r="K34" s="263">
        <v>448.14933414777721</v>
      </c>
      <c r="L34" s="263">
        <v>473.41470126139552</v>
      </c>
      <c r="M34" s="263">
        <v>435.36335953664599</v>
      </c>
      <c r="N34" s="263">
        <v>445.58100993261638</v>
      </c>
      <c r="O34" s="263">
        <v>398.41435926673802</v>
      </c>
      <c r="P34" s="263">
        <v>378.10609856352522</v>
      </c>
      <c r="Q34" s="263">
        <v>429.48193088988688</v>
      </c>
      <c r="R34" s="263">
        <v>418.90462777879708</v>
      </c>
      <c r="S34" s="263">
        <v>417.90326271562498</v>
      </c>
      <c r="T34" s="263">
        <v>409.6875772526883</v>
      </c>
      <c r="U34" s="263">
        <v>415.24761113943771</v>
      </c>
      <c r="V34" s="263">
        <v>397.47238232921359</v>
      </c>
      <c r="W34" s="263">
        <v>404.07941472020428</v>
      </c>
      <c r="DA34" s="70" t="s">
        <v>2329</v>
      </c>
    </row>
    <row r="35" spans="1:105" ht="12" customHeight="1" x14ac:dyDescent="0.25">
      <c r="A35" s="64" t="s">
        <v>30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2330</v>
      </c>
    </row>
    <row r="36" spans="1:105" ht="12" customHeight="1" x14ac:dyDescent="0.25">
      <c r="A36" s="64" t="s">
        <v>32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2331</v>
      </c>
    </row>
    <row r="37" spans="1:105" ht="12" customHeight="1" x14ac:dyDescent="0.25">
      <c r="A37" s="64" t="s">
        <v>33</v>
      </c>
      <c r="B37" s="231">
        <v>56.327720134039751</v>
      </c>
      <c r="C37" s="231">
        <v>56.410874893800219</v>
      </c>
      <c r="D37" s="231">
        <v>75.028991613692284</v>
      </c>
      <c r="E37" s="231">
        <v>72.794134053915442</v>
      </c>
      <c r="F37" s="231">
        <v>62.289415297684727</v>
      </c>
      <c r="G37" s="231">
        <v>53.151160224687082</v>
      </c>
      <c r="H37" s="231">
        <v>49.302482086935349</v>
      </c>
      <c r="I37" s="231">
        <v>43.454567307838673</v>
      </c>
      <c r="J37" s="231">
        <v>43.674295961437821</v>
      </c>
      <c r="K37" s="231">
        <v>39.765120165506353</v>
      </c>
      <c r="L37" s="231">
        <v>39.526568823349407</v>
      </c>
      <c r="M37" s="231">
        <v>39.627345180018921</v>
      </c>
      <c r="N37" s="231">
        <v>45.433569719960197</v>
      </c>
      <c r="O37" s="231">
        <v>46.950178892196483</v>
      </c>
      <c r="P37" s="231">
        <v>38.575167630865067</v>
      </c>
      <c r="Q37" s="231">
        <v>34.463439361932842</v>
      </c>
      <c r="R37" s="231">
        <v>32.31145372314684</v>
      </c>
      <c r="S37" s="231">
        <v>31.685611573877399</v>
      </c>
      <c r="T37" s="231">
        <v>33.357725233477026</v>
      </c>
      <c r="U37" s="231">
        <v>33.481456797661757</v>
      </c>
      <c r="V37" s="231">
        <v>31.128755905684649</v>
      </c>
      <c r="W37" s="231">
        <v>31.209261423777871</v>
      </c>
      <c r="DA37" s="73" t="s">
        <v>2332</v>
      </c>
    </row>
    <row r="38" spans="1:105" ht="12" customHeight="1" x14ac:dyDescent="0.25">
      <c r="A38" s="64" t="s">
        <v>160</v>
      </c>
      <c r="B38" s="231">
        <v>107.9558465713112</v>
      </c>
      <c r="C38" s="231">
        <v>120.0427911458526</v>
      </c>
      <c r="D38" s="231">
        <v>127.08842490431159</v>
      </c>
      <c r="E38" s="231">
        <v>61.492701764612526</v>
      </c>
      <c r="F38" s="231">
        <v>68.151173595574122</v>
      </c>
      <c r="G38" s="231">
        <v>69.360497962225054</v>
      </c>
      <c r="H38" s="231">
        <v>64.782853418030598</v>
      </c>
      <c r="I38" s="231">
        <v>64.37091681612938</v>
      </c>
      <c r="J38" s="231">
        <v>48.054866505086977</v>
      </c>
      <c r="K38" s="231">
        <v>48.121539777809438</v>
      </c>
      <c r="L38" s="231">
        <v>47.775688679284407</v>
      </c>
      <c r="M38" s="231">
        <v>48.144379669958028</v>
      </c>
      <c r="N38" s="231">
        <v>53.24225170900398</v>
      </c>
      <c r="O38" s="231">
        <v>47.946045900876683</v>
      </c>
      <c r="P38" s="231">
        <v>55.145005976295991</v>
      </c>
      <c r="Q38" s="231">
        <v>66.965204045565955</v>
      </c>
      <c r="R38" s="231">
        <v>53.144319623619019</v>
      </c>
      <c r="S38" s="231">
        <v>43.649828947007833</v>
      </c>
      <c r="T38" s="231">
        <v>42.233657957539947</v>
      </c>
      <c r="U38" s="231">
        <v>36.338632950229687</v>
      </c>
      <c r="V38" s="231">
        <v>23.813984109637168</v>
      </c>
      <c r="W38" s="231">
        <v>19.712960716863009</v>
      </c>
      <c r="DA38" s="73" t="s">
        <v>2333</v>
      </c>
    </row>
    <row r="39" spans="1:105" ht="12" customHeight="1" x14ac:dyDescent="0.25">
      <c r="A39" s="64" t="s">
        <v>70</v>
      </c>
      <c r="B39" s="231">
        <v>386.86855260166868</v>
      </c>
      <c r="C39" s="231">
        <v>284.56028190615041</v>
      </c>
      <c r="D39" s="231">
        <v>386.4840968134281</v>
      </c>
      <c r="E39" s="231">
        <v>337.74727808047641</v>
      </c>
      <c r="F39" s="231">
        <v>281.26334951741421</v>
      </c>
      <c r="G39" s="231">
        <v>227.92933407683319</v>
      </c>
      <c r="H39" s="231">
        <v>297.5425813795091</v>
      </c>
      <c r="I39" s="231">
        <v>225.4293714161139</v>
      </c>
      <c r="J39" s="231">
        <v>213.8643777613527</v>
      </c>
      <c r="K39" s="231">
        <v>233.28021961926601</v>
      </c>
      <c r="L39" s="231">
        <v>246.63686311516909</v>
      </c>
      <c r="M39" s="231">
        <v>171.1839356462186</v>
      </c>
      <c r="N39" s="231">
        <v>140.76732051692491</v>
      </c>
      <c r="O39" s="231">
        <v>102.4332652962615</v>
      </c>
      <c r="P39" s="231">
        <v>84.576690020511577</v>
      </c>
      <c r="Q39" s="231">
        <v>89.601981145545949</v>
      </c>
      <c r="R39" s="231">
        <v>87.309522401031927</v>
      </c>
      <c r="S39" s="231">
        <v>84.756459006910703</v>
      </c>
      <c r="T39" s="231">
        <v>83.332276756735226</v>
      </c>
      <c r="U39" s="231">
        <v>79.052946060122565</v>
      </c>
      <c r="V39" s="231">
        <v>71.044799681018844</v>
      </c>
      <c r="W39" s="231">
        <v>60.928401437247267</v>
      </c>
      <c r="DA39" s="73" t="s">
        <v>2334</v>
      </c>
    </row>
    <row r="40" spans="1:105" ht="12" customHeight="1" x14ac:dyDescent="0.25">
      <c r="A40" s="64" t="s">
        <v>34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2.8079832583501578</v>
      </c>
      <c r="L40" s="231">
        <v>2.80798325835356</v>
      </c>
      <c r="M40" s="231">
        <v>2.807983258350053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2335</v>
      </c>
    </row>
    <row r="41" spans="1:105" ht="12" customHeight="1" x14ac:dyDescent="0.25">
      <c r="A41" s="64" t="s">
        <v>162</v>
      </c>
      <c r="B41" s="231">
        <v>29.57415436498334</v>
      </c>
      <c r="C41" s="231">
        <v>57.047529528063578</v>
      </c>
      <c r="D41" s="231">
        <v>65.225269662977766</v>
      </c>
      <c r="E41" s="231">
        <v>88.669285081403743</v>
      </c>
      <c r="F41" s="231">
        <v>90.257488698629018</v>
      </c>
      <c r="G41" s="231">
        <v>89.810260281198694</v>
      </c>
      <c r="H41" s="231">
        <v>109.92799440323731</v>
      </c>
      <c r="I41" s="231">
        <v>120.60587847302379</v>
      </c>
      <c r="J41" s="231">
        <v>112.7625579376314</v>
      </c>
      <c r="K41" s="231">
        <v>124.17447132684531</v>
      </c>
      <c r="L41" s="231">
        <v>136.66759738523899</v>
      </c>
      <c r="M41" s="231">
        <v>173.59971578210039</v>
      </c>
      <c r="N41" s="231">
        <v>206.13786798672729</v>
      </c>
      <c r="O41" s="231">
        <v>201.08486917740339</v>
      </c>
      <c r="P41" s="231">
        <v>199.80923493585249</v>
      </c>
      <c r="Q41" s="231">
        <v>238.45130633684221</v>
      </c>
      <c r="R41" s="231">
        <v>246.13933203099941</v>
      </c>
      <c r="S41" s="231">
        <v>257.8113631878291</v>
      </c>
      <c r="T41" s="231">
        <v>250.76391730493609</v>
      </c>
      <c r="U41" s="231">
        <v>266.37457533142361</v>
      </c>
      <c r="V41" s="231">
        <v>271.48484263287298</v>
      </c>
      <c r="W41" s="231">
        <v>292.22879114231608</v>
      </c>
      <c r="DA41" s="73" t="s">
        <v>2336</v>
      </c>
    </row>
    <row r="42" spans="1:105" ht="12" customHeight="1" x14ac:dyDescent="0.25">
      <c r="A42" s="64" t="s">
        <v>36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2337</v>
      </c>
    </row>
    <row r="43" spans="1:105" ht="12" customHeight="1" x14ac:dyDescent="0.25">
      <c r="A43" s="64" t="s">
        <v>73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0.26359054569017021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2338</v>
      </c>
    </row>
    <row r="44" spans="1:105" ht="12" customHeight="1" x14ac:dyDescent="0.25">
      <c r="A44" s="64" t="s">
        <v>79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2339</v>
      </c>
    </row>
    <row r="45" spans="1:105" ht="12" customHeight="1" x14ac:dyDescent="0.25">
      <c r="A45" s="57" t="s">
        <v>2185</v>
      </c>
      <c r="B45" s="263">
        <f t="shared" ref="B45:W45" si="2">B46+B52+B63+B64+B65</f>
        <v>112.36384224794671</v>
      </c>
      <c r="C45" s="263">
        <f t="shared" si="2"/>
        <v>101.66610988176402</v>
      </c>
      <c r="D45" s="263">
        <f t="shared" si="2"/>
        <v>124.42681743700773</v>
      </c>
      <c r="E45" s="263">
        <f t="shared" si="2"/>
        <v>110.01594026151504</v>
      </c>
      <c r="F45" s="263">
        <f t="shared" si="2"/>
        <v>101.36782439641145</v>
      </c>
      <c r="G45" s="263">
        <f t="shared" si="2"/>
        <v>94.322795838352363</v>
      </c>
      <c r="H45" s="263">
        <f t="shared" si="2"/>
        <v>107.84934209213108</v>
      </c>
      <c r="I45" s="263">
        <f t="shared" si="2"/>
        <v>99.044320030736117</v>
      </c>
      <c r="J45" s="263">
        <f t="shared" si="2"/>
        <v>91.420177708589208</v>
      </c>
      <c r="K45" s="263">
        <f t="shared" si="2"/>
        <v>96.579748837528953</v>
      </c>
      <c r="L45" s="263">
        <f t="shared" si="2"/>
        <v>102.82016158466472</v>
      </c>
      <c r="M45" s="263">
        <f t="shared" si="2"/>
        <v>94.594361957727457</v>
      </c>
      <c r="N45" s="263">
        <f t="shared" si="2"/>
        <v>78.237703220452062</v>
      </c>
      <c r="O45" s="263">
        <f t="shared" si="2"/>
        <v>73.964689159499756</v>
      </c>
      <c r="P45" s="263">
        <f t="shared" si="2"/>
        <v>71.086576436425091</v>
      </c>
      <c r="Q45" s="263">
        <f t="shared" si="2"/>
        <v>77.281062407604992</v>
      </c>
      <c r="R45" s="263">
        <f t="shared" si="2"/>
        <v>76.419384264723391</v>
      </c>
      <c r="S45" s="263">
        <f t="shared" si="2"/>
        <v>75.595532635308928</v>
      </c>
      <c r="T45" s="263">
        <f t="shared" si="2"/>
        <v>74.351723746582664</v>
      </c>
      <c r="U45" s="263">
        <f t="shared" si="2"/>
        <v>75.622992161914866</v>
      </c>
      <c r="V45" s="263">
        <f t="shared" si="2"/>
        <v>73.8547148905445</v>
      </c>
      <c r="W45" s="263">
        <f t="shared" si="2"/>
        <v>74.661155679211916</v>
      </c>
      <c r="DA45" s="70"/>
    </row>
    <row r="46" spans="1:105" ht="12" customHeight="1" x14ac:dyDescent="0.25">
      <c r="A46" s="165" t="s">
        <v>2186</v>
      </c>
      <c r="B46" s="348">
        <v>70.39427511303586</v>
      </c>
      <c r="C46" s="348">
        <v>64.225379292173045</v>
      </c>
      <c r="D46" s="348">
        <v>77.174216155555527</v>
      </c>
      <c r="E46" s="348">
        <v>69.493442807624774</v>
      </c>
      <c r="F46" s="348">
        <v>65.090657735792448</v>
      </c>
      <c r="G46" s="348">
        <v>62.505474429626851</v>
      </c>
      <c r="H46" s="348">
        <v>70.156065886476725</v>
      </c>
      <c r="I46" s="348">
        <v>66.224380256612406</v>
      </c>
      <c r="J46" s="348">
        <v>61.185237179320779</v>
      </c>
      <c r="K46" s="348">
        <v>64.19162655221983</v>
      </c>
      <c r="L46" s="348">
        <v>68.606090363795516</v>
      </c>
      <c r="M46" s="348">
        <v>63.130292611222032</v>
      </c>
      <c r="N46" s="348">
        <v>46.035195846090282</v>
      </c>
      <c r="O46" s="348">
        <v>45.170954560534298</v>
      </c>
      <c r="P46" s="348">
        <v>43.760536601099957</v>
      </c>
      <c r="Q46" s="348">
        <v>46.242048763984407</v>
      </c>
      <c r="R46" s="348">
        <v>46.144801047541378</v>
      </c>
      <c r="S46" s="348">
        <v>45.393318897778023</v>
      </c>
      <c r="T46" s="348">
        <v>44.743264378758091</v>
      </c>
      <c r="U46" s="348">
        <v>45.612704555793471</v>
      </c>
      <c r="V46" s="348">
        <v>45.129057742370058</v>
      </c>
      <c r="W46" s="348">
        <v>45.458002846637243</v>
      </c>
      <c r="DA46" s="167" t="s">
        <v>2340</v>
      </c>
    </row>
    <row r="47" spans="1:105" ht="12" customHeight="1" x14ac:dyDescent="0.25">
      <c r="A47" s="59" t="s">
        <v>30</v>
      </c>
      <c r="B47" s="232">
        <v>0</v>
      </c>
      <c r="C47" s="232">
        <v>0</v>
      </c>
      <c r="D47" s="232">
        <v>0</v>
      </c>
      <c r="E47" s="232">
        <v>0</v>
      </c>
      <c r="F47" s="232">
        <v>0</v>
      </c>
      <c r="G47" s="232">
        <v>0</v>
      </c>
      <c r="H47" s="232">
        <v>0</v>
      </c>
      <c r="I47" s="232">
        <v>0</v>
      </c>
      <c r="J47" s="232">
        <v>0</v>
      </c>
      <c r="K47" s="232">
        <v>0</v>
      </c>
      <c r="L47" s="232">
        <v>0</v>
      </c>
      <c r="M47" s="232">
        <v>0</v>
      </c>
      <c r="N47" s="232">
        <v>0</v>
      </c>
      <c r="O47" s="232">
        <v>0</v>
      </c>
      <c r="P47" s="232">
        <v>0</v>
      </c>
      <c r="Q47" s="232">
        <v>0</v>
      </c>
      <c r="R47" s="232">
        <v>0</v>
      </c>
      <c r="S47" s="232">
        <v>0</v>
      </c>
      <c r="T47" s="232">
        <v>0</v>
      </c>
      <c r="U47" s="232">
        <v>0</v>
      </c>
      <c r="V47" s="232">
        <v>0</v>
      </c>
      <c r="W47" s="232">
        <v>0</v>
      </c>
      <c r="DA47" s="71" t="s">
        <v>2341</v>
      </c>
    </row>
    <row r="48" spans="1:105" ht="12" customHeight="1" x14ac:dyDescent="0.25">
      <c r="A48" s="59" t="s">
        <v>33</v>
      </c>
      <c r="B48" s="232">
        <v>6.8279139542517404</v>
      </c>
      <c r="C48" s="232">
        <v>6.9933974900505866</v>
      </c>
      <c r="D48" s="232">
        <v>8.856020841192672</v>
      </c>
      <c r="E48" s="232">
        <v>9.0220872582638023</v>
      </c>
      <c r="F48" s="232">
        <v>8.0772322189238128</v>
      </c>
      <c r="G48" s="232">
        <v>7.5462329002460216</v>
      </c>
      <c r="H48" s="232">
        <v>6.6318262468121389</v>
      </c>
      <c r="I48" s="232">
        <v>6.3406053302636378</v>
      </c>
      <c r="J48" s="232">
        <v>6.38743445776963</v>
      </c>
      <c r="K48" s="232">
        <v>5.7317555137656786</v>
      </c>
      <c r="L48" s="232">
        <v>5.762270806444298</v>
      </c>
      <c r="M48" s="232">
        <v>5.7835043414440586</v>
      </c>
      <c r="N48" s="232">
        <v>4.6939686239358833</v>
      </c>
      <c r="O48" s="232">
        <v>5.3230621538128347</v>
      </c>
      <c r="P48" s="232">
        <v>4.4645406181419371</v>
      </c>
      <c r="Q48" s="232">
        <v>3.7106567911880561</v>
      </c>
      <c r="R48" s="232">
        <v>3.5592960897027308</v>
      </c>
      <c r="S48" s="232">
        <v>3.4417416636033491</v>
      </c>
      <c r="T48" s="232">
        <v>3.643101724499846</v>
      </c>
      <c r="U48" s="232">
        <v>3.67775697208404</v>
      </c>
      <c r="V48" s="232">
        <v>3.534362348607722</v>
      </c>
      <c r="W48" s="232">
        <v>3.5109699800617009</v>
      </c>
      <c r="DA48" s="71" t="s">
        <v>2342</v>
      </c>
    </row>
    <row r="49" spans="1:105" ht="12" customHeight="1" x14ac:dyDescent="0.25">
      <c r="A49" s="59" t="s">
        <v>160</v>
      </c>
      <c r="B49" s="232">
        <v>13.08615419713866</v>
      </c>
      <c r="C49" s="232">
        <v>14.882005568581221</v>
      </c>
      <c r="D49" s="232">
        <v>15.00083788173341</v>
      </c>
      <c r="E49" s="232">
        <v>7.6213904908301551</v>
      </c>
      <c r="F49" s="232">
        <v>8.8373418259410457</v>
      </c>
      <c r="G49" s="232">
        <v>9.847583185152784</v>
      </c>
      <c r="H49" s="232">
        <v>8.7141378984431732</v>
      </c>
      <c r="I49" s="232">
        <v>9.3925818058872217</v>
      </c>
      <c r="J49" s="232">
        <v>7.0280997877820601</v>
      </c>
      <c r="K49" s="232">
        <v>6.9362521678385463</v>
      </c>
      <c r="L49" s="232">
        <v>6.9648457817008076</v>
      </c>
      <c r="M49" s="232">
        <v>7.0265425950798068</v>
      </c>
      <c r="N49" s="232">
        <v>5.5007224950665918</v>
      </c>
      <c r="O49" s="232">
        <v>5.435970392060625</v>
      </c>
      <c r="P49" s="232">
        <v>6.3822695840176804</v>
      </c>
      <c r="Q49" s="232">
        <v>7.2101013063554307</v>
      </c>
      <c r="R49" s="232">
        <v>5.854158424656517</v>
      </c>
      <c r="S49" s="232">
        <v>4.7413140360507304</v>
      </c>
      <c r="T49" s="232">
        <v>4.6124701567671229</v>
      </c>
      <c r="U49" s="232">
        <v>3.9916023217377861</v>
      </c>
      <c r="V49" s="232">
        <v>2.7038423592146761</v>
      </c>
      <c r="W49" s="232">
        <v>2.2176626468420801</v>
      </c>
      <c r="DA49" s="71" t="s">
        <v>2343</v>
      </c>
    </row>
    <row r="50" spans="1:105" ht="12" customHeight="1" x14ac:dyDescent="0.25">
      <c r="A50" s="59" t="s">
        <v>70</v>
      </c>
      <c r="B50" s="232">
        <v>46.895297421665077</v>
      </c>
      <c r="C50" s="232">
        <v>35.277651073432907</v>
      </c>
      <c r="D50" s="232">
        <v>45.618515490545718</v>
      </c>
      <c r="E50" s="232">
        <v>41.860315445558143</v>
      </c>
      <c r="F50" s="232">
        <v>36.472157875736713</v>
      </c>
      <c r="G50" s="232">
        <v>32.360682861309883</v>
      </c>
      <c r="H50" s="232">
        <v>40.023354143862797</v>
      </c>
      <c r="I50" s="232">
        <v>32.89317470067536</v>
      </c>
      <c r="J50" s="232">
        <v>31.27800152768285</v>
      </c>
      <c r="K50" s="232">
        <v>33.625075933130162</v>
      </c>
      <c r="L50" s="232">
        <v>35.955268530214617</v>
      </c>
      <c r="M50" s="232">
        <v>24.983834533901351</v>
      </c>
      <c r="N50" s="232">
        <v>14.543373762059529</v>
      </c>
      <c r="O50" s="232">
        <v>11.613558258041611</v>
      </c>
      <c r="P50" s="232">
        <v>9.7885787965429021</v>
      </c>
      <c r="Q50" s="232">
        <v>9.6473888270383465</v>
      </c>
      <c r="R50" s="232">
        <v>9.6176558423673697</v>
      </c>
      <c r="S50" s="232">
        <v>9.2063817529111098</v>
      </c>
      <c r="T50" s="232">
        <v>9.1009791295446849</v>
      </c>
      <c r="U50" s="232">
        <v>8.6835386313508121</v>
      </c>
      <c r="V50" s="232">
        <v>8.0664343225845396</v>
      </c>
      <c r="W50" s="232">
        <v>6.8543047358481424</v>
      </c>
      <c r="DA50" s="71" t="s">
        <v>2344</v>
      </c>
    </row>
    <row r="51" spans="1:105" ht="12" customHeight="1" x14ac:dyDescent="0.25">
      <c r="A51" s="59" t="s">
        <v>162</v>
      </c>
      <c r="B51" s="232">
        <v>3.5849095399803899</v>
      </c>
      <c r="C51" s="232">
        <v>7.0723251601083348</v>
      </c>
      <c r="D51" s="232">
        <v>7.6988419420837362</v>
      </c>
      <c r="E51" s="232">
        <v>10.989649612972681</v>
      </c>
      <c r="F51" s="232">
        <v>11.70392581519088</v>
      </c>
      <c r="G51" s="232">
        <v>12.75097548291817</v>
      </c>
      <c r="H51" s="232">
        <v>14.786747597358611</v>
      </c>
      <c r="I51" s="232">
        <v>17.598018419786179</v>
      </c>
      <c r="J51" s="232">
        <v>16.49170140608625</v>
      </c>
      <c r="K51" s="232">
        <v>17.898542937485441</v>
      </c>
      <c r="L51" s="232">
        <v>19.923705245435801</v>
      </c>
      <c r="M51" s="232">
        <v>25.33641114079682</v>
      </c>
      <c r="N51" s="232">
        <v>21.29713096502827</v>
      </c>
      <c r="O51" s="232">
        <v>22.798363756619231</v>
      </c>
      <c r="P51" s="232">
        <v>23.12514760239744</v>
      </c>
      <c r="Q51" s="232">
        <v>25.673901839402589</v>
      </c>
      <c r="R51" s="232">
        <v>27.11369069081476</v>
      </c>
      <c r="S51" s="232">
        <v>28.00388144521283</v>
      </c>
      <c r="T51" s="232">
        <v>27.386713367946442</v>
      </c>
      <c r="U51" s="232">
        <v>29.25980663062083</v>
      </c>
      <c r="V51" s="232">
        <v>30.824418711963119</v>
      </c>
      <c r="W51" s="232">
        <v>32.875065483885322</v>
      </c>
      <c r="DA51" s="71" t="s">
        <v>2345</v>
      </c>
    </row>
    <row r="52" spans="1:105" ht="12" customHeight="1" x14ac:dyDescent="0.25">
      <c r="A52" s="165" t="s">
        <v>2193</v>
      </c>
      <c r="B52" s="348">
        <v>41.969567134910839</v>
      </c>
      <c r="C52" s="348">
        <v>37.440730589590977</v>
      </c>
      <c r="D52" s="348">
        <v>47.252601281452201</v>
      </c>
      <c r="E52" s="348">
        <v>40.522497453890267</v>
      </c>
      <c r="F52" s="348">
        <v>36.277166660619002</v>
      </c>
      <c r="G52" s="348">
        <v>31.817321408725519</v>
      </c>
      <c r="H52" s="348">
        <v>37.693276205654357</v>
      </c>
      <c r="I52" s="348">
        <v>32.819939774123711</v>
      </c>
      <c r="J52" s="348">
        <v>30.234940529268432</v>
      </c>
      <c r="K52" s="348">
        <v>32.388122285309123</v>
      </c>
      <c r="L52" s="348">
        <v>34.214071220869201</v>
      </c>
      <c r="M52" s="348">
        <v>31.464069346505429</v>
      </c>
      <c r="N52" s="348">
        <v>32.202507374361772</v>
      </c>
      <c r="O52" s="348">
        <v>28.793734598965461</v>
      </c>
      <c r="P52" s="348">
        <v>27.32603983532513</v>
      </c>
      <c r="Q52" s="348">
        <v>31.039013643620589</v>
      </c>
      <c r="R52" s="348">
        <v>30.274583217182009</v>
      </c>
      <c r="S52" s="348">
        <v>30.202213737530911</v>
      </c>
      <c r="T52" s="348">
        <v>29.608459367824569</v>
      </c>
      <c r="U52" s="348">
        <v>30.010287606121391</v>
      </c>
      <c r="V52" s="348">
        <v>28.725657148174442</v>
      </c>
      <c r="W52" s="348">
        <v>29.20315283257467</v>
      </c>
      <c r="DA52" s="167" t="s">
        <v>2346</v>
      </c>
    </row>
    <row r="53" spans="1:105" ht="12" customHeight="1" x14ac:dyDescent="0.25">
      <c r="A53" s="64" t="s">
        <v>30</v>
      </c>
      <c r="B53" s="231">
        <v>0</v>
      </c>
      <c r="C53" s="231">
        <v>0</v>
      </c>
      <c r="D53" s="231">
        <v>0</v>
      </c>
      <c r="E53" s="231">
        <v>0</v>
      </c>
      <c r="F53" s="231">
        <v>0</v>
      </c>
      <c r="G53" s="231">
        <v>0</v>
      </c>
      <c r="H53" s="231">
        <v>0</v>
      </c>
      <c r="I53" s="231">
        <v>0</v>
      </c>
      <c r="J53" s="231">
        <v>0</v>
      </c>
      <c r="K53" s="231">
        <v>0</v>
      </c>
      <c r="L53" s="231">
        <v>0</v>
      </c>
      <c r="M53" s="231">
        <v>0</v>
      </c>
      <c r="N53" s="231">
        <v>0</v>
      </c>
      <c r="O53" s="231">
        <v>0</v>
      </c>
      <c r="P53" s="231">
        <v>0</v>
      </c>
      <c r="Q53" s="231">
        <v>0</v>
      </c>
      <c r="R53" s="231">
        <v>0</v>
      </c>
      <c r="S53" s="231">
        <v>0</v>
      </c>
      <c r="T53" s="231">
        <v>0</v>
      </c>
      <c r="U53" s="231">
        <v>0</v>
      </c>
      <c r="V53" s="231">
        <v>0</v>
      </c>
      <c r="W53" s="231">
        <v>0</v>
      </c>
      <c r="DA53" s="73" t="s">
        <v>2347</v>
      </c>
    </row>
    <row r="54" spans="1:105" ht="12" customHeight="1" x14ac:dyDescent="0.25">
      <c r="A54" s="64" t="s">
        <v>32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2348</v>
      </c>
    </row>
    <row r="55" spans="1:105" ht="12" customHeight="1" x14ac:dyDescent="0.25">
      <c r="A55" s="64" t="s">
        <v>33</v>
      </c>
      <c r="B55" s="231">
        <v>4.0708508274886093</v>
      </c>
      <c r="C55" s="231">
        <v>4.0768604906131758</v>
      </c>
      <c r="D55" s="231">
        <v>5.422407153519031</v>
      </c>
      <c r="E55" s="231">
        <v>5.2608921530026356</v>
      </c>
      <c r="F55" s="231">
        <v>4.5017074578014817</v>
      </c>
      <c r="G55" s="231">
        <v>3.8412782208788689</v>
      </c>
      <c r="H55" s="231">
        <v>3.5631310751303591</v>
      </c>
      <c r="I55" s="231">
        <v>3.140497447124134</v>
      </c>
      <c r="J55" s="231">
        <v>3.1563774182857318</v>
      </c>
      <c r="K55" s="231">
        <v>2.873858056845267</v>
      </c>
      <c r="L55" s="231">
        <v>2.8566177544451818</v>
      </c>
      <c r="M55" s="231">
        <v>2.863900944923393</v>
      </c>
      <c r="N55" s="231">
        <v>3.2835215849343609</v>
      </c>
      <c r="O55" s="231">
        <v>3.3931281816345868</v>
      </c>
      <c r="P55" s="231">
        <v>2.7878592049693269</v>
      </c>
      <c r="Q55" s="231">
        <v>2.490701209116486</v>
      </c>
      <c r="R55" s="231">
        <v>2.335175430733321</v>
      </c>
      <c r="S55" s="231">
        <v>2.2899453020299378</v>
      </c>
      <c r="T55" s="231">
        <v>2.4107903363867011</v>
      </c>
      <c r="U55" s="231">
        <v>2.4197325186594649</v>
      </c>
      <c r="V55" s="231">
        <v>2.2497008832560228</v>
      </c>
      <c r="W55" s="231">
        <v>2.2555190834985912</v>
      </c>
      <c r="DA55" s="73" t="s">
        <v>2349</v>
      </c>
    </row>
    <row r="56" spans="1:105" ht="12" customHeight="1" x14ac:dyDescent="0.25">
      <c r="A56" s="64" t="s">
        <v>160</v>
      </c>
      <c r="B56" s="231">
        <v>7.8020581394253101</v>
      </c>
      <c r="C56" s="231">
        <v>8.6755916004990485</v>
      </c>
      <c r="D56" s="231">
        <v>9.1847853677516902</v>
      </c>
      <c r="E56" s="231">
        <v>4.4441283131519116</v>
      </c>
      <c r="F56" s="231">
        <v>4.925341568337422</v>
      </c>
      <c r="G56" s="231">
        <v>5.0127404385023819</v>
      </c>
      <c r="H56" s="231">
        <v>4.6819102888648949</v>
      </c>
      <c r="I56" s="231">
        <v>4.6521392906293588</v>
      </c>
      <c r="J56" s="231">
        <v>3.4729648672371729</v>
      </c>
      <c r="K56" s="231">
        <v>3.4777833996895371</v>
      </c>
      <c r="L56" s="231">
        <v>3.4527884553305581</v>
      </c>
      <c r="M56" s="231">
        <v>3.4794340575473668</v>
      </c>
      <c r="N56" s="231">
        <v>3.847861477638173</v>
      </c>
      <c r="O56" s="231">
        <v>3.465100312349398</v>
      </c>
      <c r="P56" s="231">
        <v>3.9853750990856751</v>
      </c>
      <c r="Q56" s="231">
        <v>4.8396305700485103</v>
      </c>
      <c r="R56" s="231">
        <v>3.8407838449933882</v>
      </c>
      <c r="S56" s="231">
        <v>3.154609166957584</v>
      </c>
      <c r="T56" s="231">
        <v>3.0522613206286011</v>
      </c>
      <c r="U56" s="231">
        <v>2.6262229975441769</v>
      </c>
      <c r="V56" s="231">
        <v>1.7210562878779241</v>
      </c>
      <c r="W56" s="231">
        <v>1.4246719422609251</v>
      </c>
      <c r="DA56" s="73" t="s">
        <v>2350</v>
      </c>
    </row>
    <row r="57" spans="1:105" ht="12" customHeight="1" x14ac:dyDescent="0.25">
      <c r="A57" s="64" t="s">
        <v>70</v>
      </c>
      <c r="B57" s="231">
        <v>27.95930962126933</v>
      </c>
      <c r="C57" s="231">
        <v>20.565406451946959</v>
      </c>
      <c r="D57" s="231">
        <v>27.93152468411995</v>
      </c>
      <c r="E57" s="231">
        <v>24.409274566485539</v>
      </c>
      <c r="F57" s="231">
        <v>20.32713442689565</v>
      </c>
      <c r="G57" s="231">
        <v>16.47264110863382</v>
      </c>
      <c r="H57" s="231">
        <v>21.503647950592129</v>
      </c>
      <c r="I57" s="231">
        <v>16.29196674365221</v>
      </c>
      <c r="J57" s="231">
        <v>15.45615510637391</v>
      </c>
      <c r="K57" s="231">
        <v>16.859354023453989</v>
      </c>
      <c r="L57" s="231">
        <v>17.824649673595331</v>
      </c>
      <c r="M57" s="231">
        <v>12.371604325896371</v>
      </c>
      <c r="N57" s="231">
        <v>10.173370444357451</v>
      </c>
      <c r="O57" s="231">
        <v>7.4029366322897214</v>
      </c>
      <c r="P57" s="231">
        <v>6.1124271981351077</v>
      </c>
      <c r="Q57" s="231">
        <v>6.4756091356613679</v>
      </c>
      <c r="R57" s="231">
        <v>6.3099312499794866</v>
      </c>
      <c r="S57" s="231">
        <v>6.1254192511650967</v>
      </c>
      <c r="T57" s="231">
        <v>6.0224924244122073</v>
      </c>
      <c r="U57" s="231">
        <v>5.7132216627703629</v>
      </c>
      <c r="V57" s="231">
        <v>5.1344663139572413</v>
      </c>
      <c r="W57" s="231">
        <v>4.4033458627147137</v>
      </c>
      <c r="DA57" s="73" t="s">
        <v>2351</v>
      </c>
    </row>
    <row r="58" spans="1:105" ht="12" customHeight="1" x14ac:dyDescent="0.25">
      <c r="A58" s="64" t="s">
        <v>34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0.20293526781534049</v>
      </c>
      <c r="L58" s="231">
        <v>0.20293526781558621</v>
      </c>
      <c r="M58" s="231">
        <v>0.20293526781533289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2352</v>
      </c>
    </row>
    <row r="59" spans="1:105" ht="12" customHeight="1" x14ac:dyDescent="0.25">
      <c r="A59" s="64" t="s">
        <v>162</v>
      </c>
      <c r="B59" s="231">
        <v>2.1373485467275901</v>
      </c>
      <c r="C59" s="231">
        <v>4.1228720465317918</v>
      </c>
      <c r="D59" s="231">
        <v>4.7138840760615359</v>
      </c>
      <c r="E59" s="231">
        <v>6.4082024212501736</v>
      </c>
      <c r="F59" s="231">
        <v>6.5229832075844483</v>
      </c>
      <c r="G59" s="231">
        <v>6.490661640710444</v>
      </c>
      <c r="H59" s="231">
        <v>7.9445868910669786</v>
      </c>
      <c r="I59" s="231">
        <v>8.7162863864109994</v>
      </c>
      <c r="J59" s="231">
        <v>8.1494431373716107</v>
      </c>
      <c r="K59" s="231">
        <v>8.9741915375049857</v>
      </c>
      <c r="L59" s="231">
        <v>9.8770800696825436</v>
      </c>
      <c r="M59" s="231">
        <v>12.54619475032297</v>
      </c>
      <c r="N59" s="231">
        <v>14.89775386743179</v>
      </c>
      <c r="O59" s="231">
        <v>14.53256947269176</v>
      </c>
      <c r="P59" s="231">
        <v>14.440378333135021</v>
      </c>
      <c r="Q59" s="231">
        <v>17.23307272879422</v>
      </c>
      <c r="R59" s="231">
        <v>17.788692691475809</v>
      </c>
      <c r="S59" s="231">
        <v>18.63224001737829</v>
      </c>
      <c r="T59" s="231">
        <v>18.12291528639706</v>
      </c>
      <c r="U59" s="231">
        <v>19.251110427147388</v>
      </c>
      <c r="V59" s="231">
        <v>19.620433663083251</v>
      </c>
      <c r="W59" s="231">
        <v>21.119615944100438</v>
      </c>
      <c r="DA59" s="73" t="s">
        <v>2353</v>
      </c>
    </row>
    <row r="60" spans="1:105" ht="12" customHeight="1" x14ac:dyDescent="0.25">
      <c r="A60" s="64" t="s">
        <v>36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2354</v>
      </c>
    </row>
    <row r="61" spans="1:105" ht="12" customHeight="1" x14ac:dyDescent="0.25">
      <c r="A61" s="64" t="s">
        <v>73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1.9049906307011161E-2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2355</v>
      </c>
    </row>
    <row r="62" spans="1:105" ht="12" customHeight="1" x14ac:dyDescent="0.25">
      <c r="A62" s="64" t="s">
        <v>79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2356</v>
      </c>
    </row>
    <row r="63" spans="1:105" ht="12" customHeight="1" x14ac:dyDescent="0.25">
      <c r="A63" s="166" t="s">
        <v>2205</v>
      </c>
      <c r="B63" s="349">
        <v>0</v>
      </c>
      <c r="C63" s="349">
        <v>0</v>
      </c>
      <c r="D63" s="349">
        <v>0</v>
      </c>
      <c r="E63" s="349">
        <v>0</v>
      </c>
      <c r="F63" s="349">
        <v>0</v>
      </c>
      <c r="G63" s="349">
        <v>0</v>
      </c>
      <c r="H63" s="349">
        <v>0</v>
      </c>
      <c r="I63" s="349">
        <v>0</v>
      </c>
      <c r="J63" s="349">
        <v>0</v>
      </c>
      <c r="K63" s="349">
        <v>0</v>
      </c>
      <c r="L63" s="349">
        <v>0</v>
      </c>
      <c r="M63" s="349">
        <v>0</v>
      </c>
      <c r="N63" s="349">
        <v>0</v>
      </c>
      <c r="O63" s="349">
        <v>0</v>
      </c>
      <c r="P63" s="349">
        <v>0</v>
      </c>
      <c r="Q63" s="349">
        <v>0</v>
      </c>
      <c r="R63" s="349">
        <v>0</v>
      </c>
      <c r="S63" s="349">
        <v>0</v>
      </c>
      <c r="T63" s="349">
        <v>0</v>
      </c>
      <c r="U63" s="349">
        <v>0</v>
      </c>
      <c r="V63" s="349">
        <v>0</v>
      </c>
      <c r="W63" s="349">
        <v>0</v>
      </c>
      <c r="DA63" s="168" t="s">
        <v>2357</v>
      </c>
    </row>
    <row r="64" spans="1:105" ht="12" customHeight="1" x14ac:dyDescent="0.25">
      <c r="A64" s="60" t="s">
        <v>2207</v>
      </c>
      <c r="B64" s="264">
        <v>0</v>
      </c>
      <c r="C64" s="264">
        <v>0</v>
      </c>
      <c r="D64" s="264">
        <v>0</v>
      </c>
      <c r="E64" s="264">
        <v>0</v>
      </c>
      <c r="F64" s="264">
        <v>0</v>
      </c>
      <c r="G64" s="264">
        <v>0</v>
      </c>
      <c r="H64" s="264">
        <v>0</v>
      </c>
      <c r="I64" s="264">
        <v>0</v>
      </c>
      <c r="J64" s="264">
        <v>0</v>
      </c>
      <c r="K64" s="264">
        <v>0</v>
      </c>
      <c r="L64" s="264">
        <v>0</v>
      </c>
      <c r="M64" s="264">
        <v>0</v>
      </c>
      <c r="N64" s="264">
        <v>0</v>
      </c>
      <c r="O64" s="264">
        <v>0</v>
      </c>
      <c r="P64" s="264">
        <v>0</v>
      </c>
      <c r="Q64" s="264">
        <v>0</v>
      </c>
      <c r="R64" s="264">
        <v>0</v>
      </c>
      <c r="S64" s="264">
        <v>0</v>
      </c>
      <c r="T64" s="264">
        <v>0</v>
      </c>
      <c r="U64" s="264">
        <v>0</v>
      </c>
      <c r="V64" s="264">
        <v>0</v>
      </c>
      <c r="W64" s="264">
        <v>0</v>
      </c>
      <c r="DA64" s="72" t="s">
        <v>2358</v>
      </c>
    </row>
    <row r="65" spans="1:105" ht="12" customHeight="1" x14ac:dyDescent="0.25">
      <c r="A65" s="101" t="s">
        <v>2209</v>
      </c>
      <c r="B65" s="280">
        <v>0</v>
      </c>
      <c r="C65" s="280">
        <v>0</v>
      </c>
      <c r="D65" s="280">
        <v>0</v>
      </c>
      <c r="E65" s="280">
        <v>0</v>
      </c>
      <c r="F65" s="280">
        <v>0</v>
      </c>
      <c r="G65" s="280">
        <v>0</v>
      </c>
      <c r="H65" s="280">
        <v>0</v>
      </c>
      <c r="I65" s="280">
        <v>0</v>
      </c>
      <c r="J65" s="280">
        <v>0</v>
      </c>
      <c r="K65" s="280">
        <v>0</v>
      </c>
      <c r="L65" s="280">
        <v>0</v>
      </c>
      <c r="M65" s="280">
        <v>0</v>
      </c>
      <c r="N65" s="280">
        <v>0</v>
      </c>
      <c r="O65" s="280">
        <v>0</v>
      </c>
      <c r="P65" s="280">
        <v>0</v>
      </c>
      <c r="Q65" s="280">
        <v>0</v>
      </c>
      <c r="R65" s="280">
        <v>0</v>
      </c>
      <c r="S65" s="280">
        <v>0</v>
      </c>
      <c r="T65" s="280">
        <v>0</v>
      </c>
      <c r="U65" s="280">
        <v>0</v>
      </c>
      <c r="V65" s="280">
        <v>0</v>
      </c>
      <c r="W65" s="280">
        <v>0</v>
      </c>
      <c r="DA65" s="102" t="s">
        <v>2359</v>
      </c>
    </row>
    <row r="66" spans="1:105" ht="12" customHeight="1" x14ac:dyDescent="0.25">
      <c r="A66" s="57" t="s">
        <v>2211</v>
      </c>
      <c r="B66" s="263">
        <f t="shared" ref="B66:W66" si="3">B67+B68+B79</f>
        <v>25.957796057732942</v>
      </c>
      <c r="C66" s="263">
        <f t="shared" si="3"/>
        <v>25.362749738902274</v>
      </c>
      <c r="D66" s="263">
        <f t="shared" si="3"/>
        <v>30.650534718178445</v>
      </c>
      <c r="E66" s="263">
        <f t="shared" si="3"/>
        <v>28.223524720084264</v>
      </c>
      <c r="F66" s="263">
        <f t="shared" si="3"/>
        <v>26.422507387759278</v>
      </c>
      <c r="G66" s="263">
        <f t="shared" si="3"/>
        <v>25.065892430523824</v>
      </c>
      <c r="H66" s="263">
        <f t="shared" si="3"/>
        <v>28.475375849825404</v>
      </c>
      <c r="I66" s="263">
        <f t="shared" si="3"/>
        <v>27.06453485764597</v>
      </c>
      <c r="J66" s="263">
        <f t="shared" si="3"/>
        <v>25.036189593916969</v>
      </c>
      <c r="K66" s="263">
        <f t="shared" si="3"/>
        <v>26.426613812031114</v>
      </c>
      <c r="L66" s="263">
        <f t="shared" si="3"/>
        <v>28.25159122005633</v>
      </c>
      <c r="M66" s="263">
        <f t="shared" si="3"/>
        <v>27.095158095213286</v>
      </c>
      <c r="N66" s="263">
        <f t="shared" si="3"/>
        <v>21.987295864670376</v>
      </c>
      <c r="O66" s="263">
        <f t="shared" si="3"/>
        <v>21.322889804249641</v>
      </c>
      <c r="P66" s="263">
        <f t="shared" si="3"/>
        <v>20.705668423739652</v>
      </c>
      <c r="Q66" s="263">
        <f t="shared" si="3"/>
        <v>22.387956325971405</v>
      </c>
      <c r="R66" s="263">
        <f t="shared" si="3"/>
        <v>22.303752249921146</v>
      </c>
      <c r="S66" s="263">
        <f t="shared" si="3"/>
        <v>22.173857573447265</v>
      </c>
      <c r="T66" s="263">
        <f t="shared" si="3"/>
        <v>21.810696855141678</v>
      </c>
      <c r="U66" s="263">
        <f t="shared" si="3"/>
        <v>22.370854845777707</v>
      </c>
      <c r="V66" s="263">
        <f t="shared" si="3"/>
        <v>22.132429881807091</v>
      </c>
      <c r="W66" s="263">
        <f t="shared" si="3"/>
        <v>22.551346253200464</v>
      </c>
      <c r="DA66" s="70"/>
    </row>
    <row r="67" spans="1:105" ht="12" customHeight="1" x14ac:dyDescent="0.25">
      <c r="A67" s="165" t="s">
        <v>2212</v>
      </c>
      <c r="B67" s="348">
        <v>18.05217122345611</v>
      </c>
      <c r="C67" s="348">
        <v>18.310202148619211</v>
      </c>
      <c r="D67" s="348">
        <v>21.7497677177941</v>
      </c>
      <c r="E67" s="348">
        <v>20.590478108271139</v>
      </c>
      <c r="F67" s="348">
        <v>19.589135274401681</v>
      </c>
      <c r="G67" s="348">
        <v>19.072601971262511</v>
      </c>
      <c r="H67" s="348">
        <v>21.375257340173061</v>
      </c>
      <c r="I67" s="348">
        <v>20.88238553731242</v>
      </c>
      <c r="J67" s="348">
        <v>19.340965339096321</v>
      </c>
      <c r="K67" s="348">
        <v>20.32580407407815</v>
      </c>
      <c r="L67" s="348">
        <v>21.806835422219471</v>
      </c>
      <c r="M67" s="348">
        <v>21.168408190608389</v>
      </c>
      <c r="N67" s="348">
        <v>15.92144960024766</v>
      </c>
      <c r="O67" s="348">
        <v>15.89913924267166</v>
      </c>
      <c r="P67" s="348">
        <v>15.55838114173935</v>
      </c>
      <c r="Q67" s="348">
        <v>16.54127231553872</v>
      </c>
      <c r="R67" s="348">
        <v>16.601060674385479</v>
      </c>
      <c r="S67" s="348">
        <v>16.484797922056401</v>
      </c>
      <c r="T67" s="348">
        <v>16.233480132116551</v>
      </c>
      <c r="U67" s="348">
        <v>16.71794748506786</v>
      </c>
      <c r="V67" s="348">
        <v>16.72150277356371</v>
      </c>
      <c r="W67" s="348">
        <v>17.050475359529891</v>
      </c>
      <c r="DA67" s="167" t="s">
        <v>2360</v>
      </c>
    </row>
    <row r="68" spans="1:105" ht="12" customHeight="1" x14ac:dyDescent="0.25">
      <c r="A68" s="165" t="s">
        <v>2214</v>
      </c>
      <c r="B68" s="348">
        <v>7.9056248342768312</v>
      </c>
      <c r="C68" s="348">
        <v>7.0525475902830639</v>
      </c>
      <c r="D68" s="348">
        <v>8.9007670003843451</v>
      </c>
      <c r="E68" s="348">
        <v>7.6330466118131239</v>
      </c>
      <c r="F68" s="348">
        <v>6.8333721133575978</v>
      </c>
      <c r="G68" s="348">
        <v>5.9932904592613152</v>
      </c>
      <c r="H68" s="348">
        <v>7.1001185096523436</v>
      </c>
      <c r="I68" s="348">
        <v>6.1821493203335498</v>
      </c>
      <c r="J68" s="348">
        <v>5.6952242548206469</v>
      </c>
      <c r="K68" s="348">
        <v>6.1008097379529644</v>
      </c>
      <c r="L68" s="348">
        <v>6.4447557978368586</v>
      </c>
      <c r="M68" s="348">
        <v>5.9267499046048968</v>
      </c>
      <c r="N68" s="348">
        <v>6.0658462644227154</v>
      </c>
      <c r="O68" s="348">
        <v>5.4237505615779824</v>
      </c>
      <c r="P68" s="348">
        <v>5.1472872820003026</v>
      </c>
      <c r="Q68" s="348">
        <v>5.8466840104326847</v>
      </c>
      <c r="R68" s="348">
        <v>5.7026915755356677</v>
      </c>
      <c r="S68" s="348">
        <v>5.6890596513908616</v>
      </c>
      <c r="T68" s="348">
        <v>5.5772167230251259</v>
      </c>
      <c r="U68" s="348">
        <v>5.6529073607098486</v>
      </c>
      <c r="V68" s="348">
        <v>5.4109271082433832</v>
      </c>
      <c r="W68" s="348">
        <v>5.5008708936705748</v>
      </c>
      <c r="DA68" s="167" t="s">
        <v>2361</v>
      </c>
    </row>
    <row r="69" spans="1:105" ht="12" customHeight="1" x14ac:dyDescent="0.25">
      <c r="A69" s="64" t="s">
        <v>30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2362</v>
      </c>
    </row>
    <row r="70" spans="1:105" ht="12" customHeight="1" x14ac:dyDescent="0.25">
      <c r="A70" s="64" t="s">
        <v>32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2363</v>
      </c>
    </row>
    <row r="71" spans="1:105" ht="12" customHeight="1" x14ac:dyDescent="0.25">
      <c r="A71" s="64" t="s">
        <v>33</v>
      </c>
      <c r="B71" s="231">
        <v>0.76680846611973807</v>
      </c>
      <c r="C71" s="231">
        <v>0.76794048022630457</v>
      </c>
      <c r="D71" s="231">
        <v>1.021395253294443</v>
      </c>
      <c r="E71" s="231">
        <v>0.99097137508082889</v>
      </c>
      <c r="F71" s="231">
        <v>0.84796705576316023</v>
      </c>
      <c r="G71" s="231">
        <v>0.72356487263092251</v>
      </c>
      <c r="H71" s="231">
        <v>0.67117150445668805</v>
      </c>
      <c r="I71" s="231">
        <v>0.59156184599568151</v>
      </c>
      <c r="J71" s="231">
        <v>0.59455308710091348</v>
      </c>
      <c r="K71" s="231">
        <v>0.54133614367168448</v>
      </c>
      <c r="L71" s="231">
        <v>0.53808866288718105</v>
      </c>
      <c r="M71" s="231">
        <v>0.53946056580274393</v>
      </c>
      <c r="N71" s="231">
        <v>0.61850268081866078</v>
      </c>
      <c r="O71" s="231">
        <v>0.63914879875665331</v>
      </c>
      <c r="P71" s="231">
        <v>0.52513691395544115</v>
      </c>
      <c r="Q71" s="231">
        <v>0.46916255462581979</v>
      </c>
      <c r="R71" s="231">
        <v>0.43986684013813238</v>
      </c>
      <c r="S71" s="231">
        <v>0.43134703750148401</v>
      </c>
      <c r="T71" s="231">
        <v>0.45411009106453082</v>
      </c>
      <c r="U71" s="231">
        <v>0.45579449104942832</v>
      </c>
      <c r="V71" s="231">
        <v>0.42376637136124529</v>
      </c>
      <c r="W71" s="231">
        <v>0.42486232043740763</v>
      </c>
      <c r="DA71" s="73" t="s">
        <v>2364</v>
      </c>
    </row>
    <row r="72" spans="1:105" ht="12" customHeight="1" x14ac:dyDescent="0.25">
      <c r="A72" s="64" t="s">
        <v>160</v>
      </c>
      <c r="B72" s="231">
        <v>1.4696397603349609</v>
      </c>
      <c r="C72" s="231">
        <v>1.6341834593737821</v>
      </c>
      <c r="D72" s="231">
        <v>1.730098074811953</v>
      </c>
      <c r="E72" s="231">
        <v>0.83712112269897521</v>
      </c>
      <c r="F72" s="231">
        <v>0.92776517076716003</v>
      </c>
      <c r="G72" s="231">
        <v>0.94422811583978361</v>
      </c>
      <c r="H72" s="231">
        <v>0.88191107934297186</v>
      </c>
      <c r="I72" s="231">
        <v>0.87630324588032216</v>
      </c>
      <c r="J72" s="231">
        <v>0.65418728801143433</v>
      </c>
      <c r="K72" s="231">
        <v>0.65509493401354124</v>
      </c>
      <c r="L72" s="231">
        <v>0.6503867450484152</v>
      </c>
      <c r="M72" s="231">
        <v>0.65540586125545963</v>
      </c>
      <c r="N72" s="231">
        <v>0.72480493207588848</v>
      </c>
      <c r="O72" s="231">
        <v>0.65270587601041286</v>
      </c>
      <c r="P72" s="231">
        <v>0.75070777489702467</v>
      </c>
      <c r="Q72" s="231">
        <v>0.91162016277922053</v>
      </c>
      <c r="R72" s="231">
        <v>0.72347174919543022</v>
      </c>
      <c r="S72" s="231">
        <v>0.59422000928840912</v>
      </c>
      <c r="T72" s="231">
        <v>0.57494119058932081</v>
      </c>
      <c r="U72" s="231">
        <v>0.49469020452355689</v>
      </c>
      <c r="V72" s="231">
        <v>0.32418788802132631</v>
      </c>
      <c r="W72" s="231">
        <v>0.26835925782200237</v>
      </c>
      <c r="DA72" s="73" t="s">
        <v>2365</v>
      </c>
    </row>
    <row r="73" spans="1:105" ht="12" customHeight="1" x14ac:dyDescent="0.25">
      <c r="A73" s="64" t="s">
        <v>70</v>
      </c>
      <c r="B73" s="231">
        <v>5.2665735574690133</v>
      </c>
      <c r="C73" s="231">
        <v>3.8738161737739421</v>
      </c>
      <c r="D73" s="231">
        <v>5.2613398296957223</v>
      </c>
      <c r="E73" s="231">
        <v>4.5978688934100189</v>
      </c>
      <c r="F73" s="231">
        <v>3.828933908667326</v>
      </c>
      <c r="G73" s="231">
        <v>3.102879765615234</v>
      </c>
      <c r="H73" s="231">
        <v>4.0505486444328662</v>
      </c>
      <c r="I73" s="231">
        <v>3.068846921241966</v>
      </c>
      <c r="J73" s="231">
        <v>2.9114087180981341</v>
      </c>
      <c r="K73" s="231">
        <v>3.17572319555366</v>
      </c>
      <c r="L73" s="231">
        <v>3.3575517390705891</v>
      </c>
      <c r="M73" s="231">
        <v>2.3303853023849102</v>
      </c>
      <c r="N73" s="231">
        <v>1.9163135463055569</v>
      </c>
      <c r="O73" s="231">
        <v>1.394458977827427</v>
      </c>
      <c r="P73" s="231">
        <v>1.151371328180574</v>
      </c>
      <c r="Q73" s="231">
        <v>1.219782330263083</v>
      </c>
      <c r="R73" s="231">
        <v>1.188574307475361</v>
      </c>
      <c r="S73" s="231">
        <v>1.1538185847069979</v>
      </c>
      <c r="T73" s="231">
        <v>1.1344307059834631</v>
      </c>
      <c r="U73" s="231">
        <v>1.0761747176409551</v>
      </c>
      <c r="V73" s="231">
        <v>0.96715708960967395</v>
      </c>
      <c r="W73" s="231">
        <v>0.82943910987423941</v>
      </c>
      <c r="DA73" s="73" t="s">
        <v>2366</v>
      </c>
    </row>
    <row r="74" spans="1:105" ht="12" customHeight="1" x14ac:dyDescent="0.25">
      <c r="A74" s="64" t="s">
        <v>34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3.8226033826712309E-2</v>
      </c>
      <c r="L74" s="231">
        <v>3.8226033826758619E-2</v>
      </c>
      <c r="M74" s="231">
        <v>3.8226033826710887E-2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0</v>
      </c>
      <c r="T74" s="231">
        <v>0</v>
      </c>
      <c r="U74" s="231">
        <v>0</v>
      </c>
      <c r="V74" s="231">
        <v>0</v>
      </c>
      <c r="W74" s="231">
        <v>0</v>
      </c>
      <c r="DA74" s="73" t="s">
        <v>2367</v>
      </c>
    </row>
    <row r="75" spans="1:105" ht="12" customHeight="1" x14ac:dyDescent="0.25">
      <c r="A75" s="64" t="s">
        <v>162</v>
      </c>
      <c r="B75" s="231">
        <v>0.40260305035311938</v>
      </c>
      <c r="C75" s="231">
        <v>0.77660747690903531</v>
      </c>
      <c r="D75" s="231">
        <v>0.88793384258222785</v>
      </c>
      <c r="E75" s="231">
        <v>1.2070852206233009</v>
      </c>
      <c r="F75" s="231">
        <v>1.2287059781599521</v>
      </c>
      <c r="G75" s="231">
        <v>1.2226177051753739</v>
      </c>
      <c r="H75" s="231">
        <v>1.496487281419818</v>
      </c>
      <c r="I75" s="231">
        <v>1.641848959213152</v>
      </c>
      <c r="J75" s="231">
        <v>1.535075161610165</v>
      </c>
      <c r="K75" s="231">
        <v>1.690429430887366</v>
      </c>
      <c r="L75" s="231">
        <v>1.8605026170039141</v>
      </c>
      <c r="M75" s="231">
        <v>2.3632721413350728</v>
      </c>
      <c r="N75" s="231">
        <v>2.8062251052226088</v>
      </c>
      <c r="O75" s="231">
        <v>2.7374369089834891</v>
      </c>
      <c r="P75" s="231">
        <v>2.7200712649672618</v>
      </c>
      <c r="Q75" s="231">
        <v>3.2461189627645619</v>
      </c>
      <c r="R75" s="231">
        <v>3.3507786787267442</v>
      </c>
      <c r="S75" s="231">
        <v>3.5096740198939709</v>
      </c>
      <c r="T75" s="231">
        <v>3.4137347353878118</v>
      </c>
      <c r="U75" s="231">
        <v>3.6262479474959082</v>
      </c>
      <c r="V75" s="231">
        <v>3.695815759251138</v>
      </c>
      <c r="W75" s="231">
        <v>3.9782102055369251</v>
      </c>
      <c r="DA75" s="73" t="s">
        <v>2368</v>
      </c>
    </row>
    <row r="76" spans="1:105" ht="12" customHeight="1" x14ac:dyDescent="0.25">
      <c r="A76" s="64" t="s">
        <v>36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2369</v>
      </c>
    </row>
    <row r="77" spans="1:105" ht="12" customHeight="1" x14ac:dyDescent="0.25">
      <c r="A77" s="64" t="s">
        <v>73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3.5883480024286938E-3</v>
      </c>
      <c r="J77" s="231">
        <v>0</v>
      </c>
      <c r="K77" s="231">
        <v>0</v>
      </c>
      <c r="L77" s="231">
        <v>0</v>
      </c>
      <c r="M77" s="231">
        <v>0</v>
      </c>
      <c r="N77" s="231">
        <v>0</v>
      </c>
      <c r="O77" s="231">
        <v>0</v>
      </c>
      <c r="P77" s="231">
        <v>0</v>
      </c>
      <c r="Q77" s="231">
        <v>0</v>
      </c>
      <c r="R77" s="231">
        <v>0</v>
      </c>
      <c r="S77" s="231">
        <v>0</v>
      </c>
      <c r="T77" s="231">
        <v>0</v>
      </c>
      <c r="U77" s="231">
        <v>0</v>
      </c>
      <c r="V77" s="231">
        <v>0</v>
      </c>
      <c r="W77" s="231">
        <v>0</v>
      </c>
      <c r="DA77" s="73" t="s">
        <v>2370</v>
      </c>
    </row>
    <row r="78" spans="1:105" ht="12" customHeight="1" x14ac:dyDescent="0.25">
      <c r="A78" s="64" t="s">
        <v>79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2371</v>
      </c>
    </row>
    <row r="79" spans="1:105" ht="12" customHeight="1" x14ac:dyDescent="0.25">
      <c r="A79" s="165" t="s">
        <v>2226</v>
      </c>
      <c r="B79" s="348">
        <v>0</v>
      </c>
      <c r="C79" s="348">
        <v>0</v>
      </c>
      <c r="D79" s="348">
        <v>0</v>
      </c>
      <c r="E79" s="348">
        <v>0</v>
      </c>
      <c r="F79" s="348">
        <v>0</v>
      </c>
      <c r="G79" s="348">
        <v>0</v>
      </c>
      <c r="H79" s="348">
        <v>0</v>
      </c>
      <c r="I79" s="348">
        <v>0</v>
      </c>
      <c r="J79" s="348">
        <v>0</v>
      </c>
      <c r="K79" s="348">
        <v>0</v>
      </c>
      <c r="L79" s="348">
        <v>0</v>
      </c>
      <c r="M79" s="348">
        <v>0</v>
      </c>
      <c r="N79" s="348">
        <v>0</v>
      </c>
      <c r="O79" s="348">
        <v>0</v>
      </c>
      <c r="P79" s="348">
        <v>0</v>
      </c>
      <c r="Q79" s="348">
        <v>0</v>
      </c>
      <c r="R79" s="348">
        <v>0</v>
      </c>
      <c r="S79" s="348">
        <v>0</v>
      </c>
      <c r="T79" s="348">
        <v>0</v>
      </c>
      <c r="U79" s="348">
        <v>0</v>
      </c>
      <c r="V79" s="348">
        <v>0</v>
      </c>
      <c r="W79" s="348">
        <v>0</v>
      </c>
      <c r="DA79" s="167" t="s">
        <v>2372</v>
      </c>
    </row>
    <row r="80" spans="1:105" ht="12" customHeight="1" x14ac:dyDescent="0.25">
      <c r="A80" s="132" t="s">
        <v>2228</v>
      </c>
      <c r="B80" s="318">
        <v>0</v>
      </c>
      <c r="C80" s="318">
        <v>0</v>
      </c>
      <c r="D80" s="318">
        <v>0</v>
      </c>
      <c r="E80" s="318">
        <v>0</v>
      </c>
      <c r="F80" s="318">
        <v>0</v>
      </c>
      <c r="G80" s="318">
        <v>0</v>
      </c>
      <c r="H80" s="318">
        <v>0</v>
      </c>
      <c r="I80" s="318">
        <v>0</v>
      </c>
      <c r="J80" s="318">
        <v>0</v>
      </c>
      <c r="K80" s="318">
        <v>0</v>
      </c>
      <c r="L80" s="318">
        <v>0</v>
      </c>
      <c r="M80" s="318">
        <v>0</v>
      </c>
      <c r="N80" s="318">
        <v>0</v>
      </c>
      <c r="O80" s="318">
        <v>0</v>
      </c>
      <c r="P80" s="318">
        <v>0</v>
      </c>
      <c r="Q80" s="318">
        <v>0</v>
      </c>
      <c r="R80" s="318">
        <v>0</v>
      </c>
      <c r="S80" s="318">
        <v>0</v>
      </c>
      <c r="T80" s="318">
        <v>0</v>
      </c>
      <c r="U80" s="318">
        <v>0</v>
      </c>
      <c r="V80" s="318">
        <v>0</v>
      </c>
      <c r="W80" s="318">
        <v>0</v>
      </c>
      <c r="DA80" s="139" t="s">
        <v>2373</v>
      </c>
    </row>
    <row r="81" spans="1:105" ht="12" customHeight="1" x14ac:dyDescent="0.25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DA81" s="173"/>
    </row>
    <row r="82" spans="1:105" ht="15" customHeight="1" x14ac:dyDescent="0.25">
      <c r="A82" s="32" t="s">
        <v>431</v>
      </c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DA82" s="88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35" t="s">
        <v>24</v>
      </c>
      <c r="B84" s="234">
        <f t="shared" ref="B84:W84" si="4">SUM(B$85:B$89,B$91:B$93,B$95:B$97,B$98,B$100:B$104,B$106:B$109)</f>
        <v>1.0000000000000004</v>
      </c>
      <c r="C84" s="234">
        <f t="shared" si="4"/>
        <v>0.99999999999999989</v>
      </c>
      <c r="D84" s="234">
        <f t="shared" si="4"/>
        <v>1.0000000000000002</v>
      </c>
      <c r="E84" s="234">
        <f t="shared" si="4"/>
        <v>1</v>
      </c>
      <c r="F84" s="234">
        <f t="shared" si="4"/>
        <v>1</v>
      </c>
      <c r="G84" s="234">
        <f t="shared" si="4"/>
        <v>0.99999999999999967</v>
      </c>
      <c r="H84" s="234">
        <f t="shared" si="4"/>
        <v>1.0000000000000002</v>
      </c>
      <c r="I84" s="234">
        <f t="shared" si="4"/>
        <v>1</v>
      </c>
      <c r="J84" s="234">
        <f t="shared" si="4"/>
        <v>1.0000000000000002</v>
      </c>
      <c r="K84" s="234">
        <f t="shared" si="4"/>
        <v>1</v>
      </c>
      <c r="L84" s="234">
        <f t="shared" si="4"/>
        <v>0.99999999999999989</v>
      </c>
      <c r="M84" s="234">
        <f t="shared" si="4"/>
        <v>1</v>
      </c>
      <c r="N84" s="234">
        <f t="shared" si="4"/>
        <v>1</v>
      </c>
      <c r="O84" s="234">
        <f t="shared" si="4"/>
        <v>1</v>
      </c>
      <c r="P84" s="234">
        <f t="shared" si="4"/>
        <v>1</v>
      </c>
      <c r="Q84" s="234">
        <f t="shared" si="4"/>
        <v>0.99999999999999989</v>
      </c>
      <c r="R84" s="234">
        <f t="shared" si="4"/>
        <v>1</v>
      </c>
      <c r="S84" s="234">
        <f t="shared" si="4"/>
        <v>0.99999999999999989</v>
      </c>
      <c r="T84" s="234">
        <f t="shared" si="4"/>
        <v>1</v>
      </c>
      <c r="U84" s="234">
        <f t="shared" si="4"/>
        <v>1</v>
      </c>
      <c r="V84" s="234">
        <f t="shared" si="4"/>
        <v>1</v>
      </c>
      <c r="W84" s="234">
        <f t="shared" si="4"/>
        <v>1</v>
      </c>
      <c r="DA84" s="95"/>
    </row>
    <row r="85" spans="1:105" ht="12" customHeight="1" x14ac:dyDescent="0.25">
      <c r="A85" s="55" t="s">
        <v>92</v>
      </c>
      <c r="B85" s="301">
        <f t="shared" ref="B85:W85" si="5">IF(B$6=0,0,B$6/B$5)</f>
        <v>0</v>
      </c>
      <c r="C85" s="301">
        <f t="shared" si="5"/>
        <v>0</v>
      </c>
      <c r="D85" s="301">
        <f t="shared" si="5"/>
        <v>0</v>
      </c>
      <c r="E85" s="301">
        <f t="shared" si="5"/>
        <v>0</v>
      </c>
      <c r="F85" s="301">
        <f t="shared" si="5"/>
        <v>0</v>
      </c>
      <c r="G85" s="301">
        <f t="shared" si="5"/>
        <v>0</v>
      </c>
      <c r="H85" s="301">
        <f t="shared" si="5"/>
        <v>0</v>
      </c>
      <c r="I85" s="301">
        <f t="shared" si="5"/>
        <v>0</v>
      </c>
      <c r="J85" s="301">
        <f t="shared" si="5"/>
        <v>0</v>
      </c>
      <c r="K85" s="301">
        <f t="shared" si="5"/>
        <v>0</v>
      </c>
      <c r="L85" s="301">
        <f t="shared" si="5"/>
        <v>0</v>
      </c>
      <c r="M85" s="301">
        <f t="shared" si="5"/>
        <v>0</v>
      </c>
      <c r="N85" s="301">
        <f t="shared" si="5"/>
        <v>0</v>
      </c>
      <c r="O85" s="301">
        <f t="shared" si="5"/>
        <v>0</v>
      </c>
      <c r="P85" s="301">
        <f t="shared" si="5"/>
        <v>0</v>
      </c>
      <c r="Q85" s="301">
        <f t="shared" si="5"/>
        <v>0</v>
      </c>
      <c r="R85" s="301">
        <f t="shared" si="5"/>
        <v>0</v>
      </c>
      <c r="S85" s="301">
        <f t="shared" si="5"/>
        <v>0</v>
      </c>
      <c r="T85" s="301">
        <f t="shared" si="5"/>
        <v>0</v>
      </c>
      <c r="U85" s="301">
        <f t="shared" si="5"/>
        <v>0</v>
      </c>
      <c r="V85" s="301">
        <f t="shared" si="5"/>
        <v>0</v>
      </c>
      <c r="W85" s="301">
        <f t="shared" si="5"/>
        <v>0</v>
      </c>
      <c r="DA85" s="67"/>
    </row>
    <row r="86" spans="1:105" ht="12" customHeight="1" x14ac:dyDescent="0.25">
      <c r="A86" s="202" t="s">
        <v>93</v>
      </c>
      <c r="B86" s="235">
        <f t="shared" ref="B86:W86" si="6">IF(B$7=0,0,B$7/B$5)</f>
        <v>0</v>
      </c>
      <c r="C86" s="235">
        <f t="shared" si="6"/>
        <v>0</v>
      </c>
      <c r="D86" s="235">
        <f t="shared" si="6"/>
        <v>0</v>
      </c>
      <c r="E86" s="235">
        <f t="shared" si="6"/>
        <v>0</v>
      </c>
      <c r="F86" s="235">
        <f t="shared" si="6"/>
        <v>0</v>
      </c>
      <c r="G86" s="235">
        <f t="shared" si="6"/>
        <v>0</v>
      </c>
      <c r="H86" s="235">
        <f t="shared" si="6"/>
        <v>0</v>
      </c>
      <c r="I86" s="235">
        <f t="shared" si="6"/>
        <v>0</v>
      </c>
      <c r="J86" s="235">
        <f t="shared" si="6"/>
        <v>0</v>
      </c>
      <c r="K86" s="235">
        <f t="shared" si="6"/>
        <v>0</v>
      </c>
      <c r="L86" s="235">
        <f t="shared" si="6"/>
        <v>0</v>
      </c>
      <c r="M86" s="235">
        <f t="shared" si="6"/>
        <v>0</v>
      </c>
      <c r="N86" s="235">
        <f t="shared" si="6"/>
        <v>0</v>
      </c>
      <c r="O86" s="235">
        <f t="shared" si="6"/>
        <v>0</v>
      </c>
      <c r="P86" s="235">
        <f t="shared" si="6"/>
        <v>0</v>
      </c>
      <c r="Q86" s="235">
        <f t="shared" si="6"/>
        <v>0</v>
      </c>
      <c r="R86" s="235">
        <f t="shared" si="6"/>
        <v>0</v>
      </c>
      <c r="S86" s="235">
        <f t="shared" si="6"/>
        <v>0</v>
      </c>
      <c r="T86" s="235">
        <f t="shared" si="6"/>
        <v>0</v>
      </c>
      <c r="U86" s="235">
        <f t="shared" si="6"/>
        <v>0</v>
      </c>
      <c r="V86" s="235">
        <f t="shared" si="6"/>
        <v>0</v>
      </c>
      <c r="W86" s="235">
        <f t="shared" si="6"/>
        <v>0</v>
      </c>
      <c r="DA86" s="174"/>
    </row>
    <row r="87" spans="1:105" ht="12" customHeight="1" x14ac:dyDescent="0.25">
      <c r="A87" s="202" t="s">
        <v>94</v>
      </c>
      <c r="B87" s="235">
        <f t="shared" ref="B87:W87" si="7">IF(B$8=0,0,B$8/B$5)</f>
        <v>0</v>
      </c>
      <c r="C87" s="235">
        <f t="shared" si="7"/>
        <v>0</v>
      </c>
      <c r="D87" s="235">
        <f t="shared" si="7"/>
        <v>0</v>
      </c>
      <c r="E87" s="235">
        <f t="shared" si="7"/>
        <v>0</v>
      </c>
      <c r="F87" s="235">
        <f t="shared" si="7"/>
        <v>0</v>
      </c>
      <c r="G87" s="235">
        <f t="shared" si="7"/>
        <v>0</v>
      </c>
      <c r="H87" s="235">
        <f t="shared" si="7"/>
        <v>0</v>
      </c>
      <c r="I87" s="235">
        <f t="shared" si="7"/>
        <v>0</v>
      </c>
      <c r="J87" s="235">
        <f t="shared" si="7"/>
        <v>0</v>
      </c>
      <c r="K87" s="235">
        <f t="shared" si="7"/>
        <v>0</v>
      </c>
      <c r="L87" s="235">
        <f t="shared" si="7"/>
        <v>0</v>
      </c>
      <c r="M87" s="235">
        <f t="shared" si="7"/>
        <v>0</v>
      </c>
      <c r="N87" s="235">
        <f t="shared" si="7"/>
        <v>0</v>
      </c>
      <c r="O87" s="235">
        <f t="shared" si="7"/>
        <v>0</v>
      </c>
      <c r="P87" s="235">
        <f t="shared" si="7"/>
        <v>0</v>
      </c>
      <c r="Q87" s="235">
        <f t="shared" si="7"/>
        <v>0</v>
      </c>
      <c r="R87" s="235">
        <f t="shared" si="7"/>
        <v>0</v>
      </c>
      <c r="S87" s="235">
        <f t="shared" si="7"/>
        <v>0</v>
      </c>
      <c r="T87" s="235">
        <f t="shared" si="7"/>
        <v>0</v>
      </c>
      <c r="U87" s="235">
        <f t="shared" si="7"/>
        <v>0</v>
      </c>
      <c r="V87" s="235">
        <f t="shared" si="7"/>
        <v>0</v>
      </c>
      <c r="W87" s="235">
        <f t="shared" si="7"/>
        <v>0</v>
      </c>
      <c r="DA87" s="174"/>
    </row>
    <row r="88" spans="1:105" ht="12" customHeight="1" x14ac:dyDescent="0.25">
      <c r="A88" s="202" t="s">
        <v>95</v>
      </c>
      <c r="B88" s="235">
        <f t="shared" ref="B88:W88" si="8">IF(B$9=0,0,B$9/B$5)</f>
        <v>0</v>
      </c>
      <c r="C88" s="235">
        <f t="shared" si="8"/>
        <v>0</v>
      </c>
      <c r="D88" s="235">
        <f t="shared" si="8"/>
        <v>0</v>
      </c>
      <c r="E88" s="235">
        <f t="shared" si="8"/>
        <v>0</v>
      </c>
      <c r="F88" s="235">
        <f t="shared" si="8"/>
        <v>0</v>
      </c>
      <c r="G88" s="235">
        <f t="shared" si="8"/>
        <v>0</v>
      </c>
      <c r="H88" s="235">
        <f t="shared" si="8"/>
        <v>0</v>
      </c>
      <c r="I88" s="235">
        <f t="shared" si="8"/>
        <v>0</v>
      </c>
      <c r="J88" s="235">
        <f t="shared" si="8"/>
        <v>0</v>
      </c>
      <c r="K88" s="235">
        <f t="shared" si="8"/>
        <v>0</v>
      </c>
      <c r="L88" s="235">
        <f t="shared" si="8"/>
        <v>0</v>
      </c>
      <c r="M88" s="235">
        <f t="shared" si="8"/>
        <v>0</v>
      </c>
      <c r="N88" s="235">
        <f t="shared" si="8"/>
        <v>0</v>
      </c>
      <c r="O88" s="235">
        <f t="shared" si="8"/>
        <v>0</v>
      </c>
      <c r="P88" s="235">
        <f t="shared" si="8"/>
        <v>0</v>
      </c>
      <c r="Q88" s="235">
        <f t="shared" si="8"/>
        <v>0</v>
      </c>
      <c r="R88" s="235">
        <f t="shared" si="8"/>
        <v>0</v>
      </c>
      <c r="S88" s="235">
        <f t="shared" si="8"/>
        <v>0</v>
      </c>
      <c r="T88" s="235">
        <f t="shared" si="8"/>
        <v>0</v>
      </c>
      <c r="U88" s="235">
        <f t="shared" si="8"/>
        <v>0</v>
      </c>
      <c r="V88" s="235">
        <f t="shared" si="8"/>
        <v>0</v>
      </c>
      <c r="W88" s="235">
        <f t="shared" si="8"/>
        <v>0</v>
      </c>
      <c r="DA88" s="174"/>
    </row>
    <row r="89" spans="1:105" ht="12" customHeight="1" x14ac:dyDescent="0.25">
      <c r="A89" s="56" t="s">
        <v>96</v>
      </c>
      <c r="B89" s="302">
        <f t="shared" ref="B89:W89" si="9">IF(B$10=0,0,B$10/B$5)</f>
        <v>1.3767792750961494E-2</v>
      </c>
      <c r="C89" s="302">
        <f t="shared" si="9"/>
        <v>1.5920114576563511E-2</v>
      </c>
      <c r="D89" s="302">
        <f t="shared" si="9"/>
        <v>1.6536565835786859E-2</v>
      </c>
      <c r="E89" s="302">
        <f t="shared" si="9"/>
        <v>1.4199695214096324E-2</v>
      </c>
      <c r="F89" s="302">
        <f t="shared" si="9"/>
        <v>1.4701291366291464E-2</v>
      </c>
      <c r="G89" s="302">
        <f t="shared" si="9"/>
        <v>1.5923702186861517E-2</v>
      </c>
      <c r="H89" s="302">
        <f t="shared" si="9"/>
        <v>1.5780283183108958E-2</v>
      </c>
      <c r="I89" s="302">
        <f t="shared" si="9"/>
        <v>1.7161371270699131E-2</v>
      </c>
      <c r="J89" s="302">
        <f t="shared" si="9"/>
        <v>1.5777558904947545E-2</v>
      </c>
      <c r="K89" s="302">
        <f t="shared" si="9"/>
        <v>1.5869775827701556E-2</v>
      </c>
      <c r="L89" s="302">
        <f t="shared" si="9"/>
        <v>1.6530098882049732E-2</v>
      </c>
      <c r="M89" s="302">
        <f t="shared" si="9"/>
        <v>1.8927241931578232E-2</v>
      </c>
      <c r="N89" s="302">
        <f t="shared" si="9"/>
        <v>1.4503868833102335E-2</v>
      </c>
      <c r="O89" s="302">
        <f t="shared" si="9"/>
        <v>1.5588373892684387E-2</v>
      </c>
      <c r="P89" s="302">
        <f t="shared" si="9"/>
        <v>1.5373856309363589E-2</v>
      </c>
      <c r="Q89" s="302">
        <f t="shared" si="9"/>
        <v>1.6303125586542934E-2</v>
      </c>
      <c r="R89" s="302">
        <f t="shared" si="9"/>
        <v>1.5963670353605422E-2</v>
      </c>
      <c r="S89" s="302">
        <f t="shared" si="9"/>
        <v>1.5447513472572035E-2</v>
      </c>
      <c r="T89" s="302">
        <f t="shared" si="9"/>
        <v>1.4750607063300784E-2</v>
      </c>
      <c r="U89" s="302">
        <f t="shared" si="9"/>
        <v>1.4925157118682354E-2</v>
      </c>
      <c r="V89" s="302">
        <f t="shared" si="9"/>
        <v>1.5826497103231061E-2</v>
      </c>
      <c r="W89" s="302">
        <f t="shared" si="9"/>
        <v>1.5437099789210998E-2</v>
      </c>
      <c r="DA89" s="68"/>
    </row>
    <row r="90" spans="1:105" ht="12" customHeight="1" x14ac:dyDescent="0.25">
      <c r="A90" s="203" t="s">
        <v>2149</v>
      </c>
      <c r="B90" s="303">
        <f t="shared" ref="B90:W90" si="10">IF(B$16=0,0,B$16/B$5)</f>
        <v>8.2268389939057718E-2</v>
      </c>
      <c r="C90" s="303">
        <f t="shared" si="10"/>
        <v>8.0184900979667517E-2</v>
      </c>
      <c r="D90" s="303">
        <f t="shared" si="10"/>
        <v>8.352194482289281E-2</v>
      </c>
      <c r="E90" s="303">
        <f t="shared" si="10"/>
        <v>8.228082034289709E-2</v>
      </c>
      <c r="F90" s="303">
        <f t="shared" si="10"/>
        <v>8.0867770926561222E-2</v>
      </c>
      <c r="G90" s="303">
        <f t="shared" si="10"/>
        <v>8.2977389576604971E-2</v>
      </c>
      <c r="H90" s="303">
        <f t="shared" si="10"/>
        <v>8.3643378739433005E-2</v>
      </c>
      <c r="I90" s="303">
        <f t="shared" si="10"/>
        <v>8.4054134770663855E-2</v>
      </c>
      <c r="J90" s="303">
        <f t="shared" si="10"/>
        <v>8.1856225235646368E-2</v>
      </c>
      <c r="K90" s="303">
        <f t="shared" si="10"/>
        <v>8.1583169770160266E-2</v>
      </c>
      <c r="L90" s="303">
        <f t="shared" si="10"/>
        <v>8.356616536108237E-2</v>
      </c>
      <c r="M90" s="303">
        <f t="shared" si="10"/>
        <v>8.2021207124255258E-2</v>
      </c>
      <c r="N90" s="303">
        <f t="shared" si="10"/>
        <v>5.9485281520350611E-2</v>
      </c>
      <c r="O90" s="303">
        <f t="shared" si="10"/>
        <v>6.1689154376189395E-2</v>
      </c>
      <c r="P90" s="303">
        <f t="shared" si="10"/>
        <v>5.8801670365159757E-2</v>
      </c>
      <c r="Q90" s="303">
        <f t="shared" si="10"/>
        <v>5.9616758935223176E-2</v>
      </c>
      <c r="R90" s="303">
        <f t="shared" si="10"/>
        <v>5.8600647609017495E-2</v>
      </c>
      <c r="S90" s="303">
        <f t="shared" si="10"/>
        <v>5.6616823552687108E-2</v>
      </c>
      <c r="T90" s="303">
        <f t="shared" si="10"/>
        <v>5.4655414106389827E-2</v>
      </c>
      <c r="U90" s="303">
        <f t="shared" si="10"/>
        <v>5.464972309889362E-2</v>
      </c>
      <c r="V90" s="303">
        <f t="shared" si="10"/>
        <v>5.7167235223079135E-2</v>
      </c>
      <c r="W90" s="303">
        <f t="shared" si="10"/>
        <v>5.4637467101954759E-2</v>
      </c>
      <c r="DA90" s="175"/>
    </row>
    <row r="91" spans="1:105" ht="12" customHeight="1" x14ac:dyDescent="0.25">
      <c r="A91" s="62" t="s">
        <v>2150</v>
      </c>
      <c r="B91" s="304">
        <f t="shared" ref="B91:W91" si="11">IF(B$17=0,0,B$17/B$5)</f>
        <v>8.2268389939057718E-2</v>
      </c>
      <c r="C91" s="304">
        <f t="shared" si="11"/>
        <v>8.0184900979667517E-2</v>
      </c>
      <c r="D91" s="304">
        <f t="shared" si="11"/>
        <v>8.352194482289281E-2</v>
      </c>
      <c r="E91" s="304">
        <f t="shared" si="11"/>
        <v>8.228082034289709E-2</v>
      </c>
      <c r="F91" s="304">
        <f t="shared" si="11"/>
        <v>8.0867770926561222E-2</v>
      </c>
      <c r="G91" s="304">
        <f t="shared" si="11"/>
        <v>8.2977389576604971E-2</v>
      </c>
      <c r="H91" s="304">
        <f t="shared" si="11"/>
        <v>8.3643378739433005E-2</v>
      </c>
      <c r="I91" s="304">
        <f t="shared" si="11"/>
        <v>8.4054134770663855E-2</v>
      </c>
      <c r="J91" s="304">
        <f t="shared" si="11"/>
        <v>8.1856225235646368E-2</v>
      </c>
      <c r="K91" s="304">
        <f t="shared" si="11"/>
        <v>8.1583169770160266E-2</v>
      </c>
      <c r="L91" s="304">
        <f t="shared" si="11"/>
        <v>8.356616536108237E-2</v>
      </c>
      <c r="M91" s="304">
        <f t="shared" si="11"/>
        <v>8.2021207124255258E-2</v>
      </c>
      <c r="N91" s="304">
        <f t="shared" si="11"/>
        <v>5.9485281520350611E-2</v>
      </c>
      <c r="O91" s="304">
        <f t="shared" si="11"/>
        <v>6.1689154376189395E-2</v>
      </c>
      <c r="P91" s="304">
        <f t="shared" si="11"/>
        <v>5.8801670365159757E-2</v>
      </c>
      <c r="Q91" s="304">
        <f t="shared" si="11"/>
        <v>5.9616758935223176E-2</v>
      </c>
      <c r="R91" s="304">
        <f t="shared" si="11"/>
        <v>5.8600647609017495E-2</v>
      </c>
      <c r="S91" s="304">
        <f t="shared" si="11"/>
        <v>5.6616823552687108E-2</v>
      </c>
      <c r="T91" s="304">
        <f t="shared" si="11"/>
        <v>5.4655414106389827E-2</v>
      </c>
      <c r="U91" s="304">
        <f t="shared" si="11"/>
        <v>5.464972309889362E-2</v>
      </c>
      <c r="V91" s="304">
        <f t="shared" si="11"/>
        <v>5.7167235223079135E-2</v>
      </c>
      <c r="W91" s="304">
        <f t="shared" si="11"/>
        <v>5.4637467101954759E-2</v>
      </c>
      <c r="DA91" s="72"/>
    </row>
    <row r="92" spans="1:105" ht="12" customHeight="1" x14ac:dyDescent="0.25">
      <c r="A92" s="62" t="s">
        <v>2157</v>
      </c>
      <c r="B92" s="304">
        <f t="shared" ref="B92:W92" si="12">IF(B$23=0,0,B$23/B$5)</f>
        <v>0</v>
      </c>
      <c r="C92" s="304">
        <f t="shared" si="12"/>
        <v>0</v>
      </c>
      <c r="D92" s="304">
        <f t="shared" si="12"/>
        <v>0</v>
      </c>
      <c r="E92" s="304">
        <f t="shared" si="12"/>
        <v>0</v>
      </c>
      <c r="F92" s="304">
        <f t="shared" si="12"/>
        <v>0</v>
      </c>
      <c r="G92" s="304">
        <f t="shared" si="12"/>
        <v>0</v>
      </c>
      <c r="H92" s="304">
        <f t="shared" si="12"/>
        <v>0</v>
      </c>
      <c r="I92" s="304">
        <f t="shared" si="12"/>
        <v>0</v>
      </c>
      <c r="J92" s="304">
        <f t="shared" si="12"/>
        <v>0</v>
      </c>
      <c r="K92" s="304">
        <f t="shared" si="12"/>
        <v>0</v>
      </c>
      <c r="L92" s="304">
        <f t="shared" si="12"/>
        <v>0</v>
      </c>
      <c r="M92" s="304">
        <f t="shared" si="12"/>
        <v>0</v>
      </c>
      <c r="N92" s="304">
        <f t="shared" si="12"/>
        <v>0</v>
      </c>
      <c r="O92" s="304">
        <f t="shared" si="12"/>
        <v>0</v>
      </c>
      <c r="P92" s="304">
        <f t="shared" si="12"/>
        <v>0</v>
      </c>
      <c r="Q92" s="304">
        <f t="shared" si="12"/>
        <v>0</v>
      </c>
      <c r="R92" s="304">
        <f t="shared" si="12"/>
        <v>0</v>
      </c>
      <c r="S92" s="304">
        <f t="shared" si="12"/>
        <v>0</v>
      </c>
      <c r="T92" s="304">
        <f t="shared" si="12"/>
        <v>0</v>
      </c>
      <c r="U92" s="304">
        <f t="shared" si="12"/>
        <v>0</v>
      </c>
      <c r="V92" s="304">
        <f t="shared" si="12"/>
        <v>0</v>
      </c>
      <c r="W92" s="304">
        <f t="shared" si="12"/>
        <v>0</v>
      </c>
      <c r="DA92" s="72"/>
    </row>
    <row r="93" spans="1:105" ht="12" customHeight="1" x14ac:dyDescent="0.25">
      <c r="A93" s="62" t="s">
        <v>2159</v>
      </c>
      <c r="B93" s="304">
        <f t="shared" ref="B93:W93" si="13">IF(B$24=0,0,B$24/B$5)</f>
        <v>0</v>
      </c>
      <c r="C93" s="304">
        <f t="shared" si="13"/>
        <v>0</v>
      </c>
      <c r="D93" s="304">
        <f t="shared" si="13"/>
        <v>0</v>
      </c>
      <c r="E93" s="304">
        <f t="shared" si="13"/>
        <v>0</v>
      </c>
      <c r="F93" s="304">
        <f t="shared" si="13"/>
        <v>0</v>
      </c>
      <c r="G93" s="304">
        <f t="shared" si="13"/>
        <v>0</v>
      </c>
      <c r="H93" s="304">
        <f t="shared" si="13"/>
        <v>0</v>
      </c>
      <c r="I93" s="304">
        <f t="shared" si="13"/>
        <v>0</v>
      </c>
      <c r="J93" s="304">
        <f t="shared" si="13"/>
        <v>0</v>
      </c>
      <c r="K93" s="304">
        <f t="shared" si="13"/>
        <v>0</v>
      </c>
      <c r="L93" s="304">
        <f t="shared" si="13"/>
        <v>0</v>
      </c>
      <c r="M93" s="304">
        <f t="shared" si="13"/>
        <v>0</v>
      </c>
      <c r="N93" s="304">
        <f t="shared" si="13"/>
        <v>0</v>
      </c>
      <c r="O93" s="304">
        <f t="shared" si="13"/>
        <v>0</v>
      </c>
      <c r="P93" s="304">
        <f t="shared" si="13"/>
        <v>0</v>
      </c>
      <c r="Q93" s="304">
        <f t="shared" si="13"/>
        <v>0</v>
      </c>
      <c r="R93" s="304">
        <f t="shared" si="13"/>
        <v>0</v>
      </c>
      <c r="S93" s="304">
        <f t="shared" si="13"/>
        <v>0</v>
      </c>
      <c r="T93" s="304">
        <f t="shared" si="13"/>
        <v>0</v>
      </c>
      <c r="U93" s="304">
        <f t="shared" si="13"/>
        <v>0</v>
      </c>
      <c r="V93" s="304">
        <f t="shared" si="13"/>
        <v>0</v>
      </c>
      <c r="W93" s="304">
        <f t="shared" si="13"/>
        <v>0</v>
      </c>
      <c r="DA93" s="72"/>
    </row>
    <row r="94" spans="1:105" ht="12" customHeight="1" x14ac:dyDescent="0.25">
      <c r="A94" s="203" t="s">
        <v>2161</v>
      </c>
      <c r="B94" s="303">
        <f t="shared" ref="B94:W94" si="14">IF(B$25=0,0,B$25/B$5)</f>
        <v>6.8556991615881441E-2</v>
      </c>
      <c r="C94" s="303">
        <f t="shared" si="14"/>
        <v>6.6820750816389593E-2</v>
      </c>
      <c r="D94" s="303">
        <f t="shared" si="14"/>
        <v>6.9601620685744006E-2</v>
      </c>
      <c r="E94" s="303">
        <f t="shared" si="14"/>
        <v>6.8567350285747591E-2</v>
      </c>
      <c r="F94" s="303">
        <f t="shared" si="14"/>
        <v>6.7389809105467713E-2</v>
      </c>
      <c r="G94" s="303">
        <f t="shared" si="14"/>
        <v>6.9147824647170814E-2</v>
      </c>
      <c r="H94" s="303">
        <f t="shared" si="14"/>
        <v>6.970281561619418E-2</v>
      </c>
      <c r="I94" s="303">
        <f t="shared" si="14"/>
        <v>7.0045112308886562E-2</v>
      </c>
      <c r="J94" s="303">
        <f t="shared" si="14"/>
        <v>6.8213521029705293E-2</v>
      </c>
      <c r="K94" s="303">
        <f t="shared" si="14"/>
        <v>6.7985974808466909E-2</v>
      </c>
      <c r="L94" s="303">
        <f t="shared" si="14"/>
        <v>6.9638471134235339E-2</v>
      </c>
      <c r="M94" s="303">
        <f t="shared" si="14"/>
        <v>6.83510059368794E-2</v>
      </c>
      <c r="N94" s="303">
        <f t="shared" si="14"/>
        <v>4.9571067933625486E-2</v>
      </c>
      <c r="O94" s="303">
        <f t="shared" si="14"/>
        <v>5.1407628646824494E-2</v>
      </c>
      <c r="P94" s="303">
        <f t="shared" si="14"/>
        <v>4.9001391970966472E-2</v>
      </c>
      <c r="Q94" s="303">
        <f t="shared" si="14"/>
        <v>4.9680632446019328E-2</v>
      </c>
      <c r="R94" s="303">
        <f t="shared" si="14"/>
        <v>4.8833873007514586E-2</v>
      </c>
      <c r="S94" s="303">
        <f t="shared" si="14"/>
        <v>4.7180686293905913E-2</v>
      </c>
      <c r="T94" s="303">
        <f t="shared" si="14"/>
        <v>4.5546178421991504E-2</v>
      </c>
      <c r="U94" s="303">
        <f t="shared" si="14"/>
        <v>4.5541435915744687E-2</v>
      </c>
      <c r="V94" s="303">
        <f t="shared" si="14"/>
        <v>4.7639362685899286E-2</v>
      </c>
      <c r="W94" s="303">
        <f t="shared" si="14"/>
        <v>4.553122258496229E-2</v>
      </c>
      <c r="DA94" s="175"/>
    </row>
    <row r="95" spans="1:105" ht="12" customHeight="1" x14ac:dyDescent="0.25">
      <c r="A95" s="62" t="s">
        <v>2162</v>
      </c>
      <c r="B95" s="304">
        <f t="shared" ref="B95:W95" si="15">IF(B$26=0,0,B$26/B$5)</f>
        <v>6.8556991615881441E-2</v>
      </c>
      <c r="C95" s="304">
        <f t="shared" si="15"/>
        <v>6.6820750816389593E-2</v>
      </c>
      <c r="D95" s="304">
        <f t="shared" si="15"/>
        <v>6.9601620685744006E-2</v>
      </c>
      <c r="E95" s="304">
        <f t="shared" si="15"/>
        <v>6.8567350285747591E-2</v>
      </c>
      <c r="F95" s="304">
        <f t="shared" si="15"/>
        <v>6.7389809105467713E-2</v>
      </c>
      <c r="G95" s="304">
        <f t="shared" si="15"/>
        <v>6.9147824647170814E-2</v>
      </c>
      <c r="H95" s="304">
        <f t="shared" si="15"/>
        <v>6.970281561619418E-2</v>
      </c>
      <c r="I95" s="304">
        <f t="shared" si="15"/>
        <v>7.0045112308886562E-2</v>
      </c>
      <c r="J95" s="304">
        <f t="shared" si="15"/>
        <v>6.8213521029705293E-2</v>
      </c>
      <c r="K95" s="304">
        <f t="shared" si="15"/>
        <v>6.7985974808466909E-2</v>
      </c>
      <c r="L95" s="304">
        <f t="shared" si="15"/>
        <v>6.9638471134235339E-2</v>
      </c>
      <c r="M95" s="304">
        <f t="shared" si="15"/>
        <v>6.83510059368794E-2</v>
      </c>
      <c r="N95" s="304">
        <f t="shared" si="15"/>
        <v>4.9571067933625486E-2</v>
      </c>
      <c r="O95" s="304">
        <f t="shared" si="15"/>
        <v>5.1407628646824494E-2</v>
      </c>
      <c r="P95" s="304">
        <f t="shared" si="15"/>
        <v>4.9001391970966472E-2</v>
      </c>
      <c r="Q95" s="304">
        <f t="shared" si="15"/>
        <v>4.9680632446019328E-2</v>
      </c>
      <c r="R95" s="304">
        <f t="shared" si="15"/>
        <v>4.8833873007514586E-2</v>
      </c>
      <c r="S95" s="304">
        <f t="shared" si="15"/>
        <v>4.7180686293905913E-2</v>
      </c>
      <c r="T95" s="304">
        <f t="shared" si="15"/>
        <v>4.5546178421991504E-2</v>
      </c>
      <c r="U95" s="304">
        <f t="shared" si="15"/>
        <v>4.5541435915744687E-2</v>
      </c>
      <c r="V95" s="304">
        <f t="shared" si="15"/>
        <v>4.7639362685899286E-2</v>
      </c>
      <c r="W95" s="304">
        <f t="shared" si="15"/>
        <v>4.553122258496229E-2</v>
      </c>
      <c r="DA95" s="72"/>
    </row>
    <row r="96" spans="1:105" ht="12" customHeight="1" x14ac:dyDescent="0.25">
      <c r="A96" s="62" t="s">
        <v>2169</v>
      </c>
      <c r="B96" s="304">
        <f t="shared" ref="B96:W96" si="16">IF(B$32=0,0,B$32/B$5)</f>
        <v>0</v>
      </c>
      <c r="C96" s="304">
        <f t="shared" si="16"/>
        <v>0</v>
      </c>
      <c r="D96" s="304">
        <f t="shared" si="16"/>
        <v>0</v>
      </c>
      <c r="E96" s="304">
        <f t="shared" si="16"/>
        <v>0</v>
      </c>
      <c r="F96" s="304">
        <f t="shared" si="16"/>
        <v>0</v>
      </c>
      <c r="G96" s="304">
        <f t="shared" si="16"/>
        <v>0</v>
      </c>
      <c r="H96" s="304">
        <f t="shared" si="16"/>
        <v>0</v>
      </c>
      <c r="I96" s="304">
        <f t="shared" si="16"/>
        <v>0</v>
      </c>
      <c r="J96" s="304">
        <f t="shared" si="16"/>
        <v>0</v>
      </c>
      <c r="K96" s="304">
        <f t="shared" si="16"/>
        <v>0</v>
      </c>
      <c r="L96" s="304">
        <f t="shared" si="16"/>
        <v>0</v>
      </c>
      <c r="M96" s="304">
        <f t="shared" si="16"/>
        <v>0</v>
      </c>
      <c r="N96" s="304">
        <f t="shared" si="16"/>
        <v>0</v>
      </c>
      <c r="O96" s="304">
        <f t="shared" si="16"/>
        <v>0</v>
      </c>
      <c r="P96" s="304">
        <f t="shared" si="16"/>
        <v>0</v>
      </c>
      <c r="Q96" s="304">
        <f t="shared" si="16"/>
        <v>0</v>
      </c>
      <c r="R96" s="304">
        <f t="shared" si="16"/>
        <v>0</v>
      </c>
      <c r="S96" s="304">
        <f t="shared" si="16"/>
        <v>0</v>
      </c>
      <c r="T96" s="304">
        <f t="shared" si="16"/>
        <v>0</v>
      </c>
      <c r="U96" s="304">
        <f t="shared" si="16"/>
        <v>0</v>
      </c>
      <c r="V96" s="304">
        <f t="shared" si="16"/>
        <v>0</v>
      </c>
      <c r="W96" s="304">
        <f t="shared" si="16"/>
        <v>0</v>
      </c>
      <c r="DA96" s="72"/>
    </row>
    <row r="97" spans="1:105" ht="12" customHeight="1" x14ac:dyDescent="0.25">
      <c r="A97" s="62" t="s">
        <v>2171</v>
      </c>
      <c r="B97" s="304">
        <f t="shared" ref="B97:W97" si="17">IF(B$33=0,0,B$33/B$5)</f>
        <v>0</v>
      </c>
      <c r="C97" s="304">
        <f t="shared" si="17"/>
        <v>0</v>
      </c>
      <c r="D97" s="304">
        <f t="shared" si="17"/>
        <v>0</v>
      </c>
      <c r="E97" s="304">
        <f t="shared" si="17"/>
        <v>0</v>
      </c>
      <c r="F97" s="304">
        <f t="shared" si="17"/>
        <v>0</v>
      </c>
      <c r="G97" s="304">
        <f t="shared" si="17"/>
        <v>0</v>
      </c>
      <c r="H97" s="304">
        <f t="shared" si="17"/>
        <v>0</v>
      </c>
      <c r="I97" s="304">
        <f t="shared" si="17"/>
        <v>0</v>
      </c>
      <c r="J97" s="304">
        <f t="shared" si="17"/>
        <v>0</v>
      </c>
      <c r="K97" s="304">
        <f t="shared" si="17"/>
        <v>0</v>
      </c>
      <c r="L97" s="304">
        <f t="shared" si="17"/>
        <v>0</v>
      </c>
      <c r="M97" s="304">
        <f t="shared" si="17"/>
        <v>0</v>
      </c>
      <c r="N97" s="304">
        <f t="shared" si="17"/>
        <v>0</v>
      </c>
      <c r="O97" s="304">
        <f t="shared" si="17"/>
        <v>0</v>
      </c>
      <c r="P97" s="304">
        <f t="shared" si="17"/>
        <v>0</v>
      </c>
      <c r="Q97" s="304">
        <f t="shared" si="17"/>
        <v>0</v>
      </c>
      <c r="R97" s="304">
        <f t="shared" si="17"/>
        <v>0</v>
      </c>
      <c r="S97" s="304">
        <f t="shared" si="17"/>
        <v>0</v>
      </c>
      <c r="T97" s="304">
        <f t="shared" si="17"/>
        <v>0</v>
      </c>
      <c r="U97" s="304">
        <f t="shared" si="17"/>
        <v>0</v>
      </c>
      <c r="V97" s="304">
        <f t="shared" si="17"/>
        <v>0</v>
      </c>
      <c r="W97" s="304">
        <f t="shared" si="17"/>
        <v>0</v>
      </c>
      <c r="DA97" s="72"/>
    </row>
    <row r="98" spans="1:105" ht="12" customHeight="1" x14ac:dyDescent="0.25">
      <c r="A98" s="203" t="s">
        <v>2173</v>
      </c>
      <c r="B98" s="303">
        <f t="shared" ref="B98:W98" si="18">IF(B$34=0,0,B$34/B$5)</f>
        <v>0.67470148345350955</v>
      </c>
      <c r="C98" s="303">
        <f t="shared" si="18"/>
        <v>0.67224059839661787</v>
      </c>
      <c r="D98" s="303">
        <f t="shared" si="18"/>
        <v>0.67115301000986294</v>
      </c>
      <c r="E98" s="303">
        <f t="shared" si="18"/>
        <v>0.66981226041012798</v>
      </c>
      <c r="F98" s="303">
        <f t="shared" si="18"/>
        <v>0.66718727423697988</v>
      </c>
      <c r="G98" s="303">
        <f t="shared" si="18"/>
        <v>0.65446991877262983</v>
      </c>
      <c r="H98" s="303">
        <f t="shared" si="18"/>
        <v>0.65870156061523566</v>
      </c>
      <c r="I98" s="303">
        <f t="shared" si="18"/>
        <v>0.6486197709092375</v>
      </c>
      <c r="J98" s="303">
        <f t="shared" si="18"/>
        <v>0.65251445920919504</v>
      </c>
      <c r="K98" s="303">
        <f t="shared" si="18"/>
        <v>0.65482668600303362</v>
      </c>
      <c r="L98" s="303">
        <f t="shared" si="18"/>
        <v>0.65023753563888065</v>
      </c>
      <c r="M98" s="303">
        <f t="shared" si="18"/>
        <v>0.64923204473828178</v>
      </c>
      <c r="N98" s="303">
        <f t="shared" si="18"/>
        <v>0.71550132579810655</v>
      </c>
      <c r="O98" s="303">
        <f t="shared" si="18"/>
        <v>0.70314559868096815</v>
      </c>
      <c r="P98" s="303">
        <f t="shared" si="18"/>
        <v>0.70554016429564648</v>
      </c>
      <c r="Q98" s="303">
        <f t="shared" si="18"/>
        <v>0.70970066029178014</v>
      </c>
      <c r="R98" s="303">
        <f t="shared" si="18"/>
        <v>0.70941433178940339</v>
      </c>
      <c r="S98" s="303">
        <f t="shared" si="18"/>
        <v>0.71376749633826198</v>
      </c>
      <c r="T98" s="303">
        <f t="shared" si="18"/>
        <v>0.71679962565990074</v>
      </c>
      <c r="U98" s="303">
        <f t="shared" si="18"/>
        <v>0.7159317121193447</v>
      </c>
      <c r="V98" s="303">
        <f t="shared" si="18"/>
        <v>0.70831352820354876</v>
      </c>
      <c r="W98" s="303">
        <f t="shared" si="18"/>
        <v>0.71288900359043506</v>
      </c>
      <c r="DA98" s="175"/>
    </row>
    <row r="99" spans="1:105" ht="12" customHeight="1" x14ac:dyDescent="0.25">
      <c r="A99" s="203" t="s">
        <v>2185</v>
      </c>
      <c r="B99" s="303">
        <f t="shared" ref="B99:W99" si="19">IF(B$45=0,0,B$45/B$5)</f>
        <v>0.13054696246453071</v>
      </c>
      <c r="C99" s="303">
        <f t="shared" si="19"/>
        <v>0.13192273410643798</v>
      </c>
      <c r="D99" s="303">
        <f t="shared" si="19"/>
        <v>0.12772409332382678</v>
      </c>
      <c r="E99" s="303">
        <f t="shared" si="19"/>
        <v>0.13142425346753756</v>
      </c>
      <c r="F99" s="303">
        <f t="shared" si="19"/>
        <v>0.13473410266571714</v>
      </c>
      <c r="G99" s="303">
        <f t="shared" si="19"/>
        <v>0.14021864145504465</v>
      </c>
      <c r="H99" s="303">
        <f t="shared" si="19"/>
        <v>0.13620884819810658</v>
      </c>
      <c r="I99" s="303">
        <f t="shared" si="19"/>
        <v>0.14146369329723005</v>
      </c>
      <c r="J99" s="303">
        <f t="shared" si="19"/>
        <v>0.14258902423057029</v>
      </c>
      <c r="K99" s="303">
        <f t="shared" si="19"/>
        <v>0.14112036334172048</v>
      </c>
      <c r="L99" s="303">
        <f t="shared" si="19"/>
        <v>0.14122402262681016</v>
      </c>
      <c r="M99" s="303">
        <f t="shared" si="19"/>
        <v>0.14106306764053519</v>
      </c>
      <c r="N99" s="303">
        <f t="shared" si="19"/>
        <v>0.12563188092351102</v>
      </c>
      <c r="O99" s="303">
        <f t="shared" si="19"/>
        <v>0.13053732735945117</v>
      </c>
      <c r="P99" s="303">
        <f t="shared" si="19"/>
        <v>0.13264645825262719</v>
      </c>
      <c r="Q99" s="303">
        <f t="shared" si="19"/>
        <v>0.12770367522816548</v>
      </c>
      <c r="R99" s="303">
        <f t="shared" si="19"/>
        <v>0.12941610769825063</v>
      </c>
      <c r="S99" s="303">
        <f t="shared" si="19"/>
        <v>0.12911512992943283</v>
      </c>
      <c r="T99" s="303">
        <f t="shared" si="19"/>
        <v>0.13008763435325543</v>
      </c>
      <c r="U99" s="303">
        <f t="shared" si="19"/>
        <v>0.13038220281509891</v>
      </c>
      <c r="V99" s="303">
        <f t="shared" si="19"/>
        <v>0.13161239875846306</v>
      </c>
      <c r="W99" s="303">
        <f t="shared" si="19"/>
        <v>0.13171944657442713</v>
      </c>
      <c r="DA99" s="175"/>
    </row>
    <row r="100" spans="1:105" ht="12" customHeight="1" x14ac:dyDescent="0.25">
      <c r="A100" s="62" t="s">
        <v>2186</v>
      </c>
      <c r="B100" s="304">
        <f t="shared" ref="B100:W100" si="20">IF(B$46=0,0,B$46/B$5)</f>
        <v>8.1785729350735789E-2</v>
      </c>
      <c r="C100" s="304">
        <f t="shared" si="20"/>
        <v>8.3339351186941094E-2</v>
      </c>
      <c r="D100" s="304">
        <f t="shared" si="20"/>
        <v>7.9219311314745786E-2</v>
      </c>
      <c r="E100" s="304">
        <f t="shared" si="20"/>
        <v>8.3016368538696067E-2</v>
      </c>
      <c r="F100" s="304">
        <f t="shared" si="20"/>
        <v>8.6515927654296013E-2</v>
      </c>
      <c r="G100" s="304">
        <f t="shared" si="20"/>
        <v>9.2919560220050476E-2</v>
      </c>
      <c r="H100" s="304">
        <f t="shared" si="20"/>
        <v>8.8603942714312475E-2</v>
      </c>
      <c r="I100" s="304">
        <f t="shared" si="20"/>
        <v>9.4587407077087363E-2</v>
      </c>
      <c r="J100" s="304">
        <f t="shared" si="20"/>
        <v>9.5431265672279289E-2</v>
      </c>
      <c r="K100" s="304">
        <f t="shared" si="20"/>
        <v>9.3795498244506184E-2</v>
      </c>
      <c r="L100" s="304">
        <f t="shared" si="20"/>
        <v>9.4230819214338762E-2</v>
      </c>
      <c r="M100" s="304">
        <f t="shared" si="20"/>
        <v>9.4142531885391192E-2</v>
      </c>
      <c r="N100" s="304">
        <f t="shared" si="20"/>
        <v>7.3922009526919061E-2</v>
      </c>
      <c r="O100" s="304">
        <f t="shared" si="20"/>
        <v>7.9720414560141978E-2</v>
      </c>
      <c r="P100" s="304">
        <f t="shared" si="20"/>
        <v>8.1656488219849402E-2</v>
      </c>
      <c r="Q100" s="304">
        <f t="shared" si="20"/>
        <v>7.6413022715636672E-2</v>
      </c>
      <c r="R100" s="304">
        <f t="shared" si="20"/>
        <v>7.8146148382926633E-2</v>
      </c>
      <c r="S100" s="304">
        <f t="shared" si="20"/>
        <v>7.7530563819022125E-2</v>
      </c>
      <c r="T100" s="304">
        <f t="shared" si="20"/>
        <v>7.8283933754023344E-2</v>
      </c>
      <c r="U100" s="304">
        <f t="shared" si="20"/>
        <v>7.8641227043826395E-2</v>
      </c>
      <c r="V100" s="304">
        <f t="shared" si="20"/>
        <v>8.0421995426901885E-2</v>
      </c>
      <c r="W100" s="304">
        <f t="shared" si="20"/>
        <v>8.0198369860017604E-2</v>
      </c>
      <c r="DA100" s="72"/>
    </row>
    <row r="101" spans="1:105" ht="12" customHeight="1" x14ac:dyDescent="0.25">
      <c r="A101" s="62" t="s">
        <v>2193</v>
      </c>
      <c r="B101" s="304">
        <f t="shared" ref="B101:W101" si="21">IF(B$52=0,0,B$52/B$5)</f>
        <v>4.8761233113794919E-2</v>
      </c>
      <c r="C101" s="304">
        <f t="shared" si="21"/>
        <v>4.8583382919496911E-2</v>
      </c>
      <c r="D101" s="304">
        <f t="shared" si="21"/>
        <v>4.8504782009080989E-2</v>
      </c>
      <c r="E101" s="304">
        <f t="shared" si="21"/>
        <v>4.8407884928841495E-2</v>
      </c>
      <c r="F101" s="304">
        <f t="shared" si="21"/>
        <v>4.821817501142113E-2</v>
      </c>
      <c r="G101" s="304">
        <f t="shared" si="21"/>
        <v>4.7299081234994184E-2</v>
      </c>
      <c r="H101" s="304">
        <f t="shared" si="21"/>
        <v>4.7604905483794105E-2</v>
      </c>
      <c r="I101" s="304">
        <f t="shared" si="21"/>
        <v>4.6876286220142699E-2</v>
      </c>
      <c r="J101" s="304">
        <f t="shared" si="21"/>
        <v>4.7157758558291019E-2</v>
      </c>
      <c r="K101" s="304">
        <f t="shared" si="21"/>
        <v>4.7324865097214307E-2</v>
      </c>
      <c r="L101" s="304">
        <f t="shared" si="21"/>
        <v>4.6993203412471395E-2</v>
      </c>
      <c r="M101" s="304">
        <f t="shared" si="21"/>
        <v>4.6920535755144009E-2</v>
      </c>
      <c r="N101" s="304">
        <f t="shared" si="21"/>
        <v>5.1709871396591944E-2</v>
      </c>
      <c r="O101" s="304">
        <f t="shared" si="21"/>
        <v>5.0816912799309208E-2</v>
      </c>
      <c r="P101" s="304">
        <f t="shared" si="21"/>
        <v>5.0989970032777776E-2</v>
      </c>
      <c r="Q101" s="304">
        <f t="shared" si="21"/>
        <v>5.1290652512528817E-2</v>
      </c>
      <c r="R101" s="304">
        <f t="shared" si="21"/>
        <v>5.1269959315323979E-2</v>
      </c>
      <c r="S101" s="304">
        <f t="shared" si="21"/>
        <v>5.1584566110410728E-2</v>
      </c>
      <c r="T101" s="304">
        <f t="shared" si="21"/>
        <v>5.1803700599232096E-2</v>
      </c>
      <c r="U101" s="304">
        <f t="shared" si="21"/>
        <v>5.174097577127252E-2</v>
      </c>
      <c r="V101" s="304">
        <f t="shared" si="21"/>
        <v>5.1190403331561163E-2</v>
      </c>
      <c r="W101" s="304">
        <f t="shared" si="21"/>
        <v>5.1521076714409531E-2</v>
      </c>
      <c r="DA101" s="72"/>
    </row>
    <row r="102" spans="1:105" ht="12" customHeight="1" x14ac:dyDescent="0.25">
      <c r="A102" s="62" t="s">
        <v>2205</v>
      </c>
      <c r="B102" s="304">
        <f t="shared" ref="B102:W102" si="22">IF(B$63=0,0,B$63/B$5)</f>
        <v>0</v>
      </c>
      <c r="C102" s="304">
        <f t="shared" si="22"/>
        <v>0</v>
      </c>
      <c r="D102" s="304">
        <f t="shared" si="22"/>
        <v>0</v>
      </c>
      <c r="E102" s="304">
        <f t="shared" si="22"/>
        <v>0</v>
      </c>
      <c r="F102" s="304">
        <f t="shared" si="22"/>
        <v>0</v>
      </c>
      <c r="G102" s="304">
        <f t="shared" si="22"/>
        <v>0</v>
      </c>
      <c r="H102" s="304">
        <f t="shared" si="22"/>
        <v>0</v>
      </c>
      <c r="I102" s="304">
        <f t="shared" si="22"/>
        <v>0</v>
      </c>
      <c r="J102" s="304">
        <f t="shared" si="22"/>
        <v>0</v>
      </c>
      <c r="K102" s="304">
        <f t="shared" si="22"/>
        <v>0</v>
      </c>
      <c r="L102" s="304">
        <f t="shared" si="22"/>
        <v>0</v>
      </c>
      <c r="M102" s="304">
        <f t="shared" si="22"/>
        <v>0</v>
      </c>
      <c r="N102" s="304">
        <f t="shared" si="22"/>
        <v>0</v>
      </c>
      <c r="O102" s="304">
        <f t="shared" si="22"/>
        <v>0</v>
      </c>
      <c r="P102" s="304">
        <f t="shared" si="22"/>
        <v>0</v>
      </c>
      <c r="Q102" s="304">
        <f t="shared" si="22"/>
        <v>0</v>
      </c>
      <c r="R102" s="304">
        <f t="shared" si="22"/>
        <v>0</v>
      </c>
      <c r="S102" s="304">
        <f t="shared" si="22"/>
        <v>0</v>
      </c>
      <c r="T102" s="304">
        <f t="shared" si="22"/>
        <v>0</v>
      </c>
      <c r="U102" s="304">
        <f t="shared" si="22"/>
        <v>0</v>
      </c>
      <c r="V102" s="304">
        <f t="shared" si="22"/>
        <v>0</v>
      </c>
      <c r="W102" s="304">
        <f t="shared" si="22"/>
        <v>0</v>
      </c>
      <c r="DA102" s="72"/>
    </row>
    <row r="103" spans="1:105" ht="12" customHeight="1" x14ac:dyDescent="0.25">
      <c r="A103" s="62" t="s">
        <v>2207</v>
      </c>
      <c r="B103" s="304">
        <f t="shared" ref="B103:W103" si="23">IF(B$64=0,0,B$64/B$5)</f>
        <v>0</v>
      </c>
      <c r="C103" s="304">
        <f t="shared" si="23"/>
        <v>0</v>
      </c>
      <c r="D103" s="304">
        <f t="shared" si="23"/>
        <v>0</v>
      </c>
      <c r="E103" s="304">
        <f t="shared" si="23"/>
        <v>0</v>
      </c>
      <c r="F103" s="304">
        <f t="shared" si="23"/>
        <v>0</v>
      </c>
      <c r="G103" s="304">
        <f t="shared" si="23"/>
        <v>0</v>
      </c>
      <c r="H103" s="304">
        <f t="shared" si="23"/>
        <v>0</v>
      </c>
      <c r="I103" s="304">
        <f t="shared" si="23"/>
        <v>0</v>
      </c>
      <c r="J103" s="304">
        <f t="shared" si="23"/>
        <v>0</v>
      </c>
      <c r="K103" s="304">
        <f t="shared" si="23"/>
        <v>0</v>
      </c>
      <c r="L103" s="304">
        <f t="shared" si="23"/>
        <v>0</v>
      </c>
      <c r="M103" s="304">
        <f t="shared" si="23"/>
        <v>0</v>
      </c>
      <c r="N103" s="304">
        <f t="shared" si="23"/>
        <v>0</v>
      </c>
      <c r="O103" s="304">
        <f t="shared" si="23"/>
        <v>0</v>
      </c>
      <c r="P103" s="304">
        <f t="shared" si="23"/>
        <v>0</v>
      </c>
      <c r="Q103" s="304">
        <f t="shared" si="23"/>
        <v>0</v>
      </c>
      <c r="R103" s="304">
        <f t="shared" si="23"/>
        <v>0</v>
      </c>
      <c r="S103" s="304">
        <f t="shared" si="23"/>
        <v>0</v>
      </c>
      <c r="T103" s="304">
        <f t="shared" si="23"/>
        <v>0</v>
      </c>
      <c r="U103" s="304">
        <f t="shared" si="23"/>
        <v>0</v>
      </c>
      <c r="V103" s="304">
        <f t="shared" si="23"/>
        <v>0</v>
      </c>
      <c r="W103" s="304">
        <f t="shared" si="23"/>
        <v>0</v>
      </c>
      <c r="DA103" s="72"/>
    </row>
    <row r="104" spans="1:105" ht="12" customHeight="1" x14ac:dyDescent="0.25">
      <c r="A104" s="62" t="s">
        <v>2209</v>
      </c>
      <c r="B104" s="304">
        <f t="shared" ref="B104:W104" si="24">IF(B$65=0,0,B$65/B$5)</f>
        <v>0</v>
      </c>
      <c r="C104" s="304">
        <f t="shared" si="24"/>
        <v>0</v>
      </c>
      <c r="D104" s="304">
        <f t="shared" si="24"/>
        <v>0</v>
      </c>
      <c r="E104" s="304">
        <f t="shared" si="24"/>
        <v>0</v>
      </c>
      <c r="F104" s="304">
        <f t="shared" si="24"/>
        <v>0</v>
      </c>
      <c r="G104" s="304">
        <f t="shared" si="24"/>
        <v>0</v>
      </c>
      <c r="H104" s="304">
        <f t="shared" si="24"/>
        <v>0</v>
      </c>
      <c r="I104" s="304">
        <f t="shared" si="24"/>
        <v>0</v>
      </c>
      <c r="J104" s="304">
        <f t="shared" si="24"/>
        <v>0</v>
      </c>
      <c r="K104" s="304">
        <f t="shared" si="24"/>
        <v>0</v>
      </c>
      <c r="L104" s="304">
        <f t="shared" si="24"/>
        <v>0</v>
      </c>
      <c r="M104" s="304">
        <f t="shared" si="24"/>
        <v>0</v>
      </c>
      <c r="N104" s="304">
        <f t="shared" si="24"/>
        <v>0</v>
      </c>
      <c r="O104" s="304">
        <f t="shared" si="24"/>
        <v>0</v>
      </c>
      <c r="P104" s="304">
        <f t="shared" si="24"/>
        <v>0</v>
      </c>
      <c r="Q104" s="304">
        <f t="shared" si="24"/>
        <v>0</v>
      </c>
      <c r="R104" s="304">
        <f t="shared" si="24"/>
        <v>0</v>
      </c>
      <c r="S104" s="304">
        <f t="shared" si="24"/>
        <v>0</v>
      </c>
      <c r="T104" s="304">
        <f t="shared" si="24"/>
        <v>0</v>
      </c>
      <c r="U104" s="304">
        <f t="shared" si="24"/>
        <v>0</v>
      </c>
      <c r="V104" s="304">
        <f t="shared" si="24"/>
        <v>0</v>
      </c>
      <c r="W104" s="304">
        <f t="shared" si="24"/>
        <v>0</v>
      </c>
      <c r="DA104" s="72"/>
    </row>
    <row r="105" spans="1:105" ht="12" customHeight="1" x14ac:dyDescent="0.25">
      <c r="A105" s="203" t="s">
        <v>2211</v>
      </c>
      <c r="B105" s="303">
        <f t="shared" ref="B105:W105" si="25">IF(B$66=0,0,B$66/B$5)</f>
        <v>3.015837977605941E-2</v>
      </c>
      <c r="C105" s="303">
        <f t="shared" si="25"/>
        <v>3.2910901124323405E-2</v>
      </c>
      <c r="D105" s="303">
        <f t="shared" si="25"/>
        <v>3.1462765321886715E-2</v>
      </c>
      <c r="E105" s="303">
        <f t="shared" si="25"/>
        <v>3.3715620279593343E-2</v>
      </c>
      <c r="F105" s="303">
        <f t="shared" si="25"/>
        <v>3.5119751698982474E-2</v>
      </c>
      <c r="G105" s="303">
        <f t="shared" si="25"/>
        <v>3.7262523361688053E-2</v>
      </c>
      <c r="H105" s="303">
        <f t="shared" si="25"/>
        <v>3.5963113647921728E-2</v>
      </c>
      <c r="I105" s="303">
        <f t="shared" si="25"/>
        <v>3.8655917443282853E-2</v>
      </c>
      <c r="J105" s="303">
        <f t="shared" si="25"/>
        <v>3.9049211389935605E-2</v>
      </c>
      <c r="K105" s="303">
        <f t="shared" si="25"/>
        <v>3.861403024891711E-2</v>
      </c>
      <c r="L105" s="303">
        <f t="shared" si="25"/>
        <v>3.8803706356941692E-2</v>
      </c>
      <c r="M105" s="303">
        <f t="shared" si="25"/>
        <v>4.0405432628470045E-2</v>
      </c>
      <c r="N105" s="303">
        <f t="shared" si="25"/>
        <v>3.530657499130397E-2</v>
      </c>
      <c r="O105" s="303">
        <f t="shared" si="25"/>
        <v>3.7631917043882357E-2</v>
      </c>
      <c r="P105" s="303">
        <f t="shared" si="25"/>
        <v>3.8636458806236534E-2</v>
      </c>
      <c r="Q105" s="303">
        <f t="shared" si="25"/>
        <v>3.69951475122689E-2</v>
      </c>
      <c r="R105" s="303">
        <f t="shared" si="25"/>
        <v>3.7771369542208423E-2</v>
      </c>
      <c r="S105" s="303">
        <f t="shared" si="25"/>
        <v>3.7872350413140021E-2</v>
      </c>
      <c r="T105" s="303">
        <f t="shared" si="25"/>
        <v>3.8160540395161674E-2</v>
      </c>
      <c r="U105" s="303">
        <f t="shared" si="25"/>
        <v>3.8569768932235696E-2</v>
      </c>
      <c r="V105" s="303">
        <f t="shared" si="25"/>
        <v>3.9440978025778721E-2</v>
      </c>
      <c r="W105" s="303">
        <f t="shared" si="25"/>
        <v>3.9785760359009763E-2</v>
      </c>
      <c r="DA105" s="175"/>
    </row>
    <row r="106" spans="1:105" ht="12" customHeight="1" x14ac:dyDescent="0.25">
      <c r="A106" s="62" t="s">
        <v>2212</v>
      </c>
      <c r="B106" s="304">
        <f t="shared" ref="B106:W106" si="26">IF(B$67=0,0,B$67/B$5)</f>
        <v>2.0973438358502475E-2</v>
      </c>
      <c r="C106" s="304">
        <f t="shared" si="26"/>
        <v>2.3759460574390472E-2</v>
      </c>
      <c r="D106" s="304">
        <f t="shared" si="26"/>
        <v>2.2326130483611078E-2</v>
      </c>
      <c r="E106" s="304">
        <f t="shared" si="26"/>
        <v>2.459723752291406E-2</v>
      </c>
      <c r="F106" s="304">
        <f t="shared" si="26"/>
        <v>2.6037103774393451E-2</v>
      </c>
      <c r="G106" s="304">
        <f t="shared" si="26"/>
        <v>2.8353001134597745E-2</v>
      </c>
      <c r="H106" s="304">
        <f t="shared" si="26"/>
        <v>2.6995984637123948E-2</v>
      </c>
      <c r="I106" s="304">
        <f t="shared" si="26"/>
        <v>2.9826035274391711E-2</v>
      </c>
      <c r="J106" s="304">
        <f t="shared" si="26"/>
        <v>3.0166309500839233E-2</v>
      </c>
      <c r="K106" s="304">
        <f t="shared" si="26"/>
        <v>2.9699651227835189E-2</v>
      </c>
      <c r="L106" s="304">
        <f t="shared" si="26"/>
        <v>2.9951801005008022E-2</v>
      </c>
      <c r="M106" s="304">
        <f t="shared" si="26"/>
        <v>3.156721536711328E-2</v>
      </c>
      <c r="N106" s="304">
        <f t="shared" si="26"/>
        <v>2.5566211404134297E-2</v>
      </c>
      <c r="O106" s="304">
        <f t="shared" si="26"/>
        <v>2.8059756184178684E-2</v>
      </c>
      <c r="P106" s="304">
        <f t="shared" si="26"/>
        <v>2.9031699908095565E-2</v>
      </c>
      <c r="Q106" s="304">
        <f t="shared" si="26"/>
        <v>2.7333750363094499E-2</v>
      </c>
      <c r="R106" s="304">
        <f t="shared" si="26"/>
        <v>2.8113870280596157E-2</v>
      </c>
      <c r="S106" s="304">
        <f t="shared" si="26"/>
        <v>2.8155590037771797E-2</v>
      </c>
      <c r="T106" s="304">
        <f t="shared" si="26"/>
        <v>2.8402502609156732E-2</v>
      </c>
      <c r="U106" s="304">
        <f t="shared" si="26"/>
        <v>2.8823546349281314E-2</v>
      </c>
      <c r="V106" s="304">
        <f t="shared" si="26"/>
        <v>2.9798464378836459E-2</v>
      </c>
      <c r="W106" s="304">
        <f t="shared" si="26"/>
        <v>3.0080959205048968E-2</v>
      </c>
      <c r="DA106" s="72"/>
    </row>
    <row r="107" spans="1:105" ht="12" customHeight="1" x14ac:dyDescent="0.25">
      <c r="A107" s="62" t="s">
        <v>2214</v>
      </c>
      <c r="B107" s="304">
        <f t="shared" ref="B107:W107" si="27">IF(B$68=0,0,B$68/B$5)</f>
        <v>9.1849414175569338E-3</v>
      </c>
      <c r="C107" s="304">
        <f t="shared" si="27"/>
        <v>9.1514405499329345E-3</v>
      </c>
      <c r="D107" s="304">
        <f t="shared" si="27"/>
        <v>9.136634838275641E-3</v>
      </c>
      <c r="E107" s="304">
        <f t="shared" si="27"/>
        <v>9.118382756679283E-3</v>
      </c>
      <c r="F107" s="304">
        <f t="shared" si="27"/>
        <v>9.0826479245890244E-3</v>
      </c>
      <c r="G107" s="304">
        <f t="shared" si="27"/>
        <v>8.9095222270903149E-3</v>
      </c>
      <c r="H107" s="304">
        <f t="shared" si="27"/>
        <v>8.9671290107977801E-3</v>
      </c>
      <c r="I107" s="304">
        <f t="shared" si="27"/>
        <v>8.8298821688911414E-3</v>
      </c>
      <c r="J107" s="304">
        <f t="shared" si="27"/>
        <v>8.8829018890963698E-3</v>
      </c>
      <c r="K107" s="304">
        <f t="shared" si="27"/>
        <v>8.9143790210819175E-3</v>
      </c>
      <c r="L107" s="304">
        <f t="shared" si="27"/>
        <v>8.8519053519336716E-3</v>
      </c>
      <c r="M107" s="304">
        <f t="shared" si="27"/>
        <v>8.8382172613567598E-3</v>
      </c>
      <c r="N107" s="304">
        <f t="shared" si="27"/>
        <v>9.7403635871696724E-3</v>
      </c>
      <c r="O107" s="304">
        <f t="shared" si="27"/>
        <v>9.5721608597036743E-3</v>
      </c>
      <c r="P107" s="304">
        <f t="shared" si="27"/>
        <v>9.6047588981409693E-3</v>
      </c>
      <c r="Q107" s="304">
        <f t="shared" si="27"/>
        <v>9.6613971491743989E-3</v>
      </c>
      <c r="R107" s="304">
        <f t="shared" si="27"/>
        <v>9.65749926161227E-3</v>
      </c>
      <c r="S107" s="304">
        <f t="shared" si="27"/>
        <v>9.7167603753682205E-3</v>
      </c>
      <c r="T107" s="304">
        <f t="shared" si="27"/>
        <v>9.7580377860049354E-3</v>
      </c>
      <c r="U107" s="304">
        <f t="shared" si="27"/>
        <v>9.7462225829543832E-3</v>
      </c>
      <c r="V107" s="304">
        <f t="shared" si="27"/>
        <v>9.6425136469422655E-3</v>
      </c>
      <c r="W107" s="304">
        <f t="shared" si="27"/>
        <v>9.704801153960798E-3</v>
      </c>
      <c r="DA107" s="72"/>
    </row>
    <row r="108" spans="1:105" ht="12" customHeight="1" x14ac:dyDescent="0.25">
      <c r="A108" s="62" t="s">
        <v>2226</v>
      </c>
      <c r="B108" s="304">
        <f t="shared" ref="B108:W108" si="28">IF(B$79=0,0,B$79/B$5)</f>
        <v>0</v>
      </c>
      <c r="C108" s="304">
        <f t="shared" si="28"/>
        <v>0</v>
      </c>
      <c r="D108" s="304">
        <f t="shared" si="28"/>
        <v>0</v>
      </c>
      <c r="E108" s="304">
        <f t="shared" si="28"/>
        <v>0</v>
      </c>
      <c r="F108" s="304">
        <f t="shared" si="28"/>
        <v>0</v>
      </c>
      <c r="G108" s="304">
        <f t="shared" si="28"/>
        <v>0</v>
      </c>
      <c r="H108" s="304">
        <f t="shared" si="28"/>
        <v>0</v>
      </c>
      <c r="I108" s="304">
        <f t="shared" si="28"/>
        <v>0</v>
      </c>
      <c r="J108" s="304">
        <f t="shared" si="28"/>
        <v>0</v>
      </c>
      <c r="K108" s="304">
        <f t="shared" si="28"/>
        <v>0</v>
      </c>
      <c r="L108" s="304">
        <f t="shared" si="28"/>
        <v>0</v>
      </c>
      <c r="M108" s="304">
        <f t="shared" si="28"/>
        <v>0</v>
      </c>
      <c r="N108" s="304">
        <f t="shared" si="28"/>
        <v>0</v>
      </c>
      <c r="O108" s="304">
        <f t="shared" si="28"/>
        <v>0</v>
      </c>
      <c r="P108" s="304">
        <f t="shared" si="28"/>
        <v>0</v>
      </c>
      <c r="Q108" s="304">
        <f t="shared" si="28"/>
        <v>0</v>
      </c>
      <c r="R108" s="304">
        <f t="shared" si="28"/>
        <v>0</v>
      </c>
      <c r="S108" s="304">
        <f t="shared" si="28"/>
        <v>0</v>
      </c>
      <c r="T108" s="304">
        <f t="shared" si="28"/>
        <v>0</v>
      </c>
      <c r="U108" s="304">
        <f t="shared" si="28"/>
        <v>0</v>
      </c>
      <c r="V108" s="304">
        <f t="shared" si="28"/>
        <v>0</v>
      </c>
      <c r="W108" s="304">
        <f t="shared" si="28"/>
        <v>0</v>
      </c>
      <c r="DA108" s="72"/>
    </row>
    <row r="109" spans="1:105" ht="12" customHeight="1" x14ac:dyDescent="0.25">
      <c r="A109" s="41" t="s">
        <v>2228</v>
      </c>
      <c r="B109" s="237">
        <f t="shared" ref="B109:W109" si="29">IF(B$80=0,0,B$80/B$5)</f>
        <v>0</v>
      </c>
      <c r="C109" s="237">
        <f t="shared" si="29"/>
        <v>0</v>
      </c>
      <c r="D109" s="237">
        <f t="shared" si="29"/>
        <v>0</v>
      </c>
      <c r="E109" s="237">
        <f t="shared" si="29"/>
        <v>0</v>
      </c>
      <c r="F109" s="237">
        <f t="shared" si="29"/>
        <v>0</v>
      </c>
      <c r="G109" s="237">
        <f t="shared" si="29"/>
        <v>0</v>
      </c>
      <c r="H109" s="237">
        <f t="shared" si="29"/>
        <v>0</v>
      </c>
      <c r="I109" s="237">
        <f t="shared" si="29"/>
        <v>0</v>
      </c>
      <c r="J109" s="237">
        <f t="shared" si="29"/>
        <v>0</v>
      </c>
      <c r="K109" s="237">
        <f t="shared" si="29"/>
        <v>0</v>
      </c>
      <c r="L109" s="237">
        <f t="shared" si="29"/>
        <v>0</v>
      </c>
      <c r="M109" s="237">
        <f t="shared" si="29"/>
        <v>0</v>
      </c>
      <c r="N109" s="237">
        <f t="shared" si="29"/>
        <v>0</v>
      </c>
      <c r="O109" s="237">
        <f t="shared" si="29"/>
        <v>0</v>
      </c>
      <c r="P109" s="237">
        <f t="shared" si="29"/>
        <v>0</v>
      </c>
      <c r="Q109" s="237">
        <f t="shared" si="29"/>
        <v>0</v>
      </c>
      <c r="R109" s="237">
        <f t="shared" si="29"/>
        <v>0</v>
      </c>
      <c r="S109" s="237">
        <f t="shared" si="29"/>
        <v>0</v>
      </c>
      <c r="T109" s="237">
        <f t="shared" si="29"/>
        <v>0</v>
      </c>
      <c r="U109" s="237">
        <f t="shared" si="29"/>
        <v>0</v>
      </c>
      <c r="V109" s="237">
        <f t="shared" si="29"/>
        <v>0</v>
      </c>
      <c r="W109" s="237">
        <f t="shared" si="29"/>
        <v>0</v>
      </c>
      <c r="DA109" s="97"/>
    </row>
    <row r="110" spans="1:105" ht="12" customHeight="1" x14ac:dyDescent="0.25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DA110" s="173"/>
    </row>
    <row r="111" spans="1:105" ht="15" customHeight="1" x14ac:dyDescent="0.25">
      <c r="A111" s="32" t="s">
        <v>432</v>
      </c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DA111" s="88"/>
    </row>
    <row r="112" spans="1:105" ht="12" customHeight="1" x14ac:dyDescent="0.25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DA112" s="173"/>
    </row>
    <row r="113" spans="1:105" ht="12" customHeight="1" x14ac:dyDescent="0.25">
      <c r="A113" s="35" t="s">
        <v>24</v>
      </c>
      <c r="B113" s="322">
        <f>IF(B$5=0,0,B$5/FBT_fec!B$5)</f>
        <v>1.6739704302791623</v>
      </c>
      <c r="C113" s="322">
        <f>IF(C$5=0,0,C$5/FBT_fec!C$5)</f>
        <v>1.5688254933192487</v>
      </c>
      <c r="D113" s="322">
        <f>IF(D$5=0,0,D$5/FBT_fec!D$5)</f>
        <v>1.7195766580795526</v>
      </c>
      <c r="E113" s="322">
        <f>IF(E$5=0,0,E$5/FBT_fec!E$5)</f>
        <v>1.5678754947296922</v>
      </c>
      <c r="F113" s="322">
        <f>IF(F$5=0,0,F$5/FBT_fec!F$5)</f>
        <v>1.46115085972442</v>
      </c>
      <c r="G113" s="322">
        <f>IF(G$5=0,0,G$5/FBT_fec!G$5)</f>
        <v>1.3291903829171254</v>
      </c>
      <c r="H113" s="322">
        <f>IF(H$5=0,0,H$5/FBT_fec!H$5)</f>
        <v>1.4255753196608396</v>
      </c>
      <c r="I113" s="322">
        <f>IF(I$5=0,0,I$5/FBT_fec!I$5)</f>
        <v>1.278270857037797</v>
      </c>
      <c r="J113" s="322">
        <f>IF(J$5=0,0,J$5/FBT_fec!J$5)</f>
        <v>1.250830157129672</v>
      </c>
      <c r="K113" s="322">
        <f>IF(K$5=0,0,K$5/FBT_fec!K$5)</f>
        <v>1.2781953541715387</v>
      </c>
      <c r="L113" s="322">
        <f>IF(L$5=0,0,L$5/FBT_fec!L$5)</f>
        <v>1.2769397049860645</v>
      </c>
      <c r="M113" s="322">
        <f>IF(M$5=0,0,M$5/FBT_fec!M$5)</f>
        <v>1.2210165080403008</v>
      </c>
      <c r="N113" s="322">
        <f>IF(N$5=0,0,N$5/FBT_fec!N$5)</f>
        <v>1.4593485159920718</v>
      </c>
      <c r="O113" s="322">
        <f>IF(O$5=0,0,O$5/FBT_fec!O$5)</f>
        <v>1.3201297185217622</v>
      </c>
      <c r="P113" s="322">
        <f>IF(P$5=0,0,P$5/FBT_fec!P$5)</f>
        <v>1.2457652269989006</v>
      </c>
      <c r="Q113" s="322">
        <f>IF(Q$5=0,0,Q$5/FBT_fec!Q$5)</f>
        <v>1.3540905849977747</v>
      </c>
      <c r="R113" s="322">
        <f>IF(R$5=0,0,R$5/FBT_fec!R$5)</f>
        <v>1.3023948249966282</v>
      </c>
      <c r="S113" s="322">
        <f>IF(S$5=0,0,S$5/FBT_fec!S$5)</f>
        <v>1.2887537106113185</v>
      </c>
      <c r="T113" s="322">
        <f>IF(T$5=0,0,T$5/FBT_fec!T$5)</f>
        <v>1.2594981341460501</v>
      </c>
      <c r="U113" s="322">
        <f>IF(U$5=0,0,U$5/FBT_fec!U$5)</f>
        <v>1.2463335300587872</v>
      </c>
      <c r="V113" s="322">
        <f>IF(V$5=0,0,V$5/FBT_fec!V$5)</f>
        <v>1.2145494397070211</v>
      </c>
      <c r="W113" s="322">
        <f>IF(W$5=0,0,W$5/FBT_fec!W$5)</f>
        <v>1.1834950488841576</v>
      </c>
      <c r="DA113" s="95"/>
    </row>
    <row r="114" spans="1:105" ht="12" customHeight="1" x14ac:dyDescent="0.25">
      <c r="A114" s="55" t="s">
        <v>92</v>
      </c>
      <c r="B114" s="332">
        <f>IF(B$6=0,0,B$6/FBT_fec!B$6)</f>
        <v>0</v>
      </c>
      <c r="C114" s="332">
        <f>IF(C$6=0,0,C$6/FBT_fec!C$6)</f>
        <v>0</v>
      </c>
      <c r="D114" s="332">
        <f>IF(D$6=0,0,D$6/FBT_fec!D$6)</f>
        <v>0</v>
      </c>
      <c r="E114" s="332">
        <f>IF(E$6=0,0,E$6/FBT_fec!E$6)</f>
        <v>0</v>
      </c>
      <c r="F114" s="332">
        <f>IF(F$6=0,0,F$6/FBT_fec!F$6)</f>
        <v>0</v>
      </c>
      <c r="G114" s="332">
        <f>IF(G$6=0,0,G$6/FBT_fec!G$6)</f>
        <v>0</v>
      </c>
      <c r="H114" s="332">
        <f>IF(H$6=0,0,H$6/FBT_fec!H$6)</f>
        <v>0</v>
      </c>
      <c r="I114" s="332">
        <f>IF(I$6=0,0,I$6/FBT_fec!I$6)</f>
        <v>0</v>
      </c>
      <c r="J114" s="332">
        <f>IF(J$6=0,0,J$6/FBT_fec!J$6)</f>
        <v>0</v>
      </c>
      <c r="K114" s="332">
        <f>IF(K$6=0,0,K$6/FBT_fec!K$6)</f>
        <v>0</v>
      </c>
      <c r="L114" s="332">
        <f>IF(L$6=0,0,L$6/FBT_fec!L$6)</f>
        <v>0</v>
      </c>
      <c r="M114" s="332">
        <f>IF(M$6=0,0,M$6/FBT_fec!M$6)</f>
        <v>0</v>
      </c>
      <c r="N114" s="332">
        <f>IF(N$6=0,0,N$6/FBT_fec!N$6)</f>
        <v>0</v>
      </c>
      <c r="O114" s="332">
        <f>IF(O$6=0,0,O$6/FBT_fec!O$6)</f>
        <v>0</v>
      </c>
      <c r="P114" s="332">
        <f>IF(P$6=0,0,P$6/FBT_fec!P$6)</f>
        <v>0</v>
      </c>
      <c r="Q114" s="332">
        <f>IF(Q$6=0,0,Q$6/FBT_fec!Q$6)</f>
        <v>0</v>
      </c>
      <c r="R114" s="332">
        <f>IF(R$6=0,0,R$6/FBT_fec!R$6)</f>
        <v>0</v>
      </c>
      <c r="S114" s="332">
        <f>IF(S$6=0,0,S$6/FBT_fec!S$6)</f>
        <v>0</v>
      </c>
      <c r="T114" s="332">
        <f>IF(T$6=0,0,T$6/FBT_fec!T$6)</f>
        <v>0</v>
      </c>
      <c r="U114" s="332">
        <f>IF(U$6=0,0,U$6/FBT_fec!U$6)</f>
        <v>0</v>
      </c>
      <c r="V114" s="332">
        <f>IF(V$6=0,0,V$6/FBT_fec!V$6)</f>
        <v>0</v>
      </c>
      <c r="W114" s="332">
        <f>IF(W$6=0,0,W$6/FBT_fec!W$6)</f>
        <v>0</v>
      </c>
      <c r="DA114" s="67"/>
    </row>
    <row r="115" spans="1:105" ht="12" customHeight="1" x14ac:dyDescent="0.25">
      <c r="A115" s="202" t="s">
        <v>93</v>
      </c>
      <c r="B115" s="333">
        <f>IF(B$7=0,0,B$7/FBT_fec!B$7)</f>
        <v>0</v>
      </c>
      <c r="C115" s="333">
        <f>IF(C$7=0,0,C$7/FBT_fec!C$7)</f>
        <v>0</v>
      </c>
      <c r="D115" s="333">
        <f>IF(D$7=0,0,D$7/FBT_fec!D$7)</f>
        <v>0</v>
      </c>
      <c r="E115" s="333">
        <f>IF(E$7=0,0,E$7/FBT_fec!E$7)</f>
        <v>0</v>
      </c>
      <c r="F115" s="333">
        <f>IF(F$7=0,0,F$7/FBT_fec!F$7)</f>
        <v>0</v>
      </c>
      <c r="G115" s="333">
        <f>IF(G$7=0,0,G$7/FBT_fec!G$7)</f>
        <v>0</v>
      </c>
      <c r="H115" s="333">
        <f>IF(H$7=0,0,H$7/FBT_fec!H$7)</f>
        <v>0</v>
      </c>
      <c r="I115" s="333">
        <f>IF(I$7=0,0,I$7/FBT_fec!I$7)</f>
        <v>0</v>
      </c>
      <c r="J115" s="333">
        <f>IF(J$7=0,0,J$7/FBT_fec!J$7)</f>
        <v>0</v>
      </c>
      <c r="K115" s="333">
        <f>IF(K$7=0,0,K$7/FBT_fec!K$7)</f>
        <v>0</v>
      </c>
      <c r="L115" s="333">
        <f>IF(L$7=0,0,L$7/FBT_fec!L$7)</f>
        <v>0</v>
      </c>
      <c r="M115" s="333">
        <f>IF(M$7=0,0,M$7/FBT_fec!M$7)</f>
        <v>0</v>
      </c>
      <c r="N115" s="333">
        <f>IF(N$7=0,0,N$7/FBT_fec!N$7)</f>
        <v>0</v>
      </c>
      <c r="O115" s="333">
        <f>IF(O$7=0,0,O$7/FBT_fec!O$7)</f>
        <v>0</v>
      </c>
      <c r="P115" s="333">
        <f>IF(P$7=0,0,P$7/FBT_fec!P$7)</f>
        <v>0</v>
      </c>
      <c r="Q115" s="333">
        <f>IF(Q$7=0,0,Q$7/FBT_fec!Q$7)</f>
        <v>0</v>
      </c>
      <c r="R115" s="333">
        <f>IF(R$7=0,0,R$7/FBT_fec!R$7)</f>
        <v>0</v>
      </c>
      <c r="S115" s="333">
        <f>IF(S$7=0,0,S$7/FBT_fec!S$7)</f>
        <v>0</v>
      </c>
      <c r="T115" s="333">
        <f>IF(T$7=0,0,T$7/FBT_fec!T$7)</f>
        <v>0</v>
      </c>
      <c r="U115" s="333">
        <f>IF(U$7=0,0,U$7/FBT_fec!U$7)</f>
        <v>0</v>
      </c>
      <c r="V115" s="333">
        <f>IF(V$7=0,0,V$7/FBT_fec!V$7)</f>
        <v>0</v>
      </c>
      <c r="W115" s="333">
        <f>IF(W$7=0,0,W$7/FBT_fec!W$7)</f>
        <v>0</v>
      </c>
      <c r="DA115" s="174"/>
    </row>
    <row r="116" spans="1:105" ht="12" customHeight="1" x14ac:dyDescent="0.25">
      <c r="A116" s="202" t="s">
        <v>94</v>
      </c>
      <c r="B116" s="333">
        <f>IF(B$8=0,0,B$8/FBT_fec!B$8)</f>
        <v>0</v>
      </c>
      <c r="C116" s="333">
        <f>IF(C$8=0,0,C$8/FBT_fec!C$8)</f>
        <v>0</v>
      </c>
      <c r="D116" s="333">
        <f>IF(D$8=0,0,D$8/FBT_fec!D$8)</f>
        <v>0</v>
      </c>
      <c r="E116" s="333">
        <f>IF(E$8=0,0,E$8/FBT_fec!E$8)</f>
        <v>0</v>
      </c>
      <c r="F116" s="333">
        <f>IF(F$8=0,0,F$8/FBT_fec!F$8)</f>
        <v>0</v>
      </c>
      <c r="G116" s="333">
        <f>IF(G$8=0,0,G$8/FBT_fec!G$8)</f>
        <v>0</v>
      </c>
      <c r="H116" s="333">
        <f>IF(H$8=0,0,H$8/FBT_fec!H$8)</f>
        <v>0</v>
      </c>
      <c r="I116" s="333">
        <f>IF(I$8=0,0,I$8/FBT_fec!I$8)</f>
        <v>0</v>
      </c>
      <c r="J116" s="333">
        <f>IF(J$8=0,0,J$8/FBT_fec!J$8)</f>
        <v>0</v>
      </c>
      <c r="K116" s="333">
        <f>IF(K$8=0,0,K$8/FBT_fec!K$8)</f>
        <v>0</v>
      </c>
      <c r="L116" s="333">
        <f>IF(L$8=0,0,L$8/FBT_fec!L$8)</f>
        <v>0</v>
      </c>
      <c r="M116" s="333">
        <f>IF(M$8=0,0,M$8/FBT_fec!M$8)</f>
        <v>0</v>
      </c>
      <c r="N116" s="333">
        <f>IF(N$8=0,0,N$8/FBT_fec!N$8)</f>
        <v>0</v>
      </c>
      <c r="O116" s="333">
        <f>IF(O$8=0,0,O$8/FBT_fec!O$8)</f>
        <v>0</v>
      </c>
      <c r="P116" s="333">
        <f>IF(P$8=0,0,P$8/FBT_fec!P$8)</f>
        <v>0</v>
      </c>
      <c r="Q116" s="333">
        <f>IF(Q$8=0,0,Q$8/FBT_fec!Q$8)</f>
        <v>0</v>
      </c>
      <c r="R116" s="333">
        <f>IF(R$8=0,0,R$8/FBT_fec!R$8)</f>
        <v>0</v>
      </c>
      <c r="S116" s="333">
        <f>IF(S$8=0,0,S$8/FBT_fec!S$8)</f>
        <v>0</v>
      </c>
      <c r="T116" s="333">
        <f>IF(T$8=0,0,T$8/FBT_fec!T$8)</f>
        <v>0</v>
      </c>
      <c r="U116" s="333">
        <f>IF(U$8=0,0,U$8/FBT_fec!U$8)</f>
        <v>0</v>
      </c>
      <c r="V116" s="333">
        <f>IF(V$8=0,0,V$8/FBT_fec!V$8)</f>
        <v>0</v>
      </c>
      <c r="W116" s="333">
        <f>IF(W$8=0,0,W$8/FBT_fec!W$8)</f>
        <v>0</v>
      </c>
      <c r="DA116" s="174"/>
    </row>
    <row r="117" spans="1:105" ht="12" customHeight="1" x14ac:dyDescent="0.25">
      <c r="A117" s="202" t="s">
        <v>95</v>
      </c>
      <c r="B117" s="333">
        <f>IF(B$9=0,0,B$9/FBT_fec!B$9)</f>
        <v>0</v>
      </c>
      <c r="C117" s="333">
        <f>IF(C$9=0,0,C$9/FBT_fec!C$9)</f>
        <v>0</v>
      </c>
      <c r="D117" s="333">
        <f>IF(D$9=0,0,D$9/FBT_fec!D$9)</f>
        <v>0</v>
      </c>
      <c r="E117" s="333">
        <f>IF(E$9=0,0,E$9/FBT_fec!E$9)</f>
        <v>0</v>
      </c>
      <c r="F117" s="333">
        <f>IF(F$9=0,0,F$9/FBT_fec!F$9)</f>
        <v>0</v>
      </c>
      <c r="G117" s="333">
        <f>IF(G$9=0,0,G$9/FBT_fec!G$9)</f>
        <v>0</v>
      </c>
      <c r="H117" s="333">
        <f>IF(H$9=0,0,H$9/FBT_fec!H$9)</f>
        <v>0</v>
      </c>
      <c r="I117" s="333">
        <f>IF(I$9=0,0,I$9/FBT_fec!I$9)</f>
        <v>0</v>
      </c>
      <c r="J117" s="333">
        <f>IF(J$9=0,0,J$9/FBT_fec!J$9)</f>
        <v>0</v>
      </c>
      <c r="K117" s="333">
        <f>IF(K$9=0,0,K$9/FBT_fec!K$9)</f>
        <v>0</v>
      </c>
      <c r="L117" s="333">
        <f>IF(L$9=0,0,L$9/FBT_fec!L$9)</f>
        <v>0</v>
      </c>
      <c r="M117" s="333">
        <f>IF(M$9=0,0,M$9/FBT_fec!M$9)</f>
        <v>0</v>
      </c>
      <c r="N117" s="333">
        <f>IF(N$9=0,0,N$9/FBT_fec!N$9)</f>
        <v>0</v>
      </c>
      <c r="O117" s="333">
        <f>IF(O$9=0,0,O$9/FBT_fec!O$9)</f>
        <v>0</v>
      </c>
      <c r="P117" s="333">
        <f>IF(P$9=0,0,P$9/FBT_fec!P$9)</f>
        <v>0</v>
      </c>
      <c r="Q117" s="333">
        <f>IF(Q$9=0,0,Q$9/FBT_fec!Q$9)</f>
        <v>0</v>
      </c>
      <c r="R117" s="333">
        <f>IF(R$9=0,0,R$9/FBT_fec!R$9)</f>
        <v>0</v>
      </c>
      <c r="S117" s="333">
        <f>IF(S$9=0,0,S$9/FBT_fec!S$9)</f>
        <v>0</v>
      </c>
      <c r="T117" s="333">
        <f>IF(T$9=0,0,T$9/FBT_fec!T$9)</f>
        <v>0</v>
      </c>
      <c r="U117" s="333">
        <f>IF(U$9=0,0,U$9/FBT_fec!U$9)</f>
        <v>0</v>
      </c>
      <c r="V117" s="333">
        <f>IF(V$9=0,0,V$9/FBT_fec!V$9)</f>
        <v>0</v>
      </c>
      <c r="W117" s="333">
        <f>IF(W$9=0,0,W$9/FBT_fec!W$9)</f>
        <v>0</v>
      </c>
      <c r="DA117" s="174"/>
    </row>
    <row r="118" spans="1:105" ht="12" customHeight="1" x14ac:dyDescent="0.25">
      <c r="A118" s="56" t="s">
        <v>96</v>
      </c>
      <c r="B118" s="334">
        <f>IF(B$10=0,0,B$10/FBT_fec!B$10)</f>
        <v>1.2863902981167272</v>
      </c>
      <c r="C118" s="334">
        <f>IF(C$10=0,0,C$10/FBT_fec!C$10)</f>
        <v>1.351616857682413</v>
      </c>
      <c r="D118" s="334">
        <f>IF(D$10=0,0,D$10/FBT_fec!D$10)</f>
        <v>1.581602743502545</v>
      </c>
      <c r="E118" s="334">
        <f>IF(E$10=0,0,E$10/FBT_fec!E$10)</f>
        <v>1.2304498261441001</v>
      </c>
      <c r="F118" s="334">
        <f>IF(F$10=0,0,F$10/FBT_fec!F$10)</f>
        <v>1.1643233963026862</v>
      </c>
      <c r="G118" s="334">
        <f>IF(G$10=0,0,G$10/FBT_fec!G$10)</f>
        <v>1.1451474406633075</v>
      </c>
      <c r="H118" s="334">
        <f>IF(H$10=0,0,H$10/FBT_fec!H$10)</f>
        <v>1.2288969190719972</v>
      </c>
      <c r="I118" s="334">
        <f>IF(I$10=0,0,I$10/FBT_fec!I$10)</f>
        <v>1.1859963015078623</v>
      </c>
      <c r="J118" s="334">
        <f>IF(J$10=0,0,J$10/FBT_fec!J$10)</f>
        <v>1.0574735929652213</v>
      </c>
      <c r="K118" s="334">
        <f>IF(K$10=0,0,K$10/FBT_fec!K$10)</f>
        <v>1.0882628073805789</v>
      </c>
      <c r="L118" s="334">
        <f>IF(L$10=0,0,L$10/FBT_fec!L$10)</f>
        <v>1.1412771751927</v>
      </c>
      <c r="M118" s="334">
        <f>IF(M$10=0,0,M$10/FBT_fec!M$10)</f>
        <v>1.2334229909815855</v>
      </c>
      <c r="N118" s="334">
        <f>IF(N$10=0,0,N$10/FBT_fec!N$10)</f>
        <v>1.0472180233895789</v>
      </c>
      <c r="O118" s="334">
        <f>IF(O$10=0,0,O$10/FBT_fec!O$10)</f>
        <v>1.0223492419894313</v>
      </c>
      <c r="P118" s="334">
        <f>IF(P$10=0,0,P$10/FBT_fec!P$10)</f>
        <v>0.93820513359120283</v>
      </c>
      <c r="Q118" s="334">
        <f>IF(Q$10=0,0,Q$10/FBT_fec!Q$10)</f>
        <v>1.094004644477941</v>
      </c>
      <c r="R118" s="334">
        <f>IF(R$10=0,0,R$10/FBT_fec!R$10)</f>
        <v>1.0238603500174785</v>
      </c>
      <c r="S118" s="334">
        <f>IF(S$10=0,0,S$10/FBT_fec!S$10)</f>
        <v>0.97257820565634956</v>
      </c>
      <c r="T118" s="334">
        <f>IF(T$10=0,0,T$10/FBT_fec!T$10)</f>
        <v>0.89762383206954854</v>
      </c>
      <c r="U118" s="334">
        <f>IF(U$10=0,0,U$10/FBT_fec!U$10)</f>
        <v>0.89900363999340893</v>
      </c>
      <c r="V118" s="334">
        <f>IF(V$10=0,0,V$10/FBT_fec!V$10)</f>
        <v>0.93913333034051516</v>
      </c>
      <c r="W118" s="334">
        <f>IF(W$10=0,0,W$10/FBT_fec!W$10)</f>
        <v>0.88329465643369554</v>
      </c>
      <c r="DA118" s="68"/>
    </row>
    <row r="119" spans="1:105" ht="12" customHeight="1" x14ac:dyDescent="0.25">
      <c r="A119" s="203" t="s">
        <v>2149</v>
      </c>
      <c r="B119" s="350">
        <f>IF(B$16=0,0,B$16/FBT_fec!B$16)</f>
        <v>2.305546858372066</v>
      </c>
      <c r="C119" s="350">
        <f>IF(C$16=0,0,C$16/FBT_fec!C$16)</f>
        <v>2.1184930303206269</v>
      </c>
      <c r="D119" s="350">
        <f>IF(D$16=0,0,D$16/FBT_fec!D$16)</f>
        <v>2.389457405902732</v>
      </c>
      <c r="E119" s="350">
        <f>IF(E$16=0,0,E$16/FBT_fec!E$16)</f>
        <v>2.1710824284864034</v>
      </c>
      <c r="F119" s="350">
        <f>IF(F$16=0,0,F$16/FBT_fec!F$16)</f>
        <v>2.0000404467751691</v>
      </c>
      <c r="G119" s="350">
        <f>IF(G$16=0,0,G$16/FBT_fec!G$16)</f>
        <v>1.8832381850176432</v>
      </c>
      <c r="H119" s="350">
        <f>IF(H$16=0,0,H$16/FBT_fec!H$16)</f>
        <v>2.0275784616426105</v>
      </c>
      <c r="I119" s="350">
        <f>IF(I$16=0,0,I$16/FBT_fec!I$16)</f>
        <v>1.8409611098892975</v>
      </c>
      <c r="J119" s="350">
        <f>IF(J$16=0,0,J$16/FBT_fec!J$16)</f>
        <v>1.7494566441660786</v>
      </c>
      <c r="K119" s="350">
        <f>IF(K$16=0,0,K$16/FBT_fec!K$16)</f>
        <v>1.7808833391436965</v>
      </c>
      <c r="L119" s="350">
        <f>IF(L$16=0,0,L$16/FBT_fec!L$16)</f>
        <v>1.8279846241010416</v>
      </c>
      <c r="M119" s="350">
        <f>IF(M$16=0,0,M$16/FBT_fec!M$16)</f>
        <v>1.7141383446865157</v>
      </c>
      <c r="N119" s="350">
        <f>IF(N$16=0,0,N$16/FBT_fec!N$16)</f>
        <v>1.4145217604763676</v>
      </c>
      <c r="O119" s="350">
        <f>IF(O$16=0,0,O$16/FBT_fec!O$16)</f>
        <v>1.331113040351944</v>
      </c>
      <c r="P119" s="350">
        <f>IF(P$16=0,0,P$16/FBT_fec!P$16)</f>
        <v>1.1839080079394599</v>
      </c>
      <c r="Q119" s="350">
        <f>IF(Q$16=0,0,Q$16/FBT_fec!Q$16)</f>
        <v>1.314018284801604</v>
      </c>
      <c r="R119" s="350">
        <f>IF(R$16=0,0,R$16/FBT_fec!R$16)</f>
        <v>1.2364510312988444</v>
      </c>
      <c r="S119" s="350">
        <f>IF(S$16=0,0,S$16/FBT_fec!S$16)</f>
        <v>1.1742652901673669</v>
      </c>
      <c r="T119" s="350">
        <f>IF(T$16=0,0,T$16/FBT_fec!T$16)</f>
        <v>1.0983286106069854</v>
      </c>
      <c r="U119" s="350">
        <f>IF(U$16=0,0,U$16/FBT_fec!U$16)</f>
        <v>1.086325407335353</v>
      </c>
      <c r="V119" s="350">
        <f>IF(V$16=0,0,V$16/FBT_fec!V$16)</f>
        <v>1.1167350801066702</v>
      </c>
      <c r="W119" s="350">
        <f>IF(W$16=0,0,W$16/FBT_fec!W$16)</f>
        <v>1.0295787397343319</v>
      </c>
      <c r="DA119" s="175"/>
    </row>
    <row r="120" spans="1:105" ht="12" customHeight="1" x14ac:dyDescent="0.25">
      <c r="A120" s="203" t="s">
        <v>2161</v>
      </c>
      <c r="B120" s="350">
        <f>IF(B$25=0,0,B$25/FBT_fec!B$25)</f>
        <v>2.3055468583720655</v>
      </c>
      <c r="C120" s="350">
        <f>IF(C$25=0,0,C$25/FBT_fec!C$25)</f>
        <v>2.1184930303206269</v>
      </c>
      <c r="D120" s="350">
        <f>IF(D$25=0,0,D$25/FBT_fec!D$25)</f>
        <v>2.3894574059027325</v>
      </c>
      <c r="E120" s="350">
        <f>IF(E$25=0,0,E$25/FBT_fec!E$25)</f>
        <v>2.1710824284864039</v>
      </c>
      <c r="F120" s="350">
        <f>IF(F$25=0,0,F$25/FBT_fec!F$25)</f>
        <v>2.0000404467751696</v>
      </c>
      <c r="G120" s="350">
        <f>IF(G$25=0,0,G$25/FBT_fec!G$25)</f>
        <v>1.8832381850176425</v>
      </c>
      <c r="H120" s="350">
        <f>IF(H$25=0,0,H$25/FBT_fec!H$25)</f>
        <v>2.0275784616426096</v>
      </c>
      <c r="I120" s="350">
        <f>IF(I$25=0,0,I$25/FBT_fec!I$25)</f>
        <v>1.8409611098892973</v>
      </c>
      <c r="J120" s="350">
        <f>IF(J$25=0,0,J$25/FBT_fec!J$25)</f>
        <v>1.7494566441660786</v>
      </c>
      <c r="K120" s="350">
        <f>IF(K$25=0,0,K$25/FBT_fec!K$25)</f>
        <v>1.7808833391436958</v>
      </c>
      <c r="L120" s="350">
        <f>IF(L$25=0,0,L$25/FBT_fec!L$25)</f>
        <v>1.827984624101042</v>
      </c>
      <c r="M120" s="350">
        <f>IF(M$25=0,0,M$25/FBT_fec!M$25)</f>
        <v>1.7141383446865159</v>
      </c>
      <c r="N120" s="350">
        <f>IF(N$25=0,0,N$25/FBT_fec!N$25)</f>
        <v>1.4145217604763674</v>
      </c>
      <c r="O120" s="350">
        <f>IF(O$25=0,0,O$25/FBT_fec!O$25)</f>
        <v>1.331113040351944</v>
      </c>
      <c r="P120" s="350">
        <f>IF(P$25=0,0,P$25/FBT_fec!P$25)</f>
        <v>1.1839080079394604</v>
      </c>
      <c r="Q120" s="350">
        <f>IF(Q$25=0,0,Q$25/FBT_fec!Q$25)</f>
        <v>1.314018284801604</v>
      </c>
      <c r="R120" s="350">
        <f>IF(R$25=0,0,R$25/FBT_fec!R$25)</f>
        <v>1.2364510312988439</v>
      </c>
      <c r="S120" s="350">
        <f>IF(S$25=0,0,S$25/FBT_fec!S$25)</f>
        <v>1.1742652901673669</v>
      </c>
      <c r="T120" s="350">
        <f>IF(T$25=0,0,T$25/FBT_fec!T$25)</f>
        <v>1.0983286106069849</v>
      </c>
      <c r="U120" s="350">
        <f>IF(U$25=0,0,U$25/FBT_fec!U$25)</f>
        <v>1.0863254073353534</v>
      </c>
      <c r="V120" s="350">
        <f>IF(V$25=0,0,V$25/FBT_fec!V$25)</f>
        <v>1.1167350801066702</v>
      </c>
      <c r="W120" s="350">
        <f>IF(W$25=0,0,W$25/FBT_fec!W$25)</f>
        <v>1.0295787397343317</v>
      </c>
      <c r="DA120" s="175"/>
    </row>
    <row r="121" spans="1:105" ht="12" customHeight="1" x14ac:dyDescent="0.25">
      <c r="A121" s="203" t="s">
        <v>2173</v>
      </c>
      <c r="B121" s="350">
        <f>IF(B$34=0,0,B$34/FBT_fec!B$34)</f>
        <v>2.080639060448942</v>
      </c>
      <c r="C121" s="350">
        <f>IF(C$34=0,0,C$34/FBT_fec!C$34)</f>
        <v>1.9768584650858576</v>
      </c>
      <c r="D121" s="350">
        <f>IF(D$34=0,0,D$34/FBT_fec!D$34)</f>
        <v>2.0958123814310445</v>
      </c>
      <c r="E121" s="350">
        <f>IF(E$34=0,0,E$34/FBT_fec!E$34)</f>
        <v>1.9445104319333615</v>
      </c>
      <c r="F121" s="350">
        <f>IF(F$34=0,0,F$34/FBT_fec!F$34)</f>
        <v>1.8345393353586472</v>
      </c>
      <c r="G121" s="350">
        <f>IF(G$34=0,0,G$34/FBT_fec!G$34)</f>
        <v>1.6395083475733068</v>
      </c>
      <c r="H121" s="350">
        <f>IF(H$34=0,0,H$34/FBT_fec!H$34)</f>
        <v>1.7502204208457566</v>
      </c>
      <c r="I121" s="350">
        <f>IF(I$34=0,0,I$34/FBT_fec!I$34)</f>
        <v>1.5589764802529218</v>
      </c>
      <c r="J121" s="350">
        <f>IF(J$34=0,0,J$34/FBT_fec!J$34)</f>
        <v>1.552503554954165</v>
      </c>
      <c r="K121" s="350">
        <f>IF(K$34=0,0,K$34/FBT_fec!K$34)</f>
        <v>1.5887544379231382</v>
      </c>
      <c r="L121" s="350">
        <f>IF(L$34=0,0,L$34/FBT_fec!L$34)</f>
        <v>1.562588788964713</v>
      </c>
      <c r="M121" s="350">
        <f>IF(M$34=0,0,M$34/FBT_fec!M$34)</f>
        <v>1.5023674285837973</v>
      </c>
      <c r="N121" s="350">
        <f>IF(N$34=0,0,N$34/FBT_fec!N$34)</f>
        <v>2.1680212062477668</v>
      </c>
      <c r="O121" s="350">
        <f>IF(O$34=0,0,O$34/FBT_fec!O$34)</f>
        <v>1.9194901055594562</v>
      </c>
      <c r="P121" s="350">
        <f>IF(P$34=0,0,P$34/FBT_fec!P$34)</f>
        <v>1.8542103565611816</v>
      </c>
      <c r="Q121" s="350">
        <f>IF(Q$34=0,0,Q$34/FBT_fec!Q$34)</f>
        <v>2.0022555564143074</v>
      </c>
      <c r="R121" s="350">
        <f>IF(R$34=0,0,R$34/FBT_fec!R$34)</f>
        <v>1.9424248491741538</v>
      </c>
      <c r="S121" s="350">
        <f>IF(S$34=0,0,S$34/FBT_fec!S$34)</f>
        <v>1.9564591348402478</v>
      </c>
      <c r="T121" s="350">
        <f>IF(T$34=0,0,T$34/FBT_fec!T$34)</f>
        <v>1.946569134175691</v>
      </c>
      <c r="U121" s="350">
        <f>IF(U$34=0,0,U$34/FBT_fec!U$34)</f>
        <v>1.9247032545864993</v>
      </c>
      <c r="V121" s="350">
        <f>IF(V$34=0,0,V$34/FBT_fec!V$34)</f>
        <v>1.8300829369368679</v>
      </c>
      <c r="W121" s="350">
        <f>IF(W$34=0,0,W$34/FBT_fec!W$34)</f>
        <v>1.8231636922720169</v>
      </c>
      <c r="DA121" s="175"/>
    </row>
    <row r="122" spans="1:105" ht="12" customHeight="1" x14ac:dyDescent="0.25">
      <c r="A122" s="203" t="s">
        <v>2185</v>
      </c>
      <c r="B122" s="350">
        <f>IF(B$45=0,0,B$45/FBT_fec!B$45)</f>
        <v>2.2484471961509866</v>
      </c>
      <c r="C122" s="350">
        <f>IF(C$45=0,0,C$45/FBT_fec!C$45)</f>
        <v>2.1504982954759204</v>
      </c>
      <c r="D122" s="350">
        <f>IF(D$45=0,0,D$45/FBT_fec!D$45)</f>
        <v>2.245531158870941</v>
      </c>
      <c r="E122" s="350">
        <f>IF(E$45=0,0,E$45/FBT_fec!E$45)</f>
        <v>2.1298907842076282</v>
      </c>
      <c r="F122" s="350">
        <f>IF(F$45=0,0,F$45/FBT_fec!F$45)</f>
        <v>2.0543439799410512</v>
      </c>
      <c r="G122" s="350">
        <f>IF(G$45=0,0,G$45/FBT_fec!G$45)</f>
        <v>1.9557502817518679</v>
      </c>
      <c r="H122" s="350">
        <f>IF(H$45=0,0,H$45/FBT_fec!H$45)</f>
        <v>2.0221899979111311</v>
      </c>
      <c r="I122" s="350">
        <f>IF(I$45=0,0,I$45/FBT_fec!I$45)</f>
        <v>1.8990642175719907</v>
      </c>
      <c r="J122" s="350">
        <f>IF(J$45=0,0,J$45/FBT_fec!J$45)</f>
        <v>1.8824180064615599</v>
      </c>
      <c r="K122" s="350">
        <f>IF(K$45=0,0,K$45/FBT_fec!K$45)</f>
        <v>1.9006924538899233</v>
      </c>
      <c r="L122" s="350">
        <f>IF(L$45=0,0,L$45/FBT_fec!L$45)</f>
        <v>1.8945085612097852</v>
      </c>
      <c r="M122" s="350">
        <f>IF(M$45=0,0,M$45/FBT_fec!M$45)</f>
        <v>1.8158925332402407</v>
      </c>
      <c r="N122" s="350">
        <f>IF(N$45=0,0,N$45/FBT_fec!N$45)</f>
        <v>1.9787790319549312</v>
      </c>
      <c r="O122" s="350">
        <f>IF(O$45=0,0,O$45/FBT_fec!O$45)</f>
        <v>1.8646575251789312</v>
      </c>
      <c r="P122" s="350">
        <f>IF(P$45=0,0,P$45/FBT_fec!P$45)</f>
        <v>1.8063921155926701</v>
      </c>
      <c r="Q122" s="350">
        <f>IF(Q$45=0,0,Q$45/FBT_fec!Q$45)</f>
        <v>1.8730516427608435</v>
      </c>
      <c r="R122" s="350">
        <f>IF(R$45=0,0,R$45/FBT_fec!R$45)</f>
        <v>1.8352938154608007</v>
      </c>
      <c r="S122" s="350">
        <f>IF(S$45=0,0,S$45/FBT_fec!S$45)</f>
        <v>1.8204214650554862</v>
      </c>
      <c r="T122" s="350">
        <f>IF(T$45=0,0,T$45/FBT_fec!T$45)</f>
        <v>1.8043939601992121</v>
      </c>
      <c r="U122" s="350">
        <f>IF(U$45=0,0,U$45/FBT_fec!U$45)</f>
        <v>1.7904254983942547</v>
      </c>
      <c r="V122" s="350">
        <f>IF(V$45=0,0,V$45/FBT_fec!V$45)</f>
        <v>1.7526611883849648</v>
      </c>
      <c r="W122" s="350">
        <f>IF(W$45=0,0,W$45/FBT_fec!W$45)</f>
        <v>1.7209941004057554</v>
      </c>
      <c r="DA122" s="175"/>
    </row>
    <row r="123" spans="1:105" ht="12" customHeight="1" x14ac:dyDescent="0.25">
      <c r="A123" s="203" t="s">
        <v>2211</v>
      </c>
      <c r="B123" s="350">
        <f>IF(B$66=0,0,B$66/FBT_fec!B$66)</f>
        <v>0.67716592843076473</v>
      </c>
      <c r="C123" s="350">
        <f>IF(C$66=0,0,C$66/FBT_fec!C$66)</f>
        <v>0.66426632774192673</v>
      </c>
      <c r="D123" s="350">
        <f>IF(D$66=0,0,D$66/FBT_fec!D$66)</f>
        <v>0.73713235940112254</v>
      </c>
      <c r="E123" s="350">
        <f>IF(E$66=0,0,E$66/FBT_fec!E$66)</f>
        <v>0.69079865813565033</v>
      </c>
      <c r="F123" s="350">
        <f>IF(F$66=0,0,F$66/FBT_fec!F$66)</f>
        <v>0.65188376967728778</v>
      </c>
      <c r="G123" s="350">
        <f>IF(G$66=0,0,G$66/FBT_fec!G$66)</f>
        <v>0.62574818141236566</v>
      </c>
      <c r="H123" s="350">
        <f>IF(H$66=0,0,H$66/FBT_fec!H$66)</f>
        <v>0.65940697389192005</v>
      </c>
      <c r="I123" s="350">
        <f>IF(I$66=0,0,I$66/FBT_fec!I$66)</f>
        <v>0.6246407197589281</v>
      </c>
      <c r="J123" s="350">
        <f>IF(J$66=0,0,J$66/FBT_fec!J$66)</f>
        <v>0.60723158625218021</v>
      </c>
      <c r="K123" s="350">
        <f>IF(K$66=0,0,K$66/FBT_fec!K$66)</f>
        <v>0.61540247809886162</v>
      </c>
      <c r="L123" s="350">
        <f>IF(L$66=0,0,L$66/FBT_fec!L$66)</f>
        <v>0.62518254803774287</v>
      </c>
      <c r="M123" s="350">
        <f>IF(M$66=0,0,M$66/FBT_fec!M$66)</f>
        <v>0.61485968658381729</v>
      </c>
      <c r="N123" s="350">
        <f>IF(N$66=0,0,N$66/FBT_fec!N$66)</f>
        <v>0.5744665804723631</v>
      </c>
      <c r="O123" s="350">
        <f>IF(O$66=0,0,O$66/FBT_fec!O$66)</f>
        <v>0.55621161026199983</v>
      </c>
      <c r="P123" s="350">
        <f>IF(P$66=0,0,P$66/FBT_fec!P$66)</f>
        <v>0.52773500680357777</v>
      </c>
      <c r="Q123" s="350">
        <f>IF(Q$66=0,0,Q$66/FBT_fec!Q$66)</f>
        <v>0.55593902757014602</v>
      </c>
      <c r="R123" s="350">
        <f>IF(R$66=0,0,R$66/FBT_fec!R$66)</f>
        <v>0.54079113020804459</v>
      </c>
      <c r="S123" s="350">
        <f>IF(S$66=0,0,S$66/FBT_fec!S$66)</f>
        <v>0.53020725070196284</v>
      </c>
      <c r="T123" s="350">
        <f>IF(T$66=0,0,T$66/FBT_fec!T$66)</f>
        <v>0.51537407752118869</v>
      </c>
      <c r="U123" s="350">
        <f>IF(U$66=0,0,U$66/FBT_fec!U$66)</f>
        <v>0.51520115687677182</v>
      </c>
      <c r="V123" s="350">
        <f>IF(V$66=0,0,V$66/FBT_fec!V$66)</f>
        <v>0.52030427600132811</v>
      </c>
      <c r="W123" s="350">
        <f>IF(W$66=0,0,W$66/FBT_fec!W$66)</f>
        <v>0.50372421178524374</v>
      </c>
      <c r="DA123" s="175"/>
    </row>
    <row r="124" spans="1:105" ht="12" customHeight="1" x14ac:dyDescent="0.25">
      <c r="A124" s="41" t="s">
        <v>2228</v>
      </c>
      <c r="B124" s="335">
        <f>IF(B$80=0,0,B$80/FBT_fec!B$80)</f>
        <v>0</v>
      </c>
      <c r="C124" s="335">
        <f>IF(C$80=0,0,C$80/FBT_fec!C$80)</f>
        <v>0</v>
      </c>
      <c r="D124" s="335">
        <f>IF(D$80=0,0,D$80/FBT_fec!D$80)</f>
        <v>0</v>
      </c>
      <c r="E124" s="335">
        <f>IF(E$80=0,0,E$80/FBT_fec!E$80)</f>
        <v>0</v>
      </c>
      <c r="F124" s="335">
        <f>IF(F$80=0,0,F$80/FBT_fec!F$80)</f>
        <v>0</v>
      </c>
      <c r="G124" s="335">
        <f>IF(G$80=0,0,G$80/FBT_fec!G$80)</f>
        <v>0</v>
      </c>
      <c r="H124" s="335">
        <f>IF(H$80=0,0,H$80/FBT_fec!H$80)</f>
        <v>0</v>
      </c>
      <c r="I124" s="335">
        <f>IF(I$80=0,0,I$80/FBT_fec!I$80)</f>
        <v>0</v>
      </c>
      <c r="J124" s="335">
        <f>IF(J$80=0,0,J$80/FBT_fec!J$80)</f>
        <v>0</v>
      </c>
      <c r="K124" s="335">
        <f>IF(K$80=0,0,K$80/FBT_fec!K$80)</f>
        <v>0</v>
      </c>
      <c r="L124" s="335">
        <f>IF(L$80=0,0,L$80/FBT_fec!L$80)</f>
        <v>0</v>
      </c>
      <c r="M124" s="335">
        <f>IF(M$80=0,0,M$80/FBT_fec!M$80)</f>
        <v>0</v>
      </c>
      <c r="N124" s="335">
        <f>IF(N$80=0,0,N$80/FBT_fec!N$80)</f>
        <v>0</v>
      </c>
      <c r="O124" s="335">
        <f>IF(O$80=0,0,O$80/FBT_fec!O$80)</f>
        <v>0</v>
      </c>
      <c r="P124" s="335">
        <f>IF(P$80=0,0,P$80/FBT_fec!P$80)</f>
        <v>0</v>
      </c>
      <c r="Q124" s="335">
        <f>IF(Q$80=0,0,Q$80/FBT_fec!Q$80)</f>
        <v>0</v>
      </c>
      <c r="R124" s="335">
        <f>IF(R$80=0,0,R$80/FBT_fec!R$80)</f>
        <v>0</v>
      </c>
      <c r="S124" s="335">
        <f>IF(S$80=0,0,S$80/FBT_fec!S$80)</f>
        <v>0</v>
      </c>
      <c r="T124" s="335">
        <f>IF(T$80=0,0,T$80/FBT_fec!T$80)</f>
        <v>0</v>
      </c>
      <c r="U124" s="335">
        <f>IF(U$80=0,0,U$80/FBT_fec!U$80)</f>
        <v>0</v>
      </c>
      <c r="V124" s="335">
        <f>IF(V$80=0,0,V$80/FBT_fec!V$80)</f>
        <v>0</v>
      </c>
      <c r="W124" s="335">
        <f>IF(W$80=0,0,W$80/FBT_fec!W$80)</f>
        <v>0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equipment"</f>
        <v>PT: Transport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1975.2808988764041</v>
      </c>
      <c r="C3" s="205">
        <v>2039.0940197129869</v>
      </c>
      <c r="D3" s="205">
        <v>1911.5065971156801</v>
      </c>
      <c r="E3" s="205">
        <v>1688.555570082128</v>
      </c>
      <c r="F3" s="205">
        <v>1630.109670987039</v>
      </c>
      <c r="G3" s="205">
        <v>1517.302072638242</v>
      </c>
      <c r="H3" s="205">
        <v>1489.611701660371</v>
      </c>
      <c r="I3" s="205">
        <v>1518.3251651395699</v>
      </c>
      <c r="J3" s="205">
        <v>1360.453937468651</v>
      </c>
      <c r="K3" s="205">
        <v>1125.065143417705</v>
      </c>
      <c r="L3" s="205">
        <v>1353.9175405245189</v>
      </c>
      <c r="M3" s="205">
        <v>1412.4832785457261</v>
      </c>
      <c r="N3" s="205">
        <v>1364.2808381032401</v>
      </c>
      <c r="O3" s="205">
        <v>1369.268642937737</v>
      </c>
      <c r="P3" s="205">
        <v>1413.8416350507889</v>
      </c>
      <c r="Q3" s="205">
        <v>1458.7</v>
      </c>
      <c r="R3" s="205">
        <v>1485.2933955315491</v>
      </c>
      <c r="S3" s="205">
        <v>1639.480821387059</v>
      </c>
      <c r="T3" s="205">
        <v>1887.980220616204</v>
      </c>
      <c r="U3" s="205">
        <v>1936.8149821685311</v>
      </c>
      <c r="V3" s="205">
        <v>1699.782477562286</v>
      </c>
      <c r="W3" s="205">
        <v>1847.312157208858</v>
      </c>
      <c r="DA3" s="112" t="s">
        <v>2374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2008.77549986237</v>
      </c>
      <c r="C5" s="205">
        <v>2077.7560084584738</v>
      </c>
      <c r="D5" s="205">
        <v>1637.9459025879751</v>
      </c>
      <c r="E5" s="205">
        <v>1619.5374303701401</v>
      </c>
      <c r="F5" s="205">
        <v>1632.2169141663071</v>
      </c>
      <c r="G5" s="205">
        <v>1708.0753195909019</v>
      </c>
      <c r="H5" s="205">
        <v>1844.533005441968</v>
      </c>
      <c r="I5" s="205">
        <v>1929.3317453325849</v>
      </c>
      <c r="J5" s="205">
        <v>1757.2556296996011</v>
      </c>
      <c r="K5" s="205">
        <v>1420.023140911188</v>
      </c>
      <c r="L5" s="205">
        <v>2096.8446023545062</v>
      </c>
      <c r="M5" s="205">
        <v>1861.477497611439</v>
      </c>
      <c r="N5" s="205">
        <v>1565.4078003119901</v>
      </c>
      <c r="O5" s="205">
        <v>1540.865609039083</v>
      </c>
      <c r="P5" s="205">
        <v>1796.9220965189329</v>
      </c>
      <c r="Q5" s="205">
        <v>1991.961629336352</v>
      </c>
      <c r="R5" s="205">
        <v>2282.852141623443</v>
      </c>
      <c r="S5" s="205">
        <v>2670.7752877595108</v>
      </c>
      <c r="T5" s="205">
        <v>2937.0847525220011</v>
      </c>
      <c r="U5" s="205">
        <v>3145.494649798743</v>
      </c>
      <c r="V5" s="205">
        <v>2474.6240970684962</v>
      </c>
      <c r="W5" s="205">
        <v>2713.6915303751248</v>
      </c>
      <c r="DA5" s="112" t="s">
        <v>2375</v>
      </c>
    </row>
    <row r="6" spans="1:105" ht="12" customHeight="1" x14ac:dyDescent="0.25">
      <c r="A6" s="154" t="s">
        <v>2114</v>
      </c>
      <c r="B6" s="340">
        <v>2510.9693748279628</v>
      </c>
      <c r="C6" s="340">
        <v>2385.4209060865651</v>
      </c>
      <c r="D6" s="340">
        <v>2259.872437345166</v>
      </c>
      <c r="E6" s="340">
        <v>2259.872437345166</v>
      </c>
      <c r="F6" s="340">
        <v>2134.3239686037682</v>
      </c>
      <c r="G6" s="340">
        <v>2008.77549986237</v>
      </c>
      <c r="H6" s="340">
        <v>2008.77549986237</v>
      </c>
      <c r="I6" s="340">
        <v>2134.3239686037682</v>
      </c>
      <c r="J6" s="340">
        <v>2008.77549986237</v>
      </c>
      <c r="K6" s="340">
        <v>2008.77549986237</v>
      </c>
      <c r="L6" s="340">
        <v>2259.872437345166</v>
      </c>
      <c r="M6" s="340">
        <v>2134.3239686037682</v>
      </c>
      <c r="N6" s="340">
        <v>2134.3239686037682</v>
      </c>
      <c r="O6" s="340">
        <v>2008.77549986237</v>
      </c>
      <c r="P6" s="340">
        <v>2008.77549986237</v>
      </c>
      <c r="Q6" s="340">
        <v>2134.3239686037682</v>
      </c>
      <c r="R6" s="340">
        <v>2510.9693748279619</v>
      </c>
      <c r="S6" s="340">
        <v>2887.614781052157</v>
      </c>
      <c r="T6" s="340">
        <v>3138.711718534953</v>
      </c>
      <c r="U6" s="340">
        <v>3389.8086560177499</v>
      </c>
      <c r="V6" s="340">
        <v>3264.2601872763521</v>
      </c>
      <c r="W6" s="340">
        <v>3264.2601872763521</v>
      </c>
      <c r="DA6" s="160" t="s">
        <v>2376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0</v>
      </c>
      <c r="F7" s="342">
        <v>0</v>
      </c>
      <c r="G7" s="342">
        <v>0</v>
      </c>
      <c r="H7" s="342">
        <v>0</v>
      </c>
      <c r="I7" s="342">
        <v>251.09693748279631</v>
      </c>
      <c r="J7" s="342">
        <v>0</v>
      </c>
      <c r="K7" s="342">
        <v>0</v>
      </c>
      <c r="L7" s="342">
        <v>376.6454062241944</v>
      </c>
      <c r="M7" s="342">
        <v>0</v>
      </c>
      <c r="N7" s="342">
        <v>0</v>
      </c>
      <c r="O7" s="342">
        <v>0</v>
      </c>
      <c r="P7" s="342">
        <v>125.5484687413981</v>
      </c>
      <c r="Q7" s="342">
        <v>125.5484687413981</v>
      </c>
      <c r="R7" s="342">
        <v>502.19387496559261</v>
      </c>
      <c r="S7" s="342">
        <v>502.19387496559261</v>
      </c>
      <c r="T7" s="342">
        <v>251.09693748279631</v>
      </c>
      <c r="U7" s="342">
        <v>376.6454062241944</v>
      </c>
      <c r="V7" s="342">
        <v>0</v>
      </c>
      <c r="W7" s="342">
        <v>0</v>
      </c>
      <c r="DA7" s="161" t="s">
        <v>2377</v>
      </c>
    </row>
    <row r="8" spans="1:105" ht="12" customHeight="1" x14ac:dyDescent="0.25">
      <c r="A8" s="157" t="s">
        <v>2118</v>
      </c>
      <c r="B8" s="343">
        <v>0</v>
      </c>
      <c r="C8" s="344">
        <f t="shared" ref="C8:W8" si="0">B6+C7-C6</f>
        <v>125.54846874139776</v>
      </c>
      <c r="D8" s="344">
        <f t="shared" si="0"/>
        <v>125.54846874139912</v>
      </c>
      <c r="E8" s="344">
        <f t="shared" si="0"/>
        <v>0</v>
      </c>
      <c r="F8" s="344">
        <f t="shared" si="0"/>
        <v>125.54846874139776</v>
      </c>
      <c r="G8" s="344">
        <f t="shared" si="0"/>
        <v>125.54846874139821</v>
      </c>
      <c r="H8" s="344">
        <f t="shared" si="0"/>
        <v>0</v>
      </c>
      <c r="I8" s="344">
        <f t="shared" si="0"/>
        <v>125.54846874139821</v>
      </c>
      <c r="J8" s="344">
        <f t="shared" si="0"/>
        <v>125.54846874139821</v>
      </c>
      <c r="K8" s="344">
        <f t="shared" si="0"/>
        <v>0</v>
      </c>
      <c r="L8" s="344">
        <f t="shared" si="0"/>
        <v>125.54846874139821</v>
      </c>
      <c r="M8" s="344">
        <f t="shared" si="0"/>
        <v>125.54846874139776</v>
      </c>
      <c r="N8" s="344">
        <f t="shared" si="0"/>
        <v>0</v>
      </c>
      <c r="O8" s="344">
        <f t="shared" si="0"/>
        <v>125.54846874139821</v>
      </c>
      <c r="P8" s="344">
        <f t="shared" si="0"/>
        <v>125.54846874139821</v>
      </c>
      <c r="Q8" s="344">
        <f t="shared" si="0"/>
        <v>0</v>
      </c>
      <c r="R8" s="344">
        <f t="shared" si="0"/>
        <v>125.54846874139866</v>
      </c>
      <c r="S8" s="344">
        <f t="shared" si="0"/>
        <v>125.5484687413973</v>
      </c>
      <c r="T8" s="344">
        <f t="shared" si="0"/>
        <v>0</v>
      </c>
      <c r="U8" s="344">
        <f t="shared" si="0"/>
        <v>125.5484687413973</v>
      </c>
      <c r="V8" s="344">
        <f t="shared" si="0"/>
        <v>125.54846874139776</v>
      </c>
      <c r="W8" s="344">
        <f t="shared" si="0"/>
        <v>0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502.19387496559284</v>
      </c>
      <c r="C9" s="345">
        <f t="shared" si="1"/>
        <v>307.66489762809124</v>
      </c>
      <c r="D9" s="345">
        <f t="shared" si="1"/>
        <v>621.92653475719089</v>
      </c>
      <c r="E9" s="345">
        <f t="shared" si="1"/>
        <v>640.33500697502586</v>
      </c>
      <c r="F9" s="345">
        <f t="shared" si="1"/>
        <v>502.1070544374611</v>
      </c>
      <c r="G9" s="345">
        <f t="shared" si="1"/>
        <v>300.70018027146807</v>
      </c>
      <c r="H9" s="345">
        <f t="shared" si="1"/>
        <v>164.24249442040195</v>
      </c>
      <c r="I9" s="345">
        <f t="shared" si="1"/>
        <v>204.99222327118332</v>
      </c>
      <c r="J9" s="345">
        <f t="shared" si="1"/>
        <v>251.51987016276894</v>
      </c>
      <c r="K9" s="345">
        <f t="shared" si="1"/>
        <v>588.75235895118203</v>
      </c>
      <c r="L9" s="345">
        <f t="shared" si="1"/>
        <v>163.02783499065981</v>
      </c>
      <c r="M9" s="345">
        <f t="shared" si="1"/>
        <v>272.84647099232916</v>
      </c>
      <c r="N9" s="345">
        <f t="shared" si="1"/>
        <v>568.91616829177815</v>
      </c>
      <c r="O9" s="345">
        <f t="shared" si="1"/>
        <v>467.90989082328701</v>
      </c>
      <c r="P9" s="345">
        <f t="shared" si="1"/>
        <v>211.85340334343709</v>
      </c>
      <c r="Q9" s="345">
        <f t="shared" si="1"/>
        <v>142.36233926741625</v>
      </c>
      <c r="R9" s="345">
        <f t="shared" si="1"/>
        <v>228.11723320451893</v>
      </c>
      <c r="S9" s="345">
        <f t="shared" si="1"/>
        <v>216.83949329264624</v>
      </c>
      <c r="T9" s="345">
        <f t="shared" si="1"/>
        <v>201.62696601295193</v>
      </c>
      <c r="U9" s="345">
        <f t="shared" si="1"/>
        <v>244.31400621900684</v>
      </c>
      <c r="V9" s="345">
        <f t="shared" si="1"/>
        <v>789.63609020785589</v>
      </c>
      <c r="W9" s="345">
        <f t="shared" si="1"/>
        <v>550.56865690122731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85.938950988822</v>
      </c>
      <c r="C12" s="212">
        <v>86.953998280309548</v>
      </c>
      <c r="D12" s="212">
        <v>65.661134995700763</v>
      </c>
      <c r="E12" s="212">
        <v>68.627601031814265</v>
      </c>
      <c r="F12" s="212">
        <v>70.848667239896812</v>
      </c>
      <c r="G12" s="212">
        <v>71.056921754084257</v>
      </c>
      <c r="H12" s="212">
        <v>69.745657781599306</v>
      </c>
      <c r="I12" s="212">
        <v>70.645829750644893</v>
      </c>
      <c r="J12" s="212">
        <v>65.037747205502995</v>
      </c>
      <c r="K12" s="212">
        <v>55.706018916594999</v>
      </c>
      <c r="L12" s="212">
        <v>73.220636285468601</v>
      </c>
      <c r="M12" s="212">
        <v>58.78950988822011</v>
      </c>
      <c r="N12" s="212">
        <v>50.46818572656921</v>
      </c>
      <c r="O12" s="212">
        <v>49.947463456577808</v>
      </c>
      <c r="P12" s="212">
        <v>50.97927773000859</v>
      </c>
      <c r="Q12" s="212">
        <v>53.630696474634561</v>
      </c>
      <c r="R12" s="212">
        <v>61.318916595012887</v>
      </c>
      <c r="S12" s="212">
        <v>69.708082545141878</v>
      </c>
      <c r="T12" s="212">
        <v>78.825709372312986</v>
      </c>
      <c r="U12" s="212">
        <v>83.041788478073926</v>
      </c>
      <c r="V12" s="212">
        <v>72.338263112639723</v>
      </c>
      <c r="W12" s="212">
        <v>78.628116938950996</v>
      </c>
      <c r="DA12" s="109" t="s">
        <v>2378</v>
      </c>
    </row>
    <row r="13" spans="1:105" ht="12" customHeight="1" x14ac:dyDescent="0.25">
      <c r="A13" s="24" t="s">
        <v>30</v>
      </c>
      <c r="B13" s="215">
        <v>0</v>
      </c>
      <c r="C13" s="215">
        <v>0</v>
      </c>
      <c r="D13" s="215">
        <v>0</v>
      </c>
      <c r="E13" s="215">
        <v>0</v>
      </c>
      <c r="F13" s="215">
        <v>0</v>
      </c>
      <c r="G13" s="215">
        <v>0</v>
      </c>
      <c r="H13" s="215">
        <v>0</v>
      </c>
      <c r="I13" s="215">
        <v>0</v>
      </c>
      <c r="J13" s="215">
        <v>0</v>
      </c>
      <c r="K13" s="215">
        <v>0</v>
      </c>
      <c r="L13" s="215">
        <v>0</v>
      </c>
      <c r="M13" s="215">
        <v>0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0</v>
      </c>
      <c r="T13" s="215">
        <v>0</v>
      </c>
      <c r="U13" s="215">
        <v>0</v>
      </c>
      <c r="V13" s="215">
        <v>0</v>
      </c>
      <c r="W13" s="215">
        <v>0</v>
      </c>
      <c r="DA13" s="85" t="s">
        <v>2379</v>
      </c>
    </row>
    <row r="14" spans="1:105" ht="12" customHeight="1" x14ac:dyDescent="0.25">
      <c r="A14" s="14" t="s">
        <v>31</v>
      </c>
      <c r="B14" s="206">
        <f t="shared" ref="B14:W14" si="2">B15+B16+B17+B18+B19</f>
        <v>24.546001719690459</v>
      </c>
      <c r="C14" s="206">
        <f t="shared" si="2"/>
        <v>22.616079105760967</v>
      </c>
      <c r="D14" s="206">
        <f t="shared" si="2"/>
        <v>1.129750644883921</v>
      </c>
      <c r="E14" s="206">
        <f t="shared" si="2"/>
        <v>1.129750644883921</v>
      </c>
      <c r="F14" s="206">
        <f t="shared" si="2"/>
        <v>3.0498710232158208</v>
      </c>
      <c r="G14" s="206">
        <f t="shared" si="2"/>
        <v>1.130008598452279</v>
      </c>
      <c r="H14" s="206">
        <f t="shared" si="2"/>
        <v>1.130008598452279</v>
      </c>
      <c r="I14" s="206">
        <f t="shared" si="2"/>
        <v>7.4042132416165076</v>
      </c>
      <c r="J14" s="206">
        <f t="shared" si="2"/>
        <v>8.5029234737747181</v>
      </c>
      <c r="K14" s="206">
        <f t="shared" si="2"/>
        <v>7.4042132416165076</v>
      </c>
      <c r="L14" s="206">
        <f t="shared" si="2"/>
        <v>18.534479793637139</v>
      </c>
      <c r="M14" s="206">
        <f t="shared" si="2"/>
        <v>5.3501289767841778</v>
      </c>
      <c r="N14" s="206">
        <f t="shared" si="2"/>
        <v>4.2515047291487527</v>
      </c>
      <c r="O14" s="206">
        <f t="shared" si="2"/>
        <v>5.2785038693035249</v>
      </c>
      <c r="P14" s="206">
        <f t="shared" si="2"/>
        <v>5.2785038693035249</v>
      </c>
      <c r="Q14" s="206">
        <f t="shared" si="2"/>
        <v>5.2785038693035249</v>
      </c>
      <c r="R14" s="206">
        <f t="shared" si="2"/>
        <v>6.3055889939810825</v>
      </c>
      <c r="S14" s="206">
        <f t="shared" si="2"/>
        <v>5.7261392949269121</v>
      </c>
      <c r="T14" s="206">
        <f t="shared" si="2"/>
        <v>7.9277730008598457</v>
      </c>
      <c r="U14" s="206">
        <f t="shared" si="2"/>
        <v>7.6006018916595011</v>
      </c>
      <c r="V14" s="206">
        <f t="shared" si="2"/>
        <v>6.5114359415305243</v>
      </c>
      <c r="W14" s="206">
        <f t="shared" si="2"/>
        <v>7.7865864144454005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2380</v>
      </c>
    </row>
    <row r="16" spans="1:105" ht="12" customHeight="1" x14ac:dyDescent="0.25">
      <c r="A16" s="18" t="s">
        <v>33</v>
      </c>
      <c r="B16" s="206">
        <v>14.68667239896819</v>
      </c>
      <c r="C16" s="206">
        <v>14.68667239896819</v>
      </c>
      <c r="D16" s="206">
        <v>1.129750644883921</v>
      </c>
      <c r="E16" s="206">
        <v>1.129750644883921</v>
      </c>
      <c r="F16" s="206">
        <v>1.130008598452279</v>
      </c>
      <c r="G16" s="206">
        <v>1.130008598452279</v>
      </c>
      <c r="H16" s="206">
        <v>1.130008598452279</v>
      </c>
      <c r="I16" s="206">
        <v>3.2960447119518479</v>
      </c>
      <c r="J16" s="206">
        <v>4.3947549441100593</v>
      </c>
      <c r="K16" s="206">
        <v>3.2960447119518479</v>
      </c>
      <c r="L16" s="206">
        <v>16.480395528804809</v>
      </c>
      <c r="M16" s="206">
        <v>3.2960447119518479</v>
      </c>
      <c r="N16" s="206">
        <v>2.1974204643164228</v>
      </c>
      <c r="O16" s="206">
        <v>2.1974204643164228</v>
      </c>
      <c r="P16" s="206">
        <v>2.1974204643164228</v>
      </c>
      <c r="Q16" s="206">
        <v>2.1974204643164228</v>
      </c>
      <c r="R16" s="206">
        <v>2.1974204643164228</v>
      </c>
      <c r="S16" s="206">
        <v>1.7030094582975059</v>
      </c>
      <c r="T16" s="206">
        <v>1.796388650042992</v>
      </c>
      <c r="U16" s="206">
        <v>1.811779879621668</v>
      </c>
      <c r="V16" s="206">
        <v>1.304127257093723</v>
      </c>
      <c r="W16" s="206">
        <v>1.5271711092003439</v>
      </c>
      <c r="DA16" s="71" t="s">
        <v>2381</v>
      </c>
    </row>
    <row r="17" spans="1:105" ht="12" customHeight="1" x14ac:dyDescent="0.25">
      <c r="A17" s="18" t="s">
        <v>69</v>
      </c>
      <c r="B17" s="206">
        <v>3.1047291487532238</v>
      </c>
      <c r="C17" s="206">
        <v>3.1047291487532238</v>
      </c>
      <c r="D17" s="206">
        <v>0</v>
      </c>
      <c r="E17" s="206">
        <v>0</v>
      </c>
      <c r="F17" s="206">
        <v>0</v>
      </c>
      <c r="G17" s="206">
        <v>0</v>
      </c>
      <c r="H17" s="206">
        <v>0</v>
      </c>
      <c r="I17" s="206">
        <v>4.1081685296646597</v>
      </c>
      <c r="J17" s="206">
        <v>4.1081685296646597</v>
      </c>
      <c r="K17" s="206">
        <v>4.1081685296646597</v>
      </c>
      <c r="L17" s="206">
        <v>2.0540842648323299</v>
      </c>
      <c r="M17" s="206">
        <v>2.0540842648323299</v>
      </c>
      <c r="N17" s="206">
        <v>2.0540842648323299</v>
      </c>
      <c r="O17" s="206">
        <v>3.0810834049871021</v>
      </c>
      <c r="P17" s="206">
        <v>3.0810834049871021</v>
      </c>
      <c r="Q17" s="206">
        <v>3.0810834049871021</v>
      </c>
      <c r="R17" s="206">
        <v>4.1081685296646597</v>
      </c>
      <c r="S17" s="206">
        <v>4.0126397248495271</v>
      </c>
      <c r="T17" s="206">
        <v>4.8671539122957874</v>
      </c>
      <c r="U17" s="206">
        <v>4.6864144453998273</v>
      </c>
      <c r="V17" s="206">
        <v>4.2930352536543417</v>
      </c>
      <c r="W17" s="206">
        <v>4.8742906276870164</v>
      </c>
      <c r="DA17" s="71" t="s">
        <v>2382</v>
      </c>
    </row>
    <row r="18" spans="1:105" ht="12" customHeight="1" x14ac:dyDescent="0.25">
      <c r="A18" s="18" t="s">
        <v>70</v>
      </c>
      <c r="B18" s="206">
        <v>6.7546001719690452</v>
      </c>
      <c r="C18" s="206">
        <v>4.8246775580395527</v>
      </c>
      <c r="D18" s="206">
        <v>0</v>
      </c>
      <c r="E18" s="206">
        <v>0</v>
      </c>
      <c r="F18" s="206">
        <v>1.9198624247635421</v>
      </c>
      <c r="G18" s="206">
        <v>0</v>
      </c>
      <c r="H18" s="206">
        <v>0</v>
      </c>
      <c r="I18" s="206">
        <v>0</v>
      </c>
      <c r="J18" s="206">
        <v>0</v>
      </c>
      <c r="K18" s="206">
        <v>0</v>
      </c>
      <c r="L18" s="206">
        <v>0</v>
      </c>
      <c r="M18" s="206">
        <v>0</v>
      </c>
      <c r="N18" s="206">
        <v>0</v>
      </c>
      <c r="O18" s="206">
        <v>0</v>
      </c>
      <c r="P18" s="206">
        <v>0</v>
      </c>
      <c r="Q18" s="206">
        <v>0</v>
      </c>
      <c r="R18" s="206">
        <v>0</v>
      </c>
      <c r="S18" s="206">
        <v>0</v>
      </c>
      <c r="T18" s="206">
        <v>0</v>
      </c>
      <c r="U18" s="206">
        <v>0</v>
      </c>
      <c r="V18" s="206">
        <v>0</v>
      </c>
      <c r="W18" s="206">
        <v>0</v>
      </c>
      <c r="DA18" s="71" t="s">
        <v>2383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1.0490111779879621E-2</v>
      </c>
      <c r="T19" s="206">
        <v>1.2642304385210661</v>
      </c>
      <c r="U19" s="206">
        <v>1.1024075666380051</v>
      </c>
      <c r="V19" s="206">
        <v>0.91427343078245904</v>
      </c>
      <c r="W19" s="206">
        <v>1.3851246775580399</v>
      </c>
      <c r="DA19" s="71" t="s">
        <v>2384</v>
      </c>
    </row>
    <row r="20" spans="1:105" ht="12" customHeight="1" x14ac:dyDescent="0.25">
      <c r="A20" s="14" t="s">
        <v>35</v>
      </c>
      <c r="B20" s="206">
        <f t="shared" ref="B20:W20" si="3">B21+B22</f>
        <v>19.260533104041269</v>
      </c>
      <c r="C20" s="206">
        <f t="shared" si="3"/>
        <v>20.399828030954431</v>
      </c>
      <c r="D20" s="206">
        <f t="shared" si="3"/>
        <v>23.602751504729149</v>
      </c>
      <c r="E20" s="206">
        <f t="shared" si="3"/>
        <v>26.139294926913159</v>
      </c>
      <c r="F20" s="206">
        <f t="shared" si="3"/>
        <v>27.300085984522781</v>
      </c>
      <c r="G20" s="206">
        <f t="shared" si="3"/>
        <v>28.826311263972482</v>
      </c>
      <c r="H20" s="206">
        <f t="shared" si="3"/>
        <v>27.085124677558039</v>
      </c>
      <c r="I20" s="206">
        <f t="shared" si="3"/>
        <v>20.7652622527945</v>
      </c>
      <c r="J20" s="206">
        <f t="shared" si="3"/>
        <v>15.176268271711089</v>
      </c>
      <c r="K20" s="206">
        <f t="shared" si="3"/>
        <v>12.9621668099742</v>
      </c>
      <c r="L20" s="206">
        <f t="shared" si="3"/>
        <v>16.680997420464319</v>
      </c>
      <c r="M20" s="206">
        <f t="shared" si="3"/>
        <v>16.20808254514187</v>
      </c>
      <c r="N20" s="206">
        <f t="shared" si="3"/>
        <v>14.058469475494411</v>
      </c>
      <c r="O20" s="206">
        <f t="shared" si="3"/>
        <v>14.832330180567499</v>
      </c>
      <c r="P20" s="206">
        <f t="shared" si="3"/>
        <v>14.918314703353399</v>
      </c>
      <c r="Q20" s="206">
        <f t="shared" si="3"/>
        <v>16.62390369733448</v>
      </c>
      <c r="R20" s="206">
        <f t="shared" si="3"/>
        <v>16.656663800515911</v>
      </c>
      <c r="S20" s="206">
        <f t="shared" si="3"/>
        <v>18.61736887360275</v>
      </c>
      <c r="T20" s="206">
        <f t="shared" si="3"/>
        <v>23.190799656061909</v>
      </c>
      <c r="U20" s="206">
        <f t="shared" si="3"/>
        <v>25.376010318142729</v>
      </c>
      <c r="V20" s="206">
        <f t="shared" si="3"/>
        <v>21.648495270851249</v>
      </c>
      <c r="W20" s="206">
        <f t="shared" si="3"/>
        <v>23.090799656061911</v>
      </c>
      <c r="DA20" s="71"/>
    </row>
    <row r="21" spans="1:105" ht="12" customHeight="1" x14ac:dyDescent="0.25">
      <c r="A21" s="18" t="s">
        <v>72</v>
      </c>
      <c r="B21" s="206">
        <v>19.260533104041269</v>
      </c>
      <c r="C21" s="206">
        <v>20.399828030954431</v>
      </c>
      <c r="D21" s="206">
        <v>23.602751504729149</v>
      </c>
      <c r="E21" s="206">
        <v>26.139294926913159</v>
      </c>
      <c r="F21" s="206">
        <v>27.300085984522781</v>
      </c>
      <c r="G21" s="206">
        <v>28.826311263972482</v>
      </c>
      <c r="H21" s="206">
        <v>27.085124677558039</v>
      </c>
      <c r="I21" s="206">
        <v>20.7652622527945</v>
      </c>
      <c r="J21" s="206">
        <v>15.176268271711089</v>
      </c>
      <c r="K21" s="206">
        <v>12.9621668099742</v>
      </c>
      <c r="L21" s="206">
        <v>16.680997420464319</v>
      </c>
      <c r="M21" s="206">
        <v>16.20808254514187</v>
      </c>
      <c r="N21" s="206">
        <v>14.058469475494411</v>
      </c>
      <c r="O21" s="206">
        <v>14.832330180567499</v>
      </c>
      <c r="P21" s="206">
        <v>14.918314703353399</v>
      </c>
      <c r="Q21" s="206">
        <v>16.62390369733448</v>
      </c>
      <c r="R21" s="206">
        <v>16.656663800515911</v>
      </c>
      <c r="S21" s="206">
        <v>18.61736887360275</v>
      </c>
      <c r="T21" s="206">
        <v>23.190799656061909</v>
      </c>
      <c r="U21" s="206">
        <v>25.376010318142729</v>
      </c>
      <c r="V21" s="206">
        <v>21.648495270851249</v>
      </c>
      <c r="W21" s="206">
        <v>23.090799656061911</v>
      </c>
      <c r="DA21" s="71" t="s">
        <v>2385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2386</v>
      </c>
    </row>
    <row r="23" spans="1:105" ht="12" customHeight="1" x14ac:dyDescent="0.25">
      <c r="A23" s="14" t="s">
        <v>37</v>
      </c>
      <c r="B23" s="206">
        <f t="shared" ref="B23:W23" si="4">B24+B25+B26+B27+B28+B29</f>
        <v>0</v>
      </c>
      <c r="C23" s="206">
        <f t="shared" si="4"/>
        <v>0</v>
      </c>
      <c r="D23" s="206">
        <f t="shared" si="4"/>
        <v>0</v>
      </c>
      <c r="E23" s="206">
        <f t="shared" si="4"/>
        <v>0</v>
      </c>
      <c r="F23" s="206">
        <f t="shared" si="4"/>
        <v>0</v>
      </c>
      <c r="G23" s="206">
        <f t="shared" si="4"/>
        <v>0</v>
      </c>
      <c r="H23" s="206">
        <f t="shared" si="4"/>
        <v>0</v>
      </c>
      <c r="I23" s="206">
        <f t="shared" si="4"/>
        <v>0</v>
      </c>
      <c r="J23" s="206">
        <f t="shared" si="4"/>
        <v>0</v>
      </c>
      <c r="K23" s="206">
        <f t="shared" si="4"/>
        <v>0</v>
      </c>
      <c r="L23" s="206">
        <f t="shared" si="4"/>
        <v>0</v>
      </c>
      <c r="M23" s="206">
        <f t="shared" si="4"/>
        <v>0</v>
      </c>
      <c r="N23" s="206">
        <f t="shared" si="4"/>
        <v>0</v>
      </c>
      <c r="O23" s="206">
        <f t="shared" si="4"/>
        <v>0</v>
      </c>
      <c r="P23" s="206">
        <f t="shared" si="4"/>
        <v>0</v>
      </c>
      <c r="Q23" s="206">
        <f t="shared" si="4"/>
        <v>0</v>
      </c>
      <c r="R23" s="206">
        <f t="shared" si="4"/>
        <v>0</v>
      </c>
      <c r="S23" s="206">
        <f t="shared" si="4"/>
        <v>0.23155631986242481</v>
      </c>
      <c r="T23" s="206">
        <f t="shared" si="4"/>
        <v>0.29518486672398958</v>
      </c>
      <c r="U23" s="206">
        <f t="shared" si="4"/>
        <v>0.28813413585554598</v>
      </c>
      <c r="V23" s="206">
        <f t="shared" si="4"/>
        <v>0.27042132416165088</v>
      </c>
      <c r="W23" s="206">
        <f t="shared" si="4"/>
        <v>0.40369733447979361</v>
      </c>
      <c r="DA23" s="71"/>
    </row>
    <row r="24" spans="1:105" ht="12" customHeight="1" x14ac:dyDescent="0.25">
      <c r="A24" s="18" t="s">
        <v>73</v>
      </c>
      <c r="B24" s="206">
        <v>0</v>
      </c>
      <c r="C24" s="206">
        <v>0</v>
      </c>
      <c r="D24" s="206">
        <v>0</v>
      </c>
      <c r="E24" s="206">
        <v>0</v>
      </c>
      <c r="F24" s="206">
        <v>0</v>
      </c>
      <c r="G24" s="206">
        <v>0</v>
      </c>
      <c r="H24" s="206">
        <v>0</v>
      </c>
      <c r="I24" s="206">
        <v>0</v>
      </c>
      <c r="J24" s="206">
        <v>0</v>
      </c>
      <c r="K24" s="206">
        <v>0</v>
      </c>
      <c r="L24" s="206">
        <v>0</v>
      </c>
      <c r="M24" s="206">
        <v>0</v>
      </c>
      <c r="N24" s="206">
        <v>0</v>
      </c>
      <c r="O24" s="206">
        <v>0</v>
      </c>
      <c r="P24" s="206">
        <v>0</v>
      </c>
      <c r="Q24" s="206">
        <v>0</v>
      </c>
      <c r="R24" s="206">
        <v>0</v>
      </c>
      <c r="S24" s="206">
        <v>0</v>
      </c>
      <c r="T24" s="206">
        <v>0</v>
      </c>
      <c r="U24" s="206">
        <v>0</v>
      </c>
      <c r="V24" s="206">
        <v>0</v>
      </c>
      <c r="W24" s="206">
        <v>0</v>
      </c>
      <c r="DA24" s="71" t="s">
        <v>2387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2388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0.23155631986242481</v>
      </c>
      <c r="T26" s="206">
        <v>0.29518486672398958</v>
      </c>
      <c r="U26" s="206">
        <v>0.28813413585554598</v>
      </c>
      <c r="V26" s="206">
        <v>0.27042132416165088</v>
      </c>
      <c r="W26" s="206">
        <v>0.40369733447979361</v>
      </c>
      <c r="DA26" s="71" t="s">
        <v>2389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2390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2391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0</v>
      </c>
      <c r="V29" s="206">
        <v>0</v>
      </c>
      <c r="W29" s="206">
        <v>0</v>
      </c>
      <c r="DA29" s="71" t="s">
        <v>2392</v>
      </c>
    </row>
    <row r="30" spans="1:105" ht="12" customHeight="1" x14ac:dyDescent="0.25">
      <c r="A30" s="14" t="s">
        <v>79</v>
      </c>
      <c r="B30" s="206">
        <v>0</v>
      </c>
      <c r="C30" s="206">
        <v>0</v>
      </c>
      <c r="D30" s="206">
        <v>0</v>
      </c>
      <c r="E30" s="206">
        <v>0</v>
      </c>
      <c r="F30" s="206">
        <v>0</v>
      </c>
      <c r="G30" s="206">
        <v>0</v>
      </c>
      <c r="H30" s="206">
        <v>0</v>
      </c>
      <c r="I30" s="206">
        <v>0</v>
      </c>
      <c r="J30" s="206">
        <v>0</v>
      </c>
      <c r="K30" s="206">
        <v>0</v>
      </c>
      <c r="L30" s="206">
        <v>0</v>
      </c>
      <c r="M30" s="206">
        <v>0</v>
      </c>
      <c r="N30" s="206">
        <v>0</v>
      </c>
      <c r="O30" s="206">
        <v>0</v>
      </c>
      <c r="P30" s="206">
        <v>0</v>
      </c>
      <c r="Q30" s="206">
        <v>0</v>
      </c>
      <c r="R30" s="206">
        <v>0</v>
      </c>
      <c r="S30" s="206">
        <v>0</v>
      </c>
      <c r="T30" s="206">
        <v>0</v>
      </c>
      <c r="U30" s="206">
        <v>0</v>
      </c>
      <c r="V30" s="206">
        <v>0</v>
      </c>
      <c r="W30" s="206">
        <v>0</v>
      </c>
      <c r="DA30" s="71" t="s">
        <v>2393</v>
      </c>
    </row>
    <row r="31" spans="1:105" ht="12" customHeight="1" x14ac:dyDescent="0.25">
      <c r="A31" s="21" t="s">
        <v>38</v>
      </c>
      <c r="B31" s="209">
        <v>42.132416165090277</v>
      </c>
      <c r="C31" s="209">
        <v>43.93809114359415</v>
      </c>
      <c r="D31" s="209">
        <v>40.928632846087702</v>
      </c>
      <c r="E31" s="209">
        <v>41.358555460017193</v>
      </c>
      <c r="F31" s="209">
        <v>40.49871023215821</v>
      </c>
      <c r="G31" s="209">
        <v>41.100601891659501</v>
      </c>
      <c r="H31" s="209">
        <v>41.530524505588993</v>
      </c>
      <c r="I31" s="209">
        <v>42.476354256233883</v>
      </c>
      <c r="J31" s="209">
        <v>41.358555460017193</v>
      </c>
      <c r="K31" s="209">
        <v>35.339638865004297</v>
      </c>
      <c r="L31" s="209">
        <v>38.005159071367153</v>
      </c>
      <c r="M31" s="209">
        <v>37.231298366294062</v>
      </c>
      <c r="N31" s="209">
        <v>32.158211521926049</v>
      </c>
      <c r="O31" s="209">
        <v>29.836629406706791</v>
      </c>
      <c r="P31" s="209">
        <v>30.782459157351671</v>
      </c>
      <c r="Q31" s="209">
        <v>31.728288907996561</v>
      </c>
      <c r="R31" s="209">
        <v>38.356663800515904</v>
      </c>
      <c r="S31" s="209">
        <v>45.133018056749783</v>
      </c>
      <c r="T31" s="209">
        <v>47.411951848667243</v>
      </c>
      <c r="U31" s="209">
        <v>49.777042132416163</v>
      </c>
      <c r="V31" s="209">
        <v>43.907910576096299</v>
      </c>
      <c r="W31" s="209">
        <v>47.347033533963881</v>
      </c>
      <c r="DA31" s="86" t="s">
        <v>2394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TRE_emi!B5</f>
        <v>115.5603448781097</v>
      </c>
      <c r="C33" s="205">
        <f>TRE_emi!C5</f>
        <v>111.9822400787025</v>
      </c>
      <c r="D33" s="205">
        <f>TRE_emi!D5</f>
        <v>58.422675238968267</v>
      </c>
      <c r="E33" s="205">
        <f>TRE_emi!E5</f>
        <v>64.380495238143411</v>
      </c>
      <c r="F33" s="205">
        <f>TRE_emi!F5</f>
        <v>73.329110639095973</v>
      </c>
      <c r="G33" s="205">
        <f>TRE_emi!G5</f>
        <v>70.692426719211824</v>
      </c>
      <c r="H33" s="205">
        <f>TRE_emi!H5</f>
        <v>66.60273671783861</v>
      </c>
      <c r="I33" s="205">
        <f>TRE_emi!I5</f>
        <v>70.226323557999734</v>
      </c>
      <c r="J33" s="205">
        <f>TRE_emi!J5</f>
        <v>60.001574039015367</v>
      </c>
      <c r="K33" s="205">
        <f>TRE_emi!K5</f>
        <v>51.898453558973927</v>
      </c>
      <c r="L33" s="205">
        <f>TRE_emi!L5</f>
        <v>89.091945359205027</v>
      </c>
      <c r="M33" s="205">
        <f>TRE_emi!M5</f>
        <v>53.149813918210313</v>
      </c>
      <c r="N33" s="205">
        <f>TRE_emi!N5</f>
        <v>45.198390599049162</v>
      </c>
      <c r="O33" s="205">
        <f>TRE_emi!O5</f>
        <v>50.202212038470222</v>
      </c>
      <c r="P33" s="205">
        <f>TRE_emi!P5</f>
        <v>50.404172038636929</v>
      </c>
      <c r="Q33" s="205">
        <f>TRE_emi!Q5</f>
        <v>54.41025059816981</v>
      </c>
      <c r="R33" s="205">
        <f>TRE_emi!R5</f>
        <v>57.673645559205269</v>
      </c>
      <c r="S33" s="205">
        <f>TRE_emi!S5</f>
        <v>60.706835641254941</v>
      </c>
      <c r="T33" s="205">
        <f>TRE_emi!T5</f>
        <v>77.984310598666355</v>
      </c>
      <c r="U33" s="205">
        <f>TRE_emi!U5</f>
        <v>82.127332798749791</v>
      </c>
      <c r="V33" s="205">
        <f>TRE_emi!V5</f>
        <v>70.264722959044917</v>
      </c>
      <c r="W33" s="205">
        <f>TRE_emi!W5</f>
        <v>77.411103118573777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43.507204994341066</v>
      </c>
      <c r="C35" s="286">
        <f t="shared" si="5"/>
        <v>42.64344725632062</v>
      </c>
      <c r="D35" s="286">
        <f t="shared" si="5"/>
        <v>34.350462140585073</v>
      </c>
      <c r="E35" s="286">
        <f t="shared" si="5"/>
        <v>40.642785021565118</v>
      </c>
      <c r="F35" s="286">
        <f t="shared" si="5"/>
        <v>43.462515744107947</v>
      </c>
      <c r="G35" s="286">
        <f t="shared" si="5"/>
        <v>46.831097798826896</v>
      </c>
      <c r="H35" s="286">
        <f t="shared" si="5"/>
        <v>46.821368081264715</v>
      </c>
      <c r="I35" s="286">
        <f t="shared" si="5"/>
        <v>46.528788017651593</v>
      </c>
      <c r="J35" s="286">
        <f t="shared" si="5"/>
        <v>47.805916403547229</v>
      </c>
      <c r="K35" s="286">
        <f t="shared" si="5"/>
        <v>49.51359416164307</v>
      </c>
      <c r="L35" s="286">
        <f t="shared" si="5"/>
        <v>54.080572925513856</v>
      </c>
      <c r="M35" s="286">
        <f t="shared" si="5"/>
        <v>41.621384678443064</v>
      </c>
      <c r="N35" s="286">
        <f t="shared" si="5"/>
        <v>36.992519660933695</v>
      </c>
      <c r="O35" s="286">
        <f t="shared" si="5"/>
        <v>36.477475559081363</v>
      </c>
      <c r="P35" s="286">
        <f t="shared" si="5"/>
        <v>36.0572757699113</v>
      </c>
      <c r="Q35" s="286">
        <f t="shared" si="5"/>
        <v>36.766090679807057</v>
      </c>
      <c r="R35" s="286">
        <f t="shared" si="5"/>
        <v>41.284043125411188</v>
      </c>
      <c r="S35" s="286">
        <f t="shared" si="5"/>
        <v>42.518388526293563</v>
      </c>
      <c r="T35" s="286">
        <f t="shared" si="5"/>
        <v>41.751342790331591</v>
      </c>
      <c r="U35" s="286">
        <f t="shared" si="5"/>
        <v>42.875436860312391</v>
      </c>
      <c r="V35" s="286">
        <f t="shared" si="5"/>
        <v>42.557364879053466</v>
      </c>
      <c r="W35" s="286">
        <f t="shared" si="5"/>
        <v>42.563524866177374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42.781759830658061</v>
      </c>
      <c r="C36" s="346">
        <f t="shared" si="6"/>
        <v>41.849956359804899</v>
      </c>
      <c r="D36" s="346">
        <f t="shared" si="6"/>
        <v>40.087486950549071</v>
      </c>
      <c r="E36" s="346">
        <f t="shared" si="6"/>
        <v>42.374816256101994</v>
      </c>
      <c r="F36" s="346">
        <f t="shared" si="6"/>
        <v>43.406404274449287</v>
      </c>
      <c r="G36" s="346">
        <f t="shared" si="6"/>
        <v>41.60057869760859</v>
      </c>
      <c r="H36" s="346">
        <f t="shared" si="6"/>
        <v>37.812095297740456</v>
      </c>
      <c r="I36" s="346">
        <f t="shared" si="6"/>
        <v>36.616735261600496</v>
      </c>
      <c r="J36" s="346">
        <f t="shared" si="6"/>
        <v>37.010976722049861</v>
      </c>
      <c r="K36" s="346">
        <f t="shared" si="6"/>
        <v>39.228951495008772</v>
      </c>
      <c r="L36" s="346">
        <f t="shared" si="6"/>
        <v>34.919438571294485</v>
      </c>
      <c r="M36" s="346">
        <f t="shared" si="6"/>
        <v>31.582175967024074</v>
      </c>
      <c r="N36" s="346">
        <f t="shared" si="6"/>
        <v>32.239641144314447</v>
      </c>
      <c r="O36" s="346">
        <f t="shared" si="6"/>
        <v>32.415197771677263</v>
      </c>
      <c r="P36" s="346">
        <f t="shared" si="6"/>
        <v>28.370332708784439</v>
      </c>
      <c r="Q36" s="346">
        <f t="shared" si="6"/>
        <v>26.923559010773882</v>
      </c>
      <c r="R36" s="346">
        <f t="shared" si="6"/>
        <v>26.860660608271431</v>
      </c>
      <c r="S36" s="346">
        <f t="shared" si="6"/>
        <v>26.100317336551125</v>
      </c>
      <c r="T36" s="346">
        <f t="shared" si="6"/>
        <v>26.838077894969604</v>
      </c>
      <c r="U36" s="346">
        <f t="shared" si="6"/>
        <v>26.400231990026484</v>
      </c>
      <c r="V36" s="346">
        <f t="shared" si="6"/>
        <v>29.232020814124255</v>
      </c>
      <c r="W36" s="346">
        <f t="shared" si="6"/>
        <v>28.974596433988175</v>
      </c>
      <c r="DA36" s="119"/>
    </row>
    <row r="37" spans="1:105" ht="12" customHeight="1" x14ac:dyDescent="0.25">
      <c r="A37" s="158" t="s">
        <v>2138</v>
      </c>
      <c r="B37" s="346">
        <f>IF(TRE_ued!B$5=0,"",TRE_ued!B$5/B$5*1000)</f>
        <v>23.589594332896603</v>
      </c>
      <c r="C37" s="346">
        <f>IF(TRE_ued!C$5=0,"",TRE_ued!C$5/C$5*1000)</f>
        <v>23.203900759513061</v>
      </c>
      <c r="D37" s="346">
        <f>IF(TRE_ued!D$5=0,"",TRE_ued!D$5/D$5*1000)</f>
        <v>22.934535971231796</v>
      </c>
      <c r="E37" s="346">
        <f>IF(TRE_ued!E$5=0,"",TRE_ued!E$5/E$5*1000)</f>
        <v>24.172762674672494</v>
      </c>
      <c r="F37" s="346">
        <f>IF(TRE_ued!F$5=0,"",TRE_ued!F$5/F$5*1000)</f>
        <v>24.55790543775095</v>
      </c>
      <c r="G37" s="346">
        <f>IF(TRE_ued!G$5=0,"",TRE_ued!G$5/G$5*1000)</f>
        <v>23.648838773783787</v>
      </c>
      <c r="H37" s="346">
        <f>IF(TRE_ued!H$5=0,"",TRE_ued!H$5/H$5*1000)</f>
        <v>21.547905131338929</v>
      </c>
      <c r="I37" s="346">
        <f>IF(TRE_ued!I$5=0,"",TRE_ued!I$5/I$5*1000)</f>
        <v>20.787623473009937</v>
      </c>
      <c r="J37" s="346">
        <f>IF(TRE_ued!J$5=0,"",TRE_ued!J$5/J$5*1000)</f>
        <v>21.099042883071071</v>
      </c>
      <c r="K37" s="346">
        <f>IF(TRE_ued!K$5=0,"",TRE_ued!K$5/K$5*1000)</f>
        <v>22.348094697688424</v>
      </c>
      <c r="L37" s="346">
        <f>IF(TRE_ued!L$5=0,"",TRE_ued!L$5/L$5*1000)</f>
        <v>19.5324921978867</v>
      </c>
      <c r="M37" s="346">
        <f>IF(TRE_ued!M$5=0,"",TRE_ued!M$5/M$5*1000)</f>
        <v>18.034723416846795</v>
      </c>
      <c r="N37" s="346">
        <f>IF(TRE_ued!N$5=0,"",TRE_ued!N$5/N$5*1000)</f>
        <v>18.419145820090172</v>
      </c>
      <c r="O37" s="346">
        <f>IF(TRE_ued!O$5=0,"",TRE_ued!O$5/O$5*1000)</f>
        <v>18.388984936876128</v>
      </c>
      <c r="P37" s="346">
        <f>IF(TRE_ued!P$5=0,"",TRE_ued!P$5/P$5*1000)</f>
        <v>16.111145612744004</v>
      </c>
      <c r="Q37" s="346">
        <f>IF(TRE_ued!Q$5=0,"",TRE_ued!Q$5/Q$5*1000)</f>
        <v>15.266217770627286</v>
      </c>
      <c r="R37" s="346">
        <f>IF(TRE_ued!R$5=0,"",TRE_ued!R$5/R$5*1000)</f>
        <v>15.297821833984136</v>
      </c>
      <c r="S37" s="346">
        <f>IF(TRE_ued!S$5=0,"",TRE_ued!S$5/S$5*1000)</f>
        <v>14.92063570818239</v>
      </c>
      <c r="T37" s="346">
        <f>IF(TRE_ued!T$5=0,"",TRE_ued!T$5/T$5*1000)</f>
        <v>15.231428368539595</v>
      </c>
      <c r="U37" s="346">
        <f>IF(TRE_ued!U$5=0,"",TRE_ued!U$5/U$5*1000)</f>
        <v>14.985418551101775</v>
      </c>
      <c r="V37" s="346">
        <f>IF(TRE_ued!V$5=0,"",TRE_ued!V$5/V$5*1000)</f>
        <v>16.609333594509692</v>
      </c>
      <c r="W37" s="346">
        <f>IF(TRE_ued!W$5=0,"",TRE_ued!W$5/W$5*1000)</f>
        <v>16.444608361584187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1.3446794910626791</v>
      </c>
      <c r="C38" s="347">
        <f t="shared" si="7"/>
        <v>1.2878331335347062</v>
      </c>
      <c r="D38" s="347">
        <f t="shared" si="7"/>
        <v>0.88976036193698993</v>
      </c>
      <c r="E38" s="347">
        <f t="shared" si="7"/>
        <v>0.93811373660428565</v>
      </c>
      <c r="F38" s="347">
        <f t="shared" si="7"/>
        <v>1.0350104454442348</v>
      </c>
      <c r="G38" s="347">
        <f t="shared" si="7"/>
        <v>0.99487037960729729</v>
      </c>
      <c r="H38" s="347">
        <f t="shared" si="7"/>
        <v>0.95493739447404169</v>
      </c>
      <c r="I38" s="347">
        <f t="shared" si="7"/>
        <v>0.99406184067586345</v>
      </c>
      <c r="J38" s="347">
        <f t="shared" si="7"/>
        <v>0.92256538113820907</v>
      </c>
      <c r="K38" s="347">
        <f t="shared" si="7"/>
        <v>0.93164894150267863</v>
      </c>
      <c r="L38" s="347">
        <f t="shared" si="7"/>
        <v>1.2167600539806598</v>
      </c>
      <c r="M38" s="347">
        <f t="shared" si="7"/>
        <v>0.90406968895075202</v>
      </c>
      <c r="N38" s="347">
        <f t="shared" si="7"/>
        <v>0.89558183929830193</v>
      </c>
      <c r="O38" s="347">
        <f t="shared" si="7"/>
        <v>1.0051003307127675</v>
      </c>
      <c r="P38" s="347">
        <f t="shared" si="7"/>
        <v>0.98871883406396066</v>
      </c>
      <c r="Q38" s="347">
        <f t="shared" si="7"/>
        <v>1.0145355957460658</v>
      </c>
      <c r="R38" s="347">
        <f t="shared" si="7"/>
        <v>0.94055225959253019</v>
      </c>
      <c r="S38" s="347">
        <f t="shared" si="7"/>
        <v>0.87087226365668757</v>
      </c>
      <c r="T38" s="347">
        <f t="shared" si="7"/>
        <v>0.98932583315333711</v>
      </c>
      <c r="U38" s="347">
        <f t="shared" si="7"/>
        <v>0.98898800596562797</v>
      </c>
      <c r="V38" s="347">
        <f t="shared" si="7"/>
        <v>0.97133549985343104</v>
      </c>
      <c r="W38" s="347">
        <f t="shared" si="7"/>
        <v>0.98452190046313659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final energy consumption"</f>
        <v>PT: Transport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5">
        <v>85.938950988822</v>
      </c>
      <c r="C5" s="225">
        <v>86.953998280309591</v>
      </c>
      <c r="D5" s="225">
        <v>65.661134995700777</v>
      </c>
      <c r="E5" s="225">
        <v>68.627601031814237</v>
      </c>
      <c r="F5" s="225">
        <v>70.848667239896812</v>
      </c>
      <c r="G5" s="225">
        <v>71.056921754084257</v>
      </c>
      <c r="H5" s="225">
        <v>69.745657781599306</v>
      </c>
      <c r="I5" s="225">
        <v>70.645829750644907</v>
      </c>
      <c r="J5" s="225">
        <v>65.03774720550301</v>
      </c>
      <c r="K5" s="225">
        <v>55.706018916595013</v>
      </c>
      <c r="L5" s="225">
        <v>73.220636285468615</v>
      </c>
      <c r="M5" s="225">
        <v>58.789509888220103</v>
      </c>
      <c r="N5" s="225">
        <v>50.468185726569217</v>
      </c>
      <c r="O5" s="225">
        <v>49.947463456577808</v>
      </c>
      <c r="P5" s="225">
        <v>50.979277730008597</v>
      </c>
      <c r="Q5" s="225">
        <v>53.630696474634561</v>
      </c>
      <c r="R5" s="225">
        <v>61.318916595012901</v>
      </c>
      <c r="S5" s="225">
        <v>69.708082545141878</v>
      </c>
      <c r="T5" s="225">
        <v>78.825709372312986</v>
      </c>
      <c r="U5" s="225">
        <v>83.041788478073926</v>
      </c>
      <c r="V5" s="225">
        <v>72.338263112639723</v>
      </c>
      <c r="W5" s="225">
        <v>78.628116938950996</v>
      </c>
      <c r="DA5" s="89" t="s">
        <v>2378</v>
      </c>
    </row>
    <row r="6" spans="1:105" ht="12" customHeight="1" x14ac:dyDescent="0.25">
      <c r="A6" s="55" t="s">
        <v>92</v>
      </c>
      <c r="B6" s="261">
        <v>1.916858006629313</v>
      </c>
      <c r="C6" s="261">
        <v>1.966004609448867</v>
      </c>
      <c r="D6" s="261">
        <v>1.61953325421176</v>
      </c>
      <c r="E6" s="261">
        <v>1.671034637391922</v>
      </c>
      <c r="F6" s="261">
        <v>1.6893683400182951</v>
      </c>
      <c r="G6" s="261">
        <v>1.702861404855905</v>
      </c>
      <c r="H6" s="261">
        <v>1.69042002410506</v>
      </c>
      <c r="I6" s="261">
        <v>1.718610120652694</v>
      </c>
      <c r="J6" s="261">
        <v>1.6161903457192739</v>
      </c>
      <c r="K6" s="261">
        <v>1.3833209328557721</v>
      </c>
      <c r="L6" s="261">
        <v>1.6743399948860129</v>
      </c>
      <c r="M6" s="261">
        <v>1.458403232768996</v>
      </c>
      <c r="N6" s="261">
        <v>1.2551462082924381</v>
      </c>
      <c r="O6" s="261">
        <v>1.2121007719890919</v>
      </c>
      <c r="P6" s="261">
        <v>1.242291916403965</v>
      </c>
      <c r="Q6" s="261">
        <v>1.296612728060899</v>
      </c>
      <c r="R6" s="261">
        <v>1.514813346468344</v>
      </c>
      <c r="S6" s="261">
        <v>1.7447457363760039</v>
      </c>
      <c r="T6" s="261">
        <v>1.906047264269904</v>
      </c>
      <c r="U6" s="261">
        <v>2.0075777772673931</v>
      </c>
      <c r="V6" s="261">
        <v>1.7578272106204791</v>
      </c>
      <c r="W6" s="261">
        <v>1.900949732494686</v>
      </c>
      <c r="DA6" s="67" t="s">
        <v>2395</v>
      </c>
    </row>
    <row r="7" spans="1:105" ht="12" customHeight="1" x14ac:dyDescent="0.25">
      <c r="A7" s="202" t="s">
        <v>93</v>
      </c>
      <c r="B7" s="226">
        <v>2.6069268890158672</v>
      </c>
      <c r="C7" s="226">
        <v>2.6737662688504589</v>
      </c>
      <c r="D7" s="226">
        <v>2.202565225727994</v>
      </c>
      <c r="E7" s="226">
        <v>2.2726071068530138</v>
      </c>
      <c r="F7" s="226">
        <v>2.2975409424248818</v>
      </c>
      <c r="G7" s="226">
        <v>2.3158915106040299</v>
      </c>
      <c r="H7" s="226">
        <v>2.2989712327828822</v>
      </c>
      <c r="I7" s="226">
        <v>2.3373097640876641</v>
      </c>
      <c r="J7" s="226">
        <v>2.1980188701782128</v>
      </c>
      <c r="K7" s="226">
        <v>1.8813164686838499</v>
      </c>
      <c r="L7" s="226">
        <v>2.2771023930449772</v>
      </c>
      <c r="M7" s="226">
        <v>1.983428396565835</v>
      </c>
      <c r="N7" s="226">
        <v>1.706998843277715</v>
      </c>
      <c r="O7" s="226">
        <v>1.6484570499051661</v>
      </c>
      <c r="P7" s="226">
        <v>1.6895170063093921</v>
      </c>
      <c r="Q7" s="226">
        <v>1.7633933101628221</v>
      </c>
      <c r="R7" s="226">
        <v>2.0601461511969492</v>
      </c>
      <c r="S7" s="226">
        <v>2.3728542014713661</v>
      </c>
      <c r="T7" s="226">
        <v>2.5922242794070698</v>
      </c>
      <c r="U7" s="226">
        <v>2.7303057770836539</v>
      </c>
      <c r="V7" s="226">
        <v>2.3906450064438518</v>
      </c>
      <c r="W7" s="226">
        <v>2.5852916361927729</v>
      </c>
      <c r="DA7" s="174" t="s">
        <v>2396</v>
      </c>
    </row>
    <row r="8" spans="1:105" ht="12" customHeight="1" x14ac:dyDescent="0.25">
      <c r="A8" s="202" t="s">
        <v>94</v>
      </c>
      <c r="B8" s="226">
        <v>3.220321451137246</v>
      </c>
      <c r="C8" s="226">
        <v>3.3028877438740958</v>
      </c>
      <c r="D8" s="226">
        <v>2.720815867075757</v>
      </c>
      <c r="E8" s="226">
        <v>2.8073381908184301</v>
      </c>
      <c r="F8" s="226">
        <v>2.8381388112307349</v>
      </c>
      <c r="G8" s="226">
        <v>2.860807160157921</v>
      </c>
      <c r="H8" s="226">
        <v>2.839905640496502</v>
      </c>
      <c r="I8" s="226">
        <v>2.8872650026965259</v>
      </c>
      <c r="J8" s="226">
        <v>2.7151997808083799</v>
      </c>
      <c r="K8" s="226">
        <v>2.323979167197697</v>
      </c>
      <c r="L8" s="226">
        <v>2.812891191408502</v>
      </c>
      <c r="M8" s="226">
        <v>2.4501174310519138</v>
      </c>
      <c r="N8" s="226">
        <v>2.1086456299312961</v>
      </c>
      <c r="O8" s="226">
        <v>2.0363292969416751</v>
      </c>
      <c r="P8" s="226">
        <v>2.0870504195586612</v>
      </c>
      <c r="Q8" s="226">
        <v>2.1783093831423099</v>
      </c>
      <c r="R8" s="226">
        <v>2.5448864220668188</v>
      </c>
      <c r="S8" s="226">
        <v>2.9311728371116872</v>
      </c>
      <c r="T8" s="226">
        <v>3.2021594039734391</v>
      </c>
      <c r="U8" s="226">
        <v>3.37273066580922</v>
      </c>
      <c r="V8" s="226">
        <v>2.953149713842405</v>
      </c>
      <c r="W8" s="226">
        <v>3.1935955505910729</v>
      </c>
      <c r="DA8" s="174" t="s">
        <v>2397</v>
      </c>
    </row>
    <row r="9" spans="1:105" ht="12" customHeight="1" x14ac:dyDescent="0.25">
      <c r="A9" s="202" t="s">
        <v>95</v>
      </c>
      <c r="B9" s="226">
        <v>1.993532326894486</v>
      </c>
      <c r="C9" s="226">
        <v>2.0446447938268211</v>
      </c>
      <c r="D9" s="226">
        <v>1.684314584380231</v>
      </c>
      <c r="E9" s="226">
        <v>1.7378760228875989</v>
      </c>
      <c r="F9" s="226">
        <v>1.756943073619027</v>
      </c>
      <c r="G9" s="226">
        <v>1.7709758610501409</v>
      </c>
      <c r="H9" s="226">
        <v>1.758036825069262</v>
      </c>
      <c r="I9" s="226">
        <v>1.7873545254788019</v>
      </c>
      <c r="J9" s="226">
        <v>1.6808379595480449</v>
      </c>
      <c r="K9" s="226">
        <v>1.4386537701700031</v>
      </c>
      <c r="L9" s="226">
        <v>1.7413135946814531</v>
      </c>
      <c r="M9" s="226">
        <v>1.516739362079756</v>
      </c>
      <c r="N9" s="226">
        <v>1.305352056624135</v>
      </c>
      <c r="O9" s="226">
        <v>1.2605848028686559</v>
      </c>
      <c r="P9" s="226">
        <v>1.2919835930601229</v>
      </c>
      <c r="Q9" s="226">
        <v>1.3484772371833349</v>
      </c>
      <c r="R9" s="226">
        <v>1.5754058803270781</v>
      </c>
      <c r="S9" s="226">
        <v>1.814535565831044</v>
      </c>
      <c r="T9" s="226">
        <v>1.9822891548407</v>
      </c>
      <c r="U9" s="226">
        <v>2.0878808883580882</v>
      </c>
      <c r="V9" s="226">
        <v>1.8281402990452991</v>
      </c>
      <c r="W9" s="226">
        <v>1.976987721794474</v>
      </c>
      <c r="DA9" s="174" t="s">
        <v>2398</v>
      </c>
    </row>
    <row r="10" spans="1:105" ht="12" customHeight="1" x14ac:dyDescent="0.25">
      <c r="A10" s="56" t="s">
        <v>96</v>
      </c>
      <c r="B10" s="262">
        <v>2.2155934322468558</v>
      </c>
      <c r="C10" s="262">
        <v>2.2578121143441598</v>
      </c>
      <c r="D10" s="262">
        <v>1.7700407431788601</v>
      </c>
      <c r="E10" s="262">
        <v>1.8521613271239299</v>
      </c>
      <c r="F10" s="262">
        <v>1.909417589901808</v>
      </c>
      <c r="G10" s="262">
        <v>1.922451324163305</v>
      </c>
      <c r="H10" s="262">
        <v>1.8835012102420821</v>
      </c>
      <c r="I10" s="262">
        <v>1.9007871589591421</v>
      </c>
      <c r="J10" s="262">
        <v>1.7460886488167191</v>
      </c>
      <c r="K10" s="262">
        <v>1.4973779914365251</v>
      </c>
      <c r="L10" s="262">
        <v>1.897572167000577</v>
      </c>
      <c r="M10" s="262">
        <v>1.5786624239975751</v>
      </c>
      <c r="N10" s="262">
        <v>1.3575357889106141</v>
      </c>
      <c r="O10" s="262">
        <v>1.3447923029740101</v>
      </c>
      <c r="P10" s="262">
        <v>1.3722836990490179</v>
      </c>
      <c r="Q10" s="262">
        <v>1.444974937634838</v>
      </c>
      <c r="R10" s="262">
        <v>1.651757885686584</v>
      </c>
      <c r="S10" s="262">
        <v>1.8802924531762319</v>
      </c>
      <c r="T10" s="262">
        <v>2.116214103682998</v>
      </c>
      <c r="U10" s="262">
        <v>2.231971627089099</v>
      </c>
      <c r="V10" s="262">
        <v>1.94514132763227</v>
      </c>
      <c r="W10" s="262">
        <v>2.1107209273983591</v>
      </c>
      <c r="DA10" s="68" t="s">
        <v>2399</v>
      </c>
    </row>
    <row r="11" spans="1:105" ht="12" customHeight="1" x14ac:dyDescent="0.25">
      <c r="A11" s="37" t="s">
        <v>160</v>
      </c>
      <c r="B11" s="228">
        <v>0.17317141834350161</v>
      </c>
      <c r="C11" s="228">
        <v>0.1637614387590518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0.15101974844837951</v>
      </c>
      <c r="J11" s="228">
        <v>0.14681111443456721</v>
      </c>
      <c r="K11" s="228">
        <v>0.14572093095028141</v>
      </c>
      <c r="L11" s="228">
        <v>0.1070095236692357</v>
      </c>
      <c r="M11" s="228">
        <v>7.2677216133008149E-2</v>
      </c>
      <c r="N11" s="228">
        <v>7.1129632189062833E-2</v>
      </c>
      <c r="O11" s="228">
        <v>0.1135141875253714</v>
      </c>
      <c r="P11" s="228">
        <v>0.11237157923856859</v>
      </c>
      <c r="Q11" s="228">
        <v>0.1139774358624097</v>
      </c>
      <c r="R11" s="228">
        <v>0.14376878205773599</v>
      </c>
      <c r="S11" s="228">
        <v>0.1412331432703578</v>
      </c>
      <c r="T11" s="228">
        <v>0.188847717313045</v>
      </c>
      <c r="U11" s="228">
        <v>0.18150972819750799</v>
      </c>
      <c r="V11" s="228">
        <v>0.1639053586570339</v>
      </c>
      <c r="W11" s="228">
        <v>0.19257485352181189</v>
      </c>
      <c r="DA11" s="69" t="s">
        <v>2400</v>
      </c>
    </row>
    <row r="12" spans="1:105" ht="12" customHeight="1" x14ac:dyDescent="0.25">
      <c r="A12" s="37" t="s">
        <v>162</v>
      </c>
      <c r="B12" s="228">
        <v>0.77882203181306053</v>
      </c>
      <c r="C12" s="228">
        <v>0.79317634170137152</v>
      </c>
      <c r="D12" s="228">
        <v>0.6738143761509171</v>
      </c>
      <c r="E12" s="228">
        <v>0.77466692432292039</v>
      </c>
      <c r="F12" s="228">
        <v>0.86802495167448968</v>
      </c>
      <c r="G12" s="228">
        <v>0.88837025420821636</v>
      </c>
      <c r="H12" s="228">
        <v>0.81243799542097961</v>
      </c>
      <c r="I12" s="228">
        <v>0.60667913098103488</v>
      </c>
      <c r="J12" s="228">
        <v>0.40926652922230949</v>
      </c>
      <c r="K12" s="228">
        <v>0.34655509011429603</v>
      </c>
      <c r="L12" s="228">
        <v>0.63634451162870276</v>
      </c>
      <c r="M12" s="228">
        <v>0.45164732032757909</v>
      </c>
      <c r="N12" s="228">
        <v>0.38464284177582592</v>
      </c>
      <c r="O12" s="228">
        <v>0.43503489967666398</v>
      </c>
      <c r="P12" s="228">
        <v>0.43216837827262111</v>
      </c>
      <c r="Q12" s="228">
        <v>0.49383412412837152</v>
      </c>
      <c r="R12" s="228">
        <v>0.45671787678722631</v>
      </c>
      <c r="S12" s="228">
        <v>0.48561090838566878</v>
      </c>
      <c r="T12" s="228">
        <v>0.67430044078791251</v>
      </c>
      <c r="U12" s="228">
        <v>0.74203173810709988</v>
      </c>
      <c r="V12" s="228">
        <v>0.62098903000479566</v>
      </c>
      <c r="W12" s="228">
        <v>0.6694288623125898</v>
      </c>
      <c r="DA12" s="69" t="s">
        <v>2401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2402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2403</v>
      </c>
    </row>
    <row r="15" spans="1:105" ht="12" customHeight="1" x14ac:dyDescent="0.25">
      <c r="A15" s="37" t="s">
        <v>38</v>
      </c>
      <c r="B15" s="228">
        <v>1.2635999820902939</v>
      </c>
      <c r="C15" s="228">
        <v>1.300874333883737</v>
      </c>
      <c r="D15" s="228">
        <v>1.0962263670279431</v>
      </c>
      <c r="E15" s="228">
        <v>1.0774944028010101</v>
      </c>
      <c r="F15" s="228">
        <v>1.041392638227318</v>
      </c>
      <c r="G15" s="228">
        <v>1.0340810699550891</v>
      </c>
      <c r="H15" s="228">
        <v>1.071063214821103</v>
      </c>
      <c r="I15" s="228">
        <v>1.143088279529727</v>
      </c>
      <c r="J15" s="228">
        <v>1.190011005159842</v>
      </c>
      <c r="K15" s="228">
        <v>1.0051019703719479</v>
      </c>
      <c r="L15" s="228">
        <v>1.154218131702639</v>
      </c>
      <c r="M15" s="228">
        <v>1.0543378875369871</v>
      </c>
      <c r="N15" s="228">
        <v>0.90176331494572526</v>
      </c>
      <c r="O15" s="228">
        <v>0.7962432157719751</v>
      </c>
      <c r="P15" s="228">
        <v>0.82774374153782793</v>
      </c>
      <c r="Q15" s="228">
        <v>0.83716337764405657</v>
      </c>
      <c r="R15" s="228">
        <v>1.051271226841622</v>
      </c>
      <c r="S15" s="228">
        <v>1.253448401520205</v>
      </c>
      <c r="T15" s="228">
        <v>1.2530659455820401</v>
      </c>
      <c r="U15" s="228">
        <v>1.3084301607844899</v>
      </c>
      <c r="V15" s="228">
        <v>1.16024693897044</v>
      </c>
      <c r="W15" s="228">
        <v>1.2487172115639571</v>
      </c>
      <c r="DA15" s="69" t="s">
        <v>2404</v>
      </c>
    </row>
    <row r="16" spans="1:105" ht="12" customHeight="1" x14ac:dyDescent="0.25">
      <c r="A16" s="57" t="s">
        <v>2405</v>
      </c>
      <c r="B16" s="263">
        <f t="shared" ref="B16:W16" si="0">B17+B23</f>
        <v>15.596270255480942</v>
      </c>
      <c r="C16" s="263">
        <f t="shared" si="0"/>
        <v>15.685223080594023</v>
      </c>
      <c r="D16" s="263">
        <f t="shared" si="0"/>
        <v>11.501700003247562</v>
      </c>
      <c r="E16" s="263">
        <f t="shared" si="0"/>
        <v>12.037954873460951</v>
      </c>
      <c r="F16" s="263">
        <f t="shared" si="0"/>
        <v>12.482863050073888</v>
      </c>
      <c r="G16" s="263">
        <f t="shared" si="0"/>
        <v>12.497710509774684</v>
      </c>
      <c r="H16" s="263">
        <f t="shared" si="0"/>
        <v>12.24238117383176</v>
      </c>
      <c r="I16" s="263">
        <f t="shared" si="0"/>
        <v>12.420737721596659</v>
      </c>
      <c r="J16" s="263">
        <f t="shared" si="0"/>
        <v>11.426510348892752</v>
      </c>
      <c r="K16" s="263">
        <f t="shared" si="0"/>
        <v>9.7873375042810267</v>
      </c>
      <c r="L16" s="263">
        <f t="shared" si="0"/>
        <v>13.159477101427235</v>
      </c>
      <c r="M16" s="263">
        <f t="shared" si="0"/>
        <v>10.314737409298637</v>
      </c>
      <c r="N16" s="263">
        <f t="shared" si="0"/>
        <v>8.8514533940481499</v>
      </c>
      <c r="O16" s="263">
        <f t="shared" si="0"/>
        <v>8.7846595245488288</v>
      </c>
      <c r="P16" s="263">
        <f t="shared" si="0"/>
        <v>8.9604280669674239</v>
      </c>
      <c r="Q16" s="263">
        <f t="shared" si="0"/>
        <v>9.4357920632265575</v>
      </c>
      <c r="R16" s="263">
        <f t="shared" si="0"/>
        <v>10.762857290880874</v>
      </c>
      <c r="S16" s="263">
        <f t="shared" si="0"/>
        <v>12.223469984421364</v>
      </c>
      <c r="T16" s="263">
        <f t="shared" si="0"/>
        <v>13.77317735690378</v>
      </c>
      <c r="U16" s="263">
        <f t="shared" si="0"/>
        <v>14.523867486725191</v>
      </c>
      <c r="V16" s="263">
        <f t="shared" si="0"/>
        <v>12.646814333116154</v>
      </c>
      <c r="W16" s="263">
        <f t="shared" si="0"/>
        <v>13.728983523705278</v>
      </c>
      <c r="DA16" s="70"/>
    </row>
    <row r="17" spans="1:105" ht="12" customHeight="1" x14ac:dyDescent="0.25">
      <c r="A17" s="60" t="s">
        <v>2406</v>
      </c>
      <c r="B17" s="331">
        <v>9.9367250722961451</v>
      </c>
      <c r="C17" s="331">
        <v>9.5838711969629387</v>
      </c>
      <c r="D17" s="331">
        <v>4.5365153169752954</v>
      </c>
      <c r="E17" s="331">
        <v>5.1881087252565594</v>
      </c>
      <c r="F17" s="331">
        <v>6.0790287876166209</v>
      </c>
      <c r="G17" s="331">
        <v>5.9216467342470986</v>
      </c>
      <c r="H17" s="331">
        <v>5.4320272633537758</v>
      </c>
      <c r="I17" s="331">
        <v>5.4148346810266919</v>
      </c>
      <c r="J17" s="331">
        <v>4.3034380718788814</v>
      </c>
      <c r="K17" s="331">
        <v>3.7096635510421838</v>
      </c>
      <c r="L17" s="331">
        <v>7.7412923956229571</v>
      </c>
      <c r="M17" s="331">
        <v>3.915893998995208</v>
      </c>
      <c r="N17" s="331">
        <v>3.294403133207688</v>
      </c>
      <c r="O17" s="331">
        <v>3.889296264142915</v>
      </c>
      <c r="P17" s="331">
        <v>3.8644884342724151</v>
      </c>
      <c r="Q17" s="331">
        <v>4.2707781739343504</v>
      </c>
      <c r="R17" s="331">
        <v>4.2280453056083616</v>
      </c>
      <c r="S17" s="331">
        <v>4.3213710926174684</v>
      </c>
      <c r="T17" s="331">
        <v>5.8723781531669186</v>
      </c>
      <c r="U17" s="331">
        <v>6.2635836735384238</v>
      </c>
      <c r="V17" s="331">
        <v>5.2870150850528246</v>
      </c>
      <c r="W17" s="331">
        <v>5.8234233876626949</v>
      </c>
      <c r="DA17" s="72" t="s">
        <v>2407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2408</v>
      </c>
    </row>
    <row r="19" spans="1:105" ht="12" customHeight="1" x14ac:dyDescent="0.25">
      <c r="A19" s="59" t="s">
        <v>33</v>
      </c>
      <c r="B19" s="232">
        <v>3.8857342105866941</v>
      </c>
      <c r="C19" s="232">
        <v>3.8356195560251289</v>
      </c>
      <c r="D19" s="232">
        <v>0.25524484646048168</v>
      </c>
      <c r="E19" s="232">
        <v>0.26339706650405681</v>
      </c>
      <c r="F19" s="232">
        <v>0.27465342138319643</v>
      </c>
      <c r="G19" s="232">
        <v>0.2722062622262667</v>
      </c>
      <c r="H19" s="232">
        <v>0.26614143834173187</v>
      </c>
      <c r="I19" s="232">
        <v>0.77095460781407754</v>
      </c>
      <c r="J19" s="232">
        <v>0.97491318410487393</v>
      </c>
      <c r="K19" s="232">
        <v>0.73295746626447844</v>
      </c>
      <c r="L19" s="232">
        <v>4.2518051363058236</v>
      </c>
      <c r="M19" s="232">
        <v>0.73373518193047516</v>
      </c>
      <c r="N19" s="232">
        <v>0.48573870502241928</v>
      </c>
      <c r="O19" s="232">
        <v>0.51677516151155201</v>
      </c>
      <c r="P19" s="232">
        <v>0.51207075738139107</v>
      </c>
      <c r="Q19" s="232">
        <v>0.52078715275576581</v>
      </c>
      <c r="R19" s="232">
        <v>0.49535737976686078</v>
      </c>
      <c r="S19" s="232">
        <v>0.36956607222939541</v>
      </c>
      <c r="T19" s="232">
        <v>0.4300785644861736</v>
      </c>
      <c r="U19" s="232">
        <v>0.43315049218405349</v>
      </c>
      <c r="V19" s="232">
        <v>0.30819123518474723</v>
      </c>
      <c r="W19" s="232">
        <v>0.36612517000936401</v>
      </c>
      <c r="DA19" s="71" t="s">
        <v>2409</v>
      </c>
    </row>
    <row r="20" spans="1:105" ht="12" customHeight="1" x14ac:dyDescent="0.25">
      <c r="A20" s="59" t="s">
        <v>160</v>
      </c>
      <c r="B20" s="232">
        <v>0.77561845555740938</v>
      </c>
      <c r="C20" s="232">
        <v>0.7680727775262387</v>
      </c>
      <c r="D20" s="232">
        <v>0</v>
      </c>
      <c r="E20" s="232">
        <v>0</v>
      </c>
      <c r="F20" s="232">
        <v>0</v>
      </c>
      <c r="G20" s="232">
        <v>0</v>
      </c>
      <c r="H20" s="232">
        <v>0</v>
      </c>
      <c r="I20" s="232">
        <v>0.92558880515850694</v>
      </c>
      <c r="J20" s="232">
        <v>0.87877017494129173</v>
      </c>
      <c r="K20" s="232">
        <v>0.88114871185706634</v>
      </c>
      <c r="L20" s="232">
        <v>0.50232910798651997</v>
      </c>
      <c r="M20" s="232">
        <v>0.44108262733333942</v>
      </c>
      <c r="N20" s="232">
        <v>0.43833113917869693</v>
      </c>
      <c r="O20" s="232">
        <v>0.69789377433850253</v>
      </c>
      <c r="P20" s="232">
        <v>0.69180684249749758</v>
      </c>
      <c r="Q20" s="232">
        <v>0.70320209294386771</v>
      </c>
      <c r="R20" s="232">
        <v>0.89368179791385471</v>
      </c>
      <c r="S20" s="232">
        <v>0.89037431741835038</v>
      </c>
      <c r="T20" s="232">
        <v>1.1907177749383211</v>
      </c>
      <c r="U20" s="232">
        <v>1.1458936936052151</v>
      </c>
      <c r="V20" s="232">
        <v>1.0397015453176051</v>
      </c>
      <c r="W20" s="232">
        <v>1.21918082902015</v>
      </c>
      <c r="DA20" s="71" t="s">
        <v>2410</v>
      </c>
    </row>
    <row r="21" spans="1:105" ht="12" customHeight="1" x14ac:dyDescent="0.25">
      <c r="A21" s="59" t="s">
        <v>70</v>
      </c>
      <c r="B21" s="232">
        <v>1.787101955709097</v>
      </c>
      <c r="C21" s="232">
        <v>1.260028622578399</v>
      </c>
      <c r="D21" s="232">
        <v>0</v>
      </c>
      <c r="E21" s="232">
        <v>0</v>
      </c>
      <c r="F21" s="232">
        <v>0.46663077101232742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2411</v>
      </c>
    </row>
    <row r="22" spans="1:105" ht="12" customHeight="1" x14ac:dyDescent="0.25">
      <c r="A22" s="59" t="s">
        <v>162</v>
      </c>
      <c r="B22" s="232">
        <v>3.4882704504429438</v>
      </c>
      <c r="C22" s="232">
        <v>3.7201502408331719</v>
      </c>
      <c r="D22" s="232">
        <v>4.281270470514813</v>
      </c>
      <c r="E22" s="232">
        <v>4.9247116587525026</v>
      </c>
      <c r="F22" s="232">
        <v>5.3377445952210971</v>
      </c>
      <c r="G22" s="232">
        <v>5.6494404720208324</v>
      </c>
      <c r="H22" s="232">
        <v>5.1658858250120439</v>
      </c>
      <c r="I22" s="232">
        <v>3.7182912680541071</v>
      </c>
      <c r="J22" s="232">
        <v>2.449754712832716</v>
      </c>
      <c r="K22" s="232">
        <v>2.0955573729206391</v>
      </c>
      <c r="L22" s="232">
        <v>2.9871581513306138</v>
      </c>
      <c r="M22" s="232">
        <v>2.7410761897313929</v>
      </c>
      <c r="N22" s="232">
        <v>2.3703332890065711</v>
      </c>
      <c r="O22" s="232">
        <v>2.674627328292861</v>
      </c>
      <c r="P22" s="232">
        <v>2.660610834393526</v>
      </c>
      <c r="Q22" s="232">
        <v>3.046788928234716</v>
      </c>
      <c r="R22" s="232">
        <v>2.8390061279276462</v>
      </c>
      <c r="S22" s="232">
        <v>3.0614307029697221</v>
      </c>
      <c r="T22" s="232">
        <v>4.2515818137424226</v>
      </c>
      <c r="U22" s="232">
        <v>4.6845394877491549</v>
      </c>
      <c r="V22" s="232">
        <v>3.9391223045504722</v>
      </c>
      <c r="W22" s="232">
        <v>4.2381173886331807</v>
      </c>
      <c r="DA22" s="71" t="s">
        <v>2412</v>
      </c>
    </row>
    <row r="23" spans="1:105" ht="12" customHeight="1" x14ac:dyDescent="0.25">
      <c r="A23" s="60" t="s">
        <v>2413</v>
      </c>
      <c r="B23" s="331">
        <v>5.6595451831847976</v>
      </c>
      <c r="C23" s="331">
        <v>6.101351883631084</v>
      </c>
      <c r="D23" s="331">
        <v>6.9651846862722664</v>
      </c>
      <c r="E23" s="331">
        <v>6.8498461482043904</v>
      </c>
      <c r="F23" s="331">
        <v>6.4038342624572664</v>
      </c>
      <c r="G23" s="331">
        <v>6.5760637755275866</v>
      </c>
      <c r="H23" s="331">
        <v>6.8103539104779847</v>
      </c>
      <c r="I23" s="331">
        <v>7.0059030405699669</v>
      </c>
      <c r="J23" s="331">
        <v>7.123072277013871</v>
      </c>
      <c r="K23" s="331">
        <v>6.0776739532388433</v>
      </c>
      <c r="L23" s="331">
        <v>5.4181847058042791</v>
      </c>
      <c r="M23" s="331">
        <v>6.3988434103034297</v>
      </c>
      <c r="N23" s="331">
        <v>5.5570502608404624</v>
      </c>
      <c r="O23" s="331">
        <v>4.8953632604059143</v>
      </c>
      <c r="P23" s="331">
        <v>5.0959396326950097</v>
      </c>
      <c r="Q23" s="331">
        <v>5.1650138892922079</v>
      </c>
      <c r="R23" s="331">
        <v>6.5348119852725128</v>
      </c>
      <c r="S23" s="331">
        <v>7.9020988918038944</v>
      </c>
      <c r="T23" s="331">
        <v>7.9007992037368622</v>
      </c>
      <c r="U23" s="331">
        <v>8.2602838131867671</v>
      </c>
      <c r="V23" s="331">
        <v>7.3597992480633287</v>
      </c>
      <c r="W23" s="331">
        <v>7.905560136042582</v>
      </c>
      <c r="DA23" s="72" t="s">
        <v>2414</v>
      </c>
    </row>
    <row r="24" spans="1:105" ht="12" customHeight="1" x14ac:dyDescent="0.25">
      <c r="A24" s="57" t="s">
        <v>2415</v>
      </c>
      <c r="B24" s="263">
        <f t="shared" ref="B24:W24" si="1">B25+B26</f>
        <v>7.2525033516908533</v>
      </c>
      <c r="C24" s="263">
        <f t="shared" si="1"/>
        <v>7.3674385621278393</v>
      </c>
      <c r="D24" s="263">
        <f t="shared" si="1"/>
        <v>5.6313381012123624</v>
      </c>
      <c r="E24" s="263">
        <f t="shared" si="1"/>
        <v>5.9462354352642945</v>
      </c>
      <c r="F24" s="263">
        <f t="shared" si="1"/>
        <v>6.1940947605760854</v>
      </c>
      <c r="G24" s="263">
        <f t="shared" si="1"/>
        <v>6.2223635184832595</v>
      </c>
      <c r="H24" s="263">
        <f t="shared" si="1"/>
        <v>6.0631063870845106</v>
      </c>
      <c r="I24" s="263">
        <f t="shared" si="1"/>
        <v>6.014839298444338</v>
      </c>
      <c r="J24" s="263">
        <f t="shared" si="1"/>
        <v>5.3724078402405349</v>
      </c>
      <c r="K24" s="263">
        <f t="shared" si="1"/>
        <v>4.6030634426236405</v>
      </c>
      <c r="L24" s="263">
        <f t="shared" si="1"/>
        <v>6.1739745127292638</v>
      </c>
      <c r="M24" s="263">
        <f t="shared" si="1"/>
        <v>4.9306952583360637</v>
      </c>
      <c r="N24" s="263">
        <f t="shared" si="1"/>
        <v>4.2309877710967303</v>
      </c>
      <c r="O24" s="263">
        <f t="shared" si="1"/>
        <v>4.2606440402889278</v>
      </c>
      <c r="P24" s="263">
        <f t="shared" si="1"/>
        <v>4.3359543243307792</v>
      </c>
      <c r="Q24" s="263">
        <f t="shared" si="1"/>
        <v>4.5969281087988829</v>
      </c>
      <c r="R24" s="263">
        <f t="shared" si="1"/>
        <v>5.1511376534100819</v>
      </c>
      <c r="S24" s="263">
        <f t="shared" si="1"/>
        <v>5.8039200494450469</v>
      </c>
      <c r="T24" s="263">
        <f t="shared" si="1"/>
        <v>6.7022996621283584</v>
      </c>
      <c r="U24" s="263">
        <f t="shared" si="1"/>
        <v>7.0872377635406885</v>
      </c>
      <c r="V24" s="263">
        <f t="shared" si="1"/>
        <v>6.1518888807114402</v>
      </c>
      <c r="W24" s="263">
        <f t="shared" si="1"/>
        <v>6.6824223396946882</v>
      </c>
      <c r="DA24" s="70"/>
    </row>
    <row r="25" spans="1:105" ht="12" customHeight="1" x14ac:dyDescent="0.25">
      <c r="A25" s="60" t="s">
        <v>2416</v>
      </c>
      <c r="B25" s="264">
        <v>5.2973081849289532</v>
      </c>
      <c r="C25" s="264">
        <v>5.3621138604899938</v>
      </c>
      <c r="D25" s="264">
        <v>3.9794141819163671</v>
      </c>
      <c r="E25" s="264">
        <v>4.2417801051245334</v>
      </c>
      <c r="F25" s="264">
        <v>4.4709390537574247</v>
      </c>
      <c r="G25" s="264">
        <v>4.4854448855302351</v>
      </c>
      <c r="H25" s="264">
        <v>4.3388779624973486</v>
      </c>
      <c r="I25" s="264">
        <v>4.2618569753785884</v>
      </c>
      <c r="J25" s="264">
        <v>3.7238936876068749</v>
      </c>
      <c r="K25" s="264">
        <v>3.1920760911107529</v>
      </c>
      <c r="L25" s="264">
        <v>4.46614771794553</v>
      </c>
      <c r="M25" s="264">
        <v>3.443123960911687</v>
      </c>
      <c r="N25" s="264">
        <v>2.9507386386384429</v>
      </c>
      <c r="O25" s="264">
        <v>3.0243012528600528</v>
      </c>
      <c r="P25" s="264">
        <v>3.0688165695987339</v>
      </c>
      <c r="Q25" s="264">
        <v>3.2743831261767662</v>
      </c>
      <c r="R25" s="264">
        <v>3.6060280400123701</v>
      </c>
      <c r="S25" s="264">
        <v>4.0242793983415224</v>
      </c>
      <c r="T25" s="264">
        <v>4.7581314525730551</v>
      </c>
      <c r="U25" s="264">
        <v>5.0395084307279463</v>
      </c>
      <c r="V25" s="264">
        <v>4.3589051258785512</v>
      </c>
      <c r="W25" s="264">
        <v>4.7434536125501072</v>
      </c>
      <c r="DA25" s="72" t="s">
        <v>2417</v>
      </c>
    </row>
    <row r="26" spans="1:105" ht="12" customHeight="1" x14ac:dyDescent="0.25">
      <c r="A26" s="60" t="s">
        <v>2418</v>
      </c>
      <c r="B26" s="264">
        <v>1.9551951667619001</v>
      </c>
      <c r="C26" s="264">
        <v>2.005324701637845</v>
      </c>
      <c r="D26" s="264">
        <v>1.6519239192959949</v>
      </c>
      <c r="E26" s="264">
        <v>1.7044553301397609</v>
      </c>
      <c r="F26" s="264">
        <v>1.7231557068186609</v>
      </c>
      <c r="G26" s="264">
        <v>1.736918632953024</v>
      </c>
      <c r="H26" s="264">
        <v>1.724228424587162</v>
      </c>
      <c r="I26" s="264">
        <v>1.7529823230657491</v>
      </c>
      <c r="J26" s="264">
        <v>1.64851415263366</v>
      </c>
      <c r="K26" s="264">
        <v>1.4109873515128879</v>
      </c>
      <c r="L26" s="264">
        <v>1.707826794783734</v>
      </c>
      <c r="M26" s="264">
        <v>1.4875712974243771</v>
      </c>
      <c r="N26" s="264">
        <v>1.280249132458287</v>
      </c>
      <c r="O26" s="264">
        <v>1.236342787428875</v>
      </c>
      <c r="P26" s="264">
        <v>1.267137754732045</v>
      </c>
      <c r="Q26" s="264">
        <v>1.3225449826221169</v>
      </c>
      <c r="R26" s="264">
        <v>1.545109613397712</v>
      </c>
      <c r="S26" s="264">
        <v>1.779640651103525</v>
      </c>
      <c r="T26" s="264">
        <v>1.944168209555303</v>
      </c>
      <c r="U26" s="264">
        <v>2.0477293328127422</v>
      </c>
      <c r="V26" s="264">
        <v>1.7929837548328891</v>
      </c>
      <c r="W26" s="264">
        <v>1.938968727144581</v>
      </c>
      <c r="DA26" s="72" t="s">
        <v>2419</v>
      </c>
    </row>
    <row r="27" spans="1:105" ht="12" customHeight="1" x14ac:dyDescent="0.25">
      <c r="A27" s="57" t="s">
        <v>2420</v>
      </c>
      <c r="B27" s="263">
        <f t="shared" ref="B27:W27" si="2">B28+B34</f>
        <v>22.280386079258495</v>
      </c>
      <c r="C27" s="263">
        <f t="shared" si="2"/>
        <v>22.407461543705743</v>
      </c>
      <c r="D27" s="263">
        <f t="shared" si="2"/>
        <v>16.431000004639376</v>
      </c>
      <c r="E27" s="263">
        <f t="shared" si="2"/>
        <v>17.197078390658497</v>
      </c>
      <c r="F27" s="263">
        <f t="shared" si="2"/>
        <v>17.832661500105552</v>
      </c>
      <c r="G27" s="263">
        <f t="shared" si="2"/>
        <v>17.853872156820977</v>
      </c>
      <c r="H27" s="263">
        <f t="shared" si="2"/>
        <v>17.4891159626168</v>
      </c>
      <c r="I27" s="263">
        <f t="shared" si="2"/>
        <v>17.743911030852367</v>
      </c>
      <c r="J27" s="263">
        <f t="shared" si="2"/>
        <v>16.323586212703926</v>
      </c>
      <c r="K27" s="263">
        <f t="shared" si="2"/>
        <v>13.981910720401469</v>
      </c>
      <c r="L27" s="263">
        <f t="shared" si="2"/>
        <v>18.799253002038913</v>
      </c>
      <c r="M27" s="263">
        <f t="shared" si="2"/>
        <v>14.735339156140906</v>
      </c>
      <c r="N27" s="263">
        <f t="shared" si="2"/>
        <v>12.644933420068782</v>
      </c>
      <c r="O27" s="263">
        <f t="shared" si="2"/>
        <v>12.549513606498326</v>
      </c>
      <c r="P27" s="263">
        <f t="shared" si="2"/>
        <v>12.80061152423918</v>
      </c>
      <c r="Q27" s="263">
        <f t="shared" si="2"/>
        <v>13.479702947466514</v>
      </c>
      <c r="R27" s="263">
        <f t="shared" si="2"/>
        <v>15.375510415544106</v>
      </c>
      <c r="S27" s="263">
        <f t="shared" si="2"/>
        <v>17.462099977744803</v>
      </c>
      <c r="T27" s="263">
        <f t="shared" si="2"/>
        <v>19.675967652719692</v>
      </c>
      <c r="U27" s="263">
        <f t="shared" si="2"/>
        <v>20.748382123893133</v>
      </c>
      <c r="V27" s="263">
        <f t="shared" si="2"/>
        <v>18.066877618737355</v>
      </c>
      <c r="W27" s="263">
        <f t="shared" si="2"/>
        <v>19.612833605293254</v>
      </c>
      <c r="DA27" s="70"/>
    </row>
    <row r="28" spans="1:105" ht="12" customHeight="1" x14ac:dyDescent="0.25">
      <c r="A28" s="60" t="s">
        <v>2421</v>
      </c>
      <c r="B28" s="331">
        <v>14.19532153185164</v>
      </c>
      <c r="C28" s="331">
        <v>13.69124456708991</v>
      </c>
      <c r="D28" s="331">
        <v>6.4807361671075663</v>
      </c>
      <c r="E28" s="331">
        <v>7.4115838932236553</v>
      </c>
      <c r="F28" s="331">
        <v>8.6843268394523143</v>
      </c>
      <c r="G28" s="331">
        <v>8.4594953346387101</v>
      </c>
      <c r="H28" s="331">
        <v>7.7600389476482512</v>
      </c>
      <c r="I28" s="331">
        <v>7.7354781157524171</v>
      </c>
      <c r="J28" s="331">
        <v>6.1477686741126876</v>
      </c>
      <c r="K28" s="331">
        <v>5.2995193586316924</v>
      </c>
      <c r="L28" s="331">
        <v>11.058989136604231</v>
      </c>
      <c r="M28" s="331">
        <v>5.5941342842788666</v>
      </c>
      <c r="N28" s="331">
        <v>4.7062901902966958</v>
      </c>
      <c r="O28" s="331">
        <v>5.5561375202041638</v>
      </c>
      <c r="P28" s="331">
        <v>5.5206977632463072</v>
      </c>
      <c r="Q28" s="331">
        <v>6.1011116770490723</v>
      </c>
      <c r="R28" s="331">
        <v>6.04006472229766</v>
      </c>
      <c r="S28" s="331">
        <v>6.173387275167812</v>
      </c>
      <c r="T28" s="331">
        <v>8.3891116473813128</v>
      </c>
      <c r="U28" s="331">
        <v>8.9479766764834636</v>
      </c>
      <c r="V28" s="331">
        <v>7.5528786929326062</v>
      </c>
      <c r="W28" s="331">
        <v>8.3191762680895653</v>
      </c>
      <c r="DA28" s="72" t="s">
        <v>2422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2423</v>
      </c>
    </row>
    <row r="30" spans="1:105" ht="12" customHeight="1" x14ac:dyDescent="0.25">
      <c r="A30" s="59" t="s">
        <v>33</v>
      </c>
      <c r="B30" s="232">
        <v>5.5510488722667048</v>
      </c>
      <c r="C30" s="232">
        <v>5.4794565086073286</v>
      </c>
      <c r="D30" s="232">
        <v>0.36463549494354541</v>
      </c>
      <c r="E30" s="232">
        <v>0.37628152357722389</v>
      </c>
      <c r="F30" s="232">
        <v>0.39236203054742341</v>
      </c>
      <c r="G30" s="232">
        <v>0.38886608889466667</v>
      </c>
      <c r="H30" s="232">
        <v>0.38020205477390268</v>
      </c>
      <c r="I30" s="232">
        <v>1.101363725448683</v>
      </c>
      <c r="J30" s="232">
        <v>1.3927331201498201</v>
      </c>
      <c r="K30" s="232">
        <v>1.0470820946635411</v>
      </c>
      <c r="L30" s="232">
        <v>6.0740073375797481</v>
      </c>
      <c r="M30" s="232">
        <v>1.0481931170435359</v>
      </c>
      <c r="N30" s="232">
        <v>0.69391243574631323</v>
      </c>
      <c r="O30" s="232">
        <v>0.73825023073078866</v>
      </c>
      <c r="P30" s="232">
        <v>0.73152965340198717</v>
      </c>
      <c r="Q30" s="232">
        <v>0.7439816467939514</v>
      </c>
      <c r="R30" s="232">
        <v>0.70765339966694407</v>
      </c>
      <c r="S30" s="232">
        <v>0.5279515317562794</v>
      </c>
      <c r="T30" s="232">
        <v>0.61439794926596225</v>
      </c>
      <c r="U30" s="232">
        <v>0.61878641740579099</v>
      </c>
      <c r="V30" s="232">
        <v>0.44027319312106739</v>
      </c>
      <c r="W30" s="232">
        <v>0.5230359571562343</v>
      </c>
      <c r="DA30" s="71" t="s">
        <v>2424</v>
      </c>
    </row>
    <row r="31" spans="1:105" ht="12" customHeight="1" x14ac:dyDescent="0.25">
      <c r="A31" s="59" t="s">
        <v>160</v>
      </c>
      <c r="B31" s="232">
        <v>1.108026365082013</v>
      </c>
      <c r="C31" s="232">
        <v>1.0972468250374841</v>
      </c>
      <c r="D31" s="232">
        <v>0</v>
      </c>
      <c r="E31" s="232">
        <v>0</v>
      </c>
      <c r="F31" s="232">
        <v>0</v>
      </c>
      <c r="G31" s="232">
        <v>0</v>
      </c>
      <c r="H31" s="232">
        <v>0</v>
      </c>
      <c r="I31" s="232">
        <v>1.3222697216550101</v>
      </c>
      <c r="J31" s="232">
        <v>1.255385964201845</v>
      </c>
      <c r="K31" s="232">
        <v>1.258783874081524</v>
      </c>
      <c r="L31" s="232">
        <v>0.71761301140931411</v>
      </c>
      <c r="M31" s="232">
        <v>0.63011803904762753</v>
      </c>
      <c r="N31" s="232">
        <v>0.62618734168385259</v>
      </c>
      <c r="O31" s="232">
        <v>0.99699110619786069</v>
      </c>
      <c r="P31" s="232">
        <v>0.98829548928213939</v>
      </c>
      <c r="Q31" s="232">
        <v>1.00457441849124</v>
      </c>
      <c r="R31" s="232">
        <v>1.276688282734078</v>
      </c>
      <c r="S31" s="232">
        <v>1.271963310597644</v>
      </c>
      <c r="T31" s="232">
        <v>1.7010253927690311</v>
      </c>
      <c r="U31" s="232">
        <v>1.636990990864593</v>
      </c>
      <c r="V31" s="232">
        <v>1.485287921882293</v>
      </c>
      <c r="W31" s="232">
        <v>1.741686898600215</v>
      </c>
      <c r="DA31" s="71" t="s">
        <v>2425</v>
      </c>
    </row>
    <row r="32" spans="1:105" ht="12" customHeight="1" x14ac:dyDescent="0.25">
      <c r="A32" s="59" t="s">
        <v>70</v>
      </c>
      <c r="B32" s="232">
        <v>2.5530027938701401</v>
      </c>
      <c r="C32" s="232">
        <v>1.8000408893977129</v>
      </c>
      <c r="D32" s="232">
        <v>0</v>
      </c>
      <c r="E32" s="232">
        <v>0</v>
      </c>
      <c r="F32" s="232">
        <v>0.66661538716046764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2426</v>
      </c>
    </row>
    <row r="33" spans="1:105" ht="12" customHeight="1" x14ac:dyDescent="0.25">
      <c r="A33" s="59" t="s">
        <v>162</v>
      </c>
      <c r="B33" s="232">
        <v>4.9832435006327778</v>
      </c>
      <c r="C33" s="232">
        <v>5.3145003440473886</v>
      </c>
      <c r="D33" s="232">
        <v>6.1161006721640208</v>
      </c>
      <c r="E33" s="232">
        <v>7.0353023696464314</v>
      </c>
      <c r="F33" s="232">
        <v>7.6253494217444242</v>
      </c>
      <c r="G33" s="232">
        <v>8.0706292457440441</v>
      </c>
      <c r="H33" s="232">
        <v>7.3798368928743487</v>
      </c>
      <c r="I33" s="232">
        <v>5.3118446686487246</v>
      </c>
      <c r="J33" s="232">
        <v>3.4996495897610229</v>
      </c>
      <c r="K33" s="232">
        <v>2.9936533898866271</v>
      </c>
      <c r="L33" s="232">
        <v>4.2673687876151618</v>
      </c>
      <c r="M33" s="232">
        <v>3.9158231281877049</v>
      </c>
      <c r="N33" s="232">
        <v>3.3861904128665299</v>
      </c>
      <c r="O33" s="232">
        <v>3.8208961832755142</v>
      </c>
      <c r="P33" s="232">
        <v>3.8008726205621799</v>
      </c>
      <c r="Q33" s="232">
        <v>4.3525556117638811</v>
      </c>
      <c r="R33" s="232">
        <v>4.0557230398966384</v>
      </c>
      <c r="S33" s="232">
        <v>4.3734724328138883</v>
      </c>
      <c r="T33" s="232">
        <v>6.0736883053463204</v>
      </c>
      <c r="U33" s="232">
        <v>6.6921992682130789</v>
      </c>
      <c r="V33" s="232">
        <v>5.6273175779292446</v>
      </c>
      <c r="W33" s="232">
        <v>6.0544534123331157</v>
      </c>
      <c r="DA33" s="71" t="s">
        <v>2427</v>
      </c>
    </row>
    <row r="34" spans="1:105" ht="12" customHeight="1" x14ac:dyDescent="0.25">
      <c r="A34" s="60" t="s">
        <v>2428</v>
      </c>
      <c r="B34" s="331">
        <v>8.085064547406855</v>
      </c>
      <c r="C34" s="331">
        <v>8.7162169766158328</v>
      </c>
      <c r="D34" s="331">
        <v>9.9502638375318089</v>
      </c>
      <c r="E34" s="331">
        <v>9.7854944974348435</v>
      </c>
      <c r="F34" s="331">
        <v>9.1483346606532372</v>
      </c>
      <c r="G34" s="331">
        <v>9.3943768221822666</v>
      </c>
      <c r="H34" s="331">
        <v>9.7290770149685493</v>
      </c>
      <c r="I34" s="331">
        <v>10.00843291509995</v>
      </c>
      <c r="J34" s="331">
        <v>10.175817538591239</v>
      </c>
      <c r="K34" s="331">
        <v>8.6823913617697759</v>
      </c>
      <c r="L34" s="331">
        <v>7.7402638654346827</v>
      </c>
      <c r="M34" s="331">
        <v>9.1412048718620404</v>
      </c>
      <c r="N34" s="331">
        <v>7.9386432297720866</v>
      </c>
      <c r="O34" s="331">
        <v>6.9933760862941634</v>
      </c>
      <c r="P34" s="331">
        <v>7.2799137609928719</v>
      </c>
      <c r="Q34" s="331">
        <v>7.3785912704174406</v>
      </c>
      <c r="R34" s="331">
        <v>9.3354456932464469</v>
      </c>
      <c r="S34" s="331">
        <v>11.288712702576991</v>
      </c>
      <c r="T34" s="331">
        <v>11.286856005338381</v>
      </c>
      <c r="U34" s="331">
        <v>11.80040544740967</v>
      </c>
      <c r="V34" s="331">
        <v>10.513998925804749</v>
      </c>
      <c r="W34" s="331">
        <v>11.29365733720369</v>
      </c>
      <c r="DA34" s="72" t="s">
        <v>2429</v>
      </c>
    </row>
    <row r="35" spans="1:105" ht="12" customHeight="1" x14ac:dyDescent="0.25">
      <c r="A35" s="57" t="s">
        <v>2430</v>
      </c>
      <c r="B35" s="263">
        <v>13.425186583771911</v>
      </c>
      <c r="C35" s="263">
        <v>13.421739731207181</v>
      </c>
      <c r="D35" s="263">
        <v>9.0620221070258111</v>
      </c>
      <c r="E35" s="263">
        <v>9.6529059230824856</v>
      </c>
      <c r="F35" s="263">
        <v>10.247637374862251</v>
      </c>
      <c r="G35" s="263">
        <v>10.20136265346631</v>
      </c>
      <c r="H35" s="263">
        <v>9.8717511061737131</v>
      </c>
      <c r="I35" s="263">
        <v>9.9996068420135984</v>
      </c>
      <c r="J35" s="263">
        <v>8.9480136678365625</v>
      </c>
      <c r="K35" s="263">
        <v>7.6728450293328434</v>
      </c>
      <c r="L35" s="263">
        <v>11.205693928313339</v>
      </c>
      <c r="M35" s="263">
        <v>8.080734740547868</v>
      </c>
      <c r="N35" s="263">
        <v>6.9027697681470173</v>
      </c>
      <c r="O35" s="263">
        <v>7.092549924842861</v>
      </c>
      <c r="P35" s="263">
        <v>7.1982758474765616</v>
      </c>
      <c r="Q35" s="263">
        <v>7.6483230287436132</v>
      </c>
      <c r="R35" s="263">
        <v>8.4876280674135351</v>
      </c>
      <c r="S35" s="263">
        <v>9.4291826711216977</v>
      </c>
      <c r="T35" s="263">
        <v>11.530988111885909</v>
      </c>
      <c r="U35" s="263">
        <v>12.09013609809638</v>
      </c>
      <c r="V35" s="263">
        <v>10.44665924363051</v>
      </c>
      <c r="W35" s="263">
        <v>11.53302642027451</v>
      </c>
      <c r="DA35" s="70" t="s">
        <v>2431</v>
      </c>
    </row>
    <row r="36" spans="1:105" ht="12" customHeight="1" x14ac:dyDescent="0.25">
      <c r="A36" s="46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2432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2433</v>
      </c>
    </row>
    <row r="38" spans="1:105" ht="12" customHeight="1" x14ac:dyDescent="0.25">
      <c r="A38" s="46" t="s">
        <v>33</v>
      </c>
      <c r="B38" s="231">
        <v>5.2498893158988746</v>
      </c>
      <c r="C38" s="231">
        <v>5.3715963341839998</v>
      </c>
      <c r="D38" s="231">
        <v>0.50987030346268114</v>
      </c>
      <c r="E38" s="231">
        <v>0.4900720547744169</v>
      </c>
      <c r="F38" s="231">
        <v>0.46299314650946433</v>
      </c>
      <c r="G38" s="231">
        <v>0.46893624732035882</v>
      </c>
      <c r="H38" s="231">
        <v>0.48366510530481982</v>
      </c>
      <c r="I38" s="231">
        <v>1.423726378608078</v>
      </c>
      <c r="J38" s="231">
        <v>2.027108639794085</v>
      </c>
      <c r="K38" s="231">
        <v>1.5160051509684329</v>
      </c>
      <c r="L38" s="231">
        <v>6.1545830547897289</v>
      </c>
      <c r="M38" s="231">
        <v>1.5141164128827731</v>
      </c>
      <c r="N38" s="231">
        <v>1.0177693235080649</v>
      </c>
      <c r="O38" s="231">
        <v>0.94239507201623018</v>
      </c>
      <c r="P38" s="231">
        <v>0.95382005348179633</v>
      </c>
      <c r="Q38" s="231">
        <v>0.93265166470267991</v>
      </c>
      <c r="R38" s="231">
        <v>0.99440968485664638</v>
      </c>
      <c r="S38" s="231">
        <v>0.80549185434192672</v>
      </c>
      <c r="T38" s="231">
        <v>0.75191213626539333</v>
      </c>
      <c r="U38" s="231">
        <v>0.75984297000876211</v>
      </c>
      <c r="V38" s="231">
        <v>0.55566282877309447</v>
      </c>
      <c r="W38" s="231">
        <v>0.63800998201154946</v>
      </c>
      <c r="DA38" s="73" t="s">
        <v>2434</v>
      </c>
    </row>
    <row r="39" spans="1:105" ht="12" customHeight="1" x14ac:dyDescent="0.25">
      <c r="A39" s="46" t="s">
        <v>160</v>
      </c>
      <c r="B39" s="231">
        <v>1.0479129097278179</v>
      </c>
      <c r="C39" s="231">
        <v>1.0756481074004189</v>
      </c>
      <c r="D39" s="231">
        <v>0</v>
      </c>
      <c r="E39" s="231">
        <v>0</v>
      </c>
      <c r="F39" s="231">
        <v>0</v>
      </c>
      <c r="G39" s="231">
        <v>0</v>
      </c>
      <c r="H39" s="231">
        <v>0</v>
      </c>
      <c r="I39" s="231">
        <v>1.70929025430547</v>
      </c>
      <c r="J39" s="231">
        <v>1.827201276032006</v>
      </c>
      <c r="K39" s="231">
        <v>1.8225150127094769</v>
      </c>
      <c r="L39" s="231">
        <v>0.72713262175218851</v>
      </c>
      <c r="M39" s="231">
        <v>0.91020638226142303</v>
      </c>
      <c r="N39" s="231">
        <v>0.9184361517450641</v>
      </c>
      <c r="O39" s="231">
        <v>1.2726843368471561</v>
      </c>
      <c r="P39" s="231">
        <v>1.288609493899632</v>
      </c>
      <c r="Q39" s="231">
        <v>1.259329457602957</v>
      </c>
      <c r="R39" s="231">
        <v>1.7940296669121909</v>
      </c>
      <c r="S39" s="231">
        <v>1.9406252734979521</v>
      </c>
      <c r="T39" s="231">
        <v>2.081747893928882</v>
      </c>
      <c r="U39" s="231">
        <v>2.010154168526999</v>
      </c>
      <c r="V39" s="231">
        <v>1.874561751909064</v>
      </c>
      <c r="W39" s="231">
        <v>2.1245453809473909</v>
      </c>
      <c r="DA39" s="73" t="s">
        <v>2435</v>
      </c>
    </row>
    <row r="40" spans="1:105" ht="12" customHeight="1" x14ac:dyDescent="0.25">
      <c r="A40" s="46" t="s">
        <v>70</v>
      </c>
      <c r="B40" s="231">
        <v>2.4144954222905031</v>
      </c>
      <c r="C40" s="231">
        <v>1.764608046013596</v>
      </c>
      <c r="D40" s="231">
        <v>0</v>
      </c>
      <c r="E40" s="231">
        <v>0</v>
      </c>
      <c r="F40" s="231">
        <v>0.78661626657002848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2436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1.04901117802727E-2</v>
      </c>
      <c r="T41" s="231">
        <v>1.2642304384796721</v>
      </c>
      <c r="U41" s="231">
        <v>1.102407566606</v>
      </c>
      <c r="V41" s="231">
        <v>0.91427343075885503</v>
      </c>
      <c r="W41" s="231">
        <v>1.38512467750908</v>
      </c>
      <c r="DA41" s="73" t="s">
        <v>2437</v>
      </c>
    </row>
    <row r="42" spans="1:105" ht="12" customHeight="1" x14ac:dyDescent="0.25">
      <c r="A42" s="46" t="s">
        <v>162</v>
      </c>
      <c r="B42" s="231">
        <v>4.7128889358547106</v>
      </c>
      <c r="C42" s="231">
        <v>5.2098872436091677</v>
      </c>
      <c r="D42" s="231">
        <v>8.5521518035631292</v>
      </c>
      <c r="E42" s="231">
        <v>9.1628338683080681</v>
      </c>
      <c r="F42" s="231">
        <v>8.9980279617827552</v>
      </c>
      <c r="G42" s="231">
        <v>9.7324264061459491</v>
      </c>
      <c r="H42" s="231">
        <v>9.3880860008688938</v>
      </c>
      <c r="I42" s="231">
        <v>6.8665902091000506</v>
      </c>
      <c r="J42" s="231">
        <v>5.0937037520104722</v>
      </c>
      <c r="K42" s="231">
        <v>4.3343248656549331</v>
      </c>
      <c r="L42" s="231">
        <v>4.3239782517714218</v>
      </c>
      <c r="M42" s="231">
        <v>5.656411945403673</v>
      </c>
      <c r="N42" s="231">
        <v>4.9665642928938878</v>
      </c>
      <c r="O42" s="231">
        <v>4.8774705159794749</v>
      </c>
      <c r="P42" s="231">
        <v>4.9558463000951338</v>
      </c>
      <c r="Q42" s="231">
        <v>5.4563419064379763</v>
      </c>
      <c r="R42" s="231">
        <v>5.6991887156446976</v>
      </c>
      <c r="S42" s="231">
        <v>6.6725754315015466</v>
      </c>
      <c r="T42" s="231">
        <v>7.4330976432119664</v>
      </c>
      <c r="U42" s="231">
        <v>8.2177313929546205</v>
      </c>
      <c r="V42" s="231">
        <v>7.1021612321894931</v>
      </c>
      <c r="W42" s="231">
        <v>7.3853463798064887</v>
      </c>
      <c r="DA42" s="73" t="s">
        <v>2438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2439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2440</v>
      </c>
    </row>
    <row r="45" spans="1:105" ht="12" customHeight="1" x14ac:dyDescent="0.25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2441</v>
      </c>
    </row>
    <row r="46" spans="1:105" ht="12" customHeight="1" x14ac:dyDescent="0.25">
      <c r="A46" s="57" t="s">
        <v>2442</v>
      </c>
      <c r="B46" s="263">
        <v>9.2009184318207033</v>
      </c>
      <c r="C46" s="263">
        <v>9.4368221253545599</v>
      </c>
      <c r="D46" s="263">
        <v>7.7737596202164454</v>
      </c>
      <c r="E46" s="263">
        <v>8.0209662594812272</v>
      </c>
      <c r="F46" s="263">
        <v>8.1089680320878141</v>
      </c>
      <c r="G46" s="263">
        <v>8.1737347433083425</v>
      </c>
      <c r="H46" s="263">
        <v>8.1140161157042883</v>
      </c>
      <c r="I46" s="263">
        <v>8.2493285791329303</v>
      </c>
      <c r="J46" s="263">
        <v>7.7577136594525147</v>
      </c>
      <c r="K46" s="263">
        <v>6.6399404777077056</v>
      </c>
      <c r="L46" s="263">
        <v>8.0368319754528574</v>
      </c>
      <c r="M46" s="263">
        <v>7.0003355172911812</v>
      </c>
      <c r="N46" s="263">
        <v>6.0247017998037018</v>
      </c>
      <c r="O46" s="263">
        <v>5.8180837055476431</v>
      </c>
      <c r="P46" s="263">
        <v>5.9630011987390281</v>
      </c>
      <c r="Q46" s="263">
        <v>6.223741094692314</v>
      </c>
      <c r="R46" s="263">
        <v>7.2711040630480523</v>
      </c>
      <c r="S46" s="263">
        <v>8.3747795346048193</v>
      </c>
      <c r="T46" s="263">
        <v>9.1490268684955396</v>
      </c>
      <c r="U46" s="263">
        <v>9.6363733308834831</v>
      </c>
      <c r="V46" s="263">
        <v>8.4375706109783</v>
      </c>
      <c r="W46" s="263">
        <v>9.1245587159744925</v>
      </c>
      <c r="DA46" s="70" t="s">
        <v>2443</v>
      </c>
    </row>
    <row r="47" spans="1:105" ht="12" customHeight="1" x14ac:dyDescent="0.25">
      <c r="A47" s="41" t="s">
        <v>2444</v>
      </c>
      <c r="B47" s="352">
        <v>6.2304541808753404</v>
      </c>
      <c r="C47" s="352">
        <v>6.3901977069758207</v>
      </c>
      <c r="D47" s="352">
        <v>5.2640454847846279</v>
      </c>
      <c r="E47" s="352">
        <v>5.4314428647918991</v>
      </c>
      <c r="F47" s="352">
        <v>5.4910337649964864</v>
      </c>
      <c r="G47" s="352">
        <v>5.5348909113993834</v>
      </c>
      <c r="H47" s="352">
        <v>5.4944521034924438</v>
      </c>
      <c r="I47" s="352">
        <v>5.5860797067301684</v>
      </c>
      <c r="J47" s="352">
        <v>5.2531798713060818</v>
      </c>
      <c r="K47" s="352">
        <v>4.4962734119044887</v>
      </c>
      <c r="L47" s="352">
        <v>5.442186424485481</v>
      </c>
      <c r="M47" s="352">
        <v>4.7403169601413646</v>
      </c>
      <c r="N47" s="352">
        <v>4.0796610463686376</v>
      </c>
      <c r="O47" s="352">
        <v>3.9397484301726262</v>
      </c>
      <c r="P47" s="352">
        <v>4.0378801338744683</v>
      </c>
      <c r="Q47" s="352">
        <v>4.2144416355224799</v>
      </c>
      <c r="R47" s="352">
        <v>4.9236694189704791</v>
      </c>
      <c r="S47" s="352">
        <v>5.6710295338378032</v>
      </c>
      <c r="T47" s="352">
        <v>6.1953155140055953</v>
      </c>
      <c r="U47" s="352">
        <v>6.5253249393275983</v>
      </c>
      <c r="V47" s="352">
        <v>5.7135488678816548</v>
      </c>
      <c r="W47" s="352">
        <v>6.1787467655374178</v>
      </c>
      <c r="DA47" s="97" t="s">
        <v>2445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100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25</v>
      </c>
      <c r="B51" s="234">
        <f t="shared" ref="B51:W51" si="3">SUM(B$52:B$56,B$58:B$59,B$61:B$62,B$64:B$65,B$66:B$68)</f>
        <v>1.0000000000000002</v>
      </c>
      <c r="C51" s="234">
        <f t="shared" si="3"/>
        <v>0.99999999999999978</v>
      </c>
      <c r="D51" s="234">
        <f t="shared" si="3"/>
        <v>1.0000000000000002</v>
      </c>
      <c r="E51" s="234">
        <f t="shared" si="3"/>
        <v>1.0000000000000002</v>
      </c>
      <c r="F51" s="234">
        <f t="shared" si="3"/>
        <v>1.0000000000000002</v>
      </c>
      <c r="G51" s="234">
        <f t="shared" si="3"/>
        <v>1</v>
      </c>
      <c r="H51" s="234">
        <f t="shared" si="3"/>
        <v>1</v>
      </c>
      <c r="I51" s="234">
        <f t="shared" si="3"/>
        <v>0.99999999999999978</v>
      </c>
      <c r="J51" s="234">
        <f t="shared" si="3"/>
        <v>1</v>
      </c>
      <c r="K51" s="234">
        <f t="shared" si="3"/>
        <v>1.0000000000000002</v>
      </c>
      <c r="L51" s="234">
        <f t="shared" si="3"/>
        <v>0.99999999999999989</v>
      </c>
      <c r="M51" s="234">
        <f t="shared" si="3"/>
        <v>1</v>
      </c>
      <c r="N51" s="234">
        <f t="shared" si="3"/>
        <v>1</v>
      </c>
      <c r="O51" s="234">
        <f t="shared" si="3"/>
        <v>1.0000000000000002</v>
      </c>
      <c r="P51" s="234">
        <f t="shared" si="3"/>
        <v>1</v>
      </c>
      <c r="Q51" s="234">
        <f t="shared" si="3"/>
        <v>1.0000000000000002</v>
      </c>
      <c r="R51" s="234">
        <f t="shared" si="3"/>
        <v>1</v>
      </c>
      <c r="S51" s="234">
        <f t="shared" si="3"/>
        <v>0.99999999999999978</v>
      </c>
      <c r="T51" s="234">
        <f t="shared" si="3"/>
        <v>1</v>
      </c>
      <c r="U51" s="234">
        <f t="shared" si="3"/>
        <v>1</v>
      </c>
      <c r="V51" s="234">
        <f t="shared" si="3"/>
        <v>0.99999999999999989</v>
      </c>
      <c r="W51" s="234">
        <f t="shared" si="3"/>
        <v>1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2.2304880203606825E-2</v>
      </c>
      <c r="C52" s="301">
        <f t="shared" si="4"/>
        <v>2.2609709137366502E-2</v>
      </c>
      <c r="D52" s="301">
        <f t="shared" si="4"/>
        <v>2.4665020705441666E-2</v>
      </c>
      <c r="E52" s="301">
        <f t="shared" si="4"/>
        <v>2.4349308620262966E-2</v>
      </c>
      <c r="F52" s="301">
        <f t="shared" si="4"/>
        <v>2.3844744097980233E-2</v>
      </c>
      <c r="G52" s="301">
        <f t="shared" si="4"/>
        <v>2.3964750552370035E-2</v>
      </c>
      <c r="H52" s="301">
        <f t="shared" si="4"/>
        <v>2.4236921377936108E-2</v>
      </c>
      <c r="I52" s="301">
        <f t="shared" si="4"/>
        <v>2.4327127683527638E-2</v>
      </c>
      <c r="J52" s="301">
        <f t="shared" si="4"/>
        <v>2.4850035789408829E-2</v>
      </c>
      <c r="K52" s="301">
        <f t="shared" si="4"/>
        <v>2.483252186674708E-2</v>
      </c>
      <c r="L52" s="301">
        <f t="shared" si="4"/>
        <v>2.286705059975425E-2</v>
      </c>
      <c r="M52" s="301">
        <f t="shared" si="4"/>
        <v>2.4807201753202952E-2</v>
      </c>
      <c r="N52" s="301">
        <f t="shared" si="4"/>
        <v>2.4870048134733331E-2</v>
      </c>
      <c r="O52" s="301">
        <f t="shared" si="4"/>
        <v>2.4267514065911287E-2</v>
      </c>
      <c r="P52" s="301">
        <f t="shared" si="4"/>
        <v>2.4368566439549582E-2</v>
      </c>
      <c r="Q52" s="301">
        <f t="shared" si="4"/>
        <v>2.4176690091543961E-2</v>
      </c>
      <c r="R52" s="301">
        <f t="shared" si="4"/>
        <v>2.4703850468740091E-2</v>
      </c>
      <c r="S52" s="301">
        <f t="shared" si="4"/>
        <v>2.5029317586610325E-2</v>
      </c>
      <c r="T52" s="301">
        <f t="shared" si="4"/>
        <v>2.4180527894359687E-2</v>
      </c>
      <c r="U52" s="301">
        <f t="shared" si="4"/>
        <v>2.4175512281957502E-2</v>
      </c>
      <c r="V52" s="301">
        <f t="shared" si="4"/>
        <v>2.4300102531952174E-2</v>
      </c>
      <c r="W52" s="301">
        <f t="shared" si="4"/>
        <v>2.4176462651021326E-2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3.0334637076905299E-2</v>
      </c>
      <c r="C53" s="235">
        <f t="shared" si="5"/>
        <v>3.074920442681844E-2</v>
      </c>
      <c r="D53" s="235">
        <f t="shared" si="5"/>
        <v>3.3544428159400667E-2</v>
      </c>
      <c r="E53" s="235">
        <f t="shared" si="5"/>
        <v>3.3115059723557633E-2</v>
      </c>
      <c r="F53" s="235">
        <f t="shared" si="5"/>
        <v>3.2428851973253126E-2</v>
      </c>
      <c r="G53" s="235">
        <f t="shared" si="5"/>
        <v>3.2592060751223235E-2</v>
      </c>
      <c r="H53" s="235">
        <f t="shared" si="5"/>
        <v>3.2962213073993114E-2</v>
      </c>
      <c r="I53" s="235">
        <f t="shared" si="5"/>
        <v>3.3084893649597588E-2</v>
      </c>
      <c r="J53" s="235">
        <f t="shared" si="5"/>
        <v>3.3796048673596014E-2</v>
      </c>
      <c r="K53" s="235">
        <f t="shared" si="5"/>
        <v>3.3772229738776027E-2</v>
      </c>
      <c r="L53" s="235">
        <f t="shared" si="5"/>
        <v>3.1099188815665774E-2</v>
      </c>
      <c r="M53" s="235">
        <f t="shared" si="5"/>
        <v>3.3737794384356021E-2</v>
      </c>
      <c r="N53" s="235">
        <f t="shared" si="5"/>
        <v>3.3823265463237315E-2</v>
      </c>
      <c r="O53" s="235">
        <f t="shared" si="5"/>
        <v>3.3003819129639372E-2</v>
      </c>
      <c r="P53" s="235">
        <f t="shared" si="5"/>
        <v>3.3141250357787429E-2</v>
      </c>
      <c r="Q53" s="235">
        <f t="shared" si="5"/>
        <v>3.2880298524499772E-2</v>
      </c>
      <c r="R53" s="235">
        <f t="shared" si="5"/>
        <v>3.3597236637486545E-2</v>
      </c>
      <c r="S53" s="235">
        <f t="shared" si="5"/>
        <v>3.4039871917790052E-2</v>
      </c>
      <c r="T53" s="235">
        <f t="shared" si="5"/>
        <v>3.2885517936329177E-2</v>
      </c>
      <c r="U53" s="235">
        <f t="shared" si="5"/>
        <v>3.287869670346219E-2</v>
      </c>
      <c r="V53" s="235">
        <f t="shared" si="5"/>
        <v>3.3048139443454957E-2</v>
      </c>
      <c r="W53" s="235">
        <f t="shared" si="5"/>
        <v>3.2879989205389003E-2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3.7472198742059468E-2</v>
      </c>
      <c r="C54" s="235">
        <f t="shared" si="6"/>
        <v>3.7984311350775714E-2</v>
      </c>
      <c r="D54" s="235">
        <f t="shared" si="6"/>
        <v>4.1437234785141996E-2</v>
      </c>
      <c r="E54" s="235">
        <f t="shared" si="6"/>
        <v>4.0906838482041796E-2</v>
      </c>
      <c r="F54" s="235">
        <f t="shared" si="6"/>
        <v>4.0059170084606778E-2</v>
      </c>
      <c r="G54" s="235">
        <f t="shared" si="6"/>
        <v>4.0260780927981667E-2</v>
      </c>
      <c r="H54" s="235">
        <f t="shared" si="6"/>
        <v>4.0718027914932675E-2</v>
      </c>
      <c r="I54" s="235">
        <f t="shared" si="6"/>
        <v>4.0869574508326428E-2</v>
      </c>
      <c r="J54" s="235">
        <f t="shared" si="6"/>
        <v>4.1748060126206833E-2</v>
      </c>
      <c r="K54" s="235">
        <f t="shared" si="6"/>
        <v>4.1718636736135094E-2</v>
      </c>
      <c r="L54" s="235">
        <f t="shared" si="6"/>
        <v>3.8416645007587145E-2</v>
      </c>
      <c r="M54" s="235">
        <f t="shared" si="6"/>
        <v>4.167609894538097E-2</v>
      </c>
      <c r="N54" s="235">
        <f t="shared" si="6"/>
        <v>4.1781680866351999E-2</v>
      </c>
      <c r="O54" s="235">
        <f t="shared" si="6"/>
        <v>4.0769423630730973E-2</v>
      </c>
      <c r="P54" s="235">
        <f t="shared" si="6"/>
        <v>4.0939191618443303E-2</v>
      </c>
      <c r="Q54" s="235">
        <f t="shared" si="6"/>
        <v>4.0616839353793843E-2</v>
      </c>
      <c r="R54" s="235">
        <f t="shared" si="6"/>
        <v>4.1502468787483371E-2</v>
      </c>
      <c r="S54" s="235">
        <f t="shared" si="6"/>
        <v>4.2049253545505358E-2</v>
      </c>
      <c r="T54" s="235">
        <f t="shared" si="6"/>
        <v>4.0623286862524283E-2</v>
      </c>
      <c r="U54" s="235">
        <f t="shared" si="6"/>
        <v>4.0614860633688597E-2</v>
      </c>
      <c r="V54" s="235">
        <f t="shared" si="6"/>
        <v>4.0824172253679653E-2</v>
      </c>
      <c r="W54" s="235">
        <f t="shared" si="6"/>
        <v>4.0616457253715835E-2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2.3197075411751103E-2</v>
      </c>
      <c r="C55" s="235">
        <f t="shared" si="7"/>
        <v>2.3514097502861157E-2</v>
      </c>
      <c r="D55" s="235">
        <f t="shared" si="7"/>
        <v>2.5651621533659342E-2</v>
      </c>
      <c r="E55" s="235">
        <f t="shared" si="7"/>
        <v>2.5323280965073483E-2</v>
      </c>
      <c r="F55" s="235">
        <f t="shared" si="7"/>
        <v>2.4798533861899445E-2</v>
      </c>
      <c r="G55" s="235">
        <f t="shared" si="7"/>
        <v>2.4923340574464832E-2</v>
      </c>
      <c r="H55" s="235">
        <f t="shared" si="7"/>
        <v>2.5206398233053543E-2</v>
      </c>
      <c r="I55" s="235">
        <f t="shared" si="7"/>
        <v>2.5300212790868745E-2</v>
      </c>
      <c r="J55" s="235">
        <f t="shared" si="7"/>
        <v>2.5844037220985185E-2</v>
      </c>
      <c r="K55" s="235">
        <f t="shared" si="7"/>
        <v>2.5825822741416964E-2</v>
      </c>
      <c r="L55" s="235">
        <f t="shared" si="7"/>
        <v>2.3781732623744417E-2</v>
      </c>
      <c r="M55" s="235">
        <f t="shared" si="7"/>
        <v>2.5799489823331072E-2</v>
      </c>
      <c r="N55" s="235">
        <f t="shared" si="7"/>
        <v>2.5864850060122652E-2</v>
      </c>
      <c r="O55" s="235">
        <f t="shared" si="7"/>
        <v>2.5238214628547744E-2</v>
      </c>
      <c r="P55" s="235">
        <f t="shared" si="7"/>
        <v>2.5343309097131554E-2</v>
      </c>
      <c r="Q55" s="235">
        <f t="shared" si="7"/>
        <v>2.5143757695205719E-2</v>
      </c>
      <c r="R55" s="235">
        <f t="shared" si="7"/>
        <v>2.5692004487489699E-2</v>
      </c>
      <c r="S55" s="235">
        <f t="shared" si="7"/>
        <v>2.6030490290074738E-2</v>
      </c>
      <c r="T55" s="235">
        <f t="shared" si="7"/>
        <v>2.5147749010134075E-2</v>
      </c>
      <c r="U55" s="235">
        <f t="shared" si="7"/>
        <v>2.5142532773235794E-2</v>
      </c>
      <c r="V55" s="235">
        <f t="shared" si="7"/>
        <v>2.5272106633230273E-2</v>
      </c>
      <c r="W55" s="235">
        <f t="shared" si="7"/>
        <v>2.5143521157062185E-2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2.5781015555275233E-2</v>
      </c>
      <c r="C56" s="302">
        <f t="shared" si="8"/>
        <v>2.5965592830656907E-2</v>
      </c>
      <c r="D56" s="302">
        <f t="shared" si="8"/>
        <v>2.695720601379728E-2</v>
      </c>
      <c r="E56" s="302">
        <f t="shared" si="8"/>
        <v>2.6988577471407007E-2</v>
      </c>
      <c r="F56" s="302">
        <f t="shared" si="8"/>
        <v>2.6950649381115851E-2</v>
      </c>
      <c r="G56" s="302">
        <f t="shared" si="8"/>
        <v>2.7055088747252199E-2</v>
      </c>
      <c r="H56" s="302">
        <f t="shared" si="8"/>
        <v>2.7005282768140987E-2</v>
      </c>
      <c r="I56" s="302">
        <f t="shared" si="8"/>
        <v>2.6905865012390066E-2</v>
      </c>
      <c r="J56" s="302">
        <f t="shared" si="8"/>
        <v>2.6847311351352866E-2</v>
      </c>
      <c r="K56" s="302">
        <f t="shared" si="8"/>
        <v>2.6880003643384595E-2</v>
      </c>
      <c r="L56" s="302">
        <f t="shared" si="8"/>
        <v>2.5915810941637085E-2</v>
      </c>
      <c r="M56" s="302">
        <f t="shared" si="8"/>
        <v>2.6852791033624489E-2</v>
      </c>
      <c r="N56" s="302">
        <f t="shared" si="8"/>
        <v>2.6898842694001043E-2</v>
      </c>
      <c r="O56" s="302">
        <f t="shared" si="8"/>
        <v>2.6924136080366024E-2</v>
      </c>
      <c r="P56" s="302">
        <f t="shared" si="8"/>
        <v>2.6918460993440727E-2</v>
      </c>
      <c r="Q56" s="302">
        <f t="shared" si="8"/>
        <v>2.6943057476761661E-2</v>
      </c>
      <c r="R56" s="302">
        <f t="shared" si="8"/>
        <v>2.6937166822365584E-2</v>
      </c>
      <c r="S56" s="302">
        <f t="shared" si="8"/>
        <v>2.697380826618755E-2</v>
      </c>
      <c r="T56" s="302">
        <f t="shared" si="8"/>
        <v>2.6846749880646229E-2</v>
      </c>
      <c r="U56" s="302">
        <f t="shared" si="8"/>
        <v>2.6877692159513415E-2</v>
      </c>
      <c r="V56" s="302">
        <f t="shared" si="8"/>
        <v>2.6889522141324319E-2</v>
      </c>
      <c r="W56" s="302">
        <f t="shared" si="8"/>
        <v>2.684435300717147E-2</v>
      </c>
      <c r="DA56" s="68"/>
    </row>
    <row r="57" spans="1:105" ht="12" customHeight="1" x14ac:dyDescent="0.25">
      <c r="A57" s="203" t="s">
        <v>2405</v>
      </c>
      <c r="B57" s="303">
        <f t="shared" ref="B57:W57" si="9">IF(B$16=0,0,B$16/B$5)</f>
        <v>0.18148080789943008</v>
      </c>
      <c r="C57" s="303">
        <f t="shared" si="9"/>
        <v>0.18038530016791515</v>
      </c>
      <c r="D57" s="303">
        <f t="shared" si="9"/>
        <v>0.17516754780435406</v>
      </c>
      <c r="E57" s="303">
        <f t="shared" si="9"/>
        <v>0.17540981605754252</v>
      </c>
      <c r="F57" s="303">
        <f t="shared" si="9"/>
        <v>0.17619051333465943</v>
      </c>
      <c r="G57" s="303">
        <f t="shared" si="9"/>
        <v>0.17588308360763366</v>
      </c>
      <c r="H57" s="303">
        <f t="shared" si="9"/>
        <v>0.1755289370439003</v>
      </c>
      <c r="I57" s="303">
        <f t="shared" si="9"/>
        <v>0.17581699819278113</v>
      </c>
      <c r="J57" s="303">
        <f t="shared" si="9"/>
        <v>0.17569043885834235</v>
      </c>
      <c r="K57" s="303">
        <f t="shared" si="9"/>
        <v>0.17569622986225183</v>
      </c>
      <c r="L57" s="303">
        <f t="shared" si="9"/>
        <v>0.1797236102964441</v>
      </c>
      <c r="M57" s="303">
        <f t="shared" si="9"/>
        <v>0.17545200544979273</v>
      </c>
      <c r="N57" s="303">
        <f t="shared" si="9"/>
        <v>0.17538679599073165</v>
      </c>
      <c r="O57" s="303">
        <f t="shared" si="9"/>
        <v>0.17587799092512149</v>
      </c>
      <c r="P57" s="303">
        <f t="shared" si="9"/>
        <v>0.17576608508309505</v>
      </c>
      <c r="Q57" s="303">
        <f t="shared" si="9"/>
        <v>0.17594013659116578</v>
      </c>
      <c r="R57" s="303">
        <f t="shared" si="9"/>
        <v>0.17552262643460048</v>
      </c>
      <c r="S57" s="303">
        <f t="shared" si="9"/>
        <v>0.17535226243679322</v>
      </c>
      <c r="T57" s="303">
        <f t="shared" si="9"/>
        <v>0.17472950724553224</v>
      </c>
      <c r="U57" s="303">
        <f t="shared" si="9"/>
        <v>0.17489829822921052</v>
      </c>
      <c r="V57" s="303">
        <f t="shared" si="9"/>
        <v>0.1748288359291055</v>
      </c>
      <c r="W57" s="303">
        <f t="shared" si="9"/>
        <v>0.17460654099556822</v>
      </c>
      <c r="DA57" s="175"/>
    </row>
    <row r="58" spans="1:105" ht="12" customHeight="1" x14ac:dyDescent="0.25">
      <c r="A58" s="62" t="s">
        <v>2406</v>
      </c>
      <c r="B58" s="304">
        <f t="shared" ref="B58:W58" si="10">IF(B$17=0,0,B$17/B$5)</f>
        <v>0.1156253940496505</v>
      </c>
      <c r="C58" s="304">
        <f t="shared" si="10"/>
        <v>0.11021771725858834</v>
      </c>
      <c r="D58" s="304">
        <f t="shared" si="10"/>
        <v>6.9089809630496449E-2</v>
      </c>
      <c r="E58" s="304">
        <f t="shared" si="10"/>
        <v>7.5597990418628608E-2</v>
      </c>
      <c r="F58" s="304">
        <f t="shared" si="10"/>
        <v>8.5803008361932234E-2</v>
      </c>
      <c r="G58" s="304">
        <f t="shared" si="10"/>
        <v>8.3336662890364094E-2</v>
      </c>
      <c r="H58" s="304">
        <f t="shared" si="10"/>
        <v>7.7883375626961029E-2</v>
      </c>
      <c r="I58" s="304">
        <f t="shared" si="10"/>
        <v>7.6647619542995898E-2</v>
      </c>
      <c r="J58" s="304">
        <f t="shared" si="10"/>
        <v>6.6168313891332889E-2</v>
      </c>
      <c r="K58" s="304">
        <f t="shared" si="10"/>
        <v>6.6593585813346692E-2</v>
      </c>
      <c r="L58" s="304">
        <f t="shared" si="10"/>
        <v>0.10572555482093367</v>
      </c>
      <c r="M58" s="304">
        <f t="shared" si="10"/>
        <v>6.660871993048971E-2</v>
      </c>
      <c r="N58" s="304">
        <f t="shared" si="10"/>
        <v>6.5276829071216916E-2</v>
      </c>
      <c r="O58" s="304">
        <f t="shared" si="10"/>
        <v>7.7867743324425337E-2</v>
      </c>
      <c r="P58" s="304">
        <f t="shared" si="10"/>
        <v>7.5805084072378112E-2</v>
      </c>
      <c r="Q58" s="304">
        <f t="shared" si="10"/>
        <v>7.9633091767776665E-2</v>
      </c>
      <c r="R58" s="304">
        <f t="shared" si="10"/>
        <v>6.8951728771284762E-2</v>
      </c>
      <c r="S58" s="304">
        <f t="shared" si="10"/>
        <v>6.1992396503217764E-2</v>
      </c>
      <c r="T58" s="304">
        <f t="shared" si="10"/>
        <v>7.4498259513660056E-2</v>
      </c>
      <c r="U58" s="304">
        <f t="shared" si="10"/>
        <v>7.5426887935972617E-2</v>
      </c>
      <c r="V58" s="304">
        <f t="shared" si="10"/>
        <v>7.3087393276505416E-2</v>
      </c>
      <c r="W58" s="304">
        <f t="shared" si="10"/>
        <v>7.4062862171609151E-2</v>
      </c>
      <c r="DA58" s="72"/>
    </row>
    <row r="59" spans="1:105" ht="12" customHeight="1" x14ac:dyDescent="0.25">
      <c r="A59" s="62" t="s">
        <v>2413</v>
      </c>
      <c r="B59" s="304">
        <f t="shared" ref="B59:W59" si="11">IF(B$23=0,0,B$23/B$5)</f>
        <v>6.5855413849779582E-2</v>
      </c>
      <c r="C59" s="304">
        <f t="shared" si="11"/>
        <v>7.0167582909326814E-2</v>
      </c>
      <c r="D59" s="304">
        <f t="shared" si="11"/>
        <v>0.10607773817385761</v>
      </c>
      <c r="E59" s="304">
        <f t="shared" si="11"/>
        <v>9.9811825638913901E-2</v>
      </c>
      <c r="F59" s="304">
        <f t="shared" si="11"/>
        <v>9.0387504972727184E-2</v>
      </c>
      <c r="G59" s="304">
        <f t="shared" si="11"/>
        <v>9.2546420717269581E-2</v>
      </c>
      <c r="H59" s="304">
        <f t="shared" si="11"/>
        <v>9.7645561416939294E-2</v>
      </c>
      <c r="I59" s="304">
        <f t="shared" si="11"/>
        <v>9.9169378649785228E-2</v>
      </c>
      <c r="J59" s="304">
        <f t="shared" si="11"/>
        <v>0.10952212496700946</v>
      </c>
      <c r="K59" s="304">
        <f t="shared" si="11"/>
        <v>0.10910264404890516</v>
      </c>
      <c r="L59" s="304">
        <f t="shared" si="11"/>
        <v>7.3998055475510444E-2</v>
      </c>
      <c r="M59" s="304">
        <f t="shared" si="11"/>
        <v>0.10884328551930303</v>
      </c>
      <c r="N59" s="304">
        <f t="shared" si="11"/>
        <v>0.11010996691951473</v>
      </c>
      <c r="O59" s="304">
        <f t="shared" si="11"/>
        <v>9.8010247600696168E-2</v>
      </c>
      <c r="P59" s="304">
        <f t="shared" si="11"/>
        <v>9.9961001010716949E-2</v>
      </c>
      <c r="Q59" s="304">
        <f t="shared" si="11"/>
        <v>9.6307044823389129E-2</v>
      </c>
      <c r="R59" s="304">
        <f t="shared" si="11"/>
        <v>0.10657089766331573</v>
      </c>
      <c r="S59" s="304">
        <f t="shared" si="11"/>
        <v>0.11335986593357546</v>
      </c>
      <c r="T59" s="304">
        <f t="shared" si="11"/>
        <v>0.10023124773187218</v>
      </c>
      <c r="U59" s="304">
        <f t="shared" si="11"/>
        <v>9.9471410293237902E-2</v>
      </c>
      <c r="V59" s="304">
        <f t="shared" si="11"/>
        <v>0.10174144265260006</v>
      </c>
      <c r="W59" s="304">
        <f t="shared" si="11"/>
        <v>0.10054367882395904</v>
      </c>
      <c r="DA59" s="72"/>
    </row>
    <row r="60" spans="1:105" ht="12" customHeight="1" x14ac:dyDescent="0.25">
      <c r="A60" s="203" t="s">
        <v>2415</v>
      </c>
      <c r="B60" s="303">
        <f t="shared" ref="B60:W60" si="12">IF(B$24=0,0,B$24/B$5)</f>
        <v>8.4391341391101923E-2</v>
      </c>
      <c r="C60" s="303">
        <f t="shared" si="12"/>
        <v>8.4728002252153697E-2</v>
      </c>
      <c r="D60" s="303">
        <f t="shared" si="12"/>
        <v>8.5763642397912856E-2</v>
      </c>
      <c r="E60" s="303">
        <f t="shared" si="12"/>
        <v>8.664495546781173E-2</v>
      </c>
      <c r="F60" s="303">
        <f t="shared" si="12"/>
        <v>8.7427117571634738E-2</v>
      </c>
      <c r="G60" s="303">
        <f t="shared" si="12"/>
        <v>8.7568717654527534E-2</v>
      </c>
      <c r="H60" s="303">
        <f t="shared" si="12"/>
        <v>8.6931668292102818E-2</v>
      </c>
      <c r="I60" s="303">
        <f t="shared" si="12"/>
        <v>8.5140755224683728E-2</v>
      </c>
      <c r="J60" s="303">
        <f t="shared" si="12"/>
        <v>8.2604457735368203E-2</v>
      </c>
      <c r="K60" s="303">
        <f t="shared" si="12"/>
        <v>8.2631348140593336E-2</v>
      </c>
      <c r="L60" s="303">
        <f t="shared" si="12"/>
        <v>8.4320142871451009E-2</v>
      </c>
      <c r="M60" s="303">
        <f t="shared" si="12"/>
        <v>8.3870324275726743E-2</v>
      </c>
      <c r="N60" s="303">
        <f t="shared" si="12"/>
        <v>8.3834750748119455E-2</v>
      </c>
      <c r="O60" s="303">
        <f t="shared" si="12"/>
        <v>8.530251078701824E-2</v>
      </c>
      <c r="P60" s="303">
        <f t="shared" si="12"/>
        <v>8.5053271003454209E-2</v>
      </c>
      <c r="Q60" s="303">
        <f t="shared" si="12"/>
        <v>8.5714495820002429E-2</v>
      </c>
      <c r="R60" s="303">
        <f t="shared" si="12"/>
        <v>8.4005686001129162E-2</v>
      </c>
      <c r="S60" s="303">
        <f t="shared" si="12"/>
        <v>8.3260360026206681E-2</v>
      </c>
      <c r="T60" s="303">
        <f t="shared" si="12"/>
        <v>8.5026823297862986E-2</v>
      </c>
      <c r="U60" s="303">
        <f t="shared" si="12"/>
        <v>8.5345437440957558E-2</v>
      </c>
      <c r="V60" s="303">
        <f t="shared" si="12"/>
        <v>8.5043359019170525E-2</v>
      </c>
      <c r="W60" s="303">
        <f t="shared" si="12"/>
        <v>8.4987693968089084E-2</v>
      </c>
      <c r="DA60" s="175"/>
    </row>
    <row r="61" spans="1:105" ht="12" customHeight="1" x14ac:dyDescent="0.25">
      <c r="A61" s="62" t="s">
        <v>2416</v>
      </c>
      <c r="B61" s="304">
        <f t="shared" ref="B61:W61" si="13">IF(B$25=0,0,B$25/B$5)</f>
        <v>6.1640363583422945E-2</v>
      </c>
      <c r="C61" s="304">
        <f t="shared" si="13"/>
        <v>6.1666098932039844E-2</v>
      </c>
      <c r="D61" s="304">
        <f t="shared" si="13"/>
        <v>6.0605321278362351E-2</v>
      </c>
      <c r="E61" s="304">
        <f t="shared" si="13"/>
        <v>6.1808660675143491E-2</v>
      </c>
      <c r="F61" s="304">
        <f t="shared" si="13"/>
        <v>6.3105478591694908E-2</v>
      </c>
      <c r="G61" s="304">
        <f t="shared" si="13"/>
        <v>6.3124672091110084E-2</v>
      </c>
      <c r="H61" s="304">
        <f t="shared" si="13"/>
        <v>6.221000848660798E-2</v>
      </c>
      <c r="I61" s="304">
        <f t="shared" si="13"/>
        <v>6.032708498748552E-2</v>
      </c>
      <c r="J61" s="304">
        <f t="shared" si="13"/>
        <v>5.725742123017119E-2</v>
      </c>
      <c r="K61" s="304">
        <f t="shared" si="13"/>
        <v>5.7302175836511315E-2</v>
      </c>
      <c r="L61" s="304">
        <f t="shared" si="13"/>
        <v>6.0995751259701671E-2</v>
      </c>
      <c r="M61" s="304">
        <f t="shared" si="13"/>
        <v>5.8566978487459717E-2</v>
      </c>
      <c r="N61" s="304">
        <f t="shared" si="13"/>
        <v>5.8467301650691444E-2</v>
      </c>
      <c r="O61" s="304">
        <f t="shared" si="13"/>
        <v>6.0549646439788704E-2</v>
      </c>
      <c r="P61" s="304">
        <f t="shared" si="13"/>
        <v>6.0197333235113615E-2</v>
      </c>
      <c r="Q61" s="304">
        <f t="shared" si="13"/>
        <v>6.1054271926627587E-2</v>
      </c>
      <c r="R61" s="304">
        <f t="shared" si="13"/>
        <v>5.8807758523014252E-2</v>
      </c>
      <c r="S61" s="304">
        <f t="shared" si="13"/>
        <v>5.7730456087864146E-2</v>
      </c>
      <c r="T61" s="304">
        <f t="shared" si="13"/>
        <v>6.0362684845616091E-2</v>
      </c>
      <c r="U61" s="304">
        <f t="shared" si="13"/>
        <v>6.0686414913360895E-2</v>
      </c>
      <c r="V61" s="304">
        <f t="shared" si="13"/>
        <v>6.0257254436579304E-2</v>
      </c>
      <c r="W61" s="304">
        <f t="shared" si="13"/>
        <v>6.0327702064047313E-2</v>
      </c>
      <c r="DA61" s="72"/>
    </row>
    <row r="62" spans="1:105" ht="12" customHeight="1" x14ac:dyDescent="0.25">
      <c r="A62" s="62" t="s">
        <v>2418</v>
      </c>
      <c r="B62" s="304">
        <f t="shared" ref="B62:W62" si="14">IF(B$26=0,0,B$26/B$5)</f>
        <v>2.2750977807678971E-2</v>
      </c>
      <c r="C62" s="304">
        <f t="shared" si="14"/>
        <v>2.3061903320113843E-2</v>
      </c>
      <c r="D62" s="304">
        <f t="shared" si="14"/>
        <v>2.5158321119550495E-2</v>
      </c>
      <c r="E62" s="304">
        <f t="shared" si="14"/>
        <v>2.4836294792668231E-2</v>
      </c>
      <c r="F62" s="304">
        <f t="shared" si="14"/>
        <v>2.4321638979939837E-2</v>
      </c>
      <c r="G62" s="304">
        <f t="shared" si="14"/>
        <v>2.4444045563417446E-2</v>
      </c>
      <c r="H62" s="304">
        <f t="shared" si="14"/>
        <v>2.4721659805494841E-2</v>
      </c>
      <c r="I62" s="304">
        <f t="shared" si="14"/>
        <v>2.4813670237198205E-2</v>
      </c>
      <c r="J62" s="304">
        <f t="shared" si="14"/>
        <v>2.5347036505197016E-2</v>
      </c>
      <c r="K62" s="304">
        <f t="shared" si="14"/>
        <v>2.5329172304082027E-2</v>
      </c>
      <c r="L62" s="304">
        <f t="shared" si="14"/>
        <v>2.3324391611749345E-2</v>
      </c>
      <c r="M62" s="304">
        <f t="shared" si="14"/>
        <v>2.5303345788267029E-2</v>
      </c>
      <c r="N62" s="304">
        <f t="shared" si="14"/>
        <v>2.5367449097428E-2</v>
      </c>
      <c r="O62" s="304">
        <f t="shared" si="14"/>
        <v>2.475286434722954E-2</v>
      </c>
      <c r="P62" s="304">
        <f t="shared" si="14"/>
        <v>2.4855937768340591E-2</v>
      </c>
      <c r="Q62" s="304">
        <f t="shared" si="14"/>
        <v>2.4660223893374838E-2</v>
      </c>
      <c r="R62" s="304">
        <f t="shared" si="14"/>
        <v>2.5197927478114911E-2</v>
      </c>
      <c r="S62" s="304">
        <f t="shared" si="14"/>
        <v>2.5529903938342546E-2</v>
      </c>
      <c r="T62" s="304">
        <f t="shared" si="14"/>
        <v>2.4664138452246891E-2</v>
      </c>
      <c r="U62" s="304">
        <f t="shared" si="14"/>
        <v>2.4659022527596667E-2</v>
      </c>
      <c r="V62" s="304">
        <f t="shared" si="14"/>
        <v>2.4786104582591222E-2</v>
      </c>
      <c r="W62" s="304">
        <f t="shared" si="14"/>
        <v>2.4659991904041768E-2</v>
      </c>
      <c r="DA62" s="72"/>
    </row>
    <row r="63" spans="1:105" ht="12" customHeight="1" x14ac:dyDescent="0.25">
      <c r="A63" s="203" t="s">
        <v>2420</v>
      </c>
      <c r="B63" s="303">
        <f t="shared" ref="B63:W63" si="15">IF(B$27=0,0,B$27/B$5)</f>
        <v>0.2592582969991859</v>
      </c>
      <c r="C63" s="303">
        <f t="shared" si="15"/>
        <v>0.25769328595416446</v>
      </c>
      <c r="D63" s="303">
        <f t="shared" si="15"/>
        <v>0.2502393540062201</v>
      </c>
      <c r="E63" s="303">
        <f t="shared" si="15"/>
        <v>0.25058545151077499</v>
      </c>
      <c r="F63" s="303">
        <f t="shared" si="15"/>
        <v>0.25170073333522774</v>
      </c>
      <c r="G63" s="303">
        <f t="shared" si="15"/>
        <v>0.25126154801090522</v>
      </c>
      <c r="H63" s="303">
        <f t="shared" si="15"/>
        <v>0.25075562434842902</v>
      </c>
      <c r="I63" s="303">
        <f t="shared" si="15"/>
        <v>0.25116714027540155</v>
      </c>
      <c r="J63" s="303">
        <f t="shared" si="15"/>
        <v>0.25098634122620328</v>
      </c>
      <c r="K63" s="303">
        <f t="shared" si="15"/>
        <v>0.25099461408893126</v>
      </c>
      <c r="L63" s="303">
        <f t="shared" si="15"/>
        <v>0.25674801470920594</v>
      </c>
      <c r="M63" s="303">
        <f t="shared" si="15"/>
        <v>0.25064572207113239</v>
      </c>
      <c r="N63" s="303">
        <f t="shared" si="15"/>
        <v>0.25055256570104512</v>
      </c>
      <c r="O63" s="303">
        <f t="shared" si="15"/>
        <v>0.25125427275017354</v>
      </c>
      <c r="P63" s="303">
        <f t="shared" si="15"/>
        <v>0.2510944072615644</v>
      </c>
      <c r="Q63" s="303">
        <f t="shared" si="15"/>
        <v>0.251343052273094</v>
      </c>
      <c r="R63" s="303">
        <f t="shared" si="15"/>
        <v>0.25074660919228642</v>
      </c>
      <c r="S63" s="303">
        <f t="shared" si="15"/>
        <v>0.2505032320525617</v>
      </c>
      <c r="T63" s="303">
        <f t="shared" si="15"/>
        <v>0.24961358177933185</v>
      </c>
      <c r="U63" s="303">
        <f t="shared" si="15"/>
        <v>0.24985471175601506</v>
      </c>
      <c r="V63" s="303">
        <f t="shared" si="15"/>
        <v>0.24975547989872202</v>
      </c>
      <c r="W63" s="303">
        <f t="shared" si="15"/>
        <v>0.24943791570795457</v>
      </c>
      <c r="DA63" s="175"/>
    </row>
    <row r="64" spans="1:105" ht="12" customHeight="1" x14ac:dyDescent="0.25">
      <c r="A64" s="62" t="s">
        <v>2421</v>
      </c>
      <c r="B64" s="304">
        <f t="shared" ref="B64:W64" si="16">IF(B$28=0,0,B$28/B$5)</f>
        <v>0.16517913435664361</v>
      </c>
      <c r="C64" s="304">
        <f t="shared" si="16"/>
        <v>0.15745388179798331</v>
      </c>
      <c r="D64" s="304">
        <f t="shared" si="16"/>
        <v>9.8699728043566387E-2</v>
      </c>
      <c r="E64" s="304">
        <f t="shared" si="16"/>
        <v>0.10799712916946942</v>
      </c>
      <c r="F64" s="304">
        <f t="shared" si="16"/>
        <v>0.12257572623133176</v>
      </c>
      <c r="G64" s="304">
        <f t="shared" si="16"/>
        <v>0.11905237555766296</v>
      </c>
      <c r="H64" s="304">
        <f t="shared" si="16"/>
        <v>0.11126196518137289</v>
      </c>
      <c r="I64" s="304">
        <f t="shared" si="16"/>
        <v>0.109496599347137</v>
      </c>
      <c r="J64" s="304">
        <f t="shared" si="16"/>
        <v>9.4526162701904115E-2</v>
      </c>
      <c r="K64" s="304">
        <f t="shared" si="16"/>
        <v>9.5133694019066711E-2</v>
      </c>
      <c r="L64" s="304">
        <f t="shared" si="16"/>
        <v>0.15103650688704817</v>
      </c>
      <c r="M64" s="304">
        <f t="shared" si="16"/>
        <v>9.5155314186413834E-2</v>
      </c>
      <c r="N64" s="304">
        <f t="shared" si="16"/>
        <v>9.3252612958881279E-2</v>
      </c>
      <c r="O64" s="304">
        <f t="shared" si="16"/>
        <v>0.11123963332060761</v>
      </c>
      <c r="P64" s="304">
        <f t="shared" si="16"/>
        <v>0.10829297724625445</v>
      </c>
      <c r="Q64" s="304">
        <f t="shared" si="16"/>
        <v>0.11376155966825238</v>
      </c>
      <c r="R64" s="304">
        <f t="shared" si="16"/>
        <v>9.8502469673263954E-2</v>
      </c>
      <c r="S64" s="304">
        <f t="shared" si="16"/>
        <v>8.8560566433168231E-2</v>
      </c>
      <c r="T64" s="304">
        <f t="shared" si="16"/>
        <v>0.10642608501951438</v>
      </c>
      <c r="U64" s="304">
        <f t="shared" si="16"/>
        <v>0.10775269705138946</v>
      </c>
      <c r="V64" s="304">
        <f t="shared" si="16"/>
        <v>0.10441056182357916</v>
      </c>
      <c r="W64" s="304">
        <f t="shared" si="16"/>
        <v>0.10580408881658453</v>
      </c>
      <c r="DA64" s="72"/>
    </row>
    <row r="65" spans="1:105" ht="12" customHeight="1" x14ac:dyDescent="0.25">
      <c r="A65" s="62" t="s">
        <v>2428</v>
      </c>
      <c r="B65" s="304">
        <f t="shared" ref="B65:W65" si="17">IF(B$34=0,0,B$34/B$5)</f>
        <v>9.4079162642542277E-2</v>
      </c>
      <c r="C65" s="304">
        <f t="shared" si="17"/>
        <v>0.10023940415618114</v>
      </c>
      <c r="D65" s="304">
        <f t="shared" si="17"/>
        <v>0.15153962596265372</v>
      </c>
      <c r="E65" s="304">
        <f t="shared" si="17"/>
        <v>0.14258832234130558</v>
      </c>
      <c r="F65" s="304">
        <f t="shared" si="17"/>
        <v>0.12912500710389596</v>
      </c>
      <c r="G65" s="304">
        <f t="shared" si="17"/>
        <v>0.13220917245324226</v>
      </c>
      <c r="H65" s="304">
        <f t="shared" si="17"/>
        <v>0.13949365916705611</v>
      </c>
      <c r="I65" s="304">
        <f t="shared" si="17"/>
        <v>0.14167054092826459</v>
      </c>
      <c r="J65" s="304">
        <f t="shared" si="17"/>
        <v>0.15646017852429916</v>
      </c>
      <c r="K65" s="304">
        <f t="shared" si="17"/>
        <v>0.15586092006986452</v>
      </c>
      <c r="L65" s="304">
        <f t="shared" si="17"/>
        <v>0.10571150782215774</v>
      </c>
      <c r="M65" s="304">
        <f t="shared" si="17"/>
        <v>0.1554904078847186</v>
      </c>
      <c r="N65" s="304">
        <f t="shared" si="17"/>
        <v>0.15729995274216385</v>
      </c>
      <c r="O65" s="304">
        <f t="shared" si="17"/>
        <v>0.14001463942956593</v>
      </c>
      <c r="P65" s="304">
        <f t="shared" si="17"/>
        <v>0.14280143001530995</v>
      </c>
      <c r="Q65" s="304">
        <f t="shared" si="17"/>
        <v>0.13758149260484162</v>
      </c>
      <c r="R65" s="304">
        <f t="shared" si="17"/>
        <v>0.15224413951902249</v>
      </c>
      <c r="S65" s="304">
        <f t="shared" si="17"/>
        <v>0.16194266561939349</v>
      </c>
      <c r="T65" s="304">
        <f t="shared" si="17"/>
        <v>0.14318749675981748</v>
      </c>
      <c r="U65" s="304">
        <f t="shared" si="17"/>
        <v>0.14210201470462561</v>
      </c>
      <c r="V65" s="304">
        <f t="shared" si="17"/>
        <v>0.14534491807514285</v>
      </c>
      <c r="W65" s="304">
        <f t="shared" si="17"/>
        <v>0.14363382689137008</v>
      </c>
      <c r="DA65" s="72"/>
    </row>
    <row r="66" spans="1:105" ht="12" customHeight="1" x14ac:dyDescent="0.25">
      <c r="A66" s="203" t="s">
        <v>2430</v>
      </c>
      <c r="B66" s="303">
        <f t="shared" ref="B66:W66" si="18">IF(B$35=0,0,B$35/B$5)</f>
        <v>0.15621771535840731</v>
      </c>
      <c r="C66" s="303">
        <f t="shared" si="18"/>
        <v>0.15435448624156578</v>
      </c>
      <c r="D66" s="303">
        <f t="shared" si="18"/>
        <v>0.13801196259582102</v>
      </c>
      <c r="E66" s="303">
        <f t="shared" si="18"/>
        <v>0.14065632162499184</v>
      </c>
      <c r="F66" s="303">
        <f t="shared" si="18"/>
        <v>0.1446412159054917</v>
      </c>
      <c r="G66" s="303">
        <f t="shared" si="18"/>
        <v>0.14356606508752892</v>
      </c>
      <c r="H66" s="303">
        <f t="shared" si="18"/>
        <v>0.14153929319995795</v>
      </c>
      <c r="I66" s="303">
        <f t="shared" si="18"/>
        <v>0.14154560682928796</v>
      </c>
      <c r="J66" s="303">
        <f t="shared" si="18"/>
        <v>0.13758185134492862</v>
      </c>
      <c r="K66" s="303">
        <f t="shared" si="18"/>
        <v>0.1377381686675706</v>
      </c>
      <c r="L66" s="303">
        <f t="shared" si="18"/>
        <v>0.15304010586066463</v>
      </c>
      <c r="M66" s="303">
        <f t="shared" si="18"/>
        <v>0.13745198345610019</v>
      </c>
      <c r="N66" s="303">
        <f t="shared" si="18"/>
        <v>0.13677467633858337</v>
      </c>
      <c r="O66" s="303">
        <f t="shared" si="18"/>
        <v>0.14200020249294182</v>
      </c>
      <c r="P66" s="303">
        <f t="shared" si="18"/>
        <v>0.14120003593615738</v>
      </c>
      <c r="Q66" s="303">
        <f t="shared" si="18"/>
        <v>0.14261092119810531</v>
      </c>
      <c r="R66" s="303">
        <f t="shared" si="18"/>
        <v>0.13841777609136424</v>
      </c>
      <c r="S66" s="303">
        <f t="shared" si="18"/>
        <v>0.13526670547874423</v>
      </c>
      <c r="T66" s="303">
        <f t="shared" si="18"/>
        <v>0.14628460947204736</v>
      </c>
      <c r="U66" s="303">
        <f t="shared" si="18"/>
        <v>0.14559098882231589</v>
      </c>
      <c r="V66" s="303">
        <f t="shared" si="18"/>
        <v>0.14441401817132041</v>
      </c>
      <c r="W66" s="303">
        <f t="shared" si="18"/>
        <v>0.14667814605339036</v>
      </c>
      <c r="DA66" s="175"/>
    </row>
    <row r="67" spans="1:105" ht="12" customHeight="1" x14ac:dyDescent="0.25">
      <c r="A67" s="203" t="s">
        <v>2442</v>
      </c>
      <c r="B67" s="303">
        <f t="shared" ref="B67:W67" si="19">IF(B$46=0,0,B$46/B$5)</f>
        <v>0.10706342497731278</v>
      </c>
      <c r="C67" s="303">
        <f t="shared" si="19"/>
        <v>0.10852660385935919</v>
      </c>
      <c r="D67" s="303">
        <f t="shared" si="19"/>
        <v>0.11839209938611996</v>
      </c>
      <c r="E67" s="303">
        <f t="shared" si="19"/>
        <v>0.11687668137726226</v>
      </c>
      <c r="F67" s="303">
        <f t="shared" si="19"/>
        <v>0.11445477167030509</v>
      </c>
      <c r="G67" s="303">
        <f t="shared" si="19"/>
        <v>0.11503080265137615</v>
      </c>
      <c r="H67" s="303">
        <f t="shared" si="19"/>
        <v>0.11633722261409332</v>
      </c>
      <c r="I67" s="303">
        <f t="shared" si="19"/>
        <v>0.11677021288093264</v>
      </c>
      <c r="J67" s="303">
        <f t="shared" si="19"/>
        <v>0.11928017178916238</v>
      </c>
      <c r="K67" s="303">
        <f t="shared" si="19"/>
        <v>0.11919610496038598</v>
      </c>
      <c r="L67" s="303">
        <f t="shared" si="19"/>
        <v>0.10976184287882033</v>
      </c>
      <c r="M67" s="303">
        <f t="shared" si="19"/>
        <v>0.11907456841537417</v>
      </c>
      <c r="N67" s="303">
        <f t="shared" si="19"/>
        <v>0.11937623104671997</v>
      </c>
      <c r="O67" s="303">
        <f t="shared" si="19"/>
        <v>0.11648406751637422</v>
      </c>
      <c r="P67" s="303">
        <f t="shared" si="19"/>
        <v>0.11696911890983792</v>
      </c>
      <c r="Q67" s="303">
        <f t="shared" si="19"/>
        <v>0.11604811243941099</v>
      </c>
      <c r="R67" s="303">
        <f t="shared" si="19"/>
        <v>0.11857848224995246</v>
      </c>
      <c r="S67" s="303">
        <f t="shared" si="19"/>
        <v>0.12014072441572958</v>
      </c>
      <c r="T67" s="303">
        <f t="shared" si="19"/>
        <v>0.11606653389292651</v>
      </c>
      <c r="U67" s="303">
        <f t="shared" si="19"/>
        <v>0.11604245895339596</v>
      </c>
      <c r="V67" s="303">
        <f t="shared" si="19"/>
        <v>0.11664049215337044</v>
      </c>
      <c r="W67" s="303">
        <f t="shared" si="19"/>
        <v>0.11604702072490236</v>
      </c>
      <c r="DA67" s="175"/>
    </row>
    <row r="68" spans="1:105" ht="12" customHeight="1" x14ac:dyDescent="0.25">
      <c r="A68" s="41" t="s">
        <v>2444</v>
      </c>
      <c r="B68" s="237">
        <f t="shared" ref="B68:W68" si="20">IF(B$47=0,0,B$47/B$5)</f>
        <v>7.2498606384964248E-2</v>
      </c>
      <c r="C68" s="237">
        <f t="shared" si="20"/>
        <v>7.3489406276362759E-2</v>
      </c>
      <c r="D68" s="237">
        <f t="shared" si="20"/>
        <v>8.0169882612131149E-2</v>
      </c>
      <c r="E68" s="237">
        <f t="shared" si="20"/>
        <v>7.9143708699273965E-2</v>
      </c>
      <c r="F68" s="237">
        <f t="shared" si="20"/>
        <v>7.7503698783826042E-2</v>
      </c>
      <c r="G68" s="237">
        <f t="shared" si="20"/>
        <v>7.7893761434736586E-2</v>
      </c>
      <c r="H68" s="237">
        <f t="shared" si="20"/>
        <v>7.8778411133460138E-2</v>
      </c>
      <c r="I68" s="237">
        <f t="shared" si="20"/>
        <v>7.9071612952202247E-2</v>
      </c>
      <c r="J68" s="237">
        <f t="shared" si="20"/>
        <v>8.0771245884445342E-2</v>
      </c>
      <c r="K68" s="237">
        <f t="shared" si="20"/>
        <v>8.0714319553807382E-2</v>
      </c>
      <c r="L68" s="237">
        <f t="shared" si="20"/>
        <v>7.4325855395025273E-2</v>
      </c>
      <c r="M68" s="237">
        <f t="shared" si="20"/>
        <v>8.0632020391978157E-2</v>
      </c>
      <c r="N68" s="237">
        <f t="shared" si="20"/>
        <v>8.0836292956354097E-2</v>
      </c>
      <c r="O68" s="237">
        <f t="shared" si="20"/>
        <v>7.8877847993175376E-2</v>
      </c>
      <c r="P68" s="237">
        <f t="shared" si="20"/>
        <v>7.9206303299538469E-2</v>
      </c>
      <c r="Q68" s="237">
        <f t="shared" si="20"/>
        <v>7.8582638536416602E-2</v>
      </c>
      <c r="R68" s="237">
        <f t="shared" si="20"/>
        <v>8.029609282710197E-2</v>
      </c>
      <c r="S68" s="237">
        <f t="shared" si="20"/>
        <v>8.1353973983796388E-2</v>
      </c>
      <c r="T68" s="237">
        <f t="shared" si="20"/>
        <v>7.8595112728305619E-2</v>
      </c>
      <c r="U68" s="237">
        <f t="shared" si="20"/>
        <v>7.8578810246247563E-2</v>
      </c>
      <c r="V68" s="237">
        <f t="shared" si="20"/>
        <v>7.8983771824669674E-2</v>
      </c>
      <c r="W68" s="237">
        <f t="shared" si="20"/>
        <v>7.8581899275735737E-2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54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25</v>
      </c>
      <c r="B72" s="322">
        <f t="shared" ref="B72:W72" si="21">SUM(B$73:B$83)</f>
        <v>42.781759830658068</v>
      </c>
      <c r="C72" s="322">
        <f t="shared" si="21"/>
        <v>41.849956359804906</v>
      </c>
      <c r="D72" s="322">
        <f t="shared" si="21"/>
        <v>40.087486950549085</v>
      </c>
      <c r="E72" s="322">
        <f t="shared" si="21"/>
        <v>42.37481625610198</v>
      </c>
      <c r="F72" s="322">
        <f t="shared" si="21"/>
        <v>43.406404274449294</v>
      </c>
      <c r="G72" s="322">
        <f t="shared" si="21"/>
        <v>41.600578697608597</v>
      </c>
      <c r="H72" s="322">
        <f t="shared" si="21"/>
        <v>37.812095297740456</v>
      </c>
      <c r="I72" s="322">
        <f t="shared" si="21"/>
        <v>36.616735261600496</v>
      </c>
      <c r="J72" s="322">
        <f t="shared" si="21"/>
        <v>37.010976722049861</v>
      </c>
      <c r="K72" s="322">
        <f t="shared" si="21"/>
        <v>39.228951495008786</v>
      </c>
      <c r="L72" s="322">
        <f t="shared" si="21"/>
        <v>34.919438571294499</v>
      </c>
      <c r="M72" s="322">
        <f t="shared" si="21"/>
        <v>31.582175967024074</v>
      </c>
      <c r="N72" s="322">
        <f t="shared" si="21"/>
        <v>32.239641144314454</v>
      </c>
      <c r="O72" s="322">
        <f t="shared" si="21"/>
        <v>32.415197771677263</v>
      </c>
      <c r="P72" s="322">
        <f t="shared" si="21"/>
        <v>28.370332708784442</v>
      </c>
      <c r="Q72" s="322">
        <f t="shared" si="21"/>
        <v>26.923559010773886</v>
      </c>
      <c r="R72" s="322">
        <f t="shared" si="21"/>
        <v>26.860660608271438</v>
      </c>
      <c r="S72" s="322">
        <f t="shared" si="21"/>
        <v>26.100317336551122</v>
      </c>
      <c r="T72" s="322">
        <f t="shared" si="21"/>
        <v>26.838077894969601</v>
      </c>
      <c r="U72" s="322">
        <f t="shared" si="21"/>
        <v>26.400231990026484</v>
      </c>
      <c r="V72" s="322">
        <f t="shared" si="21"/>
        <v>29.232020814124255</v>
      </c>
      <c r="W72" s="322">
        <f t="shared" si="21"/>
        <v>28.974596433988175</v>
      </c>
      <c r="DA72" s="95"/>
    </row>
    <row r="73" spans="1:105" ht="12" customHeight="1" x14ac:dyDescent="0.25">
      <c r="A73" s="55" t="s">
        <v>92</v>
      </c>
      <c r="B73" s="332">
        <f>IF(B$6=0,0,B$6/TRE!B$5*1000)</f>
        <v>0.95424202792230661</v>
      </c>
      <c r="C73" s="332">
        <f>IF(C$6=0,0,C$6/TRE!C$5*1000)</f>
        <v>0.94621534070667068</v>
      </c>
      <c r="D73" s="332">
        <f>IF(D$6=0,0,D$6/TRE!D$5*1000)</f>
        <v>0.98875869566441554</v>
      </c>
      <c r="E73" s="332">
        <f>IF(E$6=0,0,E$6/TRE!E$5*1000)</f>
        <v>1.0317974787467632</v>
      </c>
      <c r="F73" s="332">
        <f>IF(F$6=0,0,F$6/TRE!F$5*1000)</f>
        <v>1.0350146021377185</v>
      </c>
      <c r="G73" s="332">
        <f>IF(G$6=0,0,G$6/TRE!G$5*1000)</f>
        <v>0.99694749132242844</v>
      </c>
      <c r="H73" s="332">
        <f>IF(H$6=0,0,H$6/TRE!H$5*1000)</f>
        <v>0.91644878086636294</v>
      </c>
      <c r="I73" s="332">
        <f>IF(I$6=0,0,I$6/TRE!I$5*1000)</f>
        <v>0.89077999406288422</v>
      </c>
      <c r="J73" s="332">
        <f>IF(J$6=0,0,J$6/TRE!J$5*1000)</f>
        <v>0.91972409614391615</v>
      </c>
      <c r="K73" s="332">
        <f>IF(K$6=0,0,K$6/TRE!K$5*1000)</f>
        <v>0.97415379580936601</v>
      </c>
      <c r="L73" s="332">
        <f>IF(L$6=0,0,L$6/TRE!L$5*1000)</f>
        <v>0.79850456872480158</v>
      </c>
      <c r="M73" s="332">
        <f>IF(M$6=0,0,M$6/TRE!M$5*1000)</f>
        <v>0.7834654110191237</v>
      </c>
      <c r="N73" s="332">
        <f>IF(N$6=0,0,N$6/TRE!N$5*1000)</f>
        <v>0.80180142710562963</v>
      </c>
      <c r="O73" s="332">
        <f>IF(O$6=0,0,O$6/TRE!O$5*1000)</f>
        <v>0.78663626787347407</v>
      </c>
      <c r="P73" s="332">
        <f>IF(P$6=0,0,P$6/TRE!P$5*1000)</f>
        <v>0.69134433752614033</v>
      </c>
      <c r="Q73" s="332">
        <f>IF(Q$6=0,0,Q$6/TRE!Q$5*1000)</f>
        <v>0.65092254236487601</v>
      </c>
      <c r="R73" s="332">
        <f>IF(R$6=0,0,R$6/TRE!R$5*1000)</f>
        <v>0.66356174315831484</v>
      </c>
      <c r="S73" s="332">
        <f>IF(S$6=0,0,S$6/TRE!S$5*1000)</f>
        <v>0.6532731317278494</v>
      </c>
      <c r="T73" s="332">
        <f>IF(T$6=0,0,T$6/TRE!T$5*1000)</f>
        <v>0.64895889117031069</v>
      </c>
      <c r="U73" s="332">
        <f>IF(U$6=0,0,U$6/TRE!U$5*1000)</f>
        <v>0.63823913272141264</v>
      </c>
      <c r="V73" s="332">
        <f>IF(V$6=0,0,V$6/TRE!V$5*1000)</f>
        <v>0.71034110299937947</v>
      </c>
      <c r="W73" s="332">
        <f>IF(W$6=0,0,W$6/TRE!W$5*1000)</f>
        <v>0.70050324851473067</v>
      </c>
      <c r="DA73" s="67"/>
    </row>
    <row r="74" spans="1:105" ht="12" customHeight="1" x14ac:dyDescent="0.25">
      <c r="A74" s="202" t="s">
        <v>93</v>
      </c>
      <c r="B74" s="333">
        <f>IF(B$7=0,0,B$7/TRE!B$5*1000)</f>
        <v>1.2977691579743376</v>
      </c>
      <c r="C74" s="333">
        <f>IF(C$7=0,0,C$7/TRE!C$5*1000)</f>
        <v>1.2868528633610721</v>
      </c>
      <c r="D74" s="333">
        <f>IF(D$7=0,0,D$7/TRE!D$5*1000)</f>
        <v>1.3447118261036053</v>
      </c>
      <c r="E74" s="333">
        <f>IF(E$7=0,0,E$7/TRE!E$5*1000)</f>
        <v>1.4032445710955979</v>
      </c>
      <c r="F74" s="333">
        <f>IF(F$7=0,0,F$7/TRE!F$5*1000)</f>
        <v>1.4076198589072977</v>
      </c>
      <c r="G74" s="333">
        <f>IF(G$7=0,0,G$7/TRE!G$5*1000)</f>
        <v>1.3558485881985023</v>
      </c>
      <c r="H74" s="333">
        <f>IF(H$7=0,0,H$7/TRE!H$5*1000)</f>
        <v>1.2463703419782539</v>
      </c>
      <c r="I74" s="333">
        <f>IF(I$7=0,0,I$7/TRE!I$5*1000)</f>
        <v>1.2114607919255227</v>
      </c>
      <c r="J74" s="333">
        <f>IF(J$7=0,0,J$7/TRE!J$5*1000)</f>
        <v>1.2508247707557261</v>
      </c>
      <c r="K74" s="333">
        <f>IF(K$7=0,0,K$7/TRE!K$5*1000)</f>
        <v>1.3248491623007379</v>
      </c>
      <c r="L74" s="333">
        <f>IF(L$7=0,0,L$7/TRE!L$5*1000)</f>
        <v>1.08596621346573</v>
      </c>
      <c r="M74" s="333">
        <f>IF(M$7=0,0,M$7/TRE!M$5*1000)</f>
        <v>1.0655129589860084</v>
      </c>
      <c r="N74" s="333">
        <f>IF(N$7=0,0,N$7/TRE!N$5*1000)</f>
        <v>1.0904499408636557</v>
      </c>
      <c r="O74" s="333">
        <f>IF(O$7=0,0,O$7/TRE!O$5*1000)</f>
        <v>1.0698253243079254</v>
      </c>
      <c r="P74" s="333">
        <f>IF(P$7=0,0,P$7/TRE!P$5*1000)</f>
        <v>0.94022829903555072</v>
      </c>
      <c r="Q74" s="333">
        <f>IF(Q$7=0,0,Q$7/TRE!Q$5*1000)</f>
        <v>0.88525465761623112</v>
      </c>
      <c r="R74" s="333">
        <f>IF(R$7=0,0,R$7/TRE!R$5*1000)</f>
        <v>0.90244397069530868</v>
      </c>
      <c r="S74" s="333">
        <f>IF(S$7=0,0,S$7/TRE!S$5*1000)</f>
        <v>0.88845145914987556</v>
      </c>
      <c r="T74" s="333">
        <f>IF(T$7=0,0,T$7/TRE!T$5*1000)</f>
        <v>0.88258409199162258</v>
      </c>
      <c r="U74" s="333">
        <f>IF(U$7=0,0,U$7/TRE!U$5*1000)</f>
        <v>0.86800522050112083</v>
      </c>
      <c r="V74" s="333">
        <f>IF(V$7=0,0,V$7/TRE!V$5*1000)</f>
        <v>0.9660639000791561</v>
      </c>
      <c r="W74" s="333">
        <f>IF(W$7=0,0,W$7/TRE!W$5*1000)</f>
        <v>0.95268441798003378</v>
      </c>
      <c r="DA74" s="174"/>
    </row>
    <row r="75" spans="1:105" ht="12" customHeight="1" x14ac:dyDescent="0.25">
      <c r="A75" s="202" t="s">
        <v>94</v>
      </c>
      <c r="B75" s="333">
        <f>IF(B$8=0,0,B$8/TRE!B$5*1000)</f>
        <v>1.6031266069094749</v>
      </c>
      <c r="C75" s="333">
        <f>IF(C$8=0,0,C$8/TRE!C$5*1000)</f>
        <v>1.5896417723872065</v>
      </c>
      <c r="D75" s="333">
        <f>IF(D$8=0,0,D$8/TRE!D$5*1000)</f>
        <v>1.6611146087162181</v>
      </c>
      <c r="E75" s="333">
        <f>IF(E$8=0,0,E$8/TRE!E$5*1000)</f>
        <v>1.7334197642945628</v>
      </c>
      <c r="F75" s="333">
        <f>IF(F$8=0,0,F$8/TRE!F$5*1000)</f>
        <v>1.7388245315913666</v>
      </c>
      <c r="G75" s="333">
        <f>IF(G$8=0,0,G$8/TRE!G$5*1000)</f>
        <v>1.6748717854216804</v>
      </c>
      <c r="H75" s="333">
        <f>IF(H$8=0,0,H$8/TRE!H$5*1000)</f>
        <v>1.5396339518554905</v>
      </c>
      <c r="I75" s="333">
        <f>IF(I$8=0,0,I$8/TRE!I$5*1000)</f>
        <v>1.4965103900256453</v>
      </c>
      <c r="J75" s="333">
        <f>IF(J$8=0,0,J$8/TRE!J$5*1000)</f>
        <v>1.5451364815217792</v>
      </c>
      <c r="K75" s="333">
        <f>IF(K$8=0,0,K$8/TRE!K$5*1000)</f>
        <v>1.6365783769597351</v>
      </c>
      <c r="L75" s="333">
        <f>IF(L$8=0,0,L$8/TRE!L$5*1000)</f>
        <v>1.3414876754576668</v>
      </c>
      <c r="M75" s="333">
        <f>IF(M$8=0,0,M$8/TRE!M$5*1000)</f>
        <v>1.3162218905121283</v>
      </c>
      <c r="N75" s="333">
        <f>IF(N$8=0,0,N$8/TRE!N$5*1000)</f>
        <v>1.3470263975374579</v>
      </c>
      <c r="O75" s="333">
        <f>IF(O$8=0,0,O$8/TRE!O$5*1000)</f>
        <v>1.3215489300274368</v>
      </c>
      <c r="P75" s="333">
        <f>IF(P$8=0,0,P$8/TRE!P$5*1000)</f>
        <v>1.1614584870439157</v>
      </c>
      <c r="Q75" s="333">
        <f>IF(Q$8=0,0,Q$8/TRE!Q$5*1000)</f>
        <v>1.0935498711729914</v>
      </c>
      <c r="R75" s="333">
        <f>IF(R$8=0,0,R$8/TRE!R$5*1000)</f>
        <v>1.1147837285059694</v>
      </c>
      <c r="S75" s="333">
        <f>IF(S$8=0,0,S$8/TRE!S$5*1000)</f>
        <v>1.0974988613027872</v>
      </c>
      <c r="T75" s="333">
        <f>IF(T$8=0,0,T$8/TRE!T$5*1000)</f>
        <v>1.090250937166122</v>
      </c>
      <c r="U75" s="333">
        <f>IF(U$8=0,0,U$8/TRE!U$5*1000)</f>
        <v>1.0722417429719731</v>
      </c>
      <c r="V75" s="333">
        <f>IF(V$8=0,0,V$8/TRE!V$5*1000)</f>
        <v>1.1933730530389575</v>
      </c>
      <c r="W75" s="333">
        <f>IF(W$8=0,0,W$8/TRE!W$5*1000)</f>
        <v>1.1768454575047478</v>
      </c>
      <c r="DA75" s="174"/>
    </row>
    <row r="76" spans="1:105" ht="12" customHeight="1" x14ac:dyDescent="0.25">
      <c r="A76" s="202" t="s">
        <v>95</v>
      </c>
      <c r="B76" s="333">
        <f>IF(B$9=0,0,B$9/TRE!B$5*1000)</f>
        <v>0.99241170903919895</v>
      </c>
      <c r="C76" s="333">
        <f>IF(C$9=0,0,C$9/TRE!C$5*1000)</f>
        <v>0.98406395433493732</v>
      </c>
      <c r="D76" s="333">
        <f>IF(D$9=0,0,D$9/TRE!D$5*1000)</f>
        <v>1.0283090434909925</v>
      </c>
      <c r="E76" s="333">
        <f>IF(E$9=0,0,E$9/TRE!E$5*1000)</f>
        <v>1.0730693778966338</v>
      </c>
      <c r="F76" s="333">
        <f>IF(F$9=0,0,F$9/TRE!F$5*1000)</f>
        <v>1.0764151862232274</v>
      </c>
      <c r="G76" s="333">
        <f>IF(G$9=0,0,G$9/TRE!G$5*1000)</f>
        <v>1.0368253909753256</v>
      </c>
      <c r="H76" s="333">
        <f>IF(H$9=0,0,H$9/TRE!H$5*1000)</f>
        <v>0.95310673210101715</v>
      </c>
      <c r="I76" s="333">
        <f>IF(I$9=0,0,I$9/TRE!I$5*1000)</f>
        <v>0.92641119382539971</v>
      </c>
      <c r="J76" s="333">
        <f>IF(J$9=0,0,J$9/TRE!J$5*1000)</f>
        <v>0.95651305998967295</v>
      </c>
      <c r="K76" s="333">
        <f>IF(K$9=0,0,K$9/TRE!K$5*1000)</f>
        <v>1.0131199476417407</v>
      </c>
      <c r="L76" s="333">
        <f>IF(L$9=0,0,L$9/TRE!L$5*1000)</f>
        <v>0.83044475147379337</v>
      </c>
      <c r="M76" s="333">
        <f>IF(M$9=0,0,M$9/TRE!M$5*1000)</f>
        <v>0.81480402745988878</v>
      </c>
      <c r="N76" s="333">
        <f>IF(N$9=0,0,N$9/TRE!N$5*1000)</f>
        <v>0.83387348418985441</v>
      </c>
      <c r="O76" s="333">
        <f>IF(O$9=0,0,O$9/TRE!O$5*1000)</f>
        <v>0.8181017185884133</v>
      </c>
      <c r="P76" s="333">
        <f>IF(P$9=0,0,P$9/TRE!P$5*1000)</f>
        <v>0.71899811102718558</v>
      </c>
      <c r="Q76" s="333">
        <f>IF(Q$9=0,0,Q$9/TRE!Q$5*1000)</f>
        <v>0.67695944405947106</v>
      </c>
      <c r="R76" s="333">
        <f>IF(R$9=0,0,R$9/TRE!R$5*1000)</f>
        <v>0.69010421288464752</v>
      </c>
      <c r="S76" s="333">
        <f>IF(S$9=0,0,S$9/TRE!S$5*1000)</f>
        <v>0.67940405699696349</v>
      </c>
      <c r="T76" s="333">
        <f>IF(T$9=0,0,T$9/TRE!T$5*1000)</f>
        <v>0.67491724681712295</v>
      </c>
      <c r="U76" s="333">
        <f>IF(U$9=0,0,U$9/TRE!U$5*1000)</f>
        <v>0.66376869803026894</v>
      </c>
      <c r="V76" s="333">
        <f>IF(V$9=0,0,V$9/TRE!V$5*1000)</f>
        <v>0.73875474711935496</v>
      </c>
      <c r="W76" s="333">
        <f>IF(W$9=0,0,W$9/TRE!W$5*1000)</f>
        <v>0.72852337845532011</v>
      </c>
      <c r="DA76" s="174"/>
    </row>
    <row r="77" spans="1:105" ht="12" customHeight="1" x14ac:dyDescent="0.25">
      <c r="A77" s="56" t="s">
        <v>96</v>
      </c>
      <c r="B77" s="334">
        <f>IF(B$10=0,0,B$10/TRE!B$5*1000)</f>
        <v>1.1029572156762446</v>
      </c>
      <c r="C77" s="334">
        <f>IF(C$10=0,0,C$10/TRE!C$5*1000)</f>
        <v>1.0866589268194551</v>
      </c>
      <c r="D77" s="334">
        <f>IF(D$10=0,0,D$10/TRE!D$5*1000)</f>
        <v>1.0806466443013616</v>
      </c>
      <c r="E77" s="334">
        <f>IF(E$10=0,0,E$10/TRE!E$5*1000)</f>
        <v>1.1436360113644453</v>
      </c>
      <c r="F77" s="334">
        <f>IF(F$10=0,0,F$10/TRE!F$5*1000)</f>
        <v>1.1698307824956511</v>
      </c>
      <c r="G77" s="334">
        <f>IF(G$10=0,0,G$10/TRE!G$5*1000)</f>
        <v>1.1255073486008498</v>
      </c>
      <c r="H77" s="334">
        <f>IF(H$10=0,0,H$10/TRE!H$5*1000)</f>
        <v>1.0211263255713749</v>
      </c>
      <c r="I77" s="334">
        <f>IF(I$10=0,0,I$10/TRE!I$5*1000)</f>
        <v>0.98520493614304672</v>
      </c>
      <c r="J77" s="334">
        <f>IF(J$10=0,0,J$10/TRE!J$5*1000)</f>
        <v>0.99364521547454598</v>
      </c>
      <c r="K77" s="334">
        <f>IF(K$10=0,0,K$10/TRE!K$5*1000)</f>
        <v>1.0544743591119936</v>
      </c>
      <c r="L77" s="334">
        <f>IF(L$10=0,0,L$10/TRE!L$5*1000)</f>
        <v>0.90496556820177798</v>
      </c>
      <c r="M77" s="334">
        <f>IF(M$10=0,0,M$10/TRE!M$5*1000)</f>
        <v>0.84806957162965491</v>
      </c>
      <c r="N77" s="334">
        <f>IF(N$10=0,0,N$10/TRE!N$5*1000)</f>
        <v>0.86720903565195828</v>
      </c>
      <c r="O77" s="334">
        <f>IF(O$10=0,0,O$10/TRE!O$5*1000)</f>
        <v>0.87275119587661609</v>
      </c>
      <c r="P77" s="334">
        <f>IF(P$10=0,0,P$10/TRE!P$5*1000)</f>
        <v>0.76368569439234957</v>
      </c>
      <c r="Q77" s="334">
        <f>IF(Q$10=0,0,Q$10/TRE!Q$5*1000)</f>
        <v>0.72540299790626495</v>
      </c>
      <c r="R77" s="334">
        <f>IF(R$10=0,0,R$10/TRE!R$5*1000)</f>
        <v>0.72355009576395157</v>
      </c>
      <c r="S77" s="334">
        <f>IF(S$10=0,0,S$10/TRE!S$5*1000)</f>
        <v>0.70402495552278099</v>
      </c>
      <c r="T77" s="334">
        <f>IF(T$10=0,0,T$10/TRE!T$5*1000)</f>
        <v>0.72051516452354947</v>
      </c>
      <c r="U77" s="334">
        <f>IF(U$10=0,0,U$10/TRE!U$5*1000)</f>
        <v>0.70957730836766997</v>
      </c>
      <c r="V77" s="334">
        <f>IF(V$10=0,0,V$10/TRE!V$5*1000)</f>
        <v>0.78603507091704738</v>
      </c>
      <c r="W77" s="334">
        <f>IF(W$10=0,0,W$10/TRE!W$5*1000)</f>
        <v>0.77780429491431013</v>
      </c>
      <c r="DA77" s="68"/>
    </row>
    <row r="78" spans="1:105" ht="12" customHeight="1" x14ac:dyDescent="0.25">
      <c r="A78" s="203" t="s">
        <v>2405</v>
      </c>
      <c r="B78" s="350">
        <f>IF(B$16=0,0,B$16/TRE!B$5*1000)</f>
        <v>7.7640683374272097</v>
      </c>
      <c r="C78" s="350">
        <f>IF(C$16=0,0,C$16/TRE!C$5*1000)</f>
        <v>7.5491169399775604</v>
      </c>
      <c r="D78" s="350">
        <f>IF(D$16=0,0,D$16/TRE!D$5*1000)</f>
        <v>7.022026786766725</v>
      </c>
      <c r="E78" s="350">
        <f>IF(E$16=0,0,E$16/TRE!E$5*1000)</f>
        <v>7.4329587249550109</v>
      </c>
      <c r="F78" s="350">
        <f>IF(F$16=0,0,F$16/TRE!F$5*1000)</f>
        <v>7.6477966511269742</v>
      </c>
      <c r="G78" s="350">
        <f>IF(G$16=0,0,G$16/TRE!G$5*1000)</f>
        <v>7.3168380611974353</v>
      </c>
      <c r="H78" s="350">
        <f>IF(H$16=0,0,H$16/TRE!H$5*1000)</f>
        <v>6.6371168950150423</v>
      </c>
      <c r="I78" s="350">
        <f>IF(I$16=0,0,I$16/TRE!I$5*1000)</f>
        <v>6.4378444773143606</v>
      </c>
      <c r="J78" s="350">
        <f>IF(J$16=0,0,J$16/TRE!J$5*1000)</f>
        <v>6.5024747428728329</v>
      </c>
      <c r="K78" s="350">
        <f>IF(K$16=0,0,K$16/TRE!K$5*1000)</f>
        <v>6.8923788791221909</v>
      </c>
      <c r="L78" s="350">
        <f>IF(L$16=0,0,L$16/TRE!L$5*1000)</f>
        <v>6.2758475695579508</v>
      </c>
      <c r="M78" s="350">
        <f>IF(M$16=0,0,M$16/TRE!M$5*1000)</f>
        <v>5.5411561098826203</v>
      </c>
      <c r="N78" s="350">
        <f>IF(N$16=0,0,N$16/TRE!N$5*1000)</f>
        <v>5.6544073641922772</v>
      </c>
      <c r="O78" s="350">
        <f>IF(O$16=0,0,O$16/TRE!O$5*1000)</f>
        <v>5.7011198595230717</v>
      </c>
      <c r="P78" s="350">
        <f>IF(P$16=0,0,P$16/TRE!P$5*1000)</f>
        <v>4.9865423127279209</v>
      </c>
      <c r="Q78" s="350">
        <f>IF(Q$16=0,0,Q$16/TRE!Q$5*1000)</f>
        <v>4.7369346498758693</v>
      </c>
      <c r="R78" s="350">
        <f>IF(R$16=0,0,R$16/TRE!R$5*1000)</f>
        <v>4.7146536977322162</v>
      </c>
      <c r="S78" s="350">
        <f>IF(S$16=0,0,S$16/TRE!S$5*1000)</f>
        <v>4.5767496952824969</v>
      </c>
      <c r="T78" s="350">
        <f>IF(T$16=0,0,T$16/TRE!T$5*1000)</f>
        <v>4.6894041260052504</v>
      </c>
      <c r="U78" s="350">
        <f>IF(U$16=0,0,U$16/TRE!U$5*1000)</f>
        <v>4.6173556479119959</v>
      </c>
      <c r="V78" s="350">
        <f>IF(V$16=0,0,V$16/TRE!V$5*1000)</f>
        <v>5.1106001707887261</v>
      </c>
      <c r="W78" s="350">
        <f>IF(W$16=0,0,W$16/TRE!W$5*1000)</f>
        <v>5.0591540600811999</v>
      </c>
      <c r="DA78" s="175"/>
    </row>
    <row r="79" spans="1:105" ht="12" customHeight="1" x14ac:dyDescent="0.25">
      <c r="A79" s="203" t="s">
        <v>2415</v>
      </c>
      <c r="B79" s="350">
        <f>IF(B$24=0,0,B$24/TRE!B$5*1000)</f>
        <v>3.6104100991811947</v>
      </c>
      <c r="C79" s="350">
        <f>IF(C$24=0,0,C$24/TRE!C$5*1000)</f>
        <v>3.545863196706085</v>
      </c>
      <c r="D79" s="350">
        <f>IF(D$24=0,0,D$24/TRE!D$5*1000)</f>
        <v>3.4380488954578889</v>
      </c>
      <c r="E79" s="350">
        <f>IF(E$24=0,0,E$24/TRE!E$5*1000)</f>
        <v>3.6715640674666603</v>
      </c>
      <c r="F79" s="350">
        <f>IF(F$24=0,0,F$24/TRE!F$5*1000)</f>
        <v>3.7948968098641864</v>
      </c>
      <c r="G79" s="350">
        <f>IF(G$24=0,0,G$24/TRE!G$5*1000)</f>
        <v>3.6429093302358391</v>
      </c>
      <c r="H79" s="350">
        <f>IF(H$24=0,0,H$24/TRE!H$5*1000)</f>
        <v>3.287068525852554</v>
      </c>
      <c r="I79" s="350">
        <f>IF(I$24=0,0,I$24/TRE!I$5*1000)</f>
        <v>3.1175764940349744</v>
      </c>
      <c r="J79" s="350">
        <f>IF(J$24=0,0,J$24/TRE!J$5*1000)</f>
        <v>3.0572716623812641</v>
      </c>
      <c r="K79" s="350">
        <f>IF(K$24=0,0,K$24/TRE!K$5*1000)</f>
        <v>3.24154114817452</v>
      </c>
      <c r="L79" s="350">
        <f>IF(L$24=0,0,L$24/TRE!L$5*1000)</f>
        <v>2.9444120493224095</v>
      </c>
      <c r="M79" s="350">
        <f>IF(M$24=0,0,M$24/TRE!M$5*1000)</f>
        <v>2.648807339687373</v>
      </c>
      <c r="N79" s="350">
        <f>IF(N$24=0,0,N$24/TRE!N$5*1000)</f>
        <v>2.7028022795424191</v>
      </c>
      <c r="O79" s="350">
        <f>IF(O$24=0,0,O$24/TRE!O$5*1000)</f>
        <v>2.7650977575818292</v>
      </c>
      <c r="P79" s="350">
        <f>IF(P$24=0,0,P$24/TRE!P$5*1000)</f>
        <v>2.4129895963384045</v>
      </c>
      <c r="Q79" s="350">
        <f>IF(Q$24=0,0,Q$24/TRE!Q$5*1000)</f>
        <v>2.3077392862885668</v>
      </c>
      <c r="R79" s="350">
        <f>IF(R$24=0,0,R$24/TRE!R$5*1000)</f>
        <v>2.2564482208413494</v>
      </c>
      <c r="S79" s="350">
        <f>IF(S$24=0,0,S$24/TRE!S$5*1000)</f>
        <v>2.1731218182394905</v>
      </c>
      <c r="T79" s="350">
        <f>IF(T$24=0,0,T$24/TRE!T$5*1000)</f>
        <v>2.2819565068298631</v>
      </c>
      <c r="U79" s="350">
        <f>IF(U$24=0,0,U$24/TRE!U$5*1000)</f>
        <v>2.2531393477315715</v>
      </c>
      <c r="V79" s="350">
        <f>IF(V$24=0,0,V$24/TRE!V$5*1000)</f>
        <v>2.4859892409514348</v>
      </c>
      <c r="W79" s="350">
        <f>IF(W$24=0,0,W$24/TRE!W$5*1000)</f>
        <v>2.4624841345806718</v>
      </c>
      <c r="DA79" s="175"/>
    </row>
    <row r="80" spans="1:105" ht="12" customHeight="1" x14ac:dyDescent="0.25">
      <c r="A80" s="203" t="s">
        <v>2420</v>
      </c>
      <c r="B80" s="350">
        <f>IF(B$27=0,0,B$27/TRE!B$5*1000)</f>
        <v>11.091526196324587</v>
      </c>
      <c r="C80" s="350">
        <f>IF(C$27=0,0,C$27/TRE!C$5*1000)</f>
        <v>10.784452771396513</v>
      </c>
      <c r="D80" s="350">
        <f>IF(D$27=0,0,D$27/TRE!D$5*1000)</f>
        <v>10.031466838238179</v>
      </c>
      <c r="E80" s="350">
        <f>IF(E$27=0,0,E$27/TRE!E$5*1000)</f>
        <v>10.618512464221441</v>
      </c>
      <c r="F80" s="350">
        <f>IF(F$27=0,0,F$27/TRE!F$5*1000)</f>
        <v>10.925423787324247</v>
      </c>
      <c r="G80" s="350">
        <f>IF(G$27=0,0,G$27/TRE!G$5*1000)</f>
        <v>10.452625801710621</v>
      </c>
      <c r="H80" s="350">
        <f>IF(H$27=0,0,H$27/TRE!H$5*1000)</f>
        <v>9.4815955643072041</v>
      </c>
      <c r="I80" s="350">
        <f>IF(I$27=0,0,I$27/TRE!I$5*1000)</f>
        <v>9.196920681877657</v>
      </c>
      <c r="J80" s="350">
        <f>IF(J$27=0,0,J$27/TRE!J$5*1000)</f>
        <v>9.2892496326754728</v>
      </c>
      <c r="K80" s="350">
        <f>IF(K$27=0,0,K$27/TRE!K$5*1000)</f>
        <v>9.8462555416031314</v>
      </c>
      <c r="L80" s="350">
        <f>IF(L$27=0,0,L$27/TRE!L$5*1000)</f>
        <v>8.9654965279399335</v>
      </c>
      <c r="M80" s="350">
        <f>IF(M$27=0,0,M$27/TRE!M$5*1000)</f>
        <v>7.9159372998323132</v>
      </c>
      <c r="N80" s="350">
        <f>IF(N$27=0,0,N$27/TRE!N$5*1000)</f>
        <v>8.0777248059889644</v>
      </c>
      <c r="O80" s="350">
        <f>IF(O$27=0,0,O$27/TRE!O$5*1000)</f>
        <v>8.1444569421758164</v>
      </c>
      <c r="P80" s="350">
        <f>IF(P$27=0,0,P$27/TRE!P$5*1000)</f>
        <v>7.1236318753256027</v>
      </c>
      <c r="Q80" s="350">
        <f>IF(Q$27=0,0,Q$27/TRE!Q$5*1000)</f>
        <v>6.7670494998226713</v>
      </c>
      <c r="R80" s="350">
        <f>IF(R$27=0,0,R$27/TRE!R$5*1000)</f>
        <v>6.7352195681888807</v>
      </c>
      <c r="S80" s="350">
        <f>IF(S$27=0,0,S$27/TRE!S$5*1000)</f>
        <v>6.5382138504035661</v>
      </c>
      <c r="T80" s="350">
        <f>IF(T$27=0,0,T$27/TRE!T$5*1000)</f>
        <v>6.6991487514360735</v>
      </c>
      <c r="U80" s="350">
        <f>IF(U$27=0,0,U$27/TRE!U$5*1000)</f>
        <v>6.5962223541599956</v>
      </c>
      <c r="V80" s="350">
        <f>IF(V$27=0,0,V$27/TRE!V$5*1000)</f>
        <v>7.3008573868410345</v>
      </c>
      <c r="W80" s="350">
        <f>IF(W$27=0,0,W$27/TRE!W$5*1000)</f>
        <v>7.2273629429731434</v>
      </c>
      <c r="DA80" s="175"/>
    </row>
    <row r="81" spans="1:105" ht="12" customHeight="1" x14ac:dyDescent="0.25">
      <c r="A81" s="203" t="s">
        <v>2430</v>
      </c>
      <c r="B81" s="350">
        <f>IF(B$35=0,0,B$35/TRE!B$5*1000)</f>
        <v>6.6832687797574835</v>
      </c>
      <c r="C81" s="350">
        <f>IF(C$35=0,0,C$35/TRE!C$5*1000)</f>
        <v>6.4597285131496358</v>
      </c>
      <c r="D81" s="350">
        <f>IF(D$35=0,0,D$35/TRE!D$5*1000)</f>
        <v>5.5325527495796427</v>
      </c>
      <c r="E81" s="350">
        <f>IF(E$35=0,0,E$35/TRE!E$5*1000)</f>
        <v>5.960285784118212</v>
      </c>
      <c r="F81" s="350">
        <f>IF(F$35=0,0,F$35/TRE!F$5*1000)</f>
        <v>6.278355092341676</v>
      </c>
      <c r="G81" s="350">
        <f>IF(G$35=0,0,G$35/TRE!G$5*1000)</f>
        <v>5.9724313889797438</v>
      </c>
      <c r="H81" s="350">
        <f>IF(H$35=0,0,H$35/TRE!H$5*1000)</f>
        <v>5.3518972428516376</v>
      </c>
      <c r="I81" s="350">
        <f>IF(I$35=0,0,I$35/TRE!I$5*1000)</f>
        <v>5.1829380127106299</v>
      </c>
      <c r="J81" s="350">
        <f>IF(J$35=0,0,J$35/TRE!J$5*1000)</f>
        <v>5.0920386975036784</v>
      </c>
      <c r="K81" s="350">
        <f>IF(K$35=0,0,K$35/TRE!K$5*1000)</f>
        <v>5.4033239376714661</v>
      </c>
      <c r="L81" s="350">
        <f>IF(L$35=0,0,L$35/TRE!L$5*1000)</f>
        <v>5.3440745755458856</v>
      </c>
      <c r="M81" s="350">
        <f>IF(M$35=0,0,M$35/TRE!M$5*1000)</f>
        <v>4.341032728527038</v>
      </c>
      <c r="N81" s="350">
        <f>IF(N$35=0,0,N$35/TRE!N$5*1000)</f>
        <v>4.4095664827856851</v>
      </c>
      <c r="O81" s="350">
        <f>IF(O$35=0,0,O$35/TRE!O$5*1000)</f>
        <v>4.6029646474269272</v>
      </c>
      <c r="P81" s="350">
        <f>IF(P$35=0,0,P$35/TRE!P$5*1000)</f>
        <v>4.005891998001105</v>
      </c>
      <c r="Q81" s="350">
        <f>IF(Q$35=0,0,Q$35/TRE!Q$5*1000)</f>
        <v>3.839593552458012</v>
      </c>
      <c r="R81" s="350">
        <f>IF(R$35=0,0,R$35/TRE!R$5*1000)</f>
        <v>3.7179929057418435</v>
      </c>
      <c r="S81" s="350">
        <f>IF(S$35=0,0,S$35/TRE!S$5*1000)</f>
        <v>3.5305039380650234</v>
      </c>
      <c r="T81" s="350">
        <f>IF(T$35=0,0,T$35/TRE!T$5*1000)</f>
        <v>3.9259977438460156</v>
      </c>
      <c r="U81" s="350">
        <f>IF(U$35=0,0,U$35/TRE!U$5*1000)</f>
        <v>3.8436358805664921</v>
      </c>
      <c r="V81" s="350">
        <f>IF(V$35=0,0,V$35/TRE!V$5*1000)</f>
        <v>4.2215135850353569</v>
      </c>
      <c r="W81" s="350">
        <f>IF(W$35=0,0,W$35/TRE!W$5*1000)</f>
        <v>4.2499400875825604</v>
      </c>
      <c r="DA81" s="175"/>
    </row>
    <row r="82" spans="1:105" ht="12" customHeight="1" x14ac:dyDescent="0.25">
      <c r="A82" s="203" t="s">
        <v>2442</v>
      </c>
      <c r="B82" s="350">
        <f>IF(B$46=0,0,B$46/TRE!B$5*1000)</f>
        <v>4.5803617340270719</v>
      </c>
      <c r="C82" s="350">
        <f>IF(C$46=0,0,C$46/TRE!C$5*1000)</f>
        <v>4.5418336353920186</v>
      </c>
      <c r="D82" s="350">
        <f>IF(D$46=0,0,D$46/TRE!D$5*1000)</f>
        <v>4.7460417391891925</v>
      </c>
      <c r="E82" s="350">
        <f>IF(E$46=0,0,E$46/TRE!E$5*1000)</f>
        <v>4.9526278979844642</v>
      </c>
      <c r="F82" s="350">
        <f>IF(F$46=0,0,F$46/TRE!F$5*1000)</f>
        <v>4.9680700902610475</v>
      </c>
      <c r="G82" s="350">
        <f>IF(G$46=0,0,G$46/TRE!G$5*1000)</f>
        <v>4.7853479583476561</v>
      </c>
      <c r="H82" s="350">
        <f>IF(H$46=0,0,H$46/TRE!H$5*1000)</f>
        <v>4.3989541481585421</v>
      </c>
      <c r="I82" s="350">
        <f>IF(I$46=0,0,I$46/TRE!I$5*1000)</f>
        <v>4.2757439715018437</v>
      </c>
      <c r="J82" s="350">
        <f>IF(J$46=0,0,J$46/TRE!J$5*1000)</f>
        <v>4.414675661490798</v>
      </c>
      <c r="K82" s="350">
        <f>IF(K$46=0,0,K$46/TRE!K$5*1000)</f>
        <v>4.6759382198849568</v>
      </c>
      <c r="L82" s="350">
        <f>IF(L$46=0,0,L$46/TRE!L$5*1000)</f>
        <v>3.8328219298790454</v>
      </c>
      <c r="M82" s="350">
        <f>IF(M$46=0,0,M$46/TRE!M$5*1000)</f>
        <v>3.7606339728917941</v>
      </c>
      <c r="N82" s="350">
        <f>IF(N$46=0,0,N$46/TRE!N$5*1000)</f>
        <v>3.8486468501070217</v>
      </c>
      <c r="O82" s="350">
        <f>IF(O$46=0,0,O$46/TRE!O$5*1000)</f>
        <v>3.7758540857926772</v>
      </c>
      <c r="P82" s="350">
        <f>IF(P$46=0,0,P$46/TRE!P$5*1000)</f>
        <v>3.3184528201254717</v>
      </c>
      <c r="Q82" s="350">
        <f>IF(Q$46=0,0,Q$46/TRE!Q$5*1000)</f>
        <v>3.1244282033514041</v>
      </c>
      <c r="R82" s="350">
        <f>IF(R$46=0,0,R$46/TRE!R$5*1000)</f>
        <v>3.1850963671599115</v>
      </c>
      <c r="S82" s="350">
        <f>IF(S$46=0,0,S$46/TRE!S$5*1000)</f>
        <v>3.1357110322936776</v>
      </c>
      <c r="T82" s="350">
        <f>IF(T$46=0,0,T$46/TRE!T$5*1000)</f>
        <v>3.1150026776174911</v>
      </c>
      <c r="U82" s="350">
        <f>IF(U$46=0,0,U$46/TRE!U$5*1000)</f>
        <v>3.0635478370627793</v>
      </c>
      <c r="V82" s="350">
        <f>IF(V$46=0,0,V$46/TRE!V$5*1000)</f>
        <v>3.4096372943970215</v>
      </c>
      <c r="W82" s="350">
        <f>IF(W$46=0,0,W$46/TRE!W$5*1000)</f>
        <v>3.3624155928707076</v>
      </c>
      <c r="DA82" s="175"/>
    </row>
    <row r="83" spans="1:105" ht="12" customHeight="1" x14ac:dyDescent="0.25">
      <c r="A83" s="41" t="s">
        <v>2444</v>
      </c>
      <c r="B83" s="335">
        <f>IF(B$47=0,0,B$47/TRE!B$5*1000)</f>
        <v>3.1016179664189534</v>
      </c>
      <c r="C83" s="335">
        <f>IF(C$47=0,0,C$47/TRE!C$5*1000)</f>
        <v>3.0755284455737555</v>
      </c>
      <c r="D83" s="335">
        <f>IF(D$47=0,0,D$47/TRE!D$5*1000)</f>
        <v>3.2138091230408583</v>
      </c>
      <c r="E83" s="335">
        <f>IF(E$47=0,0,E$47/TRE!E$5*1000)</f>
        <v>3.3537001139581939</v>
      </c>
      <c r="F83" s="335">
        <f>IF(F$47=0,0,F$47/TRE!F$5*1000)</f>
        <v>3.3641568821758963</v>
      </c>
      <c r="G83" s="335">
        <f>IF(G$47=0,0,G$47/TRE!G$5*1000)</f>
        <v>3.240425552618508</v>
      </c>
      <c r="H83" s="335">
        <f>IF(H$47=0,0,H$47/TRE!H$5*1000)</f>
        <v>2.9787767891829722</v>
      </c>
      <c r="I83" s="335">
        <f>IF(I$47=0,0,I$47/TRE!I$5*1000)</f>
        <v>2.8953443181785312</v>
      </c>
      <c r="J83" s="335">
        <f>IF(J$47=0,0,J$47/TRE!J$5*1000)</f>
        <v>2.9894227012401724</v>
      </c>
      <c r="K83" s="335">
        <f>IF(K$47=0,0,K$47/TRE!K$5*1000)</f>
        <v>3.1663381267289483</v>
      </c>
      <c r="L83" s="335">
        <f>IF(L$47=0,0,L$47/TRE!L$5*1000)</f>
        <v>2.5954171417255028</v>
      </c>
      <c r="M83" s="335">
        <f>IF(M$47=0,0,M$47/TRE!M$5*1000)</f>
        <v>2.5465346565961275</v>
      </c>
      <c r="N83" s="335">
        <f>IF(N$47=0,0,N$47/TRE!N$5*1000)</f>
        <v>2.6061330763495301</v>
      </c>
      <c r="O83" s="335">
        <f>IF(O$47=0,0,O$47/TRE!O$5*1000)</f>
        <v>2.5568410425030761</v>
      </c>
      <c r="P83" s="335">
        <f>IF(P$47=0,0,P$47/TRE!P$5*1000)</f>
        <v>2.2471091772407976</v>
      </c>
      <c r="Q83" s="335">
        <f>IF(Q$47=0,0,Q$47/TRE!Q$5*1000)</f>
        <v>2.1157243058575261</v>
      </c>
      <c r="R83" s="335">
        <f>IF(R$47=0,0,R$47/TRE!R$5*1000)</f>
        <v>2.1568060975990444</v>
      </c>
      <c r="S83" s="335">
        <f>IF(S$47=0,0,S$47/TRE!S$5*1000)</f>
        <v>2.1233645375666099</v>
      </c>
      <c r="T83" s="335">
        <f>IF(T$47=0,0,T$47/TRE!T$5*1000)</f>
        <v>2.1093417575661828</v>
      </c>
      <c r="U83" s="335">
        <f>IF(U$47=0,0,U$47/TRE!U$5*1000)</f>
        <v>2.0744988200012053</v>
      </c>
      <c r="V83" s="335">
        <f>IF(V$47=0,0,V$47/TRE!V$5*1000)</f>
        <v>2.3088552619567846</v>
      </c>
      <c r="W83" s="335">
        <f>IF(W$47=0,0,W$47/TRE!W$5*1000)</f>
        <v>2.2768788185307502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Useful energy demand"</f>
        <v>PT: Transport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5">
        <v>47.386199147614903</v>
      </c>
      <c r="C5" s="225">
        <v>48.212044222752411</v>
      </c>
      <c r="D5" s="225">
        <v>37.565529221835646</v>
      </c>
      <c r="E5" s="225">
        <v>39.148693947086329</v>
      </c>
      <c r="F5" s="225">
        <v>40.083828631993832</v>
      </c>
      <c r="G5" s="225">
        <v>40.393997846484453</v>
      </c>
      <c r="H5" s="225">
        <v>39.745822212886999</v>
      </c>
      <c r="I5" s="225">
        <v>40.106221876498871</v>
      </c>
      <c r="J5" s="225">
        <v>37.076411887549938</v>
      </c>
      <c r="K5" s="225">
        <v>31.73481162599218</v>
      </c>
      <c r="L5" s="225">
        <v>40.956600835670237</v>
      </c>
      <c r="M5" s="225">
        <v>33.571231816106398</v>
      </c>
      <c r="N5" s="225">
        <v>28.833474541853139</v>
      </c>
      <c r="O5" s="225">
        <v>28.334954474370161</v>
      </c>
      <c r="P5" s="225">
        <v>28.950473551773769</v>
      </c>
      <c r="Q5" s="225">
        <v>30.409720024182299</v>
      </c>
      <c r="R5" s="225">
        <v>34.922665335884552</v>
      </c>
      <c r="S5" s="225">
        <v>39.849665127075653</v>
      </c>
      <c r="T5" s="225">
        <v>44.735996020368702</v>
      </c>
      <c r="U5" s="225">
        <v>47.136553877485468</v>
      </c>
      <c r="V5" s="225">
        <v>41.101857149222987</v>
      </c>
      <c r="W5" s="225">
        <v>44.625594431166967</v>
      </c>
      <c r="DA5" s="89" t="s">
        <v>2446</v>
      </c>
    </row>
    <row r="6" spans="1:105" ht="12" customHeight="1" x14ac:dyDescent="0.25">
      <c r="A6" s="55" t="s">
        <v>92</v>
      </c>
      <c r="B6" s="261">
        <v>0.93662587247282958</v>
      </c>
      <c r="C6" s="261">
        <v>0.96064016022170895</v>
      </c>
      <c r="D6" s="261">
        <v>0.791345390205625</v>
      </c>
      <c r="E6" s="261">
        <v>0.81651028389511648</v>
      </c>
      <c r="F6" s="261">
        <v>0.82546860013904066</v>
      </c>
      <c r="G6" s="261">
        <v>0.83206165689241085</v>
      </c>
      <c r="H6" s="261">
        <v>0.82598247989535323</v>
      </c>
      <c r="I6" s="261">
        <v>0.8397568824242343</v>
      </c>
      <c r="J6" s="261">
        <v>0.78971195957459084</v>
      </c>
      <c r="K6" s="261">
        <v>0.67592600555964022</v>
      </c>
      <c r="L6" s="261">
        <v>0.81812536614744302</v>
      </c>
      <c r="M6" s="261">
        <v>0.7126131385764205</v>
      </c>
      <c r="N6" s="261">
        <v>0.61329655527802962</v>
      </c>
      <c r="O6" s="261">
        <v>0.59226345361157362</v>
      </c>
      <c r="P6" s="261">
        <v>0.60701561933315351</v>
      </c>
      <c r="Q6" s="261">
        <v>0.63355815792268355</v>
      </c>
      <c r="R6" s="261">
        <v>0.74017656360697415</v>
      </c>
      <c r="S6" s="261">
        <v>0.85252741305029023</v>
      </c>
      <c r="T6" s="261">
        <v>0.93134346712019411</v>
      </c>
      <c r="U6" s="261">
        <v>0.98095387383263899</v>
      </c>
      <c r="V6" s="261">
        <v>0.85891935610767256</v>
      </c>
      <c r="W6" s="261">
        <v>0.92885268265420373</v>
      </c>
      <c r="DA6" s="67" t="s">
        <v>2447</v>
      </c>
    </row>
    <row r="7" spans="1:105" ht="12" customHeight="1" x14ac:dyDescent="0.25">
      <c r="A7" s="202" t="s">
        <v>93</v>
      </c>
      <c r="B7" s="226">
        <v>0.33030155591056398</v>
      </c>
      <c r="C7" s="226">
        <v>0.33877020581727368</v>
      </c>
      <c r="D7" s="226">
        <v>0.27906832528283881</v>
      </c>
      <c r="E7" s="226">
        <v>0.28794273691746303</v>
      </c>
      <c r="F7" s="226">
        <v>0.29110189136820991</v>
      </c>
      <c r="G7" s="226">
        <v>0.29342693594347358</v>
      </c>
      <c r="H7" s="226">
        <v>0.29128311130676732</v>
      </c>
      <c r="I7" s="226">
        <v>0.29614066085856011</v>
      </c>
      <c r="J7" s="226">
        <v>0.27849229520000751</v>
      </c>
      <c r="K7" s="226">
        <v>0.23836562482234669</v>
      </c>
      <c r="L7" s="226">
        <v>0.28851229643588472</v>
      </c>
      <c r="M7" s="226">
        <v>0.25130335959295219</v>
      </c>
      <c r="N7" s="226">
        <v>0.21627931962641661</v>
      </c>
      <c r="O7" s="226">
        <v>0.2088619863984611</v>
      </c>
      <c r="P7" s="226">
        <v>0.2140643446015543</v>
      </c>
      <c r="Q7" s="226">
        <v>0.22342458336027199</v>
      </c>
      <c r="R7" s="226">
        <v>0.26102361443684152</v>
      </c>
      <c r="S7" s="226">
        <v>0.30064419451010582</v>
      </c>
      <c r="T7" s="226">
        <v>0.32843871317025058</v>
      </c>
      <c r="U7" s="226">
        <v>0.34593384650797693</v>
      </c>
      <c r="V7" s="226">
        <v>0.30289831624557639</v>
      </c>
      <c r="W7" s="226">
        <v>0.32756033685294639</v>
      </c>
      <c r="DA7" s="174" t="s">
        <v>2448</v>
      </c>
    </row>
    <row r="8" spans="1:105" ht="12" customHeight="1" x14ac:dyDescent="0.25">
      <c r="A8" s="202" t="s">
        <v>94</v>
      </c>
      <c r="B8" s="226">
        <v>2.205293900206545</v>
      </c>
      <c r="C8" s="226">
        <v>2.2618357530923618</v>
      </c>
      <c r="D8" s="226">
        <v>1.8632297198555741</v>
      </c>
      <c r="E8" s="226">
        <v>1.92248068460446</v>
      </c>
      <c r="F8" s="226">
        <v>1.94357311942765</v>
      </c>
      <c r="G8" s="226">
        <v>1.959096529862103</v>
      </c>
      <c r="H8" s="226">
        <v>1.9447830538586131</v>
      </c>
      <c r="I8" s="226">
        <v>1.977215006432945</v>
      </c>
      <c r="J8" s="226">
        <v>1.8593837929888311</v>
      </c>
      <c r="K8" s="226">
        <v>1.5914737579437199</v>
      </c>
      <c r="L8" s="226">
        <v>1.926283410051264</v>
      </c>
      <c r="M8" s="226">
        <v>1.6778539370907779</v>
      </c>
      <c r="N8" s="226">
        <v>1.4440121633641501</v>
      </c>
      <c r="O8" s="226">
        <v>1.39448953947485</v>
      </c>
      <c r="P8" s="226">
        <v>1.429223644133677</v>
      </c>
      <c r="Q8" s="226">
        <v>1.491718285983521</v>
      </c>
      <c r="R8" s="226">
        <v>1.742752265094677</v>
      </c>
      <c r="S8" s="226">
        <v>2.007283333733886</v>
      </c>
      <c r="T8" s="226">
        <v>2.1928564300864539</v>
      </c>
      <c r="U8" s="226">
        <v>2.3096645714426969</v>
      </c>
      <c r="V8" s="226">
        <v>2.022333220192496</v>
      </c>
      <c r="W8" s="226">
        <v>2.1869918560329151</v>
      </c>
      <c r="DA8" s="174" t="s">
        <v>2449</v>
      </c>
    </row>
    <row r="9" spans="1:105" ht="12" customHeight="1" x14ac:dyDescent="0.25">
      <c r="A9" s="202" t="s">
        <v>95</v>
      </c>
      <c r="B9" s="226">
        <v>0.96519902896930398</v>
      </c>
      <c r="C9" s="226">
        <v>0.98994590805712246</v>
      </c>
      <c r="D9" s="226">
        <v>0.81548655087782806</v>
      </c>
      <c r="E9" s="226">
        <v>0.84141913684097869</v>
      </c>
      <c r="F9" s="226">
        <v>0.85065073976158512</v>
      </c>
      <c r="G9" s="226">
        <v>0.85744492745521728</v>
      </c>
      <c r="H9" s="226">
        <v>0.85118029617933622</v>
      </c>
      <c r="I9" s="226">
        <v>0.86537490721480503</v>
      </c>
      <c r="J9" s="226">
        <v>0.81380329003131668</v>
      </c>
      <c r="K9" s="226">
        <v>0.69654612732277521</v>
      </c>
      <c r="L9" s="226">
        <v>0.84308348956437218</v>
      </c>
      <c r="M9" s="226">
        <v>0.73435245555282469</v>
      </c>
      <c r="N9" s="226">
        <v>0.63200607309910184</v>
      </c>
      <c r="O9" s="226">
        <v>0.61033132558110081</v>
      </c>
      <c r="P9" s="226">
        <v>0.62553352792051575</v>
      </c>
      <c r="Q9" s="226">
        <v>0.65288578587742818</v>
      </c>
      <c r="R9" s="226">
        <v>0.76275674360043055</v>
      </c>
      <c r="S9" s="226">
        <v>0.87853502175141196</v>
      </c>
      <c r="T9" s="226">
        <v>0.95975547603442157</v>
      </c>
      <c r="U9" s="226">
        <v>1.010879321523767</v>
      </c>
      <c r="V9" s="226">
        <v>0.88512196047853087</v>
      </c>
      <c r="W9" s="226">
        <v>0.95718870650711996</v>
      </c>
      <c r="DA9" s="174" t="s">
        <v>2450</v>
      </c>
    </row>
    <row r="10" spans="1:105" ht="12" customHeight="1" x14ac:dyDescent="0.25">
      <c r="A10" s="56" t="s">
        <v>96</v>
      </c>
      <c r="B10" s="262">
        <v>1.7037790815897089</v>
      </c>
      <c r="C10" s="262">
        <v>1.7393003127140041</v>
      </c>
      <c r="D10" s="262">
        <v>1.384903371026696</v>
      </c>
      <c r="E10" s="262">
        <v>1.4375315463155369</v>
      </c>
      <c r="F10" s="262">
        <v>1.470376362955951</v>
      </c>
      <c r="G10" s="262">
        <v>1.478004540752017</v>
      </c>
      <c r="H10" s="262">
        <v>1.457736021077576</v>
      </c>
      <c r="I10" s="262">
        <v>1.4713903248725511</v>
      </c>
      <c r="J10" s="262">
        <v>1.374474874292325</v>
      </c>
      <c r="K10" s="262">
        <v>1.174795877401543</v>
      </c>
      <c r="L10" s="262">
        <v>1.474013613169789</v>
      </c>
      <c r="M10" s="262">
        <v>1.243100553935214</v>
      </c>
      <c r="N10" s="262">
        <v>1.0675817311274871</v>
      </c>
      <c r="O10" s="262">
        <v>1.038465695648596</v>
      </c>
      <c r="P10" s="262">
        <v>1.0624695684290619</v>
      </c>
      <c r="Q10" s="262">
        <v>1.11329027491838</v>
      </c>
      <c r="R10" s="262">
        <v>1.2874570470729889</v>
      </c>
      <c r="S10" s="262">
        <v>1.4765643352187059</v>
      </c>
      <c r="T10" s="262">
        <v>1.633494659265859</v>
      </c>
      <c r="U10" s="262">
        <v>1.7218290959012461</v>
      </c>
      <c r="V10" s="262">
        <v>1.503508479427637</v>
      </c>
      <c r="W10" s="262">
        <v>1.628789013266176</v>
      </c>
      <c r="DA10" s="68" t="s">
        <v>2451</v>
      </c>
    </row>
    <row r="11" spans="1:105" ht="12" customHeight="1" x14ac:dyDescent="0.25">
      <c r="A11" s="37" t="s">
        <v>160</v>
      </c>
      <c r="B11" s="228">
        <v>0.1059811865811625</v>
      </c>
      <c r="C11" s="228">
        <v>0.1002222639390536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9.2424328973272185E-2</v>
      </c>
      <c r="J11" s="228">
        <v>8.9848638187019492E-2</v>
      </c>
      <c r="K11" s="228">
        <v>8.9181444141021582E-2</v>
      </c>
      <c r="L11" s="228">
        <v>6.5490000615775243E-2</v>
      </c>
      <c r="M11" s="228">
        <v>4.447857317835989E-2</v>
      </c>
      <c r="N11" s="228">
        <v>4.3531449315298711E-2</v>
      </c>
      <c r="O11" s="228">
        <v>6.9470865358809378E-2</v>
      </c>
      <c r="P11" s="228">
        <v>6.8771587249343138E-2</v>
      </c>
      <c r="Q11" s="228">
        <v>6.975437408623511E-2</v>
      </c>
      <c r="R11" s="228">
        <v>8.7986725878654068E-2</v>
      </c>
      <c r="S11" s="228">
        <v>8.6434910862076039E-2</v>
      </c>
      <c r="T11" s="228">
        <v>0.11557510676663869</v>
      </c>
      <c r="U11" s="228">
        <v>0.1110842456244054</v>
      </c>
      <c r="V11" s="228">
        <v>0.100310343148121</v>
      </c>
      <c r="W11" s="228">
        <v>0.11785612012169019</v>
      </c>
      <c r="DA11" s="69" t="s">
        <v>2452</v>
      </c>
    </row>
    <row r="12" spans="1:105" ht="12" customHeight="1" x14ac:dyDescent="0.25">
      <c r="A12" s="37" t="s">
        <v>162</v>
      </c>
      <c r="B12" s="228">
        <v>0.52879330202018404</v>
      </c>
      <c r="C12" s="228">
        <v>0.53853938342775631</v>
      </c>
      <c r="D12" s="228">
        <v>0.45749672500153138</v>
      </c>
      <c r="E12" s="228">
        <v>0.52597212732274379</v>
      </c>
      <c r="F12" s="228">
        <v>0.58935900845449962</v>
      </c>
      <c r="G12" s="228">
        <v>0.60317276726967306</v>
      </c>
      <c r="H12" s="228">
        <v>0.55161738206763777</v>
      </c>
      <c r="I12" s="228">
        <v>0.41191420868175982</v>
      </c>
      <c r="J12" s="228">
        <v>0.27787785983659941</v>
      </c>
      <c r="K12" s="228">
        <v>0.23529895527843481</v>
      </c>
      <c r="L12" s="228">
        <v>0.43205597913456489</v>
      </c>
      <c r="M12" s="228">
        <v>0.30665295550076821</v>
      </c>
      <c r="N12" s="228">
        <v>0.26115922520523549</v>
      </c>
      <c r="O12" s="228">
        <v>0.29537369475605652</v>
      </c>
      <c r="P12" s="228">
        <v>0.29342742557434531</v>
      </c>
      <c r="Q12" s="228">
        <v>0.33529634047482509</v>
      </c>
      <c r="R12" s="228">
        <v>0.31009568847935992</v>
      </c>
      <c r="S12" s="228">
        <v>0.32971306056210192</v>
      </c>
      <c r="T12" s="228">
        <v>0.45782674612817292</v>
      </c>
      <c r="U12" s="228">
        <v>0.50381396130253864</v>
      </c>
      <c r="V12" s="228">
        <v>0.42163013664380561</v>
      </c>
      <c r="W12" s="228">
        <v>0.45451911233920639</v>
      </c>
      <c r="DA12" s="69" t="s">
        <v>2453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2454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2455</v>
      </c>
    </row>
    <row r="15" spans="1:105" ht="12" customHeight="1" x14ac:dyDescent="0.25">
      <c r="A15" s="37" t="s">
        <v>38</v>
      </c>
      <c r="B15" s="228">
        <v>1.069004592988362</v>
      </c>
      <c r="C15" s="228">
        <v>1.100538665347194</v>
      </c>
      <c r="D15" s="228">
        <v>0.92740664602516454</v>
      </c>
      <c r="E15" s="228">
        <v>0.91155941899279302</v>
      </c>
      <c r="F15" s="228">
        <v>0.8810173545014508</v>
      </c>
      <c r="G15" s="228">
        <v>0.8748317734823442</v>
      </c>
      <c r="H15" s="228">
        <v>0.90611863900993816</v>
      </c>
      <c r="I15" s="228">
        <v>0.96705178721751872</v>
      </c>
      <c r="J15" s="228">
        <v>1.0067483762687059</v>
      </c>
      <c r="K15" s="228">
        <v>0.85031547798208706</v>
      </c>
      <c r="L15" s="228">
        <v>0.97646763341944898</v>
      </c>
      <c r="M15" s="228">
        <v>0.89196902525608579</v>
      </c>
      <c r="N15" s="228">
        <v>0.762891056606953</v>
      </c>
      <c r="O15" s="228">
        <v>0.67362113553373026</v>
      </c>
      <c r="P15" s="228">
        <v>0.70027055560537321</v>
      </c>
      <c r="Q15" s="228">
        <v>0.70823956035732016</v>
      </c>
      <c r="R15" s="228">
        <v>0.88937463271497508</v>
      </c>
      <c r="S15" s="228">
        <v>1.0604163637945281</v>
      </c>
      <c r="T15" s="228">
        <v>1.060092806371048</v>
      </c>
      <c r="U15" s="228">
        <v>1.1069308889743019</v>
      </c>
      <c r="V15" s="228">
        <v>0.98156799963570995</v>
      </c>
      <c r="W15" s="228">
        <v>1.05641378080528</v>
      </c>
      <c r="DA15" s="69" t="s">
        <v>2456</v>
      </c>
    </row>
    <row r="16" spans="1:105" ht="12" customHeight="1" x14ac:dyDescent="0.25">
      <c r="A16" s="57" t="s">
        <v>2405</v>
      </c>
      <c r="B16" s="263">
        <f t="shared" ref="B16:W16" si="0">B17+B23</f>
        <v>8.6473084034070062</v>
      </c>
      <c r="C16" s="263">
        <f t="shared" si="0"/>
        <v>8.7892491363952328</v>
      </c>
      <c r="D16" s="263">
        <f t="shared" si="0"/>
        <v>6.8949551359834249</v>
      </c>
      <c r="E16" s="263">
        <f t="shared" si="0"/>
        <v>7.1608964444506338</v>
      </c>
      <c r="F16" s="263">
        <f t="shared" si="0"/>
        <v>7.3032218127006816</v>
      </c>
      <c r="G16" s="263">
        <f t="shared" si="0"/>
        <v>7.3667730078631504</v>
      </c>
      <c r="H16" s="263">
        <f t="shared" si="0"/>
        <v>7.2628481323113165</v>
      </c>
      <c r="I16" s="263">
        <f t="shared" si="0"/>
        <v>7.334868849647993</v>
      </c>
      <c r="J16" s="263">
        <f t="shared" si="0"/>
        <v>6.8275807923523306</v>
      </c>
      <c r="K16" s="263">
        <f t="shared" si="0"/>
        <v>5.8418326531741309</v>
      </c>
      <c r="L16" s="263">
        <f t="shared" si="0"/>
        <v>7.4760648308435815</v>
      </c>
      <c r="M16" s="263">
        <f t="shared" si="0"/>
        <v>6.1760364733774864</v>
      </c>
      <c r="N16" s="263">
        <f t="shared" si="0"/>
        <v>5.3083762822926026</v>
      </c>
      <c r="O16" s="263">
        <f t="shared" si="0"/>
        <v>5.1788831460211329</v>
      </c>
      <c r="P16" s="263">
        <f t="shared" si="0"/>
        <v>5.2965401034358042</v>
      </c>
      <c r="Q16" s="263">
        <f t="shared" si="0"/>
        <v>5.5534437090329662</v>
      </c>
      <c r="R16" s="263">
        <f t="shared" si="0"/>
        <v>6.4138519804238028</v>
      </c>
      <c r="S16" s="263">
        <f t="shared" si="0"/>
        <v>7.3533791596907019</v>
      </c>
      <c r="T16" s="263">
        <f t="shared" si="0"/>
        <v>8.1511750703430028</v>
      </c>
      <c r="U16" s="263">
        <f t="shared" si="0"/>
        <v>8.5912134118829027</v>
      </c>
      <c r="V16" s="263">
        <f t="shared" si="0"/>
        <v>7.5015442482869972</v>
      </c>
      <c r="W16" s="263">
        <f t="shared" si="0"/>
        <v>8.1286428392676946</v>
      </c>
      <c r="DA16" s="70"/>
    </row>
    <row r="17" spans="1:105" ht="12" customHeight="1" x14ac:dyDescent="0.25">
      <c r="A17" s="60" t="s">
        <v>2406</v>
      </c>
      <c r="B17" s="331">
        <v>4.9703373935124882</v>
      </c>
      <c r="C17" s="331">
        <v>4.8252390841506738</v>
      </c>
      <c r="D17" s="331">
        <v>2.3697183296624611</v>
      </c>
      <c r="E17" s="331">
        <v>2.7105943629303879</v>
      </c>
      <c r="F17" s="331">
        <v>3.1426908560462872</v>
      </c>
      <c r="G17" s="331">
        <v>3.0943456167586212</v>
      </c>
      <c r="H17" s="331">
        <v>2.8382039099539078</v>
      </c>
      <c r="I17" s="331">
        <v>2.7831775839178001</v>
      </c>
      <c r="J17" s="331">
        <v>2.1997654085683132</v>
      </c>
      <c r="K17" s="331">
        <v>1.893206003801811</v>
      </c>
      <c r="L17" s="331">
        <v>3.955904209334911</v>
      </c>
      <c r="M17" s="331">
        <v>2.018748042065738</v>
      </c>
      <c r="N17" s="331">
        <v>1.697995580616003</v>
      </c>
      <c r="O17" s="331">
        <v>1.9983963385483721</v>
      </c>
      <c r="P17" s="331">
        <v>1.985740084864728</v>
      </c>
      <c r="Q17" s="331">
        <v>2.1977665791716521</v>
      </c>
      <c r="R17" s="331">
        <v>2.1682256187243958</v>
      </c>
      <c r="S17" s="331">
        <v>2.2194350701884509</v>
      </c>
      <c r="T17" s="331">
        <v>3.018075380026501</v>
      </c>
      <c r="U17" s="331">
        <v>3.2245588254277799</v>
      </c>
      <c r="V17" s="331">
        <v>2.719928836119927</v>
      </c>
      <c r="W17" s="331">
        <v>2.9924500010918531</v>
      </c>
      <c r="DA17" s="72" t="s">
        <v>2457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2458</v>
      </c>
    </row>
    <row r="19" spans="1:105" ht="12" customHeight="1" x14ac:dyDescent="0.25">
      <c r="A19" s="59" t="s">
        <v>33</v>
      </c>
      <c r="B19" s="232">
        <v>1.964657935963172</v>
      </c>
      <c r="C19" s="232">
        <v>1.939319570430043</v>
      </c>
      <c r="D19" s="232">
        <v>0.12905381223605919</v>
      </c>
      <c r="E19" s="232">
        <v>0.13317563913834471</v>
      </c>
      <c r="F19" s="232">
        <v>0.13886694115356429</v>
      </c>
      <c r="G19" s="232">
        <v>0.1376296381375402</v>
      </c>
      <c r="H19" s="232">
        <v>0.1345632152354006</v>
      </c>
      <c r="I19" s="232">
        <v>0.38980074457552988</v>
      </c>
      <c r="J19" s="232">
        <v>0.49292381316466061</v>
      </c>
      <c r="K19" s="232">
        <v>0.37058908941755542</v>
      </c>
      <c r="L19" s="232">
        <v>2.149746290019916</v>
      </c>
      <c r="M19" s="232">
        <v>0.37098230860659842</v>
      </c>
      <c r="N19" s="232">
        <v>0.24559332931901229</v>
      </c>
      <c r="O19" s="232">
        <v>0.26128560708196918</v>
      </c>
      <c r="P19" s="232">
        <v>0.25890702316258601</v>
      </c>
      <c r="Q19" s="232">
        <v>0.26331410157227281</v>
      </c>
      <c r="R19" s="232">
        <v>0.25045660731127167</v>
      </c>
      <c r="S19" s="232">
        <v>0.18685552776359179</v>
      </c>
      <c r="T19" s="232">
        <v>0.21745112223664739</v>
      </c>
      <c r="U19" s="232">
        <v>0.21900431316615099</v>
      </c>
      <c r="V19" s="232">
        <v>0.1558239249484295</v>
      </c>
      <c r="W19" s="232">
        <v>0.18511578039872059</v>
      </c>
      <c r="DA19" s="71" t="s">
        <v>2459</v>
      </c>
    </row>
    <row r="20" spans="1:105" ht="12" customHeight="1" x14ac:dyDescent="0.25">
      <c r="A20" s="59" t="s">
        <v>160</v>
      </c>
      <c r="B20" s="232">
        <v>0.37487191922620638</v>
      </c>
      <c r="C20" s="232">
        <v>0.37122494204929662</v>
      </c>
      <c r="D20" s="232">
        <v>0</v>
      </c>
      <c r="E20" s="232">
        <v>0</v>
      </c>
      <c r="F20" s="232">
        <v>0</v>
      </c>
      <c r="G20" s="232">
        <v>0</v>
      </c>
      <c r="H20" s="232">
        <v>0</v>
      </c>
      <c r="I20" s="232">
        <v>0.44735559000423802</v>
      </c>
      <c r="J20" s="232">
        <v>0.42472720920783702</v>
      </c>
      <c r="K20" s="232">
        <v>0.42587680369231329</v>
      </c>
      <c r="L20" s="232">
        <v>0.24278570919095011</v>
      </c>
      <c r="M20" s="232">
        <v>0.21318405958630229</v>
      </c>
      <c r="N20" s="232">
        <v>0.2118542103055529</v>
      </c>
      <c r="O20" s="232">
        <v>0.33730602556933481</v>
      </c>
      <c r="P20" s="232">
        <v>0.33436408961475927</v>
      </c>
      <c r="Q20" s="232">
        <v>0.33987164216754651</v>
      </c>
      <c r="R20" s="232">
        <v>0.43193429496301672</v>
      </c>
      <c r="S20" s="232">
        <v>0.4303357234588589</v>
      </c>
      <c r="T20" s="232">
        <v>0.57549772616885286</v>
      </c>
      <c r="U20" s="232">
        <v>0.55383335075785656</v>
      </c>
      <c r="V20" s="232">
        <v>0.50250856064991423</v>
      </c>
      <c r="W20" s="232">
        <v>0.58925448973506611</v>
      </c>
      <c r="DA20" s="71" t="s">
        <v>2460</v>
      </c>
    </row>
    <row r="21" spans="1:105" ht="12" customHeight="1" x14ac:dyDescent="0.25">
      <c r="A21" s="59" t="s">
        <v>70</v>
      </c>
      <c r="B21" s="232">
        <v>0.80517099437575801</v>
      </c>
      <c r="C21" s="232">
        <v>0.56770040217476636</v>
      </c>
      <c r="D21" s="232">
        <v>0</v>
      </c>
      <c r="E21" s="232">
        <v>0</v>
      </c>
      <c r="F21" s="232">
        <v>0.21023845936828081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2461</v>
      </c>
    </row>
    <row r="22" spans="1:105" ht="12" customHeight="1" x14ac:dyDescent="0.25">
      <c r="A22" s="59" t="s">
        <v>162</v>
      </c>
      <c r="B22" s="232">
        <v>1.8256365439473521</v>
      </c>
      <c r="C22" s="232">
        <v>1.946994169496568</v>
      </c>
      <c r="D22" s="232">
        <v>2.2406645174264019</v>
      </c>
      <c r="E22" s="232">
        <v>2.577418723792043</v>
      </c>
      <c r="F22" s="232">
        <v>2.793585455524441</v>
      </c>
      <c r="G22" s="232">
        <v>2.956715978621081</v>
      </c>
      <c r="H22" s="232">
        <v>2.7036406947185081</v>
      </c>
      <c r="I22" s="232">
        <v>1.946021249338032</v>
      </c>
      <c r="J22" s="232">
        <v>1.282114386195816</v>
      </c>
      <c r="K22" s="232">
        <v>1.096740110691943</v>
      </c>
      <c r="L22" s="232">
        <v>1.563372210124045</v>
      </c>
      <c r="M22" s="232">
        <v>1.4345816738728381</v>
      </c>
      <c r="N22" s="232">
        <v>1.240548040991438</v>
      </c>
      <c r="O22" s="232">
        <v>1.399804705897068</v>
      </c>
      <c r="P22" s="232">
        <v>1.3924689720873831</v>
      </c>
      <c r="Q22" s="232">
        <v>1.594580835431832</v>
      </c>
      <c r="R22" s="232">
        <v>1.485834716450108</v>
      </c>
      <c r="S22" s="232">
        <v>1.6022438189660011</v>
      </c>
      <c r="T22" s="232">
        <v>2.225126531621</v>
      </c>
      <c r="U22" s="232">
        <v>2.4517211615037731</v>
      </c>
      <c r="V22" s="232">
        <v>2.0615963505215831</v>
      </c>
      <c r="W22" s="232">
        <v>2.218079730958066</v>
      </c>
      <c r="DA22" s="71" t="s">
        <v>2462</v>
      </c>
    </row>
    <row r="23" spans="1:105" ht="12" customHeight="1" x14ac:dyDescent="0.25">
      <c r="A23" s="60" t="s">
        <v>2413</v>
      </c>
      <c r="B23" s="331">
        <v>3.676971009894519</v>
      </c>
      <c r="C23" s="331">
        <v>3.9640100522445589</v>
      </c>
      <c r="D23" s="331">
        <v>4.5252368063209634</v>
      </c>
      <c r="E23" s="331">
        <v>4.4503020815202454</v>
      </c>
      <c r="F23" s="331">
        <v>4.1605309566543944</v>
      </c>
      <c r="G23" s="331">
        <v>4.2724273911045296</v>
      </c>
      <c r="H23" s="331">
        <v>4.4246442223574087</v>
      </c>
      <c r="I23" s="331">
        <v>4.5516912657301933</v>
      </c>
      <c r="J23" s="331">
        <v>4.627815383784017</v>
      </c>
      <c r="K23" s="331">
        <v>3.9486266493723199</v>
      </c>
      <c r="L23" s="331">
        <v>3.52016062150867</v>
      </c>
      <c r="M23" s="331">
        <v>4.1572884313117484</v>
      </c>
      <c r="N23" s="331">
        <v>3.6103807016766001</v>
      </c>
      <c r="O23" s="331">
        <v>3.1804868074727608</v>
      </c>
      <c r="P23" s="331">
        <v>3.3108000185710762</v>
      </c>
      <c r="Q23" s="331">
        <v>3.3556771298613142</v>
      </c>
      <c r="R23" s="331">
        <v>4.245626361699407</v>
      </c>
      <c r="S23" s="331">
        <v>5.1339440895022506</v>
      </c>
      <c r="T23" s="331">
        <v>5.1330996903165023</v>
      </c>
      <c r="U23" s="331">
        <v>5.3666545864551223</v>
      </c>
      <c r="V23" s="331">
        <v>4.7816154121670706</v>
      </c>
      <c r="W23" s="331">
        <v>5.1361928381758419</v>
      </c>
      <c r="DA23" s="72" t="s">
        <v>2463</v>
      </c>
    </row>
    <row r="24" spans="1:105" ht="12" customHeight="1" x14ac:dyDescent="0.25">
      <c r="A24" s="57" t="s">
        <v>2415</v>
      </c>
      <c r="B24" s="263">
        <f t="shared" ref="B24:W24" si="1">B25+B26</f>
        <v>3.4651718703890948</v>
      </c>
      <c r="C24" s="263">
        <f t="shared" si="1"/>
        <v>3.5221597224492713</v>
      </c>
      <c r="D24" s="263">
        <f t="shared" si="1"/>
        <v>2.705081395056891</v>
      </c>
      <c r="E24" s="263">
        <f t="shared" si="1"/>
        <v>2.8520319465526209</v>
      </c>
      <c r="F24" s="263">
        <f t="shared" si="1"/>
        <v>2.9652460762381061</v>
      </c>
      <c r="G24" s="263">
        <f t="shared" si="1"/>
        <v>2.9794176670546997</v>
      </c>
      <c r="H24" s="263">
        <f t="shared" si="1"/>
        <v>2.9066011035973447</v>
      </c>
      <c r="I24" s="263">
        <f t="shared" si="1"/>
        <v>2.8880621196512983</v>
      </c>
      <c r="J24" s="263">
        <f t="shared" si="1"/>
        <v>2.5885565674560418</v>
      </c>
      <c r="K24" s="263">
        <f t="shared" si="1"/>
        <v>2.2177102250946161</v>
      </c>
      <c r="L24" s="263">
        <f t="shared" si="1"/>
        <v>2.954560322612021</v>
      </c>
      <c r="M24" s="263">
        <f t="shared" si="1"/>
        <v>2.3729779037663441</v>
      </c>
      <c r="N24" s="263">
        <f t="shared" si="1"/>
        <v>2.0366411707490735</v>
      </c>
      <c r="O24" s="263">
        <f t="shared" si="1"/>
        <v>2.0451906357923733</v>
      </c>
      <c r="P24" s="263">
        <f t="shared" si="1"/>
        <v>2.0823092319090502</v>
      </c>
      <c r="Q24" s="263">
        <f t="shared" si="1"/>
        <v>2.2053811842398363</v>
      </c>
      <c r="R24" s="263">
        <f t="shared" si="1"/>
        <v>2.4780983129280463</v>
      </c>
      <c r="S24" s="263">
        <f t="shared" si="1"/>
        <v>2.7963307805105608</v>
      </c>
      <c r="T24" s="263">
        <f t="shared" si="1"/>
        <v>3.2171575437647411</v>
      </c>
      <c r="U24" s="263">
        <f t="shared" si="1"/>
        <v>3.4010538609655132</v>
      </c>
      <c r="V24" s="263">
        <f t="shared" si="1"/>
        <v>2.9538737416225489</v>
      </c>
      <c r="W24" s="263">
        <f t="shared" si="1"/>
        <v>3.2076776038215482</v>
      </c>
      <c r="DA24" s="70"/>
    </row>
    <row r="25" spans="1:105" ht="12" customHeight="1" x14ac:dyDescent="0.25">
      <c r="A25" s="60" t="s">
        <v>2416</v>
      </c>
      <c r="B25" s="264">
        <v>2.3763621241981761</v>
      </c>
      <c r="C25" s="264">
        <v>2.4054338239105841</v>
      </c>
      <c r="D25" s="264">
        <v>1.785157443795194</v>
      </c>
      <c r="E25" s="264">
        <v>1.902854285441294</v>
      </c>
      <c r="F25" s="264">
        <v>2.0056545430327981</v>
      </c>
      <c r="G25" s="264">
        <v>2.012161830885705</v>
      </c>
      <c r="H25" s="264">
        <v>1.9464121949580591</v>
      </c>
      <c r="I25" s="264">
        <v>1.9118607302956661</v>
      </c>
      <c r="J25" s="264">
        <v>1.6705314482072819</v>
      </c>
      <c r="K25" s="264">
        <v>1.431959111243571</v>
      </c>
      <c r="L25" s="264">
        <v>2.0035051591287059</v>
      </c>
      <c r="M25" s="264">
        <v>1.544578696196713</v>
      </c>
      <c r="N25" s="264">
        <v>1.323695600572752</v>
      </c>
      <c r="O25" s="264">
        <v>1.356695645895881</v>
      </c>
      <c r="P25" s="264">
        <v>1.376665130198389</v>
      </c>
      <c r="Q25" s="264">
        <v>1.4688818867094939</v>
      </c>
      <c r="R25" s="264">
        <v>1.6176571484856721</v>
      </c>
      <c r="S25" s="264">
        <v>1.805283892414894</v>
      </c>
      <c r="T25" s="264">
        <v>2.1344884932350432</v>
      </c>
      <c r="U25" s="264">
        <v>2.260713657066546</v>
      </c>
      <c r="V25" s="264">
        <v>1.955396341406177</v>
      </c>
      <c r="W25" s="264">
        <v>2.1279040428164682</v>
      </c>
      <c r="DA25" s="72" t="s">
        <v>2464</v>
      </c>
    </row>
    <row r="26" spans="1:105" ht="12" customHeight="1" x14ac:dyDescent="0.25">
      <c r="A26" s="60" t="s">
        <v>2418</v>
      </c>
      <c r="B26" s="264">
        <v>1.088809746190919</v>
      </c>
      <c r="C26" s="264">
        <v>1.116725898538687</v>
      </c>
      <c r="D26" s="264">
        <v>0.91992395126169701</v>
      </c>
      <c r="E26" s="264">
        <v>0.94917766111132706</v>
      </c>
      <c r="F26" s="264">
        <v>0.95959153320530777</v>
      </c>
      <c r="G26" s="264">
        <v>0.96725583616899469</v>
      </c>
      <c r="H26" s="264">
        <v>0.96018890863928552</v>
      </c>
      <c r="I26" s="264">
        <v>0.97620138935563239</v>
      </c>
      <c r="J26" s="264">
        <v>0.91802511924875996</v>
      </c>
      <c r="K26" s="264">
        <v>0.78575111385104535</v>
      </c>
      <c r="L26" s="264">
        <v>0.95105516348331509</v>
      </c>
      <c r="M26" s="264">
        <v>0.82839920756963104</v>
      </c>
      <c r="N26" s="264">
        <v>0.71294557017632143</v>
      </c>
      <c r="O26" s="264">
        <v>0.68849498989649249</v>
      </c>
      <c r="P26" s="264">
        <v>0.70564410171066128</v>
      </c>
      <c r="Q26" s="264">
        <v>0.73649929753034227</v>
      </c>
      <c r="R26" s="264">
        <v>0.86044116444237395</v>
      </c>
      <c r="S26" s="264">
        <v>0.99104688809566699</v>
      </c>
      <c r="T26" s="264">
        <v>1.0826690505296981</v>
      </c>
      <c r="U26" s="264">
        <v>1.140340203898967</v>
      </c>
      <c r="V26" s="264">
        <v>0.99847740021637177</v>
      </c>
      <c r="W26" s="264">
        <v>1.07977356100508</v>
      </c>
      <c r="DA26" s="72" t="s">
        <v>2465</v>
      </c>
    </row>
    <row r="27" spans="1:105" ht="12" customHeight="1" x14ac:dyDescent="0.25">
      <c r="A27" s="57" t="s">
        <v>2420</v>
      </c>
      <c r="B27" s="263">
        <f t="shared" ref="B27:W27" si="2">B28+B34</f>
        <v>10.588540902131029</v>
      </c>
      <c r="C27" s="263">
        <f t="shared" si="2"/>
        <v>10.762345881300286</v>
      </c>
      <c r="D27" s="263">
        <f t="shared" si="2"/>
        <v>8.4428022073266433</v>
      </c>
      <c r="E27" s="263">
        <f t="shared" si="2"/>
        <v>8.7684446258579154</v>
      </c>
      <c r="F27" s="263">
        <f t="shared" si="2"/>
        <v>8.9427205869804247</v>
      </c>
      <c r="G27" s="263">
        <f t="shared" si="2"/>
        <v>9.0205383769752849</v>
      </c>
      <c r="H27" s="263">
        <f t="shared" si="2"/>
        <v>8.8932834273199806</v>
      </c>
      <c r="I27" s="263">
        <f t="shared" si="2"/>
        <v>8.9814720607934611</v>
      </c>
      <c r="J27" s="263">
        <f t="shared" si="2"/>
        <v>8.3603030110436727</v>
      </c>
      <c r="K27" s="263">
        <f t="shared" si="2"/>
        <v>7.1532644732744473</v>
      </c>
      <c r="L27" s="263">
        <f t="shared" si="2"/>
        <v>9.1543650989921392</v>
      </c>
      <c r="M27" s="263">
        <f t="shared" si="2"/>
        <v>7.5624936408703904</v>
      </c>
      <c r="N27" s="263">
        <f t="shared" si="2"/>
        <v>6.5000525905623698</v>
      </c>
      <c r="O27" s="263">
        <f t="shared" si="2"/>
        <v>6.3414895665564881</v>
      </c>
      <c r="P27" s="263">
        <f t="shared" si="2"/>
        <v>6.4855593103295561</v>
      </c>
      <c r="Q27" s="263">
        <f t="shared" si="2"/>
        <v>6.8001351539179176</v>
      </c>
      <c r="R27" s="263">
        <f t="shared" si="2"/>
        <v>7.8536963025597597</v>
      </c>
      <c r="S27" s="263">
        <f t="shared" si="2"/>
        <v>9.0041377465600423</v>
      </c>
      <c r="T27" s="263">
        <f t="shared" si="2"/>
        <v>9.9810306983791879</v>
      </c>
      <c r="U27" s="263">
        <f t="shared" si="2"/>
        <v>10.519853157407638</v>
      </c>
      <c r="V27" s="263">
        <f t="shared" si="2"/>
        <v>9.185564385657548</v>
      </c>
      <c r="W27" s="263">
        <f t="shared" si="2"/>
        <v>9.9534402113481963</v>
      </c>
      <c r="DA27" s="70"/>
    </row>
    <row r="28" spans="1:105" ht="12" customHeight="1" x14ac:dyDescent="0.25">
      <c r="A28" s="60" t="s">
        <v>2421</v>
      </c>
      <c r="B28" s="331">
        <v>6.0861274206275358</v>
      </c>
      <c r="C28" s="331">
        <v>5.9084560214089903</v>
      </c>
      <c r="D28" s="331">
        <v>2.901695913872401</v>
      </c>
      <c r="E28" s="331">
        <v>3.319095138282107</v>
      </c>
      <c r="F28" s="331">
        <v>3.8481928849546359</v>
      </c>
      <c r="G28" s="331">
        <v>3.788994632765657</v>
      </c>
      <c r="H28" s="331">
        <v>3.4753517264741731</v>
      </c>
      <c r="I28" s="331">
        <v>3.4079725517360808</v>
      </c>
      <c r="J28" s="331">
        <v>2.6935902962060978</v>
      </c>
      <c r="K28" s="331">
        <v>2.3182114332267081</v>
      </c>
      <c r="L28" s="331">
        <v>4.8439643379611148</v>
      </c>
      <c r="M28" s="331">
        <v>2.471936378039679</v>
      </c>
      <c r="N28" s="331">
        <v>2.0791782619787789</v>
      </c>
      <c r="O28" s="331">
        <v>2.4470159247531078</v>
      </c>
      <c r="P28" s="331">
        <v>2.4315184712629319</v>
      </c>
      <c r="Q28" s="331">
        <v>2.691142750006104</v>
      </c>
      <c r="R28" s="331">
        <v>2.654970145376812</v>
      </c>
      <c r="S28" s="331">
        <v>2.7176755961491241</v>
      </c>
      <c r="T28" s="331">
        <v>3.695602506154898</v>
      </c>
      <c r="U28" s="331">
        <v>3.9484393780748328</v>
      </c>
      <c r="V28" s="331">
        <v>3.330525105452971</v>
      </c>
      <c r="W28" s="331">
        <v>3.6642244911328801</v>
      </c>
      <c r="DA28" s="72" t="s">
        <v>2466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2467</v>
      </c>
    </row>
    <row r="30" spans="1:105" ht="12" customHeight="1" x14ac:dyDescent="0.25">
      <c r="A30" s="59" t="s">
        <v>33</v>
      </c>
      <c r="B30" s="232">
        <v>2.405703595056945</v>
      </c>
      <c r="C30" s="232">
        <v>2.3746770250163789</v>
      </c>
      <c r="D30" s="232">
        <v>0.1580250762074194</v>
      </c>
      <c r="E30" s="232">
        <v>0.16307221118980991</v>
      </c>
      <c r="F30" s="232">
        <v>0.1700411524329358</v>
      </c>
      <c r="G30" s="232">
        <v>0.16852608751535531</v>
      </c>
      <c r="H30" s="232">
        <v>0.164771283961715</v>
      </c>
      <c r="I30" s="232">
        <v>0.47730703417411841</v>
      </c>
      <c r="J30" s="232">
        <v>0.60358017938529862</v>
      </c>
      <c r="K30" s="232">
        <v>0.45378255847047611</v>
      </c>
      <c r="L30" s="232">
        <v>2.6323423959427541</v>
      </c>
      <c r="M30" s="232">
        <v>0.45426405135501829</v>
      </c>
      <c r="N30" s="232">
        <v>0.30072652569674968</v>
      </c>
      <c r="O30" s="232">
        <v>0.31994155969220722</v>
      </c>
      <c r="P30" s="232">
        <v>0.31702900795418693</v>
      </c>
      <c r="Q30" s="232">
        <v>0.32242543049666073</v>
      </c>
      <c r="R30" s="232">
        <v>0.30668155997298568</v>
      </c>
      <c r="S30" s="232">
        <v>0.22880268705745949</v>
      </c>
      <c r="T30" s="232">
        <v>0.2662666802897723</v>
      </c>
      <c r="U30" s="232">
        <v>0.26816854673406249</v>
      </c>
      <c r="V30" s="232">
        <v>0.19080480605930139</v>
      </c>
      <c r="W30" s="232">
        <v>0.22667238416169869</v>
      </c>
      <c r="DA30" s="71" t="s">
        <v>2468</v>
      </c>
    </row>
    <row r="31" spans="1:105" ht="12" customHeight="1" x14ac:dyDescent="0.25">
      <c r="A31" s="59" t="s">
        <v>160</v>
      </c>
      <c r="B31" s="232">
        <v>0.45902683986882431</v>
      </c>
      <c r="C31" s="232">
        <v>0.45456115352975102</v>
      </c>
      <c r="D31" s="232">
        <v>0</v>
      </c>
      <c r="E31" s="232">
        <v>0</v>
      </c>
      <c r="F31" s="232">
        <v>0</v>
      </c>
      <c r="G31" s="232">
        <v>0</v>
      </c>
      <c r="H31" s="232">
        <v>0</v>
      </c>
      <c r="I31" s="232">
        <v>0.54778235510723028</v>
      </c>
      <c r="J31" s="232">
        <v>0.52007413372388211</v>
      </c>
      <c r="K31" s="232">
        <v>0.52148180043956749</v>
      </c>
      <c r="L31" s="232">
        <v>0.29728862349912261</v>
      </c>
      <c r="M31" s="232">
        <v>0.26104170561588041</v>
      </c>
      <c r="N31" s="232">
        <v>0.25941331874149332</v>
      </c>
      <c r="O31" s="232">
        <v>0.41302778641143029</v>
      </c>
      <c r="P31" s="232">
        <v>0.4094254158548073</v>
      </c>
      <c r="Q31" s="232">
        <v>0.41616935775617958</v>
      </c>
      <c r="R31" s="232">
        <v>0.52889913668940824</v>
      </c>
      <c r="S31" s="232">
        <v>0.52694170219452119</v>
      </c>
      <c r="T31" s="232">
        <v>0.7046910932679834</v>
      </c>
      <c r="U31" s="232">
        <v>0.67816328664227343</v>
      </c>
      <c r="V31" s="232">
        <v>0.61531660487744622</v>
      </c>
      <c r="W31" s="232">
        <v>0.72153610987967265</v>
      </c>
      <c r="DA31" s="71" t="s">
        <v>2469</v>
      </c>
    </row>
    <row r="32" spans="1:105" ht="12" customHeight="1" x14ac:dyDescent="0.25">
      <c r="A32" s="59" t="s">
        <v>70</v>
      </c>
      <c r="B32" s="232">
        <v>0.98592366658256092</v>
      </c>
      <c r="C32" s="232">
        <v>0.69514334960175472</v>
      </c>
      <c r="D32" s="232">
        <v>0</v>
      </c>
      <c r="E32" s="232">
        <v>0</v>
      </c>
      <c r="F32" s="232">
        <v>0.25743484820605811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2470</v>
      </c>
    </row>
    <row r="33" spans="1:105" ht="12" customHeight="1" x14ac:dyDescent="0.25">
      <c r="A33" s="59" t="s">
        <v>162</v>
      </c>
      <c r="B33" s="232">
        <v>2.235473319119206</v>
      </c>
      <c r="C33" s="232">
        <v>2.3840744932611049</v>
      </c>
      <c r="D33" s="232">
        <v>2.7436708376649821</v>
      </c>
      <c r="E33" s="232">
        <v>3.1560229270922968</v>
      </c>
      <c r="F33" s="232">
        <v>3.4207168843156421</v>
      </c>
      <c r="G33" s="232">
        <v>3.620468545250302</v>
      </c>
      <c r="H33" s="232">
        <v>3.3105804425124581</v>
      </c>
      <c r="I33" s="232">
        <v>2.382883162454732</v>
      </c>
      <c r="J33" s="232">
        <v>1.5699359830969171</v>
      </c>
      <c r="K33" s="232">
        <v>1.342947074316664</v>
      </c>
      <c r="L33" s="232">
        <v>1.9143333185192379</v>
      </c>
      <c r="M33" s="232">
        <v>1.756630621068781</v>
      </c>
      <c r="N33" s="232">
        <v>1.519038417540536</v>
      </c>
      <c r="O33" s="232">
        <v>1.7140465786494701</v>
      </c>
      <c r="P33" s="232">
        <v>1.705064047453938</v>
      </c>
      <c r="Q33" s="232">
        <v>1.9525479617532639</v>
      </c>
      <c r="R33" s="232">
        <v>1.8193894487144171</v>
      </c>
      <c r="S33" s="232">
        <v>1.961931206897144</v>
      </c>
      <c r="T33" s="232">
        <v>2.724644732597143</v>
      </c>
      <c r="U33" s="232">
        <v>3.0021075446984971</v>
      </c>
      <c r="V33" s="232">
        <v>2.524403694516224</v>
      </c>
      <c r="W33" s="232">
        <v>2.716015997091509</v>
      </c>
      <c r="DA33" s="71" t="s">
        <v>2471</v>
      </c>
    </row>
    <row r="34" spans="1:105" ht="12" customHeight="1" x14ac:dyDescent="0.25">
      <c r="A34" s="60" t="s">
        <v>2428</v>
      </c>
      <c r="B34" s="331">
        <v>4.5024134815034929</v>
      </c>
      <c r="C34" s="331">
        <v>4.8538898598912956</v>
      </c>
      <c r="D34" s="331">
        <v>5.5411062934542423</v>
      </c>
      <c r="E34" s="331">
        <v>5.4493494875758088</v>
      </c>
      <c r="F34" s="331">
        <v>5.0945277020257889</v>
      </c>
      <c r="G34" s="331">
        <v>5.2315437442096284</v>
      </c>
      <c r="H34" s="331">
        <v>5.4179317008458074</v>
      </c>
      <c r="I34" s="331">
        <v>5.5734995090573811</v>
      </c>
      <c r="J34" s="331">
        <v>5.6667127148375744</v>
      </c>
      <c r="K34" s="331">
        <v>4.8350530400477387</v>
      </c>
      <c r="L34" s="331">
        <v>4.3104007610310244</v>
      </c>
      <c r="M34" s="331">
        <v>5.0905572628307114</v>
      </c>
      <c r="N34" s="331">
        <v>4.420874328583591</v>
      </c>
      <c r="O34" s="331">
        <v>3.8944736418033798</v>
      </c>
      <c r="P34" s="331">
        <v>4.0540408390666247</v>
      </c>
      <c r="Q34" s="331">
        <v>4.108992403911814</v>
      </c>
      <c r="R34" s="331">
        <v>5.1987261571829473</v>
      </c>
      <c r="S34" s="331">
        <v>6.2864621504109186</v>
      </c>
      <c r="T34" s="331">
        <v>6.2854281922242903</v>
      </c>
      <c r="U34" s="331">
        <v>6.571413779332806</v>
      </c>
      <c r="V34" s="331">
        <v>5.8550392802045774</v>
      </c>
      <c r="W34" s="331">
        <v>6.2892157202153163</v>
      </c>
      <c r="DA34" s="72" t="s">
        <v>2472</v>
      </c>
    </row>
    <row r="35" spans="1:105" ht="12" customHeight="1" x14ac:dyDescent="0.25">
      <c r="A35" s="57" t="s">
        <v>2430</v>
      </c>
      <c r="B35" s="263">
        <v>9.0973370097492499</v>
      </c>
      <c r="C35" s="263">
        <v>9.1589517961093314</v>
      </c>
      <c r="D35" s="263">
        <v>6.4072886399450191</v>
      </c>
      <c r="E35" s="263">
        <v>6.826259425238919</v>
      </c>
      <c r="F35" s="263">
        <v>7.1659403458952733</v>
      </c>
      <c r="G35" s="263">
        <v>7.2152087124737996</v>
      </c>
      <c r="H35" s="263">
        <v>6.9814125912309732</v>
      </c>
      <c r="I35" s="263">
        <v>6.9823029009538304</v>
      </c>
      <c r="J35" s="263">
        <v>6.2192113083932856</v>
      </c>
      <c r="K35" s="263">
        <v>5.3276277261117428</v>
      </c>
      <c r="L35" s="263">
        <v>7.7701258598591023</v>
      </c>
      <c r="M35" s="263">
        <v>5.653211316806404</v>
      </c>
      <c r="N35" s="263">
        <v>4.8296289673988193</v>
      </c>
      <c r="O35" s="263">
        <v>4.9515155495394936</v>
      </c>
      <c r="P35" s="263">
        <v>5.0255069131972157</v>
      </c>
      <c r="Q35" s="263">
        <v>5.345928289518934</v>
      </c>
      <c r="R35" s="263">
        <v>5.9175636801061184</v>
      </c>
      <c r="S35" s="263">
        <v>6.5818236838543553</v>
      </c>
      <c r="T35" s="263">
        <v>7.9473798377989286</v>
      </c>
      <c r="U35" s="263">
        <v>8.3614468984569967</v>
      </c>
      <c r="V35" s="263">
        <v>7.2251859851964504</v>
      </c>
      <c r="W35" s="263">
        <v>7.9382086649569299</v>
      </c>
      <c r="DA35" s="70" t="s">
        <v>2473</v>
      </c>
    </row>
    <row r="36" spans="1:105" ht="12" customHeight="1" x14ac:dyDescent="0.25">
      <c r="A36" s="46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2474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2475</v>
      </c>
    </row>
    <row r="38" spans="1:105" ht="12" customHeight="1" x14ac:dyDescent="0.25">
      <c r="A38" s="46" t="s">
        <v>33</v>
      </c>
      <c r="B38" s="231">
        <v>3.6010277493146221</v>
      </c>
      <c r="C38" s="231">
        <v>3.6845095760273892</v>
      </c>
      <c r="D38" s="231">
        <v>0.34973253736230742</v>
      </c>
      <c r="E38" s="231">
        <v>0.33615243335928352</v>
      </c>
      <c r="F38" s="231">
        <v>0.31757834651369371</v>
      </c>
      <c r="G38" s="231">
        <v>0.32165486501708263</v>
      </c>
      <c r="H38" s="231">
        <v>0.33175774969260008</v>
      </c>
      <c r="I38" s="231">
        <v>0.97656881665534545</v>
      </c>
      <c r="J38" s="231">
        <v>1.3904434976690709</v>
      </c>
      <c r="K38" s="231">
        <v>1.039865088242631</v>
      </c>
      <c r="L38" s="231">
        <v>4.2215793576144556</v>
      </c>
      <c r="M38" s="231">
        <v>1.038569556499314</v>
      </c>
      <c r="N38" s="231">
        <v>0.69811292311525552</v>
      </c>
      <c r="O38" s="231">
        <v>0.64641187669815725</v>
      </c>
      <c r="P38" s="231">
        <v>0.65424855149591232</v>
      </c>
      <c r="Q38" s="231">
        <v>0.63972863482433073</v>
      </c>
      <c r="R38" s="231">
        <v>0.68208997445175246</v>
      </c>
      <c r="S38" s="231">
        <v>0.55250660438648413</v>
      </c>
      <c r="T38" s="231">
        <v>0.51575496259286735</v>
      </c>
      <c r="U38" s="231">
        <v>0.52119491583123045</v>
      </c>
      <c r="V38" s="231">
        <v>0.38114275278429799</v>
      </c>
      <c r="W38" s="231">
        <v>0.43762668340559868</v>
      </c>
      <c r="DA38" s="73" t="s">
        <v>2476</v>
      </c>
    </row>
    <row r="39" spans="1:105" ht="12" customHeight="1" x14ac:dyDescent="0.25">
      <c r="A39" s="46" t="s">
        <v>160</v>
      </c>
      <c r="B39" s="231">
        <v>0.70017047592242654</v>
      </c>
      <c r="C39" s="231">
        <v>0.71870194583176394</v>
      </c>
      <c r="D39" s="231">
        <v>0</v>
      </c>
      <c r="E39" s="231">
        <v>0</v>
      </c>
      <c r="F39" s="231">
        <v>0</v>
      </c>
      <c r="G39" s="231">
        <v>0</v>
      </c>
      <c r="H39" s="231">
        <v>0</v>
      </c>
      <c r="I39" s="231">
        <v>1.142074460326554</v>
      </c>
      <c r="J39" s="231">
        <v>1.220857549486331</v>
      </c>
      <c r="K39" s="231">
        <v>1.2177263892626391</v>
      </c>
      <c r="L39" s="231">
        <v>0.48583884128614091</v>
      </c>
      <c r="M39" s="231">
        <v>0.60816087858020651</v>
      </c>
      <c r="N39" s="231">
        <v>0.61365965768923536</v>
      </c>
      <c r="O39" s="231">
        <v>0.85035310621446736</v>
      </c>
      <c r="P39" s="231">
        <v>0.86099361334923297</v>
      </c>
      <c r="Q39" s="231">
        <v>0.8414299485078538</v>
      </c>
      <c r="R39" s="231">
        <v>1.198693702539769</v>
      </c>
      <c r="S39" s="231">
        <v>1.2966426014210211</v>
      </c>
      <c r="T39" s="231">
        <v>1.3909346856135989</v>
      </c>
      <c r="U39" s="231">
        <v>1.3430988279556231</v>
      </c>
      <c r="V39" s="231">
        <v>1.252501788837638</v>
      </c>
      <c r="W39" s="231">
        <v>1.419530131452525</v>
      </c>
      <c r="DA39" s="73" t="s">
        <v>2477</v>
      </c>
    </row>
    <row r="40" spans="1:105" ht="12" customHeight="1" x14ac:dyDescent="0.25">
      <c r="A40" s="46" t="s">
        <v>70</v>
      </c>
      <c r="B40" s="231">
        <v>1.4579626400842129</v>
      </c>
      <c r="C40" s="231">
        <v>1.0655363359683701</v>
      </c>
      <c r="D40" s="231">
        <v>0</v>
      </c>
      <c r="E40" s="231">
        <v>0</v>
      </c>
      <c r="F40" s="231">
        <v>0.47498832184724687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2478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6.4370405641019238E-3</v>
      </c>
      <c r="T41" s="231">
        <v>0.77576891317496122</v>
      </c>
      <c r="U41" s="231">
        <v>0.67646964808903509</v>
      </c>
      <c r="V41" s="231">
        <v>0.56102501896527834</v>
      </c>
      <c r="W41" s="231">
        <v>0.84995316753743555</v>
      </c>
      <c r="DA41" s="73" t="s">
        <v>2479</v>
      </c>
    </row>
    <row r="42" spans="1:105" ht="12" customHeight="1" x14ac:dyDescent="0.25">
      <c r="A42" s="46" t="s">
        <v>162</v>
      </c>
      <c r="B42" s="231">
        <v>3.3381761444279889</v>
      </c>
      <c r="C42" s="231">
        <v>3.690203938281809</v>
      </c>
      <c r="D42" s="231">
        <v>6.057556102582712</v>
      </c>
      <c r="E42" s="231">
        <v>6.4901069918796352</v>
      </c>
      <c r="F42" s="231">
        <v>6.3733736775343326</v>
      </c>
      <c r="G42" s="231">
        <v>6.893553847456718</v>
      </c>
      <c r="H42" s="231">
        <v>6.6496548415383732</v>
      </c>
      <c r="I42" s="231">
        <v>4.8636596239719303</v>
      </c>
      <c r="J42" s="231">
        <v>3.6079102612378851</v>
      </c>
      <c r="K42" s="231">
        <v>3.0700362486064732</v>
      </c>
      <c r="L42" s="231">
        <v>3.0627076609585062</v>
      </c>
      <c r="M42" s="231">
        <v>4.0064808817268842</v>
      </c>
      <c r="N42" s="231">
        <v>3.5178563865943291</v>
      </c>
      <c r="O42" s="231">
        <v>3.4547505666268692</v>
      </c>
      <c r="P42" s="231">
        <v>3.5102647483520699</v>
      </c>
      <c r="Q42" s="231">
        <v>3.864769706186749</v>
      </c>
      <c r="R42" s="231">
        <v>4.0367800031145959</v>
      </c>
      <c r="S42" s="231">
        <v>4.726237437482748</v>
      </c>
      <c r="T42" s="231">
        <v>5.2649212764175006</v>
      </c>
      <c r="U42" s="231">
        <v>5.8206835065811093</v>
      </c>
      <c r="V42" s="231">
        <v>5.0305164246092362</v>
      </c>
      <c r="W42" s="231">
        <v>5.2310986825613712</v>
      </c>
      <c r="DA42" s="73" t="s">
        <v>2480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2481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2482</v>
      </c>
    </row>
    <row r="45" spans="1:105" ht="12" customHeight="1" x14ac:dyDescent="0.25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2483</v>
      </c>
    </row>
    <row r="46" spans="1:105" ht="12" customHeight="1" x14ac:dyDescent="0.25">
      <c r="A46" s="57" t="s">
        <v>2442</v>
      </c>
      <c r="B46" s="263">
        <v>5.8192608959196166</v>
      </c>
      <c r="C46" s="263">
        <v>5.9684617772399973</v>
      </c>
      <c r="D46" s="263">
        <v>4.9166325848247707</v>
      </c>
      <c r="E46" s="263">
        <v>5.0729821861982707</v>
      </c>
      <c r="F46" s="263">
        <v>5.1286402466295034</v>
      </c>
      <c r="G46" s="263">
        <v>5.1696029388602556</v>
      </c>
      <c r="H46" s="263">
        <v>5.1318329839422354</v>
      </c>
      <c r="I46" s="263">
        <v>5.2174134108306669</v>
      </c>
      <c r="J46" s="263">
        <v>4.9064840727275358</v>
      </c>
      <c r="K46" s="263">
        <v>4.1995314119432079</v>
      </c>
      <c r="L46" s="263">
        <v>5.0830166997333706</v>
      </c>
      <c r="M46" s="263">
        <v>4.4274687397732633</v>
      </c>
      <c r="N46" s="263">
        <v>3.810414346455258</v>
      </c>
      <c r="O46" s="263">
        <v>3.6797355881113711</v>
      </c>
      <c r="P46" s="263">
        <v>3.7713908622573502</v>
      </c>
      <c r="Q46" s="263">
        <v>3.9362997777933901</v>
      </c>
      <c r="R46" s="263">
        <v>4.5987204275089821</v>
      </c>
      <c r="S46" s="263">
        <v>5.2967567769242674</v>
      </c>
      <c r="T46" s="263">
        <v>5.7864412869290716</v>
      </c>
      <c r="U46" s="263">
        <v>6.0946709742536367</v>
      </c>
      <c r="V46" s="263">
        <v>5.3364699488277596</v>
      </c>
      <c r="W46" s="263">
        <v>5.7709660314731934</v>
      </c>
      <c r="DA46" s="70" t="s">
        <v>2484</v>
      </c>
    </row>
    <row r="47" spans="1:105" ht="12" customHeight="1" x14ac:dyDescent="0.25">
      <c r="A47" s="41" t="s">
        <v>2444</v>
      </c>
      <c r="B47" s="352">
        <v>3.6273806268699582</v>
      </c>
      <c r="C47" s="352">
        <v>3.720383569355826</v>
      </c>
      <c r="D47" s="352">
        <v>3.0647359014503408</v>
      </c>
      <c r="E47" s="352">
        <v>3.1621949302144139</v>
      </c>
      <c r="F47" s="352">
        <v>3.196888849897408</v>
      </c>
      <c r="G47" s="352">
        <v>3.222422552352036</v>
      </c>
      <c r="H47" s="352">
        <v>3.1988790121675001</v>
      </c>
      <c r="I47" s="352">
        <v>3.2522247528185209</v>
      </c>
      <c r="J47" s="352">
        <v>3.0584099234900011</v>
      </c>
      <c r="K47" s="352">
        <v>2.617737743344005</v>
      </c>
      <c r="L47" s="352">
        <v>3.168449848261278</v>
      </c>
      <c r="M47" s="352">
        <v>2.7598202967643202</v>
      </c>
      <c r="N47" s="352">
        <v>2.3751853418998299</v>
      </c>
      <c r="O47" s="352">
        <v>2.293727987634719</v>
      </c>
      <c r="P47" s="352">
        <v>2.3508604262268271</v>
      </c>
      <c r="Q47" s="352">
        <v>2.4536548216169698</v>
      </c>
      <c r="R47" s="352">
        <v>2.8665683985459238</v>
      </c>
      <c r="S47" s="352">
        <v>3.3016826812713229</v>
      </c>
      <c r="T47" s="352">
        <v>3.6069228374765938</v>
      </c>
      <c r="U47" s="352">
        <v>3.799054865310453</v>
      </c>
      <c r="V47" s="352">
        <v>3.3264375071797621</v>
      </c>
      <c r="W47" s="352">
        <v>3.5972764849860441</v>
      </c>
      <c r="DA47" s="97" t="s">
        <v>2485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102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25</v>
      </c>
      <c r="B51" s="234">
        <f t="shared" ref="B51:W51" si="3">SUM(B$52:B$56,B$58:B$59,B$61:B$62,B$64:B$65,B$66:B$68)</f>
        <v>1.0000000000000002</v>
      </c>
      <c r="C51" s="234">
        <f t="shared" si="3"/>
        <v>1</v>
      </c>
      <c r="D51" s="234">
        <f t="shared" si="3"/>
        <v>1</v>
      </c>
      <c r="E51" s="234">
        <f t="shared" si="3"/>
        <v>1.0000000000000002</v>
      </c>
      <c r="F51" s="234">
        <f t="shared" si="3"/>
        <v>1.0000000000000002</v>
      </c>
      <c r="G51" s="234">
        <f t="shared" si="3"/>
        <v>0.99999999999999978</v>
      </c>
      <c r="H51" s="234">
        <f t="shared" si="3"/>
        <v>0.99999999999999978</v>
      </c>
      <c r="I51" s="234">
        <f t="shared" si="3"/>
        <v>1</v>
      </c>
      <c r="J51" s="234">
        <f t="shared" si="3"/>
        <v>1</v>
      </c>
      <c r="K51" s="234">
        <f t="shared" si="3"/>
        <v>0.99999999999999989</v>
      </c>
      <c r="L51" s="234">
        <f t="shared" si="3"/>
        <v>1</v>
      </c>
      <c r="M51" s="234">
        <f t="shared" si="3"/>
        <v>0.99999999999999989</v>
      </c>
      <c r="N51" s="234">
        <f t="shared" si="3"/>
        <v>1</v>
      </c>
      <c r="O51" s="234">
        <f t="shared" si="3"/>
        <v>1</v>
      </c>
      <c r="P51" s="234">
        <f t="shared" si="3"/>
        <v>1</v>
      </c>
      <c r="Q51" s="234">
        <f t="shared" si="3"/>
        <v>0.99999999999999989</v>
      </c>
      <c r="R51" s="234">
        <f t="shared" si="3"/>
        <v>0.99999999999999978</v>
      </c>
      <c r="S51" s="234">
        <f t="shared" si="3"/>
        <v>1</v>
      </c>
      <c r="T51" s="234">
        <f t="shared" si="3"/>
        <v>1</v>
      </c>
      <c r="U51" s="234">
        <f t="shared" si="3"/>
        <v>1</v>
      </c>
      <c r="V51" s="234">
        <f t="shared" si="3"/>
        <v>0.99999999999999978</v>
      </c>
      <c r="W51" s="234">
        <f t="shared" si="3"/>
        <v>1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1.9765794457477035E-2</v>
      </c>
      <c r="C52" s="301">
        <f t="shared" si="4"/>
        <v>1.9925314840069777E-2</v>
      </c>
      <c r="D52" s="301">
        <f t="shared" si="4"/>
        <v>2.1065732510581567E-2</v>
      </c>
      <c r="E52" s="301">
        <f t="shared" si="4"/>
        <v>2.0856641731106483E-2</v>
      </c>
      <c r="F52" s="301">
        <f t="shared" si="4"/>
        <v>2.0593556761196556E-2</v>
      </c>
      <c r="G52" s="301">
        <f t="shared" si="4"/>
        <v>2.0598645869483463E-2</v>
      </c>
      <c r="H52" s="301">
        <f t="shared" si="4"/>
        <v>2.0781617636973691E-2</v>
      </c>
      <c r="I52" s="301">
        <f t="shared" si="4"/>
        <v>2.0938319371247193E-2</v>
      </c>
      <c r="J52" s="301">
        <f t="shared" si="4"/>
        <v>2.1299578879685817E-2</v>
      </c>
      <c r="K52" s="301">
        <f t="shared" si="4"/>
        <v>2.12991970308728E-2</v>
      </c>
      <c r="L52" s="301">
        <f t="shared" si="4"/>
        <v>1.9975421530463413E-2</v>
      </c>
      <c r="M52" s="301">
        <f t="shared" si="4"/>
        <v>2.1226898747115131E-2</v>
      </c>
      <c r="N52" s="301">
        <f t="shared" si="4"/>
        <v>2.1270296591824233E-2</v>
      </c>
      <c r="O52" s="301">
        <f t="shared" si="4"/>
        <v>2.0902220052878298E-2</v>
      </c>
      <c r="P52" s="301">
        <f t="shared" si="4"/>
        <v>2.096738135380042E-2</v>
      </c>
      <c r="Q52" s="301">
        <f t="shared" si="4"/>
        <v>2.0834067443530158E-2</v>
      </c>
      <c r="R52" s="301">
        <f t="shared" si="4"/>
        <v>2.1194732890172922E-2</v>
      </c>
      <c r="S52" s="301">
        <f t="shared" si="4"/>
        <v>2.1393590393587646E-2</v>
      </c>
      <c r="T52" s="301">
        <f t="shared" si="4"/>
        <v>2.081865946823102E-2</v>
      </c>
      <c r="U52" s="301">
        <f t="shared" si="4"/>
        <v>2.0810895009047033E-2</v>
      </c>
      <c r="V52" s="301">
        <f t="shared" si="4"/>
        <v>2.0897336901087207E-2</v>
      </c>
      <c r="W52" s="301">
        <f t="shared" si="4"/>
        <v>2.0814348682501441E-2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6.9704167426812725E-3</v>
      </c>
      <c r="C53" s="235">
        <f t="shared" si="5"/>
        <v>7.0266716808784465E-3</v>
      </c>
      <c r="D53" s="235">
        <f t="shared" si="5"/>
        <v>7.4288405105344627E-3</v>
      </c>
      <c r="E53" s="235">
        <f t="shared" si="5"/>
        <v>7.3551045484850303E-3</v>
      </c>
      <c r="F53" s="235">
        <f t="shared" si="5"/>
        <v>7.2623275096995159E-3</v>
      </c>
      <c r="G53" s="235">
        <f t="shared" si="5"/>
        <v>7.2641221861383777E-3</v>
      </c>
      <c r="H53" s="235">
        <f t="shared" si="5"/>
        <v>7.3286472662860919E-3</v>
      </c>
      <c r="I53" s="235">
        <f t="shared" si="5"/>
        <v>7.3839082068233976E-3</v>
      </c>
      <c r="J53" s="235">
        <f t="shared" si="5"/>
        <v>7.5113065429485036E-3</v>
      </c>
      <c r="K53" s="235">
        <f t="shared" si="5"/>
        <v>7.5111718837843977E-3</v>
      </c>
      <c r="L53" s="235">
        <f t="shared" si="5"/>
        <v>7.0443418288905308E-3</v>
      </c>
      <c r="M53" s="235">
        <f t="shared" si="5"/>
        <v>7.4856758599005273E-3</v>
      </c>
      <c r="N53" s="235">
        <f t="shared" si="5"/>
        <v>7.5009801303161381E-3</v>
      </c>
      <c r="O53" s="235">
        <f t="shared" si="5"/>
        <v>7.3711777651657498E-3</v>
      </c>
      <c r="P53" s="235">
        <f t="shared" si="5"/>
        <v>7.3941569286848077E-3</v>
      </c>
      <c r="Q53" s="235">
        <f t="shared" si="5"/>
        <v>7.3471437153186927E-3</v>
      </c>
      <c r="R53" s="235">
        <f t="shared" si="5"/>
        <v>7.4743325552711591E-3</v>
      </c>
      <c r="S53" s="235">
        <f t="shared" si="5"/>
        <v>7.5444597476889376E-3</v>
      </c>
      <c r="T53" s="235">
        <f t="shared" si="5"/>
        <v>7.3417100855586066E-3</v>
      </c>
      <c r="U53" s="235">
        <f t="shared" si="5"/>
        <v>7.3389719453634148E-3</v>
      </c>
      <c r="V53" s="235">
        <f t="shared" si="5"/>
        <v>7.3694557193823189E-3</v>
      </c>
      <c r="W53" s="235">
        <f t="shared" si="5"/>
        <v>7.3401898849368586E-3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4.6538737857761789E-2</v>
      </c>
      <c r="C54" s="235">
        <f t="shared" si="6"/>
        <v>4.6914330009366158E-2</v>
      </c>
      <c r="D54" s="235">
        <f t="shared" si="6"/>
        <v>4.9599453500379226E-2</v>
      </c>
      <c r="E54" s="235">
        <f t="shared" si="6"/>
        <v>4.910714741091745E-2</v>
      </c>
      <c r="F54" s="235">
        <f t="shared" si="6"/>
        <v>4.8487711522555065E-2</v>
      </c>
      <c r="G54" s="235">
        <f t="shared" si="6"/>
        <v>4.8499693873024406E-2</v>
      </c>
      <c r="H54" s="235">
        <f t="shared" si="6"/>
        <v>4.8930502517772693E-2</v>
      </c>
      <c r="I54" s="235">
        <f t="shared" si="6"/>
        <v>4.9299458136981431E-2</v>
      </c>
      <c r="J54" s="235">
        <f t="shared" si="6"/>
        <v>5.0150046844560009E-2</v>
      </c>
      <c r="K54" s="235">
        <f t="shared" si="6"/>
        <v>5.0149147778152693E-2</v>
      </c>
      <c r="L54" s="235">
        <f t="shared" si="6"/>
        <v>4.7032306655038873E-2</v>
      </c>
      <c r="M54" s="235">
        <f t="shared" si="6"/>
        <v>4.9978920829643121E-2</v>
      </c>
      <c r="N54" s="235">
        <f t="shared" si="6"/>
        <v>5.0081101438818922E-2</v>
      </c>
      <c r="O54" s="235">
        <f t="shared" si="6"/>
        <v>4.9214461972621443E-2</v>
      </c>
      <c r="P54" s="235">
        <f t="shared" si="6"/>
        <v>4.9367884831925654E-2</v>
      </c>
      <c r="Q54" s="235">
        <f t="shared" si="6"/>
        <v>4.9053996051173193E-2</v>
      </c>
      <c r="R54" s="235">
        <f t="shared" si="6"/>
        <v>4.9903186034999554E-2</v>
      </c>
      <c r="S54" s="235">
        <f t="shared" si="6"/>
        <v>5.0371397785474677E-2</v>
      </c>
      <c r="T54" s="235">
        <f t="shared" si="6"/>
        <v>4.9017717837064066E-2</v>
      </c>
      <c r="U54" s="235">
        <f t="shared" si="6"/>
        <v>4.899943634924691E-2</v>
      </c>
      <c r="V54" s="235">
        <f t="shared" si="6"/>
        <v>4.920296454854297E-2</v>
      </c>
      <c r="W54" s="235">
        <f t="shared" si="6"/>
        <v>4.9007568053939424E-2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2.0368779229635377E-2</v>
      </c>
      <c r="C55" s="235">
        <f t="shared" si="7"/>
        <v>2.0533166017257229E-2</v>
      </c>
      <c r="D55" s="235">
        <f t="shared" si="7"/>
        <v>2.1708373814252342E-2</v>
      </c>
      <c r="E55" s="235">
        <f t="shared" si="7"/>
        <v>2.1492904411530234E-2</v>
      </c>
      <c r="F55" s="235">
        <f t="shared" si="7"/>
        <v>2.1221793645795069E-2</v>
      </c>
      <c r="G55" s="235">
        <f t="shared" si="7"/>
        <v>2.1227038004851553E-2</v>
      </c>
      <c r="H55" s="235">
        <f t="shared" si="7"/>
        <v>2.1415591596526427E-2</v>
      </c>
      <c r="I55" s="235">
        <f t="shared" si="7"/>
        <v>2.1577073748796333E-2</v>
      </c>
      <c r="J55" s="235">
        <f t="shared" si="7"/>
        <v>2.1949354012451985E-2</v>
      </c>
      <c r="K55" s="235">
        <f t="shared" si="7"/>
        <v>2.1948960514776582E-2</v>
      </c>
      <c r="L55" s="235">
        <f t="shared" si="7"/>
        <v>2.0584801286294918E-2</v>
      </c>
      <c r="M55" s="235">
        <f t="shared" si="7"/>
        <v>2.1874456665021923E-2</v>
      </c>
      <c r="N55" s="235">
        <f t="shared" si="7"/>
        <v>2.1919178425122348E-2</v>
      </c>
      <c r="O55" s="235">
        <f t="shared" si="7"/>
        <v>2.1539873167368745E-2</v>
      </c>
      <c r="P55" s="235">
        <f t="shared" si="7"/>
        <v>2.1607022310078581E-2</v>
      </c>
      <c r="Q55" s="235">
        <f t="shared" si="7"/>
        <v>2.1469641461948446E-2</v>
      </c>
      <c r="R55" s="235">
        <f t="shared" si="7"/>
        <v>2.1841309541075174E-2</v>
      </c>
      <c r="S55" s="235">
        <f t="shared" si="7"/>
        <v>2.2046233486526737E-2</v>
      </c>
      <c r="T55" s="235">
        <f t="shared" si="7"/>
        <v>2.1453763443591067E-2</v>
      </c>
      <c r="U55" s="235">
        <f t="shared" si="7"/>
        <v>2.1445762118104443E-2</v>
      </c>
      <c r="V55" s="235">
        <f t="shared" si="7"/>
        <v>2.1534841047815372E-2</v>
      </c>
      <c r="W55" s="235">
        <f t="shared" si="7"/>
        <v>2.1449321150971822E-2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3.5955174971560588E-2</v>
      </c>
      <c r="C56" s="302">
        <f t="shared" si="8"/>
        <v>3.6076054039069078E-2</v>
      </c>
      <c r="D56" s="302">
        <f t="shared" si="8"/>
        <v>3.686633463483048E-2</v>
      </c>
      <c r="E56" s="302">
        <f t="shared" si="8"/>
        <v>3.6719782996043636E-2</v>
      </c>
      <c r="F56" s="302">
        <f t="shared" si="8"/>
        <v>3.6682532910100714E-2</v>
      </c>
      <c r="G56" s="302">
        <f t="shared" si="8"/>
        <v>3.6589706875984541E-2</v>
      </c>
      <c r="H56" s="302">
        <f t="shared" si="8"/>
        <v>3.6676459056995597E-2</v>
      </c>
      <c r="I56" s="302">
        <f t="shared" si="8"/>
        <v>3.6687333187441044E-2</v>
      </c>
      <c r="J56" s="302">
        <f t="shared" si="8"/>
        <v>3.7071410212536404E-2</v>
      </c>
      <c r="K56" s="302">
        <f t="shared" si="8"/>
        <v>3.7019153957710417E-2</v>
      </c>
      <c r="L56" s="302">
        <f t="shared" si="8"/>
        <v>3.598964716539732E-2</v>
      </c>
      <c r="M56" s="302">
        <f t="shared" si="8"/>
        <v>3.7028744156442132E-2</v>
      </c>
      <c r="N56" s="302">
        <f t="shared" si="8"/>
        <v>3.702577466263534E-2</v>
      </c>
      <c r="O56" s="302">
        <f t="shared" si="8"/>
        <v>3.6649633462016683E-2</v>
      </c>
      <c r="P56" s="302">
        <f t="shared" si="8"/>
        <v>3.6699557488377089E-2</v>
      </c>
      <c r="Q56" s="302">
        <f t="shared" si="8"/>
        <v>3.660968512807989E-2</v>
      </c>
      <c r="R56" s="302">
        <f t="shared" si="8"/>
        <v>3.6865944643408158E-2</v>
      </c>
      <c r="S56" s="302">
        <f t="shared" si="8"/>
        <v>3.7053368717406401E-2</v>
      </c>
      <c r="T56" s="302">
        <f t="shared" si="8"/>
        <v>3.6514100603060547E-2</v>
      </c>
      <c r="U56" s="302">
        <f t="shared" si="8"/>
        <v>3.6528531559106382E-2</v>
      </c>
      <c r="V56" s="302">
        <f t="shared" si="8"/>
        <v>3.6580061917130674E-2</v>
      </c>
      <c r="W56" s="302">
        <f t="shared" si="8"/>
        <v>3.6498987498721436E-2</v>
      </c>
      <c r="DA56" s="68"/>
    </row>
    <row r="57" spans="1:105" ht="12" customHeight="1" x14ac:dyDescent="0.25">
      <c r="A57" s="203" t="s">
        <v>2405</v>
      </c>
      <c r="B57" s="303">
        <f t="shared" ref="B57:W57" si="9">IF(B$16=0,0,B$16/B$5)</f>
        <v>0.18248579879701646</v>
      </c>
      <c r="C57" s="303">
        <f t="shared" si="9"/>
        <v>0.18230401299282342</v>
      </c>
      <c r="D57" s="303">
        <f t="shared" si="9"/>
        <v>0.18354473579399508</v>
      </c>
      <c r="E57" s="303">
        <f t="shared" si="9"/>
        <v>0.18291533439479118</v>
      </c>
      <c r="F57" s="303">
        <f t="shared" si="9"/>
        <v>0.18219870860518167</v>
      </c>
      <c r="G57" s="303">
        <f t="shared" si="9"/>
        <v>0.18237296134589687</v>
      </c>
      <c r="H57" s="303">
        <f t="shared" si="9"/>
        <v>0.18273236601849552</v>
      </c>
      <c r="I57" s="303">
        <f t="shared" si="9"/>
        <v>0.18288605873259833</v>
      </c>
      <c r="J57" s="303">
        <f t="shared" si="9"/>
        <v>0.184148908828068</v>
      </c>
      <c r="K57" s="303">
        <f t="shared" si="9"/>
        <v>0.18408278965139399</v>
      </c>
      <c r="L57" s="303">
        <f t="shared" si="9"/>
        <v>0.18253626224597402</v>
      </c>
      <c r="M57" s="303">
        <f t="shared" si="9"/>
        <v>0.18396812208762689</v>
      </c>
      <c r="N57" s="303">
        <f t="shared" si="9"/>
        <v>0.1841046341670424</v>
      </c>
      <c r="O57" s="303">
        <f t="shared" si="9"/>
        <v>0.18277365332298637</v>
      </c>
      <c r="P57" s="303">
        <f t="shared" si="9"/>
        <v>0.18295176049413153</v>
      </c>
      <c r="Q57" s="303">
        <f t="shared" si="9"/>
        <v>0.18262067867171347</v>
      </c>
      <c r="R57" s="303">
        <f t="shared" si="9"/>
        <v>0.18365871902203557</v>
      </c>
      <c r="S57" s="303">
        <f t="shared" si="9"/>
        <v>0.18452800384248363</v>
      </c>
      <c r="T57" s="303">
        <f t="shared" si="9"/>
        <v>0.18220618283835011</v>
      </c>
      <c r="U57" s="303">
        <f t="shared" si="9"/>
        <v>0.18226222973814918</v>
      </c>
      <c r="V57" s="303">
        <f t="shared" si="9"/>
        <v>0.18251107780974832</v>
      </c>
      <c r="W57" s="303">
        <f t="shared" si="9"/>
        <v>0.18215203501223434</v>
      </c>
      <c r="DA57" s="175"/>
    </row>
    <row r="58" spans="1:105" ht="12" customHeight="1" x14ac:dyDescent="0.25">
      <c r="A58" s="62" t="s">
        <v>2406</v>
      </c>
      <c r="B58" s="304">
        <f t="shared" ref="B58:W58" si="10">IF(B$17=0,0,B$17/B$5)</f>
        <v>0.10488997815649161</v>
      </c>
      <c r="C58" s="304">
        <f t="shared" si="10"/>
        <v>0.10008368576650248</v>
      </c>
      <c r="D58" s="304">
        <f t="shared" si="10"/>
        <v>6.3082255960472913E-2</v>
      </c>
      <c r="E58" s="304">
        <f t="shared" si="10"/>
        <v>6.923843657706813E-2</v>
      </c>
      <c r="F58" s="304">
        <f t="shared" si="10"/>
        <v>7.8402961076873681E-2</v>
      </c>
      <c r="G58" s="304">
        <f t="shared" si="10"/>
        <v>7.6604094215149007E-2</v>
      </c>
      <c r="H58" s="304">
        <f t="shared" si="10"/>
        <v>7.1408861408172403E-2</v>
      </c>
      <c r="I58" s="304">
        <f t="shared" si="10"/>
        <v>6.9395157501700874E-2</v>
      </c>
      <c r="J58" s="304">
        <f t="shared" si="10"/>
        <v>5.9330590436853535E-2</v>
      </c>
      <c r="K58" s="304">
        <f t="shared" si="10"/>
        <v>5.9657073944979516E-2</v>
      </c>
      <c r="L58" s="304">
        <f t="shared" si="10"/>
        <v>9.6587708174492956E-2</v>
      </c>
      <c r="M58" s="304">
        <f t="shared" si="10"/>
        <v>6.0133272830852978E-2</v>
      </c>
      <c r="N58" s="304">
        <f t="shared" si="10"/>
        <v>5.8889731730086249E-2</v>
      </c>
      <c r="O58" s="304">
        <f t="shared" si="10"/>
        <v>7.0527600118644382E-2</v>
      </c>
      <c r="P58" s="304">
        <f t="shared" si="10"/>
        <v>6.8590936217796813E-2</v>
      </c>
      <c r="Q58" s="304">
        <f t="shared" si="10"/>
        <v>7.227184523316732E-2</v>
      </c>
      <c r="R58" s="304">
        <f t="shared" si="10"/>
        <v>6.2086487324793334E-2</v>
      </c>
      <c r="S58" s="304">
        <f t="shared" si="10"/>
        <v>5.5695200025168264E-2</v>
      </c>
      <c r="T58" s="304">
        <f t="shared" si="10"/>
        <v>6.7464137350431275E-2</v>
      </c>
      <c r="U58" s="304">
        <f t="shared" si="10"/>
        <v>6.8408879312833556E-2</v>
      </c>
      <c r="V58" s="304">
        <f t="shared" si="10"/>
        <v>6.6175326974765331E-2</v>
      </c>
      <c r="W58" s="304">
        <f t="shared" si="10"/>
        <v>6.7056809869671913E-2</v>
      </c>
      <c r="DA58" s="72"/>
    </row>
    <row r="59" spans="1:105" ht="12" customHeight="1" x14ac:dyDescent="0.25">
      <c r="A59" s="62" t="s">
        <v>2413</v>
      </c>
      <c r="B59" s="304">
        <f t="shared" ref="B59:W59" si="11">IF(B$23=0,0,B$23/B$5)</f>
        <v>7.7595820640524879E-2</v>
      </c>
      <c r="C59" s="304">
        <f t="shared" si="11"/>
        <v>8.222032722632093E-2</v>
      </c>
      <c r="D59" s="304">
        <f t="shared" si="11"/>
        <v>0.12046247983352214</v>
      </c>
      <c r="E59" s="304">
        <f t="shared" si="11"/>
        <v>0.11367689781772305</v>
      </c>
      <c r="F59" s="304">
        <f t="shared" si="11"/>
        <v>0.10379574752830797</v>
      </c>
      <c r="G59" s="304">
        <f t="shared" si="11"/>
        <v>0.10576886713074787</v>
      </c>
      <c r="H59" s="304">
        <f t="shared" si="11"/>
        <v>0.11132350461032312</v>
      </c>
      <c r="I59" s="304">
        <f t="shared" si="11"/>
        <v>0.11349090123089749</v>
      </c>
      <c r="J59" s="304">
        <f t="shared" si="11"/>
        <v>0.12481831839121446</v>
      </c>
      <c r="K59" s="304">
        <f t="shared" si="11"/>
        <v>0.12442571570641447</v>
      </c>
      <c r="L59" s="304">
        <f t="shared" si="11"/>
        <v>8.5948554071481068E-2</v>
      </c>
      <c r="M59" s="304">
        <f t="shared" si="11"/>
        <v>0.12383484925677392</v>
      </c>
      <c r="N59" s="304">
        <f t="shared" si="11"/>
        <v>0.12521490243695615</v>
      </c>
      <c r="O59" s="304">
        <f t="shared" si="11"/>
        <v>0.11224605320434197</v>
      </c>
      <c r="P59" s="304">
        <f t="shared" si="11"/>
        <v>0.11436082427633473</v>
      </c>
      <c r="Q59" s="304">
        <f t="shared" si="11"/>
        <v>0.11034883343854615</v>
      </c>
      <c r="R59" s="304">
        <f t="shared" si="11"/>
        <v>0.12157223169724224</v>
      </c>
      <c r="S59" s="304">
        <f t="shared" si="11"/>
        <v>0.12883280381731535</v>
      </c>
      <c r="T59" s="304">
        <f t="shared" si="11"/>
        <v>0.11474204548791885</v>
      </c>
      <c r="U59" s="304">
        <f t="shared" si="11"/>
        <v>0.11385335042531561</v>
      </c>
      <c r="V59" s="304">
        <f t="shared" si="11"/>
        <v>0.11633575083498301</v>
      </c>
      <c r="W59" s="304">
        <f t="shared" si="11"/>
        <v>0.11509522514256243</v>
      </c>
      <c r="DA59" s="72"/>
    </row>
    <row r="60" spans="1:105" ht="12" customHeight="1" x14ac:dyDescent="0.25">
      <c r="A60" s="203" t="s">
        <v>2415</v>
      </c>
      <c r="B60" s="303">
        <f t="shared" ref="B60:W60" si="12">IF(B$24=0,0,B$24/B$5)</f>
        <v>7.3126182996753553E-2</v>
      </c>
      <c r="C60" s="303">
        <f t="shared" si="12"/>
        <v>7.3055598019780302E-2</v>
      </c>
      <c r="D60" s="303">
        <f t="shared" si="12"/>
        <v>7.2009670862949363E-2</v>
      </c>
      <c r="E60" s="303">
        <f t="shared" si="12"/>
        <v>7.2851266772972018E-2</v>
      </c>
      <c r="F60" s="303">
        <f t="shared" si="12"/>
        <v>7.3976118984585379E-2</v>
      </c>
      <c r="G60" s="303">
        <f t="shared" si="12"/>
        <v>7.3758920282608345E-2</v>
      </c>
      <c r="H60" s="303">
        <f t="shared" si="12"/>
        <v>7.3129726390587083E-2</v>
      </c>
      <c r="I60" s="303">
        <f t="shared" si="12"/>
        <v>7.2010326191897484E-2</v>
      </c>
      <c r="J60" s="303">
        <f t="shared" si="12"/>
        <v>6.9816803613762454E-2</v>
      </c>
      <c r="K60" s="303">
        <f t="shared" si="12"/>
        <v>6.9882570951775108E-2</v>
      </c>
      <c r="L60" s="303">
        <f t="shared" si="12"/>
        <v>7.2138806989051021E-2</v>
      </c>
      <c r="M60" s="303">
        <f t="shared" si="12"/>
        <v>7.0684862466913287E-2</v>
      </c>
      <c r="N60" s="303">
        <f t="shared" si="12"/>
        <v>7.0634607972507563E-2</v>
      </c>
      <c r="O60" s="303">
        <f t="shared" si="12"/>
        <v>7.2179069059112519E-2</v>
      </c>
      <c r="P60" s="303">
        <f t="shared" si="12"/>
        <v>7.1926603486645521E-2</v>
      </c>
      <c r="Q60" s="303">
        <f t="shared" si="12"/>
        <v>7.2522245600619858E-2</v>
      </c>
      <c r="R60" s="303">
        <f t="shared" si="12"/>
        <v>7.095959856138738E-2</v>
      </c>
      <c r="S60" s="303">
        <f t="shared" si="12"/>
        <v>7.0172001987806112E-2</v>
      </c>
      <c r="T60" s="303">
        <f t="shared" si="12"/>
        <v>7.1914293409270247E-2</v>
      </c>
      <c r="U60" s="303">
        <f t="shared" si="12"/>
        <v>7.215321403862765E-2</v>
      </c>
      <c r="V60" s="303">
        <f t="shared" si="12"/>
        <v>7.1867159941175332E-2</v>
      </c>
      <c r="W60" s="303">
        <f t="shared" si="12"/>
        <v>7.1879773137123154E-2</v>
      </c>
      <c r="DA60" s="175"/>
    </row>
    <row r="61" spans="1:105" ht="12" customHeight="1" x14ac:dyDescent="0.25">
      <c r="A61" s="62" t="s">
        <v>2416</v>
      </c>
      <c r="B61" s="304">
        <f t="shared" ref="B61:W61" si="13">IF(B$25=0,0,B$25/B$5)</f>
        <v>5.0148823221619072E-2</v>
      </c>
      <c r="C61" s="304">
        <f t="shared" si="13"/>
        <v>4.9892798836673323E-2</v>
      </c>
      <c r="D61" s="304">
        <f t="shared" si="13"/>
        <v>4.7521157848018254E-2</v>
      </c>
      <c r="E61" s="304">
        <f t="shared" si="13"/>
        <v>4.8605817808716846E-2</v>
      </c>
      <c r="F61" s="304">
        <f t="shared" si="13"/>
        <v>5.0036501289498547E-2</v>
      </c>
      <c r="G61" s="304">
        <f t="shared" si="13"/>
        <v>4.9813386596019395E-2</v>
      </c>
      <c r="H61" s="304">
        <f t="shared" si="13"/>
        <v>4.8971491507526631E-2</v>
      </c>
      <c r="I61" s="304">
        <f t="shared" si="13"/>
        <v>4.7669928525877009E-2</v>
      </c>
      <c r="J61" s="304">
        <f t="shared" si="13"/>
        <v>4.5056448646483983E-2</v>
      </c>
      <c r="K61" s="304">
        <f t="shared" si="13"/>
        <v>4.5122659876472522E-2</v>
      </c>
      <c r="L61" s="304">
        <f t="shared" si="13"/>
        <v>4.8917759732243153E-2</v>
      </c>
      <c r="M61" s="304">
        <f t="shared" si="13"/>
        <v>4.6008996770135605E-2</v>
      </c>
      <c r="N61" s="304">
        <f t="shared" si="13"/>
        <v>4.5908293107420887E-2</v>
      </c>
      <c r="O61" s="304">
        <f t="shared" si="13"/>
        <v>4.7880636163472719E-2</v>
      </c>
      <c r="P61" s="304">
        <f t="shared" si="13"/>
        <v>4.7552421819160258E-2</v>
      </c>
      <c r="Q61" s="304">
        <f t="shared" si="13"/>
        <v>4.8303038815925153E-2</v>
      </c>
      <c r="R61" s="304">
        <f t="shared" si="13"/>
        <v>4.6321125060963184E-2</v>
      </c>
      <c r="S61" s="304">
        <f t="shared" si="13"/>
        <v>4.5302360425315165E-2</v>
      </c>
      <c r="T61" s="304">
        <f t="shared" si="13"/>
        <v>4.7712998102538977E-2</v>
      </c>
      <c r="U61" s="304">
        <f t="shared" si="13"/>
        <v>4.7960944767885635E-2</v>
      </c>
      <c r="V61" s="304">
        <f t="shared" si="13"/>
        <v>4.7574403616532035E-2</v>
      </c>
      <c r="W61" s="304">
        <f t="shared" si="13"/>
        <v>4.7683489036738039E-2</v>
      </c>
      <c r="DA61" s="72"/>
    </row>
    <row r="62" spans="1:105" ht="12" customHeight="1" x14ac:dyDescent="0.25">
      <c r="A62" s="62" t="s">
        <v>2418</v>
      </c>
      <c r="B62" s="304">
        <f t="shared" ref="B62:W62" si="14">IF(B$26=0,0,B$26/B$5)</f>
        <v>2.2977359775134491E-2</v>
      </c>
      <c r="C62" s="304">
        <f t="shared" si="14"/>
        <v>2.3162799183106975E-2</v>
      </c>
      <c r="D62" s="304">
        <f t="shared" si="14"/>
        <v>2.4488513014931105E-2</v>
      </c>
      <c r="E62" s="304">
        <f t="shared" si="14"/>
        <v>2.4245448964255175E-2</v>
      </c>
      <c r="F62" s="304">
        <f t="shared" si="14"/>
        <v>2.3939617695086832E-2</v>
      </c>
      <c r="G62" s="304">
        <f t="shared" si="14"/>
        <v>2.3945533686588943E-2</v>
      </c>
      <c r="H62" s="304">
        <f t="shared" si="14"/>
        <v>2.4158234883060448E-2</v>
      </c>
      <c r="I62" s="304">
        <f t="shared" si="14"/>
        <v>2.4340397666020475E-2</v>
      </c>
      <c r="J62" s="304">
        <f t="shared" si="14"/>
        <v>2.4760354967278478E-2</v>
      </c>
      <c r="K62" s="304">
        <f t="shared" si="14"/>
        <v>2.4759911075302597E-2</v>
      </c>
      <c r="L62" s="304">
        <f t="shared" si="14"/>
        <v>2.3221047256807865E-2</v>
      </c>
      <c r="M62" s="304">
        <f t="shared" si="14"/>
        <v>2.4675865696777672E-2</v>
      </c>
      <c r="N62" s="304">
        <f t="shared" si="14"/>
        <v>2.4726314865086672E-2</v>
      </c>
      <c r="O62" s="304">
        <f t="shared" si="14"/>
        <v>2.4298432895639814E-2</v>
      </c>
      <c r="P62" s="304">
        <f t="shared" si="14"/>
        <v>2.4374181667485267E-2</v>
      </c>
      <c r="Q62" s="304">
        <f t="shared" si="14"/>
        <v>2.4219206784694702E-2</v>
      </c>
      <c r="R62" s="304">
        <f t="shared" si="14"/>
        <v>2.4638473500424189E-2</v>
      </c>
      <c r="S62" s="304">
        <f t="shared" si="14"/>
        <v>2.4869641562490954E-2</v>
      </c>
      <c r="T62" s="304">
        <f t="shared" si="14"/>
        <v>2.4201295306731277E-2</v>
      </c>
      <c r="U62" s="304">
        <f t="shared" si="14"/>
        <v>2.4192269270742011E-2</v>
      </c>
      <c r="V62" s="304">
        <f t="shared" si="14"/>
        <v>2.429275632464329E-2</v>
      </c>
      <c r="W62" s="304">
        <f t="shared" si="14"/>
        <v>2.4196284100385119E-2</v>
      </c>
      <c r="DA62" s="72"/>
    </row>
    <row r="63" spans="1:105" ht="12" customHeight="1" x14ac:dyDescent="0.25">
      <c r="A63" s="203" t="s">
        <v>2420</v>
      </c>
      <c r="B63" s="303">
        <f t="shared" ref="B63:W63" si="15">IF(B$27=0,0,B$27/B$5)</f>
        <v>0.22345199852695896</v>
      </c>
      <c r="C63" s="303">
        <f t="shared" si="15"/>
        <v>0.22322940366468175</v>
      </c>
      <c r="D63" s="303">
        <f t="shared" si="15"/>
        <v>0.22474865607427968</v>
      </c>
      <c r="E63" s="303">
        <f t="shared" si="15"/>
        <v>0.2239779604834177</v>
      </c>
      <c r="F63" s="303">
        <f t="shared" si="15"/>
        <v>0.22310045951654892</v>
      </c>
      <c r="G63" s="303">
        <f t="shared" si="15"/>
        <v>0.22331383021946552</v>
      </c>
      <c r="H63" s="303">
        <f t="shared" si="15"/>
        <v>0.223753917573668</v>
      </c>
      <c r="I63" s="303">
        <f t="shared" si="15"/>
        <v>0.22394211273379389</v>
      </c>
      <c r="J63" s="303">
        <f t="shared" si="15"/>
        <v>0.2254884597894711</v>
      </c>
      <c r="K63" s="303">
        <f t="shared" si="15"/>
        <v>0.2254074975323192</v>
      </c>
      <c r="L63" s="303">
        <f t="shared" si="15"/>
        <v>0.22351379050527428</v>
      </c>
      <c r="M63" s="303">
        <f t="shared" si="15"/>
        <v>0.22526708827056352</v>
      </c>
      <c r="N63" s="303">
        <f t="shared" si="15"/>
        <v>0.22543424591882741</v>
      </c>
      <c r="O63" s="303">
        <f t="shared" si="15"/>
        <v>0.22380447345671795</v>
      </c>
      <c r="P63" s="303">
        <f t="shared" si="15"/>
        <v>0.22402256387036515</v>
      </c>
      <c r="Q63" s="303">
        <f t="shared" si="15"/>
        <v>0.22361715755720016</v>
      </c>
      <c r="R63" s="303">
        <f t="shared" si="15"/>
        <v>0.22488822737392114</v>
      </c>
      <c r="S63" s="303">
        <f t="shared" si="15"/>
        <v>0.22595265776630646</v>
      </c>
      <c r="T63" s="303">
        <f t="shared" si="15"/>
        <v>0.22310961163879608</v>
      </c>
      <c r="U63" s="303">
        <f t="shared" si="15"/>
        <v>0.22317824049569293</v>
      </c>
      <c r="V63" s="303">
        <f t="shared" si="15"/>
        <v>0.2234829524201</v>
      </c>
      <c r="W63" s="303">
        <f t="shared" si="15"/>
        <v>0.22304330817824608</v>
      </c>
      <c r="DA63" s="175"/>
    </row>
    <row r="64" spans="1:105" ht="12" customHeight="1" x14ac:dyDescent="0.25">
      <c r="A64" s="62" t="s">
        <v>2421</v>
      </c>
      <c r="B64" s="304">
        <f t="shared" ref="B64:W64" si="16">IF(B$28=0,0,B$28/B$5)</f>
        <v>0.1284367079467244</v>
      </c>
      <c r="C64" s="304">
        <f t="shared" si="16"/>
        <v>0.12255145195898268</v>
      </c>
      <c r="D64" s="304">
        <f t="shared" si="16"/>
        <v>7.7243578727109685E-2</v>
      </c>
      <c r="E64" s="304">
        <f t="shared" si="16"/>
        <v>8.4781759073960961E-2</v>
      </c>
      <c r="F64" s="304">
        <f t="shared" si="16"/>
        <v>9.6003625808416718E-2</v>
      </c>
      <c r="G64" s="304">
        <f t="shared" si="16"/>
        <v>9.3800931692019154E-2</v>
      </c>
      <c r="H64" s="304">
        <f t="shared" si="16"/>
        <v>8.7439422132456007E-2</v>
      </c>
      <c r="I64" s="304">
        <f t="shared" si="16"/>
        <v>8.4973662246980636E-2</v>
      </c>
      <c r="J64" s="304">
        <f t="shared" si="16"/>
        <v>7.2649702575739022E-2</v>
      </c>
      <c r="K64" s="304">
        <f t="shared" si="16"/>
        <v>7.3049478299974935E-2</v>
      </c>
      <c r="L64" s="304">
        <f t="shared" si="16"/>
        <v>0.11827066307080768</v>
      </c>
      <c r="M64" s="304">
        <f t="shared" si="16"/>
        <v>7.3632578976554661E-2</v>
      </c>
      <c r="N64" s="304">
        <f t="shared" si="16"/>
        <v>7.2109875587860708E-2</v>
      </c>
      <c r="O64" s="304">
        <f t="shared" si="16"/>
        <v>8.6360326675891053E-2</v>
      </c>
      <c r="P64" s="304">
        <f t="shared" si="16"/>
        <v>8.3988901491179754E-2</v>
      </c>
      <c r="Q64" s="304">
        <f t="shared" si="16"/>
        <v>8.8496137020204854E-2</v>
      </c>
      <c r="R64" s="304">
        <f t="shared" si="16"/>
        <v>7.602427019362451E-2</v>
      </c>
      <c r="S64" s="304">
        <f t="shared" si="16"/>
        <v>6.819820411245095E-2</v>
      </c>
      <c r="T64" s="304">
        <f t="shared" si="16"/>
        <v>8.2609147776038269E-2</v>
      </c>
      <c r="U64" s="304">
        <f t="shared" si="16"/>
        <v>8.3765974668775792E-2</v>
      </c>
      <c r="V64" s="304">
        <f t="shared" si="16"/>
        <v>8.10310126221616E-2</v>
      </c>
      <c r="W64" s="304">
        <f t="shared" si="16"/>
        <v>8.2110379432251301E-2</v>
      </c>
      <c r="DA64" s="72"/>
    </row>
    <row r="65" spans="1:105" ht="12" customHeight="1" x14ac:dyDescent="0.25">
      <c r="A65" s="62" t="s">
        <v>2428</v>
      </c>
      <c r="B65" s="304">
        <f t="shared" ref="B65:W65" si="17">IF(B$34=0,0,B$34/B$5)</f>
        <v>9.5015290580234557E-2</v>
      </c>
      <c r="C65" s="304">
        <f t="shared" si="17"/>
        <v>0.10067795170569908</v>
      </c>
      <c r="D65" s="304">
        <f t="shared" si="17"/>
        <v>0.14750507734717</v>
      </c>
      <c r="E65" s="304">
        <f t="shared" si="17"/>
        <v>0.13919620140945674</v>
      </c>
      <c r="F65" s="304">
        <f t="shared" si="17"/>
        <v>0.12709683370813221</v>
      </c>
      <c r="G65" s="304">
        <f t="shared" si="17"/>
        <v>0.12951289852744638</v>
      </c>
      <c r="H65" s="304">
        <f t="shared" si="17"/>
        <v>0.13631449544121199</v>
      </c>
      <c r="I65" s="304">
        <f t="shared" si="17"/>
        <v>0.13896845048681328</v>
      </c>
      <c r="J65" s="304">
        <f t="shared" si="17"/>
        <v>0.15283875721373208</v>
      </c>
      <c r="K65" s="304">
        <f t="shared" si="17"/>
        <v>0.15235801923234427</v>
      </c>
      <c r="L65" s="304">
        <f t="shared" si="17"/>
        <v>0.10524312743446661</v>
      </c>
      <c r="M65" s="304">
        <f t="shared" si="17"/>
        <v>0.15163450929400885</v>
      </c>
      <c r="N65" s="304">
        <f t="shared" si="17"/>
        <v>0.15332437033096669</v>
      </c>
      <c r="O65" s="304">
        <f t="shared" si="17"/>
        <v>0.13744414678082689</v>
      </c>
      <c r="P65" s="304">
        <f t="shared" si="17"/>
        <v>0.14003366237918541</v>
      </c>
      <c r="Q65" s="304">
        <f t="shared" si="17"/>
        <v>0.13512102053699532</v>
      </c>
      <c r="R65" s="304">
        <f t="shared" si="17"/>
        <v>0.14886395718029663</v>
      </c>
      <c r="S65" s="304">
        <f t="shared" si="17"/>
        <v>0.15775445365385551</v>
      </c>
      <c r="T65" s="304">
        <f t="shared" si="17"/>
        <v>0.1405004638627578</v>
      </c>
      <c r="U65" s="304">
        <f t="shared" si="17"/>
        <v>0.13941226582691715</v>
      </c>
      <c r="V65" s="304">
        <f t="shared" si="17"/>
        <v>0.14245193979793841</v>
      </c>
      <c r="W65" s="304">
        <f t="shared" si="17"/>
        <v>0.14093292874599481</v>
      </c>
      <c r="DA65" s="72"/>
    </row>
    <row r="66" spans="1:105" ht="12" customHeight="1" x14ac:dyDescent="0.25">
      <c r="A66" s="203" t="s">
        <v>2430</v>
      </c>
      <c r="B66" s="303">
        <f t="shared" ref="B66:W66" si="18">IF(B$35=0,0,B$35/B$5)</f>
        <v>0.19198283832408086</v>
      </c>
      <c r="C66" s="303">
        <f t="shared" si="18"/>
        <v>0.18997227650818016</v>
      </c>
      <c r="D66" s="303">
        <f t="shared" si="18"/>
        <v>0.17056298081435431</v>
      </c>
      <c r="E66" s="303">
        <f t="shared" si="18"/>
        <v>0.17436748808185895</v>
      </c>
      <c r="F66" s="303">
        <f t="shared" si="18"/>
        <v>0.17877384946645572</v>
      </c>
      <c r="G66" s="303">
        <f t="shared" si="18"/>
        <v>0.17862081242601616</v>
      </c>
      <c r="H66" s="303">
        <f t="shared" si="18"/>
        <v>0.17565148240831593</v>
      </c>
      <c r="I66" s="303">
        <f t="shared" si="18"/>
        <v>0.17409525440852522</v>
      </c>
      <c r="J66" s="303">
        <f t="shared" si="18"/>
        <v>0.1677403770153299</v>
      </c>
      <c r="K66" s="303">
        <f t="shared" si="18"/>
        <v>0.16787960769706242</v>
      </c>
      <c r="L66" s="303">
        <f t="shared" si="18"/>
        <v>0.18971608242185675</v>
      </c>
      <c r="M66" s="303">
        <f t="shared" si="18"/>
        <v>0.16839451551176549</v>
      </c>
      <c r="N66" s="303">
        <f t="shared" si="18"/>
        <v>0.16750076236522887</v>
      </c>
      <c r="O66" s="303">
        <f t="shared" si="18"/>
        <v>0.17474937374677246</v>
      </c>
      <c r="P66" s="303">
        <f t="shared" si="18"/>
        <v>0.17358979998063995</v>
      </c>
      <c r="Q66" s="303">
        <f t="shared" si="18"/>
        <v>0.17579669544039753</v>
      </c>
      <c r="R66" s="303">
        <f t="shared" si="18"/>
        <v>0.16944765306975482</v>
      </c>
      <c r="S66" s="303">
        <f t="shared" si="18"/>
        <v>0.16516634864724042</v>
      </c>
      <c r="T66" s="303">
        <f t="shared" si="18"/>
        <v>0.17765067383724764</v>
      </c>
      <c r="U66" s="303">
        <f t="shared" si="18"/>
        <v>0.17738774285853762</v>
      </c>
      <c r="V66" s="303">
        <f t="shared" si="18"/>
        <v>0.17578733629881829</v>
      </c>
      <c r="W66" s="303">
        <f t="shared" si="18"/>
        <v>0.17788465937862791</v>
      </c>
      <c r="DA66" s="175"/>
    </row>
    <row r="67" spans="1:105" ht="12" customHeight="1" x14ac:dyDescent="0.25">
      <c r="A67" s="203" t="s">
        <v>2442</v>
      </c>
      <c r="B67" s="303">
        <f t="shared" ref="B67:W67" si="19">IF(B$46=0,0,B$46/B$5)</f>
        <v>0.12280497276837445</v>
      </c>
      <c r="C67" s="303">
        <f t="shared" si="19"/>
        <v>0.12379607364633044</v>
      </c>
      <c r="D67" s="303">
        <f t="shared" si="19"/>
        <v>0.13088149392999604</v>
      </c>
      <c r="E67" s="303">
        <f t="shared" si="19"/>
        <v>0.12958241194597581</v>
      </c>
      <c r="F67" s="303">
        <f t="shared" si="19"/>
        <v>0.12794786380600282</v>
      </c>
      <c r="G67" s="303">
        <f t="shared" si="19"/>
        <v>0.12797948245942617</v>
      </c>
      <c r="H67" s="303">
        <f t="shared" si="19"/>
        <v>0.12911628690067239</v>
      </c>
      <c r="I67" s="303">
        <f t="shared" si="19"/>
        <v>0.13008987550352943</v>
      </c>
      <c r="J67" s="303">
        <f t="shared" si="19"/>
        <v>0.13233438250736196</v>
      </c>
      <c r="K67" s="303">
        <f t="shared" si="19"/>
        <v>0.13233201007891318</v>
      </c>
      <c r="L67" s="303">
        <f t="shared" si="19"/>
        <v>0.12410738674647118</v>
      </c>
      <c r="M67" s="303">
        <f t="shared" si="19"/>
        <v>0.13188282050613068</v>
      </c>
      <c r="N67" s="303">
        <f t="shared" si="19"/>
        <v>0.13215245151687366</v>
      </c>
      <c r="O67" s="303">
        <f t="shared" si="19"/>
        <v>0.12986559027083686</v>
      </c>
      <c r="P67" s="303">
        <f t="shared" si="19"/>
        <v>0.13027043773611366</v>
      </c>
      <c r="Q67" s="303">
        <f t="shared" si="19"/>
        <v>0.12944215779241575</v>
      </c>
      <c r="R67" s="303">
        <f t="shared" si="19"/>
        <v>0.1316829738875514</v>
      </c>
      <c r="S67" s="303">
        <f t="shared" si="19"/>
        <v>0.1329184764798792</v>
      </c>
      <c r="T67" s="303">
        <f t="shared" si="19"/>
        <v>0.12934642797031842</v>
      </c>
      <c r="U67" s="303">
        <f t="shared" si="19"/>
        <v>0.12929818734934556</v>
      </c>
      <c r="V67" s="303">
        <f t="shared" si="19"/>
        <v>0.12983525122607856</v>
      </c>
      <c r="W67" s="303">
        <f t="shared" si="19"/>
        <v>0.12931964503855869</v>
      </c>
      <c r="DA67" s="175"/>
    </row>
    <row r="68" spans="1:105" ht="12" customHeight="1" x14ac:dyDescent="0.25">
      <c r="A68" s="41" t="s">
        <v>2444</v>
      </c>
      <c r="B68" s="237">
        <f t="shared" ref="B68:W68" si="20">IF(B$47=0,0,B$47/B$5)</f>
        <v>7.654930532769974E-2</v>
      </c>
      <c r="C68" s="237">
        <f t="shared" si="20"/>
        <v>7.7167098581563329E-2</v>
      </c>
      <c r="D68" s="237">
        <f t="shared" si="20"/>
        <v>8.1583727553847615E-2</v>
      </c>
      <c r="E68" s="237">
        <f t="shared" si="20"/>
        <v>8.0773957222901496E-2</v>
      </c>
      <c r="F68" s="237">
        <f t="shared" si="20"/>
        <v>7.9755077271878597E-2</v>
      </c>
      <c r="G68" s="237">
        <f t="shared" si="20"/>
        <v>7.9774786457104493E-2</v>
      </c>
      <c r="H68" s="237">
        <f t="shared" si="20"/>
        <v>8.0483402633706513E-2</v>
      </c>
      <c r="I68" s="237">
        <f t="shared" si="20"/>
        <v>8.1090279778366109E-2</v>
      </c>
      <c r="J68" s="237">
        <f t="shared" si="20"/>
        <v>8.2489371753823856E-2</v>
      </c>
      <c r="K68" s="237">
        <f t="shared" si="20"/>
        <v>8.2487892923239062E-2</v>
      </c>
      <c r="L68" s="237">
        <f t="shared" si="20"/>
        <v>7.7361152625287866E-2</v>
      </c>
      <c r="M68" s="237">
        <f t="shared" si="20"/>
        <v>8.2207894898877296E-2</v>
      </c>
      <c r="N68" s="237">
        <f t="shared" si="20"/>
        <v>8.2375966810803086E-2</v>
      </c>
      <c r="O68" s="237">
        <f t="shared" si="20"/>
        <v>8.0950473723522889E-2</v>
      </c>
      <c r="P68" s="237">
        <f t="shared" si="20"/>
        <v>8.1202831519237517E-2</v>
      </c>
      <c r="Q68" s="237">
        <f t="shared" si="20"/>
        <v>8.0686531137602852E-2</v>
      </c>
      <c r="R68" s="237">
        <f t="shared" si="20"/>
        <v>8.2083322420422489E-2</v>
      </c>
      <c r="S68" s="237">
        <f t="shared" si="20"/>
        <v>8.285346114559973E-2</v>
      </c>
      <c r="T68" s="237">
        <f t="shared" si="20"/>
        <v>8.0626858868512272E-2</v>
      </c>
      <c r="U68" s="237">
        <f t="shared" si="20"/>
        <v>8.0596788538778857E-2</v>
      </c>
      <c r="V68" s="237">
        <f t="shared" si="20"/>
        <v>8.0931562170120749E-2</v>
      </c>
      <c r="W68" s="237">
        <f t="shared" si="20"/>
        <v>8.061016398413888E-2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343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25</v>
      </c>
      <c r="B72" s="324">
        <f>IF(B$5=0,0,B$5/TRE_fec!B$5)</f>
        <v>0.55139373476618747</v>
      </c>
      <c r="C72" s="324">
        <f>IF(C$5=0,0,C$5/TRE_fec!C$5)</f>
        <v>0.55445459871015323</v>
      </c>
      <c r="D72" s="324">
        <f>IF(D$5=0,0,D$5/TRE_fec!D$5)</f>
        <v>0.57211209072604796</v>
      </c>
      <c r="E72" s="324">
        <f>IF(E$5=0,0,E$5/TRE_fec!E$5)</f>
        <v>0.57045115024402293</v>
      </c>
      <c r="F72" s="324">
        <f>IF(F$5=0,0,F$5/TRE_fec!F$5)</f>
        <v>0.56576686892737393</v>
      </c>
      <c r="G72" s="324">
        <f>IF(G$5=0,0,G$5/TRE_fec!G$5)</f>
        <v>0.56847379325382419</v>
      </c>
      <c r="H72" s="324">
        <f>IF(H$5=0,0,H$5/TRE_fec!H$5)</f>
        <v>0.56986805311015309</v>
      </c>
      <c r="I72" s="324">
        <f>IF(I$5=0,0,I$5/TRE_fec!I$5)</f>
        <v>0.56770827121798728</v>
      </c>
      <c r="J72" s="324">
        <f>IF(J$5=0,0,J$5/TRE_fec!J$5)</f>
        <v>0.57007527905906319</v>
      </c>
      <c r="K72" s="324">
        <f>IF(K$5=0,0,K$5/TRE_fec!K$5)</f>
        <v>0.56968371179973643</v>
      </c>
      <c r="L72" s="324">
        <f>IF(L$5=0,0,L$5/TRE_fec!L$5)</f>
        <v>0.55935871242624657</v>
      </c>
      <c r="M72" s="324">
        <f>IF(M$5=0,0,M$5/TRE_fec!M$5)</f>
        <v>0.5710411922116263</v>
      </c>
      <c r="N72" s="324">
        <f>IF(N$5=0,0,N$5/TRE_fec!N$5)</f>
        <v>0.57131981518157926</v>
      </c>
      <c r="O72" s="324">
        <f>IF(O$5=0,0,O$5/TRE_fec!O$5)</f>
        <v>0.56729516402776614</v>
      </c>
      <c r="P72" s="324">
        <f>IF(P$5=0,0,P$5/TRE_fec!P$5)</f>
        <v>0.5678870874769627</v>
      </c>
      <c r="Q72" s="324">
        <f>IF(Q$5=0,0,Q$5/TRE_fec!Q$5)</f>
        <v>0.56702079262694327</v>
      </c>
      <c r="R72" s="324">
        <f>IF(R$5=0,0,R$5/TRE_fec!R$5)</f>
        <v>0.56952515267898307</v>
      </c>
      <c r="S72" s="324">
        <f>IF(S$5=0,0,S$5/TRE_fec!S$5)</f>
        <v>0.57166491563255417</v>
      </c>
      <c r="T72" s="324">
        <f>IF(T$5=0,0,T$5/TRE_fec!T$5)</f>
        <v>0.56753052242219248</v>
      </c>
      <c r="U72" s="324">
        <f>IF(U$5=0,0,U$5/TRE_fec!U$5)</f>
        <v>0.56762450257115127</v>
      </c>
      <c r="V72" s="324">
        <f>IF(V$5=0,0,V$5/TRE_fec!V$5)</f>
        <v>0.56818971565881049</v>
      </c>
      <c r="W72" s="324">
        <f>IF(W$5=0,0,W$5/TRE_fec!W$5)</f>
        <v>0.56755262835323261</v>
      </c>
      <c r="DA72" s="95"/>
    </row>
    <row r="73" spans="1:105" ht="12" customHeight="1" x14ac:dyDescent="0.25">
      <c r="A73" s="55" t="s">
        <v>92</v>
      </c>
      <c r="B73" s="336">
        <f>IF(B$6=0,0,B$6/TRE_fec!B$6)</f>
        <v>0.48862558897611486</v>
      </c>
      <c r="C73" s="336">
        <f>IF(C$6=0,0,C$6/TRE_fec!C$6)</f>
        <v>0.48862558897611469</v>
      </c>
      <c r="D73" s="336">
        <f>IF(D$6=0,0,D$6/TRE_fec!D$6)</f>
        <v>0.48862558897611474</v>
      </c>
      <c r="E73" s="336">
        <f>IF(E$6=0,0,E$6/TRE_fec!E$6)</f>
        <v>0.48862558897611491</v>
      </c>
      <c r="F73" s="336">
        <f>IF(F$6=0,0,F$6/TRE_fec!F$6)</f>
        <v>0.48862558897611474</v>
      </c>
      <c r="G73" s="336">
        <f>IF(G$6=0,0,G$6/TRE_fec!G$6)</f>
        <v>0.4886255889761148</v>
      </c>
      <c r="H73" s="336">
        <f>IF(H$6=0,0,H$6/TRE_fec!H$6)</f>
        <v>0.48862558897611486</v>
      </c>
      <c r="I73" s="336">
        <f>IF(I$6=0,0,I$6/TRE_fec!I$6)</f>
        <v>0.4886255889761148</v>
      </c>
      <c r="J73" s="336">
        <f>IF(J$6=0,0,J$6/TRE_fec!J$6)</f>
        <v>0.4886255889761148</v>
      </c>
      <c r="K73" s="336">
        <f>IF(K$6=0,0,K$6/TRE_fec!K$6)</f>
        <v>0.48862558897611486</v>
      </c>
      <c r="L73" s="336">
        <f>IF(L$6=0,0,L$6/TRE_fec!L$6)</f>
        <v>0.48862558897611474</v>
      </c>
      <c r="M73" s="336">
        <f>IF(M$6=0,0,M$6/TRE_fec!M$6)</f>
        <v>0.4886255889761148</v>
      </c>
      <c r="N73" s="336">
        <f>IF(N$6=0,0,N$6/TRE_fec!N$6)</f>
        <v>0.48862558897611463</v>
      </c>
      <c r="O73" s="336">
        <f>IF(O$6=0,0,O$6/TRE_fec!O$6)</f>
        <v>0.48862558897611491</v>
      </c>
      <c r="P73" s="336">
        <f>IF(P$6=0,0,P$6/TRE_fec!P$6)</f>
        <v>0.48862558897611458</v>
      </c>
      <c r="Q73" s="336">
        <f>IF(Q$6=0,0,Q$6/TRE_fec!Q$6)</f>
        <v>0.48862558897611463</v>
      </c>
      <c r="R73" s="336">
        <f>IF(R$6=0,0,R$6/TRE_fec!R$6)</f>
        <v>0.48862558897611486</v>
      </c>
      <c r="S73" s="336">
        <f>IF(S$6=0,0,S$6/TRE_fec!S$6)</f>
        <v>0.48862558897611491</v>
      </c>
      <c r="T73" s="336">
        <f>IF(T$6=0,0,T$6/TRE_fec!T$6)</f>
        <v>0.48862558897611474</v>
      </c>
      <c r="U73" s="336">
        <f>IF(U$6=0,0,U$6/TRE_fec!U$6)</f>
        <v>0.48862558897611463</v>
      </c>
      <c r="V73" s="336">
        <f>IF(V$6=0,0,V$6/TRE_fec!V$6)</f>
        <v>0.4886255889761148</v>
      </c>
      <c r="W73" s="336">
        <f>IF(W$6=0,0,W$6/TRE_fec!W$6)</f>
        <v>0.48862558897611474</v>
      </c>
      <c r="DA73" s="67"/>
    </row>
    <row r="74" spans="1:105" ht="12" customHeight="1" x14ac:dyDescent="0.25">
      <c r="A74" s="202" t="s">
        <v>93</v>
      </c>
      <c r="B74" s="337">
        <f>IF(B$7=0,0,B$7/TRE_fec!B$7)</f>
        <v>0.12670150333032743</v>
      </c>
      <c r="C74" s="337">
        <f>IF(C$7=0,0,C$7/TRE_fec!C$7)</f>
        <v>0.12670150333032748</v>
      </c>
      <c r="D74" s="337">
        <f>IF(D$7=0,0,D$7/TRE_fec!D$7)</f>
        <v>0.12670150333032743</v>
      </c>
      <c r="E74" s="337">
        <f>IF(E$7=0,0,E$7/TRE_fec!E$7)</f>
        <v>0.12670150333032748</v>
      </c>
      <c r="F74" s="337">
        <f>IF(F$7=0,0,F$7/TRE_fec!F$7)</f>
        <v>0.12670150333032748</v>
      </c>
      <c r="G74" s="337">
        <f>IF(G$7=0,0,G$7/TRE_fec!G$7)</f>
        <v>0.12670150333032745</v>
      </c>
      <c r="H74" s="337">
        <f>IF(H$7=0,0,H$7/TRE_fec!H$7)</f>
        <v>0.12670150333032743</v>
      </c>
      <c r="I74" s="337">
        <f>IF(I$7=0,0,I$7/TRE_fec!I$7)</f>
        <v>0.12670150333032748</v>
      </c>
      <c r="J74" s="337">
        <f>IF(J$7=0,0,J$7/TRE_fec!J$7)</f>
        <v>0.12670150333032748</v>
      </c>
      <c r="K74" s="337">
        <f>IF(K$7=0,0,K$7/TRE_fec!K$7)</f>
        <v>0.12670150333032745</v>
      </c>
      <c r="L74" s="337">
        <f>IF(L$7=0,0,L$7/TRE_fec!L$7)</f>
        <v>0.12670150333032743</v>
      </c>
      <c r="M74" s="337">
        <f>IF(M$7=0,0,M$7/TRE_fec!M$7)</f>
        <v>0.12670150333032745</v>
      </c>
      <c r="N74" s="337">
        <f>IF(N$7=0,0,N$7/TRE_fec!N$7)</f>
        <v>0.12670150333032751</v>
      </c>
      <c r="O74" s="337">
        <f>IF(O$7=0,0,O$7/TRE_fec!O$7)</f>
        <v>0.1267015033303274</v>
      </c>
      <c r="P74" s="337">
        <f>IF(P$7=0,0,P$7/TRE_fec!P$7)</f>
        <v>0.12670150333032745</v>
      </c>
      <c r="Q74" s="337">
        <f>IF(Q$7=0,0,Q$7/TRE_fec!Q$7)</f>
        <v>0.12670150333032748</v>
      </c>
      <c r="R74" s="337">
        <f>IF(R$7=0,0,R$7/TRE_fec!R$7)</f>
        <v>0.12670150333032745</v>
      </c>
      <c r="S74" s="337">
        <f>IF(S$7=0,0,S$7/TRE_fec!S$7)</f>
        <v>0.12670150333032748</v>
      </c>
      <c r="T74" s="337">
        <f>IF(T$7=0,0,T$7/TRE_fec!T$7)</f>
        <v>0.12670150333032748</v>
      </c>
      <c r="U74" s="337">
        <f>IF(U$7=0,0,U$7/TRE_fec!U$7)</f>
        <v>0.12670150333032748</v>
      </c>
      <c r="V74" s="337">
        <f>IF(V$7=0,0,V$7/TRE_fec!V$7)</f>
        <v>0.12670150333032745</v>
      </c>
      <c r="W74" s="337">
        <f>IF(W$7=0,0,W$7/TRE_fec!W$7)</f>
        <v>0.12670150333032748</v>
      </c>
      <c r="DA74" s="174"/>
    </row>
    <row r="75" spans="1:105" ht="12" customHeight="1" x14ac:dyDescent="0.25">
      <c r="A75" s="202" t="s">
        <v>94</v>
      </c>
      <c r="B75" s="337">
        <f>IF(B$8=0,0,B$8/TRE_fec!B$8)</f>
        <v>0.6848055182279249</v>
      </c>
      <c r="C75" s="337">
        <f>IF(C$8=0,0,C$8/TRE_fec!C$8)</f>
        <v>0.6848055182279249</v>
      </c>
      <c r="D75" s="337">
        <f>IF(D$8=0,0,D$8/TRE_fec!D$8)</f>
        <v>0.68480551822792468</v>
      </c>
      <c r="E75" s="337">
        <f>IF(E$8=0,0,E$8/TRE_fec!E$8)</f>
        <v>0.6848055182279249</v>
      </c>
      <c r="F75" s="337">
        <f>IF(F$8=0,0,F$8/TRE_fec!F$8)</f>
        <v>0.6848055182279249</v>
      </c>
      <c r="G75" s="337">
        <f>IF(G$8=0,0,G$8/TRE_fec!G$8)</f>
        <v>0.68480551822792479</v>
      </c>
      <c r="H75" s="337">
        <f>IF(H$8=0,0,H$8/TRE_fec!H$8)</f>
        <v>0.68480551822792457</v>
      </c>
      <c r="I75" s="337">
        <f>IF(I$8=0,0,I$8/TRE_fec!I$8)</f>
        <v>0.68480551822792479</v>
      </c>
      <c r="J75" s="337">
        <f>IF(J$8=0,0,J$8/TRE_fec!J$8)</f>
        <v>0.68480551822792501</v>
      </c>
      <c r="K75" s="337">
        <f>IF(K$8=0,0,K$8/TRE_fec!K$8)</f>
        <v>0.68480551822792479</v>
      </c>
      <c r="L75" s="337">
        <f>IF(L$8=0,0,L$8/TRE_fec!L$8)</f>
        <v>0.68480551822792479</v>
      </c>
      <c r="M75" s="337">
        <f>IF(M$8=0,0,M$8/TRE_fec!M$8)</f>
        <v>0.6848055182279249</v>
      </c>
      <c r="N75" s="337">
        <f>IF(N$8=0,0,N$8/TRE_fec!N$8)</f>
        <v>0.68480551822792479</v>
      </c>
      <c r="O75" s="337">
        <f>IF(O$8=0,0,O$8/TRE_fec!O$8)</f>
        <v>0.68480551822792501</v>
      </c>
      <c r="P75" s="337">
        <f>IF(P$8=0,0,P$8/TRE_fec!P$8)</f>
        <v>0.68480551822792479</v>
      </c>
      <c r="Q75" s="337">
        <f>IF(Q$8=0,0,Q$8/TRE_fec!Q$8)</f>
        <v>0.6848055182279249</v>
      </c>
      <c r="R75" s="337">
        <f>IF(R$8=0,0,R$8/TRE_fec!R$8)</f>
        <v>0.68480551822792468</v>
      </c>
      <c r="S75" s="337">
        <f>IF(S$8=0,0,S$8/TRE_fec!S$8)</f>
        <v>0.6848055182279249</v>
      </c>
      <c r="T75" s="337">
        <f>IF(T$8=0,0,T$8/TRE_fec!T$8)</f>
        <v>0.68480551822792479</v>
      </c>
      <c r="U75" s="337">
        <f>IF(U$8=0,0,U$8/TRE_fec!U$8)</f>
        <v>0.68480551822792479</v>
      </c>
      <c r="V75" s="337">
        <f>IF(V$8=0,0,V$8/TRE_fec!V$8)</f>
        <v>0.68480551822792479</v>
      </c>
      <c r="W75" s="337">
        <f>IF(W$8=0,0,W$8/TRE_fec!W$8)</f>
        <v>0.68480551822792501</v>
      </c>
      <c r="DA75" s="174"/>
    </row>
    <row r="76" spans="1:105" ht="12" customHeight="1" x14ac:dyDescent="0.25">
      <c r="A76" s="202" t="s">
        <v>95</v>
      </c>
      <c r="B76" s="337">
        <f>IF(B$9=0,0,B$9/TRE_fec!B$9)</f>
        <v>0.48416522568905912</v>
      </c>
      <c r="C76" s="337">
        <f>IF(C$9=0,0,C$9/TRE_fec!C$9)</f>
        <v>0.48416522568905906</v>
      </c>
      <c r="D76" s="337">
        <f>IF(D$9=0,0,D$9/TRE_fec!D$9)</f>
        <v>0.48416522568905895</v>
      </c>
      <c r="E76" s="337">
        <f>IF(E$9=0,0,E$9/TRE_fec!E$9)</f>
        <v>0.48416522568905906</v>
      </c>
      <c r="F76" s="337">
        <f>IF(F$9=0,0,F$9/TRE_fec!F$9)</f>
        <v>0.48416522568905895</v>
      </c>
      <c r="G76" s="337">
        <f>IF(G$9=0,0,G$9/TRE_fec!G$9)</f>
        <v>0.48416522568905912</v>
      </c>
      <c r="H76" s="337">
        <f>IF(H$9=0,0,H$9/TRE_fec!H$9)</f>
        <v>0.48416522568905918</v>
      </c>
      <c r="I76" s="337">
        <f>IF(I$9=0,0,I$9/TRE_fec!I$9)</f>
        <v>0.48416522568905895</v>
      </c>
      <c r="J76" s="337">
        <f>IF(J$9=0,0,J$9/TRE_fec!J$9)</f>
        <v>0.48416522568905906</v>
      </c>
      <c r="K76" s="337">
        <f>IF(K$9=0,0,K$9/TRE_fec!K$9)</f>
        <v>0.48416522568905906</v>
      </c>
      <c r="L76" s="337">
        <f>IF(L$9=0,0,L$9/TRE_fec!L$9)</f>
        <v>0.4841652256890589</v>
      </c>
      <c r="M76" s="337">
        <f>IF(M$9=0,0,M$9/TRE_fec!M$9)</f>
        <v>0.48416522568905918</v>
      </c>
      <c r="N76" s="337">
        <f>IF(N$9=0,0,N$9/TRE_fec!N$9)</f>
        <v>0.48416522568905912</v>
      </c>
      <c r="O76" s="337">
        <f>IF(O$9=0,0,O$9/TRE_fec!O$9)</f>
        <v>0.48416522568905906</v>
      </c>
      <c r="P76" s="337">
        <f>IF(P$9=0,0,P$9/TRE_fec!P$9)</f>
        <v>0.48416522568905901</v>
      </c>
      <c r="Q76" s="337">
        <f>IF(Q$9=0,0,Q$9/TRE_fec!Q$9)</f>
        <v>0.48416522568905906</v>
      </c>
      <c r="R76" s="337">
        <f>IF(R$9=0,0,R$9/TRE_fec!R$9)</f>
        <v>0.48416522568905906</v>
      </c>
      <c r="S76" s="337">
        <f>IF(S$9=0,0,S$9/TRE_fec!S$9)</f>
        <v>0.48416522568905906</v>
      </c>
      <c r="T76" s="337">
        <f>IF(T$9=0,0,T$9/TRE_fec!T$9)</f>
        <v>0.48416522568905901</v>
      </c>
      <c r="U76" s="337">
        <f>IF(U$9=0,0,U$9/TRE_fec!U$9)</f>
        <v>0.48416522568905912</v>
      </c>
      <c r="V76" s="337">
        <f>IF(V$9=0,0,V$9/TRE_fec!V$9)</f>
        <v>0.4841652256890589</v>
      </c>
      <c r="W76" s="337">
        <f>IF(W$9=0,0,W$9/TRE_fec!W$9)</f>
        <v>0.48416522568905895</v>
      </c>
      <c r="DA76" s="174"/>
    </row>
    <row r="77" spans="1:105" ht="12" customHeight="1" x14ac:dyDescent="0.25">
      <c r="A77" s="56" t="s">
        <v>96</v>
      </c>
      <c r="B77" s="338">
        <f>IF(B$10=0,0,B$10/TRE_fec!B$10)</f>
        <v>0.76899446296962948</v>
      </c>
      <c r="C77" s="338">
        <f>IF(C$10=0,0,C$10/TRE_fec!C$10)</f>
        <v>0.7703476749300856</v>
      </c>
      <c r="D77" s="338">
        <f>IF(D$10=0,0,D$10/TRE_fec!D$10)</f>
        <v>0.78241327289422369</v>
      </c>
      <c r="E77" s="338">
        <f>IF(E$10=0,0,E$10/TRE_fec!E$10)</f>
        <v>0.77613732954232573</v>
      </c>
      <c r="F77" s="338">
        <f>IF(F$10=0,0,F$10/TRE_fec!F$10)</f>
        <v>0.77006537005431341</v>
      </c>
      <c r="G77" s="338">
        <f>IF(G$10=0,0,G$10/TRE_fec!G$10)</f>
        <v>0.76881246467724151</v>
      </c>
      <c r="H77" s="338">
        <f>IF(H$10=0,0,H$10/TRE_fec!H$10)</f>
        <v>0.77395013772792676</v>
      </c>
      <c r="I77" s="338">
        <f>IF(I$10=0,0,I$10/TRE_fec!I$10)</f>
        <v>0.77409525729239159</v>
      </c>
      <c r="J77" s="338">
        <f>IF(J$10=0,0,J$10/TRE_fec!J$10)</f>
        <v>0.78717359237388806</v>
      </c>
      <c r="K77" s="338">
        <f>IF(K$10=0,0,K$10/TRE_fec!K$10)</f>
        <v>0.78456868213649278</v>
      </c>
      <c r="L77" s="338">
        <f>IF(L$10=0,0,L$10/TRE_fec!L$10)</f>
        <v>0.77678922509688175</v>
      </c>
      <c r="M77" s="338">
        <f>IF(M$10=0,0,M$10/TRE_fec!M$10)</f>
        <v>0.78743912253727244</v>
      </c>
      <c r="N77" s="338">
        <f>IF(N$10=0,0,N$10/TRE_fec!N$10)</f>
        <v>0.7864114816333444</v>
      </c>
      <c r="O77" s="338">
        <f>IF(O$10=0,0,O$10/TRE_fec!O$10)</f>
        <v>0.77221270031961642</v>
      </c>
      <c r="P77" s="338">
        <f>IF(P$10=0,0,P$10/TRE_fec!P$10)</f>
        <v>0.77423463469350051</v>
      </c>
      <c r="Q77" s="338">
        <f>IF(Q$10=0,0,Q$10/TRE_fec!Q$10)</f>
        <v>0.77045645977821198</v>
      </c>
      <c r="R77" s="338">
        <f>IF(R$10=0,0,R$10/TRE_fec!R$10)</f>
        <v>0.77944658731738603</v>
      </c>
      <c r="S77" s="338">
        <f>IF(S$10=0,0,S$10/TRE_fec!S$10)</f>
        <v>0.78528440228777208</v>
      </c>
      <c r="T77" s="338">
        <f>IF(T$10=0,0,T$10/TRE_fec!T$10)</f>
        <v>0.77189479855699483</v>
      </c>
      <c r="U77" s="338">
        <f>IF(U$10=0,0,U$10/TRE_fec!U$10)</f>
        <v>0.77143861284062443</v>
      </c>
      <c r="V77" s="338">
        <f>IF(V$10=0,0,V$10/TRE_fec!V$10)</f>
        <v>0.77295590714623696</v>
      </c>
      <c r="W77" s="338">
        <f>IF(W$10=0,0,W$10/TRE_fec!W$10)</f>
        <v>0.77167426168166875</v>
      </c>
      <c r="DA77" s="68"/>
    </row>
    <row r="78" spans="1:105" ht="12" customHeight="1" x14ac:dyDescent="0.25">
      <c r="A78" s="203" t="s">
        <v>2405</v>
      </c>
      <c r="B78" s="351">
        <f>IF(B$16=0,0,B$16/TRE_fec!B$16)</f>
        <v>0.55444720191150276</v>
      </c>
      <c r="C78" s="351">
        <f>IF(C$16=0,0,C$16/TRE_fec!C$16)</f>
        <v>0.56035219207493547</v>
      </c>
      <c r="D78" s="351">
        <f>IF(D$16=0,0,D$16/TRE_fec!D$16)</f>
        <v>0.59947269829995564</v>
      </c>
      <c r="E78" s="351">
        <f>IF(E$16=0,0,E$16/TRE_fec!E$16)</f>
        <v>0.5948598844009334</v>
      </c>
      <c r="F78" s="351">
        <f>IF(F$16=0,0,F$16/TRE_fec!F$16)</f>
        <v>0.58505983630553826</v>
      </c>
      <c r="G78" s="351">
        <f>IF(G$16=0,0,G$16/TRE_fec!G$16)</f>
        <v>0.5894498037941801</v>
      </c>
      <c r="H78" s="351">
        <f>IF(H$16=0,0,H$16/TRE_fec!H$16)</f>
        <v>0.59325453350821522</v>
      </c>
      <c r="I78" s="351">
        <f>IF(I$16=0,0,I$16/TRE_fec!I$16)</f>
        <v>0.59053407406666591</v>
      </c>
      <c r="J78" s="351">
        <f>IF(J$16=0,0,J$16/TRE_fec!J$16)</f>
        <v>0.59752107895425266</v>
      </c>
      <c r="K78" s="351">
        <f>IF(K$16=0,0,K$16/TRE_fec!K$16)</f>
        <v>0.59687659188404263</v>
      </c>
      <c r="L78" s="351">
        <f>IF(L$16=0,0,L$16/TRE_fec!L$16)</f>
        <v>0.56811260608772607</v>
      </c>
      <c r="M78" s="351">
        <f>IF(M$16=0,0,M$16/TRE_fec!M$16)</f>
        <v>0.59875847811790617</v>
      </c>
      <c r="N78" s="351">
        <f>IF(N$16=0,0,N$16/TRE_fec!N$16)</f>
        <v>0.59971804018784469</v>
      </c>
      <c r="O78" s="351">
        <f>IF(O$16=0,0,O$16/TRE_fec!O$16)</f>
        <v>0.58953715070557788</v>
      </c>
      <c r="P78" s="351">
        <f>IF(P$16=0,0,P$16/TRE_fec!P$16)</f>
        <v>0.5911034678088064</v>
      </c>
      <c r="Q78" s="351">
        <f>IF(Q$16=0,0,Q$16/TRE_fec!Q$16)</f>
        <v>0.58855087859301269</v>
      </c>
      <c r="R78" s="351">
        <f>IF(R$16=0,0,R$16/TRE_fec!R$16)</f>
        <v>0.59592465151964014</v>
      </c>
      <c r="S78" s="351">
        <f>IF(S$16=0,0,S$16/TRE_fec!S$16)</f>
        <v>0.60157869811620412</v>
      </c>
      <c r="T78" s="351">
        <f>IF(T$16=0,0,T$16/TRE_fec!T$16)</f>
        <v>0.59181515340447144</v>
      </c>
      <c r="U78" s="351">
        <f>IF(U$16=0,0,U$16/TRE_fec!U$16)</f>
        <v>0.59152380863673315</v>
      </c>
      <c r="V78" s="351">
        <f>IF(V$16=0,0,V$16/TRE_fec!V$16)</f>
        <v>0.59315682595607688</v>
      </c>
      <c r="W78" s="351">
        <f>IF(W$16=0,0,W$16/TRE_fec!W$16)</f>
        <v>0.59207900025754256</v>
      </c>
      <c r="DA78" s="175"/>
    </row>
    <row r="79" spans="1:105" ht="12" customHeight="1" x14ac:dyDescent="0.25">
      <c r="A79" s="203" t="s">
        <v>2415</v>
      </c>
      <c r="B79" s="351">
        <f>IF(B$24=0,0,B$24/TRE_fec!B$24)</f>
        <v>0.47778976476877083</v>
      </c>
      <c r="C79" s="351">
        <f>IF(C$24=0,0,C$24/TRE_fec!C$24)</f>
        <v>0.47807113595149042</v>
      </c>
      <c r="D79" s="351">
        <f>IF(D$24=0,0,D$24/TRE_fec!D$24)</f>
        <v>0.48036209981327849</v>
      </c>
      <c r="E79" s="351">
        <f>IF(E$24=0,0,E$24/TRE_fec!E$24)</f>
        <v>0.47963656629513451</v>
      </c>
      <c r="F79" s="351">
        <f>IF(F$24=0,0,F$24/TRE_fec!F$24)</f>
        <v>0.47872145823650941</v>
      </c>
      <c r="G79" s="351">
        <f>IF(G$24=0,0,G$24/TRE_fec!G$24)</f>
        <v>0.47882410891045973</v>
      </c>
      <c r="H79" s="351">
        <f>IF(H$24=0,0,H$24/TRE_fec!H$24)</f>
        <v>0.47939140731373597</v>
      </c>
      <c r="I79" s="351">
        <f>IF(I$24=0,0,I$24/TRE_fec!I$24)</f>
        <v>0.48015615652412508</v>
      </c>
      <c r="J79" s="351">
        <f>IF(J$24=0,0,J$24/TRE_fec!J$24)</f>
        <v>0.48182428520544829</v>
      </c>
      <c r="K79" s="351">
        <f>IF(K$24=0,0,K$24/TRE_fec!K$24)</f>
        <v>0.48179006280012776</v>
      </c>
      <c r="L79" s="351">
        <f>IF(L$24=0,0,L$24/TRE_fec!L$24)</f>
        <v>0.47855078062282602</v>
      </c>
      <c r="M79" s="351">
        <f>IF(M$24=0,0,M$24/TRE_fec!M$24)</f>
        <v>0.48126638930979904</v>
      </c>
      <c r="N79" s="351">
        <f>IF(N$24=0,0,N$24/TRE_fec!N$24)</f>
        <v>0.48136304828438398</v>
      </c>
      <c r="O79" s="351">
        <f>IF(O$24=0,0,O$24/TRE_fec!O$24)</f>
        <v>0.48001912773114047</v>
      </c>
      <c r="P79" s="351">
        <f>IF(P$24=0,0,P$24/TRE_fec!P$24)</f>
        <v>0.48024242788360977</v>
      </c>
      <c r="Q79" s="351">
        <f>IF(Q$24=0,0,Q$24/TRE_fec!Q$24)</f>
        <v>0.47975107115957782</v>
      </c>
      <c r="R79" s="351">
        <f>IF(R$24=0,0,R$24/TRE_fec!R$24)</f>
        <v>0.48107786661215146</v>
      </c>
      <c r="S79" s="351">
        <f>IF(S$24=0,0,S$24/TRE_fec!S$24)</f>
        <v>0.48180036194294878</v>
      </c>
      <c r="T79" s="351">
        <f>IF(T$24=0,0,T$24/TRE_fec!T$24)</f>
        <v>0.48000801306205876</v>
      </c>
      <c r="U79" s="351">
        <f>IF(U$24=0,0,U$24/TRE_fec!U$24)</f>
        <v>0.47988426160354924</v>
      </c>
      <c r="V79" s="351">
        <f>IF(V$24=0,0,V$24/TRE_fec!V$24)</f>
        <v>0.48015720031681486</v>
      </c>
      <c r="W79" s="351">
        <f>IF(W$24=0,0,W$24/TRE_fec!W$24)</f>
        <v>0.48001719148570055</v>
      </c>
      <c r="DA79" s="175"/>
    </row>
    <row r="80" spans="1:105" ht="12" customHeight="1" x14ac:dyDescent="0.25">
      <c r="A80" s="203" t="s">
        <v>2420</v>
      </c>
      <c r="B80" s="351">
        <f>IF(B$27=0,0,B$27/TRE_fec!B$27)</f>
        <v>0.47524045878128801</v>
      </c>
      <c r="C80" s="351">
        <f>IF(C$27=0,0,C$27/TRE_fec!C$27)</f>
        <v>0.48030187892137338</v>
      </c>
      <c r="D80" s="351">
        <f>IF(D$27=0,0,D$27/TRE_fec!D$27)</f>
        <v>0.51383374139996196</v>
      </c>
      <c r="E80" s="351">
        <f>IF(E$27=0,0,E$27/TRE_fec!E$27)</f>
        <v>0.50987990091508573</v>
      </c>
      <c r="F80" s="351">
        <f>IF(F$27=0,0,F$27/TRE_fec!F$27)</f>
        <v>0.50147985969046138</v>
      </c>
      <c r="G80" s="351">
        <f>IF(G$27=0,0,G$27/TRE_fec!G$27)</f>
        <v>0.50524268896644009</v>
      </c>
      <c r="H80" s="351">
        <f>IF(H$27=0,0,H$27/TRE_fec!H$27)</f>
        <v>0.50850388586418449</v>
      </c>
      <c r="I80" s="351">
        <f>IF(I$27=0,0,I$27/TRE_fec!I$27)</f>
        <v>0.50617206348571375</v>
      </c>
      <c r="J80" s="351">
        <f>IF(J$27=0,0,J$27/TRE_fec!J$27)</f>
        <v>0.51216092481793118</v>
      </c>
      <c r="K80" s="351">
        <f>IF(K$27=0,0,K$27/TRE_fec!K$27)</f>
        <v>0.5116085073291794</v>
      </c>
      <c r="L80" s="351">
        <f>IF(L$27=0,0,L$27/TRE_fec!L$27)</f>
        <v>0.48695366236090781</v>
      </c>
      <c r="M80" s="351">
        <f>IF(M$27=0,0,M$27/TRE_fec!M$27)</f>
        <v>0.51322155267249103</v>
      </c>
      <c r="N80" s="351">
        <f>IF(N$27=0,0,N$27/TRE_fec!N$27)</f>
        <v>0.51404403444672409</v>
      </c>
      <c r="O80" s="351">
        <f>IF(O$27=0,0,O$27/TRE_fec!O$27)</f>
        <v>0.50531755774763809</v>
      </c>
      <c r="P80" s="351">
        <f>IF(P$27=0,0,P$27/TRE_fec!P$27)</f>
        <v>0.50666011526469112</v>
      </c>
      <c r="Q80" s="351">
        <f>IF(Q$27=0,0,Q$27/TRE_fec!Q$27)</f>
        <v>0.5044721816511536</v>
      </c>
      <c r="R80" s="351">
        <f>IF(R$27=0,0,R$27/TRE_fec!R$27)</f>
        <v>0.51079255844540583</v>
      </c>
      <c r="S80" s="351">
        <f>IF(S$27=0,0,S$27/TRE_fec!S$27)</f>
        <v>0.51563888409960357</v>
      </c>
      <c r="T80" s="351">
        <f>IF(T$27=0,0,T$27/TRE_fec!T$27)</f>
        <v>0.5072701314895468</v>
      </c>
      <c r="U80" s="351">
        <f>IF(U$27=0,0,U$27/TRE_fec!U$27)</f>
        <v>0.50702040740291421</v>
      </c>
      <c r="V80" s="351">
        <f>IF(V$27=0,0,V$27/TRE_fec!V$27)</f>
        <v>0.50842013653378049</v>
      </c>
      <c r="W80" s="351">
        <f>IF(W$27=0,0,W$27/TRE_fec!W$27)</f>
        <v>0.50749628593503637</v>
      </c>
      <c r="DA80" s="175"/>
    </row>
    <row r="81" spans="1:105" ht="12" customHeight="1" x14ac:dyDescent="0.25">
      <c r="A81" s="203" t="s">
        <v>2430</v>
      </c>
      <c r="B81" s="351">
        <f>IF(B$35=0,0,B$35/TRE_fec!B$35)</f>
        <v>0.6776320725959909</v>
      </c>
      <c r="C81" s="351">
        <f>IF(C$35=0,0,C$35/TRE_fec!C$35)</f>
        <v>0.68239676670332472</v>
      </c>
      <c r="D81" s="351">
        <f>IF(D$35=0,0,D$35/TRE_fec!D$35)</f>
        <v>0.70704844506806386</v>
      </c>
      <c r="E81" s="351">
        <f>IF(E$35=0,0,E$35/TRE_fec!E$35)</f>
        <v>0.70717144449897151</v>
      </c>
      <c r="F81" s="351">
        <f>IF(F$35=0,0,F$35/TRE_fec!F$35)</f>
        <v>0.69927731473730048</v>
      </c>
      <c r="G81" s="351">
        <f>IF(G$35=0,0,G$35/TRE_fec!G$35)</f>
        <v>0.70727891533413445</v>
      </c>
      <c r="H81" s="351">
        <f>IF(H$35=0,0,H$35/TRE_fec!H$35)</f>
        <v>0.70721116407248708</v>
      </c>
      <c r="I81" s="351">
        <f>IF(I$35=0,0,I$35/TRE_fec!I$35)</f>
        <v>0.69825774265619223</v>
      </c>
      <c r="J81" s="351">
        <f>IF(J$35=0,0,J$35/TRE_fec!J$35)</f>
        <v>0.69503819945515988</v>
      </c>
      <c r="K81" s="351">
        <f>IF(K$35=0,0,K$35/TRE_fec!K$35)</f>
        <v>0.69434840736969528</v>
      </c>
      <c r="L81" s="351">
        <f>IF(L$35=0,0,L$35/TRE_fec!L$35)</f>
        <v>0.69340871788639402</v>
      </c>
      <c r="M81" s="351">
        <f>IF(M$35=0,0,M$35/TRE_fec!M$35)</f>
        <v>0.69959124984507537</v>
      </c>
      <c r="N81" s="351">
        <f>IF(N$35=0,0,N$35/TRE_fec!N$35)</f>
        <v>0.69966537051333344</v>
      </c>
      <c r="O81" s="351">
        <f>IF(O$35=0,0,O$35/TRE_fec!O$35)</f>
        <v>0.69812910758597124</v>
      </c>
      <c r="P81" s="351">
        <f>IF(P$35=0,0,P$35/TRE_fec!P$35)</f>
        <v>0.69815425522473762</v>
      </c>
      <c r="Q81" s="351">
        <f>IF(Q$35=0,0,Q$35/TRE_fec!Q$35)</f>
        <v>0.69896737747975424</v>
      </c>
      <c r="R81" s="351">
        <f>IF(R$35=0,0,R$35/TRE_fec!R$35)</f>
        <v>0.69719875012258858</v>
      </c>
      <c r="S81" s="351">
        <f>IF(S$35=0,0,S$35/TRE_fec!S$35)</f>
        <v>0.69802695667485459</v>
      </c>
      <c r="T81" s="351">
        <f>IF(T$35=0,0,T$35/TRE_fec!T$35)</f>
        <v>0.68921932454400248</v>
      </c>
      <c r="U81" s="351">
        <f>IF(U$35=0,0,U$35/TRE_fec!U$35)</f>
        <v>0.69159245442849282</v>
      </c>
      <c r="V81" s="351">
        <f>IF(V$35=0,0,V$35/TRE_fec!V$35)</f>
        <v>0.69162646322572052</v>
      </c>
      <c r="W81" s="351">
        <f>IF(W$35=0,0,W$35/TRE_fec!W$35)</f>
        <v>0.68830230467537457</v>
      </c>
      <c r="DA81" s="175"/>
    </row>
    <row r="82" spans="1:105" ht="12" customHeight="1" x14ac:dyDescent="0.25">
      <c r="A82" s="203" t="s">
        <v>2442</v>
      </c>
      <c r="B82" s="351">
        <f>IF(B$46=0,0,B$46/TRE_fec!B$46)</f>
        <v>0.63246521953657675</v>
      </c>
      <c r="C82" s="351">
        <f>IF(C$46=0,0,C$46/TRE_fec!C$46)</f>
        <v>0.63246521953657686</v>
      </c>
      <c r="D82" s="351">
        <f>IF(D$46=0,0,D$46/TRE_fec!D$46)</f>
        <v>0.63246521953657686</v>
      </c>
      <c r="E82" s="351">
        <f>IF(E$46=0,0,E$46/TRE_fec!E$46)</f>
        <v>0.63246521953657697</v>
      </c>
      <c r="F82" s="351">
        <f>IF(F$46=0,0,F$46/TRE_fec!F$46)</f>
        <v>0.63246521953657686</v>
      </c>
      <c r="G82" s="351">
        <f>IF(G$46=0,0,G$46/TRE_fec!G$46)</f>
        <v>0.63246521953657675</v>
      </c>
      <c r="H82" s="351">
        <f>IF(H$46=0,0,H$46/TRE_fec!H$46)</f>
        <v>0.63246521953657686</v>
      </c>
      <c r="I82" s="351">
        <f>IF(I$46=0,0,I$46/TRE_fec!I$46)</f>
        <v>0.63246521953657697</v>
      </c>
      <c r="J82" s="351">
        <f>IF(J$46=0,0,J$46/TRE_fec!J$46)</f>
        <v>0.63246521953657686</v>
      </c>
      <c r="K82" s="351">
        <f>IF(K$46=0,0,K$46/TRE_fec!K$46)</f>
        <v>0.63246521953657697</v>
      </c>
      <c r="L82" s="351">
        <f>IF(L$46=0,0,L$46/TRE_fec!L$46)</f>
        <v>0.63246521953657664</v>
      </c>
      <c r="M82" s="351">
        <f>IF(M$46=0,0,M$46/TRE_fec!M$46)</f>
        <v>0.63246521953657686</v>
      </c>
      <c r="N82" s="351">
        <f>IF(N$46=0,0,N$46/TRE_fec!N$46)</f>
        <v>0.63246521953657686</v>
      </c>
      <c r="O82" s="351">
        <f>IF(O$46=0,0,O$46/TRE_fec!O$46)</f>
        <v>0.63246521953657697</v>
      </c>
      <c r="P82" s="351">
        <f>IF(P$46=0,0,P$46/TRE_fec!P$46)</f>
        <v>0.63246521953657686</v>
      </c>
      <c r="Q82" s="351">
        <f>IF(Q$46=0,0,Q$46/TRE_fec!Q$46)</f>
        <v>0.63246521953657697</v>
      </c>
      <c r="R82" s="351">
        <f>IF(R$46=0,0,R$46/TRE_fec!R$46)</f>
        <v>0.63246521953657686</v>
      </c>
      <c r="S82" s="351">
        <f>IF(S$46=0,0,S$46/TRE_fec!S$46)</f>
        <v>0.63246521953657675</v>
      </c>
      <c r="T82" s="351">
        <f>IF(T$46=0,0,T$46/TRE_fec!T$46)</f>
        <v>0.63246521953657686</v>
      </c>
      <c r="U82" s="351">
        <f>IF(U$46=0,0,U$46/TRE_fec!U$46)</f>
        <v>0.63246521953657686</v>
      </c>
      <c r="V82" s="351">
        <f>IF(V$46=0,0,V$46/TRE_fec!V$46)</f>
        <v>0.63246521953657686</v>
      </c>
      <c r="W82" s="351">
        <f>IF(W$46=0,0,W$46/TRE_fec!W$46)</f>
        <v>0.63246521953657686</v>
      </c>
      <c r="DA82" s="175"/>
    </row>
    <row r="83" spans="1:105" ht="12" customHeight="1" x14ac:dyDescent="0.25">
      <c r="A83" s="41" t="s">
        <v>2444</v>
      </c>
      <c r="B83" s="339">
        <f>IF(B$47=0,0,B$47/TRE_fec!B$47)</f>
        <v>0.58220163756349674</v>
      </c>
      <c r="C83" s="339">
        <f>IF(C$47=0,0,C$47/TRE_fec!C$47)</f>
        <v>0.58220163756349697</v>
      </c>
      <c r="D83" s="339">
        <f>IF(D$47=0,0,D$47/TRE_fec!D$47)</f>
        <v>0.58220163756349663</v>
      </c>
      <c r="E83" s="339">
        <f>IF(E$47=0,0,E$47/TRE_fec!E$47)</f>
        <v>0.58220163756349674</v>
      </c>
      <c r="F83" s="339">
        <f>IF(F$47=0,0,F$47/TRE_fec!F$47)</f>
        <v>0.58220163756349685</v>
      </c>
      <c r="G83" s="339">
        <f>IF(G$47=0,0,G$47/TRE_fec!G$47)</f>
        <v>0.58220163756349674</v>
      </c>
      <c r="H83" s="339">
        <f>IF(H$47=0,0,H$47/TRE_fec!H$47)</f>
        <v>0.58220163756349674</v>
      </c>
      <c r="I83" s="339">
        <f>IF(I$47=0,0,I$47/TRE_fec!I$47)</f>
        <v>0.58220163756349663</v>
      </c>
      <c r="J83" s="339">
        <f>IF(J$47=0,0,J$47/TRE_fec!J$47)</f>
        <v>0.58220163756349697</v>
      </c>
      <c r="K83" s="339">
        <f>IF(K$47=0,0,K$47/TRE_fec!K$47)</f>
        <v>0.58220163756349697</v>
      </c>
      <c r="L83" s="339">
        <f>IF(L$47=0,0,L$47/TRE_fec!L$47)</f>
        <v>0.58220163756349674</v>
      </c>
      <c r="M83" s="339">
        <f>IF(M$47=0,0,M$47/TRE_fec!M$47)</f>
        <v>0.58220163756349685</v>
      </c>
      <c r="N83" s="339">
        <f>IF(N$47=0,0,N$47/TRE_fec!N$47)</f>
        <v>0.58220163756349685</v>
      </c>
      <c r="O83" s="339">
        <f>IF(O$47=0,0,O$47/TRE_fec!O$47)</f>
        <v>0.58220163756349685</v>
      </c>
      <c r="P83" s="339">
        <f>IF(P$47=0,0,P$47/TRE_fec!P$47)</f>
        <v>0.58220163756349674</v>
      </c>
      <c r="Q83" s="339">
        <f>IF(Q$47=0,0,Q$47/TRE_fec!Q$47)</f>
        <v>0.58220163756349685</v>
      </c>
      <c r="R83" s="339">
        <f>IF(R$47=0,0,R$47/TRE_fec!R$47)</f>
        <v>0.58220163756349685</v>
      </c>
      <c r="S83" s="339">
        <f>IF(S$47=0,0,S$47/TRE_fec!S$47)</f>
        <v>0.58220163756349685</v>
      </c>
      <c r="T83" s="339">
        <f>IF(T$47=0,0,T$47/TRE_fec!T$47)</f>
        <v>0.58220163756349674</v>
      </c>
      <c r="U83" s="339">
        <f>IF(U$47=0,0,U$47/TRE_fec!U$47)</f>
        <v>0.58220163756349674</v>
      </c>
      <c r="V83" s="339">
        <f>IF(V$47=0,0,V$47/TRE_fec!V$47)</f>
        <v>0.58220163756349674</v>
      </c>
      <c r="W83" s="339">
        <f>IF(W$47=0,0,W$47/TRE_fec!W$47)</f>
        <v>0.58220163756349685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CO2 emissions"</f>
        <v>PT: Transport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5">
        <v>115.5603448781097</v>
      </c>
      <c r="C5" s="225">
        <v>111.9822400787025</v>
      </c>
      <c r="D5" s="225">
        <v>58.422675238968267</v>
      </c>
      <c r="E5" s="225">
        <v>64.380495238143411</v>
      </c>
      <c r="F5" s="225">
        <v>73.329110639095973</v>
      </c>
      <c r="G5" s="225">
        <v>70.692426719211824</v>
      </c>
      <c r="H5" s="225">
        <v>66.60273671783861</v>
      </c>
      <c r="I5" s="225">
        <v>70.226323557999734</v>
      </c>
      <c r="J5" s="225">
        <v>60.001574039015367</v>
      </c>
      <c r="K5" s="225">
        <v>51.898453558973927</v>
      </c>
      <c r="L5" s="225">
        <v>89.091945359205027</v>
      </c>
      <c r="M5" s="225">
        <v>53.149813918210313</v>
      </c>
      <c r="N5" s="225">
        <v>45.198390599049162</v>
      </c>
      <c r="O5" s="225">
        <v>50.202212038470222</v>
      </c>
      <c r="P5" s="225">
        <v>50.404172038636929</v>
      </c>
      <c r="Q5" s="225">
        <v>54.41025059816981</v>
      </c>
      <c r="R5" s="225">
        <v>57.673645559205269</v>
      </c>
      <c r="S5" s="225">
        <v>60.706835641254941</v>
      </c>
      <c r="T5" s="225">
        <v>77.984310598666355</v>
      </c>
      <c r="U5" s="225">
        <v>82.127332798749791</v>
      </c>
      <c r="V5" s="225">
        <v>70.264722959044917</v>
      </c>
      <c r="W5" s="225">
        <v>77.411103118573777</v>
      </c>
      <c r="DA5" s="89" t="s">
        <v>2486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2487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2488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2489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2490</v>
      </c>
    </row>
    <row r="10" spans="1:105" ht="12" customHeight="1" x14ac:dyDescent="0.25">
      <c r="A10" s="56" t="s">
        <v>96</v>
      </c>
      <c r="B10" s="262">
        <v>2.366543402339496</v>
      </c>
      <c r="C10" s="262">
        <v>2.3710650331923362</v>
      </c>
      <c r="D10" s="262">
        <v>1.5826517028685181</v>
      </c>
      <c r="E10" s="262">
        <v>1.8195336435816689</v>
      </c>
      <c r="F10" s="262">
        <v>2.0388124927632929</v>
      </c>
      <c r="G10" s="262">
        <v>2.086599433558936</v>
      </c>
      <c r="H10" s="262">
        <v>1.9082501389672211</v>
      </c>
      <c r="I10" s="262">
        <v>1.893491294874297</v>
      </c>
      <c r="J10" s="262">
        <v>1.416752657122162</v>
      </c>
      <c r="K10" s="262">
        <v>1.2660741493076451</v>
      </c>
      <c r="L10" s="262">
        <v>1.826631037932519</v>
      </c>
      <c r="M10" s="262">
        <v>1.2863020390820601</v>
      </c>
      <c r="N10" s="262">
        <v>1.1241210147607159</v>
      </c>
      <c r="O10" s="262">
        <v>1.373976259624508</v>
      </c>
      <c r="P10" s="262">
        <v>1.3636985396265899</v>
      </c>
      <c r="Q10" s="262">
        <v>1.513520762610608</v>
      </c>
      <c r="R10" s="262">
        <v>1.518767546373901</v>
      </c>
      <c r="S10" s="262">
        <v>1.5548592122409</v>
      </c>
      <c r="T10" s="262">
        <v>2.1361769248131228</v>
      </c>
      <c r="U10" s="262">
        <v>2.2733826798507262</v>
      </c>
      <c r="V10" s="262">
        <v>1.936945994368114</v>
      </c>
      <c r="W10" s="262">
        <v>2.1241018981521509</v>
      </c>
      <c r="DA10" s="68" t="s">
        <v>2491</v>
      </c>
    </row>
    <row r="11" spans="1:105" ht="12" customHeight="1" x14ac:dyDescent="0.25">
      <c r="A11" s="37" t="s">
        <v>160</v>
      </c>
      <c r="B11" s="228">
        <v>0.53725026389154407</v>
      </c>
      <c r="C11" s="228">
        <v>0.50805656632113105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0.46852650675752339</v>
      </c>
      <c r="J11" s="228">
        <v>0.45546956147075279</v>
      </c>
      <c r="K11" s="228">
        <v>0.45208735573365488</v>
      </c>
      <c r="L11" s="228">
        <v>0.33198835801048182</v>
      </c>
      <c r="M11" s="228">
        <v>0.22547516166270781</v>
      </c>
      <c r="N11" s="228">
        <v>0.22067390814043369</v>
      </c>
      <c r="O11" s="228">
        <v>0.35216854944543757</v>
      </c>
      <c r="P11" s="228">
        <v>0.34862370001542481</v>
      </c>
      <c r="Q11" s="228">
        <v>0.35360573979533422</v>
      </c>
      <c r="R11" s="228">
        <v>0.44603097230902278</v>
      </c>
      <c r="S11" s="228">
        <v>0.41425883580136458</v>
      </c>
      <c r="T11" s="228">
        <v>0.552383555852766</v>
      </c>
      <c r="U11" s="228">
        <v>0.53050239194980753</v>
      </c>
      <c r="V11" s="228">
        <v>0.47837018983580559</v>
      </c>
      <c r="W11" s="228">
        <v>0.55175086738242374</v>
      </c>
      <c r="DA11" s="69" t="s">
        <v>2492</v>
      </c>
    </row>
    <row r="12" spans="1:105" ht="12" customHeight="1" x14ac:dyDescent="0.25">
      <c r="A12" s="37" t="s">
        <v>162</v>
      </c>
      <c r="B12" s="228">
        <v>1.8292931384479509</v>
      </c>
      <c r="C12" s="228">
        <v>1.863008466871205</v>
      </c>
      <c r="D12" s="228">
        <v>1.5826517028685181</v>
      </c>
      <c r="E12" s="228">
        <v>1.8195336435816689</v>
      </c>
      <c r="F12" s="228">
        <v>2.0388124927632929</v>
      </c>
      <c r="G12" s="228">
        <v>2.086599433558936</v>
      </c>
      <c r="H12" s="228">
        <v>1.9082501389672211</v>
      </c>
      <c r="I12" s="228">
        <v>1.424964788116774</v>
      </c>
      <c r="J12" s="228">
        <v>0.96128309565140879</v>
      </c>
      <c r="K12" s="228">
        <v>0.81398679357399006</v>
      </c>
      <c r="L12" s="228">
        <v>1.4946426799220369</v>
      </c>
      <c r="M12" s="228">
        <v>1.0608268774193521</v>
      </c>
      <c r="N12" s="228">
        <v>0.90344710662028249</v>
      </c>
      <c r="O12" s="228">
        <v>1.0218077101790699</v>
      </c>
      <c r="P12" s="228">
        <v>1.015074839611166</v>
      </c>
      <c r="Q12" s="228">
        <v>1.1599150228152739</v>
      </c>
      <c r="R12" s="228">
        <v>1.072736574064878</v>
      </c>
      <c r="S12" s="228">
        <v>1.1406003764395349</v>
      </c>
      <c r="T12" s="228">
        <v>1.5837933689603569</v>
      </c>
      <c r="U12" s="228">
        <v>1.742880287900918</v>
      </c>
      <c r="V12" s="228">
        <v>1.4585758045323081</v>
      </c>
      <c r="W12" s="228">
        <v>1.572351030769727</v>
      </c>
      <c r="DA12" s="69" t="s">
        <v>2493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2494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2495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2496</v>
      </c>
    </row>
    <row r="16" spans="1:105" ht="12" customHeight="1" x14ac:dyDescent="0.25">
      <c r="A16" s="57" t="s">
        <v>2405</v>
      </c>
      <c r="B16" s="263">
        <f t="shared" ref="B16:W16" si="0">B17+B23</f>
        <v>26.65638509501041</v>
      </c>
      <c r="C16" s="263">
        <f t="shared" si="0"/>
        <v>25.33719185647178</v>
      </c>
      <c r="D16" s="263">
        <f t="shared" si="0"/>
        <v>10.730149725253179</v>
      </c>
      <c r="E16" s="263">
        <f t="shared" si="0"/>
        <v>12.26299815437998</v>
      </c>
      <c r="F16" s="263">
        <f t="shared" si="0"/>
        <v>14.77502144020138</v>
      </c>
      <c r="G16" s="263">
        <f t="shared" si="0"/>
        <v>13.988510179344789</v>
      </c>
      <c r="H16" s="263">
        <f t="shared" si="0"/>
        <v>12.83671705780702</v>
      </c>
      <c r="I16" s="263">
        <f t="shared" si="0"/>
        <v>13.641829771993651</v>
      </c>
      <c r="J16" s="263">
        <f t="shared" si="0"/>
        <v>11.05587891601582</v>
      </c>
      <c r="K16" s="263">
        <f t="shared" si="0"/>
        <v>9.5921055176449155</v>
      </c>
      <c r="L16" s="263">
        <f t="shared" si="0"/>
        <v>19.807376637923952</v>
      </c>
      <c r="M16" s="263">
        <f t="shared" si="0"/>
        <v>9.745082088312067</v>
      </c>
      <c r="N16" s="263">
        <f t="shared" si="0"/>
        <v>8.2105721715274793</v>
      </c>
      <c r="O16" s="263">
        <f t="shared" si="0"/>
        <v>9.8125627359055478</v>
      </c>
      <c r="P16" s="263">
        <f t="shared" si="0"/>
        <v>9.7483282282398349</v>
      </c>
      <c r="Q16" s="263">
        <f t="shared" si="0"/>
        <v>10.71376175656428</v>
      </c>
      <c r="R16" s="263">
        <f t="shared" si="0"/>
        <v>10.749488238680909</v>
      </c>
      <c r="S16" s="263">
        <f t="shared" si="0"/>
        <v>10.77862506552596</v>
      </c>
      <c r="T16" s="263">
        <f t="shared" si="0"/>
        <v>14.605179860503361</v>
      </c>
      <c r="U16" s="263">
        <f t="shared" si="0"/>
        <v>15.496477805024449</v>
      </c>
      <c r="V16" s="263">
        <f t="shared" si="0"/>
        <v>13.10083903129971</v>
      </c>
      <c r="W16" s="263">
        <f t="shared" si="0"/>
        <v>14.41482794097503</v>
      </c>
      <c r="DA16" s="70"/>
    </row>
    <row r="17" spans="1:105" ht="12" customHeight="1" x14ac:dyDescent="0.25">
      <c r="A17" s="60" t="s">
        <v>2406</v>
      </c>
      <c r="B17" s="331">
        <v>26.65638509501041</v>
      </c>
      <c r="C17" s="331">
        <v>25.33719185647178</v>
      </c>
      <c r="D17" s="331">
        <v>10.730149725253179</v>
      </c>
      <c r="E17" s="331">
        <v>12.26299815437998</v>
      </c>
      <c r="F17" s="331">
        <v>14.77502144020138</v>
      </c>
      <c r="G17" s="331">
        <v>13.988510179344789</v>
      </c>
      <c r="H17" s="331">
        <v>12.83671705780702</v>
      </c>
      <c r="I17" s="331">
        <v>13.641829771993651</v>
      </c>
      <c r="J17" s="331">
        <v>11.05587891601582</v>
      </c>
      <c r="K17" s="331">
        <v>9.5921055176449155</v>
      </c>
      <c r="L17" s="331">
        <v>19.807376637923952</v>
      </c>
      <c r="M17" s="331">
        <v>9.745082088312067</v>
      </c>
      <c r="N17" s="331">
        <v>8.2105721715274793</v>
      </c>
      <c r="O17" s="331">
        <v>9.8125627359055478</v>
      </c>
      <c r="P17" s="331">
        <v>9.7483282282398349</v>
      </c>
      <c r="Q17" s="331">
        <v>10.71376175656428</v>
      </c>
      <c r="R17" s="331">
        <v>10.749488238680909</v>
      </c>
      <c r="S17" s="331">
        <v>10.77862506552596</v>
      </c>
      <c r="T17" s="331">
        <v>14.605179860503361</v>
      </c>
      <c r="U17" s="331">
        <v>15.496477805024449</v>
      </c>
      <c r="V17" s="331">
        <v>13.10083903129971</v>
      </c>
      <c r="W17" s="331">
        <v>14.41482794097503</v>
      </c>
      <c r="DA17" s="72" t="s">
        <v>2497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2498</v>
      </c>
    </row>
    <row r="19" spans="1:105" ht="12" customHeight="1" x14ac:dyDescent="0.25">
      <c r="A19" s="59" t="s">
        <v>33</v>
      </c>
      <c r="B19" s="232">
        <v>10.265607747510041</v>
      </c>
      <c r="C19" s="232">
        <v>10.13321130497175</v>
      </c>
      <c r="D19" s="232">
        <v>0.6743239067144301</v>
      </c>
      <c r="E19" s="232">
        <v>0.69586101880272577</v>
      </c>
      <c r="F19" s="232">
        <v>0.72559885407236224</v>
      </c>
      <c r="G19" s="232">
        <v>0.71913377575271709</v>
      </c>
      <c r="H19" s="232">
        <v>0.70311129462502198</v>
      </c>
      <c r="I19" s="232">
        <v>2.036762466509463</v>
      </c>
      <c r="J19" s="232">
        <v>2.575594673621691</v>
      </c>
      <c r="K19" s="232">
        <v>1.936378927766111</v>
      </c>
      <c r="L19" s="232">
        <v>11.232719836896379</v>
      </c>
      <c r="M19" s="232">
        <v>1.9384335520748099</v>
      </c>
      <c r="N19" s="232">
        <v>1.2832589012285429</v>
      </c>
      <c r="O19" s="232">
        <v>1.365253209362653</v>
      </c>
      <c r="P19" s="232">
        <v>1.352824781459782</v>
      </c>
      <c r="Q19" s="232">
        <v>1.3758523718805979</v>
      </c>
      <c r="R19" s="232">
        <v>1.308670197170581</v>
      </c>
      <c r="S19" s="232">
        <v>0.97634581489353078</v>
      </c>
      <c r="T19" s="232">
        <v>1.136212001221939</v>
      </c>
      <c r="U19" s="232">
        <v>1.14432763730668</v>
      </c>
      <c r="V19" s="232">
        <v>0.8142014250505164</v>
      </c>
      <c r="W19" s="232">
        <v>0.96725539579277464</v>
      </c>
      <c r="DA19" s="71" t="s">
        <v>2499</v>
      </c>
    </row>
    <row r="20" spans="1:105" ht="12" customHeight="1" x14ac:dyDescent="0.25">
      <c r="A20" s="59" t="s">
        <v>160</v>
      </c>
      <c r="B20" s="232">
        <v>2.4062932781482709</v>
      </c>
      <c r="C20" s="232">
        <v>2.382883424765621</v>
      </c>
      <c r="D20" s="232">
        <v>0</v>
      </c>
      <c r="E20" s="232">
        <v>0</v>
      </c>
      <c r="F20" s="232">
        <v>0</v>
      </c>
      <c r="G20" s="232">
        <v>0</v>
      </c>
      <c r="H20" s="232">
        <v>0</v>
      </c>
      <c r="I20" s="232">
        <v>2.8715641101932889</v>
      </c>
      <c r="J20" s="232">
        <v>2.7263131116171531</v>
      </c>
      <c r="K20" s="232">
        <v>2.733692329261145</v>
      </c>
      <c r="L20" s="232">
        <v>1.5584352684046101</v>
      </c>
      <c r="M20" s="232">
        <v>1.3684230353923461</v>
      </c>
      <c r="N20" s="232">
        <v>1.359886766813406</v>
      </c>
      <c r="O20" s="232">
        <v>2.1651587659107281</v>
      </c>
      <c r="P20" s="232">
        <v>2.146274554132876</v>
      </c>
      <c r="Q20" s="232">
        <v>2.1816273933484021</v>
      </c>
      <c r="R20" s="232">
        <v>2.7725752110657438</v>
      </c>
      <c r="S20" s="232">
        <v>2.6116067349368008</v>
      </c>
      <c r="T20" s="232">
        <v>3.48287460338865</v>
      </c>
      <c r="U20" s="232">
        <v>3.3491281784978861</v>
      </c>
      <c r="V20" s="232">
        <v>3.034447620757025</v>
      </c>
      <c r="W20" s="232">
        <v>3.4931044609710642</v>
      </c>
      <c r="DA20" s="71" t="s">
        <v>2500</v>
      </c>
    </row>
    <row r="21" spans="1:105" ht="12" customHeight="1" x14ac:dyDescent="0.25">
      <c r="A21" s="59" t="s">
        <v>70</v>
      </c>
      <c r="B21" s="232">
        <v>5.7912525743580474</v>
      </c>
      <c r="C21" s="232">
        <v>4.0832275858467009</v>
      </c>
      <c r="D21" s="232">
        <v>0</v>
      </c>
      <c r="E21" s="232">
        <v>0</v>
      </c>
      <c r="F21" s="232">
        <v>1.512155837145595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2501</v>
      </c>
    </row>
    <row r="22" spans="1:105" ht="12" customHeight="1" x14ac:dyDescent="0.25">
      <c r="A22" s="59" t="s">
        <v>162</v>
      </c>
      <c r="B22" s="232">
        <v>8.1932314949940466</v>
      </c>
      <c r="C22" s="232">
        <v>8.7378695408877025</v>
      </c>
      <c r="D22" s="232">
        <v>10.05582581853875</v>
      </c>
      <c r="E22" s="232">
        <v>11.56713713557725</v>
      </c>
      <c r="F22" s="232">
        <v>12.53726674898342</v>
      </c>
      <c r="G22" s="232">
        <v>13.269376403592069</v>
      </c>
      <c r="H22" s="232">
        <v>12.133605763182</v>
      </c>
      <c r="I22" s="232">
        <v>8.7335031952908935</v>
      </c>
      <c r="J22" s="232">
        <v>5.7539711307769759</v>
      </c>
      <c r="K22" s="232">
        <v>4.922034260617659</v>
      </c>
      <c r="L22" s="232">
        <v>7.0162215326229598</v>
      </c>
      <c r="M22" s="232">
        <v>6.4382255008449114</v>
      </c>
      <c r="N22" s="232">
        <v>5.5674265034855308</v>
      </c>
      <c r="O22" s="232">
        <v>6.2821507606321658</v>
      </c>
      <c r="P22" s="232">
        <v>6.2492288926471771</v>
      </c>
      <c r="Q22" s="232">
        <v>7.156281991335276</v>
      </c>
      <c r="R22" s="232">
        <v>6.6682428304445898</v>
      </c>
      <c r="S22" s="232">
        <v>7.1906725156956277</v>
      </c>
      <c r="T22" s="232">
        <v>9.986093255892774</v>
      </c>
      <c r="U22" s="232">
        <v>11.00302198921988</v>
      </c>
      <c r="V22" s="232">
        <v>9.2521899854921674</v>
      </c>
      <c r="W22" s="232">
        <v>9.9544680842111948</v>
      </c>
      <c r="DA22" s="71" t="s">
        <v>2502</v>
      </c>
    </row>
    <row r="23" spans="1:105" ht="12" customHeight="1" x14ac:dyDescent="0.25">
      <c r="A23" s="60" t="s">
        <v>2413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</v>
      </c>
      <c r="M23" s="331">
        <v>0</v>
      </c>
      <c r="N23" s="331">
        <v>0</v>
      </c>
      <c r="O23" s="331">
        <v>0</v>
      </c>
      <c r="P23" s="331">
        <v>0</v>
      </c>
      <c r="Q23" s="331">
        <v>0</v>
      </c>
      <c r="R23" s="331">
        <v>0</v>
      </c>
      <c r="S23" s="331">
        <v>0</v>
      </c>
      <c r="T23" s="331">
        <v>0</v>
      </c>
      <c r="U23" s="331">
        <v>0</v>
      </c>
      <c r="V23" s="331">
        <v>0</v>
      </c>
      <c r="W23" s="331">
        <v>0</v>
      </c>
      <c r="DA23" s="72" t="s">
        <v>2503</v>
      </c>
    </row>
    <row r="24" spans="1:105" ht="12" customHeight="1" x14ac:dyDescent="0.25">
      <c r="A24" s="57" t="s">
        <v>2415</v>
      </c>
      <c r="B24" s="263">
        <f t="shared" ref="B24:W24" si="1">B25+B26</f>
        <v>12.44228991875856</v>
      </c>
      <c r="C24" s="263">
        <f t="shared" si="1"/>
        <v>12.594505152526819</v>
      </c>
      <c r="D24" s="263">
        <f t="shared" si="1"/>
        <v>9.346827337531419</v>
      </c>
      <c r="E24" s="263">
        <f t="shared" si="1"/>
        <v>9.9630710536599558</v>
      </c>
      <c r="F24" s="263">
        <f t="shared" si="1"/>
        <v>10.50131840058236</v>
      </c>
      <c r="G24" s="263">
        <f t="shared" si="1"/>
        <v>10.535389622820009</v>
      </c>
      <c r="H24" s="263">
        <f t="shared" si="1"/>
        <v>10.19113399614837</v>
      </c>
      <c r="I24" s="263">
        <f t="shared" si="1"/>
        <v>10.01022750211296</v>
      </c>
      <c r="J24" s="263">
        <f t="shared" si="1"/>
        <v>8.7466621292038536</v>
      </c>
      <c r="K24" s="263">
        <f t="shared" si="1"/>
        <v>7.4975317240052632</v>
      </c>
      <c r="L24" s="263">
        <f t="shared" si="1"/>
        <v>10.490064535942331</v>
      </c>
      <c r="M24" s="263">
        <f t="shared" si="1"/>
        <v>8.0871916551447764</v>
      </c>
      <c r="N24" s="263">
        <f t="shared" si="1"/>
        <v>6.9306795705930533</v>
      </c>
      <c r="O24" s="263">
        <f t="shared" si="1"/>
        <v>7.1034630563511794</v>
      </c>
      <c r="P24" s="263">
        <f t="shared" si="1"/>
        <v>7.2080204008273467</v>
      </c>
      <c r="Q24" s="263">
        <f t="shared" si="1"/>
        <v>7.6908540599717323</v>
      </c>
      <c r="R24" s="263">
        <f t="shared" si="1"/>
        <v>8.4698199090352482</v>
      </c>
      <c r="S24" s="263">
        <f t="shared" si="1"/>
        <v>9.4522065245716984</v>
      </c>
      <c r="T24" s="263">
        <f t="shared" si="1"/>
        <v>11.17587441352004</v>
      </c>
      <c r="U24" s="263">
        <f t="shared" si="1"/>
        <v>11.836771196649959</v>
      </c>
      <c r="V24" s="263">
        <f t="shared" si="1"/>
        <v>10.23817369335689</v>
      </c>
      <c r="W24" s="263">
        <f t="shared" si="1"/>
        <v>11.14139917919891</v>
      </c>
      <c r="DA24" s="70"/>
    </row>
    <row r="25" spans="1:105" ht="12" customHeight="1" x14ac:dyDescent="0.25">
      <c r="A25" s="60" t="s">
        <v>2416</v>
      </c>
      <c r="B25" s="264">
        <v>12.44228991875856</v>
      </c>
      <c r="C25" s="264">
        <v>12.594505152526819</v>
      </c>
      <c r="D25" s="264">
        <v>9.346827337531419</v>
      </c>
      <c r="E25" s="264">
        <v>9.9630710536599558</v>
      </c>
      <c r="F25" s="264">
        <v>10.50131840058236</v>
      </c>
      <c r="G25" s="264">
        <v>10.535389622820009</v>
      </c>
      <c r="H25" s="264">
        <v>10.19113399614837</v>
      </c>
      <c r="I25" s="264">
        <v>10.01022750211296</v>
      </c>
      <c r="J25" s="264">
        <v>8.7466621292038536</v>
      </c>
      <c r="K25" s="264">
        <v>7.4975317240052632</v>
      </c>
      <c r="L25" s="264">
        <v>10.490064535942331</v>
      </c>
      <c r="M25" s="264">
        <v>8.0871916551447764</v>
      </c>
      <c r="N25" s="264">
        <v>6.9306795705930533</v>
      </c>
      <c r="O25" s="264">
        <v>7.1034630563511794</v>
      </c>
      <c r="P25" s="264">
        <v>7.2080204008273467</v>
      </c>
      <c r="Q25" s="264">
        <v>7.6908540599717323</v>
      </c>
      <c r="R25" s="264">
        <v>8.4698199090352482</v>
      </c>
      <c r="S25" s="264">
        <v>9.4522065245716984</v>
      </c>
      <c r="T25" s="264">
        <v>11.17587441352004</v>
      </c>
      <c r="U25" s="264">
        <v>11.836771196649959</v>
      </c>
      <c r="V25" s="264">
        <v>10.23817369335689</v>
      </c>
      <c r="W25" s="264">
        <v>11.14139917919891</v>
      </c>
      <c r="DA25" s="72" t="s">
        <v>2504</v>
      </c>
    </row>
    <row r="26" spans="1:105" ht="12" customHeight="1" x14ac:dyDescent="0.25">
      <c r="A26" s="60" t="s">
        <v>2418</v>
      </c>
      <c r="B26" s="264">
        <v>0</v>
      </c>
      <c r="C26" s="264">
        <v>0</v>
      </c>
      <c r="D26" s="264">
        <v>0</v>
      </c>
      <c r="E26" s="264">
        <v>0</v>
      </c>
      <c r="F26" s="264">
        <v>0</v>
      </c>
      <c r="G26" s="264">
        <v>0</v>
      </c>
      <c r="H26" s="264">
        <v>0</v>
      </c>
      <c r="I26" s="264">
        <v>0</v>
      </c>
      <c r="J26" s="264">
        <v>0</v>
      </c>
      <c r="K26" s="264">
        <v>0</v>
      </c>
      <c r="L26" s="264">
        <v>0</v>
      </c>
      <c r="M26" s="264">
        <v>0</v>
      </c>
      <c r="N26" s="264">
        <v>0</v>
      </c>
      <c r="O26" s="264">
        <v>0</v>
      </c>
      <c r="P26" s="264">
        <v>0</v>
      </c>
      <c r="Q26" s="264">
        <v>0</v>
      </c>
      <c r="R26" s="264">
        <v>0</v>
      </c>
      <c r="S26" s="264">
        <v>0</v>
      </c>
      <c r="T26" s="264">
        <v>0</v>
      </c>
      <c r="U26" s="264">
        <v>0</v>
      </c>
      <c r="V26" s="264">
        <v>0</v>
      </c>
      <c r="W26" s="264">
        <v>0</v>
      </c>
      <c r="DA26" s="72" t="s">
        <v>2505</v>
      </c>
    </row>
    <row r="27" spans="1:105" ht="12" customHeight="1" x14ac:dyDescent="0.25">
      <c r="A27" s="57" t="s">
        <v>2420</v>
      </c>
      <c r="B27" s="263">
        <f t="shared" ref="B27:W27" si="2">B28+B34</f>
        <v>38.08055013572914</v>
      </c>
      <c r="C27" s="263">
        <f t="shared" si="2"/>
        <v>36.195988366388256</v>
      </c>
      <c r="D27" s="263">
        <f t="shared" si="2"/>
        <v>15.32878532179026</v>
      </c>
      <c r="E27" s="263">
        <f t="shared" si="2"/>
        <v>17.518568791971401</v>
      </c>
      <c r="F27" s="263">
        <f t="shared" si="2"/>
        <v>21.107173486001969</v>
      </c>
      <c r="G27" s="263">
        <f t="shared" si="2"/>
        <v>19.983585970492559</v>
      </c>
      <c r="H27" s="263">
        <f t="shared" si="2"/>
        <v>18.3381672254386</v>
      </c>
      <c r="I27" s="263">
        <f t="shared" si="2"/>
        <v>19.488328245705208</v>
      </c>
      <c r="J27" s="263">
        <f t="shared" si="2"/>
        <v>15.794112737165459</v>
      </c>
      <c r="K27" s="263">
        <f t="shared" si="2"/>
        <v>13.70300788234988</v>
      </c>
      <c r="L27" s="263">
        <f t="shared" si="2"/>
        <v>28.29625233989135</v>
      </c>
      <c r="M27" s="263">
        <f t="shared" si="2"/>
        <v>13.921545840445811</v>
      </c>
      <c r="N27" s="263">
        <f t="shared" si="2"/>
        <v>11.72938881646783</v>
      </c>
      <c r="O27" s="263">
        <f t="shared" si="2"/>
        <v>14.017946765579349</v>
      </c>
      <c r="P27" s="263">
        <f t="shared" si="2"/>
        <v>13.926183183199759</v>
      </c>
      <c r="Q27" s="263">
        <f t="shared" si="2"/>
        <v>15.305373937948969</v>
      </c>
      <c r="R27" s="263">
        <f t="shared" si="2"/>
        <v>15.35641176954417</v>
      </c>
      <c r="S27" s="263">
        <f t="shared" si="2"/>
        <v>15.39803580789423</v>
      </c>
      <c r="T27" s="263">
        <f t="shared" si="2"/>
        <v>20.86454265786195</v>
      </c>
      <c r="U27" s="263">
        <f t="shared" si="2"/>
        <v>22.13782543574921</v>
      </c>
      <c r="V27" s="263">
        <f t="shared" si="2"/>
        <v>18.715484330428151</v>
      </c>
      <c r="W27" s="263">
        <f t="shared" si="2"/>
        <v>20.592611344250049</v>
      </c>
      <c r="DA27" s="70"/>
    </row>
    <row r="28" spans="1:105" ht="12" customHeight="1" x14ac:dyDescent="0.25">
      <c r="A28" s="60" t="s">
        <v>2421</v>
      </c>
      <c r="B28" s="331">
        <v>38.08055013572914</v>
      </c>
      <c r="C28" s="331">
        <v>36.195988366388256</v>
      </c>
      <c r="D28" s="331">
        <v>15.32878532179026</v>
      </c>
      <c r="E28" s="331">
        <v>17.518568791971401</v>
      </c>
      <c r="F28" s="331">
        <v>21.107173486001969</v>
      </c>
      <c r="G28" s="331">
        <v>19.983585970492559</v>
      </c>
      <c r="H28" s="331">
        <v>18.3381672254386</v>
      </c>
      <c r="I28" s="331">
        <v>19.488328245705208</v>
      </c>
      <c r="J28" s="331">
        <v>15.794112737165459</v>
      </c>
      <c r="K28" s="331">
        <v>13.70300788234988</v>
      </c>
      <c r="L28" s="331">
        <v>28.29625233989135</v>
      </c>
      <c r="M28" s="331">
        <v>13.921545840445811</v>
      </c>
      <c r="N28" s="331">
        <v>11.72938881646783</v>
      </c>
      <c r="O28" s="331">
        <v>14.017946765579349</v>
      </c>
      <c r="P28" s="331">
        <v>13.926183183199759</v>
      </c>
      <c r="Q28" s="331">
        <v>15.305373937948969</v>
      </c>
      <c r="R28" s="331">
        <v>15.35641176954417</v>
      </c>
      <c r="S28" s="331">
        <v>15.39803580789423</v>
      </c>
      <c r="T28" s="331">
        <v>20.86454265786195</v>
      </c>
      <c r="U28" s="331">
        <v>22.13782543574921</v>
      </c>
      <c r="V28" s="331">
        <v>18.715484330428151</v>
      </c>
      <c r="W28" s="331">
        <v>20.592611344250049</v>
      </c>
      <c r="DA28" s="72" t="s">
        <v>2506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2507</v>
      </c>
    </row>
    <row r="30" spans="1:105" ht="12" customHeight="1" x14ac:dyDescent="0.25">
      <c r="A30" s="59" t="s">
        <v>33</v>
      </c>
      <c r="B30" s="232">
        <v>14.665153925014341</v>
      </c>
      <c r="C30" s="232">
        <v>14.47601614995965</v>
      </c>
      <c r="D30" s="232">
        <v>0.96331986673490044</v>
      </c>
      <c r="E30" s="232">
        <v>0.99408716971817945</v>
      </c>
      <c r="F30" s="232">
        <v>1.0365697915319461</v>
      </c>
      <c r="G30" s="232">
        <v>1.0273339653610249</v>
      </c>
      <c r="H30" s="232">
        <v>1.004444706607174</v>
      </c>
      <c r="I30" s="232">
        <v>2.9096606664420919</v>
      </c>
      <c r="J30" s="232">
        <v>3.6794209623167009</v>
      </c>
      <c r="K30" s="232">
        <v>2.766255611094445</v>
      </c>
      <c r="L30" s="232">
        <v>16.046742624137678</v>
      </c>
      <c r="M30" s="232">
        <v>2.7691907886783</v>
      </c>
      <c r="N30" s="232">
        <v>1.8332270017550609</v>
      </c>
      <c r="O30" s="232">
        <v>1.950361727660934</v>
      </c>
      <c r="P30" s="232">
        <v>1.9326068306568309</v>
      </c>
      <c r="Q30" s="232">
        <v>1.9655033884008539</v>
      </c>
      <c r="R30" s="232">
        <v>1.8695288531008301</v>
      </c>
      <c r="S30" s="232">
        <v>1.394779735562188</v>
      </c>
      <c r="T30" s="232">
        <v>1.6231600017456269</v>
      </c>
      <c r="U30" s="232">
        <v>1.6347537675809709</v>
      </c>
      <c r="V30" s="232">
        <v>1.1631448929293089</v>
      </c>
      <c r="W30" s="232">
        <v>1.381793422561107</v>
      </c>
      <c r="DA30" s="71" t="s">
        <v>2508</v>
      </c>
    </row>
    <row r="31" spans="1:105" ht="12" customHeight="1" x14ac:dyDescent="0.25">
      <c r="A31" s="59" t="s">
        <v>160</v>
      </c>
      <c r="B31" s="232">
        <v>3.4375618259261009</v>
      </c>
      <c r="C31" s="232">
        <v>3.404119178236602</v>
      </c>
      <c r="D31" s="232">
        <v>0</v>
      </c>
      <c r="E31" s="232">
        <v>0</v>
      </c>
      <c r="F31" s="232">
        <v>0</v>
      </c>
      <c r="G31" s="232">
        <v>0</v>
      </c>
      <c r="H31" s="232">
        <v>0</v>
      </c>
      <c r="I31" s="232">
        <v>4.1022344431332707</v>
      </c>
      <c r="J31" s="232">
        <v>3.8947330165959331</v>
      </c>
      <c r="K31" s="232">
        <v>3.9052747560873522</v>
      </c>
      <c r="L31" s="232">
        <v>2.2263360977208708</v>
      </c>
      <c r="M31" s="232">
        <v>1.954890050560494</v>
      </c>
      <c r="N31" s="232">
        <v>1.942695381162008</v>
      </c>
      <c r="O31" s="232">
        <v>3.0930839513010402</v>
      </c>
      <c r="P31" s="232">
        <v>3.0661065059041079</v>
      </c>
      <c r="Q31" s="232">
        <v>3.11661056192629</v>
      </c>
      <c r="R31" s="232">
        <v>3.960821730093921</v>
      </c>
      <c r="S31" s="232">
        <v>3.7308667641954312</v>
      </c>
      <c r="T31" s="232">
        <v>4.9755351476980723</v>
      </c>
      <c r="U31" s="232">
        <v>4.7844688264255524</v>
      </c>
      <c r="V31" s="232">
        <v>4.3349251725100357</v>
      </c>
      <c r="W31" s="232">
        <v>4.9901492299586634</v>
      </c>
      <c r="DA31" s="71" t="s">
        <v>2509</v>
      </c>
    </row>
    <row r="32" spans="1:105" ht="12" customHeight="1" x14ac:dyDescent="0.25">
      <c r="A32" s="59" t="s">
        <v>70</v>
      </c>
      <c r="B32" s="232">
        <v>8.2732179633686389</v>
      </c>
      <c r="C32" s="232">
        <v>5.8331822654952878</v>
      </c>
      <c r="D32" s="232">
        <v>0</v>
      </c>
      <c r="E32" s="232">
        <v>0</v>
      </c>
      <c r="F32" s="232">
        <v>2.1602226244937071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2510</v>
      </c>
    </row>
    <row r="33" spans="1:105" ht="12" customHeight="1" x14ac:dyDescent="0.25">
      <c r="A33" s="59" t="s">
        <v>162</v>
      </c>
      <c r="B33" s="232">
        <v>11.70461642142007</v>
      </c>
      <c r="C33" s="232">
        <v>12.48267077269672</v>
      </c>
      <c r="D33" s="232">
        <v>14.365465455055361</v>
      </c>
      <c r="E33" s="232">
        <v>16.524481622253219</v>
      </c>
      <c r="F33" s="232">
        <v>17.91038106997631</v>
      </c>
      <c r="G33" s="232">
        <v>18.956252005131532</v>
      </c>
      <c r="H33" s="232">
        <v>17.333722518831429</v>
      </c>
      <c r="I33" s="232">
        <v>12.476433136129851</v>
      </c>
      <c r="J33" s="232">
        <v>8.2199587582528242</v>
      </c>
      <c r="K33" s="232">
        <v>7.0314775151680831</v>
      </c>
      <c r="L33" s="232">
        <v>10.0231736180328</v>
      </c>
      <c r="M33" s="232">
        <v>9.1974650012070143</v>
      </c>
      <c r="N33" s="232">
        <v>7.9534664335507577</v>
      </c>
      <c r="O33" s="232">
        <v>8.9745010866173782</v>
      </c>
      <c r="P33" s="232">
        <v>8.9274698466388234</v>
      </c>
      <c r="Q33" s="232">
        <v>10.22325998762182</v>
      </c>
      <c r="R33" s="232">
        <v>9.5260611863494162</v>
      </c>
      <c r="S33" s="232">
        <v>10.27238930813661</v>
      </c>
      <c r="T33" s="232">
        <v>14.265847508418251</v>
      </c>
      <c r="U33" s="232">
        <v>15.71860284174269</v>
      </c>
      <c r="V33" s="232">
        <v>13.217414264988809</v>
      </c>
      <c r="W33" s="232">
        <v>14.22066869173028</v>
      </c>
      <c r="DA33" s="71" t="s">
        <v>2511</v>
      </c>
    </row>
    <row r="34" spans="1:105" ht="12" customHeight="1" x14ac:dyDescent="0.25">
      <c r="A34" s="60" t="s">
        <v>2428</v>
      </c>
      <c r="B34" s="331">
        <v>0</v>
      </c>
      <c r="C34" s="331">
        <v>0</v>
      </c>
      <c r="D34" s="331">
        <v>0</v>
      </c>
      <c r="E34" s="331">
        <v>0</v>
      </c>
      <c r="F34" s="331">
        <v>0</v>
      </c>
      <c r="G34" s="331">
        <v>0</v>
      </c>
      <c r="H34" s="331">
        <v>0</v>
      </c>
      <c r="I34" s="331">
        <v>0</v>
      </c>
      <c r="J34" s="331">
        <v>0</v>
      </c>
      <c r="K34" s="331">
        <v>0</v>
      </c>
      <c r="L34" s="331">
        <v>0</v>
      </c>
      <c r="M34" s="331">
        <v>0</v>
      </c>
      <c r="N34" s="331">
        <v>0</v>
      </c>
      <c r="O34" s="331">
        <v>0</v>
      </c>
      <c r="P34" s="331">
        <v>0</v>
      </c>
      <c r="Q34" s="331">
        <v>0</v>
      </c>
      <c r="R34" s="331">
        <v>0</v>
      </c>
      <c r="S34" s="331">
        <v>0</v>
      </c>
      <c r="T34" s="331">
        <v>0</v>
      </c>
      <c r="U34" s="331">
        <v>0</v>
      </c>
      <c r="V34" s="331">
        <v>0</v>
      </c>
      <c r="W34" s="331">
        <v>0</v>
      </c>
      <c r="DA34" s="72" t="s">
        <v>2512</v>
      </c>
    </row>
    <row r="35" spans="1:105" ht="12" customHeight="1" x14ac:dyDescent="0.25">
      <c r="A35" s="57" t="s">
        <v>2430</v>
      </c>
      <c r="B35" s="263">
        <v>36.014576326272092</v>
      </c>
      <c r="C35" s="263">
        <v>35.483489670123262</v>
      </c>
      <c r="D35" s="263">
        <v>21.4342611515249</v>
      </c>
      <c r="E35" s="263">
        <v>22.816323594550411</v>
      </c>
      <c r="F35" s="263">
        <v>24.906784819546971</v>
      </c>
      <c r="G35" s="263">
        <v>24.098341512995521</v>
      </c>
      <c r="H35" s="263">
        <v>23.32846829947739</v>
      </c>
      <c r="I35" s="263">
        <v>25.19244674331361</v>
      </c>
      <c r="J35" s="263">
        <v>22.988167599508081</v>
      </c>
      <c r="K35" s="263">
        <v>19.839734285666221</v>
      </c>
      <c r="L35" s="263">
        <v>28.67162080751487</v>
      </c>
      <c r="M35" s="263">
        <v>20.109692295225599</v>
      </c>
      <c r="N35" s="263">
        <v>17.203629025700089</v>
      </c>
      <c r="O35" s="263">
        <v>17.894263221009641</v>
      </c>
      <c r="P35" s="263">
        <v>18.157941686743388</v>
      </c>
      <c r="Q35" s="263">
        <v>19.18674008107422</v>
      </c>
      <c r="R35" s="263">
        <v>21.579158095571049</v>
      </c>
      <c r="S35" s="263">
        <v>23.523109031022141</v>
      </c>
      <c r="T35" s="263">
        <v>29.20253674196789</v>
      </c>
      <c r="U35" s="263">
        <v>30.382875681475429</v>
      </c>
      <c r="V35" s="263">
        <v>26.273279909592041</v>
      </c>
      <c r="W35" s="263">
        <v>29.138162755997641</v>
      </c>
      <c r="DA35" s="70" t="s">
        <v>2513</v>
      </c>
    </row>
    <row r="36" spans="1:105" ht="12" customHeight="1" x14ac:dyDescent="0.25">
      <c r="A36" s="46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2514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2515</v>
      </c>
    </row>
    <row r="38" spans="1:105" ht="12" customHeight="1" x14ac:dyDescent="0.25">
      <c r="A38" s="46" t="s">
        <v>33</v>
      </c>
      <c r="B38" s="231">
        <v>13.869529286905211</v>
      </c>
      <c r="C38" s="231">
        <v>14.191063504667749</v>
      </c>
      <c r="D38" s="231">
        <v>1.347011466505196</v>
      </c>
      <c r="E38" s="231">
        <v>1.2947070514045329</v>
      </c>
      <c r="F38" s="231">
        <v>1.2231680743634761</v>
      </c>
      <c r="G38" s="231">
        <v>1.238868978857234</v>
      </c>
      <c r="H38" s="231">
        <v>1.2777807186837291</v>
      </c>
      <c r="I38" s="231">
        <v>3.7613011468344282</v>
      </c>
      <c r="J38" s="231">
        <v>5.3553591238997109</v>
      </c>
      <c r="K38" s="231">
        <v>4.0050897409930943</v>
      </c>
      <c r="L38" s="231">
        <v>16.259613258623791</v>
      </c>
      <c r="M38" s="231">
        <v>4.0000999389957421</v>
      </c>
      <c r="N38" s="231">
        <v>2.6888150569117109</v>
      </c>
      <c r="O38" s="231">
        <v>2.4896860228235762</v>
      </c>
      <c r="P38" s="231">
        <v>2.519869347747997</v>
      </c>
      <c r="Q38" s="231">
        <v>2.4639451995494008</v>
      </c>
      <c r="R38" s="231">
        <v>2.6271019096599768</v>
      </c>
      <c r="S38" s="231">
        <v>2.1280054096237899</v>
      </c>
      <c r="T38" s="231">
        <v>1.9864547169651641</v>
      </c>
      <c r="U38" s="231">
        <v>2.0074069550514251</v>
      </c>
      <c r="V38" s="231">
        <v>1.467989401981038</v>
      </c>
      <c r="W38" s="231">
        <v>1.685539941584838</v>
      </c>
      <c r="DA38" s="73" t="s">
        <v>2516</v>
      </c>
    </row>
    <row r="39" spans="1:105" ht="12" customHeight="1" x14ac:dyDescent="0.25">
      <c r="A39" s="46" t="s">
        <v>160</v>
      </c>
      <c r="B39" s="231">
        <v>3.251064711902286</v>
      </c>
      <c r="C39" s="231">
        <v>3.337110910583478</v>
      </c>
      <c r="D39" s="231">
        <v>0</v>
      </c>
      <c r="E39" s="231">
        <v>0</v>
      </c>
      <c r="F39" s="231">
        <v>0</v>
      </c>
      <c r="G39" s="231">
        <v>0</v>
      </c>
      <c r="H39" s="231">
        <v>0</v>
      </c>
      <c r="I39" s="231">
        <v>5.3029342196140723</v>
      </c>
      <c r="J39" s="231">
        <v>5.6687435901456844</v>
      </c>
      <c r="K39" s="231">
        <v>5.6542048387121202</v>
      </c>
      <c r="L39" s="231">
        <v>2.255869915817279</v>
      </c>
      <c r="M39" s="231">
        <v>2.823841392207826</v>
      </c>
      <c r="N39" s="231">
        <v>2.8493735837735401</v>
      </c>
      <c r="O39" s="231">
        <v>3.9483998131001501</v>
      </c>
      <c r="P39" s="231">
        <v>3.9978063197327049</v>
      </c>
      <c r="Q39" s="231">
        <v>3.9069673846612161</v>
      </c>
      <c r="R39" s="231">
        <v>5.5658313663861207</v>
      </c>
      <c r="S39" s="231">
        <v>5.6921565852786227</v>
      </c>
      <c r="T39" s="231">
        <v>6.0891564928543076</v>
      </c>
      <c r="U39" s="231">
        <v>5.875120882948301</v>
      </c>
      <c r="V39" s="231">
        <v>5.4710502967512147</v>
      </c>
      <c r="W39" s="231">
        <v>6.0870863214665443</v>
      </c>
      <c r="DA39" s="73" t="s">
        <v>2517</v>
      </c>
    </row>
    <row r="40" spans="1:105" ht="12" customHeight="1" x14ac:dyDescent="0.25">
      <c r="A40" s="46" t="s">
        <v>70</v>
      </c>
      <c r="B40" s="231">
        <v>7.8243733019515114</v>
      </c>
      <c r="C40" s="231">
        <v>5.7183591884964864</v>
      </c>
      <c r="D40" s="231">
        <v>0</v>
      </c>
      <c r="E40" s="231">
        <v>0</v>
      </c>
      <c r="F40" s="231">
        <v>2.5490954582935559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2518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3.0436560001140499E-2</v>
      </c>
      <c r="T41" s="231">
        <v>3.668104439879897</v>
      </c>
      <c r="U41" s="231">
        <v>3.1985830799071389</v>
      </c>
      <c r="V41" s="231">
        <v>2.6527208399315141</v>
      </c>
      <c r="W41" s="231">
        <v>4.0188733198579474</v>
      </c>
      <c r="DA41" s="73" t="s">
        <v>2519</v>
      </c>
    </row>
    <row r="42" spans="1:105" ht="12" customHeight="1" x14ac:dyDescent="0.25">
      <c r="A42" s="46" t="s">
        <v>162</v>
      </c>
      <c r="B42" s="231">
        <v>11.069609025513079</v>
      </c>
      <c r="C42" s="231">
        <v>12.23695606637555</v>
      </c>
      <c r="D42" s="231">
        <v>20.0872496850197</v>
      </c>
      <c r="E42" s="231">
        <v>21.521616543145878</v>
      </c>
      <c r="F42" s="231">
        <v>21.134521286889939</v>
      </c>
      <c r="G42" s="231">
        <v>22.859472534138291</v>
      </c>
      <c r="H42" s="231">
        <v>22.05068758079366</v>
      </c>
      <c r="I42" s="231">
        <v>16.12821137686511</v>
      </c>
      <c r="J42" s="231">
        <v>11.96406488546269</v>
      </c>
      <c r="K42" s="231">
        <v>10.18043970596101</v>
      </c>
      <c r="L42" s="231">
        <v>10.15613763307381</v>
      </c>
      <c r="M42" s="231">
        <v>13.28575096402203</v>
      </c>
      <c r="N42" s="231">
        <v>11.66544038501484</v>
      </c>
      <c r="O42" s="231">
        <v>11.45617738508591</v>
      </c>
      <c r="P42" s="231">
        <v>11.64026601926269</v>
      </c>
      <c r="Q42" s="231">
        <v>12.81582749686361</v>
      </c>
      <c r="R42" s="231">
        <v>13.38622481952495</v>
      </c>
      <c r="S42" s="231">
        <v>15.672510476118591</v>
      </c>
      <c r="T42" s="231">
        <v>17.458821092268519</v>
      </c>
      <c r="U42" s="231">
        <v>19.301764763568571</v>
      </c>
      <c r="V42" s="231">
        <v>16.681519370928271</v>
      </c>
      <c r="W42" s="231">
        <v>17.346663173088309</v>
      </c>
      <c r="DA42" s="73" t="s">
        <v>2520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2521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2522</v>
      </c>
    </row>
    <row r="45" spans="1:105" ht="12" customHeight="1" x14ac:dyDescent="0.25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2523</v>
      </c>
    </row>
    <row r="46" spans="1:105" ht="12" customHeight="1" x14ac:dyDescent="0.25">
      <c r="A46" s="57" t="s">
        <v>2442</v>
      </c>
      <c r="B46" s="263">
        <v>0</v>
      </c>
      <c r="C46" s="263">
        <v>0</v>
      </c>
      <c r="D46" s="263">
        <v>0</v>
      </c>
      <c r="E46" s="263">
        <v>0</v>
      </c>
      <c r="F46" s="263">
        <v>0</v>
      </c>
      <c r="G46" s="263">
        <v>0</v>
      </c>
      <c r="H46" s="263">
        <v>0</v>
      </c>
      <c r="I46" s="263">
        <v>0</v>
      </c>
      <c r="J46" s="263">
        <v>0</v>
      </c>
      <c r="K46" s="263">
        <v>0</v>
      </c>
      <c r="L46" s="263">
        <v>0</v>
      </c>
      <c r="M46" s="263">
        <v>0</v>
      </c>
      <c r="N46" s="263">
        <v>0</v>
      </c>
      <c r="O46" s="263">
        <v>0</v>
      </c>
      <c r="P46" s="263">
        <v>0</v>
      </c>
      <c r="Q46" s="263">
        <v>0</v>
      </c>
      <c r="R46" s="263">
        <v>0</v>
      </c>
      <c r="S46" s="263">
        <v>0</v>
      </c>
      <c r="T46" s="263">
        <v>0</v>
      </c>
      <c r="U46" s="263">
        <v>0</v>
      </c>
      <c r="V46" s="263">
        <v>0</v>
      </c>
      <c r="W46" s="263">
        <v>0</v>
      </c>
      <c r="DA46" s="70" t="s">
        <v>2524</v>
      </c>
    </row>
    <row r="47" spans="1:105" ht="12" customHeight="1" x14ac:dyDescent="0.25">
      <c r="A47" s="41" t="s">
        <v>2444</v>
      </c>
      <c r="B47" s="352">
        <v>0</v>
      </c>
      <c r="C47" s="352">
        <v>0</v>
      </c>
      <c r="D47" s="352">
        <v>0</v>
      </c>
      <c r="E47" s="352">
        <v>0</v>
      </c>
      <c r="F47" s="352">
        <v>0</v>
      </c>
      <c r="G47" s="352">
        <v>0</v>
      </c>
      <c r="H47" s="352">
        <v>0</v>
      </c>
      <c r="I47" s="352">
        <v>0</v>
      </c>
      <c r="J47" s="352">
        <v>0</v>
      </c>
      <c r="K47" s="352">
        <v>0</v>
      </c>
      <c r="L47" s="352">
        <v>0</v>
      </c>
      <c r="M47" s="352">
        <v>0</v>
      </c>
      <c r="N47" s="352">
        <v>0</v>
      </c>
      <c r="O47" s="352">
        <v>0</v>
      </c>
      <c r="P47" s="352">
        <v>0</v>
      </c>
      <c r="Q47" s="352">
        <v>0</v>
      </c>
      <c r="R47" s="352">
        <v>0</v>
      </c>
      <c r="S47" s="352">
        <v>0</v>
      </c>
      <c r="T47" s="352">
        <v>0</v>
      </c>
      <c r="U47" s="352">
        <v>0</v>
      </c>
      <c r="V47" s="352">
        <v>0</v>
      </c>
      <c r="W47" s="352">
        <v>0</v>
      </c>
      <c r="DA47" s="97" t="s">
        <v>2525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431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25</v>
      </c>
      <c r="B51" s="234">
        <f t="shared" ref="B51:W51" si="3">SUM(B$52:B$56,B$58:B$59,B$61:B$62,B$64:B$65,B$66:B$68)</f>
        <v>0.99999999999999989</v>
      </c>
      <c r="C51" s="234">
        <f t="shared" si="3"/>
        <v>0.99999999999999956</v>
      </c>
      <c r="D51" s="234">
        <f t="shared" si="3"/>
        <v>1.0000000000000002</v>
      </c>
      <c r="E51" s="234">
        <f t="shared" si="3"/>
        <v>1</v>
      </c>
      <c r="F51" s="234">
        <f t="shared" si="3"/>
        <v>1</v>
      </c>
      <c r="G51" s="234">
        <f t="shared" si="3"/>
        <v>0.99999999999999978</v>
      </c>
      <c r="H51" s="234">
        <f t="shared" si="3"/>
        <v>0.99999999999999989</v>
      </c>
      <c r="I51" s="234">
        <f t="shared" si="3"/>
        <v>0.99999999999999989</v>
      </c>
      <c r="J51" s="234">
        <f t="shared" si="3"/>
        <v>1.0000000000000002</v>
      </c>
      <c r="K51" s="234">
        <f t="shared" si="3"/>
        <v>1</v>
      </c>
      <c r="L51" s="234">
        <f t="shared" si="3"/>
        <v>0.99999999999999978</v>
      </c>
      <c r="M51" s="234">
        <f t="shared" si="3"/>
        <v>1</v>
      </c>
      <c r="N51" s="234">
        <f t="shared" si="3"/>
        <v>1.0000000000000002</v>
      </c>
      <c r="O51" s="234">
        <f t="shared" si="3"/>
        <v>1</v>
      </c>
      <c r="P51" s="234">
        <f t="shared" si="3"/>
        <v>0.99999999999999978</v>
      </c>
      <c r="Q51" s="234">
        <f t="shared" si="3"/>
        <v>1</v>
      </c>
      <c r="R51" s="234">
        <f t="shared" si="3"/>
        <v>1</v>
      </c>
      <c r="S51" s="234">
        <f t="shared" si="3"/>
        <v>0.99999999999999978</v>
      </c>
      <c r="T51" s="234">
        <f t="shared" si="3"/>
        <v>1</v>
      </c>
      <c r="U51" s="234">
        <f t="shared" si="3"/>
        <v>0.99999999999999978</v>
      </c>
      <c r="V51" s="234">
        <f t="shared" si="3"/>
        <v>0.99999999999999978</v>
      </c>
      <c r="W51" s="234">
        <f t="shared" si="3"/>
        <v>1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0</v>
      </c>
      <c r="C52" s="301">
        <f t="shared" si="4"/>
        <v>0</v>
      </c>
      <c r="D52" s="301">
        <f t="shared" si="4"/>
        <v>0</v>
      </c>
      <c r="E52" s="301">
        <f t="shared" si="4"/>
        <v>0</v>
      </c>
      <c r="F52" s="301">
        <f t="shared" si="4"/>
        <v>0</v>
      </c>
      <c r="G52" s="301">
        <f t="shared" si="4"/>
        <v>0</v>
      </c>
      <c r="H52" s="301">
        <f t="shared" si="4"/>
        <v>0</v>
      </c>
      <c r="I52" s="301">
        <f t="shared" si="4"/>
        <v>0</v>
      </c>
      <c r="J52" s="301">
        <f t="shared" si="4"/>
        <v>0</v>
      </c>
      <c r="K52" s="301">
        <f t="shared" si="4"/>
        <v>0</v>
      </c>
      <c r="L52" s="301">
        <f t="shared" si="4"/>
        <v>0</v>
      </c>
      <c r="M52" s="301">
        <f t="shared" si="4"/>
        <v>0</v>
      </c>
      <c r="N52" s="301">
        <f t="shared" si="4"/>
        <v>0</v>
      </c>
      <c r="O52" s="301">
        <f t="shared" si="4"/>
        <v>0</v>
      </c>
      <c r="P52" s="301">
        <f t="shared" si="4"/>
        <v>0</v>
      </c>
      <c r="Q52" s="301">
        <f t="shared" si="4"/>
        <v>0</v>
      </c>
      <c r="R52" s="301">
        <f t="shared" si="4"/>
        <v>0</v>
      </c>
      <c r="S52" s="301">
        <f t="shared" si="4"/>
        <v>0</v>
      </c>
      <c r="T52" s="301">
        <f t="shared" si="4"/>
        <v>0</v>
      </c>
      <c r="U52" s="301">
        <f t="shared" si="4"/>
        <v>0</v>
      </c>
      <c r="V52" s="301">
        <f t="shared" si="4"/>
        <v>0</v>
      </c>
      <c r="W52" s="301">
        <f t="shared" si="4"/>
        <v>0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0</v>
      </c>
      <c r="C53" s="235">
        <f t="shared" si="5"/>
        <v>0</v>
      </c>
      <c r="D53" s="235">
        <f t="shared" si="5"/>
        <v>0</v>
      </c>
      <c r="E53" s="235">
        <f t="shared" si="5"/>
        <v>0</v>
      </c>
      <c r="F53" s="235">
        <f t="shared" si="5"/>
        <v>0</v>
      </c>
      <c r="G53" s="235">
        <f t="shared" si="5"/>
        <v>0</v>
      </c>
      <c r="H53" s="235">
        <f t="shared" si="5"/>
        <v>0</v>
      </c>
      <c r="I53" s="235">
        <f t="shared" si="5"/>
        <v>0</v>
      </c>
      <c r="J53" s="235">
        <f t="shared" si="5"/>
        <v>0</v>
      </c>
      <c r="K53" s="235">
        <f t="shared" si="5"/>
        <v>0</v>
      </c>
      <c r="L53" s="235">
        <f t="shared" si="5"/>
        <v>0</v>
      </c>
      <c r="M53" s="235">
        <f t="shared" si="5"/>
        <v>0</v>
      </c>
      <c r="N53" s="235">
        <f t="shared" si="5"/>
        <v>0</v>
      </c>
      <c r="O53" s="235">
        <f t="shared" si="5"/>
        <v>0</v>
      </c>
      <c r="P53" s="235">
        <f t="shared" si="5"/>
        <v>0</v>
      </c>
      <c r="Q53" s="235">
        <f t="shared" si="5"/>
        <v>0</v>
      </c>
      <c r="R53" s="235">
        <f t="shared" si="5"/>
        <v>0</v>
      </c>
      <c r="S53" s="235">
        <f t="shared" si="5"/>
        <v>0</v>
      </c>
      <c r="T53" s="235">
        <f t="shared" si="5"/>
        <v>0</v>
      </c>
      <c r="U53" s="235">
        <f t="shared" si="5"/>
        <v>0</v>
      </c>
      <c r="V53" s="235">
        <f t="shared" si="5"/>
        <v>0</v>
      </c>
      <c r="W53" s="235">
        <f t="shared" si="5"/>
        <v>0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0</v>
      </c>
      <c r="C54" s="235">
        <f t="shared" si="6"/>
        <v>0</v>
      </c>
      <c r="D54" s="235">
        <f t="shared" si="6"/>
        <v>0</v>
      </c>
      <c r="E54" s="235">
        <f t="shared" si="6"/>
        <v>0</v>
      </c>
      <c r="F54" s="235">
        <f t="shared" si="6"/>
        <v>0</v>
      </c>
      <c r="G54" s="235">
        <f t="shared" si="6"/>
        <v>0</v>
      </c>
      <c r="H54" s="235">
        <f t="shared" si="6"/>
        <v>0</v>
      </c>
      <c r="I54" s="235">
        <f t="shared" si="6"/>
        <v>0</v>
      </c>
      <c r="J54" s="235">
        <f t="shared" si="6"/>
        <v>0</v>
      </c>
      <c r="K54" s="235">
        <f t="shared" si="6"/>
        <v>0</v>
      </c>
      <c r="L54" s="235">
        <f t="shared" si="6"/>
        <v>0</v>
      </c>
      <c r="M54" s="235">
        <f t="shared" si="6"/>
        <v>0</v>
      </c>
      <c r="N54" s="235">
        <f t="shared" si="6"/>
        <v>0</v>
      </c>
      <c r="O54" s="235">
        <f t="shared" si="6"/>
        <v>0</v>
      </c>
      <c r="P54" s="235">
        <f t="shared" si="6"/>
        <v>0</v>
      </c>
      <c r="Q54" s="235">
        <f t="shared" si="6"/>
        <v>0</v>
      </c>
      <c r="R54" s="235">
        <f t="shared" si="6"/>
        <v>0</v>
      </c>
      <c r="S54" s="235">
        <f t="shared" si="6"/>
        <v>0</v>
      </c>
      <c r="T54" s="235">
        <f t="shared" si="6"/>
        <v>0</v>
      </c>
      <c r="U54" s="235">
        <f t="shared" si="6"/>
        <v>0</v>
      </c>
      <c r="V54" s="235">
        <f t="shared" si="6"/>
        <v>0</v>
      </c>
      <c r="W54" s="235">
        <f t="shared" si="6"/>
        <v>0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0</v>
      </c>
      <c r="C55" s="235">
        <f t="shared" si="7"/>
        <v>0</v>
      </c>
      <c r="D55" s="235">
        <f t="shared" si="7"/>
        <v>0</v>
      </c>
      <c r="E55" s="235">
        <f t="shared" si="7"/>
        <v>0</v>
      </c>
      <c r="F55" s="235">
        <f t="shared" si="7"/>
        <v>0</v>
      </c>
      <c r="G55" s="235">
        <f t="shared" si="7"/>
        <v>0</v>
      </c>
      <c r="H55" s="235">
        <f t="shared" si="7"/>
        <v>0</v>
      </c>
      <c r="I55" s="235">
        <f t="shared" si="7"/>
        <v>0</v>
      </c>
      <c r="J55" s="235">
        <f t="shared" si="7"/>
        <v>0</v>
      </c>
      <c r="K55" s="235">
        <f t="shared" si="7"/>
        <v>0</v>
      </c>
      <c r="L55" s="235">
        <f t="shared" si="7"/>
        <v>0</v>
      </c>
      <c r="M55" s="235">
        <f t="shared" si="7"/>
        <v>0</v>
      </c>
      <c r="N55" s="235">
        <f t="shared" si="7"/>
        <v>0</v>
      </c>
      <c r="O55" s="235">
        <f t="shared" si="7"/>
        <v>0</v>
      </c>
      <c r="P55" s="235">
        <f t="shared" si="7"/>
        <v>0</v>
      </c>
      <c r="Q55" s="235">
        <f t="shared" si="7"/>
        <v>0</v>
      </c>
      <c r="R55" s="235">
        <f t="shared" si="7"/>
        <v>0</v>
      </c>
      <c r="S55" s="235">
        <f t="shared" si="7"/>
        <v>0</v>
      </c>
      <c r="T55" s="235">
        <f t="shared" si="7"/>
        <v>0</v>
      </c>
      <c r="U55" s="235">
        <f t="shared" si="7"/>
        <v>0</v>
      </c>
      <c r="V55" s="235">
        <f t="shared" si="7"/>
        <v>0</v>
      </c>
      <c r="W55" s="235">
        <f t="shared" si="7"/>
        <v>0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2.0478853752432719E-2</v>
      </c>
      <c r="C56" s="302">
        <f t="shared" si="8"/>
        <v>2.1173581020757597E-2</v>
      </c>
      <c r="D56" s="302">
        <f t="shared" si="8"/>
        <v>2.7089682155001352E-2</v>
      </c>
      <c r="E56" s="302">
        <f t="shared" si="8"/>
        <v>2.8262187745701786E-2</v>
      </c>
      <c r="F56" s="302">
        <f t="shared" si="8"/>
        <v>2.7803589529371498E-2</v>
      </c>
      <c r="G56" s="302">
        <f t="shared" si="8"/>
        <v>2.9516590820213962E-2</v>
      </c>
      <c r="H56" s="302">
        <f t="shared" si="8"/>
        <v>2.8651227156798242E-2</v>
      </c>
      <c r="I56" s="302">
        <f t="shared" si="8"/>
        <v>2.696270000964051E-2</v>
      </c>
      <c r="J56" s="302">
        <f t="shared" si="8"/>
        <v>2.3611924850520324E-2</v>
      </c>
      <c r="K56" s="302">
        <f t="shared" si="8"/>
        <v>2.4395219172936689E-2</v>
      </c>
      <c r="L56" s="302">
        <f t="shared" si="8"/>
        <v>2.0502762966593934E-2</v>
      </c>
      <c r="M56" s="302">
        <f t="shared" si="8"/>
        <v>2.4201440122847622E-2</v>
      </c>
      <c r="N56" s="302">
        <f t="shared" si="8"/>
        <v>2.4870819510647887E-2</v>
      </c>
      <c r="O56" s="302">
        <f t="shared" si="8"/>
        <v>2.736883901792261E-2</v>
      </c>
      <c r="P56" s="302">
        <f t="shared" si="8"/>
        <v>2.705527111091632E-2</v>
      </c>
      <c r="Q56" s="302">
        <f t="shared" si="8"/>
        <v>2.7816831313427513E-2</v>
      </c>
      <c r="R56" s="302">
        <f t="shared" si="8"/>
        <v>2.6333822522365088E-2</v>
      </c>
      <c r="S56" s="302">
        <f t="shared" si="8"/>
        <v>2.5612588694777134E-2</v>
      </c>
      <c r="T56" s="302">
        <f t="shared" si="8"/>
        <v>2.7392393526521147E-2</v>
      </c>
      <c r="U56" s="302">
        <f t="shared" si="8"/>
        <v>2.7681194583800407E-2</v>
      </c>
      <c r="V56" s="302">
        <f t="shared" si="8"/>
        <v>2.7566407619611599E-2</v>
      </c>
      <c r="W56" s="302">
        <f t="shared" si="8"/>
        <v>2.7439240788218411E-2</v>
      </c>
      <c r="DA56" s="68"/>
    </row>
    <row r="57" spans="1:105" ht="12" customHeight="1" x14ac:dyDescent="0.25">
      <c r="A57" s="203" t="s">
        <v>2405</v>
      </c>
      <c r="B57" s="303">
        <f t="shared" ref="B57:W57" si="9">IF(B$16=0,0,B$16/B$5)</f>
        <v>0.23067069523829242</v>
      </c>
      <c r="C57" s="303">
        <f t="shared" si="9"/>
        <v>0.22626080563011142</v>
      </c>
      <c r="D57" s="303">
        <f t="shared" si="9"/>
        <v>0.1836641283776082</v>
      </c>
      <c r="E57" s="303">
        <f t="shared" si="9"/>
        <v>0.19047691554746757</v>
      </c>
      <c r="F57" s="303">
        <f t="shared" si="9"/>
        <v>0.20148916728200389</v>
      </c>
      <c r="G57" s="303">
        <f t="shared" si="9"/>
        <v>0.19787848329081598</v>
      </c>
      <c r="H57" s="303">
        <f t="shared" si="9"/>
        <v>0.19273557950313</v>
      </c>
      <c r="I57" s="303">
        <f t="shared" si="9"/>
        <v>0.19425521771372384</v>
      </c>
      <c r="J57" s="303">
        <f t="shared" si="9"/>
        <v>0.18425981473130781</v>
      </c>
      <c r="K57" s="303">
        <f t="shared" si="9"/>
        <v>0.18482449591190783</v>
      </c>
      <c r="L57" s="303">
        <f t="shared" si="9"/>
        <v>0.2223251109633273</v>
      </c>
      <c r="M57" s="303">
        <f t="shared" si="9"/>
        <v>0.18335119861959073</v>
      </c>
      <c r="N57" s="303">
        <f t="shared" si="9"/>
        <v>0.18165629489692947</v>
      </c>
      <c r="O57" s="303">
        <f t="shared" si="9"/>
        <v>0.19546076432620396</v>
      </c>
      <c r="P57" s="303">
        <f t="shared" si="9"/>
        <v>0.19340320124229654</v>
      </c>
      <c r="Q57" s="303">
        <f t="shared" si="9"/>
        <v>0.19690704671969764</v>
      </c>
      <c r="R57" s="303">
        <f t="shared" si="9"/>
        <v>0.18638475397997772</v>
      </c>
      <c r="S57" s="303">
        <f t="shared" si="9"/>
        <v>0.17755208209536555</v>
      </c>
      <c r="T57" s="303">
        <f t="shared" si="9"/>
        <v>0.18728356701986579</v>
      </c>
      <c r="U57" s="303">
        <f t="shared" si="9"/>
        <v>0.18868843388592732</v>
      </c>
      <c r="V57" s="303">
        <f t="shared" si="9"/>
        <v>0.18644973579324825</v>
      </c>
      <c r="W57" s="303">
        <f t="shared" si="9"/>
        <v>0.18621137485788369</v>
      </c>
      <c r="DA57" s="175"/>
    </row>
    <row r="58" spans="1:105" ht="12" customHeight="1" x14ac:dyDescent="0.25">
      <c r="A58" s="62" t="s">
        <v>2406</v>
      </c>
      <c r="B58" s="304">
        <f t="shared" ref="B58:W58" si="10">IF(B$17=0,0,B$17/B$5)</f>
        <v>0.23067069523829242</v>
      </c>
      <c r="C58" s="304">
        <f t="shared" si="10"/>
        <v>0.22626080563011142</v>
      </c>
      <c r="D58" s="304">
        <f t="shared" si="10"/>
        <v>0.1836641283776082</v>
      </c>
      <c r="E58" s="304">
        <f t="shared" si="10"/>
        <v>0.19047691554746757</v>
      </c>
      <c r="F58" s="304">
        <f t="shared" si="10"/>
        <v>0.20148916728200389</v>
      </c>
      <c r="G58" s="304">
        <f t="shared" si="10"/>
        <v>0.19787848329081598</v>
      </c>
      <c r="H58" s="304">
        <f t="shared" si="10"/>
        <v>0.19273557950313</v>
      </c>
      <c r="I58" s="304">
        <f t="shared" si="10"/>
        <v>0.19425521771372384</v>
      </c>
      <c r="J58" s="304">
        <f t="shared" si="10"/>
        <v>0.18425981473130781</v>
      </c>
      <c r="K58" s="304">
        <f t="shared" si="10"/>
        <v>0.18482449591190783</v>
      </c>
      <c r="L58" s="304">
        <f t="shared" si="10"/>
        <v>0.2223251109633273</v>
      </c>
      <c r="M58" s="304">
        <f t="shared" si="10"/>
        <v>0.18335119861959073</v>
      </c>
      <c r="N58" s="304">
        <f t="shared" si="10"/>
        <v>0.18165629489692947</v>
      </c>
      <c r="O58" s="304">
        <f t="shared" si="10"/>
        <v>0.19546076432620396</v>
      </c>
      <c r="P58" s="304">
        <f t="shared" si="10"/>
        <v>0.19340320124229654</v>
      </c>
      <c r="Q58" s="304">
        <f t="shared" si="10"/>
        <v>0.19690704671969764</v>
      </c>
      <c r="R58" s="304">
        <f t="shared" si="10"/>
        <v>0.18638475397997772</v>
      </c>
      <c r="S58" s="304">
        <f t="shared" si="10"/>
        <v>0.17755208209536555</v>
      </c>
      <c r="T58" s="304">
        <f t="shared" si="10"/>
        <v>0.18728356701986579</v>
      </c>
      <c r="U58" s="304">
        <f t="shared" si="10"/>
        <v>0.18868843388592732</v>
      </c>
      <c r="V58" s="304">
        <f t="shared" si="10"/>
        <v>0.18644973579324825</v>
      </c>
      <c r="W58" s="304">
        <f t="shared" si="10"/>
        <v>0.18621137485788369</v>
      </c>
      <c r="DA58" s="72"/>
    </row>
    <row r="59" spans="1:105" ht="12" customHeight="1" x14ac:dyDescent="0.25">
      <c r="A59" s="62" t="s">
        <v>2413</v>
      </c>
      <c r="B59" s="304">
        <f t="shared" ref="B59:W59" si="11">IF(B$23=0,0,B$23/B$5)</f>
        <v>0</v>
      </c>
      <c r="C59" s="304">
        <f t="shared" si="11"/>
        <v>0</v>
      </c>
      <c r="D59" s="304">
        <f t="shared" si="11"/>
        <v>0</v>
      </c>
      <c r="E59" s="304">
        <f t="shared" si="11"/>
        <v>0</v>
      </c>
      <c r="F59" s="304">
        <f t="shared" si="11"/>
        <v>0</v>
      </c>
      <c r="G59" s="304">
        <f t="shared" si="11"/>
        <v>0</v>
      </c>
      <c r="H59" s="304">
        <f t="shared" si="11"/>
        <v>0</v>
      </c>
      <c r="I59" s="304">
        <f t="shared" si="11"/>
        <v>0</v>
      </c>
      <c r="J59" s="304">
        <f t="shared" si="11"/>
        <v>0</v>
      </c>
      <c r="K59" s="304">
        <f t="shared" si="11"/>
        <v>0</v>
      </c>
      <c r="L59" s="304">
        <f t="shared" si="11"/>
        <v>0</v>
      </c>
      <c r="M59" s="304">
        <f t="shared" si="11"/>
        <v>0</v>
      </c>
      <c r="N59" s="304">
        <f t="shared" si="11"/>
        <v>0</v>
      </c>
      <c r="O59" s="304">
        <f t="shared" si="11"/>
        <v>0</v>
      </c>
      <c r="P59" s="304">
        <f t="shared" si="11"/>
        <v>0</v>
      </c>
      <c r="Q59" s="304">
        <f t="shared" si="11"/>
        <v>0</v>
      </c>
      <c r="R59" s="304">
        <f t="shared" si="11"/>
        <v>0</v>
      </c>
      <c r="S59" s="304">
        <f t="shared" si="11"/>
        <v>0</v>
      </c>
      <c r="T59" s="304">
        <f t="shared" si="11"/>
        <v>0</v>
      </c>
      <c r="U59" s="304">
        <f t="shared" si="11"/>
        <v>0</v>
      </c>
      <c r="V59" s="304">
        <f t="shared" si="11"/>
        <v>0</v>
      </c>
      <c r="W59" s="304">
        <f t="shared" si="11"/>
        <v>0</v>
      </c>
      <c r="DA59" s="72"/>
    </row>
    <row r="60" spans="1:105" ht="12" customHeight="1" x14ac:dyDescent="0.25">
      <c r="A60" s="203" t="s">
        <v>2415</v>
      </c>
      <c r="B60" s="303">
        <f t="shared" ref="B60:W60" si="12">IF(B$24=0,0,B$24/B$5)</f>
        <v>0.10766920029429118</v>
      </c>
      <c r="C60" s="303">
        <f t="shared" si="12"/>
        <v>0.11246877311683751</v>
      </c>
      <c r="D60" s="303">
        <f t="shared" si="12"/>
        <v>0.15998629469293851</v>
      </c>
      <c r="E60" s="303">
        <f t="shared" si="12"/>
        <v>0.15475294212644003</v>
      </c>
      <c r="F60" s="303">
        <f t="shared" si="12"/>
        <v>0.14320804260489015</v>
      </c>
      <c r="G60" s="303">
        <f t="shared" si="12"/>
        <v>0.14903137594450191</v>
      </c>
      <c r="H60" s="303">
        <f t="shared" si="12"/>
        <v>0.1530137423530048</v>
      </c>
      <c r="I60" s="303">
        <f t="shared" si="12"/>
        <v>0.14254238289785368</v>
      </c>
      <c r="J60" s="303">
        <f t="shared" si="12"/>
        <v>0.14577387792387633</v>
      </c>
      <c r="K60" s="303">
        <f t="shared" si="12"/>
        <v>0.14446541678714125</v>
      </c>
      <c r="L60" s="303">
        <f t="shared" si="12"/>
        <v>0.11774425279017091</v>
      </c>
      <c r="M60" s="303">
        <f t="shared" si="12"/>
        <v>0.15215841898505544</v>
      </c>
      <c r="N60" s="303">
        <f t="shared" si="12"/>
        <v>0.15333907864274385</v>
      </c>
      <c r="O60" s="303">
        <f t="shared" si="12"/>
        <v>0.14149701313774296</v>
      </c>
      <c r="P60" s="303">
        <f t="shared" si="12"/>
        <v>0.14300444009480195</v>
      </c>
      <c r="Q60" s="303">
        <f t="shared" si="12"/>
        <v>0.1413493592736812</v>
      </c>
      <c r="R60" s="303">
        <f t="shared" si="12"/>
        <v>0.14685771684643201</v>
      </c>
      <c r="S60" s="303">
        <f t="shared" si="12"/>
        <v>0.15570250738202207</v>
      </c>
      <c r="T60" s="303">
        <f t="shared" si="12"/>
        <v>0.14330926730935495</v>
      </c>
      <c r="U60" s="303">
        <f t="shared" si="12"/>
        <v>0.14412706212748391</v>
      </c>
      <c r="V60" s="303">
        <f t="shared" si="12"/>
        <v>0.14570858977590215</v>
      </c>
      <c r="W60" s="303">
        <f t="shared" si="12"/>
        <v>0.14392507961207024</v>
      </c>
      <c r="DA60" s="175"/>
    </row>
    <row r="61" spans="1:105" ht="12" customHeight="1" x14ac:dyDescent="0.25">
      <c r="A61" s="62" t="s">
        <v>2416</v>
      </c>
      <c r="B61" s="304">
        <f t="shared" ref="B61:W61" si="13">IF(B$25=0,0,B$25/B$5)</f>
        <v>0.10766920029429118</v>
      </c>
      <c r="C61" s="304">
        <f t="shared" si="13"/>
        <v>0.11246877311683751</v>
      </c>
      <c r="D61" s="304">
        <f t="shared" si="13"/>
        <v>0.15998629469293851</v>
      </c>
      <c r="E61" s="304">
        <f t="shared" si="13"/>
        <v>0.15475294212644003</v>
      </c>
      <c r="F61" s="304">
        <f t="shared" si="13"/>
        <v>0.14320804260489015</v>
      </c>
      <c r="G61" s="304">
        <f t="shared" si="13"/>
        <v>0.14903137594450191</v>
      </c>
      <c r="H61" s="304">
        <f t="shared" si="13"/>
        <v>0.1530137423530048</v>
      </c>
      <c r="I61" s="304">
        <f t="shared" si="13"/>
        <v>0.14254238289785368</v>
      </c>
      <c r="J61" s="304">
        <f t="shared" si="13"/>
        <v>0.14577387792387633</v>
      </c>
      <c r="K61" s="304">
        <f t="shared" si="13"/>
        <v>0.14446541678714125</v>
      </c>
      <c r="L61" s="304">
        <f t="shared" si="13"/>
        <v>0.11774425279017091</v>
      </c>
      <c r="M61" s="304">
        <f t="shared" si="13"/>
        <v>0.15215841898505544</v>
      </c>
      <c r="N61" s="304">
        <f t="shared" si="13"/>
        <v>0.15333907864274385</v>
      </c>
      <c r="O61" s="304">
        <f t="shared" si="13"/>
        <v>0.14149701313774296</v>
      </c>
      <c r="P61" s="304">
        <f t="shared" si="13"/>
        <v>0.14300444009480195</v>
      </c>
      <c r="Q61" s="304">
        <f t="shared" si="13"/>
        <v>0.1413493592736812</v>
      </c>
      <c r="R61" s="304">
        <f t="shared" si="13"/>
        <v>0.14685771684643201</v>
      </c>
      <c r="S61" s="304">
        <f t="shared" si="13"/>
        <v>0.15570250738202207</v>
      </c>
      <c r="T61" s="304">
        <f t="shared" si="13"/>
        <v>0.14330926730935495</v>
      </c>
      <c r="U61" s="304">
        <f t="shared" si="13"/>
        <v>0.14412706212748391</v>
      </c>
      <c r="V61" s="304">
        <f t="shared" si="13"/>
        <v>0.14570858977590215</v>
      </c>
      <c r="W61" s="304">
        <f t="shared" si="13"/>
        <v>0.14392507961207024</v>
      </c>
      <c r="DA61" s="72"/>
    </row>
    <row r="62" spans="1:105" ht="12" customHeight="1" x14ac:dyDescent="0.25">
      <c r="A62" s="62" t="s">
        <v>2418</v>
      </c>
      <c r="B62" s="304">
        <f t="shared" ref="B62:W62" si="14">IF(B$26=0,0,B$26/B$5)</f>
        <v>0</v>
      </c>
      <c r="C62" s="304">
        <f t="shared" si="14"/>
        <v>0</v>
      </c>
      <c r="D62" s="304">
        <f t="shared" si="14"/>
        <v>0</v>
      </c>
      <c r="E62" s="304">
        <f t="shared" si="14"/>
        <v>0</v>
      </c>
      <c r="F62" s="304">
        <f t="shared" si="14"/>
        <v>0</v>
      </c>
      <c r="G62" s="304">
        <f t="shared" si="14"/>
        <v>0</v>
      </c>
      <c r="H62" s="304">
        <f t="shared" si="14"/>
        <v>0</v>
      </c>
      <c r="I62" s="304">
        <f t="shared" si="14"/>
        <v>0</v>
      </c>
      <c r="J62" s="304">
        <f t="shared" si="14"/>
        <v>0</v>
      </c>
      <c r="K62" s="304">
        <f t="shared" si="14"/>
        <v>0</v>
      </c>
      <c r="L62" s="304">
        <f t="shared" si="14"/>
        <v>0</v>
      </c>
      <c r="M62" s="304">
        <f t="shared" si="14"/>
        <v>0</v>
      </c>
      <c r="N62" s="304">
        <f t="shared" si="14"/>
        <v>0</v>
      </c>
      <c r="O62" s="304">
        <f t="shared" si="14"/>
        <v>0</v>
      </c>
      <c r="P62" s="304">
        <f t="shared" si="14"/>
        <v>0</v>
      </c>
      <c r="Q62" s="304">
        <f t="shared" si="14"/>
        <v>0</v>
      </c>
      <c r="R62" s="304">
        <f t="shared" si="14"/>
        <v>0</v>
      </c>
      <c r="S62" s="304">
        <f t="shared" si="14"/>
        <v>0</v>
      </c>
      <c r="T62" s="304">
        <f t="shared" si="14"/>
        <v>0</v>
      </c>
      <c r="U62" s="304">
        <f t="shared" si="14"/>
        <v>0</v>
      </c>
      <c r="V62" s="304">
        <f t="shared" si="14"/>
        <v>0</v>
      </c>
      <c r="W62" s="304">
        <f t="shared" si="14"/>
        <v>0</v>
      </c>
      <c r="DA62" s="72"/>
    </row>
    <row r="63" spans="1:105" ht="12" customHeight="1" x14ac:dyDescent="0.25">
      <c r="A63" s="203" t="s">
        <v>2420</v>
      </c>
      <c r="B63" s="303">
        <f t="shared" ref="B63:W63" si="15">IF(B$27=0,0,B$27/B$5)</f>
        <v>0.32952956462613187</v>
      </c>
      <c r="C63" s="303">
        <f t="shared" si="15"/>
        <v>0.3232297223287306</v>
      </c>
      <c r="D63" s="303">
        <f t="shared" si="15"/>
        <v>0.26237732625372606</v>
      </c>
      <c r="E63" s="303">
        <f t="shared" si="15"/>
        <v>0.2721098793535251</v>
      </c>
      <c r="F63" s="303">
        <f t="shared" si="15"/>
        <v>0.28784166754571983</v>
      </c>
      <c r="G63" s="303">
        <f t="shared" si="15"/>
        <v>0.28268354755830855</v>
      </c>
      <c r="H63" s="303">
        <f t="shared" si="15"/>
        <v>0.27533654214732861</v>
      </c>
      <c r="I63" s="303">
        <f t="shared" si="15"/>
        <v>0.27750745387674824</v>
      </c>
      <c r="J63" s="303">
        <f t="shared" si="15"/>
        <v>0.26322830675901121</v>
      </c>
      <c r="K63" s="303">
        <f t="shared" si="15"/>
        <v>0.26403499415986836</v>
      </c>
      <c r="L63" s="303">
        <f t="shared" si="15"/>
        <v>0.31760730137618176</v>
      </c>
      <c r="M63" s="303">
        <f t="shared" si="15"/>
        <v>0.26193028374227251</v>
      </c>
      <c r="N63" s="303">
        <f t="shared" si="15"/>
        <v>0.2595089927098993</v>
      </c>
      <c r="O63" s="303">
        <f t="shared" si="15"/>
        <v>0.27922966332314841</v>
      </c>
      <c r="P63" s="303">
        <f t="shared" si="15"/>
        <v>0.27629028748899498</v>
      </c>
      <c r="Q63" s="303">
        <f t="shared" si="15"/>
        <v>0.28129578102813946</v>
      </c>
      <c r="R63" s="303">
        <f t="shared" si="15"/>
        <v>0.26626393425711131</v>
      </c>
      <c r="S63" s="303">
        <f t="shared" si="15"/>
        <v>0.25364583156480791</v>
      </c>
      <c r="T63" s="303">
        <f t="shared" si="15"/>
        <v>0.26754795288552263</v>
      </c>
      <c r="U63" s="303">
        <f t="shared" si="15"/>
        <v>0.26955490555132466</v>
      </c>
      <c r="V63" s="303">
        <f t="shared" si="15"/>
        <v>0.266356765418926</v>
      </c>
      <c r="W63" s="303">
        <f t="shared" si="15"/>
        <v>0.26601624979697674</v>
      </c>
      <c r="DA63" s="175"/>
    </row>
    <row r="64" spans="1:105" ht="12" customHeight="1" x14ac:dyDescent="0.25">
      <c r="A64" s="62" t="s">
        <v>2421</v>
      </c>
      <c r="B64" s="304">
        <f t="shared" ref="B64:W64" si="16">IF(B$28=0,0,B$28/B$5)</f>
        <v>0.32952956462613187</v>
      </c>
      <c r="C64" s="304">
        <f t="shared" si="16"/>
        <v>0.3232297223287306</v>
      </c>
      <c r="D64" s="304">
        <f t="shared" si="16"/>
        <v>0.26237732625372606</v>
      </c>
      <c r="E64" s="304">
        <f t="shared" si="16"/>
        <v>0.2721098793535251</v>
      </c>
      <c r="F64" s="304">
        <f t="shared" si="16"/>
        <v>0.28784166754571983</v>
      </c>
      <c r="G64" s="304">
        <f t="shared" si="16"/>
        <v>0.28268354755830855</v>
      </c>
      <c r="H64" s="304">
        <f t="shared" si="16"/>
        <v>0.27533654214732861</v>
      </c>
      <c r="I64" s="304">
        <f t="shared" si="16"/>
        <v>0.27750745387674824</v>
      </c>
      <c r="J64" s="304">
        <f t="shared" si="16"/>
        <v>0.26322830675901121</v>
      </c>
      <c r="K64" s="304">
        <f t="shared" si="16"/>
        <v>0.26403499415986836</v>
      </c>
      <c r="L64" s="304">
        <f t="shared" si="16"/>
        <v>0.31760730137618176</v>
      </c>
      <c r="M64" s="304">
        <f t="shared" si="16"/>
        <v>0.26193028374227251</v>
      </c>
      <c r="N64" s="304">
        <f t="shared" si="16"/>
        <v>0.2595089927098993</v>
      </c>
      <c r="O64" s="304">
        <f t="shared" si="16"/>
        <v>0.27922966332314841</v>
      </c>
      <c r="P64" s="304">
        <f t="shared" si="16"/>
        <v>0.27629028748899498</v>
      </c>
      <c r="Q64" s="304">
        <f t="shared" si="16"/>
        <v>0.28129578102813946</v>
      </c>
      <c r="R64" s="304">
        <f t="shared" si="16"/>
        <v>0.26626393425711131</v>
      </c>
      <c r="S64" s="304">
        <f t="shared" si="16"/>
        <v>0.25364583156480791</v>
      </c>
      <c r="T64" s="304">
        <f t="shared" si="16"/>
        <v>0.26754795288552263</v>
      </c>
      <c r="U64" s="304">
        <f t="shared" si="16"/>
        <v>0.26955490555132466</v>
      </c>
      <c r="V64" s="304">
        <f t="shared" si="16"/>
        <v>0.266356765418926</v>
      </c>
      <c r="W64" s="304">
        <f t="shared" si="16"/>
        <v>0.26601624979697674</v>
      </c>
      <c r="DA64" s="72"/>
    </row>
    <row r="65" spans="1:105" ht="12" customHeight="1" x14ac:dyDescent="0.25">
      <c r="A65" s="62" t="s">
        <v>2428</v>
      </c>
      <c r="B65" s="304">
        <f t="shared" ref="B65:W65" si="17">IF(B$34=0,0,B$34/B$5)</f>
        <v>0</v>
      </c>
      <c r="C65" s="304">
        <f t="shared" si="17"/>
        <v>0</v>
      </c>
      <c r="D65" s="304">
        <f t="shared" si="17"/>
        <v>0</v>
      </c>
      <c r="E65" s="304">
        <f t="shared" si="17"/>
        <v>0</v>
      </c>
      <c r="F65" s="304">
        <f t="shared" si="17"/>
        <v>0</v>
      </c>
      <c r="G65" s="304">
        <f t="shared" si="17"/>
        <v>0</v>
      </c>
      <c r="H65" s="304">
        <f t="shared" si="17"/>
        <v>0</v>
      </c>
      <c r="I65" s="304">
        <f t="shared" si="17"/>
        <v>0</v>
      </c>
      <c r="J65" s="304">
        <f t="shared" si="17"/>
        <v>0</v>
      </c>
      <c r="K65" s="304">
        <f t="shared" si="17"/>
        <v>0</v>
      </c>
      <c r="L65" s="304">
        <f t="shared" si="17"/>
        <v>0</v>
      </c>
      <c r="M65" s="304">
        <f t="shared" si="17"/>
        <v>0</v>
      </c>
      <c r="N65" s="304">
        <f t="shared" si="17"/>
        <v>0</v>
      </c>
      <c r="O65" s="304">
        <f t="shared" si="17"/>
        <v>0</v>
      </c>
      <c r="P65" s="304">
        <f t="shared" si="17"/>
        <v>0</v>
      </c>
      <c r="Q65" s="304">
        <f t="shared" si="17"/>
        <v>0</v>
      </c>
      <c r="R65" s="304">
        <f t="shared" si="17"/>
        <v>0</v>
      </c>
      <c r="S65" s="304">
        <f t="shared" si="17"/>
        <v>0</v>
      </c>
      <c r="T65" s="304">
        <f t="shared" si="17"/>
        <v>0</v>
      </c>
      <c r="U65" s="304">
        <f t="shared" si="17"/>
        <v>0</v>
      </c>
      <c r="V65" s="304">
        <f t="shared" si="17"/>
        <v>0</v>
      </c>
      <c r="W65" s="304">
        <f t="shared" si="17"/>
        <v>0</v>
      </c>
      <c r="DA65" s="72"/>
    </row>
    <row r="66" spans="1:105" ht="12" customHeight="1" x14ac:dyDescent="0.25">
      <c r="A66" s="203" t="s">
        <v>2430</v>
      </c>
      <c r="B66" s="303">
        <f t="shared" ref="B66:W66" si="18">IF(B$35=0,0,B$35/B$5)</f>
        <v>0.31165168608885174</v>
      </c>
      <c r="C66" s="303">
        <f t="shared" si="18"/>
        <v>0.31686711790356242</v>
      </c>
      <c r="D66" s="303">
        <f t="shared" si="18"/>
        <v>0.36688256852072604</v>
      </c>
      <c r="E66" s="303">
        <f t="shared" si="18"/>
        <v>0.35439807522686562</v>
      </c>
      <c r="F66" s="303">
        <f t="shared" si="18"/>
        <v>0.33965753303801466</v>
      </c>
      <c r="G66" s="303">
        <f t="shared" si="18"/>
        <v>0.34089000238615946</v>
      </c>
      <c r="H66" s="303">
        <f t="shared" si="18"/>
        <v>0.35026290883973821</v>
      </c>
      <c r="I66" s="303">
        <f t="shared" si="18"/>
        <v>0.35873224550203364</v>
      </c>
      <c r="J66" s="303">
        <f t="shared" si="18"/>
        <v>0.38312607573528451</v>
      </c>
      <c r="K66" s="303">
        <f t="shared" si="18"/>
        <v>0.38227987396814583</v>
      </c>
      <c r="L66" s="303">
        <f t="shared" si="18"/>
        <v>0.32182057190372598</v>
      </c>
      <c r="M66" s="303">
        <f t="shared" si="18"/>
        <v>0.3783586585302337</v>
      </c>
      <c r="N66" s="303">
        <f t="shared" si="18"/>
        <v>0.38062481423977962</v>
      </c>
      <c r="O66" s="303">
        <f t="shared" si="18"/>
        <v>0.35644372019498211</v>
      </c>
      <c r="P66" s="303">
        <f t="shared" si="18"/>
        <v>0.36024680006298998</v>
      </c>
      <c r="Q66" s="303">
        <f t="shared" si="18"/>
        <v>0.35263098166505413</v>
      </c>
      <c r="R66" s="303">
        <f t="shared" si="18"/>
        <v>0.37415977239411402</v>
      </c>
      <c r="S66" s="303">
        <f t="shared" si="18"/>
        <v>0.38748699026302713</v>
      </c>
      <c r="T66" s="303">
        <f t="shared" si="18"/>
        <v>0.37446681925873554</v>
      </c>
      <c r="U66" s="303">
        <f t="shared" si="18"/>
        <v>0.36994840385146349</v>
      </c>
      <c r="V66" s="303">
        <f t="shared" si="18"/>
        <v>0.37391850139231181</v>
      </c>
      <c r="W66" s="303">
        <f t="shared" si="18"/>
        <v>0.37640805494485097</v>
      </c>
      <c r="DA66" s="175"/>
    </row>
    <row r="67" spans="1:105" ht="12" customHeight="1" x14ac:dyDescent="0.25">
      <c r="A67" s="203" t="s">
        <v>2442</v>
      </c>
      <c r="B67" s="303">
        <f t="shared" ref="B67:W67" si="19">IF(B$46=0,0,B$46/B$5)</f>
        <v>0</v>
      </c>
      <c r="C67" s="303">
        <f t="shared" si="19"/>
        <v>0</v>
      </c>
      <c r="D67" s="303">
        <f t="shared" si="19"/>
        <v>0</v>
      </c>
      <c r="E67" s="303">
        <f t="shared" si="19"/>
        <v>0</v>
      </c>
      <c r="F67" s="303">
        <f t="shared" si="19"/>
        <v>0</v>
      </c>
      <c r="G67" s="303">
        <f t="shared" si="19"/>
        <v>0</v>
      </c>
      <c r="H67" s="303">
        <f t="shared" si="19"/>
        <v>0</v>
      </c>
      <c r="I67" s="303">
        <f t="shared" si="19"/>
        <v>0</v>
      </c>
      <c r="J67" s="303">
        <f t="shared" si="19"/>
        <v>0</v>
      </c>
      <c r="K67" s="303">
        <f t="shared" si="19"/>
        <v>0</v>
      </c>
      <c r="L67" s="303">
        <f t="shared" si="19"/>
        <v>0</v>
      </c>
      <c r="M67" s="303">
        <f t="shared" si="19"/>
        <v>0</v>
      </c>
      <c r="N67" s="303">
        <f t="shared" si="19"/>
        <v>0</v>
      </c>
      <c r="O67" s="303">
        <f t="shared" si="19"/>
        <v>0</v>
      </c>
      <c r="P67" s="303">
        <f t="shared" si="19"/>
        <v>0</v>
      </c>
      <c r="Q67" s="303">
        <f t="shared" si="19"/>
        <v>0</v>
      </c>
      <c r="R67" s="303">
        <f t="shared" si="19"/>
        <v>0</v>
      </c>
      <c r="S67" s="303">
        <f t="shared" si="19"/>
        <v>0</v>
      </c>
      <c r="T67" s="303">
        <f t="shared" si="19"/>
        <v>0</v>
      </c>
      <c r="U67" s="303">
        <f t="shared" si="19"/>
        <v>0</v>
      </c>
      <c r="V67" s="303">
        <f t="shared" si="19"/>
        <v>0</v>
      </c>
      <c r="W67" s="303">
        <f t="shared" si="19"/>
        <v>0</v>
      </c>
      <c r="DA67" s="175"/>
    </row>
    <row r="68" spans="1:105" ht="12" customHeight="1" x14ac:dyDescent="0.25">
      <c r="A68" s="41" t="s">
        <v>2444</v>
      </c>
      <c r="B68" s="237">
        <f t="shared" ref="B68:W68" si="20">IF(B$47=0,0,B$47/B$5)</f>
        <v>0</v>
      </c>
      <c r="C68" s="237">
        <f t="shared" si="20"/>
        <v>0</v>
      </c>
      <c r="D68" s="237">
        <f t="shared" si="20"/>
        <v>0</v>
      </c>
      <c r="E68" s="237">
        <f t="shared" si="20"/>
        <v>0</v>
      </c>
      <c r="F68" s="237">
        <f t="shared" si="20"/>
        <v>0</v>
      </c>
      <c r="G68" s="237">
        <f t="shared" si="20"/>
        <v>0</v>
      </c>
      <c r="H68" s="237">
        <f t="shared" si="20"/>
        <v>0</v>
      </c>
      <c r="I68" s="237">
        <f t="shared" si="20"/>
        <v>0</v>
      </c>
      <c r="J68" s="237">
        <f t="shared" si="20"/>
        <v>0</v>
      </c>
      <c r="K68" s="237">
        <f t="shared" si="20"/>
        <v>0</v>
      </c>
      <c r="L68" s="237">
        <f t="shared" si="20"/>
        <v>0</v>
      </c>
      <c r="M68" s="237">
        <f t="shared" si="20"/>
        <v>0</v>
      </c>
      <c r="N68" s="237">
        <f t="shared" si="20"/>
        <v>0</v>
      </c>
      <c r="O68" s="237">
        <f t="shared" si="20"/>
        <v>0</v>
      </c>
      <c r="P68" s="237">
        <f t="shared" si="20"/>
        <v>0</v>
      </c>
      <c r="Q68" s="237">
        <f t="shared" si="20"/>
        <v>0</v>
      </c>
      <c r="R68" s="237">
        <f t="shared" si="20"/>
        <v>0</v>
      </c>
      <c r="S68" s="237">
        <f t="shared" si="20"/>
        <v>0</v>
      </c>
      <c r="T68" s="237">
        <f t="shared" si="20"/>
        <v>0</v>
      </c>
      <c r="U68" s="237">
        <f t="shared" si="20"/>
        <v>0</v>
      </c>
      <c r="V68" s="237">
        <f t="shared" si="20"/>
        <v>0</v>
      </c>
      <c r="W68" s="237">
        <f t="shared" si="20"/>
        <v>0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432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25</v>
      </c>
      <c r="B72" s="322">
        <f>IF(B$5=0,0,B$5/TRE_fec!B$5)</f>
        <v>1.3446794910626791</v>
      </c>
      <c r="C72" s="322">
        <f>IF(C$5=0,0,C$5/TRE_fec!C$5)</f>
        <v>1.2878331335347055</v>
      </c>
      <c r="D72" s="322">
        <f>IF(D$5=0,0,D$5/TRE_fec!D$5)</f>
        <v>0.88976036193698971</v>
      </c>
      <c r="E72" s="322">
        <f>IF(E$5=0,0,E$5/TRE_fec!E$5)</f>
        <v>0.9381137366042861</v>
      </c>
      <c r="F72" s="322">
        <f>IF(F$5=0,0,F$5/TRE_fec!F$5)</f>
        <v>1.0350104454442348</v>
      </c>
      <c r="G72" s="322">
        <f>IF(G$5=0,0,G$5/TRE_fec!G$5)</f>
        <v>0.99487037960729729</v>
      </c>
      <c r="H72" s="322">
        <f>IF(H$5=0,0,H$5/TRE_fec!H$5)</f>
        <v>0.95493739447404169</v>
      </c>
      <c r="I72" s="322">
        <f>IF(I$5=0,0,I$5/TRE_fec!I$5)</f>
        <v>0.99406184067586323</v>
      </c>
      <c r="J72" s="322">
        <f>IF(J$5=0,0,J$5/TRE_fec!J$5)</f>
        <v>0.92256538113820896</v>
      </c>
      <c r="K72" s="322">
        <f>IF(K$5=0,0,K$5/TRE_fec!K$5)</f>
        <v>0.93164894150267841</v>
      </c>
      <c r="L72" s="322">
        <f>IF(L$5=0,0,L$5/TRE_fec!L$5)</f>
        <v>1.2167600539806596</v>
      </c>
      <c r="M72" s="322">
        <f>IF(M$5=0,0,M$5/TRE_fec!M$5)</f>
        <v>0.90406968895075213</v>
      </c>
      <c r="N72" s="322">
        <f>IF(N$5=0,0,N$5/TRE_fec!N$5)</f>
        <v>0.89558183929830182</v>
      </c>
      <c r="O72" s="322">
        <f>IF(O$5=0,0,O$5/TRE_fec!O$5)</f>
        <v>1.0051003307127675</v>
      </c>
      <c r="P72" s="322">
        <f>IF(P$5=0,0,P$5/TRE_fec!P$5)</f>
        <v>0.98871883406396055</v>
      </c>
      <c r="Q72" s="322">
        <f>IF(Q$5=0,0,Q$5/TRE_fec!Q$5)</f>
        <v>1.0145355957460658</v>
      </c>
      <c r="R72" s="322">
        <f>IF(R$5=0,0,R$5/TRE_fec!R$5)</f>
        <v>0.94055225959252997</v>
      </c>
      <c r="S72" s="322">
        <f>IF(S$5=0,0,S$5/TRE_fec!S$5)</f>
        <v>0.87087226365668757</v>
      </c>
      <c r="T72" s="322">
        <f>IF(T$5=0,0,T$5/TRE_fec!T$5)</f>
        <v>0.98932583315333711</v>
      </c>
      <c r="U72" s="322">
        <f>IF(U$5=0,0,U$5/TRE_fec!U$5)</f>
        <v>0.98898800596562797</v>
      </c>
      <c r="V72" s="322">
        <f>IF(V$5=0,0,V$5/TRE_fec!V$5)</f>
        <v>0.97133549985343104</v>
      </c>
      <c r="W72" s="322">
        <f>IF(W$5=0,0,W$5/TRE_fec!W$5)</f>
        <v>0.98452190046313659</v>
      </c>
      <c r="DA72" s="95"/>
    </row>
    <row r="73" spans="1:105" ht="12" customHeight="1" x14ac:dyDescent="0.25">
      <c r="A73" s="55" t="s">
        <v>92</v>
      </c>
      <c r="B73" s="332">
        <f>IF(B$6=0,0,B$6/TRE_fec!B$6)</f>
        <v>0</v>
      </c>
      <c r="C73" s="332">
        <f>IF(C$6=0,0,C$6/TRE_fec!C$6)</f>
        <v>0</v>
      </c>
      <c r="D73" s="332">
        <f>IF(D$6=0,0,D$6/TRE_fec!D$6)</f>
        <v>0</v>
      </c>
      <c r="E73" s="332">
        <f>IF(E$6=0,0,E$6/TRE_fec!E$6)</f>
        <v>0</v>
      </c>
      <c r="F73" s="332">
        <f>IF(F$6=0,0,F$6/TRE_fec!F$6)</f>
        <v>0</v>
      </c>
      <c r="G73" s="332">
        <f>IF(G$6=0,0,G$6/TRE_fec!G$6)</f>
        <v>0</v>
      </c>
      <c r="H73" s="332">
        <f>IF(H$6=0,0,H$6/TRE_fec!H$6)</f>
        <v>0</v>
      </c>
      <c r="I73" s="332">
        <f>IF(I$6=0,0,I$6/TRE_fec!I$6)</f>
        <v>0</v>
      </c>
      <c r="J73" s="332">
        <f>IF(J$6=0,0,J$6/TRE_fec!J$6)</f>
        <v>0</v>
      </c>
      <c r="K73" s="332">
        <f>IF(K$6=0,0,K$6/TRE_fec!K$6)</f>
        <v>0</v>
      </c>
      <c r="L73" s="332">
        <f>IF(L$6=0,0,L$6/TRE_fec!L$6)</f>
        <v>0</v>
      </c>
      <c r="M73" s="332">
        <f>IF(M$6=0,0,M$6/TRE_fec!M$6)</f>
        <v>0</v>
      </c>
      <c r="N73" s="332">
        <f>IF(N$6=0,0,N$6/TRE_fec!N$6)</f>
        <v>0</v>
      </c>
      <c r="O73" s="332">
        <f>IF(O$6=0,0,O$6/TRE_fec!O$6)</f>
        <v>0</v>
      </c>
      <c r="P73" s="332">
        <f>IF(P$6=0,0,P$6/TRE_fec!P$6)</f>
        <v>0</v>
      </c>
      <c r="Q73" s="332">
        <f>IF(Q$6=0,0,Q$6/TRE_fec!Q$6)</f>
        <v>0</v>
      </c>
      <c r="R73" s="332">
        <f>IF(R$6=0,0,R$6/TRE_fec!R$6)</f>
        <v>0</v>
      </c>
      <c r="S73" s="332">
        <f>IF(S$6=0,0,S$6/TRE_fec!S$6)</f>
        <v>0</v>
      </c>
      <c r="T73" s="332">
        <f>IF(T$6=0,0,T$6/TRE_fec!T$6)</f>
        <v>0</v>
      </c>
      <c r="U73" s="332">
        <f>IF(U$6=0,0,U$6/TRE_fec!U$6)</f>
        <v>0</v>
      </c>
      <c r="V73" s="332">
        <f>IF(V$6=0,0,V$6/TRE_fec!V$6)</f>
        <v>0</v>
      </c>
      <c r="W73" s="332">
        <f>IF(W$6=0,0,W$6/TRE_fec!W$6)</f>
        <v>0</v>
      </c>
      <c r="DA73" s="67"/>
    </row>
    <row r="74" spans="1:105" ht="12" customHeight="1" x14ac:dyDescent="0.25">
      <c r="A74" s="202" t="s">
        <v>93</v>
      </c>
      <c r="B74" s="333">
        <f>IF(B$7=0,0,B$7/TRE_fec!B$7)</f>
        <v>0</v>
      </c>
      <c r="C74" s="333">
        <f>IF(C$7=0,0,C$7/TRE_fec!C$7)</f>
        <v>0</v>
      </c>
      <c r="D74" s="333">
        <f>IF(D$7=0,0,D$7/TRE_fec!D$7)</f>
        <v>0</v>
      </c>
      <c r="E74" s="333">
        <f>IF(E$7=0,0,E$7/TRE_fec!E$7)</f>
        <v>0</v>
      </c>
      <c r="F74" s="333">
        <f>IF(F$7=0,0,F$7/TRE_fec!F$7)</f>
        <v>0</v>
      </c>
      <c r="G74" s="333">
        <f>IF(G$7=0,0,G$7/TRE_fec!G$7)</f>
        <v>0</v>
      </c>
      <c r="H74" s="333">
        <f>IF(H$7=0,0,H$7/TRE_fec!H$7)</f>
        <v>0</v>
      </c>
      <c r="I74" s="333">
        <f>IF(I$7=0,0,I$7/TRE_fec!I$7)</f>
        <v>0</v>
      </c>
      <c r="J74" s="333">
        <f>IF(J$7=0,0,J$7/TRE_fec!J$7)</f>
        <v>0</v>
      </c>
      <c r="K74" s="333">
        <f>IF(K$7=0,0,K$7/TRE_fec!K$7)</f>
        <v>0</v>
      </c>
      <c r="L74" s="333">
        <f>IF(L$7=0,0,L$7/TRE_fec!L$7)</f>
        <v>0</v>
      </c>
      <c r="M74" s="333">
        <f>IF(M$7=0,0,M$7/TRE_fec!M$7)</f>
        <v>0</v>
      </c>
      <c r="N74" s="333">
        <f>IF(N$7=0,0,N$7/TRE_fec!N$7)</f>
        <v>0</v>
      </c>
      <c r="O74" s="333">
        <f>IF(O$7=0,0,O$7/TRE_fec!O$7)</f>
        <v>0</v>
      </c>
      <c r="P74" s="333">
        <f>IF(P$7=0,0,P$7/TRE_fec!P$7)</f>
        <v>0</v>
      </c>
      <c r="Q74" s="333">
        <f>IF(Q$7=0,0,Q$7/TRE_fec!Q$7)</f>
        <v>0</v>
      </c>
      <c r="R74" s="333">
        <f>IF(R$7=0,0,R$7/TRE_fec!R$7)</f>
        <v>0</v>
      </c>
      <c r="S74" s="333">
        <f>IF(S$7=0,0,S$7/TRE_fec!S$7)</f>
        <v>0</v>
      </c>
      <c r="T74" s="333">
        <f>IF(T$7=0,0,T$7/TRE_fec!T$7)</f>
        <v>0</v>
      </c>
      <c r="U74" s="333">
        <f>IF(U$7=0,0,U$7/TRE_fec!U$7)</f>
        <v>0</v>
      </c>
      <c r="V74" s="333">
        <f>IF(V$7=0,0,V$7/TRE_fec!V$7)</f>
        <v>0</v>
      </c>
      <c r="W74" s="333">
        <f>IF(W$7=0,0,W$7/TRE_fec!W$7)</f>
        <v>0</v>
      </c>
      <c r="DA74" s="174"/>
    </row>
    <row r="75" spans="1:105" ht="12" customHeight="1" x14ac:dyDescent="0.25">
      <c r="A75" s="202" t="s">
        <v>94</v>
      </c>
      <c r="B75" s="333">
        <f>IF(B$8=0,0,B$8/TRE_fec!B$8)</f>
        <v>0</v>
      </c>
      <c r="C75" s="333">
        <f>IF(C$8=0,0,C$8/TRE_fec!C$8)</f>
        <v>0</v>
      </c>
      <c r="D75" s="333">
        <f>IF(D$8=0,0,D$8/TRE_fec!D$8)</f>
        <v>0</v>
      </c>
      <c r="E75" s="333">
        <f>IF(E$8=0,0,E$8/TRE_fec!E$8)</f>
        <v>0</v>
      </c>
      <c r="F75" s="333">
        <f>IF(F$8=0,0,F$8/TRE_fec!F$8)</f>
        <v>0</v>
      </c>
      <c r="G75" s="333">
        <f>IF(G$8=0,0,G$8/TRE_fec!G$8)</f>
        <v>0</v>
      </c>
      <c r="H75" s="333">
        <f>IF(H$8=0,0,H$8/TRE_fec!H$8)</f>
        <v>0</v>
      </c>
      <c r="I75" s="333">
        <f>IF(I$8=0,0,I$8/TRE_fec!I$8)</f>
        <v>0</v>
      </c>
      <c r="J75" s="333">
        <f>IF(J$8=0,0,J$8/TRE_fec!J$8)</f>
        <v>0</v>
      </c>
      <c r="K75" s="333">
        <f>IF(K$8=0,0,K$8/TRE_fec!K$8)</f>
        <v>0</v>
      </c>
      <c r="L75" s="333">
        <f>IF(L$8=0,0,L$8/TRE_fec!L$8)</f>
        <v>0</v>
      </c>
      <c r="M75" s="333">
        <f>IF(M$8=0,0,M$8/TRE_fec!M$8)</f>
        <v>0</v>
      </c>
      <c r="N75" s="333">
        <f>IF(N$8=0,0,N$8/TRE_fec!N$8)</f>
        <v>0</v>
      </c>
      <c r="O75" s="333">
        <f>IF(O$8=0,0,O$8/TRE_fec!O$8)</f>
        <v>0</v>
      </c>
      <c r="P75" s="333">
        <f>IF(P$8=0,0,P$8/TRE_fec!P$8)</f>
        <v>0</v>
      </c>
      <c r="Q75" s="333">
        <f>IF(Q$8=0,0,Q$8/TRE_fec!Q$8)</f>
        <v>0</v>
      </c>
      <c r="R75" s="333">
        <f>IF(R$8=0,0,R$8/TRE_fec!R$8)</f>
        <v>0</v>
      </c>
      <c r="S75" s="333">
        <f>IF(S$8=0,0,S$8/TRE_fec!S$8)</f>
        <v>0</v>
      </c>
      <c r="T75" s="333">
        <f>IF(T$8=0,0,T$8/TRE_fec!T$8)</f>
        <v>0</v>
      </c>
      <c r="U75" s="333">
        <f>IF(U$8=0,0,U$8/TRE_fec!U$8)</f>
        <v>0</v>
      </c>
      <c r="V75" s="333">
        <f>IF(V$8=0,0,V$8/TRE_fec!V$8)</f>
        <v>0</v>
      </c>
      <c r="W75" s="333">
        <f>IF(W$8=0,0,W$8/TRE_fec!W$8)</f>
        <v>0</v>
      </c>
      <c r="DA75" s="174"/>
    </row>
    <row r="76" spans="1:105" ht="12" customHeight="1" x14ac:dyDescent="0.25">
      <c r="A76" s="202" t="s">
        <v>95</v>
      </c>
      <c r="B76" s="333">
        <f>IF(B$9=0,0,B$9/TRE_fec!B$9)</f>
        <v>0</v>
      </c>
      <c r="C76" s="333">
        <f>IF(C$9=0,0,C$9/TRE_fec!C$9)</f>
        <v>0</v>
      </c>
      <c r="D76" s="333">
        <f>IF(D$9=0,0,D$9/TRE_fec!D$9)</f>
        <v>0</v>
      </c>
      <c r="E76" s="333">
        <f>IF(E$9=0,0,E$9/TRE_fec!E$9)</f>
        <v>0</v>
      </c>
      <c r="F76" s="333">
        <f>IF(F$9=0,0,F$9/TRE_fec!F$9)</f>
        <v>0</v>
      </c>
      <c r="G76" s="333">
        <f>IF(G$9=0,0,G$9/TRE_fec!G$9)</f>
        <v>0</v>
      </c>
      <c r="H76" s="333">
        <f>IF(H$9=0,0,H$9/TRE_fec!H$9)</f>
        <v>0</v>
      </c>
      <c r="I76" s="333">
        <f>IF(I$9=0,0,I$9/TRE_fec!I$9)</f>
        <v>0</v>
      </c>
      <c r="J76" s="333">
        <f>IF(J$9=0,0,J$9/TRE_fec!J$9)</f>
        <v>0</v>
      </c>
      <c r="K76" s="333">
        <f>IF(K$9=0,0,K$9/TRE_fec!K$9)</f>
        <v>0</v>
      </c>
      <c r="L76" s="333">
        <f>IF(L$9=0,0,L$9/TRE_fec!L$9)</f>
        <v>0</v>
      </c>
      <c r="M76" s="333">
        <f>IF(M$9=0,0,M$9/TRE_fec!M$9)</f>
        <v>0</v>
      </c>
      <c r="N76" s="333">
        <f>IF(N$9=0,0,N$9/TRE_fec!N$9)</f>
        <v>0</v>
      </c>
      <c r="O76" s="333">
        <f>IF(O$9=0,0,O$9/TRE_fec!O$9)</f>
        <v>0</v>
      </c>
      <c r="P76" s="333">
        <f>IF(P$9=0,0,P$9/TRE_fec!P$9)</f>
        <v>0</v>
      </c>
      <c r="Q76" s="333">
        <f>IF(Q$9=0,0,Q$9/TRE_fec!Q$9)</f>
        <v>0</v>
      </c>
      <c r="R76" s="333">
        <f>IF(R$9=0,0,R$9/TRE_fec!R$9)</f>
        <v>0</v>
      </c>
      <c r="S76" s="333">
        <f>IF(S$9=0,0,S$9/TRE_fec!S$9)</f>
        <v>0</v>
      </c>
      <c r="T76" s="333">
        <f>IF(T$9=0,0,T$9/TRE_fec!T$9)</f>
        <v>0</v>
      </c>
      <c r="U76" s="333">
        <f>IF(U$9=0,0,U$9/TRE_fec!U$9)</f>
        <v>0</v>
      </c>
      <c r="V76" s="333">
        <f>IF(V$9=0,0,V$9/TRE_fec!V$9)</f>
        <v>0</v>
      </c>
      <c r="W76" s="333">
        <f>IF(W$9=0,0,W$9/TRE_fec!W$9)</f>
        <v>0</v>
      </c>
      <c r="DA76" s="174"/>
    </row>
    <row r="77" spans="1:105" ht="12" customHeight="1" x14ac:dyDescent="0.25">
      <c r="A77" s="56" t="s">
        <v>96</v>
      </c>
      <c r="B77" s="334">
        <f>IF(B$10=0,0,B$10/TRE_fec!B$10)</f>
        <v>1.0681307174392372</v>
      </c>
      <c r="C77" s="334">
        <f>IF(C$10=0,0,C$10/TRE_fec!C$10)</f>
        <v>1.0501604708951053</v>
      </c>
      <c r="D77" s="334">
        <f>IF(D$10=0,0,D$10/TRE_fec!D$10)</f>
        <v>0.89413292262764221</v>
      </c>
      <c r="E77" s="334">
        <f>IF(E$10=0,0,E$10/TRE_fec!E$10)</f>
        <v>0.9823839948148978</v>
      </c>
      <c r="F77" s="334">
        <f>IF(F$10=0,0,F$10/TRE_fec!F$10)</f>
        <v>1.0677666863161865</v>
      </c>
      <c r="G77" s="334">
        <f>IF(G$10=0,0,G$10/TRE_fec!G$10)</f>
        <v>1.0853847935354473</v>
      </c>
      <c r="H77" s="334">
        <f>IF(H$10=0,0,H$10/TRE_fec!H$10)</f>
        <v>1.0131398528392546</v>
      </c>
      <c r="I77" s="334">
        <f>IF(I$10=0,0,I$10/TRE_fec!I$10)</f>
        <v>0.99616166173553056</v>
      </c>
      <c r="J77" s="334">
        <f>IF(J$10=0,0,J$10/TRE_fec!J$10)</f>
        <v>0.8113864425395928</v>
      </c>
      <c r="K77" s="334">
        <f>IF(K$10=0,0,K$10/TRE_fec!K$10)</f>
        <v>0.84552741962837563</v>
      </c>
      <c r="L77" s="334">
        <f>IF(L$10=0,0,L$10/TRE_fec!L$10)</f>
        <v>0.96261479257456017</v>
      </c>
      <c r="M77" s="334">
        <f>IF(M$10=0,0,M$10/TRE_fec!M$10)</f>
        <v>0.81480500170822834</v>
      </c>
      <c r="N77" s="334">
        <f>IF(N$10=0,0,N$10/TRE_fec!N$10)</f>
        <v>0.82805994799061078</v>
      </c>
      <c r="O77" s="334">
        <f>IF(O$10=0,0,O$10/TRE_fec!O$10)</f>
        <v>1.0217014602076153</v>
      </c>
      <c r="P77" s="334">
        <f>IF(P$10=0,0,P$10/TRE_fec!P$10)</f>
        <v>0.9937438887976463</v>
      </c>
      <c r="Q77" s="334">
        <f>IF(Q$10=0,0,Q$10/TRE_fec!Q$10)</f>
        <v>1.0474373798399348</v>
      </c>
      <c r="R77" s="334">
        <f>IF(R$10=0,0,R$10/TRE_fec!R$10)</f>
        <v>0.9194855732398074</v>
      </c>
      <c r="S77" s="334">
        <f>IF(S$10=0,0,S$10/TRE_fec!S$10)</f>
        <v>0.82692413598448322</v>
      </c>
      <c r="T77" s="334">
        <f>IF(T$10=0,0,T$10/TRE_fec!T$10)</f>
        <v>1.0094332709981386</v>
      </c>
      <c r="U77" s="334">
        <f>IF(U$10=0,0,U$10/TRE_fec!U$10)</f>
        <v>1.0185535749016823</v>
      </c>
      <c r="V77" s="334">
        <f>IF(V$10=0,0,V$10/TRE_fec!V$10)</f>
        <v>0.9957867671887205</v>
      </c>
      <c r="W77" s="334">
        <f>IF(W$10=0,0,W$10/TRE_fec!W$10)</f>
        <v>1.006339526263325</v>
      </c>
      <c r="DA77" s="68"/>
    </row>
    <row r="78" spans="1:105" ht="12" customHeight="1" x14ac:dyDescent="0.25">
      <c r="A78" s="203" t="s">
        <v>2405</v>
      </c>
      <c r="B78" s="350">
        <f>IF(B$16=0,0,B$16/TRE_fec!B$16)</f>
        <v>1.7091512687555956</v>
      </c>
      <c r="C78" s="350">
        <f>IF(C$16=0,0,C$16/TRE_fec!C$16)</f>
        <v>1.6153542558039424</v>
      </c>
      <c r="D78" s="350">
        <f>IF(D$16=0,0,D$16/TRE_fec!D$16)</f>
        <v>0.93291858788035409</v>
      </c>
      <c r="E78" s="350">
        <f>IF(E$16=0,0,E$16/TRE_fec!E$16)</f>
        <v>1.0186944778647711</v>
      </c>
      <c r="F78" s="350">
        <f>IF(F$16=0,0,F$16/TRE_fec!F$16)</f>
        <v>1.1836244121987642</v>
      </c>
      <c r="G78" s="350">
        <f>IF(G$16=0,0,G$16/TRE_fec!G$16)</f>
        <v>1.1192858218634625</v>
      </c>
      <c r="H78" s="350">
        <f>IF(H$16=0,0,H$16/TRE_fec!H$16)</f>
        <v>1.0485474088362532</v>
      </c>
      <c r="I78" s="350">
        <f>IF(I$16=0,0,I$16/TRE_fec!I$16)</f>
        <v>1.0983107507594987</v>
      </c>
      <c r="J78" s="350">
        <f>IF(J$16=0,0,J$16/TRE_fec!J$16)</f>
        <v>0.96756389995193526</v>
      </c>
      <c r="K78" s="350">
        <f>IF(K$16=0,0,K$16/TRE_fec!K$16)</f>
        <v>0.98005259483994334</v>
      </c>
      <c r="L78" s="350">
        <f>IF(L$16=0,0,L$16/TRE_fec!L$16)</f>
        <v>1.5051796120208838</v>
      </c>
      <c r="M78" s="350">
        <f>IF(M$16=0,0,M$16/TRE_fec!M$16)</f>
        <v>0.9447726783162671</v>
      </c>
      <c r="N78" s="350">
        <f>IF(N$16=0,0,N$16/TRE_fec!N$16)</f>
        <v>0.92759593323378864</v>
      </c>
      <c r="O78" s="350">
        <f>IF(O$16=0,0,O$16/TRE_fec!O$16)</f>
        <v>1.1170111611593179</v>
      </c>
      <c r="P78" s="350">
        <f>IF(P$16=0,0,P$16/TRE_fec!P$16)</f>
        <v>1.0879310849195922</v>
      </c>
      <c r="Q78" s="350">
        <f>IF(Q$16=0,0,Q$16/TRE_fec!Q$16)</f>
        <v>1.1354385180146416</v>
      </c>
      <c r="R78" s="350">
        <f>IF(R$16=0,0,R$16/TRE_fec!R$16)</f>
        <v>0.99875785287878049</v>
      </c>
      <c r="S78" s="350">
        <f>IF(S$16=0,0,S$16/TRE_fec!S$16)</f>
        <v>0.88179748297849647</v>
      </c>
      <c r="T78" s="350">
        <f>IF(T$16=0,0,T$16/TRE_fec!T$16)</f>
        <v>1.0604074486256827</v>
      </c>
      <c r="U78" s="350">
        <f>IF(U$16=0,0,U$16/TRE_fec!U$16)</f>
        <v>1.0669663448243536</v>
      </c>
      <c r="V78" s="350">
        <f>IF(V$16=0,0,V$16/TRE_fec!V$16)</f>
        <v>1.0359003213160705</v>
      </c>
      <c r="W78" s="350">
        <f>IF(W$16=0,0,W$16/TRE_fec!W$16)</f>
        <v>1.0499559502045823</v>
      </c>
      <c r="DA78" s="175"/>
    </row>
    <row r="79" spans="1:105" ht="12" customHeight="1" x14ac:dyDescent="0.25">
      <c r="A79" s="203" t="s">
        <v>2415</v>
      </c>
      <c r="B79" s="350">
        <f>IF(B$24=0,0,B$24/TRE_fec!B$24)</f>
        <v>1.715585545487236</v>
      </c>
      <c r="C79" s="350">
        <f>IF(C$24=0,0,C$24/TRE_fec!C$24)</f>
        <v>1.7094822096336988</v>
      </c>
      <c r="D79" s="350">
        <f>IF(D$24=0,0,D$24/TRE_fec!D$24)</f>
        <v>1.6597879881371631</v>
      </c>
      <c r="E79" s="350">
        <f>IF(E$24=0,0,E$24/TRE_fec!E$24)</f>
        <v>1.675525828421411</v>
      </c>
      <c r="F79" s="350">
        <f>IF(F$24=0,0,F$24/TRE_fec!F$24)</f>
        <v>1.695375806553802</v>
      </c>
      <c r="G79" s="350">
        <f>IF(G$24=0,0,G$24/TRE_fec!G$24)</f>
        <v>1.6931491693670893</v>
      </c>
      <c r="H79" s="350">
        <f>IF(H$24=0,0,H$24/TRE_fec!H$24)</f>
        <v>1.6808436708050001</v>
      </c>
      <c r="I79" s="350">
        <f>IF(I$24=0,0,I$24/TRE_fec!I$24)</f>
        <v>1.6642551871172981</v>
      </c>
      <c r="J79" s="350">
        <f>IF(J$24=0,0,J$24/TRE_fec!J$24)</f>
        <v>1.6280711348251338</v>
      </c>
      <c r="K79" s="350">
        <f>IF(K$24=0,0,K$24/TRE_fec!K$24)</f>
        <v>1.6288134668271794</v>
      </c>
      <c r="L79" s="350">
        <f>IF(L$24=0,0,L$24/TRE_fec!L$24)</f>
        <v>1.6990780435381323</v>
      </c>
      <c r="M79" s="350">
        <f>IF(M$24=0,0,M$24/TRE_fec!M$24)</f>
        <v>1.6401726798005196</v>
      </c>
      <c r="N79" s="350">
        <f>IF(N$24=0,0,N$24/TRE_fec!N$24)</f>
        <v>1.6380760109823067</v>
      </c>
      <c r="O79" s="350">
        <f>IF(O$24=0,0,O$24/TRE_fec!O$24)</f>
        <v>1.6672275339550475</v>
      </c>
      <c r="P79" s="350">
        <f>IF(P$24=0,0,P$24/TRE_fec!P$24)</f>
        <v>1.6623838402494815</v>
      </c>
      <c r="Q79" s="350">
        <f>IF(Q$24=0,0,Q$24/TRE_fec!Q$24)</f>
        <v>1.6730420572057307</v>
      </c>
      <c r="R79" s="350">
        <f>IF(R$24=0,0,R$24/TRE_fec!R$24)</f>
        <v>1.6442620017013485</v>
      </c>
      <c r="S79" s="350">
        <f>IF(S$24=0,0,S$24/TRE_fec!S$24)</f>
        <v>1.6285900639646973</v>
      </c>
      <c r="T79" s="350">
        <f>IF(T$24=0,0,T$24/TRE_fec!T$24)</f>
        <v>1.667468626726706</v>
      </c>
      <c r="U79" s="350">
        <f>IF(U$24=0,0,U$24/TRE_fec!U$24)</f>
        <v>1.6701529695451431</v>
      </c>
      <c r="V79" s="350">
        <f>IF(V$24=0,0,V$24/TRE_fec!V$24)</f>
        <v>1.6642325457889102</v>
      </c>
      <c r="W79" s="350">
        <f>IF(W$24=0,0,W$24/TRE_fec!W$24)</f>
        <v>1.667269533836131</v>
      </c>
      <c r="DA79" s="175"/>
    </row>
    <row r="80" spans="1:105" ht="12" customHeight="1" x14ac:dyDescent="0.25">
      <c r="A80" s="203" t="s">
        <v>2420</v>
      </c>
      <c r="B80" s="350">
        <f>IF(B$27=0,0,B$27/TRE_fec!B$27)</f>
        <v>1.7091512687555943</v>
      </c>
      <c r="C80" s="350">
        <f>IF(C$27=0,0,C$27/TRE_fec!C$27)</f>
        <v>1.6153542558039427</v>
      </c>
      <c r="D80" s="350">
        <f>IF(D$27=0,0,D$27/TRE_fec!D$27)</f>
        <v>0.9329185878803542</v>
      </c>
      <c r="E80" s="350">
        <f>IF(E$27=0,0,E$27/TRE_fec!E$27)</f>
        <v>1.0186944778647713</v>
      </c>
      <c r="F80" s="350">
        <f>IF(F$27=0,0,F$27/TRE_fec!F$27)</f>
        <v>1.1836244121987645</v>
      </c>
      <c r="G80" s="350">
        <f>IF(G$27=0,0,G$27/TRE_fec!G$27)</f>
        <v>1.1192858218634627</v>
      </c>
      <c r="H80" s="350">
        <f>IF(H$27=0,0,H$27/TRE_fec!H$27)</f>
        <v>1.0485474088362532</v>
      </c>
      <c r="I80" s="350">
        <f>IF(I$27=0,0,I$27/TRE_fec!I$27)</f>
        <v>1.0983107507594985</v>
      </c>
      <c r="J80" s="350">
        <f>IF(J$27=0,0,J$27/TRE_fec!J$27)</f>
        <v>0.9675638999519357</v>
      </c>
      <c r="K80" s="350">
        <f>IF(K$27=0,0,K$27/TRE_fec!K$27)</f>
        <v>0.98005259483994323</v>
      </c>
      <c r="L80" s="350">
        <f>IF(L$27=0,0,L$27/TRE_fec!L$27)</f>
        <v>1.5051796120208829</v>
      </c>
      <c r="M80" s="350">
        <f>IF(M$27=0,0,M$27/TRE_fec!M$27)</f>
        <v>0.94477267831626732</v>
      </c>
      <c r="N80" s="350">
        <f>IF(N$27=0,0,N$27/TRE_fec!N$27)</f>
        <v>0.92759593323378908</v>
      </c>
      <c r="O80" s="350">
        <f>IF(O$27=0,0,O$27/TRE_fec!O$27)</f>
        <v>1.1170111611593174</v>
      </c>
      <c r="P80" s="350">
        <f>IF(P$27=0,0,P$27/TRE_fec!P$27)</f>
        <v>1.0879310849195918</v>
      </c>
      <c r="Q80" s="350">
        <f>IF(Q$27=0,0,Q$27/TRE_fec!Q$27)</f>
        <v>1.1354385180146411</v>
      </c>
      <c r="R80" s="350">
        <f>IF(R$27=0,0,R$27/TRE_fec!R$27)</f>
        <v>0.99875785287878138</v>
      </c>
      <c r="S80" s="350">
        <f>IF(S$27=0,0,S$27/TRE_fec!S$27)</f>
        <v>0.88179748297849669</v>
      </c>
      <c r="T80" s="350">
        <f>IF(T$27=0,0,T$27/TRE_fec!T$27)</f>
        <v>1.0604074486256827</v>
      </c>
      <c r="U80" s="350">
        <f>IF(U$27=0,0,U$27/TRE_fec!U$27)</f>
        <v>1.0669663448243534</v>
      </c>
      <c r="V80" s="350">
        <f>IF(V$27=0,0,V$27/TRE_fec!V$27)</f>
        <v>1.0359003213160707</v>
      </c>
      <c r="W80" s="350">
        <f>IF(W$27=0,0,W$27/TRE_fec!W$27)</f>
        <v>1.0499559502045825</v>
      </c>
      <c r="DA80" s="175"/>
    </row>
    <row r="81" spans="1:105" ht="12" customHeight="1" x14ac:dyDescent="0.25">
      <c r="A81" s="203" t="s">
        <v>2430</v>
      </c>
      <c r="B81" s="350">
        <f>IF(B$35=0,0,B$35/TRE_fec!B$35)</f>
        <v>2.6826127221059086</v>
      </c>
      <c r="C81" s="350">
        <f>IF(C$35=0,0,C$35/TRE_fec!C$35)</f>
        <v>2.6437325101469389</v>
      </c>
      <c r="D81" s="350">
        <f>IF(D$35=0,0,D$35/TRE_fec!D$35)</f>
        <v>2.3652845797966942</v>
      </c>
      <c r="E81" s="350">
        <f>IF(E$35=0,0,E$35/TRE_fec!E$35)</f>
        <v>2.3636740869908341</v>
      </c>
      <c r="F81" s="350">
        <f>IF(F$35=0,0,F$35/TRE_fec!F$35)</f>
        <v>2.430490454379663</v>
      </c>
      <c r="G81" s="350">
        <f>IF(G$35=0,0,G$35/TRE_fec!G$35)</f>
        <v>2.3622669178227058</v>
      </c>
      <c r="H81" s="350">
        <f>IF(H$35=0,0,H$35/TRE_fec!H$35)</f>
        <v>2.3631540188333915</v>
      </c>
      <c r="I81" s="350">
        <f>IF(I$35=0,0,I$35/TRE_fec!I$35)</f>
        <v>2.5193437243419328</v>
      </c>
      <c r="J81" s="350">
        <f>IF(J$35=0,0,J$35/TRE_fec!J$35)</f>
        <v>2.5690805191926049</v>
      </c>
      <c r="K81" s="350">
        <f>IF(K$35=0,0,K$35/TRE_fec!K$35)</f>
        <v>2.5857076755519057</v>
      </c>
      <c r="L81" s="350">
        <f>IF(L$35=0,0,L$35/TRE_fec!L$35)</f>
        <v>2.5586653527159537</v>
      </c>
      <c r="M81" s="350">
        <f>IF(M$35=0,0,M$35/TRE_fec!M$35)</f>
        <v>2.4885970076852413</v>
      </c>
      <c r="N81" s="350">
        <f>IF(N$35=0,0,N$35/TRE_fec!N$35)</f>
        <v>2.4922791290369575</v>
      </c>
      <c r="O81" s="350">
        <f>IF(O$35=0,0,O$35/TRE_fec!O$35)</f>
        <v>2.5229661279269879</v>
      </c>
      <c r="P81" s="350">
        <f>IF(P$35=0,0,P$35/TRE_fec!P$35)</f>
        <v>2.5225404071044131</v>
      </c>
      <c r="Q81" s="350">
        <f>IF(Q$35=0,0,Q$35/TRE_fec!Q$35)</f>
        <v>2.5086205183760417</v>
      </c>
      <c r="R81" s="350">
        <f>IF(R$35=0,0,R$35/TRE_fec!R$35)</f>
        <v>2.5424250360851337</v>
      </c>
      <c r="S81" s="350">
        <f>IF(S$35=0,0,S$35/TRE_fec!S$35)</f>
        <v>2.4947134710906842</v>
      </c>
      <c r="T81" s="350">
        <f>IF(T$35=0,0,T$35/TRE_fec!T$35)</f>
        <v>2.5325268275896065</v>
      </c>
      <c r="U81" s="350">
        <f>IF(U$35=0,0,U$35/TRE_fec!U$35)</f>
        <v>2.5130300796414757</v>
      </c>
      <c r="V81" s="350">
        <f>IF(V$35=0,0,V$35/TRE_fec!V$35)</f>
        <v>2.5149934823050026</v>
      </c>
      <c r="W81" s="350">
        <f>IF(W$35=0,0,W$35/TRE_fec!W$35)</f>
        <v>2.5264975292846068</v>
      </c>
      <c r="DA81" s="175"/>
    </row>
    <row r="82" spans="1:105" ht="12" customHeight="1" x14ac:dyDescent="0.25">
      <c r="A82" s="203" t="s">
        <v>2442</v>
      </c>
      <c r="B82" s="350">
        <f>IF(B$46=0,0,B$46/TRE_fec!B$46)</f>
        <v>0</v>
      </c>
      <c r="C82" s="350">
        <f>IF(C$46=0,0,C$46/TRE_fec!C$46)</f>
        <v>0</v>
      </c>
      <c r="D82" s="350">
        <f>IF(D$46=0,0,D$46/TRE_fec!D$46)</f>
        <v>0</v>
      </c>
      <c r="E82" s="350">
        <f>IF(E$46=0,0,E$46/TRE_fec!E$46)</f>
        <v>0</v>
      </c>
      <c r="F82" s="350">
        <f>IF(F$46=0,0,F$46/TRE_fec!F$46)</f>
        <v>0</v>
      </c>
      <c r="G82" s="350">
        <f>IF(G$46=0,0,G$46/TRE_fec!G$46)</f>
        <v>0</v>
      </c>
      <c r="H82" s="350">
        <f>IF(H$46=0,0,H$46/TRE_fec!H$46)</f>
        <v>0</v>
      </c>
      <c r="I82" s="350">
        <f>IF(I$46=0,0,I$46/TRE_fec!I$46)</f>
        <v>0</v>
      </c>
      <c r="J82" s="350">
        <f>IF(J$46=0,0,J$46/TRE_fec!J$46)</f>
        <v>0</v>
      </c>
      <c r="K82" s="350">
        <f>IF(K$46=0,0,K$46/TRE_fec!K$46)</f>
        <v>0</v>
      </c>
      <c r="L82" s="350">
        <f>IF(L$46=0,0,L$46/TRE_fec!L$46)</f>
        <v>0</v>
      </c>
      <c r="M82" s="350">
        <f>IF(M$46=0,0,M$46/TRE_fec!M$46)</f>
        <v>0</v>
      </c>
      <c r="N82" s="350">
        <f>IF(N$46=0,0,N$46/TRE_fec!N$46)</f>
        <v>0</v>
      </c>
      <c r="O82" s="350">
        <f>IF(O$46=0,0,O$46/TRE_fec!O$46)</f>
        <v>0</v>
      </c>
      <c r="P82" s="350">
        <f>IF(P$46=0,0,P$46/TRE_fec!P$46)</f>
        <v>0</v>
      </c>
      <c r="Q82" s="350">
        <f>IF(Q$46=0,0,Q$46/TRE_fec!Q$46)</f>
        <v>0</v>
      </c>
      <c r="R82" s="350">
        <f>IF(R$46=0,0,R$46/TRE_fec!R$46)</f>
        <v>0</v>
      </c>
      <c r="S82" s="350">
        <f>IF(S$46=0,0,S$46/TRE_fec!S$46)</f>
        <v>0</v>
      </c>
      <c r="T82" s="350">
        <f>IF(T$46=0,0,T$46/TRE_fec!T$46)</f>
        <v>0</v>
      </c>
      <c r="U82" s="350">
        <f>IF(U$46=0,0,U$46/TRE_fec!U$46)</f>
        <v>0</v>
      </c>
      <c r="V82" s="350">
        <f>IF(V$46=0,0,V$46/TRE_fec!V$46)</f>
        <v>0</v>
      </c>
      <c r="W82" s="350">
        <f>IF(W$46=0,0,W$46/TRE_fec!W$46)</f>
        <v>0</v>
      </c>
      <c r="DA82" s="175"/>
    </row>
    <row r="83" spans="1:105" ht="12" customHeight="1" x14ac:dyDescent="0.25">
      <c r="A83" s="41" t="s">
        <v>2444</v>
      </c>
      <c r="B83" s="335">
        <f>IF(B$47=0,0,B$47/TRE_fec!B$47)</f>
        <v>0</v>
      </c>
      <c r="C83" s="335">
        <f>IF(C$47=0,0,C$47/TRE_fec!C$47)</f>
        <v>0</v>
      </c>
      <c r="D83" s="335">
        <f>IF(D$47=0,0,D$47/TRE_fec!D$47)</f>
        <v>0</v>
      </c>
      <c r="E83" s="335">
        <f>IF(E$47=0,0,E$47/TRE_fec!E$47)</f>
        <v>0</v>
      </c>
      <c r="F83" s="335">
        <f>IF(F$47=0,0,F$47/TRE_fec!F$47)</f>
        <v>0</v>
      </c>
      <c r="G83" s="335">
        <f>IF(G$47=0,0,G$47/TRE_fec!G$47)</f>
        <v>0</v>
      </c>
      <c r="H83" s="335">
        <f>IF(H$47=0,0,H$47/TRE_fec!H$47)</f>
        <v>0</v>
      </c>
      <c r="I83" s="335">
        <f>IF(I$47=0,0,I$47/TRE_fec!I$47)</f>
        <v>0</v>
      </c>
      <c r="J83" s="335">
        <f>IF(J$47=0,0,J$47/TRE_fec!J$47)</f>
        <v>0</v>
      </c>
      <c r="K83" s="335">
        <f>IF(K$47=0,0,K$47/TRE_fec!K$47)</f>
        <v>0</v>
      </c>
      <c r="L83" s="335">
        <f>IF(L$47=0,0,L$47/TRE_fec!L$47)</f>
        <v>0</v>
      </c>
      <c r="M83" s="335">
        <f>IF(M$47=0,0,M$47/TRE_fec!M$47)</f>
        <v>0</v>
      </c>
      <c r="N83" s="335">
        <f>IF(N$47=0,0,N$47/TRE_fec!N$47)</f>
        <v>0</v>
      </c>
      <c r="O83" s="335">
        <f>IF(O$47=0,0,O$47/TRE_fec!O$47)</f>
        <v>0</v>
      </c>
      <c r="P83" s="335">
        <f>IF(P$47=0,0,P$47/TRE_fec!P$47)</f>
        <v>0</v>
      </c>
      <c r="Q83" s="335">
        <f>IF(Q$47=0,0,Q$47/TRE_fec!Q$47)</f>
        <v>0</v>
      </c>
      <c r="R83" s="335">
        <f>IF(R$47=0,0,R$47/TRE_fec!R$47)</f>
        <v>0</v>
      </c>
      <c r="S83" s="335">
        <f>IF(S$47=0,0,S$47/TRE_fec!S$47)</f>
        <v>0</v>
      </c>
      <c r="T83" s="335">
        <f>IF(T$47=0,0,T$47/TRE_fec!T$47)</f>
        <v>0</v>
      </c>
      <c r="U83" s="335">
        <f>IF(U$47=0,0,U$47/TRE_fec!U$47)</f>
        <v>0</v>
      </c>
      <c r="V83" s="335">
        <f>IF(V$47=0,0,V$47/TRE_fec!V$47)</f>
        <v>0</v>
      </c>
      <c r="W83" s="335">
        <f>IF(W$47=0,0,W$47/TRE_fec!W$47)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equipment"</f>
        <v>PT: Machinery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4753.0733641771312</v>
      </c>
      <c r="C3" s="205">
        <v>4697.6661048976048</v>
      </c>
      <c r="D3" s="205">
        <v>4468.8554771402278</v>
      </c>
      <c r="E3" s="205">
        <v>4205.0465312526003</v>
      </c>
      <c r="F3" s="205">
        <v>4260.7062533330254</v>
      </c>
      <c r="G3" s="205">
        <v>4201.69015355801</v>
      </c>
      <c r="H3" s="205">
        <v>4333.326012474743</v>
      </c>
      <c r="I3" s="205">
        <v>4576.8165352652886</v>
      </c>
      <c r="J3" s="205">
        <v>4593.1909379702392</v>
      </c>
      <c r="K3" s="205">
        <v>3749.9105874658949</v>
      </c>
      <c r="L3" s="205">
        <v>4028.433597023773</v>
      </c>
      <c r="M3" s="205">
        <v>3713.8738813476721</v>
      </c>
      <c r="N3" s="205">
        <v>3667.5943916399729</v>
      </c>
      <c r="O3" s="205">
        <v>3676.5822135603648</v>
      </c>
      <c r="P3" s="205">
        <v>3867.8456329294659</v>
      </c>
      <c r="Q3" s="205">
        <v>3838.8</v>
      </c>
      <c r="R3" s="205">
        <v>4038.6938374662409</v>
      </c>
      <c r="S3" s="205">
        <v>4273.1499418829908</v>
      </c>
      <c r="T3" s="205">
        <v>4413.8455686572843</v>
      </c>
      <c r="U3" s="205">
        <v>4434.340982504621</v>
      </c>
      <c r="V3" s="205">
        <v>4140.6949750488966</v>
      </c>
      <c r="W3" s="205">
        <v>4474.3644010555035</v>
      </c>
      <c r="DA3" s="112" t="s">
        <v>2526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3544.568915964076</v>
      </c>
      <c r="C5" s="205">
        <v>3611.1258770414101</v>
      </c>
      <c r="D5" s="205">
        <v>3671.6540817193682</v>
      </c>
      <c r="E5" s="205">
        <v>4276.3936607547084</v>
      </c>
      <c r="F5" s="205">
        <v>4351.031136236058</v>
      </c>
      <c r="G5" s="205">
        <v>4525.6725385339423</v>
      </c>
      <c r="H5" s="205">
        <v>5018.4497922509536</v>
      </c>
      <c r="I5" s="205">
        <v>5299.6064483015962</v>
      </c>
      <c r="J5" s="205">
        <v>5015.5573489305443</v>
      </c>
      <c r="K5" s="205">
        <v>4644.719812962875</v>
      </c>
      <c r="L5" s="205">
        <v>4450.9888343483153</v>
      </c>
      <c r="M5" s="205">
        <v>5060.385438993917</v>
      </c>
      <c r="N5" s="205">
        <v>4879.9420207447083</v>
      </c>
      <c r="O5" s="205">
        <v>4773.2359261801648</v>
      </c>
      <c r="P5" s="205">
        <v>5139.1079425954031</v>
      </c>
      <c r="Q5" s="205">
        <v>5552.2398119024238</v>
      </c>
      <c r="R5" s="205">
        <v>4774.7985568118929</v>
      </c>
      <c r="S5" s="205">
        <v>4824.3109453282959</v>
      </c>
      <c r="T5" s="205">
        <v>5314.2980915152784</v>
      </c>
      <c r="U5" s="205">
        <v>5291.722373509584</v>
      </c>
      <c r="V5" s="205">
        <v>4981.0799166464894</v>
      </c>
      <c r="W5" s="205">
        <v>5248.5669070665363</v>
      </c>
      <c r="DA5" s="112" t="s">
        <v>2527</v>
      </c>
    </row>
    <row r="6" spans="1:105" ht="12" customHeight="1" x14ac:dyDescent="0.25">
      <c r="A6" s="154" t="s">
        <v>2114</v>
      </c>
      <c r="B6" s="340">
        <v>4430.7111449550948</v>
      </c>
      <c r="C6" s="340">
        <v>4209.1755877073401</v>
      </c>
      <c r="D6" s="340">
        <v>3987.640030459585</v>
      </c>
      <c r="E6" s="340">
        <v>4652.2467022028504</v>
      </c>
      <c r="F6" s="340">
        <v>4652.2467022028504</v>
      </c>
      <c r="G6" s="340">
        <v>4873.7822594506042</v>
      </c>
      <c r="H6" s="340">
        <v>5316.8533739461136</v>
      </c>
      <c r="I6" s="340">
        <v>5759.924488441623</v>
      </c>
      <c r="J6" s="340">
        <v>5538.3889311938683</v>
      </c>
      <c r="K6" s="340">
        <v>5538.3889311938683</v>
      </c>
      <c r="L6" s="340">
        <v>5316.8533739461136</v>
      </c>
      <c r="M6" s="340">
        <v>5538.3889311938683</v>
      </c>
      <c r="N6" s="340">
        <v>5538.3889311938683</v>
      </c>
      <c r="O6" s="340">
        <v>5316.8533739461136</v>
      </c>
      <c r="P6" s="340">
        <v>5538.3889311938683</v>
      </c>
      <c r="Q6" s="340">
        <v>5981.4600456893777</v>
      </c>
      <c r="R6" s="340">
        <v>5759.924488441623</v>
      </c>
      <c r="S6" s="340">
        <v>5538.3889311938683</v>
      </c>
      <c r="T6" s="340">
        <v>5759.924488441623</v>
      </c>
      <c r="U6" s="340">
        <v>5759.924488441623</v>
      </c>
      <c r="V6" s="340">
        <v>5538.3889311938683</v>
      </c>
      <c r="W6" s="340">
        <v>5538.3889311938683</v>
      </c>
      <c r="DA6" s="160" t="s">
        <v>2528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664.60667174326431</v>
      </c>
      <c r="F7" s="342">
        <v>221.53555724775481</v>
      </c>
      <c r="G7" s="342">
        <v>443.07111449550951</v>
      </c>
      <c r="H7" s="342">
        <v>443.07111449550951</v>
      </c>
      <c r="I7" s="342">
        <v>664.60667174326431</v>
      </c>
      <c r="J7" s="342">
        <v>0</v>
      </c>
      <c r="K7" s="342">
        <v>0</v>
      </c>
      <c r="L7" s="342">
        <v>0</v>
      </c>
      <c r="M7" s="342">
        <v>443.07111449550951</v>
      </c>
      <c r="N7" s="342">
        <v>0</v>
      </c>
      <c r="O7" s="342">
        <v>0</v>
      </c>
      <c r="P7" s="342">
        <v>443.07111449550951</v>
      </c>
      <c r="Q7" s="342">
        <v>443.07111449550951</v>
      </c>
      <c r="R7" s="342">
        <v>0</v>
      </c>
      <c r="S7" s="342">
        <v>0</v>
      </c>
      <c r="T7" s="342">
        <v>221.53555724775481</v>
      </c>
      <c r="U7" s="342">
        <v>221.53555724775481</v>
      </c>
      <c r="V7" s="342">
        <v>0</v>
      </c>
      <c r="W7" s="342">
        <v>0</v>
      </c>
      <c r="DA7" s="161" t="s">
        <v>2529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221.5355572477547</v>
      </c>
      <c r="D8" s="344">
        <f t="shared" si="0"/>
        <v>221.53555724775515</v>
      </c>
      <c r="E8" s="344">
        <f t="shared" si="0"/>
        <v>0</v>
      </c>
      <c r="F8" s="344">
        <f t="shared" si="0"/>
        <v>221.5355572477547</v>
      </c>
      <c r="G8" s="344">
        <f t="shared" si="0"/>
        <v>221.53555724775561</v>
      </c>
      <c r="H8" s="344">
        <f t="shared" si="0"/>
        <v>0</v>
      </c>
      <c r="I8" s="344">
        <f t="shared" si="0"/>
        <v>221.5355572477547</v>
      </c>
      <c r="J8" s="344">
        <f t="shared" si="0"/>
        <v>221.5355572477547</v>
      </c>
      <c r="K8" s="344">
        <f t="shared" si="0"/>
        <v>0</v>
      </c>
      <c r="L8" s="344">
        <f t="shared" si="0"/>
        <v>221.5355572477547</v>
      </c>
      <c r="M8" s="344">
        <f t="shared" si="0"/>
        <v>221.5355572477547</v>
      </c>
      <c r="N8" s="344">
        <f t="shared" si="0"/>
        <v>0</v>
      </c>
      <c r="O8" s="344">
        <f t="shared" si="0"/>
        <v>221.5355572477547</v>
      </c>
      <c r="P8" s="344">
        <f t="shared" si="0"/>
        <v>221.5355572477547</v>
      </c>
      <c r="Q8" s="344">
        <f t="shared" si="0"/>
        <v>0</v>
      </c>
      <c r="R8" s="344">
        <f t="shared" si="0"/>
        <v>221.5355572477547</v>
      </c>
      <c r="S8" s="344">
        <f t="shared" si="0"/>
        <v>221.5355572477547</v>
      </c>
      <c r="T8" s="344">
        <f t="shared" si="0"/>
        <v>0</v>
      </c>
      <c r="U8" s="344">
        <f t="shared" si="0"/>
        <v>221.5355572477547</v>
      </c>
      <c r="V8" s="344">
        <f t="shared" si="0"/>
        <v>221.5355572477547</v>
      </c>
      <c r="W8" s="344">
        <f t="shared" si="0"/>
        <v>0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886.14222899101878</v>
      </c>
      <c r="C9" s="345">
        <f t="shared" si="1"/>
        <v>598.04971066592998</v>
      </c>
      <c r="D9" s="345">
        <f t="shared" si="1"/>
        <v>315.98594874021683</v>
      </c>
      <c r="E9" s="345">
        <f t="shared" si="1"/>
        <v>375.85304144814199</v>
      </c>
      <c r="F9" s="345">
        <f t="shared" si="1"/>
        <v>301.21556596679238</v>
      </c>
      <c r="G9" s="345">
        <f t="shared" si="1"/>
        <v>348.1097209166619</v>
      </c>
      <c r="H9" s="345">
        <f t="shared" si="1"/>
        <v>298.40358169516003</v>
      </c>
      <c r="I9" s="345">
        <f t="shared" si="1"/>
        <v>460.31804014002682</v>
      </c>
      <c r="J9" s="345">
        <f t="shared" si="1"/>
        <v>522.83158226332398</v>
      </c>
      <c r="K9" s="345">
        <f t="shared" si="1"/>
        <v>893.66911823099326</v>
      </c>
      <c r="L9" s="345">
        <f t="shared" si="1"/>
        <v>865.86453959779828</v>
      </c>
      <c r="M9" s="345">
        <f t="shared" si="1"/>
        <v>478.00349219995132</v>
      </c>
      <c r="N9" s="345">
        <f t="shared" si="1"/>
        <v>658.44691044915999</v>
      </c>
      <c r="O9" s="345">
        <f t="shared" si="1"/>
        <v>543.61744776594878</v>
      </c>
      <c r="P9" s="345">
        <f t="shared" si="1"/>
        <v>399.28098859846523</v>
      </c>
      <c r="Q9" s="345">
        <f t="shared" si="1"/>
        <v>429.22023378695394</v>
      </c>
      <c r="R9" s="345">
        <f t="shared" si="1"/>
        <v>985.12593162973008</v>
      </c>
      <c r="S9" s="345">
        <f t="shared" si="1"/>
        <v>714.07798586557237</v>
      </c>
      <c r="T9" s="345">
        <f t="shared" si="1"/>
        <v>445.62639692634457</v>
      </c>
      <c r="U9" s="345">
        <f t="shared" si="1"/>
        <v>468.20211493203897</v>
      </c>
      <c r="V9" s="345">
        <f t="shared" si="1"/>
        <v>557.30901454737887</v>
      </c>
      <c r="W9" s="345">
        <f t="shared" si="1"/>
        <v>289.82202412733204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113.4747205503009</v>
      </c>
      <c r="C12" s="212">
        <v>120.90515907136719</v>
      </c>
      <c r="D12" s="212">
        <v>124.4629406706793</v>
      </c>
      <c r="E12" s="212">
        <v>161.0300945829751</v>
      </c>
      <c r="F12" s="212">
        <v>160.54075666380061</v>
      </c>
      <c r="G12" s="212">
        <v>163.39999999999989</v>
      </c>
      <c r="H12" s="212">
        <v>170.3695614789338</v>
      </c>
      <c r="I12" s="212">
        <v>170.9203783319002</v>
      </c>
      <c r="J12" s="212">
        <v>171.0088564058469</v>
      </c>
      <c r="K12" s="212">
        <v>166.931728288908</v>
      </c>
      <c r="L12" s="212">
        <v>158.0394668959587</v>
      </c>
      <c r="M12" s="212">
        <v>166.36809974204641</v>
      </c>
      <c r="N12" s="212">
        <v>159.62553740326729</v>
      </c>
      <c r="O12" s="212">
        <v>160.3587274290627</v>
      </c>
      <c r="P12" s="212">
        <v>162.16440240756671</v>
      </c>
      <c r="Q12" s="212">
        <v>169.5180567497851</v>
      </c>
      <c r="R12" s="212">
        <v>144.8143594153052</v>
      </c>
      <c r="S12" s="212">
        <v>145.33585554600171</v>
      </c>
      <c r="T12" s="212">
        <v>156.13852106620811</v>
      </c>
      <c r="U12" s="212">
        <v>153.87824591573519</v>
      </c>
      <c r="V12" s="212">
        <v>145.53929492691319</v>
      </c>
      <c r="W12" s="212">
        <v>154.93379191745481</v>
      </c>
      <c r="DA12" s="109" t="s">
        <v>2530</v>
      </c>
    </row>
    <row r="13" spans="1:105" ht="12" customHeight="1" x14ac:dyDescent="0.25">
      <c r="A13" s="24" t="s">
        <v>30</v>
      </c>
      <c r="B13" s="215">
        <v>0</v>
      </c>
      <c r="C13" s="215">
        <v>0</v>
      </c>
      <c r="D13" s="215">
        <v>0</v>
      </c>
      <c r="E13" s="215">
        <v>0</v>
      </c>
      <c r="F13" s="215">
        <v>0</v>
      </c>
      <c r="G13" s="215">
        <v>0</v>
      </c>
      <c r="H13" s="215">
        <v>0</v>
      </c>
      <c r="I13" s="215">
        <v>0</v>
      </c>
      <c r="J13" s="215">
        <v>0</v>
      </c>
      <c r="K13" s="215">
        <v>0</v>
      </c>
      <c r="L13" s="215">
        <v>0</v>
      </c>
      <c r="M13" s="215">
        <v>0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0.1003439380911436</v>
      </c>
      <c r="T13" s="215">
        <v>0.13035253654342219</v>
      </c>
      <c r="U13" s="215">
        <v>4.3422184006878757E-2</v>
      </c>
      <c r="V13" s="215">
        <v>4.3852106620808247E-3</v>
      </c>
      <c r="W13" s="215">
        <v>9.5012897678417876E-2</v>
      </c>
      <c r="DA13" s="85" t="s">
        <v>2531</v>
      </c>
    </row>
    <row r="14" spans="1:105" ht="12" customHeight="1" x14ac:dyDescent="0.25">
      <c r="A14" s="14" t="s">
        <v>31</v>
      </c>
      <c r="B14" s="206">
        <f t="shared" ref="B14:W14" si="2">B15+B16+B17+B18+B19</f>
        <v>15.602837489251934</v>
      </c>
      <c r="C14" s="206">
        <f t="shared" si="2"/>
        <v>13.672914875322441</v>
      </c>
      <c r="D14" s="206">
        <f t="shared" si="2"/>
        <v>14.777815993121237</v>
      </c>
      <c r="E14" s="206">
        <f t="shared" si="2"/>
        <v>44.666809974204646</v>
      </c>
      <c r="F14" s="206">
        <f t="shared" si="2"/>
        <v>37.243766122098009</v>
      </c>
      <c r="G14" s="206">
        <f t="shared" si="2"/>
        <v>38.63886500429922</v>
      </c>
      <c r="H14" s="206">
        <f t="shared" si="2"/>
        <v>38.385726569217532</v>
      </c>
      <c r="I14" s="206">
        <f t="shared" si="2"/>
        <v>31.073774720550297</v>
      </c>
      <c r="J14" s="206">
        <f t="shared" si="2"/>
        <v>23.956233877901973</v>
      </c>
      <c r="K14" s="206">
        <f t="shared" si="2"/>
        <v>22.809716251074803</v>
      </c>
      <c r="L14" s="206">
        <f t="shared" si="2"/>
        <v>10.676354256233878</v>
      </c>
      <c r="M14" s="206">
        <f t="shared" si="2"/>
        <v>18.534479793637139</v>
      </c>
      <c r="N14" s="206">
        <f t="shared" si="2"/>
        <v>16.33705932932072</v>
      </c>
      <c r="O14" s="206">
        <f t="shared" si="2"/>
        <v>15.23834909716251</v>
      </c>
      <c r="P14" s="206">
        <f t="shared" si="2"/>
        <v>16.193723129836631</v>
      </c>
      <c r="Q14" s="206">
        <f t="shared" si="2"/>
        <v>18.39114359415305</v>
      </c>
      <c r="R14" s="206">
        <f t="shared" si="2"/>
        <v>18.534479793637139</v>
      </c>
      <c r="S14" s="206">
        <f t="shared" si="2"/>
        <v>17.805331040412721</v>
      </c>
      <c r="T14" s="206">
        <f t="shared" si="2"/>
        <v>17.722355975924337</v>
      </c>
      <c r="U14" s="206">
        <f t="shared" si="2"/>
        <v>16.384866723989681</v>
      </c>
      <c r="V14" s="206">
        <f t="shared" si="2"/>
        <v>15.466294067067928</v>
      </c>
      <c r="W14" s="206">
        <f t="shared" si="2"/>
        <v>15.410318142734312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2532</v>
      </c>
    </row>
    <row r="16" spans="1:105" ht="12" customHeight="1" x14ac:dyDescent="0.25">
      <c r="A16" s="18" t="s">
        <v>33</v>
      </c>
      <c r="B16" s="206">
        <v>6.7784178847807386</v>
      </c>
      <c r="C16" s="206">
        <v>6.7784178847807386</v>
      </c>
      <c r="D16" s="206">
        <v>6.7784178847807386</v>
      </c>
      <c r="E16" s="206">
        <v>31.632760103181429</v>
      </c>
      <c r="F16" s="206">
        <v>27.119518486672391</v>
      </c>
      <c r="G16" s="206">
        <v>30.509458297506441</v>
      </c>
      <c r="H16" s="206">
        <v>28.249527085124669</v>
      </c>
      <c r="I16" s="206">
        <v>23.072484952708511</v>
      </c>
      <c r="J16" s="206">
        <v>20.875150472914871</v>
      </c>
      <c r="K16" s="206">
        <v>18.677730008598449</v>
      </c>
      <c r="L16" s="206">
        <v>5.4934651762682716</v>
      </c>
      <c r="M16" s="206">
        <v>16.480395528804809</v>
      </c>
      <c r="N16" s="206">
        <v>14.28297506448839</v>
      </c>
      <c r="O16" s="206">
        <v>13.184264832330181</v>
      </c>
      <c r="P16" s="206">
        <v>13.184264832330181</v>
      </c>
      <c r="Q16" s="206">
        <v>14.28297506448839</v>
      </c>
      <c r="R16" s="206">
        <v>16.480395528804809</v>
      </c>
      <c r="S16" s="206">
        <v>15.153138435081679</v>
      </c>
      <c r="T16" s="206">
        <v>15.46190885640585</v>
      </c>
      <c r="U16" s="206">
        <v>13.65674978503869</v>
      </c>
      <c r="V16" s="206">
        <v>12.805245055889941</v>
      </c>
      <c r="W16" s="206">
        <v>12.56130696474635</v>
      </c>
      <c r="DA16" s="71" t="s">
        <v>2533</v>
      </c>
    </row>
    <row r="17" spans="1:105" ht="12" customHeight="1" x14ac:dyDescent="0.25">
      <c r="A17" s="18" t="s">
        <v>69</v>
      </c>
      <c r="B17" s="206">
        <v>2.0698194325021499</v>
      </c>
      <c r="C17" s="206">
        <v>2.0698194325021499</v>
      </c>
      <c r="D17" s="206">
        <v>4.139638865004299</v>
      </c>
      <c r="E17" s="206">
        <v>7.2444539982803091</v>
      </c>
      <c r="F17" s="206">
        <v>7.2444539982803091</v>
      </c>
      <c r="G17" s="206">
        <v>6.2095442820292339</v>
      </c>
      <c r="H17" s="206">
        <v>8.2163370593293195</v>
      </c>
      <c r="I17" s="206">
        <v>5.135167669819432</v>
      </c>
      <c r="J17" s="206">
        <v>3.0810834049871021</v>
      </c>
      <c r="K17" s="206">
        <v>3.0810834049871021</v>
      </c>
      <c r="L17" s="206">
        <v>3.0810834049871021</v>
      </c>
      <c r="M17" s="206">
        <v>2.0540842648323299</v>
      </c>
      <c r="N17" s="206">
        <v>2.0540842648323299</v>
      </c>
      <c r="O17" s="206">
        <v>2.0540842648323299</v>
      </c>
      <c r="P17" s="206">
        <v>2.0540842648323299</v>
      </c>
      <c r="Q17" s="206">
        <v>4.1081685296646597</v>
      </c>
      <c r="R17" s="206">
        <v>2.0540842648323299</v>
      </c>
      <c r="S17" s="206">
        <v>2.1629406706792782</v>
      </c>
      <c r="T17" s="206">
        <v>2.1361994840928631</v>
      </c>
      <c r="U17" s="206">
        <v>2.2656061908856411</v>
      </c>
      <c r="V17" s="206">
        <v>2.660017196904557</v>
      </c>
      <c r="W17" s="206">
        <v>2.847979363714531</v>
      </c>
      <c r="DA17" s="71" t="s">
        <v>2534</v>
      </c>
    </row>
    <row r="18" spans="1:105" ht="12" customHeight="1" x14ac:dyDescent="0.25">
      <c r="A18" s="18" t="s">
        <v>70</v>
      </c>
      <c r="B18" s="206">
        <v>6.7546001719690452</v>
      </c>
      <c r="C18" s="206">
        <v>4.8246775580395527</v>
      </c>
      <c r="D18" s="206">
        <v>3.8597592433362</v>
      </c>
      <c r="E18" s="206">
        <v>5.7895958727429058</v>
      </c>
      <c r="F18" s="206">
        <v>2.8797936371453128</v>
      </c>
      <c r="G18" s="206">
        <v>1.9198624247635421</v>
      </c>
      <c r="H18" s="206">
        <v>1.9198624247635421</v>
      </c>
      <c r="I18" s="206">
        <v>2.8661220980223558</v>
      </c>
      <c r="J18" s="206">
        <v>0</v>
      </c>
      <c r="K18" s="206">
        <v>0</v>
      </c>
      <c r="L18" s="206">
        <v>0</v>
      </c>
      <c r="M18" s="206">
        <v>0</v>
      </c>
      <c r="N18" s="206">
        <v>0</v>
      </c>
      <c r="O18" s="206">
        <v>0</v>
      </c>
      <c r="P18" s="206">
        <v>0.95537403267411869</v>
      </c>
      <c r="Q18" s="206">
        <v>0</v>
      </c>
      <c r="R18" s="206">
        <v>0</v>
      </c>
      <c r="S18" s="206">
        <v>0.48822012037833179</v>
      </c>
      <c r="T18" s="206">
        <v>0.1232158211521926</v>
      </c>
      <c r="U18" s="206">
        <v>0.4614789337919174</v>
      </c>
      <c r="V18" s="206">
        <v>0</v>
      </c>
      <c r="W18" s="206">
        <v>0</v>
      </c>
      <c r="DA18" s="71" t="s">
        <v>2535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1.050902837489252</v>
      </c>
      <c r="L19" s="206">
        <v>2.101805674978503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1.031814273430782E-3</v>
      </c>
      <c r="T19" s="206">
        <v>1.031814273430782E-3</v>
      </c>
      <c r="U19" s="206">
        <v>1.031814273430782E-3</v>
      </c>
      <c r="V19" s="206">
        <v>1.031814273430782E-3</v>
      </c>
      <c r="W19" s="206">
        <v>1.031814273430782E-3</v>
      </c>
      <c r="DA19" s="71" t="s">
        <v>2536</v>
      </c>
    </row>
    <row r="20" spans="1:105" ht="12" customHeight="1" x14ac:dyDescent="0.25">
      <c r="A20" s="14" t="s">
        <v>35</v>
      </c>
      <c r="B20" s="206">
        <f t="shared" ref="B20:W20" si="3">B21+B22</f>
        <v>9.4797936371453133</v>
      </c>
      <c r="C20" s="206">
        <f t="shared" si="3"/>
        <v>15.348237317282891</v>
      </c>
      <c r="D20" s="206">
        <f t="shared" si="3"/>
        <v>16.831470335339642</v>
      </c>
      <c r="E20" s="206">
        <f t="shared" si="3"/>
        <v>18.12123817712812</v>
      </c>
      <c r="F20" s="206">
        <f t="shared" si="3"/>
        <v>20.80825451418745</v>
      </c>
      <c r="G20" s="206">
        <f t="shared" si="3"/>
        <v>21.302665520206361</v>
      </c>
      <c r="H20" s="206">
        <f t="shared" si="3"/>
        <v>23.882201203783321</v>
      </c>
      <c r="I20" s="206">
        <f t="shared" si="3"/>
        <v>29.901117798796211</v>
      </c>
      <c r="J20" s="206">
        <f t="shared" si="3"/>
        <v>37.274290627687023</v>
      </c>
      <c r="K20" s="206">
        <f t="shared" si="3"/>
        <v>36.951848667239886</v>
      </c>
      <c r="L20" s="206">
        <f t="shared" si="3"/>
        <v>30.91143594153052</v>
      </c>
      <c r="M20" s="206">
        <f t="shared" si="3"/>
        <v>33.985382631126392</v>
      </c>
      <c r="N20" s="206">
        <f t="shared" si="3"/>
        <v>33.576956147893377</v>
      </c>
      <c r="O20" s="206">
        <f t="shared" si="3"/>
        <v>34.888220120378328</v>
      </c>
      <c r="P20" s="206">
        <f t="shared" si="3"/>
        <v>32.609630266552017</v>
      </c>
      <c r="Q20" s="206">
        <f t="shared" si="3"/>
        <v>35.955460017196899</v>
      </c>
      <c r="R20" s="206">
        <f t="shared" si="3"/>
        <v>32.48890799656062</v>
      </c>
      <c r="S20" s="206">
        <f t="shared" si="3"/>
        <v>32.885210662080823</v>
      </c>
      <c r="T20" s="206">
        <f t="shared" si="3"/>
        <v>36.847549441100597</v>
      </c>
      <c r="U20" s="206">
        <f t="shared" si="3"/>
        <v>35.536199484092862</v>
      </c>
      <c r="V20" s="206">
        <f t="shared" si="3"/>
        <v>33.738607050730863</v>
      </c>
      <c r="W20" s="206">
        <f t="shared" si="3"/>
        <v>35.42828890799656</v>
      </c>
      <c r="DA20" s="71"/>
    </row>
    <row r="21" spans="1:105" ht="12" customHeight="1" x14ac:dyDescent="0.25">
      <c r="A21" s="18" t="s">
        <v>72</v>
      </c>
      <c r="B21" s="206">
        <v>9.4797936371453133</v>
      </c>
      <c r="C21" s="206">
        <v>15.348237317282891</v>
      </c>
      <c r="D21" s="206">
        <v>16.831470335339642</v>
      </c>
      <c r="E21" s="206">
        <v>18.12123817712812</v>
      </c>
      <c r="F21" s="206">
        <v>20.80825451418745</v>
      </c>
      <c r="G21" s="206">
        <v>21.302665520206361</v>
      </c>
      <c r="H21" s="206">
        <v>23.882201203783321</v>
      </c>
      <c r="I21" s="206">
        <v>29.901117798796211</v>
      </c>
      <c r="J21" s="206">
        <v>37.274290627687023</v>
      </c>
      <c r="K21" s="206">
        <v>36.951848667239886</v>
      </c>
      <c r="L21" s="206">
        <v>30.91143594153052</v>
      </c>
      <c r="M21" s="206">
        <v>33.985382631126392</v>
      </c>
      <c r="N21" s="206">
        <v>33.576956147893377</v>
      </c>
      <c r="O21" s="206">
        <v>34.888220120378328</v>
      </c>
      <c r="P21" s="206">
        <v>32.609630266552017</v>
      </c>
      <c r="Q21" s="206">
        <v>35.955460017196899</v>
      </c>
      <c r="R21" s="206">
        <v>32.48890799656062</v>
      </c>
      <c r="S21" s="206">
        <v>32.885210662080823</v>
      </c>
      <c r="T21" s="206">
        <v>36.847549441100597</v>
      </c>
      <c r="U21" s="206">
        <v>35.536199484092862</v>
      </c>
      <c r="V21" s="206">
        <v>33.738607050730863</v>
      </c>
      <c r="W21" s="206">
        <v>35.42828890799656</v>
      </c>
      <c r="DA21" s="71" t="s">
        <v>2537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2538</v>
      </c>
    </row>
    <row r="23" spans="1:105" ht="12" customHeight="1" x14ac:dyDescent="0.25">
      <c r="A23" s="14" t="s">
        <v>37</v>
      </c>
      <c r="B23" s="206">
        <f t="shared" ref="B23:W23" si="4">B24+B25+B26+B27+B28+B29</f>
        <v>0.3821152192605331</v>
      </c>
      <c r="C23" s="206">
        <f t="shared" si="4"/>
        <v>0.3821152192605331</v>
      </c>
      <c r="D23" s="206">
        <f t="shared" si="4"/>
        <v>0.3821152192605331</v>
      </c>
      <c r="E23" s="206">
        <f t="shared" si="4"/>
        <v>0.40601891659501288</v>
      </c>
      <c r="F23" s="206">
        <f t="shared" si="4"/>
        <v>0.42992261392949271</v>
      </c>
      <c r="G23" s="206">
        <f t="shared" si="4"/>
        <v>0.40601891659501288</v>
      </c>
      <c r="H23" s="206">
        <f t="shared" si="4"/>
        <v>0.42992261392949271</v>
      </c>
      <c r="I23" s="206">
        <f t="shared" si="4"/>
        <v>0.40601891659501288</v>
      </c>
      <c r="J23" s="206">
        <f t="shared" si="4"/>
        <v>0.40601891659501288</v>
      </c>
      <c r="K23" s="206">
        <f t="shared" si="4"/>
        <v>0.5493551160791057</v>
      </c>
      <c r="L23" s="206">
        <f t="shared" si="4"/>
        <v>0.5970765262252794</v>
      </c>
      <c r="M23" s="206">
        <f t="shared" si="4"/>
        <v>0.5970765262252794</v>
      </c>
      <c r="N23" s="206">
        <f t="shared" si="4"/>
        <v>2.3903697334479789E-2</v>
      </c>
      <c r="O23" s="206">
        <f t="shared" si="4"/>
        <v>7.1625107480653469E-2</v>
      </c>
      <c r="P23" s="206">
        <f t="shared" si="4"/>
        <v>0.21496130696474619</v>
      </c>
      <c r="Q23" s="206">
        <f t="shared" si="4"/>
        <v>0.14325021496130691</v>
      </c>
      <c r="R23" s="206">
        <f t="shared" si="4"/>
        <v>0.52545141874462586</v>
      </c>
      <c r="S23" s="206">
        <f t="shared" si="4"/>
        <v>0.19337919174548576</v>
      </c>
      <c r="T23" s="206">
        <f t="shared" si="4"/>
        <v>0.33138435081685291</v>
      </c>
      <c r="U23" s="206">
        <f t="shared" si="4"/>
        <v>0.36414445399828033</v>
      </c>
      <c r="V23" s="206">
        <f t="shared" si="4"/>
        <v>0.39329320722269989</v>
      </c>
      <c r="W23" s="206">
        <f t="shared" si="4"/>
        <v>0.46079105760963024</v>
      </c>
      <c r="DA23" s="71"/>
    </row>
    <row r="24" spans="1:105" ht="12" customHeight="1" x14ac:dyDescent="0.25">
      <c r="A24" s="18" t="s">
        <v>73</v>
      </c>
      <c r="B24" s="206">
        <v>0.3821152192605331</v>
      </c>
      <c r="C24" s="206">
        <v>0.3821152192605331</v>
      </c>
      <c r="D24" s="206">
        <v>0.3821152192605331</v>
      </c>
      <c r="E24" s="206">
        <v>0.40601891659501288</v>
      </c>
      <c r="F24" s="206">
        <v>0.42992261392949271</v>
      </c>
      <c r="G24" s="206">
        <v>0.40601891659501288</v>
      </c>
      <c r="H24" s="206">
        <v>0.42992261392949271</v>
      </c>
      <c r="I24" s="206">
        <v>0.40601891659501288</v>
      </c>
      <c r="J24" s="206">
        <v>0.40601891659501288</v>
      </c>
      <c r="K24" s="206">
        <v>0.5493551160791057</v>
      </c>
      <c r="L24" s="206">
        <v>0.5970765262252794</v>
      </c>
      <c r="M24" s="206">
        <v>0.5970765262252794</v>
      </c>
      <c r="N24" s="206">
        <v>2.3903697334479789E-2</v>
      </c>
      <c r="O24" s="206">
        <v>7.1625107480653469E-2</v>
      </c>
      <c r="P24" s="206">
        <v>0.21496130696474619</v>
      </c>
      <c r="Q24" s="206">
        <v>0.14325021496130691</v>
      </c>
      <c r="R24" s="206">
        <v>0.52545141874462586</v>
      </c>
      <c r="S24" s="206">
        <v>7.2312983662940658E-2</v>
      </c>
      <c r="T24" s="206">
        <v>0.2049871023215821</v>
      </c>
      <c r="U24" s="206">
        <v>0.2280309544282029</v>
      </c>
      <c r="V24" s="206">
        <v>0.2280309544282029</v>
      </c>
      <c r="W24" s="206">
        <v>0.2280309544282029</v>
      </c>
      <c r="DA24" s="71" t="s">
        <v>2539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2540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0.1210662080825451</v>
      </c>
      <c r="T26" s="206">
        <v>0.12639724849527079</v>
      </c>
      <c r="U26" s="206">
        <v>0.1361134995700774</v>
      </c>
      <c r="V26" s="206">
        <v>0.16526225279449699</v>
      </c>
      <c r="W26" s="206">
        <v>0.23276010318142731</v>
      </c>
      <c r="DA26" s="71" t="s">
        <v>2541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2542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2543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0</v>
      </c>
      <c r="V29" s="206">
        <v>0</v>
      </c>
      <c r="W29" s="206">
        <v>0</v>
      </c>
      <c r="DA29" s="71" t="s">
        <v>2544</v>
      </c>
    </row>
    <row r="30" spans="1:105" ht="12" customHeight="1" x14ac:dyDescent="0.25">
      <c r="A30" s="14" t="s">
        <v>79</v>
      </c>
      <c r="B30" s="206">
        <v>0.47773000859845233</v>
      </c>
      <c r="C30" s="206">
        <v>0.35829750644883918</v>
      </c>
      <c r="D30" s="206">
        <v>0.3821152192605331</v>
      </c>
      <c r="E30" s="206">
        <v>0.50154772141014614</v>
      </c>
      <c r="F30" s="206">
        <v>0.16715391229578669</v>
      </c>
      <c r="G30" s="206">
        <v>0.2149613069647463</v>
      </c>
      <c r="H30" s="206">
        <v>0.19105760963026661</v>
      </c>
      <c r="I30" s="206">
        <v>0.16715391229578669</v>
      </c>
      <c r="J30" s="206">
        <v>0</v>
      </c>
      <c r="K30" s="206">
        <v>0</v>
      </c>
      <c r="L30" s="206">
        <v>0.1194325021496131</v>
      </c>
      <c r="M30" s="206">
        <v>9.5528804815133275E-2</v>
      </c>
      <c r="N30" s="206">
        <v>0.14333619948409279</v>
      </c>
      <c r="O30" s="206">
        <v>0.78822012037833178</v>
      </c>
      <c r="P30" s="206">
        <v>0.76431642304385194</v>
      </c>
      <c r="Q30" s="206">
        <v>0.66878761822871879</v>
      </c>
      <c r="R30" s="206">
        <v>0.69269131556319852</v>
      </c>
      <c r="S30" s="206">
        <v>1.055116079105761</v>
      </c>
      <c r="T30" s="206">
        <v>1.1320722269991399</v>
      </c>
      <c r="U30" s="206">
        <v>1.1582115219260529</v>
      </c>
      <c r="V30" s="206">
        <v>0.74058469475494404</v>
      </c>
      <c r="W30" s="206">
        <v>0.62364574376612203</v>
      </c>
      <c r="DA30" s="71" t="s">
        <v>2545</v>
      </c>
    </row>
    <row r="31" spans="1:105" ht="12" customHeight="1" x14ac:dyDescent="0.25">
      <c r="A31" s="21" t="s">
        <v>38</v>
      </c>
      <c r="B31" s="209">
        <v>87.532244196044701</v>
      </c>
      <c r="C31" s="209">
        <v>91.143594153052447</v>
      </c>
      <c r="D31" s="209">
        <v>92.089423903697323</v>
      </c>
      <c r="E31" s="209">
        <v>97.334479793637144</v>
      </c>
      <c r="F31" s="209">
        <v>101.89165950128979</v>
      </c>
      <c r="G31" s="209">
        <v>102.8374892519346</v>
      </c>
      <c r="H31" s="209">
        <v>107.4806534823732</v>
      </c>
      <c r="I31" s="209">
        <v>109.37231298366289</v>
      </c>
      <c r="J31" s="209">
        <v>109.37231298366289</v>
      </c>
      <c r="K31" s="209">
        <v>106.6208082545142</v>
      </c>
      <c r="L31" s="209">
        <v>115.7351676698194</v>
      </c>
      <c r="M31" s="209">
        <v>113.1556319862425</v>
      </c>
      <c r="N31" s="209">
        <v>109.54428202923469</v>
      </c>
      <c r="O31" s="209">
        <v>109.37231298366289</v>
      </c>
      <c r="P31" s="209">
        <v>112.38177128116941</v>
      </c>
      <c r="Q31" s="209">
        <v>114.35941530524509</v>
      </c>
      <c r="R31" s="209">
        <v>92.572828890799656</v>
      </c>
      <c r="S31" s="209">
        <v>93.296474634565769</v>
      </c>
      <c r="T31" s="209">
        <v>99.974806534823728</v>
      </c>
      <c r="U31" s="209">
        <v>100.3914015477214</v>
      </c>
      <c r="V31" s="209">
        <v>95.19613069647464</v>
      </c>
      <c r="W31" s="209">
        <v>102.91573516766979</v>
      </c>
      <c r="DA31" s="86" t="s">
        <v>2546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MAE_emi!B5</f>
        <v>68.484084842164705</v>
      </c>
      <c r="C33" s="205">
        <f>MAE_emi!C5</f>
        <v>76.013780042279549</v>
      </c>
      <c r="D33" s="205">
        <f>MAE_emi!D5</f>
        <v>82.792138681203582</v>
      </c>
      <c r="E33" s="205">
        <f>MAE_emi!E5</f>
        <v>167.36973263925259</v>
      </c>
      <c r="F33" s="205">
        <f>MAE_emi!F5</f>
        <v>152.32812516156909</v>
      </c>
      <c r="G33" s="205">
        <f>MAE_emi!G5</f>
        <v>156.12371784102231</v>
      </c>
      <c r="H33" s="205">
        <f>MAE_emi!H5</f>
        <v>162.4379831991248</v>
      </c>
      <c r="I33" s="205">
        <f>MAE_emi!I5</f>
        <v>156.40546211880681</v>
      </c>
      <c r="J33" s="205">
        <f>MAE_emi!J5</f>
        <v>152.25792155920379</v>
      </c>
      <c r="K33" s="205">
        <f>MAE_emi!K5</f>
        <v>148.74441515920469</v>
      </c>
      <c r="L33" s="205">
        <f>MAE_emi!L5</f>
        <v>102.7747454413054</v>
      </c>
      <c r="M33" s="205">
        <f>MAE_emi!M5</f>
        <v>129.73639536090721</v>
      </c>
      <c r="N33" s="205">
        <f>MAE_emi!N5</f>
        <v>122.9717844011299</v>
      </c>
      <c r="O33" s="205">
        <f>MAE_emi!O5</f>
        <v>123.1490239209168</v>
      </c>
      <c r="P33" s="205">
        <f>MAE_emi!P5</f>
        <v>121.3218813616687</v>
      </c>
      <c r="Q33" s="205">
        <f>MAE_emi!Q5</f>
        <v>135.3598599623889</v>
      </c>
      <c r="R33" s="205">
        <f>MAE_emi!R5</f>
        <v>126.2214835179461</v>
      </c>
      <c r="S33" s="205">
        <f>MAE_emi!S5</f>
        <v>126.0046683584833</v>
      </c>
      <c r="T33" s="205">
        <f>MAE_emi!T5</f>
        <v>134.99930579784441</v>
      </c>
      <c r="U33" s="205">
        <f>MAE_emi!U5</f>
        <v>128.2579112390969</v>
      </c>
      <c r="V33" s="205">
        <f>MAE_emi!V5</f>
        <v>121.35011868078919</v>
      </c>
      <c r="W33" s="205">
        <f>MAE_emi!W5</f>
        <v>125.662561081013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23.873967821648815</v>
      </c>
      <c r="C35" s="286">
        <f t="shared" si="5"/>
        <v>25.737282380566842</v>
      </c>
      <c r="D35" s="286">
        <f t="shared" si="5"/>
        <v>27.851189484052718</v>
      </c>
      <c r="E35" s="286">
        <f t="shared" si="5"/>
        <v>38.294485777071152</v>
      </c>
      <c r="F35" s="286">
        <f t="shared" si="5"/>
        <v>37.679376872839867</v>
      </c>
      <c r="G35" s="286">
        <f t="shared" si="5"/>
        <v>38.88911224489793</v>
      </c>
      <c r="H35" s="286">
        <f t="shared" si="5"/>
        <v>39.316119070772729</v>
      </c>
      <c r="I35" s="286">
        <f t="shared" si="5"/>
        <v>37.344817519978008</v>
      </c>
      <c r="J35" s="286">
        <f t="shared" si="5"/>
        <v>37.230948748979472</v>
      </c>
      <c r="K35" s="286">
        <f t="shared" si="5"/>
        <v>44.516188958445731</v>
      </c>
      <c r="L35" s="286">
        <f t="shared" si="5"/>
        <v>39.230997133158418</v>
      </c>
      <c r="M35" s="286">
        <f t="shared" si="5"/>
        <v>44.796378406278997</v>
      </c>
      <c r="N35" s="286">
        <f t="shared" si="5"/>
        <v>43.523225405492667</v>
      </c>
      <c r="O35" s="286">
        <f t="shared" si="5"/>
        <v>43.616249580278776</v>
      </c>
      <c r="P35" s="286">
        <f t="shared" si="5"/>
        <v>41.926286051065873</v>
      </c>
      <c r="Q35" s="286">
        <f t="shared" si="5"/>
        <v>44.159127005779176</v>
      </c>
      <c r="R35" s="286">
        <f t="shared" si="5"/>
        <v>35.856731221339004</v>
      </c>
      <c r="S35" s="286">
        <f t="shared" si="5"/>
        <v>34.011410206204594</v>
      </c>
      <c r="T35" s="286">
        <f t="shared" si="5"/>
        <v>35.374713192266562</v>
      </c>
      <c r="U35" s="286">
        <f t="shared" si="5"/>
        <v>34.701491500732793</v>
      </c>
      <c r="V35" s="286">
        <f t="shared" si="5"/>
        <v>35.14851873994764</v>
      </c>
      <c r="W35" s="286">
        <f t="shared" si="5"/>
        <v>34.626994591881228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32.013687204452971</v>
      </c>
      <c r="C36" s="346">
        <f t="shared" si="6"/>
        <v>33.48129176001602</v>
      </c>
      <c r="D36" s="346">
        <f t="shared" si="6"/>
        <v>33.898329717486781</v>
      </c>
      <c r="E36" s="346">
        <f t="shared" si="6"/>
        <v>37.655582567334577</v>
      </c>
      <c r="F36" s="346">
        <f t="shared" si="6"/>
        <v>36.897174862021195</v>
      </c>
      <c r="G36" s="346">
        <f t="shared" si="6"/>
        <v>36.105131029416484</v>
      </c>
      <c r="H36" s="346">
        <f t="shared" si="6"/>
        <v>33.948643212890843</v>
      </c>
      <c r="I36" s="346">
        <f t="shared" si="6"/>
        <v>32.251522825185688</v>
      </c>
      <c r="J36" s="346">
        <f t="shared" si="6"/>
        <v>34.095683591836654</v>
      </c>
      <c r="K36" s="346">
        <f t="shared" si="6"/>
        <v>35.940107263956136</v>
      </c>
      <c r="L36" s="346">
        <f t="shared" si="6"/>
        <v>35.506597023197834</v>
      </c>
      <c r="M36" s="346">
        <f t="shared" si="6"/>
        <v>32.876566765065029</v>
      </c>
      <c r="N36" s="346">
        <f t="shared" si="6"/>
        <v>32.710539740983947</v>
      </c>
      <c r="O36" s="346">
        <f t="shared" si="6"/>
        <v>33.595391032219844</v>
      </c>
      <c r="P36" s="346">
        <f t="shared" si="6"/>
        <v>31.554971060924792</v>
      </c>
      <c r="Q36" s="346">
        <f t="shared" si="6"/>
        <v>30.53147243142967</v>
      </c>
      <c r="R36" s="346">
        <f t="shared" si="6"/>
        <v>30.328894023960032</v>
      </c>
      <c r="S36" s="346">
        <f t="shared" si="6"/>
        <v>30.125723070719598</v>
      </c>
      <c r="T36" s="346">
        <f t="shared" si="6"/>
        <v>29.380836072311475</v>
      </c>
      <c r="U36" s="346">
        <f t="shared" si="6"/>
        <v>29.07904743568016</v>
      </c>
      <c r="V36" s="346">
        <f t="shared" si="6"/>
        <v>29.2184219812513</v>
      </c>
      <c r="W36" s="346">
        <f t="shared" si="6"/>
        <v>29.519256334306402</v>
      </c>
      <c r="DA36" s="119"/>
    </row>
    <row r="37" spans="1:105" ht="12" customHeight="1" x14ac:dyDescent="0.25">
      <c r="A37" s="158" t="s">
        <v>2138</v>
      </c>
      <c r="B37" s="346">
        <f>IF(MAE_ued!B$5=0,"",MAE_ued!B$5/B$5*1000)</f>
        <v>18.079346217013072</v>
      </c>
      <c r="C37" s="346">
        <f>IF(MAE_ued!C$5=0,"",MAE_ued!C$5/C$5*1000)</f>
        <v>18.908739551565287</v>
      </c>
      <c r="D37" s="346">
        <f>IF(MAE_ued!D$5=0,"",MAE_ued!D$5/D$5*1000)</f>
        <v>19.118679751359743</v>
      </c>
      <c r="E37" s="346">
        <f>IF(MAE_ued!E$5=0,"",MAE_ued!E$5/E$5*1000)</f>
        <v>20.764009092529356</v>
      </c>
      <c r="F37" s="346">
        <f>IF(MAE_ued!F$5=0,"",MAE_ued!F$5/F$5*1000)</f>
        <v>20.484256486135735</v>
      </c>
      <c r="G37" s="346">
        <f>IF(MAE_ued!G$5=0,"",MAE_ued!G$5/G$5*1000)</f>
        <v>20.048081723928302</v>
      </c>
      <c r="H37" s="346">
        <f>IF(MAE_ued!H$5=0,"",MAE_ued!H$5/H$5*1000)</f>
        <v>18.849538906971812</v>
      </c>
      <c r="I37" s="346">
        <f>IF(MAE_ued!I$5=0,"",MAE_ued!I$5/I$5*1000)</f>
        <v>17.945533650590221</v>
      </c>
      <c r="J37" s="346">
        <f>IF(MAE_ued!J$5=0,"",MAE_ued!J$5/J$5*1000)</f>
        <v>19.026980567657553</v>
      </c>
      <c r="K37" s="346">
        <f>IF(MAE_ued!K$5=0,"",MAE_ued!K$5/K$5*1000)</f>
        <v>20.052087596494012</v>
      </c>
      <c r="L37" s="346">
        <f>IF(MAE_ued!L$5=0,"",MAE_ued!L$5/L$5*1000)</f>
        <v>20.090237606939613</v>
      </c>
      <c r="M37" s="346">
        <f>IF(MAE_ued!M$5=0,"",MAE_ued!M$5/M$5*1000)</f>
        <v>18.469798708053506</v>
      </c>
      <c r="N37" s="346">
        <f>IF(MAE_ued!N$5=0,"",MAE_ued!N$5/N$5*1000)</f>
        <v>18.400688798495231</v>
      </c>
      <c r="O37" s="346">
        <f>IF(MAE_ued!O$5=0,"",MAE_ued!O$5/O$5*1000)</f>
        <v>18.906989178191811</v>
      </c>
      <c r="P37" s="346">
        <f>IF(MAE_ued!P$5=0,"",MAE_ued!P$5/P$5*1000)</f>
        <v>17.769688110464358</v>
      </c>
      <c r="Q37" s="346">
        <f>IF(MAE_ued!Q$5=0,"",MAE_ued!Q$5/Q$5*1000)</f>
        <v>17.14814703532754</v>
      </c>
      <c r="R37" s="346">
        <f>IF(MAE_ued!R$5=0,"",MAE_ued!R$5/R$5*1000)</f>
        <v>16.948440872688533</v>
      </c>
      <c r="S37" s="346">
        <f>IF(MAE_ued!S$5=0,"",MAE_ued!S$5/S$5*1000)</f>
        <v>16.84687195831609</v>
      </c>
      <c r="T37" s="346">
        <f>IF(MAE_ued!T$5=0,"",MAE_ued!T$5/T$5*1000)</f>
        <v>16.433924805483795</v>
      </c>
      <c r="U37" s="346">
        <f>IF(MAE_ued!U$5=0,"",MAE_ued!U$5/U$5*1000)</f>
        <v>16.293564860829413</v>
      </c>
      <c r="V37" s="346">
        <f>IF(MAE_ued!V$5=0,"",MAE_ued!V$5/V$5*1000)</f>
        <v>16.370077501881575</v>
      </c>
      <c r="W37" s="346">
        <f>IF(MAE_ued!W$5=0,"",MAE_ued!W$5/W$5*1000)</f>
        <v>16.559044199690124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0.60351842692405822</v>
      </c>
      <c r="C38" s="347">
        <f t="shared" si="7"/>
        <v>0.62870584370523497</v>
      </c>
      <c r="D38" s="347">
        <f t="shared" si="7"/>
        <v>0.66519510333815823</v>
      </c>
      <c r="E38" s="347">
        <f t="shared" si="7"/>
        <v>1.0393692748718522</v>
      </c>
      <c r="F38" s="347">
        <f t="shared" si="7"/>
        <v>0.9488439467154739</v>
      </c>
      <c r="G38" s="347">
        <f t="shared" si="7"/>
        <v>0.95546950943098174</v>
      </c>
      <c r="H38" s="347">
        <f t="shared" si="7"/>
        <v>0.95344486297342645</v>
      </c>
      <c r="I38" s="347">
        <f t="shared" si="7"/>
        <v>0.91507790729957472</v>
      </c>
      <c r="J38" s="347">
        <f t="shared" si="7"/>
        <v>0.89035108917316874</v>
      </c>
      <c r="K38" s="347">
        <f t="shared" si="7"/>
        <v>0.89104939296964203</v>
      </c>
      <c r="L38" s="347">
        <f t="shared" si="7"/>
        <v>0.65031063100816811</v>
      </c>
      <c r="M38" s="347">
        <f t="shared" si="7"/>
        <v>0.7798153345627159</v>
      </c>
      <c r="N38" s="347">
        <f t="shared" si="7"/>
        <v>0.77037663522762145</v>
      </c>
      <c r="O38" s="347">
        <f t="shared" si="7"/>
        <v>0.76795959842842842</v>
      </c>
      <c r="P38" s="347">
        <f t="shared" si="7"/>
        <v>0.74814126627341571</v>
      </c>
      <c r="Q38" s="347">
        <f t="shared" si="7"/>
        <v>0.79849818100608028</v>
      </c>
      <c r="R38" s="347">
        <f t="shared" si="7"/>
        <v>0.87160889312062206</v>
      </c>
      <c r="S38" s="347">
        <f t="shared" si="7"/>
        <v>0.86698955247557818</v>
      </c>
      <c r="T38" s="347">
        <f t="shared" si="7"/>
        <v>0.86461242796452553</v>
      </c>
      <c r="U38" s="347">
        <f t="shared" si="7"/>
        <v>0.83350255571103815</v>
      </c>
      <c r="V38" s="347">
        <f t="shared" si="7"/>
        <v>0.83379625235733557</v>
      </c>
      <c r="W38" s="347">
        <f t="shared" si="7"/>
        <v>0.81107264932857992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final energy consumption"</f>
        <v>PT: Machinery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5">
        <v>113.4747205503009</v>
      </c>
      <c r="C5" s="225">
        <v>120.90515907136709</v>
      </c>
      <c r="D5" s="225">
        <v>124.4629406706793</v>
      </c>
      <c r="E5" s="225">
        <v>161.0300945829751</v>
      </c>
      <c r="F5" s="225">
        <v>160.54075666380061</v>
      </c>
      <c r="G5" s="225">
        <v>163.4</v>
      </c>
      <c r="H5" s="225">
        <v>170.3695614789338</v>
      </c>
      <c r="I5" s="225">
        <v>170.92037833190031</v>
      </c>
      <c r="J5" s="225">
        <v>171.0088564058469</v>
      </c>
      <c r="K5" s="225">
        <v>166.931728288908</v>
      </c>
      <c r="L5" s="225">
        <v>158.0394668959587</v>
      </c>
      <c r="M5" s="225">
        <v>166.36809974204641</v>
      </c>
      <c r="N5" s="225">
        <v>159.6255374032674</v>
      </c>
      <c r="O5" s="225">
        <v>160.35872742906281</v>
      </c>
      <c r="P5" s="225">
        <v>162.1644024075666</v>
      </c>
      <c r="Q5" s="225">
        <v>169.5180567497851</v>
      </c>
      <c r="R5" s="225">
        <v>144.8143594153052</v>
      </c>
      <c r="S5" s="225">
        <v>145.33585554600171</v>
      </c>
      <c r="T5" s="225">
        <v>156.13852106620811</v>
      </c>
      <c r="U5" s="225">
        <v>153.87824591573511</v>
      </c>
      <c r="V5" s="225">
        <v>145.5392949269131</v>
      </c>
      <c r="W5" s="225">
        <v>154.9337919174549</v>
      </c>
      <c r="DA5" s="89" t="s">
        <v>2530</v>
      </c>
    </row>
    <row r="6" spans="1:105" ht="12" customHeight="1" x14ac:dyDescent="0.25">
      <c r="A6" s="55" t="s">
        <v>92</v>
      </c>
      <c r="B6" s="261">
        <v>3.0294314850667008</v>
      </c>
      <c r="C6" s="261">
        <v>3.1979373526028301</v>
      </c>
      <c r="D6" s="261">
        <v>3.268464594295025</v>
      </c>
      <c r="E6" s="261">
        <v>3.9110239248672709</v>
      </c>
      <c r="F6" s="261">
        <v>3.976673746217648</v>
      </c>
      <c r="G6" s="261">
        <v>4.0332831725214158</v>
      </c>
      <c r="H6" s="261">
        <v>4.2106654111693436</v>
      </c>
      <c r="I6" s="261">
        <v>4.2464480205222301</v>
      </c>
      <c r="J6" s="261">
        <v>4.2498655447029261</v>
      </c>
      <c r="K6" s="261">
        <v>4.1347163233163764</v>
      </c>
      <c r="L6" s="261">
        <v>4.1138086259850288</v>
      </c>
      <c r="M6" s="261">
        <v>4.2297943963640661</v>
      </c>
      <c r="N6" s="261">
        <v>4.0778204323892817</v>
      </c>
      <c r="O6" s="261">
        <v>4.0800957511261631</v>
      </c>
      <c r="P6" s="261">
        <v>4.1497664601131952</v>
      </c>
      <c r="Q6" s="261">
        <v>4.2967800102707887</v>
      </c>
      <c r="R6" s="261">
        <v>3.5895075289314291</v>
      </c>
      <c r="S6" s="261">
        <v>3.609432360975307</v>
      </c>
      <c r="T6" s="261">
        <v>3.872977502627418</v>
      </c>
      <c r="U6" s="261">
        <v>3.843808397310374</v>
      </c>
      <c r="V6" s="261">
        <v>3.642929174417568</v>
      </c>
      <c r="W6" s="261">
        <v>3.9029260210988199</v>
      </c>
      <c r="DA6" s="67" t="s">
        <v>2547</v>
      </c>
    </row>
    <row r="7" spans="1:105" ht="12" customHeight="1" x14ac:dyDescent="0.25">
      <c r="A7" s="202" t="s">
        <v>93</v>
      </c>
      <c r="B7" s="226">
        <v>4.1200268196907128</v>
      </c>
      <c r="C7" s="226">
        <v>4.3491947995398466</v>
      </c>
      <c r="D7" s="226">
        <v>4.4451118482412344</v>
      </c>
      <c r="E7" s="226">
        <v>5.3189925378194882</v>
      </c>
      <c r="F7" s="226">
        <v>5.4082762948560026</v>
      </c>
      <c r="G7" s="226">
        <v>5.4852651146291249</v>
      </c>
      <c r="H7" s="226">
        <v>5.726504959190307</v>
      </c>
      <c r="I7" s="226">
        <v>5.7751693079102351</v>
      </c>
      <c r="J7" s="226">
        <v>5.7798171407959824</v>
      </c>
      <c r="K7" s="226">
        <v>5.6232141997102723</v>
      </c>
      <c r="L7" s="226">
        <v>5.5947797313396403</v>
      </c>
      <c r="M7" s="226">
        <v>5.75252037905513</v>
      </c>
      <c r="N7" s="226">
        <v>5.5458357880494251</v>
      </c>
      <c r="O7" s="226">
        <v>5.5489302215315828</v>
      </c>
      <c r="P7" s="226">
        <v>5.6436823857539453</v>
      </c>
      <c r="Q7" s="226">
        <v>5.843620813968271</v>
      </c>
      <c r="R7" s="226">
        <v>4.8817302393467443</v>
      </c>
      <c r="S7" s="226">
        <v>4.9088280109264177</v>
      </c>
      <c r="T7" s="226">
        <v>5.2672494035732882</v>
      </c>
      <c r="U7" s="226">
        <v>5.2275794203421064</v>
      </c>
      <c r="V7" s="226">
        <v>4.9543836772078924</v>
      </c>
      <c r="W7" s="226">
        <v>5.3079793886943953</v>
      </c>
      <c r="DA7" s="174" t="s">
        <v>2548</v>
      </c>
    </row>
    <row r="8" spans="1:105" ht="12" customHeight="1" x14ac:dyDescent="0.25">
      <c r="A8" s="202" t="s">
        <v>94</v>
      </c>
      <c r="B8" s="226">
        <v>5.0894448949120568</v>
      </c>
      <c r="C8" s="226">
        <v>5.3725347523727542</v>
      </c>
      <c r="D8" s="226">
        <v>5.4910205184156409</v>
      </c>
      <c r="E8" s="226">
        <v>6.5705201937770159</v>
      </c>
      <c r="F8" s="226">
        <v>6.6808118936456511</v>
      </c>
      <c r="G8" s="226">
        <v>6.7759157298359778</v>
      </c>
      <c r="H8" s="226">
        <v>7.0739178907644957</v>
      </c>
      <c r="I8" s="226">
        <v>7.1340326744773481</v>
      </c>
      <c r="J8" s="226">
        <v>7.1397741151009182</v>
      </c>
      <c r="K8" s="226">
        <v>6.9463234231715116</v>
      </c>
      <c r="L8" s="226">
        <v>6.9111984916548481</v>
      </c>
      <c r="M8" s="226">
        <v>7.1060545858916324</v>
      </c>
      <c r="N8" s="226">
        <v>6.850738326413996</v>
      </c>
      <c r="O8" s="226">
        <v>6.8545608618919536</v>
      </c>
      <c r="P8" s="226">
        <v>6.9716076529901674</v>
      </c>
      <c r="Q8" s="226">
        <v>7.2185904172549247</v>
      </c>
      <c r="R8" s="226">
        <v>6.0303726486047999</v>
      </c>
      <c r="S8" s="226">
        <v>6.0638463664385167</v>
      </c>
      <c r="T8" s="226">
        <v>6.5066022044140608</v>
      </c>
      <c r="U8" s="226">
        <v>6.4575981074814264</v>
      </c>
      <c r="V8" s="226">
        <v>6.1201210130215129</v>
      </c>
      <c r="W8" s="226">
        <v>6.556915715446018</v>
      </c>
      <c r="DA8" s="174" t="s">
        <v>2549</v>
      </c>
    </row>
    <row r="9" spans="1:105" ht="12" customHeight="1" x14ac:dyDescent="0.25">
      <c r="A9" s="202" t="s">
        <v>95</v>
      </c>
      <c r="B9" s="226">
        <v>3.150608744469368</v>
      </c>
      <c r="C9" s="226">
        <v>3.325854846706942</v>
      </c>
      <c r="D9" s="226">
        <v>3.3992031780668248</v>
      </c>
      <c r="E9" s="226">
        <v>4.0674648818619614</v>
      </c>
      <c r="F9" s="226">
        <v>4.135740696066355</v>
      </c>
      <c r="G9" s="226">
        <v>4.194614499422272</v>
      </c>
      <c r="H9" s="226">
        <v>4.3790920276161156</v>
      </c>
      <c r="I9" s="226">
        <v>4.4163059413431203</v>
      </c>
      <c r="J9" s="226">
        <v>4.4198601664910431</v>
      </c>
      <c r="K9" s="226">
        <v>4.3001049762490302</v>
      </c>
      <c r="L9" s="226">
        <v>4.2783609710244308</v>
      </c>
      <c r="M9" s="226">
        <v>4.3989861722186294</v>
      </c>
      <c r="N9" s="226">
        <v>4.2409332496848542</v>
      </c>
      <c r="O9" s="226">
        <v>4.2432995811712084</v>
      </c>
      <c r="P9" s="226">
        <v>4.3157571185177224</v>
      </c>
      <c r="Q9" s="226">
        <v>4.4686512106816192</v>
      </c>
      <c r="R9" s="226">
        <v>3.7330878300886852</v>
      </c>
      <c r="S9" s="226">
        <v>3.7538096554143192</v>
      </c>
      <c r="T9" s="226">
        <v>4.0278966027325138</v>
      </c>
      <c r="U9" s="226">
        <v>3.9975607332027878</v>
      </c>
      <c r="V9" s="226">
        <v>3.7886463413942701</v>
      </c>
      <c r="W9" s="226">
        <v>4.0590430619427726</v>
      </c>
      <c r="DA9" s="174" t="s">
        <v>2550</v>
      </c>
    </row>
    <row r="10" spans="1:105" ht="12" customHeight="1" x14ac:dyDescent="0.25">
      <c r="A10" s="56" t="s">
        <v>96</v>
      </c>
      <c r="B10" s="262">
        <v>3.1695187028446292</v>
      </c>
      <c r="C10" s="262">
        <v>3.3326816800256611</v>
      </c>
      <c r="D10" s="262">
        <v>3.4094662690979729</v>
      </c>
      <c r="E10" s="262">
        <v>4.1967850917695557</v>
      </c>
      <c r="F10" s="262">
        <v>4.2442059575493154</v>
      </c>
      <c r="G10" s="262">
        <v>4.3047127864083343</v>
      </c>
      <c r="H10" s="262">
        <v>4.5054222766936283</v>
      </c>
      <c r="I10" s="262">
        <v>4.5352039652580833</v>
      </c>
      <c r="J10" s="262">
        <v>4.5519239732782992</v>
      </c>
      <c r="K10" s="262">
        <v>4.4358792421702011</v>
      </c>
      <c r="L10" s="262">
        <v>4.2912890661985621</v>
      </c>
      <c r="M10" s="262">
        <v>4.4678664478069514</v>
      </c>
      <c r="N10" s="262">
        <v>4.2995042835178756</v>
      </c>
      <c r="O10" s="262">
        <v>4.3106942312096832</v>
      </c>
      <c r="P10" s="262">
        <v>4.3683716842956253</v>
      </c>
      <c r="Q10" s="262">
        <v>4.5524576826980283</v>
      </c>
      <c r="R10" s="262">
        <v>3.848608138786052</v>
      </c>
      <c r="S10" s="262">
        <v>3.8677688614654961</v>
      </c>
      <c r="T10" s="262">
        <v>4.1567353489577874</v>
      </c>
      <c r="U10" s="262">
        <v>4.1066927068614731</v>
      </c>
      <c r="V10" s="262">
        <v>3.890611797348392</v>
      </c>
      <c r="W10" s="262">
        <v>4.1522489015052217</v>
      </c>
      <c r="DA10" s="68" t="s">
        <v>2551</v>
      </c>
    </row>
    <row r="11" spans="1:105" ht="12" customHeight="1" x14ac:dyDescent="0.25">
      <c r="A11" s="37" t="s">
        <v>160</v>
      </c>
      <c r="B11" s="228">
        <v>5.5226732075805141E-2</v>
      </c>
      <c r="C11" s="228">
        <v>5.7219419608089669E-2</v>
      </c>
      <c r="D11" s="228">
        <v>0.11890520703632119</v>
      </c>
      <c r="E11" s="228">
        <v>0.34636848504531959</v>
      </c>
      <c r="F11" s="228">
        <v>0.30616580270504368</v>
      </c>
      <c r="G11" s="228">
        <v>0.26943791808300438</v>
      </c>
      <c r="H11" s="228">
        <v>0.34462540304876399</v>
      </c>
      <c r="I11" s="228">
        <v>0.20429906761410321</v>
      </c>
      <c r="J11" s="228">
        <v>0.117609364762159</v>
      </c>
      <c r="K11" s="228">
        <v>0.1177327906533122</v>
      </c>
      <c r="L11" s="228">
        <v>8.7507742650001746E-2</v>
      </c>
      <c r="M11" s="228">
        <v>7.0361797598665496E-2</v>
      </c>
      <c r="N11" s="228">
        <v>6.8161080678322841E-2</v>
      </c>
      <c r="O11" s="228">
        <v>6.8780461296870002E-2</v>
      </c>
      <c r="P11" s="228">
        <v>6.7516378681598668E-2</v>
      </c>
      <c r="Q11" s="228">
        <v>0.14009922014826109</v>
      </c>
      <c r="R11" s="228">
        <v>7.844141173344317E-2</v>
      </c>
      <c r="S11" s="228">
        <v>8.6088586112632287E-2</v>
      </c>
      <c r="T11" s="228">
        <v>8.4807551509870474E-2</v>
      </c>
      <c r="U11" s="228">
        <v>8.7156403866068877E-2</v>
      </c>
      <c r="V11" s="228">
        <v>0.10126719823770949</v>
      </c>
      <c r="W11" s="228">
        <v>0.107163405994696</v>
      </c>
      <c r="DA11" s="69" t="s">
        <v>2552</v>
      </c>
    </row>
    <row r="12" spans="1:105" ht="12" customHeight="1" x14ac:dyDescent="0.25">
      <c r="A12" s="37" t="s">
        <v>162</v>
      </c>
      <c r="B12" s="228">
        <v>0.13062472849448059</v>
      </c>
      <c r="C12" s="228">
        <v>0.27047045722711699</v>
      </c>
      <c r="D12" s="228">
        <v>0.31377646644513141</v>
      </c>
      <c r="E12" s="228">
        <v>0.47806175440381499</v>
      </c>
      <c r="F12" s="228">
        <v>0.53025537491874586</v>
      </c>
      <c r="G12" s="228">
        <v>0.55781448021868751</v>
      </c>
      <c r="H12" s="228">
        <v>0.62633668991031344</v>
      </c>
      <c r="I12" s="228">
        <v>0.81840228748629462</v>
      </c>
      <c r="J12" s="228">
        <v>1.0536026286515421</v>
      </c>
      <c r="K12" s="228">
        <v>1.0499507091417251</v>
      </c>
      <c r="L12" s="228">
        <v>0.64819571803327114</v>
      </c>
      <c r="M12" s="228">
        <v>0.85502420892117403</v>
      </c>
      <c r="N12" s="228">
        <v>0.82740055446002114</v>
      </c>
      <c r="O12" s="228">
        <v>0.87477757132905032</v>
      </c>
      <c r="P12" s="228">
        <v>0.78671241650073975</v>
      </c>
      <c r="Q12" s="228">
        <v>0.90929787383308736</v>
      </c>
      <c r="R12" s="228">
        <v>0.92637699189119815</v>
      </c>
      <c r="S12" s="228">
        <v>0.92841017050962504</v>
      </c>
      <c r="T12" s="228">
        <v>1.0464392732219361</v>
      </c>
      <c r="U12" s="228">
        <v>0.97401922246973527</v>
      </c>
      <c r="V12" s="228">
        <v>0.91481542350314038</v>
      </c>
      <c r="W12" s="228">
        <v>0.93121110026462706</v>
      </c>
      <c r="DA12" s="69" t="s">
        <v>2553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2554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2555</v>
      </c>
    </row>
    <row r="15" spans="1:105" ht="12" customHeight="1" x14ac:dyDescent="0.25">
      <c r="A15" s="37" t="s">
        <v>38</v>
      </c>
      <c r="B15" s="228">
        <v>2.9836672422743429</v>
      </c>
      <c r="C15" s="228">
        <v>3.004991803190455</v>
      </c>
      <c r="D15" s="228">
        <v>2.9767845956165209</v>
      </c>
      <c r="E15" s="228">
        <v>3.372354852320421</v>
      </c>
      <c r="F15" s="228">
        <v>3.407784779925525</v>
      </c>
      <c r="G15" s="228">
        <v>3.4774603881066422</v>
      </c>
      <c r="H15" s="228">
        <v>3.5344601837345508</v>
      </c>
      <c r="I15" s="228">
        <v>3.5125026101576848</v>
      </c>
      <c r="J15" s="228">
        <v>3.3807119798645981</v>
      </c>
      <c r="K15" s="228">
        <v>3.268195742375164</v>
      </c>
      <c r="L15" s="228">
        <v>3.5555856055152888</v>
      </c>
      <c r="M15" s="228">
        <v>3.542480441287112</v>
      </c>
      <c r="N15" s="228">
        <v>3.4039426483795321</v>
      </c>
      <c r="O15" s="228">
        <v>3.3671361985837631</v>
      </c>
      <c r="P15" s="228">
        <v>3.5141428891132871</v>
      </c>
      <c r="Q15" s="228">
        <v>3.503060588716679</v>
      </c>
      <c r="R15" s="228">
        <v>2.843789735161411</v>
      </c>
      <c r="S15" s="228">
        <v>2.8532701048432378</v>
      </c>
      <c r="T15" s="228">
        <v>3.025488524225981</v>
      </c>
      <c r="U15" s="228">
        <v>3.0455170805256691</v>
      </c>
      <c r="V15" s="228">
        <v>2.8745291756075431</v>
      </c>
      <c r="W15" s="228">
        <v>3.1138743952458992</v>
      </c>
      <c r="DA15" s="69" t="s">
        <v>2556</v>
      </c>
    </row>
    <row r="16" spans="1:105" ht="12" customHeight="1" x14ac:dyDescent="0.25">
      <c r="A16" s="57" t="s">
        <v>2557</v>
      </c>
      <c r="B16" s="263">
        <f t="shared" ref="B16:W16" si="0">B17+B23</f>
        <v>20.3658565575174</v>
      </c>
      <c r="C16" s="263">
        <f t="shared" si="0"/>
        <v>21.523531555619066</v>
      </c>
      <c r="D16" s="263">
        <f t="shared" si="0"/>
        <v>22.080010950687207</v>
      </c>
      <c r="E16" s="263">
        <f t="shared" si="0"/>
        <v>28.65051317363335</v>
      </c>
      <c r="F16" s="263">
        <f t="shared" si="0"/>
        <v>28.399895581842561</v>
      </c>
      <c r="G16" s="263">
        <f t="shared" si="0"/>
        <v>28.92035739942509</v>
      </c>
      <c r="H16" s="263">
        <f t="shared" si="0"/>
        <v>30.112282871982167</v>
      </c>
      <c r="I16" s="263">
        <f t="shared" si="0"/>
        <v>30.100912075562608</v>
      </c>
      <c r="J16" s="263">
        <f t="shared" si="0"/>
        <v>30.049431746919232</v>
      </c>
      <c r="K16" s="263">
        <f t="shared" si="0"/>
        <v>29.255760162601408</v>
      </c>
      <c r="L16" s="263">
        <f t="shared" si="0"/>
        <v>27.823718368438399</v>
      </c>
      <c r="M16" s="263">
        <f t="shared" si="0"/>
        <v>29.222825267189762</v>
      </c>
      <c r="N16" s="263">
        <f t="shared" si="0"/>
        <v>28.064781058979221</v>
      </c>
      <c r="O16" s="263">
        <f t="shared" si="0"/>
        <v>28.142098683948554</v>
      </c>
      <c r="P16" s="263">
        <f t="shared" si="0"/>
        <v>28.49182711673658</v>
      </c>
      <c r="Q16" s="263">
        <f t="shared" si="0"/>
        <v>29.752495028804294</v>
      </c>
      <c r="R16" s="263">
        <f t="shared" si="0"/>
        <v>25.386509416590613</v>
      </c>
      <c r="S16" s="263">
        <f t="shared" si="0"/>
        <v>25.47732324865164</v>
      </c>
      <c r="T16" s="263">
        <f t="shared" si="0"/>
        <v>27.353049010062783</v>
      </c>
      <c r="U16" s="263">
        <f t="shared" si="0"/>
        <v>26.947129873314964</v>
      </c>
      <c r="V16" s="263">
        <f t="shared" si="0"/>
        <v>25.504634877374833</v>
      </c>
      <c r="W16" s="263">
        <f t="shared" si="0"/>
        <v>27.162982435230489</v>
      </c>
      <c r="DA16" s="70"/>
    </row>
    <row r="17" spans="1:105" ht="12" customHeight="1" x14ac:dyDescent="0.25">
      <c r="A17" s="60" t="s">
        <v>2558</v>
      </c>
      <c r="B17" s="331">
        <v>3.203063266470751</v>
      </c>
      <c r="C17" s="331">
        <v>3.8643110893723649</v>
      </c>
      <c r="D17" s="331">
        <v>4.4306514268499271</v>
      </c>
      <c r="E17" s="331">
        <v>12.74825154552798</v>
      </c>
      <c r="F17" s="331">
        <v>11.01825312647069</v>
      </c>
      <c r="G17" s="331">
        <v>11.50778684324608</v>
      </c>
      <c r="H17" s="331">
        <v>11.84482942642955</v>
      </c>
      <c r="I17" s="331">
        <v>11.253990095537389</v>
      </c>
      <c r="J17" s="331">
        <v>11.16815562963807</v>
      </c>
      <c r="K17" s="331">
        <v>10.790196348351479</v>
      </c>
      <c r="L17" s="331">
        <v>5.6016989598683784</v>
      </c>
      <c r="M17" s="331">
        <v>8.7333756313031934</v>
      </c>
      <c r="N17" s="331">
        <v>8.1198193401528798</v>
      </c>
      <c r="O17" s="331">
        <v>8.2660495546374957</v>
      </c>
      <c r="P17" s="331">
        <v>7.8430657426204871</v>
      </c>
      <c r="Q17" s="331">
        <v>9.1414374925324822</v>
      </c>
      <c r="R17" s="331">
        <v>9.3539313129916746</v>
      </c>
      <c r="S17" s="331">
        <v>9.2667713469038908</v>
      </c>
      <c r="T17" s="331">
        <v>9.9990849056186821</v>
      </c>
      <c r="U17" s="331">
        <v>9.259916593568585</v>
      </c>
      <c r="V17" s="331">
        <v>8.7157983795323126</v>
      </c>
      <c r="W17" s="331">
        <v>8.8089403444300984</v>
      </c>
      <c r="DA17" s="72" t="s">
        <v>2559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2.2329556011210061E-2</v>
      </c>
      <c r="T18" s="232">
        <v>2.9116646932002058E-2</v>
      </c>
      <c r="U18" s="232">
        <v>9.4959906679000141E-3</v>
      </c>
      <c r="V18" s="232">
        <v>9.5214716368180225E-4</v>
      </c>
      <c r="W18" s="232">
        <v>2.0182764506969639E-2</v>
      </c>
      <c r="DA18" s="71" t="s">
        <v>2560</v>
      </c>
    </row>
    <row r="19" spans="1:105" ht="12" customHeight="1" x14ac:dyDescent="0.25">
      <c r="A19" s="59" t="s">
        <v>33</v>
      </c>
      <c r="B19" s="232">
        <v>1.0688776950657071</v>
      </c>
      <c r="C19" s="232">
        <v>1.1325113242093261</v>
      </c>
      <c r="D19" s="232">
        <v>1.188517135530742</v>
      </c>
      <c r="E19" s="232">
        <v>7.4898395081037474</v>
      </c>
      <c r="F19" s="232">
        <v>6.1038657451856189</v>
      </c>
      <c r="G19" s="232">
        <v>6.929464701480498</v>
      </c>
      <c r="H19" s="232">
        <v>6.392109515989099</v>
      </c>
      <c r="I19" s="232">
        <v>5.12933546611296</v>
      </c>
      <c r="J19" s="232">
        <v>4.6269367469809781</v>
      </c>
      <c r="K19" s="232">
        <v>4.192692440999287</v>
      </c>
      <c r="L19" s="232">
        <v>1.003633156897366</v>
      </c>
      <c r="M19" s="232">
        <v>3.3810101663146659</v>
      </c>
      <c r="N19" s="232">
        <v>2.872391761375348</v>
      </c>
      <c r="O19" s="232">
        <v>2.6962701614792981</v>
      </c>
      <c r="P19" s="232">
        <v>2.6329113509955691</v>
      </c>
      <c r="Q19" s="232">
        <v>2.9670698689425912</v>
      </c>
      <c r="R19" s="232">
        <v>3.6890154660641619</v>
      </c>
      <c r="S19" s="232">
        <v>3.3720308358282409</v>
      </c>
      <c r="T19" s="232">
        <v>3.45370295818369</v>
      </c>
      <c r="U19" s="232">
        <v>2.9865924867350948</v>
      </c>
      <c r="V19" s="232">
        <v>2.7803630657120082</v>
      </c>
      <c r="W19" s="232">
        <v>2.6682893224381732</v>
      </c>
      <c r="DA19" s="71" t="s">
        <v>2561</v>
      </c>
    </row>
    <row r="20" spans="1:105" ht="12" customHeight="1" x14ac:dyDescent="0.25">
      <c r="A20" s="59" t="s">
        <v>160</v>
      </c>
      <c r="B20" s="232">
        <v>0.31767784735758642</v>
      </c>
      <c r="C20" s="232">
        <v>0.33625727189575738</v>
      </c>
      <c r="D20" s="232">
        <v>0.70498911857130819</v>
      </c>
      <c r="E20" s="232">
        <v>1.633292613062723</v>
      </c>
      <c r="F20" s="232">
        <v>1.561619896312026</v>
      </c>
      <c r="G20" s="232">
        <v>1.349147433907856</v>
      </c>
      <c r="H20" s="232">
        <v>1.781157002509018</v>
      </c>
      <c r="I20" s="232">
        <v>1.096200918621395</v>
      </c>
      <c r="J20" s="232">
        <v>0.65684829209890205</v>
      </c>
      <c r="K20" s="232">
        <v>0.66519955663931729</v>
      </c>
      <c r="L20" s="232">
        <v>0.54691377773385708</v>
      </c>
      <c r="M20" s="232">
        <v>0.40696752800263558</v>
      </c>
      <c r="N20" s="232">
        <v>0.39938103701311389</v>
      </c>
      <c r="O20" s="232">
        <v>0.40600787946987971</v>
      </c>
      <c r="P20" s="232">
        <v>0.39671966571415263</v>
      </c>
      <c r="Q20" s="232">
        <v>0.82430577894185619</v>
      </c>
      <c r="R20" s="232">
        <v>0.44223313862605551</v>
      </c>
      <c r="S20" s="232">
        <v>0.48910318408273468</v>
      </c>
      <c r="T20" s="232">
        <v>0.48644944209947322</v>
      </c>
      <c r="U20" s="232">
        <v>0.50617148520762645</v>
      </c>
      <c r="V20" s="232">
        <v>0.59145631508442609</v>
      </c>
      <c r="W20" s="232">
        <v>0.631650932106675</v>
      </c>
      <c r="DA20" s="71" t="s">
        <v>2562</v>
      </c>
    </row>
    <row r="21" spans="1:105" ht="12" customHeight="1" x14ac:dyDescent="0.25">
      <c r="A21" s="59" t="s">
        <v>70</v>
      </c>
      <c r="B21" s="232">
        <v>1.0651219186581971</v>
      </c>
      <c r="C21" s="232">
        <v>0.80608809651680735</v>
      </c>
      <c r="D21" s="232">
        <v>0.67676411777858891</v>
      </c>
      <c r="E21" s="232">
        <v>1.3708302330299349</v>
      </c>
      <c r="F21" s="232">
        <v>0.64816319447608328</v>
      </c>
      <c r="G21" s="232">
        <v>0.43604900402918773</v>
      </c>
      <c r="H21" s="232">
        <v>0.4344133208935374</v>
      </c>
      <c r="I21" s="232">
        <v>0.63717894963326649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0.19078918446069509</v>
      </c>
      <c r="Q21" s="232">
        <v>0</v>
      </c>
      <c r="R21" s="232">
        <v>0</v>
      </c>
      <c r="S21" s="232">
        <v>0.1086437181076699</v>
      </c>
      <c r="T21" s="232">
        <v>2.7522529718706432E-2</v>
      </c>
      <c r="U21" s="232">
        <v>0.100920756266573</v>
      </c>
      <c r="V21" s="232">
        <v>0</v>
      </c>
      <c r="W21" s="232">
        <v>0</v>
      </c>
      <c r="DA21" s="71" t="s">
        <v>2563</v>
      </c>
    </row>
    <row r="22" spans="1:105" ht="12" customHeight="1" x14ac:dyDescent="0.25">
      <c r="A22" s="59" t="s">
        <v>162</v>
      </c>
      <c r="B22" s="232">
        <v>0.75138580538926092</v>
      </c>
      <c r="C22" s="232">
        <v>1.5894543967504751</v>
      </c>
      <c r="D22" s="232">
        <v>1.860381054969287</v>
      </c>
      <c r="E22" s="232">
        <v>2.2542891913315781</v>
      </c>
      <c r="F22" s="232">
        <v>2.7046042904969569</v>
      </c>
      <c r="G22" s="232">
        <v>2.793125703828534</v>
      </c>
      <c r="H22" s="232">
        <v>3.2371495870378961</v>
      </c>
      <c r="I22" s="232">
        <v>4.3912747611697647</v>
      </c>
      <c r="J22" s="232">
        <v>5.8843705905581931</v>
      </c>
      <c r="K22" s="232">
        <v>5.932304350712875</v>
      </c>
      <c r="L22" s="232">
        <v>4.0511520252371556</v>
      </c>
      <c r="M22" s="232">
        <v>4.9453979369858923</v>
      </c>
      <c r="N22" s="232">
        <v>4.8480465417644183</v>
      </c>
      <c r="O22" s="232">
        <v>5.1637715136883182</v>
      </c>
      <c r="P22" s="232">
        <v>4.6226455414500709</v>
      </c>
      <c r="Q22" s="232">
        <v>5.3500618446480352</v>
      </c>
      <c r="R22" s="232">
        <v>5.2226827083014564</v>
      </c>
      <c r="S22" s="232">
        <v>5.2746640528740336</v>
      </c>
      <c r="T22" s="232">
        <v>6.0022933286848099</v>
      </c>
      <c r="U22" s="232">
        <v>5.6567358746913916</v>
      </c>
      <c r="V22" s="232">
        <v>5.3430268515721968</v>
      </c>
      <c r="W22" s="232">
        <v>5.4888173253782817</v>
      </c>
      <c r="DA22" s="71" t="s">
        <v>2564</v>
      </c>
    </row>
    <row r="23" spans="1:105" ht="12" customHeight="1" x14ac:dyDescent="0.25">
      <c r="A23" s="60" t="s">
        <v>2565</v>
      </c>
      <c r="B23" s="331">
        <v>17.162793291046651</v>
      </c>
      <c r="C23" s="331">
        <v>17.659220466246701</v>
      </c>
      <c r="D23" s="331">
        <v>17.64935952383728</v>
      </c>
      <c r="E23" s="331">
        <v>15.90226162810537</v>
      </c>
      <c r="F23" s="331">
        <v>17.381642455371871</v>
      </c>
      <c r="G23" s="331">
        <v>17.412570556179009</v>
      </c>
      <c r="H23" s="331">
        <v>18.267453445552619</v>
      </c>
      <c r="I23" s="331">
        <v>18.846921980025218</v>
      </c>
      <c r="J23" s="331">
        <v>18.881276117281161</v>
      </c>
      <c r="K23" s="331">
        <v>18.465563814249929</v>
      </c>
      <c r="L23" s="331">
        <v>22.22201940857002</v>
      </c>
      <c r="M23" s="331">
        <v>20.489449635886569</v>
      </c>
      <c r="N23" s="331">
        <v>19.944961718826342</v>
      </c>
      <c r="O23" s="331">
        <v>19.87604912931106</v>
      </c>
      <c r="P23" s="331">
        <v>20.648761374116091</v>
      </c>
      <c r="Q23" s="331">
        <v>20.611057536271812</v>
      </c>
      <c r="R23" s="331">
        <v>16.03257810359894</v>
      </c>
      <c r="S23" s="331">
        <v>16.210551901747749</v>
      </c>
      <c r="T23" s="331">
        <v>17.353964104444099</v>
      </c>
      <c r="U23" s="331">
        <v>17.687213279746381</v>
      </c>
      <c r="V23" s="331">
        <v>16.788836497842521</v>
      </c>
      <c r="W23" s="331">
        <v>18.354042090800391</v>
      </c>
      <c r="DA23" s="72" t="s">
        <v>2566</v>
      </c>
    </row>
    <row r="24" spans="1:105" ht="12" customHeight="1" x14ac:dyDescent="0.25">
      <c r="A24" s="57" t="s">
        <v>2567</v>
      </c>
      <c r="B24" s="263">
        <f t="shared" ref="B24:W24" si="1">B25+B26</f>
        <v>7.6741845661065362</v>
      </c>
      <c r="C24" s="263">
        <f t="shared" si="1"/>
        <v>8.826304568204657</v>
      </c>
      <c r="D24" s="263">
        <f t="shared" si="1"/>
        <v>9.2412977143507966</v>
      </c>
      <c r="E24" s="263">
        <f t="shared" si="1"/>
        <v>12.111604109484743</v>
      </c>
      <c r="F24" s="263">
        <f t="shared" si="1"/>
        <v>12.317630453288075</v>
      </c>
      <c r="G24" s="263">
        <f t="shared" si="1"/>
        <v>12.56106031731265</v>
      </c>
      <c r="H24" s="263">
        <f t="shared" si="1"/>
        <v>13.244363671144335</v>
      </c>
      <c r="I24" s="263">
        <f t="shared" si="1"/>
        <v>13.661510209324103</v>
      </c>
      <c r="J24" s="263">
        <f t="shared" si="1"/>
        <v>14.007290475470182</v>
      </c>
      <c r="K24" s="263">
        <f t="shared" si="1"/>
        <v>13.691904129471926</v>
      </c>
      <c r="L24" s="263">
        <f t="shared" si="1"/>
        <v>12.285025158246345</v>
      </c>
      <c r="M24" s="263">
        <f t="shared" si="1"/>
        <v>13.338901625504377</v>
      </c>
      <c r="N24" s="263">
        <f t="shared" si="1"/>
        <v>12.802009138631453</v>
      </c>
      <c r="O24" s="263">
        <f t="shared" si="1"/>
        <v>12.925247922344901</v>
      </c>
      <c r="P24" s="263">
        <f t="shared" si="1"/>
        <v>12.907850138441805</v>
      </c>
      <c r="Q24" s="263">
        <f t="shared" si="1"/>
        <v>13.674580317327708</v>
      </c>
      <c r="R24" s="263">
        <f t="shared" si="1"/>
        <v>11.891891600421648</v>
      </c>
      <c r="S24" s="263">
        <f t="shared" si="1"/>
        <v>11.93528280270634</v>
      </c>
      <c r="T24" s="263">
        <f t="shared" si="1"/>
        <v>12.879834886823554</v>
      </c>
      <c r="U24" s="263">
        <f t="shared" si="1"/>
        <v>12.616387634502534</v>
      </c>
      <c r="V24" s="263">
        <f t="shared" si="1"/>
        <v>11.931725462006327</v>
      </c>
      <c r="W24" s="263">
        <f t="shared" si="1"/>
        <v>12.638765719251856</v>
      </c>
      <c r="DA24" s="70"/>
    </row>
    <row r="25" spans="1:105" ht="12" customHeight="1" x14ac:dyDescent="0.25">
      <c r="A25" s="60" t="s">
        <v>2568</v>
      </c>
      <c r="B25" s="264">
        <v>4.5841644513385003</v>
      </c>
      <c r="C25" s="264">
        <v>5.564408468549769</v>
      </c>
      <c r="D25" s="264">
        <v>5.9074638281698704</v>
      </c>
      <c r="E25" s="264">
        <v>8.1223597061201254</v>
      </c>
      <c r="F25" s="264">
        <v>8.2614232321460719</v>
      </c>
      <c r="G25" s="264">
        <v>8.447111481340805</v>
      </c>
      <c r="H25" s="264">
        <v>8.949484951751602</v>
      </c>
      <c r="I25" s="264">
        <v>9.3301332283914249</v>
      </c>
      <c r="J25" s="264">
        <v>9.6724276198731953</v>
      </c>
      <c r="K25" s="264">
        <v>9.4744934796892206</v>
      </c>
      <c r="L25" s="264">
        <v>8.0889403597416152</v>
      </c>
      <c r="M25" s="264">
        <v>9.024511341213028</v>
      </c>
      <c r="N25" s="264">
        <v>8.6426322975943837</v>
      </c>
      <c r="O25" s="264">
        <v>8.7635502561962131</v>
      </c>
      <c r="P25" s="264">
        <v>8.6750883491263444</v>
      </c>
      <c r="Q25" s="264">
        <v>9.2918647068515039</v>
      </c>
      <c r="R25" s="264">
        <v>8.2305939209115877</v>
      </c>
      <c r="S25" s="264">
        <v>8.253661794511526</v>
      </c>
      <c r="T25" s="264">
        <v>8.929397834143586</v>
      </c>
      <c r="U25" s="264">
        <v>8.6957030692459529</v>
      </c>
      <c r="V25" s="264">
        <v>8.2159377041004067</v>
      </c>
      <c r="W25" s="264">
        <v>8.6577811777310583</v>
      </c>
      <c r="DA25" s="72" t="s">
        <v>2569</v>
      </c>
    </row>
    <row r="26" spans="1:105" ht="12" customHeight="1" x14ac:dyDescent="0.25">
      <c r="A26" s="60" t="s">
        <v>2570</v>
      </c>
      <c r="B26" s="264">
        <v>3.090020114768036</v>
      </c>
      <c r="C26" s="264">
        <v>3.261896099654888</v>
      </c>
      <c r="D26" s="264">
        <v>3.3338338861809258</v>
      </c>
      <c r="E26" s="264">
        <v>3.9892444033646171</v>
      </c>
      <c r="F26" s="264">
        <v>4.0562072211420039</v>
      </c>
      <c r="G26" s="264">
        <v>4.1139488359718452</v>
      </c>
      <c r="H26" s="264">
        <v>4.2948787193927318</v>
      </c>
      <c r="I26" s="264">
        <v>4.331376980932677</v>
      </c>
      <c r="J26" s="264">
        <v>4.3348628555969873</v>
      </c>
      <c r="K26" s="264">
        <v>4.2174106497827051</v>
      </c>
      <c r="L26" s="264">
        <v>4.1960847985047307</v>
      </c>
      <c r="M26" s="264">
        <v>4.3143902842913482</v>
      </c>
      <c r="N26" s="264">
        <v>4.1593768410370693</v>
      </c>
      <c r="O26" s="264">
        <v>4.1616976661486884</v>
      </c>
      <c r="P26" s="264">
        <v>4.2327617893154601</v>
      </c>
      <c r="Q26" s="264">
        <v>4.3827156104762039</v>
      </c>
      <c r="R26" s="264">
        <v>3.6612976795100591</v>
      </c>
      <c r="S26" s="264">
        <v>3.681621008194814</v>
      </c>
      <c r="T26" s="264">
        <v>3.9504370526799679</v>
      </c>
      <c r="U26" s="264">
        <v>3.9206845652565812</v>
      </c>
      <c r="V26" s="264">
        <v>3.71578775790592</v>
      </c>
      <c r="W26" s="264">
        <v>3.9809845415207978</v>
      </c>
      <c r="DA26" s="72" t="s">
        <v>2571</v>
      </c>
    </row>
    <row r="27" spans="1:105" ht="12" customHeight="1" x14ac:dyDescent="0.25">
      <c r="A27" s="57" t="s">
        <v>2572</v>
      </c>
      <c r="B27" s="263">
        <f t="shared" ref="B27:W27" si="2">B28+B34</f>
        <v>29.094080796453447</v>
      </c>
      <c r="C27" s="263">
        <f t="shared" si="2"/>
        <v>30.747902222312952</v>
      </c>
      <c r="D27" s="263">
        <f t="shared" si="2"/>
        <v>31.542872786696009</v>
      </c>
      <c r="E27" s="263">
        <f t="shared" si="2"/>
        <v>40.929304533761936</v>
      </c>
      <c r="F27" s="263">
        <f t="shared" si="2"/>
        <v>40.571279402632229</v>
      </c>
      <c r="G27" s="263">
        <f t="shared" si="2"/>
        <v>41.314796284892978</v>
      </c>
      <c r="H27" s="263">
        <f t="shared" si="2"/>
        <v>43.017546959974524</v>
      </c>
      <c r="I27" s="263">
        <f t="shared" si="2"/>
        <v>43.00130296508943</v>
      </c>
      <c r="J27" s="263">
        <f t="shared" si="2"/>
        <v>42.927759638456052</v>
      </c>
      <c r="K27" s="263">
        <f t="shared" si="2"/>
        <v>41.793943089430591</v>
      </c>
      <c r="L27" s="263">
        <f t="shared" si="2"/>
        <v>39.74816909776915</v>
      </c>
      <c r="M27" s="263">
        <f t="shared" si="2"/>
        <v>41.746893238842532</v>
      </c>
      <c r="N27" s="263">
        <f t="shared" si="2"/>
        <v>40.092544369970298</v>
      </c>
      <c r="O27" s="263">
        <f t="shared" si="2"/>
        <v>40.202998119926519</v>
      </c>
      <c r="P27" s="263">
        <f t="shared" si="2"/>
        <v>40.702610166766569</v>
      </c>
      <c r="Q27" s="263">
        <f t="shared" si="2"/>
        <v>42.503564326863284</v>
      </c>
      <c r="R27" s="263">
        <f t="shared" si="2"/>
        <v>36.26644202370089</v>
      </c>
      <c r="S27" s="263">
        <f t="shared" si="2"/>
        <v>36.39617606950236</v>
      </c>
      <c r="T27" s="263">
        <f t="shared" si="2"/>
        <v>39.075784300089694</v>
      </c>
      <c r="U27" s="263">
        <f t="shared" si="2"/>
        <v>38.495899819021375</v>
      </c>
      <c r="V27" s="263">
        <f t="shared" si="2"/>
        <v>36.435192681964054</v>
      </c>
      <c r="W27" s="263">
        <f t="shared" si="2"/>
        <v>38.804260621757841</v>
      </c>
      <c r="DA27" s="70"/>
    </row>
    <row r="28" spans="1:105" ht="12" customHeight="1" x14ac:dyDescent="0.25">
      <c r="A28" s="60" t="s">
        <v>2573</v>
      </c>
      <c r="B28" s="331">
        <v>4.5758046663867891</v>
      </c>
      <c r="C28" s="331">
        <v>5.5204444133890931</v>
      </c>
      <c r="D28" s="331">
        <v>6.3295020383570364</v>
      </c>
      <c r="E28" s="331">
        <v>18.21178792218284</v>
      </c>
      <c r="F28" s="331">
        <v>15.740361609243839</v>
      </c>
      <c r="G28" s="331">
        <v>16.439695490351539</v>
      </c>
      <c r="H28" s="331">
        <v>16.921184894899351</v>
      </c>
      <c r="I28" s="331">
        <v>16.07712870791055</v>
      </c>
      <c r="J28" s="331">
        <v>15.954508042340111</v>
      </c>
      <c r="K28" s="331">
        <v>15.414566211930691</v>
      </c>
      <c r="L28" s="331">
        <v>8.0024270855262536</v>
      </c>
      <c r="M28" s="331">
        <v>12.476250901861709</v>
      </c>
      <c r="N28" s="331">
        <v>11.59974191450411</v>
      </c>
      <c r="O28" s="331">
        <v>11.808642220910709</v>
      </c>
      <c r="P28" s="331">
        <v>11.204379632314989</v>
      </c>
      <c r="Q28" s="331">
        <v>13.05919641790355</v>
      </c>
      <c r="R28" s="331">
        <v>13.36275901855954</v>
      </c>
      <c r="S28" s="331">
        <v>13.23824478129128</v>
      </c>
      <c r="T28" s="331">
        <v>14.28440700802669</v>
      </c>
      <c r="U28" s="331">
        <v>13.22845227652655</v>
      </c>
      <c r="V28" s="331">
        <v>12.45114054218902</v>
      </c>
      <c r="W28" s="331">
        <v>12.584200492042999</v>
      </c>
      <c r="DA28" s="72" t="s">
        <v>2574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3.189936573030009E-2</v>
      </c>
      <c r="T29" s="232">
        <v>4.1595209902860093E-2</v>
      </c>
      <c r="U29" s="232">
        <v>1.3565700954142879E-2</v>
      </c>
      <c r="V29" s="232">
        <v>1.360210233831146E-3</v>
      </c>
      <c r="W29" s="232">
        <v>2.883252072424234E-2</v>
      </c>
      <c r="DA29" s="71" t="s">
        <v>2575</v>
      </c>
    </row>
    <row r="30" spans="1:105" ht="12" customHeight="1" x14ac:dyDescent="0.25">
      <c r="A30" s="59" t="s">
        <v>33</v>
      </c>
      <c r="B30" s="232">
        <v>1.526968135808153</v>
      </c>
      <c r="C30" s="232">
        <v>1.617873320299037</v>
      </c>
      <c r="D30" s="232">
        <v>1.697881622186775</v>
      </c>
      <c r="E30" s="232">
        <v>10.6997707258625</v>
      </c>
      <c r="F30" s="232">
        <v>8.7198082074080272</v>
      </c>
      <c r="G30" s="232">
        <v>9.8992352878292831</v>
      </c>
      <c r="H30" s="232">
        <v>9.1315850228415698</v>
      </c>
      <c r="I30" s="232">
        <v>7.3276220944470856</v>
      </c>
      <c r="J30" s="232">
        <v>6.6099096385442548</v>
      </c>
      <c r="K30" s="232">
        <v>5.9895606299989828</v>
      </c>
      <c r="L30" s="232">
        <v>1.433761652710523</v>
      </c>
      <c r="M30" s="232">
        <v>4.8300145233066676</v>
      </c>
      <c r="N30" s="232">
        <v>4.1034168019647836</v>
      </c>
      <c r="O30" s="232">
        <v>3.8518145163989979</v>
      </c>
      <c r="P30" s="232">
        <v>3.7613019299936701</v>
      </c>
      <c r="Q30" s="232">
        <v>4.2386712413465579</v>
      </c>
      <c r="R30" s="232">
        <v>5.2700220943773761</v>
      </c>
      <c r="S30" s="232">
        <v>4.817186908326061</v>
      </c>
      <c r="T30" s="232">
        <v>4.9338613688338446</v>
      </c>
      <c r="U30" s="232">
        <v>4.2665606953358504</v>
      </c>
      <c r="V30" s="232">
        <v>3.9719472367314408</v>
      </c>
      <c r="W30" s="232">
        <v>3.8118418891973889</v>
      </c>
      <c r="DA30" s="71" t="s">
        <v>2576</v>
      </c>
    </row>
    <row r="31" spans="1:105" ht="12" customHeight="1" x14ac:dyDescent="0.25">
      <c r="A31" s="59" t="s">
        <v>160</v>
      </c>
      <c r="B31" s="232">
        <v>0.45382549622512358</v>
      </c>
      <c r="C31" s="232">
        <v>0.48036753127965348</v>
      </c>
      <c r="D31" s="232">
        <v>1.007127312244726</v>
      </c>
      <c r="E31" s="232">
        <v>2.333275161518177</v>
      </c>
      <c r="F31" s="232">
        <v>2.2308855661600369</v>
      </c>
      <c r="G31" s="232">
        <v>1.9273534770112239</v>
      </c>
      <c r="H31" s="232">
        <v>2.54451000358431</v>
      </c>
      <c r="I31" s="232">
        <v>1.5660013123162779</v>
      </c>
      <c r="J31" s="232">
        <v>0.93835470299843149</v>
      </c>
      <c r="K31" s="232">
        <v>0.95028508091331076</v>
      </c>
      <c r="L31" s="232">
        <v>0.78130539676265276</v>
      </c>
      <c r="M31" s="232">
        <v>0.58138218286090815</v>
      </c>
      <c r="N31" s="232">
        <v>0.57054433859016274</v>
      </c>
      <c r="O31" s="232">
        <v>0.58001125638554241</v>
      </c>
      <c r="P31" s="232">
        <v>0.56674237959164675</v>
      </c>
      <c r="Q31" s="232">
        <v>1.177579684202652</v>
      </c>
      <c r="R31" s="232">
        <v>0.63176162660865065</v>
      </c>
      <c r="S31" s="232">
        <v>0.69871883440390681</v>
      </c>
      <c r="T31" s="232">
        <v>0.69492777442781906</v>
      </c>
      <c r="U31" s="232">
        <v>0.72310212172518074</v>
      </c>
      <c r="V31" s="232">
        <v>0.84493759297775173</v>
      </c>
      <c r="W31" s="232">
        <v>0.90235847443810713</v>
      </c>
      <c r="DA31" s="71" t="s">
        <v>2577</v>
      </c>
    </row>
    <row r="32" spans="1:105" ht="12" customHeight="1" x14ac:dyDescent="0.25">
      <c r="A32" s="59" t="s">
        <v>70</v>
      </c>
      <c r="B32" s="232">
        <v>1.521602740940283</v>
      </c>
      <c r="C32" s="232">
        <v>1.1515544235954389</v>
      </c>
      <c r="D32" s="232">
        <v>0.9668058825408411</v>
      </c>
      <c r="E32" s="232">
        <v>1.9583289043284779</v>
      </c>
      <c r="F32" s="232">
        <v>0.92594742068011915</v>
      </c>
      <c r="G32" s="232">
        <v>0.62292714861312548</v>
      </c>
      <c r="H32" s="232">
        <v>0.62059045841933891</v>
      </c>
      <c r="I32" s="232">
        <v>0.91025564233323764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0.27255597780099311</v>
      </c>
      <c r="Q32" s="232">
        <v>0</v>
      </c>
      <c r="R32" s="232">
        <v>0</v>
      </c>
      <c r="S32" s="232">
        <v>0.15520531158238551</v>
      </c>
      <c r="T32" s="232">
        <v>3.9317899598152052E-2</v>
      </c>
      <c r="U32" s="232">
        <v>0.1441725089522472</v>
      </c>
      <c r="V32" s="232">
        <v>0</v>
      </c>
      <c r="W32" s="232">
        <v>0</v>
      </c>
      <c r="DA32" s="71" t="s">
        <v>2578</v>
      </c>
    </row>
    <row r="33" spans="1:105" ht="12" customHeight="1" x14ac:dyDescent="0.25">
      <c r="A33" s="59" t="s">
        <v>162</v>
      </c>
      <c r="B33" s="232">
        <v>1.0734082934132301</v>
      </c>
      <c r="C33" s="232">
        <v>2.2706491382149641</v>
      </c>
      <c r="D33" s="232">
        <v>2.6576872213846952</v>
      </c>
      <c r="E33" s="232">
        <v>3.2204131304736832</v>
      </c>
      <c r="F33" s="232">
        <v>3.8637204149956532</v>
      </c>
      <c r="G33" s="232">
        <v>3.9901795768979049</v>
      </c>
      <c r="H33" s="232">
        <v>4.6244994100541357</v>
      </c>
      <c r="I33" s="232">
        <v>6.2732496588139472</v>
      </c>
      <c r="J33" s="232">
        <v>8.40624370079742</v>
      </c>
      <c r="K33" s="232">
        <v>8.4747205010183944</v>
      </c>
      <c r="L33" s="232">
        <v>5.7873600360530766</v>
      </c>
      <c r="M33" s="232">
        <v>7.0648541956941333</v>
      </c>
      <c r="N33" s="232">
        <v>6.9257807739491692</v>
      </c>
      <c r="O33" s="232">
        <v>7.3768164481261689</v>
      </c>
      <c r="P33" s="232">
        <v>6.6037793449286752</v>
      </c>
      <c r="Q33" s="232">
        <v>7.642945492354337</v>
      </c>
      <c r="R33" s="232">
        <v>7.4609752975735111</v>
      </c>
      <c r="S33" s="232">
        <v>7.5352343612486212</v>
      </c>
      <c r="T33" s="232">
        <v>8.574704755264019</v>
      </c>
      <c r="U33" s="232">
        <v>8.0810512495591329</v>
      </c>
      <c r="V33" s="232">
        <v>7.6328955022459946</v>
      </c>
      <c r="W33" s="232">
        <v>7.8411676076832624</v>
      </c>
      <c r="DA33" s="71" t="s">
        <v>2579</v>
      </c>
    </row>
    <row r="34" spans="1:105" ht="12" customHeight="1" x14ac:dyDescent="0.25">
      <c r="A34" s="60" t="s">
        <v>2580</v>
      </c>
      <c r="B34" s="331">
        <v>24.51827613006666</v>
      </c>
      <c r="C34" s="331">
        <v>25.227457808923859</v>
      </c>
      <c r="D34" s="331">
        <v>25.213370748338971</v>
      </c>
      <c r="E34" s="331">
        <v>22.7175166115791</v>
      </c>
      <c r="F34" s="331">
        <v>24.830917793388391</v>
      </c>
      <c r="G34" s="331">
        <v>24.875100794541439</v>
      </c>
      <c r="H34" s="331">
        <v>26.096362065075169</v>
      </c>
      <c r="I34" s="331">
        <v>26.92417425717888</v>
      </c>
      <c r="J34" s="331">
        <v>26.97325159611594</v>
      </c>
      <c r="K34" s="331">
        <v>26.379376877499901</v>
      </c>
      <c r="L34" s="331">
        <v>31.7457420122429</v>
      </c>
      <c r="M34" s="331">
        <v>29.270642336980821</v>
      </c>
      <c r="N34" s="331">
        <v>28.49280245546619</v>
      </c>
      <c r="O34" s="331">
        <v>28.39435589901581</v>
      </c>
      <c r="P34" s="331">
        <v>29.498230534451579</v>
      </c>
      <c r="Q34" s="331">
        <v>29.44436790895973</v>
      </c>
      <c r="R34" s="331">
        <v>22.90368300514135</v>
      </c>
      <c r="S34" s="331">
        <v>23.157931288211081</v>
      </c>
      <c r="T34" s="331">
        <v>24.791377292063</v>
      </c>
      <c r="U34" s="331">
        <v>25.267447542494821</v>
      </c>
      <c r="V34" s="331">
        <v>23.984052139775031</v>
      </c>
      <c r="W34" s="331">
        <v>26.220060129714842</v>
      </c>
      <c r="DA34" s="72" t="s">
        <v>2581</v>
      </c>
    </row>
    <row r="35" spans="1:105" ht="12" customHeight="1" x14ac:dyDescent="0.25">
      <c r="A35" s="57" t="s">
        <v>2582</v>
      </c>
      <c r="B35" s="263">
        <v>13.393592510345449</v>
      </c>
      <c r="C35" s="263">
        <v>14.48471107108819</v>
      </c>
      <c r="D35" s="263">
        <v>15.27321780060945</v>
      </c>
      <c r="E35" s="263">
        <v>23.78878537576022</v>
      </c>
      <c r="F35" s="263">
        <v>22.79263801765148</v>
      </c>
      <c r="G35" s="263">
        <v>23.340664535234861</v>
      </c>
      <c r="H35" s="263">
        <v>24.202446630171501</v>
      </c>
      <c r="I35" s="263">
        <v>23.864111960816569</v>
      </c>
      <c r="J35" s="263">
        <v>23.67024013659174</v>
      </c>
      <c r="K35" s="263">
        <v>23.463980494300401</v>
      </c>
      <c r="L35" s="263">
        <v>19.875529360862721</v>
      </c>
      <c r="M35" s="263">
        <v>22.052943875285042</v>
      </c>
      <c r="N35" s="263">
        <v>20.823500187107861</v>
      </c>
      <c r="O35" s="263">
        <v>21.20461438141669</v>
      </c>
      <c r="P35" s="263">
        <v>21.20586860785177</v>
      </c>
      <c r="Q35" s="263">
        <v>22.61674573426242</v>
      </c>
      <c r="R35" s="263">
        <v>20.289427867543768</v>
      </c>
      <c r="S35" s="263">
        <v>20.266204231463711</v>
      </c>
      <c r="T35" s="263">
        <v>21.819577957941561</v>
      </c>
      <c r="U35" s="263">
        <v>21.24159680194909</v>
      </c>
      <c r="V35" s="263">
        <v>19.944204983210991</v>
      </c>
      <c r="W35" s="263">
        <v>20.92876022974945</v>
      </c>
      <c r="DA35" s="70" t="s">
        <v>2583</v>
      </c>
    </row>
    <row r="36" spans="1:105" ht="12" customHeight="1" x14ac:dyDescent="0.25">
      <c r="A36" s="46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4.611501634860779E-2</v>
      </c>
      <c r="T36" s="231">
        <v>5.9640679706787068E-2</v>
      </c>
      <c r="U36" s="231">
        <v>2.036049238457549E-2</v>
      </c>
      <c r="V36" s="231">
        <v>2.0728532645921311E-3</v>
      </c>
      <c r="W36" s="231">
        <v>4.5997612447857147E-2</v>
      </c>
      <c r="DA36" s="73" t="s">
        <v>2584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2585</v>
      </c>
    </row>
    <row r="38" spans="1:105" ht="12" customHeight="1" x14ac:dyDescent="0.25">
      <c r="A38" s="46" t="s">
        <v>33</v>
      </c>
      <c r="B38" s="231">
        <v>4.182572054082474</v>
      </c>
      <c r="C38" s="231">
        <v>4.0280332404455716</v>
      </c>
      <c r="D38" s="231">
        <v>3.892019127146781</v>
      </c>
      <c r="E38" s="231">
        <v>13.44314986911051</v>
      </c>
      <c r="F38" s="231">
        <v>12.29584453429678</v>
      </c>
      <c r="G38" s="231">
        <v>13.68075830835217</v>
      </c>
      <c r="H38" s="231">
        <v>12.725832546172381</v>
      </c>
      <c r="I38" s="231">
        <v>10.615527392002789</v>
      </c>
      <c r="J38" s="231">
        <v>9.6383040872975041</v>
      </c>
      <c r="K38" s="231">
        <v>8.4954769375168997</v>
      </c>
      <c r="L38" s="231">
        <v>3.0560703667188309</v>
      </c>
      <c r="M38" s="231">
        <v>8.2693708392809384</v>
      </c>
      <c r="N38" s="231">
        <v>7.3071665012594922</v>
      </c>
      <c r="O38" s="231">
        <v>6.636180154535408</v>
      </c>
      <c r="P38" s="231">
        <v>6.790051551494698</v>
      </c>
      <c r="Q38" s="231">
        <v>7.0772339544125664</v>
      </c>
      <c r="R38" s="231">
        <v>7.5213579681356331</v>
      </c>
      <c r="S38" s="231">
        <v>6.9639206907724924</v>
      </c>
      <c r="T38" s="231">
        <v>7.0743445291780134</v>
      </c>
      <c r="U38" s="231">
        <v>6.4035966028858482</v>
      </c>
      <c r="V38" s="231">
        <v>6.0529347535173184</v>
      </c>
      <c r="W38" s="231">
        <v>6.0811757531968871</v>
      </c>
      <c r="DA38" s="73" t="s">
        <v>2586</v>
      </c>
    </row>
    <row r="39" spans="1:105" ht="12" customHeight="1" x14ac:dyDescent="0.25">
      <c r="A39" s="46" t="s">
        <v>160</v>
      </c>
      <c r="B39" s="231">
        <v>1.2430893568952619</v>
      </c>
      <c r="C39" s="231">
        <v>1.195975209769564</v>
      </c>
      <c r="D39" s="231">
        <v>2.308617227201021</v>
      </c>
      <c r="E39" s="231">
        <v>2.9315177386320559</v>
      </c>
      <c r="F39" s="231">
        <v>3.145782733157644</v>
      </c>
      <c r="G39" s="231">
        <v>2.6636054530566331</v>
      </c>
      <c r="H39" s="231">
        <v>3.546044650154077</v>
      </c>
      <c r="I39" s="231">
        <v>2.2686663712370589</v>
      </c>
      <c r="J39" s="231">
        <v>1.3682710451146911</v>
      </c>
      <c r="K39" s="231">
        <v>1.347865976768112</v>
      </c>
      <c r="L39" s="231">
        <v>1.6653564878722029</v>
      </c>
      <c r="M39" s="231">
        <v>0.99537275638171818</v>
      </c>
      <c r="N39" s="231">
        <v>1.015997808566041</v>
      </c>
      <c r="O39" s="231">
        <v>0.99928466769249102</v>
      </c>
      <c r="P39" s="231">
        <v>1.0231058408678539</v>
      </c>
      <c r="Q39" s="231">
        <v>1.966183846430573</v>
      </c>
      <c r="R39" s="231">
        <v>0.90164808783722816</v>
      </c>
      <c r="S39" s="231">
        <v>1.010096274140345</v>
      </c>
      <c r="T39" s="231">
        <v>0.99641196452166692</v>
      </c>
      <c r="U39" s="231">
        <v>1.0852896796431071</v>
      </c>
      <c r="V39" s="231">
        <v>1.287618343414088</v>
      </c>
      <c r="W39" s="231">
        <v>1.439566654376675</v>
      </c>
      <c r="DA39" s="73" t="s">
        <v>2587</v>
      </c>
    </row>
    <row r="40" spans="1:105" ht="12" customHeight="1" x14ac:dyDescent="0.25">
      <c r="A40" s="46" t="s">
        <v>70</v>
      </c>
      <c r="B40" s="231">
        <v>4.1678755125455442</v>
      </c>
      <c r="C40" s="231">
        <v>2.8670350380505809</v>
      </c>
      <c r="D40" s="231">
        <v>2.2161892430643508</v>
      </c>
      <c r="E40" s="231">
        <v>2.4604367353653371</v>
      </c>
      <c r="F40" s="231">
        <v>1.3056830220122631</v>
      </c>
      <c r="G40" s="231">
        <v>0.86088627213101443</v>
      </c>
      <c r="H40" s="231">
        <v>0.86485864544240054</v>
      </c>
      <c r="I40" s="231">
        <v>1.3186875060377561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0.49202887042357218</v>
      </c>
      <c r="Q40" s="231">
        <v>0</v>
      </c>
      <c r="R40" s="231">
        <v>0</v>
      </c>
      <c r="S40" s="231">
        <v>0.2243710906832862</v>
      </c>
      <c r="T40" s="231">
        <v>5.637539183365823E-2</v>
      </c>
      <c r="U40" s="231">
        <v>0.2163856685703299</v>
      </c>
      <c r="V40" s="231">
        <v>0</v>
      </c>
      <c r="W40" s="231">
        <v>0</v>
      </c>
      <c r="DA40" s="73" t="s">
        <v>2588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1.0509028374789029</v>
      </c>
      <c r="L41" s="231">
        <v>2.101805675022093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1.0318142734077099E-3</v>
      </c>
      <c r="T41" s="231">
        <v>1.0318142733999551E-3</v>
      </c>
      <c r="U41" s="231">
        <v>1.031814273417301E-3</v>
      </c>
      <c r="V41" s="231">
        <v>1.0318142734430909E-3</v>
      </c>
      <c r="W41" s="231">
        <v>1.0318142734458151E-3</v>
      </c>
      <c r="DA41" s="73" t="s">
        <v>2589</v>
      </c>
    </row>
    <row r="42" spans="1:105" ht="12" customHeight="1" x14ac:dyDescent="0.25">
      <c r="A42" s="46" t="s">
        <v>162</v>
      </c>
      <c r="B42" s="231">
        <v>2.9402103589243511</v>
      </c>
      <c r="C42" s="231">
        <v>5.6532548570789443</v>
      </c>
      <c r="D42" s="231">
        <v>6.0921617646586208</v>
      </c>
      <c r="E42" s="231">
        <v>4.04611439465394</v>
      </c>
      <c r="F42" s="231">
        <v>5.4482512019489642</v>
      </c>
      <c r="G42" s="231">
        <v>5.5144342781283084</v>
      </c>
      <c r="H42" s="231">
        <v>6.4447305648487303</v>
      </c>
      <c r="I42" s="231">
        <v>9.0880578626559938</v>
      </c>
      <c r="J42" s="231">
        <v>12.25764608758838</v>
      </c>
      <c r="K42" s="231">
        <v>12.020379626462789</v>
      </c>
      <c r="L42" s="231">
        <v>12.335787802859841</v>
      </c>
      <c r="M42" s="231">
        <v>12.095594948573471</v>
      </c>
      <c r="N42" s="231">
        <v>12.333095980461099</v>
      </c>
      <c r="O42" s="231">
        <v>12.709304331318499</v>
      </c>
      <c r="P42" s="231">
        <v>11.921404615033669</v>
      </c>
      <c r="Q42" s="231">
        <v>12.761290100203841</v>
      </c>
      <c r="R42" s="231">
        <v>10.64827907730005</v>
      </c>
      <c r="S42" s="231">
        <v>10.893240282502081</v>
      </c>
      <c r="T42" s="231">
        <v>12.29471424914726</v>
      </c>
      <c r="U42" s="231">
        <v>12.12869006785567</v>
      </c>
      <c r="V42" s="231">
        <v>11.63193156954684</v>
      </c>
      <c r="W42" s="231">
        <v>12.50931169724786</v>
      </c>
      <c r="DA42" s="73" t="s">
        <v>2590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2591</v>
      </c>
    </row>
    <row r="44" spans="1:105" ht="12" customHeight="1" x14ac:dyDescent="0.25">
      <c r="A44" s="46" t="s">
        <v>73</v>
      </c>
      <c r="B44" s="231">
        <v>0.38211521927779307</v>
      </c>
      <c r="C44" s="231">
        <v>0.382115219278159</v>
      </c>
      <c r="D44" s="231">
        <v>0.38211521926933911</v>
      </c>
      <c r="E44" s="231">
        <v>0.40601891659197747</v>
      </c>
      <c r="F44" s="231">
        <v>0.42992261393708908</v>
      </c>
      <c r="G44" s="231">
        <v>0.40601891659957251</v>
      </c>
      <c r="H44" s="231">
        <v>0.42992261392543818</v>
      </c>
      <c r="I44" s="231">
        <v>0.40601891658946959</v>
      </c>
      <c r="J44" s="231">
        <v>0.40601891659116462</v>
      </c>
      <c r="K44" s="231">
        <v>0.54935511607369569</v>
      </c>
      <c r="L44" s="231">
        <v>0.59707652623766239</v>
      </c>
      <c r="M44" s="231">
        <v>0.59707652623260821</v>
      </c>
      <c r="N44" s="231">
        <v>2.3903697334858941E-2</v>
      </c>
      <c r="O44" s="231">
        <v>7.1625107481595701E-2</v>
      </c>
      <c r="P44" s="231">
        <v>0.21496130696987861</v>
      </c>
      <c r="Q44" s="231">
        <v>0.1432502149657901</v>
      </c>
      <c r="R44" s="231">
        <v>0.52545141872867951</v>
      </c>
      <c r="S44" s="231">
        <v>7.2312983661323688E-2</v>
      </c>
      <c r="T44" s="231">
        <v>0.20498710231545789</v>
      </c>
      <c r="U44" s="231">
        <v>0.22803095442522359</v>
      </c>
      <c r="V44" s="231">
        <v>0.2280309544309233</v>
      </c>
      <c r="W44" s="231">
        <v>0.2280309544315253</v>
      </c>
      <c r="DA44" s="73" t="s">
        <v>2592</v>
      </c>
    </row>
    <row r="45" spans="1:105" ht="12" customHeight="1" x14ac:dyDescent="0.25">
      <c r="A45" s="46" t="s">
        <v>79</v>
      </c>
      <c r="B45" s="231">
        <v>0.47773000862003112</v>
      </c>
      <c r="C45" s="231">
        <v>0.35829750646536651</v>
      </c>
      <c r="D45" s="231">
        <v>0.38211521926933911</v>
      </c>
      <c r="E45" s="231">
        <v>0.5015477214063967</v>
      </c>
      <c r="F45" s="231">
        <v>0.16715391229874019</v>
      </c>
      <c r="G45" s="231">
        <v>0.2149613069671604</v>
      </c>
      <c r="H45" s="231">
        <v>0.1910576096284648</v>
      </c>
      <c r="I45" s="231">
        <v>0.16715391229350449</v>
      </c>
      <c r="J45" s="231">
        <v>0</v>
      </c>
      <c r="K45" s="231">
        <v>0</v>
      </c>
      <c r="L45" s="231">
        <v>0.1194325021520901</v>
      </c>
      <c r="M45" s="231">
        <v>9.552880481630581E-2</v>
      </c>
      <c r="N45" s="231">
        <v>0.14333619948636631</v>
      </c>
      <c r="O45" s="231">
        <v>0.78822012038870071</v>
      </c>
      <c r="P45" s="231">
        <v>0.76431642306210013</v>
      </c>
      <c r="Q45" s="231">
        <v>0.66878761824964927</v>
      </c>
      <c r="R45" s="231">
        <v>0.69269131554217656</v>
      </c>
      <c r="S45" s="231">
        <v>1.055116079082167</v>
      </c>
      <c r="T45" s="231">
        <v>1.1320722269653181</v>
      </c>
      <c r="U45" s="231">
        <v>1.158211521910921</v>
      </c>
      <c r="V45" s="231">
        <v>0.74058469476377897</v>
      </c>
      <c r="W45" s="231">
        <v>0.62364574377520832</v>
      </c>
      <c r="DA45" s="73" t="s">
        <v>2593</v>
      </c>
    </row>
    <row r="46" spans="1:105" ht="12" customHeight="1" x14ac:dyDescent="0.25">
      <c r="A46" s="57" t="s">
        <v>2594</v>
      </c>
      <c r="B46" s="263">
        <v>14.54127112832016</v>
      </c>
      <c r="C46" s="263">
        <v>15.35009929249358</v>
      </c>
      <c r="D46" s="263">
        <v>15.688630052616119</v>
      </c>
      <c r="E46" s="263">
        <v>18.772914839362901</v>
      </c>
      <c r="F46" s="263">
        <v>19.08803398184472</v>
      </c>
      <c r="G46" s="263">
        <v>19.359759228102799</v>
      </c>
      <c r="H46" s="263">
        <v>20.21119397361284</v>
      </c>
      <c r="I46" s="263">
        <v>20.382950498506709</v>
      </c>
      <c r="J46" s="263">
        <v>20.399354614574051</v>
      </c>
      <c r="K46" s="263">
        <v>19.8466383519186</v>
      </c>
      <c r="L46" s="263">
        <v>19.746281404728141</v>
      </c>
      <c r="M46" s="263">
        <v>20.303013102547521</v>
      </c>
      <c r="N46" s="263">
        <v>19.573538075468552</v>
      </c>
      <c r="O46" s="263">
        <v>19.584459605405581</v>
      </c>
      <c r="P46" s="263">
        <v>19.918879008543339</v>
      </c>
      <c r="Q46" s="263">
        <v>20.624544049299779</v>
      </c>
      <c r="R46" s="263">
        <v>17.229636138870859</v>
      </c>
      <c r="S46" s="263">
        <v>17.325275332681471</v>
      </c>
      <c r="T46" s="263">
        <v>18.590292012611599</v>
      </c>
      <c r="U46" s="263">
        <v>18.450280307089781</v>
      </c>
      <c r="V46" s="263">
        <v>17.486060037204322</v>
      </c>
      <c r="W46" s="263">
        <v>18.734044901274341</v>
      </c>
      <c r="DA46" s="70" t="s">
        <v>2595</v>
      </c>
    </row>
    <row r="47" spans="1:105" ht="12" customHeight="1" x14ac:dyDescent="0.25">
      <c r="A47" s="41" t="s">
        <v>2596</v>
      </c>
      <c r="B47" s="352">
        <v>9.8467043445744658</v>
      </c>
      <c r="C47" s="352">
        <v>10.394406930400651</v>
      </c>
      <c r="D47" s="352">
        <v>10.623644957603</v>
      </c>
      <c r="E47" s="352">
        <v>12.71218592087661</v>
      </c>
      <c r="F47" s="352">
        <v>12.92557063820653</v>
      </c>
      <c r="G47" s="352">
        <v>13.10957093221446</v>
      </c>
      <c r="H47" s="352">
        <v>13.68612480661457</v>
      </c>
      <c r="I47" s="352">
        <v>13.802430713089811</v>
      </c>
      <c r="J47" s="352">
        <v>13.813538853466509</v>
      </c>
      <c r="K47" s="352">
        <v>13.439263896567679</v>
      </c>
      <c r="L47" s="352">
        <v>13.37130661971146</v>
      </c>
      <c r="M47" s="352">
        <v>13.748300651340781</v>
      </c>
      <c r="N47" s="352">
        <v>13.25433249305455</v>
      </c>
      <c r="O47" s="352">
        <v>13.26172806908991</v>
      </c>
      <c r="P47" s="352">
        <v>13.48818206755594</v>
      </c>
      <c r="Q47" s="352">
        <v>13.96602715835396</v>
      </c>
      <c r="R47" s="352">
        <v>11.667145982419751</v>
      </c>
      <c r="S47" s="352">
        <v>11.73190860577615</v>
      </c>
      <c r="T47" s="352">
        <v>12.588521836373831</v>
      </c>
      <c r="U47" s="352">
        <v>12.49371211465921</v>
      </c>
      <c r="V47" s="352">
        <v>11.84078488176297</v>
      </c>
      <c r="W47" s="352">
        <v>12.68586492150369</v>
      </c>
      <c r="DA47" s="97" t="s">
        <v>2597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100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26</v>
      </c>
      <c r="B51" s="234">
        <f t="shared" ref="B51:W51" si="3">SUM(B$52:B$56,B$58:B$59,B$61:B$62,B$64:B$68)</f>
        <v>1.0000000000000002</v>
      </c>
      <c r="C51" s="234">
        <f t="shared" si="3"/>
        <v>1.0000000000000002</v>
      </c>
      <c r="D51" s="234">
        <f t="shared" si="3"/>
        <v>0.99999999999999978</v>
      </c>
      <c r="E51" s="234">
        <f t="shared" si="3"/>
        <v>0.99999999999999967</v>
      </c>
      <c r="F51" s="234">
        <f t="shared" si="3"/>
        <v>0.99999999999999978</v>
      </c>
      <c r="G51" s="234">
        <f t="shared" si="3"/>
        <v>0.99999999999999967</v>
      </c>
      <c r="H51" s="234">
        <f t="shared" si="3"/>
        <v>0.99999999999999978</v>
      </c>
      <c r="I51" s="234">
        <f t="shared" si="3"/>
        <v>0.99999999999999956</v>
      </c>
      <c r="J51" s="234">
        <f t="shared" si="3"/>
        <v>1.0000000000000002</v>
      </c>
      <c r="K51" s="234">
        <f t="shared" si="3"/>
        <v>1</v>
      </c>
      <c r="L51" s="234">
        <f t="shared" si="3"/>
        <v>1.0000000000000002</v>
      </c>
      <c r="M51" s="234">
        <f t="shared" si="3"/>
        <v>1</v>
      </c>
      <c r="N51" s="234">
        <f t="shared" si="3"/>
        <v>0.99999999999999989</v>
      </c>
      <c r="O51" s="234">
        <f t="shared" si="3"/>
        <v>0.99999999999999956</v>
      </c>
      <c r="P51" s="234">
        <f t="shared" si="3"/>
        <v>1.0000000000000004</v>
      </c>
      <c r="Q51" s="234">
        <f t="shared" si="3"/>
        <v>0.99999999999999989</v>
      </c>
      <c r="R51" s="234">
        <f t="shared" si="3"/>
        <v>1</v>
      </c>
      <c r="S51" s="234">
        <f t="shared" si="3"/>
        <v>1.0000000000000002</v>
      </c>
      <c r="T51" s="234">
        <f t="shared" si="3"/>
        <v>0.99999999999999978</v>
      </c>
      <c r="U51" s="234">
        <f t="shared" si="3"/>
        <v>1</v>
      </c>
      <c r="V51" s="234">
        <f t="shared" si="3"/>
        <v>1.0000000000000002</v>
      </c>
      <c r="W51" s="234">
        <f t="shared" si="3"/>
        <v>1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2.6696972421481478E-2</v>
      </c>
      <c r="C52" s="301">
        <f t="shared" si="4"/>
        <v>2.6449966049134205E-2</v>
      </c>
      <c r="D52" s="301">
        <f t="shared" si="4"/>
        <v>2.6260544517770681E-2</v>
      </c>
      <c r="E52" s="301">
        <f t="shared" si="4"/>
        <v>2.4287534171769428E-2</v>
      </c>
      <c r="F52" s="301">
        <f t="shared" si="4"/>
        <v>2.4770493355437913E-2</v>
      </c>
      <c r="G52" s="301">
        <f t="shared" si="4"/>
        <v>2.4683495547866682E-2</v>
      </c>
      <c r="H52" s="301">
        <f t="shared" si="4"/>
        <v>2.471489258185355E-2</v>
      </c>
      <c r="I52" s="301">
        <f t="shared" si="4"/>
        <v>2.4844597595473961E-2</v>
      </c>
      <c r="J52" s="301">
        <f t="shared" si="4"/>
        <v>2.4851727764420163E-2</v>
      </c>
      <c r="K52" s="301">
        <f t="shared" si="4"/>
        <v>2.4768906221113586E-2</v>
      </c>
      <c r="L52" s="301">
        <f t="shared" si="4"/>
        <v>2.6030261344106225E-2</v>
      </c>
      <c r="M52" s="301">
        <f t="shared" si="4"/>
        <v>2.5424311529207572E-2</v>
      </c>
      <c r="N52" s="301">
        <f t="shared" si="4"/>
        <v>2.5546165724644333E-2</v>
      </c>
      <c r="O52" s="301">
        <f t="shared" si="4"/>
        <v>2.5443552817735207E-2</v>
      </c>
      <c r="P52" s="301">
        <f t="shared" si="4"/>
        <v>2.5589872983860031E-2</v>
      </c>
      <c r="Q52" s="301">
        <f t="shared" si="4"/>
        <v>2.5347034367040878E-2</v>
      </c>
      <c r="R52" s="301">
        <f t="shared" si="4"/>
        <v>2.4786958582175379E-2</v>
      </c>
      <c r="S52" s="301">
        <f t="shared" si="4"/>
        <v>2.4835112762884925E-2</v>
      </c>
      <c r="T52" s="301">
        <f t="shared" si="4"/>
        <v>2.4804753344532717E-2</v>
      </c>
      <c r="U52" s="301">
        <f t="shared" si="4"/>
        <v>2.4979543888323713E-2</v>
      </c>
      <c r="V52" s="301">
        <f t="shared" si="4"/>
        <v>2.5030553956214875E-2</v>
      </c>
      <c r="W52" s="301">
        <f t="shared" si="4"/>
        <v>2.5190928155803531E-2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3.6307882493214809E-2</v>
      </c>
      <c r="C53" s="235">
        <f t="shared" si="5"/>
        <v>3.59719538268225E-2</v>
      </c>
      <c r="D53" s="235">
        <f t="shared" si="5"/>
        <v>3.5714340544168131E-2</v>
      </c>
      <c r="E53" s="235">
        <f t="shared" si="5"/>
        <v>3.3031046473606419E-2</v>
      </c>
      <c r="F53" s="235">
        <f t="shared" si="5"/>
        <v>3.3687870963395573E-2</v>
      </c>
      <c r="G53" s="235">
        <f t="shared" si="5"/>
        <v>3.3569553945098682E-2</v>
      </c>
      <c r="H53" s="235">
        <f t="shared" si="5"/>
        <v>3.3612253911320826E-2</v>
      </c>
      <c r="I53" s="235">
        <f t="shared" si="5"/>
        <v>3.3788652729844597E-2</v>
      </c>
      <c r="J53" s="235">
        <f t="shared" si="5"/>
        <v>3.3798349759611435E-2</v>
      </c>
      <c r="K53" s="235">
        <f t="shared" si="5"/>
        <v>3.368571246071448E-2</v>
      </c>
      <c r="L53" s="235">
        <f t="shared" si="5"/>
        <v>3.5401155427984471E-2</v>
      </c>
      <c r="M53" s="235">
        <f t="shared" si="5"/>
        <v>3.4577063679722297E-2</v>
      </c>
      <c r="N53" s="235">
        <f t="shared" si="5"/>
        <v>3.4742785385516305E-2</v>
      </c>
      <c r="O53" s="235">
        <f t="shared" si="5"/>
        <v>3.4603231832119885E-2</v>
      </c>
      <c r="P53" s="235">
        <f t="shared" si="5"/>
        <v>3.4802227258049642E-2</v>
      </c>
      <c r="Q53" s="235">
        <f t="shared" si="5"/>
        <v>3.4471966739175582E-2</v>
      </c>
      <c r="R53" s="235">
        <f t="shared" si="5"/>
        <v>3.3710263671758521E-2</v>
      </c>
      <c r="S53" s="235">
        <f t="shared" si="5"/>
        <v>3.3775753357523502E-2</v>
      </c>
      <c r="T53" s="235">
        <f t="shared" si="5"/>
        <v>3.3734464548564498E-2</v>
      </c>
      <c r="U53" s="235">
        <f t="shared" si="5"/>
        <v>3.3972179688120233E-2</v>
      </c>
      <c r="V53" s="235">
        <f t="shared" si="5"/>
        <v>3.4041553380452227E-2</v>
      </c>
      <c r="W53" s="235">
        <f t="shared" si="5"/>
        <v>3.4259662291892805E-2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4.4850913668088882E-2</v>
      </c>
      <c r="C54" s="235">
        <f t="shared" si="6"/>
        <v>4.4435942962545459E-2</v>
      </c>
      <c r="D54" s="235">
        <f t="shared" si="6"/>
        <v>4.4117714789854739E-2</v>
      </c>
      <c r="E54" s="235">
        <f t="shared" si="6"/>
        <v>4.0803057408572645E-2</v>
      </c>
      <c r="F54" s="235">
        <f t="shared" si="6"/>
        <v>4.161442883713571E-2</v>
      </c>
      <c r="G54" s="235">
        <f t="shared" si="6"/>
        <v>4.1468272520416016E-2</v>
      </c>
      <c r="H54" s="235">
        <f t="shared" si="6"/>
        <v>4.1521019537513956E-2</v>
      </c>
      <c r="I54" s="235">
        <f t="shared" si="6"/>
        <v>4.1738923960396267E-2</v>
      </c>
      <c r="J54" s="235">
        <f t="shared" si="6"/>
        <v>4.1750902644225887E-2</v>
      </c>
      <c r="K54" s="235">
        <f t="shared" si="6"/>
        <v>4.1611762451470823E-2</v>
      </c>
      <c r="L54" s="235">
        <f t="shared" si="6"/>
        <v>4.373083905809845E-2</v>
      </c>
      <c r="M54" s="235">
        <f t="shared" si="6"/>
        <v>4.2712843369068734E-2</v>
      </c>
      <c r="N54" s="235">
        <f t="shared" si="6"/>
        <v>4.2917558417402496E-2</v>
      </c>
      <c r="O54" s="235">
        <f t="shared" si="6"/>
        <v>4.2745168733795143E-2</v>
      </c>
      <c r="P54" s="235">
        <f t="shared" si="6"/>
        <v>4.2990986612884849E-2</v>
      </c>
      <c r="Q54" s="235">
        <f t="shared" si="6"/>
        <v>4.2583017736628669E-2</v>
      </c>
      <c r="R54" s="235">
        <f t="shared" si="6"/>
        <v>4.1642090418054625E-2</v>
      </c>
      <c r="S54" s="235">
        <f t="shared" si="6"/>
        <v>4.172298944164668E-2</v>
      </c>
      <c r="T54" s="235">
        <f t="shared" si="6"/>
        <v>4.1671985618814959E-2</v>
      </c>
      <c r="U54" s="235">
        <f t="shared" si="6"/>
        <v>4.1965633732383822E-2</v>
      </c>
      <c r="V54" s="235">
        <f t="shared" si="6"/>
        <v>4.2051330646440975E-2</v>
      </c>
      <c r="W54" s="235">
        <f t="shared" si="6"/>
        <v>4.2320759301749937E-2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2.7764851318340732E-2</v>
      </c>
      <c r="C55" s="235">
        <f t="shared" si="7"/>
        <v>2.7507964691099562E-2</v>
      </c>
      <c r="D55" s="235">
        <f t="shared" si="7"/>
        <v>2.7310966298481499E-2</v>
      </c>
      <c r="E55" s="235">
        <f t="shared" si="7"/>
        <v>2.5259035538640204E-2</v>
      </c>
      <c r="F55" s="235">
        <f t="shared" si="7"/>
        <v>2.5761313089655437E-2</v>
      </c>
      <c r="G55" s="235">
        <f t="shared" si="7"/>
        <v>2.5670835369781347E-2</v>
      </c>
      <c r="H55" s="235">
        <f t="shared" si="7"/>
        <v>2.5703488285127682E-2</v>
      </c>
      <c r="I55" s="235">
        <f t="shared" si="7"/>
        <v>2.5838381499292924E-2</v>
      </c>
      <c r="J55" s="235">
        <f t="shared" si="7"/>
        <v>2.5845796874996968E-2</v>
      </c>
      <c r="K55" s="235">
        <f t="shared" si="7"/>
        <v>2.5759662469958124E-2</v>
      </c>
      <c r="L55" s="235">
        <f t="shared" si="7"/>
        <v>2.7071471797870478E-2</v>
      </c>
      <c r="M55" s="235">
        <f t="shared" si="7"/>
        <v>2.6441283990375881E-2</v>
      </c>
      <c r="N55" s="235">
        <f t="shared" si="7"/>
        <v>2.6568012353630113E-2</v>
      </c>
      <c r="O55" s="235">
        <f t="shared" si="7"/>
        <v>2.6461294930444607E-2</v>
      </c>
      <c r="P55" s="235">
        <f t="shared" si="7"/>
        <v>2.6613467903214429E-2</v>
      </c>
      <c r="Q55" s="235">
        <f t="shared" si="7"/>
        <v>2.6360915741722505E-2</v>
      </c>
      <c r="R55" s="235">
        <f t="shared" si="7"/>
        <v>2.5778436925462386E-2</v>
      </c>
      <c r="S55" s="235">
        <f t="shared" si="7"/>
        <v>2.5828517273400322E-2</v>
      </c>
      <c r="T55" s="235">
        <f t="shared" si="7"/>
        <v>2.579694347831402E-2</v>
      </c>
      <c r="U55" s="235">
        <f t="shared" si="7"/>
        <v>2.5978725643856653E-2</v>
      </c>
      <c r="V55" s="235">
        <f t="shared" si="7"/>
        <v>2.6031776114463466E-2</v>
      </c>
      <c r="W55" s="235">
        <f t="shared" si="7"/>
        <v>2.6198565282035669E-2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2.7931495997292628E-2</v>
      </c>
      <c r="C56" s="302">
        <f t="shared" si="8"/>
        <v>2.7564429058469439E-2</v>
      </c>
      <c r="D56" s="302">
        <f t="shared" si="8"/>
        <v>2.7393425309781123E-2</v>
      </c>
      <c r="E56" s="302">
        <f t="shared" si="8"/>
        <v>2.6062116541868199E-2</v>
      </c>
      <c r="F56" s="302">
        <f t="shared" si="8"/>
        <v>2.6436937546254362E-2</v>
      </c>
      <c r="G56" s="302">
        <f t="shared" si="8"/>
        <v>2.6344631495767039E-2</v>
      </c>
      <c r="H56" s="302">
        <f t="shared" si="8"/>
        <v>2.6444995441575539E-2</v>
      </c>
      <c r="I56" s="302">
        <f t="shared" si="8"/>
        <v>2.6534015484399615E-2</v>
      </c>
      <c r="J56" s="302">
        <f t="shared" si="8"/>
        <v>2.661805984173967E-2</v>
      </c>
      <c r="K56" s="302">
        <f t="shared" si="8"/>
        <v>2.6573014534978304E-2</v>
      </c>
      <c r="L56" s="302">
        <f t="shared" si="8"/>
        <v>2.7153274751449422E-2</v>
      </c>
      <c r="M56" s="302">
        <f t="shared" si="8"/>
        <v>2.6855307325949953E-2</v>
      </c>
      <c r="N56" s="302">
        <f t="shared" si="8"/>
        <v>2.6934940069494595E-2</v>
      </c>
      <c r="O56" s="302">
        <f t="shared" si="8"/>
        <v>2.6881569218716744E-2</v>
      </c>
      <c r="P56" s="302">
        <f t="shared" si="8"/>
        <v>2.6937919909923443E-2</v>
      </c>
      <c r="Q56" s="302">
        <f t="shared" si="8"/>
        <v>2.6855296538808391E-2</v>
      </c>
      <c r="R56" s="302">
        <f t="shared" si="8"/>
        <v>2.6576150005600194E-2</v>
      </c>
      <c r="S56" s="302">
        <f t="shared" si="8"/>
        <v>2.6612626642853937E-2</v>
      </c>
      <c r="T56" s="302">
        <f t="shared" si="8"/>
        <v>2.6622100174723624E-2</v>
      </c>
      <c r="U56" s="302">
        <f t="shared" si="8"/>
        <v>2.6687935532552984E-2</v>
      </c>
      <c r="V56" s="302">
        <f t="shared" si="8"/>
        <v>2.6732380415214866E-2</v>
      </c>
      <c r="W56" s="302">
        <f t="shared" si="8"/>
        <v>2.6800150245580013E-2</v>
      </c>
      <c r="DA56" s="68"/>
    </row>
    <row r="57" spans="1:105" ht="12" customHeight="1" x14ac:dyDescent="0.25">
      <c r="A57" s="203" t="s">
        <v>2557</v>
      </c>
      <c r="B57" s="303">
        <f t="shared" ref="B57:W57" si="9">IF(B$16=0,0,B$16/B$5)</f>
        <v>0.17947483332633241</v>
      </c>
      <c r="C57" s="303">
        <f t="shared" si="9"/>
        <v>0.17801995978446461</v>
      </c>
      <c r="D57" s="303">
        <f t="shared" si="9"/>
        <v>0.17740229205341895</v>
      </c>
      <c r="E57" s="303">
        <f t="shared" si="9"/>
        <v>0.17792024060987185</v>
      </c>
      <c r="F57" s="303">
        <f t="shared" si="9"/>
        <v>0.17690146833751835</v>
      </c>
      <c r="G57" s="303">
        <f t="shared" si="9"/>
        <v>0.17699117135511069</v>
      </c>
      <c r="H57" s="303">
        <f t="shared" si="9"/>
        <v>0.17674684732757001</v>
      </c>
      <c r="I57" s="303">
        <f t="shared" si="9"/>
        <v>0.17611072693222923</v>
      </c>
      <c r="J57" s="303">
        <f t="shared" si="9"/>
        <v>0.17571857024530002</v>
      </c>
      <c r="K57" s="303">
        <f t="shared" si="9"/>
        <v>0.17525583939302775</v>
      </c>
      <c r="L57" s="303">
        <f t="shared" si="9"/>
        <v>0.17605550635497552</v>
      </c>
      <c r="M57" s="303">
        <f t="shared" si="9"/>
        <v>0.17565161417663439</v>
      </c>
      <c r="N57" s="303">
        <f t="shared" si="9"/>
        <v>0.17581636068718889</v>
      </c>
      <c r="O57" s="303">
        <f t="shared" si="9"/>
        <v>0.1754946496217217</v>
      </c>
      <c r="P57" s="303">
        <f t="shared" si="9"/>
        <v>0.17569717332370072</v>
      </c>
      <c r="Q57" s="303">
        <f t="shared" si="9"/>
        <v>0.17551224689131537</v>
      </c>
      <c r="R57" s="303">
        <f t="shared" si="9"/>
        <v>0.17530381323433561</v>
      </c>
      <c r="S57" s="303">
        <f t="shared" si="9"/>
        <v>0.17529964063539405</v>
      </c>
      <c r="T57" s="303">
        <f t="shared" si="9"/>
        <v>0.17518450170579078</v>
      </c>
      <c r="U57" s="303">
        <f t="shared" si="9"/>
        <v>0.17511981445428887</v>
      </c>
      <c r="V57" s="303">
        <f t="shared" si="9"/>
        <v>0.1752422594199233</v>
      </c>
      <c r="W57" s="303">
        <f t="shared" si="9"/>
        <v>0.17531993569035148</v>
      </c>
      <c r="DA57" s="175"/>
    </row>
    <row r="58" spans="1:105" ht="12" customHeight="1" x14ac:dyDescent="0.25">
      <c r="A58" s="62" t="s">
        <v>2558</v>
      </c>
      <c r="B58" s="304">
        <f t="shared" ref="B58:W58" si="10">IF(B$17=0,0,B$17/B$5)</f>
        <v>2.8227108654133252E-2</v>
      </c>
      <c r="C58" s="304">
        <f t="shared" si="10"/>
        <v>3.1961507011387044E-2</v>
      </c>
      <c r="D58" s="304">
        <f t="shared" si="10"/>
        <v>3.5598157997673678E-2</v>
      </c>
      <c r="E58" s="304">
        <f t="shared" si="10"/>
        <v>7.9166888515730824E-2</v>
      </c>
      <c r="F58" s="304">
        <f t="shared" si="10"/>
        <v>6.8632124050248294E-2</v>
      </c>
      <c r="G58" s="304">
        <f t="shared" si="10"/>
        <v>7.0427092063929497E-2</v>
      </c>
      <c r="H58" s="304">
        <f t="shared" si="10"/>
        <v>6.9524328897765955E-2</v>
      </c>
      <c r="I58" s="304">
        <f t="shared" si="10"/>
        <v>6.5843465860366421E-2</v>
      </c>
      <c r="J58" s="304">
        <f t="shared" si="10"/>
        <v>6.5307469240851693E-2</v>
      </c>
      <c r="K58" s="304">
        <f t="shared" si="10"/>
        <v>6.463837916826054E-2</v>
      </c>
      <c r="L58" s="304">
        <f t="shared" si="10"/>
        <v>3.5444937077370148E-2</v>
      </c>
      <c r="M58" s="304">
        <f t="shared" si="10"/>
        <v>5.2494292144012487E-2</v>
      </c>
      <c r="N58" s="304">
        <f t="shared" si="10"/>
        <v>5.0867921713801376E-2</v>
      </c>
      <c r="O58" s="304">
        <f t="shared" si="10"/>
        <v>5.1547238414536012E-2</v>
      </c>
      <c r="P58" s="304">
        <f t="shared" si="10"/>
        <v>4.836490392576151E-2</v>
      </c>
      <c r="Q58" s="304">
        <f t="shared" si="10"/>
        <v>5.3926039902790893E-2</v>
      </c>
      <c r="R58" s="304">
        <f t="shared" si="10"/>
        <v>6.4592567689824493E-2</v>
      </c>
      <c r="S58" s="304">
        <f t="shared" si="10"/>
        <v>6.376108161396396E-2</v>
      </c>
      <c r="T58" s="304">
        <f t="shared" si="10"/>
        <v>6.4039833587117984E-2</v>
      </c>
      <c r="U58" s="304">
        <f t="shared" si="10"/>
        <v>6.0176905048939702E-2</v>
      </c>
      <c r="V58" s="304">
        <f t="shared" si="10"/>
        <v>5.9886220995568319E-2</v>
      </c>
      <c r="W58" s="304">
        <f t="shared" si="10"/>
        <v>5.6856159236864844E-2</v>
      </c>
      <c r="DA58" s="72"/>
    </row>
    <row r="59" spans="1:105" ht="12" customHeight="1" x14ac:dyDescent="0.25">
      <c r="A59" s="62" t="s">
        <v>2565</v>
      </c>
      <c r="B59" s="304">
        <f t="shared" ref="B59:W59" si="11">IF(B$23=0,0,B$23/B$5)</f>
        <v>0.15124772467219916</v>
      </c>
      <c r="C59" s="304">
        <f t="shared" si="11"/>
        <v>0.14605845277307755</v>
      </c>
      <c r="D59" s="304">
        <f t="shared" si="11"/>
        <v>0.1418041340557453</v>
      </c>
      <c r="E59" s="304">
        <f t="shared" si="11"/>
        <v>9.8753352094141017E-2</v>
      </c>
      <c r="F59" s="304">
        <f t="shared" si="11"/>
        <v>0.10826934428727004</v>
      </c>
      <c r="G59" s="304">
        <f t="shared" si="11"/>
        <v>0.1065640792911812</v>
      </c>
      <c r="H59" s="304">
        <f t="shared" si="11"/>
        <v>0.10722251842980407</v>
      </c>
      <c r="I59" s="304">
        <f t="shared" si="11"/>
        <v>0.11026726107186283</v>
      </c>
      <c r="J59" s="304">
        <f t="shared" si="11"/>
        <v>0.11041110100444831</v>
      </c>
      <c r="K59" s="304">
        <f t="shared" si="11"/>
        <v>0.11061746022476722</v>
      </c>
      <c r="L59" s="304">
        <f t="shared" si="11"/>
        <v>0.14061056927760537</v>
      </c>
      <c r="M59" s="304">
        <f t="shared" si="11"/>
        <v>0.12315732203262189</v>
      </c>
      <c r="N59" s="304">
        <f t="shared" si="11"/>
        <v>0.1249484389733875</v>
      </c>
      <c r="O59" s="304">
        <f t="shared" si="11"/>
        <v>0.12394741120718572</v>
      </c>
      <c r="P59" s="304">
        <f t="shared" si="11"/>
        <v>0.12733226939793921</v>
      </c>
      <c r="Q59" s="304">
        <f t="shared" si="11"/>
        <v>0.12158620698852449</v>
      </c>
      <c r="R59" s="304">
        <f t="shared" si="11"/>
        <v>0.11071124554451112</v>
      </c>
      <c r="S59" s="304">
        <f t="shared" si="11"/>
        <v>0.11153855902143009</v>
      </c>
      <c r="T59" s="304">
        <f t="shared" si="11"/>
        <v>0.11114466811867278</v>
      </c>
      <c r="U59" s="304">
        <f t="shared" si="11"/>
        <v>0.11494290940534917</v>
      </c>
      <c r="V59" s="304">
        <f t="shared" si="11"/>
        <v>0.11535603842435499</v>
      </c>
      <c r="W59" s="304">
        <f t="shared" si="11"/>
        <v>0.11846377645348663</v>
      </c>
      <c r="DA59" s="72"/>
    </row>
    <row r="60" spans="1:105" ht="12" customHeight="1" x14ac:dyDescent="0.25">
      <c r="A60" s="203" t="s">
        <v>2567</v>
      </c>
      <c r="B60" s="303">
        <f t="shared" ref="B60:W60" si="12">IF(B$24=0,0,B$24/B$5)</f>
        <v>6.7629023705810629E-2</v>
      </c>
      <c r="C60" s="303">
        <f t="shared" si="12"/>
        <v>7.300188541164504E-2</v>
      </c>
      <c r="D60" s="303">
        <f t="shared" si="12"/>
        <v>7.4249392345651366E-2</v>
      </c>
      <c r="E60" s="303">
        <f t="shared" si="12"/>
        <v>7.5213295631792063E-2</v>
      </c>
      <c r="F60" s="303">
        <f t="shared" si="12"/>
        <v>7.6725877647900148E-2</v>
      </c>
      <c r="G60" s="303">
        <f t="shared" si="12"/>
        <v>7.6873074157360152E-2</v>
      </c>
      <c r="H60" s="303">
        <f t="shared" si="12"/>
        <v>7.7739025423165159E-2</v>
      </c>
      <c r="I60" s="303">
        <f t="shared" si="12"/>
        <v>7.9929089454714483E-2</v>
      </c>
      <c r="J60" s="303">
        <f t="shared" si="12"/>
        <v>8.1909737132136409E-2</v>
      </c>
      <c r="K60" s="303">
        <f t="shared" si="12"/>
        <v>8.2020981090996717E-2</v>
      </c>
      <c r="L60" s="303">
        <f t="shared" si="12"/>
        <v>7.7733906596469865E-2</v>
      </c>
      <c r="M60" s="303">
        <f t="shared" si="12"/>
        <v>8.0177039024827063E-2</v>
      </c>
      <c r="N60" s="303">
        <f t="shared" si="12"/>
        <v>8.0200257094761127E-2</v>
      </c>
      <c r="O60" s="303">
        <f t="shared" si="12"/>
        <v>8.0602085895590481E-2</v>
      </c>
      <c r="P60" s="303">
        <f t="shared" si="12"/>
        <v>7.9597309562431592E-2</v>
      </c>
      <c r="Q60" s="303">
        <f t="shared" si="12"/>
        <v>8.0667396615523343E-2</v>
      </c>
      <c r="R60" s="303">
        <f t="shared" si="12"/>
        <v>8.21181797746834E-2</v>
      </c>
      <c r="S60" s="303">
        <f t="shared" si="12"/>
        <v>8.2122080321249999E-2</v>
      </c>
      <c r="T60" s="303">
        <f t="shared" si="12"/>
        <v>8.248979687313715E-2</v>
      </c>
      <c r="U60" s="303">
        <f t="shared" si="12"/>
        <v>8.1989416758827385E-2</v>
      </c>
      <c r="V60" s="303">
        <f t="shared" si="12"/>
        <v>8.1982845031633542E-2</v>
      </c>
      <c r="W60" s="303">
        <f t="shared" si="12"/>
        <v>8.1575268783103783E-2</v>
      </c>
      <c r="DA60" s="175"/>
    </row>
    <row r="61" spans="1:105" ht="12" customHeight="1" x14ac:dyDescent="0.25">
      <c r="A61" s="62" t="s">
        <v>2568</v>
      </c>
      <c r="B61" s="304">
        <f t="shared" ref="B61:W61" si="13">IF(B$25=0,0,B$25/B$5)</f>
        <v>4.039811183589951E-2</v>
      </c>
      <c r="C61" s="304">
        <f t="shared" si="13"/>
        <v>4.6022920041528144E-2</v>
      </c>
      <c r="D61" s="304">
        <f t="shared" si="13"/>
        <v>4.7463636937525269E-2</v>
      </c>
      <c r="E61" s="304">
        <f t="shared" si="13"/>
        <v>5.0440010776587232E-2</v>
      </c>
      <c r="F61" s="304">
        <f t="shared" si="13"/>
        <v>5.1459974425353459E-2</v>
      </c>
      <c r="G61" s="304">
        <f t="shared" si="13"/>
        <v>5.1695908698536137E-2</v>
      </c>
      <c r="H61" s="304">
        <f t="shared" si="13"/>
        <v>5.2529834989674527E-2</v>
      </c>
      <c r="I61" s="304">
        <f t="shared" si="13"/>
        <v>5.4587599907331023E-2</v>
      </c>
      <c r="J61" s="304">
        <f t="shared" si="13"/>
        <v>5.656097481242784E-2</v>
      </c>
      <c r="K61" s="304">
        <f t="shared" si="13"/>
        <v>5.6756696745460855E-2</v>
      </c>
      <c r="L61" s="304">
        <f t="shared" si="13"/>
        <v>5.1183040025481519E-2</v>
      </c>
      <c r="M61" s="304">
        <f t="shared" si="13"/>
        <v>5.4244241265035333E-2</v>
      </c>
      <c r="N61" s="304">
        <f t="shared" si="13"/>
        <v>5.4143168055623886E-2</v>
      </c>
      <c r="O61" s="304">
        <f t="shared" si="13"/>
        <v>5.4649662021500553E-2</v>
      </c>
      <c r="P61" s="304">
        <f t="shared" si="13"/>
        <v>5.349563911889435E-2</v>
      </c>
      <c r="Q61" s="304">
        <f t="shared" si="13"/>
        <v>5.4813421561141648E-2</v>
      </c>
      <c r="R61" s="304">
        <f t="shared" si="13"/>
        <v>5.683548202086449E-2</v>
      </c>
      <c r="S61" s="304">
        <f t="shared" si="13"/>
        <v>5.6790265303107372E-2</v>
      </c>
      <c r="T61" s="304">
        <f t="shared" si="13"/>
        <v>5.7188948461713775E-2</v>
      </c>
      <c r="U61" s="304">
        <f t="shared" si="13"/>
        <v>5.6510281992737207E-2</v>
      </c>
      <c r="V61" s="304">
        <f t="shared" si="13"/>
        <v>5.6451679996294371E-2</v>
      </c>
      <c r="W61" s="304">
        <f t="shared" si="13"/>
        <v>5.5880522064184174E-2</v>
      </c>
      <c r="DA61" s="72"/>
    </row>
    <row r="62" spans="1:105" ht="12" customHeight="1" x14ac:dyDescent="0.25">
      <c r="A62" s="62" t="s">
        <v>2570</v>
      </c>
      <c r="B62" s="304">
        <f t="shared" ref="B62:W62" si="14">IF(B$26=0,0,B$26/B$5)</f>
        <v>2.7230911869911119E-2</v>
      </c>
      <c r="C62" s="304">
        <f t="shared" si="14"/>
        <v>2.69789653701169E-2</v>
      </c>
      <c r="D62" s="304">
        <f t="shared" si="14"/>
        <v>2.6785755408126097E-2</v>
      </c>
      <c r="E62" s="304">
        <f t="shared" si="14"/>
        <v>2.4773284855204823E-2</v>
      </c>
      <c r="F62" s="304">
        <f t="shared" si="14"/>
        <v>2.5265903222546692E-2</v>
      </c>
      <c r="G62" s="304">
        <f t="shared" si="14"/>
        <v>2.5177165458824022E-2</v>
      </c>
      <c r="H62" s="304">
        <f t="shared" si="14"/>
        <v>2.5209190433490632E-2</v>
      </c>
      <c r="I62" s="304">
        <f t="shared" si="14"/>
        <v>2.5341489547383453E-2</v>
      </c>
      <c r="J62" s="304">
        <f t="shared" si="14"/>
        <v>2.5348762319708579E-2</v>
      </c>
      <c r="K62" s="304">
        <f t="shared" si="14"/>
        <v>2.5264284345535865E-2</v>
      </c>
      <c r="L62" s="304">
        <f t="shared" si="14"/>
        <v>2.6550866570988357E-2</v>
      </c>
      <c r="M62" s="304">
        <f t="shared" si="14"/>
        <v>2.593279775979173E-2</v>
      </c>
      <c r="N62" s="304">
        <f t="shared" si="14"/>
        <v>2.6057089039137234E-2</v>
      </c>
      <c r="O62" s="304">
        <f t="shared" si="14"/>
        <v>2.5952423874089924E-2</v>
      </c>
      <c r="P62" s="304">
        <f t="shared" si="14"/>
        <v>2.6101670443537239E-2</v>
      </c>
      <c r="Q62" s="304">
        <f t="shared" si="14"/>
        <v>2.5853975054381691E-2</v>
      </c>
      <c r="R62" s="304">
        <f t="shared" si="14"/>
        <v>2.5282697753818896E-2</v>
      </c>
      <c r="S62" s="304">
        <f t="shared" si="14"/>
        <v>2.533181501814263E-2</v>
      </c>
      <c r="T62" s="304">
        <f t="shared" si="14"/>
        <v>2.5300848411423382E-2</v>
      </c>
      <c r="U62" s="304">
        <f t="shared" si="14"/>
        <v>2.5479134766090185E-2</v>
      </c>
      <c r="V62" s="304">
        <f t="shared" si="14"/>
        <v>2.5531165035339174E-2</v>
      </c>
      <c r="W62" s="304">
        <f t="shared" si="14"/>
        <v>2.5694746718919609E-2</v>
      </c>
      <c r="DA62" s="72"/>
    </row>
    <row r="63" spans="1:105" ht="12" customHeight="1" x14ac:dyDescent="0.25">
      <c r="A63" s="203" t="s">
        <v>2572</v>
      </c>
      <c r="B63" s="303">
        <f t="shared" ref="B63:W63" si="15">IF(B$27=0,0,B$27/B$5)</f>
        <v>0.2563926190376179</v>
      </c>
      <c r="C63" s="303">
        <f t="shared" si="15"/>
        <v>0.25431422826352085</v>
      </c>
      <c r="D63" s="303">
        <f t="shared" si="15"/>
        <v>0.25343184579059852</v>
      </c>
      <c r="E63" s="303">
        <f t="shared" si="15"/>
        <v>0.25417177229981697</v>
      </c>
      <c r="F63" s="303">
        <f t="shared" si="15"/>
        <v>0.2527163833393119</v>
      </c>
      <c r="G63" s="303">
        <f t="shared" si="15"/>
        <v>0.25284453050730094</v>
      </c>
      <c r="H63" s="303">
        <f t="shared" si="15"/>
        <v>0.25249549618224287</v>
      </c>
      <c r="I63" s="303">
        <f t="shared" si="15"/>
        <v>0.25158675276032744</v>
      </c>
      <c r="J63" s="303">
        <f t="shared" si="15"/>
        <v>0.25102652892185723</v>
      </c>
      <c r="K63" s="303">
        <f t="shared" si="15"/>
        <v>0.25036548484718257</v>
      </c>
      <c r="L63" s="303">
        <f t="shared" si="15"/>
        <v>0.25150786622139365</v>
      </c>
      <c r="M63" s="303">
        <f t="shared" si="15"/>
        <v>0.25093087739519204</v>
      </c>
      <c r="N63" s="303">
        <f t="shared" si="15"/>
        <v>0.25116622955312684</v>
      </c>
      <c r="O63" s="303">
        <f t="shared" si="15"/>
        <v>0.25070664231674539</v>
      </c>
      <c r="P63" s="303">
        <f t="shared" si="15"/>
        <v>0.25099596189100121</v>
      </c>
      <c r="Q63" s="303">
        <f t="shared" si="15"/>
        <v>0.2507317812733077</v>
      </c>
      <c r="R63" s="303">
        <f t="shared" si="15"/>
        <v>0.25043401890619382</v>
      </c>
      <c r="S63" s="303">
        <f t="shared" si="15"/>
        <v>0.25042805805056306</v>
      </c>
      <c r="T63" s="303">
        <f t="shared" si="15"/>
        <v>0.25026357386541542</v>
      </c>
      <c r="U63" s="303">
        <f t="shared" si="15"/>
        <v>0.25017116350612695</v>
      </c>
      <c r="V63" s="303">
        <f t="shared" si="15"/>
        <v>0.25034608488560478</v>
      </c>
      <c r="W63" s="303">
        <f t="shared" si="15"/>
        <v>0.2504570509862164</v>
      </c>
      <c r="DA63" s="175"/>
    </row>
    <row r="64" spans="1:105" ht="12" customHeight="1" x14ac:dyDescent="0.25">
      <c r="A64" s="62" t="s">
        <v>2573</v>
      </c>
      <c r="B64" s="304">
        <f t="shared" ref="B64:W64" si="16">IF(B$28=0,0,B$28/B$5)</f>
        <v>4.032444093447609E-2</v>
      </c>
      <c r="C64" s="304">
        <f t="shared" si="16"/>
        <v>4.5659295730552919E-2</v>
      </c>
      <c r="D64" s="304">
        <f t="shared" si="16"/>
        <v>5.0854511425248099E-2</v>
      </c>
      <c r="E64" s="304">
        <f t="shared" si="16"/>
        <v>0.11309555502247268</v>
      </c>
      <c r="F64" s="304">
        <f t="shared" si="16"/>
        <v>9.8045891500354698E-2</v>
      </c>
      <c r="G64" s="304">
        <f t="shared" si="16"/>
        <v>0.10061013151989925</v>
      </c>
      <c r="H64" s="304">
        <f t="shared" si="16"/>
        <v>9.9320469853951321E-2</v>
      </c>
      <c r="I64" s="304">
        <f t="shared" si="16"/>
        <v>9.4062094086237696E-2</v>
      </c>
      <c r="J64" s="304">
        <f t="shared" si="16"/>
        <v>9.329638462978819E-2</v>
      </c>
      <c r="K64" s="304">
        <f t="shared" si="16"/>
        <v>9.2340541668943663E-2</v>
      </c>
      <c r="L64" s="304">
        <f t="shared" si="16"/>
        <v>5.0635624396243056E-2</v>
      </c>
      <c r="M64" s="304">
        <f t="shared" si="16"/>
        <v>7.4991845920017869E-2</v>
      </c>
      <c r="N64" s="304">
        <f t="shared" si="16"/>
        <v>7.2668459591144804E-2</v>
      </c>
      <c r="O64" s="304">
        <f t="shared" si="16"/>
        <v>7.3638912020765737E-2</v>
      </c>
      <c r="P64" s="304">
        <f t="shared" si="16"/>
        <v>6.9092719893945068E-2</v>
      </c>
      <c r="Q64" s="304">
        <f t="shared" si="16"/>
        <v>7.7037199861129863E-2</v>
      </c>
      <c r="R64" s="304">
        <f t="shared" si="16"/>
        <v>9.2275096699749315E-2</v>
      </c>
      <c r="S64" s="304">
        <f t="shared" si="16"/>
        <v>9.1087259448519989E-2</v>
      </c>
      <c r="T64" s="304">
        <f t="shared" si="16"/>
        <v>9.1485476553025691E-2</v>
      </c>
      <c r="U64" s="304">
        <f t="shared" si="16"/>
        <v>8.5967007212771007E-2</v>
      </c>
      <c r="V64" s="304">
        <f t="shared" si="16"/>
        <v>8.5551744279383321E-2</v>
      </c>
      <c r="W64" s="304">
        <f t="shared" si="16"/>
        <v>8.122308462409264E-2</v>
      </c>
      <c r="DA64" s="72"/>
    </row>
    <row r="65" spans="1:105" ht="12" customHeight="1" x14ac:dyDescent="0.25">
      <c r="A65" s="62" t="s">
        <v>2580</v>
      </c>
      <c r="B65" s="304">
        <f t="shared" ref="B65:W65" si="17">IF(B$34=0,0,B$34/B$5)</f>
        <v>0.2160681781031418</v>
      </c>
      <c r="C65" s="304">
        <f t="shared" si="17"/>
        <v>0.20865493253296793</v>
      </c>
      <c r="D65" s="304">
        <f t="shared" si="17"/>
        <v>0.20257733436535041</v>
      </c>
      <c r="E65" s="304">
        <f t="shared" si="17"/>
        <v>0.14107621727734432</v>
      </c>
      <c r="F65" s="304">
        <f t="shared" si="17"/>
        <v>0.15467049183895723</v>
      </c>
      <c r="G65" s="304">
        <f t="shared" si="17"/>
        <v>0.15223439898740171</v>
      </c>
      <c r="H65" s="304">
        <f t="shared" si="17"/>
        <v>0.15317502632829152</v>
      </c>
      <c r="I65" s="304">
        <f t="shared" si="17"/>
        <v>0.15752465867408974</v>
      </c>
      <c r="J65" s="304">
        <f t="shared" si="17"/>
        <v>0.157730144292069</v>
      </c>
      <c r="K65" s="304">
        <f t="shared" si="17"/>
        <v>0.1580249431782389</v>
      </c>
      <c r="L65" s="304">
        <f t="shared" si="17"/>
        <v>0.20087224182515062</v>
      </c>
      <c r="M65" s="304">
        <f t="shared" si="17"/>
        <v>0.17593903147517417</v>
      </c>
      <c r="N65" s="304">
        <f t="shared" si="17"/>
        <v>0.17849776996198208</v>
      </c>
      <c r="O65" s="304">
        <f t="shared" si="17"/>
        <v>0.17706773029597966</v>
      </c>
      <c r="P65" s="304">
        <f t="shared" si="17"/>
        <v>0.18190324199705613</v>
      </c>
      <c r="Q65" s="304">
        <f t="shared" si="17"/>
        <v>0.17369458141217783</v>
      </c>
      <c r="R65" s="304">
        <f t="shared" si="17"/>
        <v>0.15815892220644451</v>
      </c>
      <c r="S65" s="304">
        <f t="shared" si="17"/>
        <v>0.15934079860204306</v>
      </c>
      <c r="T65" s="304">
        <f t="shared" si="17"/>
        <v>0.1587780973123897</v>
      </c>
      <c r="U65" s="304">
        <f t="shared" si="17"/>
        <v>0.16420415629335589</v>
      </c>
      <c r="V65" s="304">
        <f t="shared" si="17"/>
        <v>0.16479434060622142</v>
      </c>
      <c r="W65" s="304">
        <f t="shared" si="17"/>
        <v>0.16923396636212373</v>
      </c>
      <c r="DA65" s="72"/>
    </row>
    <row r="66" spans="1:105" ht="12" customHeight="1" x14ac:dyDescent="0.25">
      <c r="A66" s="203" t="s">
        <v>2582</v>
      </c>
      <c r="B66" s="303">
        <f t="shared" ref="B66:W66" si="18">IF(B$35=0,0,B$35/B$5)</f>
        <v>0.11803150909200395</v>
      </c>
      <c r="C66" s="303">
        <f t="shared" si="18"/>
        <v>0.11980225808675585</v>
      </c>
      <c r="D66" s="303">
        <f t="shared" si="18"/>
        <v>0.122712975591838</v>
      </c>
      <c r="E66" s="303">
        <f t="shared" si="18"/>
        <v>0.14772881701005527</v>
      </c>
      <c r="F66" s="303">
        <f t="shared" si="18"/>
        <v>0.14197415342561953</v>
      </c>
      <c r="G66" s="303">
        <f t="shared" si="18"/>
        <v>0.14284372420584371</v>
      </c>
      <c r="H66" s="303">
        <f t="shared" si="18"/>
        <v>0.14205851338746406</v>
      </c>
      <c r="I66" s="303">
        <f t="shared" si="18"/>
        <v>0.13962122125938806</v>
      </c>
      <c r="J66" s="303">
        <f t="shared" si="18"/>
        <v>0.13841528815569834</v>
      </c>
      <c r="K66" s="303">
        <f t="shared" si="18"/>
        <v>0.14056034005525536</v>
      </c>
      <c r="L66" s="303">
        <f t="shared" si="18"/>
        <v>0.1257630752066968</v>
      </c>
      <c r="M66" s="303">
        <f t="shared" si="18"/>
        <v>0.13255512270368003</v>
      </c>
      <c r="N66" s="303">
        <f t="shared" si="18"/>
        <v>0.13045218531982603</v>
      </c>
      <c r="O66" s="303">
        <f t="shared" si="18"/>
        <v>0.1322323687732985</v>
      </c>
      <c r="P66" s="303">
        <f t="shared" si="18"/>
        <v>0.13076771654580033</v>
      </c>
      <c r="Q66" s="303">
        <f t="shared" si="18"/>
        <v>0.13341791528229685</v>
      </c>
      <c r="R66" s="303">
        <f t="shared" si="18"/>
        <v>0.14010646423091805</v>
      </c>
      <c r="S66" s="303">
        <f t="shared" si="18"/>
        <v>0.13944393938665087</v>
      </c>
      <c r="T66" s="303">
        <f t="shared" si="18"/>
        <v>0.13974500212339855</v>
      </c>
      <c r="U66" s="303">
        <f t="shared" si="18"/>
        <v>0.13804158395190669</v>
      </c>
      <c r="V66" s="303">
        <f t="shared" si="18"/>
        <v>0.13703656454586075</v>
      </c>
      <c r="W66" s="303">
        <f t="shared" si="18"/>
        <v>0.13508195965990302</v>
      </c>
      <c r="DA66" s="175"/>
    </row>
    <row r="67" spans="1:105" ht="12" customHeight="1" x14ac:dyDescent="0.25">
      <c r="A67" s="203" t="s">
        <v>2594</v>
      </c>
      <c r="B67" s="303">
        <f t="shared" ref="B67:W67" si="19">IF(B$46=0,0,B$46/B$5)</f>
        <v>0.12814546762311108</v>
      </c>
      <c r="C67" s="303">
        <f t="shared" si="19"/>
        <v>0.12695983703584415</v>
      </c>
      <c r="D67" s="303">
        <f t="shared" si="19"/>
        <v>0.12605061368529927</v>
      </c>
      <c r="E67" s="303">
        <f t="shared" si="19"/>
        <v>0.11658016402449327</v>
      </c>
      <c r="F67" s="303">
        <f t="shared" si="19"/>
        <v>0.11889836810610205</v>
      </c>
      <c r="G67" s="303">
        <f t="shared" si="19"/>
        <v>0.11848077862976009</v>
      </c>
      <c r="H67" s="303">
        <f t="shared" si="19"/>
        <v>0.11863148439289699</v>
      </c>
      <c r="I67" s="303">
        <f t="shared" si="19"/>
        <v>0.11925406845827503</v>
      </c>
      <c r="J67" s="303">
        <f t="shared" si="19"/>
        <v>0.11928829326921682</v>
      </c>
      <c r="K67" s="303">
        <f t="shared" si="19"/>
        <v>0.11889074986134518</v>
      </c>
      <c r="L67" s="303">
        <f t="shared" si="19"/>
        <v>0.12494525445170988</v>
      </c>
      <c r="M67" s="303">
        <f t="shared" si="19"/>
        <v>0.12203669534019637</v>
      </c>
      <c r="N67" s="303">
        <f t="shared" si="19"/>
        <v>0.12262159547829279</v>
      </c>
      <c r="O67" s="303">
        <f t="shared" si="19"/>
        <v>0.12212905352512898</v>
      </c>
      <c r="P67" s="303">
        <f t="shared" si="19"/>
        <v>0.12283139032252817</v>
      </c>
      <c r="Q67" s="303">
        <f t="shared" si="19"/>
        <v>0.12166576496179617</v>
      </c>
      <c r="R67" s="303">
        <f t="shared" si="19"/>
        <v>0.11897740119444181</v>
      </c>
      <c r="S67" s="303">
        <f t="shared" si="19"/>
        <v>0.11920854126184763</v>
      </c>
      <c r="T67" s="303">
        <f t="shared" si="19"/>
        <v>0.119062816053757</v>
      </c>
      <c r="U67" s="303">
        <f t="shared" si="19"/>
        <v>0.11990181066395372</v>
      </c>
      <c r="V67" s="303">
        <f t="shared" si="19"/>
        <v>0.12014665898983136</v>
      </c>
      <c r="W67" s="303">
        <f t="shared" si="19"/>
        <v>0.12091645514785698</v>
      </c>
      <c r="DA67" s="175"/>
    </row>
    <row r="68" spans="1:105" ht="12" customHeight="1" x14ac:dyDescent="0.25">
      <c r="A68" s="41" t="s">
        <v>2596</v>
      </c>
      <c r="B68" s="237">
        <f t="shared" ref="B68:W68" si="20">IF(B$47=0,0,B$47/B$5)</f>
        <v>8.6774431316705758E-2</v>
      </c>
      <c r="C68" s="237">
        <f t="shared" si="20"/>
        <v>8.5971574829698624E-2</v>
      </c>
      <c r="D68" s="237">
        <f t="shared" si="20"/>
        <v>8.5355889073137528E-2</v>
      </c>
      <c r="E68" s="237">
        <f t="shared" si="20"/>
        <v>7.8942920289513427E-2</v>
      </c>
      <c r="F68" s="237">
        <f t="shared" si="20"/>
        <v>8.0512705351668754E-2</v>
      </c>
      <c r="G68" s="237">
        <f t="shared" si="20"/>
        <v>8.0229932265694373E-2</v>
      </c>
      <c r="H68" s="237">
        <f t="shared" si="20"/>
        <v>8.0331983529269457E-2</v>
      </c>
      <c r="I68" s="237">
        <f t="shared" si="20"/>
        <v>8.0753569865658001E-2</v>
      </c>
      <c r="J68" s="237">
        <f t="shared" si="20"/>
        <v>8.0776745390797294E-2</v>
      </c>
      <c r="K68" s="237">
        <f t="shared" si="20"/>
        <v>8.0507546613957079E-2</v>
      </c>
      <c r="L68" s="237">
        <f t="shared" si="20"/>
        <v>8.4607388789245425E-2</v>
      </c>
      <c r="M68" s="237">
        <f t="shared" si="20"/>
        <v>8.2637841465145717E-2</v>
      </c>
      <c r="N68" s="237">
        <f t="shared" si="20"/>
        <v>8.3033909916116241E-2</v>
      </c>
      <c r="O68" s="237">
        <f t="shared" si="20"/>
        <v>8.2700382334702949E-2</v>
      </c>
      <c r="P68" s="237">
        <f t="shared" si="20"/>
        <v>8.3175973686605967E-2</v>
      </c>
      <c r="Q68" s="237">
        <f t="shared" si="20"/>
        <v>8.2386663852384356E-2</v>
      </c>
      <c r="R68" s="237">
        <f t="shared" si="20"/>
        <v>8.0566223056376465E-2</v>
      </c>
      <c r="S68" s="237">
        <f t="shared" si="20"/>
        <v>8.0722740865985174E-2</v>
      </c>
      <c r="T68" s="237">
        <f t="shared" si="20"/>
        <v>8.0624062213551159E-2</v>
      </c>
      <c r="U68" s="237">
        <f t="shared" si="20"/>
        <v>8.1192192179659117E-2</v>
      </c>
      <c r="V68" s="237">
        <f t="shared" si="20"/>
        <v>8.1357992614360081E-2</v>
      </c>
      <c r="W68" s="237">
        <f t="shared" si="20"/>
        <v>8.1879264455506404E-2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54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26</v>
      </c>
      <c r="B72" s="324">
        <f t="shared" ref="B72:W72" si="21">SUM(B$73:B$83)</f>
        <v>32.013687204452985</v>
      </c>
      <c r="C72" s="324">
        <f t="shared" si="21"/>
        <v>33.481291760015999</v>
      </c>
      <c r="D72" s="324">
        <f t="shared" si="21"/>
        <v>33.898329717486781</v>
      </c>
      <c r="E72" s="324">
        <f t="shared" si="21"/>
        <v>37.655582567334569</v>
      </c>
      <c r="F72" s="324">
        <f t="shared" si="21"/>
        <v>36.897174862021188</v>
      </c>
      <c r="G72" s="324">
        <f t="shared" si="21"/>
        <v>36.105131029416491</v>
      </c>
      <c r="H72" s="324">
        <f t="shared" si="21"/>
        <v>33.94864321289085</v>
      </c>
      <c r="I72" s="324">
        <f t="shared" si="21"/>
        <v>32.251522825185702</v>
      </c>
      <c r="J72" s="324">
        <f t="shared" si="21"/>
        <v>34.095683591836661</v>
      </c>
      <c r="K72" s="324">
        <f t="shared" si="21"/>
        <v>35.940107263956136</v>
      </c>
      <c r="L72" s="324">
        <f t="shared" si="21"/>
        <v>35.506597023197841</v>
      </c>
      <c r="M72" s="324">
        <f t="shared" si="21"/>
        <v>32.876566765065029</v>
      </c>
      <c r="N72" s="324">
        <f t="shared" si="21"/>
        <v>32.710539740983961</v>
      </c>
      <c r="O72" s="324">
        <f t="shared" si="21"/>
        <v>33.595391032219858</v>
      </c>
      <c r="P72" s="324">
        <f t="shared" si="21"/>
        <v>31.554971060924785</v>
      </c>
      <c r="Q72" s="324">
        <f t="shared" si="21"/>
        <v>30.531472431429663</v>
      </c>
      <c r="R72" s="324">
        <f t="shared" si="21"/>
        <v>30.328894023960039</v>
      </c>
      <c r="S72" s="324">
        <f t="shared" si="21"/>
        <v>30.125723070719598</v>
      </c>
      <c r="T72" s="324">
        <f t="shared" si="21"/>
        <v>29.380836072311475</v>
      </c>
      <c r="U72" s="324">
        <f t="shared" si="21"/>
        <v>29.079047435680145</v>
      </c>
      <c r="V72" s="324">
        <f t="shared" si="21"/>
        <v>29.218421981251293</v>
      </c>
      <c r="W72" s="324">
        <f t="shared" si="21"/>
        <v>29.519256334306419</v>
      </c>
      <c r="DA72" s="95"/>
    </row>
    <row r="73" spans="1:105" ht="12" customHeight="1" x14ac:dyDescent="0.25">
      <c r="A73" s="55" t="s">
        <v>92</v>
      </c>
      <c r="B73" s="336">
        <f>IF(B$6=0,0,B$6/MAE!B$5*1000)</f>
        <v>0.85466852440721564</v>
      </c>
      <c r="C73" s="336">
        <f>IF(C$6=0,0,C$6/MAE!C$5*1000)</f>
        <v>0.88557903033357988</v>
      </c>
      <c r="D73" s="336">
        <f>IF(D$6=0,0,D$6/MAE!D$5*1000)</f>
        <v>0.89018859662413052</v>
      </c>
      <c r="E73" s="336">
        <f>IF(E$6=0,0,E$6/MAE!E$5*1000)</f>
        <v>0.91456124836202379</v>
      </c>
      <c r="F73" s="336">
        <f>IF(F$6=0,0,F$6/MAE!F$5*1000)</f>
        <v>0.91396122475412689</v>
      </c>
      <c r="G73" s="336">
        <f>IF(G$6=0,0,G$6/MAE!G$5*1000)</f>
        <v>0.8912008410197455</v>
      </c>
      <c r="H73" s="336">
        <f>IF(H$6=0,0,H$6/MAE!H$5*1000)</f>
        <v>0.83903707030626884</v>
      </c>
      <c r="I73" s="336">
        <f>IF(I$6=0,0,I$6/MAE!I$5*1000)</f>
        <v>0.80127610643298253</v>
      </c>
      <c r="J73" s="336">
        <f>IF(J$6=0,0,J$6/MAE!J$5*1000)</f>
        <v>0.84733664656613183</v>
      </c>
      <c r="K73" s="336">
        <f>IF(K$6=0,0,K$6/MAE!K$5*1000)</f>
        <v>0.89019714639769265</v>
      </c>
      <c r="L73" s="336">
        <f>IF(L$6=0,0,L$6/MAE!L$5*1000)</f>
        <v>0.92424599995370371</v>
      </c>
      <c r="M73" s="336">
        <f>IF(M$6=0,0,M$6/MAE!M$5*1000)</f>
        <v>0.83586407544580532</v>
      </c>
      <c r="N73" s="336">
        <f>IF(N$6=0,0,N$6/MAE!N$5*1000)</f>
        <v>0.83562886916574108</v>
      </c>
      <c r="O73" s="336">
        <f>IF(O$6=0,0,O$6/MAE!O$5*1000)</f>
        <v>0.85478610616075401</v>
      </c>
      <c r="P73" s="336">
        <f>IF(P$6=0,0,P$6/MAE!P$5*1000)</f>
        <v>0.80748770145844406</v>
      </c>
      <c r="Q73" s="336">
        <f>IF(Q$6=0,0,Q$6/MAE!Q$5*1000)</f>
        <v>0.77388228099580891</v>
      </c>
      <c r="R73" s="336">
        <f>IF(R$6=0,0,R$6/MAE!R$5*1000)</f>
        <v>0.7517610400150837</v>
      </c>
      <c r="S73" s="336">
        <f>IF(S$6=0,0,S$6/MAE!S$5*1000)</f>
        <v>0.74817572952476508</v>
      </c>
      <c r="T73" s="336">
        <f>IF(T$6=0,0,T$6/MAE!T$5*1000)</f>
        <v>0.72878439182983556</v>
      </c>
      <c r="U73" s="336">
        <f>IF(U$6=0,0,U$6/MAE!U$5*1000)</f>
        <v>0.72638134165021917</v>
      </c>
      <c r="V73" s="336">
        <f>IF(V$6=0,0,V$6/MAE!V$5*1000)</f>
        <v>0.73135328791716492</v>
      </c>
      <c r="W73" s="336">
        <f>IF(W$6=0,0,W$6/MAE!W$5*1000)</f>
        <v>0.74361746553026131</v>
      </c>
      <c r="DA73" s="67"/>
    </row>
    <row r="74" spans="1:105" ht="12" customHeight="1" x14ac:dyDescent="0.25">
      <c r="A74" s="202" t="s">
        <v>93</v>
      </c>
      <c r="B74" s="337">
        <f>IF(B$7=0,0,B$7/MAE!B$5*1000)</f>
        <v>1.1623491931938132</v>
      </c>
      <c r="C74" s="337">
        <f>IF(C$7=0,0,C$7/MAE!C$5*1000)</f>
        <v>1.2043874812536679</v>
      </c>
      <c r="D74" s="337">
        <f>IF(D$7=0,0,D$7/MAE!D$5*1000)</f>
        <v>1.2106564914088176</v>
      </c>
      <c r="E74" s="337">
        <f>IF(E$7=0,0,E$7/MAE!E$5*1000)</f>
        <v>1.2438032977723523</v>
      </c>
      <c r="F74" s="337">
        <f>IF(F$7=0,0,F$7/MAE!F$5*1000)</f>
        <v>1.2429872656656129</v>
      </c>
      <c r="G74" s="337">
        <f>IF(G$7=0,0,G$7/MAE!G$5*1000)</f>
        <v>1.2120331437868537</v>
      </c>
      <c r="H74" s="337">
        <f>IF(H$7=0,0,H$7/MAE!H$5*1000)</f>
        <v>1.1410904156165256</v>
      </c>
      <c r="I74" s="337">
        <f>IF(I$7=0,0,I$7/MAE!I$5*1000)</f>
        <v>1.0897355047488566</v>
      </c>
      <c r="J74" s="337">
        <f>IF(J$7=0,0,J$7/MAE!J$5*1000)</f>
        <v>1.15237783932994</v>
      </c>
      <c r="K74" s="337">
        <f>IF(K$7=0,0,K$7/MAE!K$5*1000)</f>
        <v>1.2106681191008621</v>
      </c>
      <c r="L74" s="337">
        <f>IF(L$7=0,0,L$7/MAE!L$5*1000)</f>
        <v>1.2569745599370374</v>
      </c>
      <c r="M74" s="337">
        <f>IF(M$7=0,0,M$7/MAE!M$5*1000)</f>
        <v>1.1367751426062953</v>
      </c>
      <c r="N74" s="337">
        <f>IF(N$7=0,0,N$7/MAE!N$5*1000)</f>
        <v>1.1364552620654083</v>
      </c>
      <c r="O74" s="337">
        <f>IF(O$7=0,0,O$7/MAE!O$5*1000)</f>
        <v>1.1625091043786255</v>
      </c>
      <c r="P74" s="337">
        <f>IF(P$7=0,0,P$7/MAE!P$5*1000)</f>
        <v>1.0981832739834838</v>
      </c>
      <c r="Q74" s="337">
        <f>IF(Q$7=0,0,Q$7/MAE!Q$5*1000)</f>
        <v>1.0524799021542999</v>
      </c>
      <c r="R74" s="337">
        <f>IF(R$7=0,0,R$7/MAE!R$5*1000)</f>
        <v>1.0223950144205141</v>
      </c>
      <c r="S74" s="337">
        <f>IF(S$7=0,0,S$7/MAE!S$5*1000)</f>
        <v>1.0175189921536807</v>
      </c>
      <c r="T74" s="337">
        <f>IF(T$7=0,0,T$7/MAE!T$5*1000)</f>
        <v>0.99114677288857633</v>
      </c>
      <c r="U74" s="337">
        <f>IF(U$7=0,0,U$7/MAE!U$5*1000)</f>
        <v>0.98787862464429765</v>
      </c>
      <c r="V74" s="337">
        <f>IF(V$7=0,0,V$7/MAE!V$5*1000)</f>
        <v>0.99464047156734436</v>
      </c>
      <c r="W74" s="337">
        <f>IF(W$7=0,0,W$7/MAE!W$5*1000)</f>
        <v>1.0113197531211553</v>
      </c>
      <c r="DA74" s="174"/>
    </row>
    <row r="75" spans="1:105" ht="12" customHeight="1" x14ac:dyDescent="0.25">
      <c r="A75" s="202" t="s">
        <v>94</v>
      </c>
      <c r="B75" s="337">
        <f>IF(B$8=0,0,B$8/MAE!B$5*1000)</f>
        <v>1.435843121004122</v>
      </c>
      <c r="C75" s="337">
        <f>IF(C$8=0,0,C$8/MAE!C$5*1000)</f>
        <v>1.487772770960414</v>
      </c>
      <c r="D75" s="337">
        <f>IF(D$8=0,0,D$8/MAE!D$5*1000)</f>
        <v>1.495516842328539</v>
      </c>
      <c r="E75" s="337">
        <f>IF(E$8=0,0,E$8/MAE!E$5*1000)</f>
        <v>1.5364628972482002</v>
      </c>
      <c r="F75" s="337">
        <f>IF(F$8=0,0,F$8/MAE!F$5*1000)</f>
        <v>1.5354548575869336</v>
      </c>
      <c r="G75" s="337">
        <f>IF(G$8=0,0,G$8/MAE!G$5*1000)</f>
        <v>1.4972174129131723</v>
      </c>
      <c r="H75" s="337">
        <f>IF(H$8=0,0,H$8/MAE!H$5*1000)</f>
        <v>1.4095822781145313</v>
      </c>
      <c r="I75" s="337">
        <f>IF(I$8=0,0,I$8/MAE!I$5*1000)</f>
        <v>1.3461438588074111</v>
      </c>
      <c r="J75" s="337">
        <f>IF(J$8=0,0,J$8/MAE!J$5*1000)</f>
        <v>1.4235255662311022</v>
      </c>
      <c r="K75" s="337">
        <f>IF(K$8=0,0,K$8/MAE!K$5*1000)</f>
        <v>1.4955312059481236</v>
      </c>
      <c r="L75" s="337">
        <f>IF(L$8=0,0,L$8/MAE!L$5*1000)</f>
        <v>1.5527332799222222</v>
      </c>
      <c r="M75" s="337">
        <f>IF(M$8=0,0,M$8/MAE!M$5*1000)</f>
        <v>1.4042516467489532</v>
      </c>
      <c r="N75" s="337">
        <f>IF(N$8=0,0,N$8/MAE!N$5*1000)</f>
        <v>1.4038565001984455</v>
      </c>
      <c r="O75" s="337">
        <f>IF(O$8=0,0,O$8/MAE!O$5*1000)</f>
        <v>1.4360406583500664</v>
      </c>
      <c r="P75" s="337">
        <f>IF(P$8=0,0,P$8/MAE!P$5*1000)</f>
        <v>1.3565793384501859</v>
      </c>
      <c r="Q75" s="337">
        <f>IF(Q$8=0,0,Q$8/MAE!Q$5*1000)</f>
        <v>1.3001222320729588</v>
      </c>
      <c r="R75" s="337">
        <f>IF(R$8=0,0,R$8/MAE!R$5*1000)</f>
        <v>1.2629585472253404</v>
      </c>
      <c r="S75" s="337">
        <f>IF(S$8=0,0,S$8/MAE!S$5*1000)</f>
        <v>1.2569352256016055</v>
      </c>
      <c r="T75" s="337">
        <f>IF(T$8=0,0,T$8/MAE!T$5*1000)</f>
        <v>1.2243577782741235</v>
      </c>
      <c r="U75" s="337">
        <f>IF(U$8=0,0,U$8/MAE!U$5*1000)</f>
        <v>1.2203206539723679</v>
      </c>
      <c r="V75" s="337">
        <f>IF(V$8=0,0,V$8/MAE!V$5*1000)</f>
        <v>1.2286735237008368</v>
      </c>
      <c r="W75" s="337">
        <f>IF(W$8=0,0,W$8/MAE!W$5*1000)</f>
        <v>1.249277342090839</v>
      </c>
      <c r="DA75" s="174"/>
    </row>
    <row r="76" spans="1:105" ht="12" customHeight="1" x14ac:dyDescent="0.25">
      <c r="A76" s="202" t="s">
        <v>95</v>
      </c>
      <c r="B76" s="337">
        <f>IF(B$9=0,0,B$9/MAE!B$5*1000)</f>
        <v>0.88885526538350401</v>
      </c>
      <c r="C76" s="337">
        <f>IF(C$9=0,0,C$9/MAE!C$5*1000)</f>
        <v>0.92100219154692275</v>
      </c>
      <c r="D76" s="337">
        <f>IF(D$9=0,0,D$9/MAE!D$5*1000)</f>
        <v>0.92579614048909542</v>
      </c>
      <c r="E76" s="337">
        <f>IF(E$9=0,0,E$9/MAE!E$5*1000)</f>
        <v>0.95114369829650458</v>
      </c>
      <c r="F76" s="337">
        <f>IF(F$9=0,0,F$9/MAE!F$5*1000)</f>
        <v>0.95051967374429225</v>
      </c>
      <c r="G76" s="337">
        <f>IF(G$9=0,0,G$9/MAE!G$5*1000)</f>
        <v>0.92684887466053512</v>
      </c>
      <c r="H76" s="337">
        <f>IF(H$9=0,0,H$9/MAE!H$5*1000)</f>
        <v>0.87259855311851919</v>
      </c>
      <c r="I76" s="337">
        <f>IF(I$9=0,0,I$9/MAE!I$5*1000)</f>
        <v>0.83332715069030194</v>
      </c>
      <c r="J76" s="337">
        <f>IF(J$9=0,0,J$9/MAE!J$5*1000)</f>
        <v>0.88123011242877713</v>
      </c>
      <c r="K76" s="337">
        <f>IF(K$9=0,0,K$9/MAE!K$5*1000)</f>
        <v>0.92580503225360011</v>
      </c>
      <c r="L76" s="337">
        <f>IF(L$9=0,0,L$9/MAE!L$5*1000)</f>
        <v>0.96121583995185211</v>
      </c>
      <c r="M76" s="337">
        <f>IF(M$9=0,0,M$9/MAE!M$5*1000)</f>
        <v>0.86929863846363764</v>
      </c>
      <c r="N76" s="337">
        <f>IF(N$9=0,0,N$9/MAE!N$5*1000)</f>
        <v>0.86905402393237097</v>
      </c>
      <c r="O76" s="337">
        <f>IF(O$9=0,0,O$9/MAE!O$5*1000)</f>
        <v>0.88897755040718396</v>
      </c>
      <c r="P76" s="337">
        <f>IF(P$9=0,0,P$9/MAE!P$5*1000)</f>
        <v>0.83978720951678165</v>
      </c>
      <c r="Q76" s="337">
        <f>IF(Q$9=0,0,Q$9/MAE!Q$5*1000)</f>
        <v>0.80483757223564112</v>
      </c>
      <c r="R76" s="337">
        <f>IF(R$9=0,0,R$9/MAE!R$5*1000)</f>
        <v>0.78183148161568672</v>
      </c>
      <c r="S76" s="337">
        <f>IF(S$9=0,0,S$9/MAE!S$5*1000)</f>
        <v>0.77810275870575574</v>
      </c>
      <c r="T76" s="337">
        <f>IF(T$9=0,0,T$9/MAE!T$5*1000)</f>
        <v>0.75793576750302882</v>
      </c>
      <c r="U76" s="337">
        <f>IF(U$9=0,0,U$9/MAE!U$5*1000)</f>
        <v>0.75543659531622775</v>
      </c>
      <c r="V76" s="337">
        <f>IF(V$9=0,0,V$9/MAE!V$5*1000)</f>
        <v>0.76060741943385146</v>
      </c>
      <c r="W76" s="337">
        <f>IF(W$9=0,0,W$9/MAE!W$5*1000)</f>
        <v>0.77336216415147174</v>
      </c>
      <c r="DA76" s="174"/>
    </row>
    <row r="77" spans="1:105" ht="12" customHeight="1" x14ac:dyDescent="0.25">
      <c r="A77" s="56" t="s">
        <v>96</v>
      </c>
      <c r="B77" s="338">
        <f>IF(B$10=0,0,B$10/MAE!B$5*1000)</f>
        <v>0.89419017600975659</v>
      </c>
      <c r="C77" s="338">
        <f>IF(C$10=0,0,C$10/MAE!C$5*1000)</f>
        <v>0.92289269150487818</v>
      </c>
      <c r="D77" s="338">
        <f>IF(D$10=0,0,D$10/MAE!D$5*1000)</f>
        <v>0.92859136324230807</v>
      </c>
      <c r="E77" s="338">
        <f>IF(E$10=0,0,E$10/MAE!E$5*1000)</f>
        <v>0.98138418132181415</v>
      </c>
      <c r="F77" s="338">
        <f>IF(F$10=0,0,F$10/MAE!F$5*1000)</f>
        <v>0.97544830746048072</v>
      </c>
      <c r="G77" s="338">
        <f>IF(G$10=0,0,G$10/MAE!G$5*1000)</f>
        <v>0.95117637207636185</v>
      </c>
      <c r="H77" s="338">
        <f>IF(H$10=0,0,H$10/MAE!H$5*1000)</f>
        <v>0.8977717150125728</v>
      </c>
      <c r="I77" s="338">
        <f>IF(I$10=0,0,I$10/MAE!I$5*1000)</f>
        <v>0.85576240603894538</v>
      </c>
      <c r="J77" s="338">
        <f>IF(J$10=0,0,J$10/MAE!J$5*1000)</f>
        <v>0.90756094619252947</v>
      </c>
      <c r="K77" s="338">
        <f>IF(K$10=0,0,K$10/MAE!K$5*1000)</f>
        <v>0.95503699271378562</v>
      </c>
      <c r="L77" s="338">
        <f>IF(L$10=0,0,L$10/MAE!L$5*1000)</f>
        <v>0.96412038445988701</v>
      </c>
      <c r="M77" s="338">
        <f>IF(M$10=0,0,M$10/MAE!M$5*1000)</f>
        <v>0.8829103042979336</v>
      </c>
      <c r="N77" s="338">
        <f>IF(N$10=0,0,N$10/MAE!N$5*1000)</f>
        <v>0.88105642756422453</v>
      </c>
      <c r="O77" s="338">
        <f>IF(O$10=0,0,O$10/MAE!O$5*1000)</f>
        <v>0.90309682946247416</v>
      </c>
      <c r="P77" s="338">
        <f>IF(P$10=0,0,P$10/MAE!P$5*1000)</f>
        <v>0.8500252831991435</v>
      </c>
      <c r="Q77" s="338">
        <f>IF(Q$10=0,0,Q$10/MAE!Q$5*1000)</f>
        <v>0.81993174591249696</v>
      </c>
      <c r="R77" s="338">
        <f>IF(R$10=0,0,R$10/MAE!R$5*1000)</f>
        <v>0.80602523708471308</v>
      </c>
      <c r="S77" s="338">
        <f>IF(S$10=0,0,S$10/MAE!S$5*1000)</f>
        <v>0.80172462042707193</v>
      </c>
      <c r="T77" s="338">
        <f>IF(T$10=0,0,T$10/MAE!T$5*1000)</f>
        <v>0.7821795611342095</v>
      </c>
      <c r="U77" s="338">
        <f>IF(U$10=0,0,U$10/MAE!U$5*1000)</f>
        <v>0.77605974331148186</v>
      </c>
      <c r="V77" s="338">
        <f>IF(V$10=0,0,V$10/MAE!V$5*1000)</f>
        <v>0.7810779715350854</v>
      </c>
      <c r="W77" s="338">
        <f>IF(W$10=0,0,W$10/MAE!W$5*1000)</f>
        <v>0.79112050489720165</v>
      </c>
      <c r="DA77" s="68"/>
    </row>
    <row r="78" spans="1:105" ht="12" customHeight="1" x14ac:dyDescent="0.25">
      <c r="A78" s="203" t="s">
        <v>2557</v>
      </c>
      <c r="B78" s="351">
        <f>IF(B$16=0,0,B$16/MAE!B$5*1000)</f>
        <v>5.7456511751805381</v>
      </c>
      <c r="C78" s="351">
        <f>IF(C$16=0,0,C$16/MAE!C$5*1000)</f>
        <v>5.9603382126499733</v>
      </c>
      <c r="D78" s="351">
        <f>IF(D$16=0,0,D$16/MAE!D$5*1000)</f>
        <v>6.0136413886646816</v>
      </c>
      <c r="E78" s="351">
        <f>IF(E$16=0,0,E$16/MAE!E$5*1000)</f>
        <v>6.6996903106850638</v>
      </c>
      <c r="F78" s="351">
        <f>IF(F$16=0,0,F$16/MAE!F$5*1000)</f>
        <v>6.5271644105977211</v>
      </c>
      <c r="G78" s="351">
        <f>IF(G$16=0,0,G$16/MAE!G$5*1000)</f>
        <v>6.3902894328261812</v>
      </c>
      <c r="H78" s="351">
        <f>IF(H$16=0,0,H$16/MAE!H$5*1000)</f>
        <v>6.0003156589269642</v>
      </c>
      <c r="I78" s="351">
        <f>IF(I$16=0,0,I$16/MAE!I$5*1000)</f>
        <v>5.67983912941484</v>
      </c>
      <c r="J78" s="351">
        <f>IF(J$16=0,0,J$16/MAE!J$5*1000)</f>
        <v>5.9912447722936726</v>
      </c>
      <c r="K78" s="351">
        <f>IF(K$16=0,0,K$16/MAE!K$5*1000)</f>
        <v>6.2987136664200865</v>
      </c>
      <c r="L78" s="351">
        <f>IF(L$16=0,0,L$16/MAE!L$5*1000)</f>
        <v>6.2511319178611613</v>
      </c>
      <c r="M78" s="351">
        <f>IF(M$16=0,0,M$16/MAE!M$5*1000)</f>
        <v>5.7748220208695624</v>
      </c>
      <c r="N78" s="351">
        <f>IF(N$16=0,0,N$16/MAE!N$5*1000)</f>
        <v>5.7510480533734638</v>
      </c>
      <c r="O78" s="351">
        <f>IF(O$16=0,0,O$16/MAE!O$5*1000)</f>
        <v>5.8958113781041579</v>
      </c>
      <c r="P78" s="351">
        <f>IF(P$16=0,0,P$16/MAE!P$5*1000)</f>
        <v>5.544119219715661</v>
      </c>
      <c r="Q78" s="351">
        <f>IF(Q$16=0,0,Q$16/MAE!Q$5*1000)</f>
        <v>5.3586473273404724</v>
      </c>
      <c r="R78" s="351">
        <f>IF(R$16=0,0,R$16/MAE!R$5*1000)</f>
        <v>5.316770773580247</v>
      </c>
      <c r="S78" s="351">
        <f>IF(S$16=0,0,S$16/MAE!S$5*1000)</f>
        <v>5.2810284281785451</v>
      </c>
      <c r="T78" s="351">
        <f>IF(T$16=0,0,T$16/MAE!T$5*1000)</f>
        <v>5.1470671270274089</v>
      </c>
      <c r="U78" s="351">
        <f>IF(U$16=0,0,U$16/MAE!U$5*1000)</f>
        <v>5.0923173914437703</v>
      </c>
      <c r="V78" s="351">
        <f>IF(V$16=0,0,V$16/MAE!V$5*1000)</f>
        <v>5.1203022846792274</v>
      </c>
      <c r="W78" s="351">
        <f>IF(W$16=0,0,W$16/MAE!W$5*1000)</f>
        <v>5.1753141221576024</v>
      </c>
      <c r="DA78" s="175"/>
    </row>
    <row r="79" spans="1:105" ht="12" customHeight="1" x14ac:dyDescent="0.25">
      <c r="A79" s="203" t="s">
        <v>2567</v>
      </c>
      <c r="B79" s="351">
        <f>IF(B$24=0,0,B$24/MAE!B$5*1000)</f>
        <v>2.1650544108603564</v>
      </c>
      <c r="C79" s="351">
        <f>IF(C$24=0,0,C$24/MAE!C$5*1000)</f>
        <v>2.4441974244985429</v>
      </c>
      <c r="D79" s="351">
        <f>IF(D$24=0,0,D$24/MAE!D$5*1000)</f>
        <v>2.5169303830559295</v>
      </c>
      <c r="E79" s="351">
        <f>IF(E$24=0,0,E$24/MAE!E$5*1000)</f>
        <v>2.8322004638242912</v>
      </c>
      <c r="F79" s="351">
        <f>IF(F$24=0,0,F$24/MAE!F$5*1000)</f>
        <v>2.8309681240166151</v>
      </c>
      <c r="G79" s="351">
        <f>IF(G$24=0,0,G$24/MAE!G$5*1000)</f>
        <v>2.7755124150855401</v>
      </c>
      <c r="H79" s="351">
        <f>IF(H$24=0,0,H$24/MAE!H$5*1000)</f>
        <v>2.6391344378088846</v>
      </c>
      <c r="I79" s="351">
        <f>IF(I$24=0,0,I$24/MAE!I$5*1000)</f>
        <v>2.5778348529450348</v>
      </c>
      <c r="J79" s="351">
        <f>IF(J$24=0,0,J$24/MAE!J$5*1000)</f>
        <v>2.7927684803478368</v>
      </c>
      <c r="K79" s="351">
        <f>IF(K$24=0,0,K$24/MAE!K$5*1000)</f>
        <v>2.9478428583053402</v>
      </c>
      <c r="L79" s="351">
        <f>IF(L$24=0,0,L$24/MAE!L$5*1000)</f>
        <v>2.7600664965597552</v>
      </c>
      <c r="M79" s="351">
        <f>IF(M$24=0,0,M$24/MAE!M$5*1000)</f>
        <v>2.6359457765249514</v>
      </c>
      <c r="N79" s="351">
        <f>IF(N$24=0,0,N$24/MAE!N$5*1000)</f>
        <v>2.6233936969353153</v>
      </c>
      <c r="O79" s="351">
        <f>IF(O$24=0,0,O$24/MAE!O$5*1000)</f>
        <v>2.7078585936749362</v>
      </c>
      <c r="P79" s="351">
        <f>IF(P$24=0,0,P$24/MAE!P$5*1000)</f>
        <v>2.5116907997699998</v>
      </c>
      <c r="Q79" s="351">
        <f>IF(Q$24=0,0,Q$24/MAE!Q$5*1000)</f>
        <v>2.4628943958820537</v>
      </c>
      <c r="R79" s="351">
        <f>IF(R$24=0,0,R$24/MAE!R$5*1000)</f>
        <v>2.490553571826871</v>
      </c>
      <c r="S79" s="351">
        <f>IF(S$24=0,0,S$24/MAE!S$5*1000)</f>
        <v>2.4739870497493688</v>
      </c>
      <c r="T79" s="351">
        <f>IF(T$24=0,0,T$24/MAE!T$5*1000)</f>
        <v>2.4236191995679146</v>
      </c>
      <c r="U79" s="351">
        <f>IF(U$24=0,0,U$24/MAE!U$5*1000)</f>
        <v>2.3841741391536901</v>
      </c>
      <c r="V79" s="351">
        <f>IF(V$24=0,0,V$24/MAE!V$5*1000)</f>
        <v>2.3954093613577991</v>
      </c>
      <c r="W79" s="351">
        <f>IF(W$24=0,0,W$24/MAE!W$5*1000)</f>
        <v>2.4080412697483853</v>
      </c>
      <c r="DA79" s="175"/>
    </row>
    <row r="80" spans="1:105" ht="12" customHeight="1" x14ac:dyDescent="0.25">
      <c r="A80" s="203" t="s">
        <v>2572</v>
      </c>
      <c r="B80" s="351">
        <f>IF(B$27=0,0,B$27/MAE!B$5*1000)</f>
        <v>8.2080731074007733</v>
      </c>
      <c r="C80" s="351">
        <f>IF(C$27=0,0,C$27/MAE!C$5*1000)</f>
        <v>8.5147688752142479</v>
      </c>
      <c r="D80" s="351">
        <f>IF(D$27=0,0,D$27/MAE!D$5*1000)</f>
        <v>8.5909162695209744</v>
      </c>
      <c r="E80" s="351">
        <f>IF(E$27=0,0,E$27/MAE!E$5*1000)</f>
        <v>9.5709861581215208</v>
      </c>
      <c r="F80" s="351">
        <f>IF(F$27=0,0,F$27/MAE!F$5*1000)</f>
        <v>9.3245205865681715</v>
      </c>
      <c r="G80" s="351">
        <f>IF(G$27=0,0,G$27/MAE!G$5*1000)</f>
        <v>9.1289849040374005</v>
      </c>
      <c r="H80" s="351">
        <f>IF(H$27=0,0,H$27/MAE!H$5*1000)</f>
        <v>8.5718795127528065</v>
      </c>
      <c r="I80" s="351">
        <f>IF(I$27=0,0,I$27/MAE!I$5*1000)</f>
        <v>8.1140558991640539</v>
      </c>
      <c r="J80" s="351">
        <f>IF(J$27=0,0,J$27/MAE!J$5*1000)</f>
        <v>8.5589211032766759</v>
      </c>
      <c r="K80" s="351">
        <f>IF(K$27=0,0,K$27/MAE!K$5*1000)</f>
        <v>8.9981623806001245</v>
      </c>
      <c r="L80" s="351">
        <f>IF(L$27=0,0,L$27/MAE!L$5*1000)</f>
        <v>8.930188454087375</v>
      </c>
      <c r="M80" s="351">
        <f>IF(M$27=0,0,M$27/MAE!M$5*1000)</f>
        <v>8.2497457440993784</v>
      </c>
      <c r="N80" s="351">
        <f>IF(N$27=0,0,N$27/MAE!N$5*1000)</f>
        <v>8.2157829333906598</v>
      </c>
      <c r="O80" s="351">
        <f>IF(O$27=0,0,O$27/MAE!O$5*1000)</f>
        <v>8.4225876830059416</v>
      </c>
      <c r="P80" s="351">
        <f>IF(P$27=0,0,P$27/MAE!P$5*1000)</f>
        <v>7.9201703138795203</v>
      </c>
      <c r="Q80" s="351">
        <f>IF(Q$27=0,0,Q$27/MAE!Q$5*1000)</f>
        <v>7.6552104676292485</v>
      </c>
      <c r="R80" s="351">
        <f>IF(R$27=0,0,R$27/MAE!R$5*1000)</f>
        <v>7.5953868194003551</v>
      </c>
      <c r="S80" s="351">
        <f>IF(S$27=0,0,S$27/MAE!S$5*1000)</f>
        <v>7.5443263259693536</v>
      </c>
      <c r="T80" s="351">
        <f>IF(T$27=0,0,T$27/MAE!T$5*1000)</f>
        <v>7.3529530386105844</v>
      </c>
      <c r="U80" s="351">
        <f>IF(U$27=0,0,U$27/MAE!U$5*1000)</f>
        <v>7.2747391306339573</v>
      </c>
      <c r="V80" s="351">
        <f>IF(V$27=0,0,V$27/MAE!V$5*1000)</f>
        <v>7.3147175495417542</v>
      </c>
      <c r="W80" s="351">
        <f>IF(W$27=0,0,W$27/MAE!W$5*1000)</f>
        <v>7.3933058887965739</v>
      </c>
      <c r="DA80" s="175"/>
    </row>
    <row r="81" spans="1:105" ht="12" customHeight="1" x14ac:dyDescent="0.25">
      <c r="A81" s="203" t="s">
        <v>2582</v>
      </c>
      <c r="B81" s="351">
        <f>IF(B$35=0,0,B$35/MAE!B$5*1000)</f>
        <v>3.7786238123409626</v>
      </c>
      <c r="C81" s="351">
        <f>IF(C$35=0,0,C$35/MAE!C$5*1000)</f>
        <v>4.0111343565114073</v>
      </c>
      <c r="D81" s="351">
        <f>IF(D$35=0,0,D$35/MAE!D$5*1000)</f>
        <v>4.1597649072260321</v>
      </c>
      <c r="E81" s="351">
        <f>IF(E$35=0,0,E$35/MAE!E$5*1000)</f>
        <v>5.5628146664967968</v>
      </c>
      <c r="F81" s="351">
        <f>IF(F$35=0,0,F$35/MAE!F$5*1000)</f>
        <v>5.2384451648325099</v>
      </c>
      <c r="G81" s="351">
        <f>IF(G$35=0,0,G$35/MAE!G$5*1000)</f>
        <v>5.1573913791818216</v>
      </c>
      <c r="H81" s="351">
        <f>IF(H$35=0,0,H$35/MAE!H$5*1000)</f>
        <v>4.8226937863446953</v>
      </c>
      <c r="I81" s="351">
        <f>IF(I$35=0,0,I$35/MAE!I$5*1000)</f>
        <v>4.5029970043274581</v>
      </c>
      <c r="J81" s="351">
        <f>IF(J$35=0,0,J$35/MAE!J$5*1000)</f>
        <v>4.7193638692295865</v>
      </c>
      <c r="K81" s="351">
        <f>IF(K$35=0,0,K$35/MAE!K$5*1000)</f>
        <v>5.0517536986440277</v>
      </c>
      <c r="L81" s="351">
        <f>IF(L$35=0,0,L$35/MAE!L$5*1000)</f>
        <v>4.4654188317623058</v>
      </c>
      <c r="M81" s="351">
        <f>IF(M$35=0,0,M$35/MAE!M$5*1000)</f>
        <v>4.3579573416189241</v>
      </c>
      <c r="N81" s="351">
        <f>IF(N$35=0,0,N$35/MAE!N$5*1000)</f>
        <v>4.2671613922023752</v>
      </c>
      <c r="O81" s="351">
        <f>IF(O$35=0,0,O$35/MAE!O$5*1000)</f>
        <v>4.4423981360556626</v>
      </c>
      <c r="P81" s="351">
        <f>IF(P$35=0,0,P$35/MAE!P$5*1000)</f>
        <v>4.1263715113059432</v>
      </c>
      <c r="Q81" s="351">
        <f>IF(Q$35=0,0,Q$35/MAE!Q$5*1000)</f>
        <v>4.0734454023002655</v>
      </c>
      <c r="R81" s="351">
        <f>IF(R$35=0,0,R$35/MAE!R$5*1000)</f>
        <v>4.2492741057312609</v>
      </c>
      <c r="S81" s="351">
        <f>IF(S$35=0,0,S$35/MAE!S$5*1000)</f>
        <v>4.2008495018524536</v>
      </c>
      <c r="T81" s="351">
        <f>IF(T$35=0,0,T$35/MAE!T$5*1000)</f>
        <v>4.1058249993123912</v>
      </c>
      <c r="U81" s="351">
        <f>IF(U$35=0,0,U$35/MAE!U$5*1000)</f>
        <v>4.014117767833917</v>
      </c>
      <c r="V81" s="351">
        <f>IF(V$35=0,0,V$35/MAE!V$5*1000)</f>
        <v>4.0039921697619381</v>
      </c>
      <c r="W81" s="351">
        <f>IF(W$35=0,0,W$35/MAE!W$5*1000)</f>
        <v>3.9875189933411157</v>
      </c>
      <c r="DA81" s="175"/>
    </row>
    <row r="82" spans="1:105" ht="12" customHeight="1" x14ac:dyDescent="0.25">
      <c r="A82" s="203" t="s">
        <v>2594</v>
      </c>
      <c r="B82" s="351">
        <f>IF(B$46=0,0,B$46/MAE!B$5*1000)</f>
        <v>4.1024089171546336</v>
      </c>
      <c r="C82" s="351">
        <f>IF(C$46=0,0,C$46/MAE!C$5*1000)</f>
        <v>4.250779345601182</v>
      </c>
      <c r="D82" s="351">
        <f>IF(D$46=0,0,D$46/MAE!D$5*1000)</f>
        <v>4.2729052637958258</v>
      </c>
      <c r="E82" s="351">
        <f>IF(E$46=0,0,E$46/MAE!E$5*1000)</f>
        <v>4.3898939921377149</v>
      </c>
      <c r="F82" s="351">
        <f>IF(F$46=0,0,F$46/MAE!F$5*1000)</f>
        <v>4.3870138788198112</v>
      </c>
      <c r="G82" s="351">
        <f>IF(G$46=0,0,G$46/MAE!G$5*1000)</f>
        <v>4.2777640368947791</v>
      </c>
      <c r="H82" s="351">
        <f>IF(H$46=0,0,H$46/MAE!H$5*1000)</f>
        <v>4.0273779374700887</v>
      </c>
      <c r="I82" s="351">
        <f>IF(I$46=0,0,I$46/MAE!I$5*1000)</f>
        <v>3.8461253108783167</v>
      </c>
      <c r="J82" s="351">
        <f>IF(J$46=0,0,J$46/MAE!J$5*1000)</f>
        <v>4.0672159035174342</v>
      </c>
      <c r="K82" s="351">
        <f>IF(K$46=0,0,K$46/MAE!K$5*1000)</f>
        <v>4.2729463027089238</v>
      </c>
      <c r="L82" s="351">
        <f>IF(L$46=0,0,L$46/MAE!L$5*1000)</f>
        <v>4.436380799777778</v>
      </c>
      <c r="M82" s="351">
        <f>IF(M$46=0,0,M$46/MAE!M$5*1000)</f>
        <v>4.0121475621398668</v>
      </c>
      <c r="N82" s="351">
        <f>IF(N$46=0,0,N$46/MAE!N$5*1000)</f>
        <v>4.0110185719955567</v>
      </c>
      <c r="O82" s="351">
        <f>IF(O$46=0,0,O$46/MAE!O$5*1000)</f>
        <v>4.1029733095716185</v>
      </c>
      <c r="P82" s="351">
        <f>IF(P$46=0,0,P$46/MAE!P$5*1000)</f>
        <v>3.8759409670005316</v>
      </c>
      <c r="Q82" s="351">
        <f>IF(Q$46=0,0,Q$46/MAE!Q$5*1000)</f>
        <v>3.7146349487798815</v>
      </c>
      <c r="R82" s="351">
        <f>IF(R$46=0,0,R$46/MAE!R$5*1000)</f>
        <v>3.6084529920724013</v>
      </c>
      <c r="S82" s="351">
        <f>IF(S$46=0,0,S$46/MAE!S$5*1000)</f>
        <v>3.5912435017188722</v>
      </c>
      <c r="T82" s="351">
        <f>IF(T$46=0,0,T$46/MAE!T$5*1000)</f>
        <v>3.4981650807832092</v>
      </c>
      <c r="U82" s="351">
        <f>IF(U$46=0,0,U$46/MAE!U$5*1000)</f>
        <v>3.4866304399210493</v>
      </c>
      <c r="V82" s="351">
        <f>IF(V$46=0,0,V$46/MAE!V$5*1000)</f>
        <v>3.510495782002391</v>
      </c>
      <c r="W82" s="351">
        <f>IF(W$46=0,0,W$46/MAE!W$5*1000)</f>
        <v>3.5693638345452552</v>
      </c>
      <c r="DA82" s="175"/>
    </row>
    <row r="83" spans="1:105" ht="12" customHeight="1" x14ac:dyDescent="0.25">
      <c r="A83" s="41" t="s">
        <v>2596</v>
      </c>
      <c r="B83" s="339">
        <f>IF(B$47=0,0,B$47/MAE!B$5*1000)</f>
        <v>2.7779695015173074</v>
      </c>
      <c r="C83" s="339">
        <f>IF(C$47=0,0,C$47/MAE!C$5*1000)</f>
        <v>2.8784393799411867</v>
      </c>
      <c r="D83" s="339">
        <f>IF(D$47=0,0,D$47/MAE!D$5*1000)</f>
        <v>2.893422071130443</v>
      </c>
      <c r="E83" s="339">
        <f>IF(E$47=0,0,E$47/MAE!E$5*1000)</f>
        <v>2.9726416530682847</v>
      </c>
      <c r="F83" s="339">
        <f>IF(F$47=0,0,F$47/MAE!F$5*1000)</f>
        <v>2.9706913679749118</v>
      </c>
      <c r="G83" s="339">
        <f>IF(G$47=0,0,G$47/MAE!G$5*1000)</f>
        <v>2.8967122169341062</v>
      </c>
      <c r="H83" s="339">
        <f>IF(H$47=0,0,H$47/MAE!H$5*1000)</f>
        <v>2.7271618474189925</v>
      </c>
      <c r="I83" s="339">
        <f>IF(I$47=0,0,I$47/MAE!I$5*1000)</f>
        <v>2.6044256017374985</v>
      </c>
      <c r="J83" s="339">
        <f>IF(J$47=0,0,J$47/MAE!J$5*1000)</f>
        <v>2.7541383524229741</v>
      </c>
      <c r="K83" s="339">
        <f>IF(K$47=0,0,K$47/MAE!K$5*1000)</f>
        <v>2.8934498608635661</v>
      </c>
      <c r="L83" s="339">
        <f>IF(L$47=0,0,L$47/MAE!L$5*1000)</f>
        <v>3.0041204589247634</v>
      </c>
      <c r="M83" s="339">
        <f>IF(M$47=0,0,M$47/MAE!M$5*1000)</f>
        <v>2.7168485122497223</v>
      </c>
      <c r="N83" s="339">
        <f>IF(N$47=0,0,N$47/MAE!N$5*1000)</f>
        <v>2.7160840101604036</v>
      </c>
      <c r="O83" s="339">
        <f>IF(O$47=0,0,O$47/MAE!O$5*1000)</f>
        <v>2.7783516830484341</v>
      </c>
      <c r="P83" s="339">
        <f>IF(P$47=0,0,P$47/MAE!P$5*1000)</f>
        <v>2.6246154426450916</v>
      </c>
      <c r="Q83" s="339">
        <f>IF(Q$47=0,0,Q$47/MAE!Q$5*1000)</f>
        <v>2.5153861561265365</v>
      </c>
      <c r="R83" s="339">
        <f>IF(R$47=0,0,R$47/MAE!R$5*1000)</f>
        <v>2.4434844409875671</v>
      </c>
      <c r="S83" s="339">
        <f>IF(S$47=0,0,S$47/MAE!S$5*1000)</f>
        <v>2.431830936838129</v>
      </c>
      <c r="T83" s="339">
        <f>IF(T$47=0,0,T$47/MAE!T$5*1000)</f>
        <v>2.368802355380188</v>
      </c>
      <c r="U83" s="339">
        <f>IF(U$47=0,0,U$47/MAE!U$5*1000)</f>
        <v>2.3609916077991659</v>
      </c>
      <c r="V83" s="339">
        <f>IF(V$47=0,0,V$47/MAE!V$5*1000)</f>
        <v>2.3771521597538978</v>
      </c>
      <c r="W83" s="339">
        <f>IF(W$47=0,0,W$47/MAE!W$5*1000)</f>
        <v>2.4170149959265577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useful energy demand"</f>
        <v>PT: Machinery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5">
        <v>64.083488621777235</v>
      </c>
      <c r="C5" s="225">
        <v>68.2818386968938</v>
      </c>
      <c r="D5" s="225">
        <v>70.197178546165432</v>
      </c>
      <c r="E5" s="225">
        <v>88.795076855145666</v>
      </c>
      <c r="F5" s="225">
        <v>89.127637773822002</v>
      </c>
      <c r="G5" s="225">
        <v>90.731052908266534</v>
      </c>
      <c r="H5" s="225">
        <v>94.595464611718967</v>
      </c>
      <c r="I5" s="225">
        <v>95.104265852881213</v>
      </c>
      <c r="J5" s="225">
        <v>95.430912214073487</v>
      </c>
      <c r="K5" s="225">
        <v>93.136328550702842</v>
      </c>
      <c r="L5" s="225">
        <v>89.421423267892834</v>
      </c>
      <c r="M5" s="225">
        <v>93.464300443382626</v>
      </c>
      <c r="N5" s="225">
        <v>89.794294478423339</v>
      </c>
      <c r="O5" s="225">
        <v>90.247520001244737</v>
      </c>
      <c r="P5" s="225">
        <v>91.320345305930488</v>
      </c>
      <c r="Q5" s="225">
        <v>95.210624669902074</v>
      </c>
      <c r="R5" s="225">
        <v>80.925391019124902</v>
      </c>
      <c r="S5" s="225">
        <v>81.274548783048644</v>
      </c>
      <c r="T5" s="225">
        <v>87.334775229888109</v>
      </c>
      <c r="U5" s="225">
        <v>86.221021718280582</v>
      </c>
      <c r="V5" s="225">
        <v>81.54066427856884</v>
      </c>
      <c r="W5" s="225">
        <v>86.911251399145655</v>
      </c>
      <c r="DA5" s="89" t="s">
        <v>2598</v>
      </c>
    </row>
    <row r="6" spans="1:105" ht="12" customHeight="1" x14ac:dyDescent="0.25">
      <c r="A6" s="55" t="s">
        <v>92</v>
      </c>
      <c r="B6" s="261">
        <v>1.4531115169873929</v>
      </c>
      <c r="C6" s="261">
        <v>1.533937842984104</v>
      </c>
      <c r="D6" s="261">
        <v>1.567767275228888</v>
      </c>
      <c r="E6" s="261">
        <v>1.8759803403550941</v>
      </c>
      <c r="F6" s="261">
        <v>1.907470245957068</v>
      </c>
      <c r="G6" s="261">
        <v>1.9346237926662591</v>
      </c>
      <c r="H6" s="261">
        <v>2.0197078010549272</v>
      </c>
      <c r="I6" s="261">
        <v>2.03687145767329</v>
      </c>
      <c r="J6" s="261">
        <v>2.0385107235788009</v>
      </c>
      <c r="K6" s="261">
        <v>1.9832777002892039</v>
      </c>
      <c r="L6" s="261">
        <v>1.973249014730337</v>
      </c>
      <c r="M6" s="261">
        <v>2.0288833010890932</v>
      </c>
      <c r="N6" s="261">
        <v>1.955986746596089</v>
      </c>
      <c r="O6" s="261">
        <v>1.9570781368050041</v>
      </c>
      <c r="P6" s="261">
        <v>1.9904967204979449</v>
      </c>
      <c r="Q6" s="261">
        <v>2.0610139393029452</v>
      </c>
      <c r="R6" s="261">
        <v>1.721760256442431</v>
      </c>
      <c r="S6" s="261">
        <v>1.7313174961620681</v>
      </c>
      <c r="T6" s="261">
        <v>1.8577308124785199</v>
      </c>
      <c r="U6" s="261">
        <v>1.8437394206661111</v>
      </c>
      <c r="V6" s="261">
        <v>1.747384737040518</v>
      </c>
      <c r="W6" s="261">
        <v>1.8720960613121791</v>
      </c>
      <c r="DA6" s="67" t="s">
        <v>2599</v>
      </c>
    </row>
    <row r="7" spans="1:105" ht="12" customHeight="1" x14ac:dyDescent="0.25">
      <c r="A7" s="202" t="s">
        <v>93</v>
      </c>
      <c r="B7" s="226">
        <v>0.51314753053058626</v>
      </c>
      <c r="C7" s="226">
        <v>0.54169030175096733</v>
      </c>
      <c r="D7" s="226">
        <v>0.55363672803189956</v>
      </c>
      <c r="E7" s="226">
        <v>0.66247818403705983</v>
      </c>
      <c r="F7" s="226">
        <v>0.67359843675503117</v>
      </c>
      <c r="G7" s="226">
        <v>0.68318736043781625</v>
      </c>
      <c r="H7" s="226">
        <v>0.71323367710510577</v>
      </c>
      <c r="I7" s="226">
        <v>0.71929480036070259</v>
      </c>
      <c r="J7" s="226">
        <v>0.71987368590490364</v>
      </c>
      <c r="K7" s="226">
        <v>0.70036885838584617</v>
      </c>
      <c r="L7" s="226">
        <v>0.69682735784109129</v>
      </c>
      <c r="M7" s="226">
        <v>0.71647388622111163</v>
      </c>
      <c r="N7" s="226">
        <v>0.69073141120458648</v>
      </c>
      <c r="O7" s="226">
        <v>0.69111682153545395</v>
      </c>
      <c r="P7" s="226">
        <v>0.7029181619662388</v>
      </c>
      <c r="Q7" s="226">
        <v>0.72782040537057924</v>
      </c>
      <c r="R7" s="226">
        <v>0.60801735684461433</v>
      </c>
      <c r="S7" s="226">
        <v>0.611392372391245</v>
      </c>
      <c r="T7" s="226">
        <v>0.65603359939662687</v>
      </c>
      <c r="U7" s="226">
        <v>0.6510927204115724</v>
      </c>
      <c r="V7" s="226">
        <v>0.61706631061472694</v>
      </c>
      <c r="W7" s="226">
        <v>0.66110650115142977</v>
      </c>
      <c r="DA7" s="174" t="s">
        <v>2600</v>
      </c>
    </row>
    <row r="8" spans="1:105" ht="12" customHeight="1" x14ac:dyDescent="0.25">
      <c r="A8" s="202" t="s">
        <v>94</v>
      </c>
      <c r="B8" s="226">
        <v>3.3967233366302052</v>
      </c>
      <c r="C8" s="226">
        <v>3.5856590545827389</v>
      </c>
      <c r="D8" s="226">
        <v>3.664737102363298</v>
      </c>
      <c r="E8" s="226">
        <v>4.3852010851545051</v>
      </c>
      <c r="F8" s="226">
        <v>4.4588103683898774</v>
      </c>
      <c r="G8" s="226">
        <v>4.522283188404824</v>
      </c>
      <c r="H8" s="226">
        <v>4.7211714591873726</v>
      </c>
      <c r="I8" s="226">
        <v>4.7612923943640268</v>
      </c>
      <c r="J8" s="226">
        <v>4.7651242632131154</v>
      </c>
      <c r="K8" s="226">
        <v>4.6360142142133141</v>
      </c>
      <c r="L8" s="226">
        <v>4.6125716429616901</v>
      </c>
      <c r="M8" s="226">
        <v>4.7426196651419428</v>
      </c>
      <c r="N8" s="226">
        <v>4.5722201982657422</v>
      </c>
      <c r="O8" s="226">
        <v>4.5747713793338498</v>
      </c>
      <c r="P8" s="226">
        <v>4.6528890473723514</v>
      </c>
      <c r="Q8" s="226">
        <v>4.8177266940010082</v>
      </c>
      <c r="R8" s="226">
        <v>4.0247036616055878</v>
      </c>
      <c r="S8" s="226">
        <v>4.0470442038213461</v>
      </c>
      <c r="T8" s="226">
        <v>4.3425418697424902</v>
      </c>
      <c r="U8" s="226">
        <v>4.309836267642746</v>
      </c>
      <c r="V8" s="226">
        <v>4.0846022104912239</v>
      </c>
      <c r="W8" s="226">
        <v>4.3761213819680584</v>
      </c>
      <c r="DA8" s="174" t="s">
        <v>2601</v>
      </c>
    </row>
    <row r="9" spans="1:105" ht="12" customHeight="1" x14ac:dyDescent="0.25">
      <c r="A9" s="202" t="s">
        <v>95</v>
      </c>
      <c r="B9" s="226">
        <v>1.4896978025343841</v>
      </c>
      <c r="C9" s="226">
        <v>1.572559165077196</v>
      </c>
      <c r="D9" s="226">
        <v>1.607240351129952</v>
      </c>
      <c r="E9" s="226">
        <v>1.923213571673134</v>
      </c>
      <c r="F9" s="226">
        <v>1.9554963267327949</v>
      </c>
      <c r="G9" s="226">
        <v>1.9833335425216829</v>
      </c>
      <c r="H9" s="226">
        <v>2.0705597869259629</v>
      </c>
      <c r="I9" s="226">
        <v>2.0881555882453551</v>
      </c>
      <c r="J9" s="226">
        <v>2.0898361274115929</v>
      </c>
      <c r="K9" s="226">
        <v>2.033212452999853</v>
      </c>
      <c r="L9" s="226">
        <v>2.022931266274195</v>
      </c>
      <c r="M9" s="226">
        <v>2.0799663067135081</v>
      </c>
      <c r="N9" s="226">
        <v>2.0052343706087741</v>
      </c>
      <c r="O9" s="226">
        <v>2.0063532397230288</v>
      </c>
      <c r="P9" s="226">
        <v>2.040613232923274</v>
      </c>
      <c r="Q9" s="226">
        <v>2.1129059266818611</v>
      </c>
      <c r="R9" s="226">
        <v>1.7651105510683109</v>
      </c>
      <c r="S9" s="226">
        <v>1.774908421942087</v>
      </c>
      <c r="T9" s="226">
        <v>1.904504559145737</v>
      </c>
      <c r="U9" s="226">
        <v>1.890160893574526</v>
      </c>
      <c r="V9" s="226">
        <v>1.7913802020839451</v>
      </c>
      <c r="W9" s="226">
        <v>1.9192314946700859</v>
      </c>
      <c r="DA9" s="174" t="s">
        <v>2602</v>
      </c>
    </row>
    <row r="10" spans="1:105" ht="12" customHeight="1" x14ac:dyDescent="0.25">
      <c r="A10" s="56" t="s">
        <v>96</v>
      </c>
      <c r="B10" s="262">
        <v>2.6440582659129159</v>
      </c>
      <c r="C10" s="262">
        <v>2.758156136897906</v>
      </c>
      <c r="D10" s="262">
        <v>2.8014052506283411</v>
      </c>
      <c r="E10" s="262">
        <v>3.386231929436152</v>
      </c>
      <c r="F10" s="262">
        <v>3.4269989342928988</v>
      </c>
      <c r="G10" s="262">
        <v>3.4821241779785308</v>
      </c>
      <c r="H10" s="262">
        <v>3.622746206795783</v>
      </c>
      <c r="I10" s="262">
        <v>3.6486704967566692</v>
      </c>
      <c r="J10" s="262">
        <v>3.643819199750749</v>
      </c>
      <c r="K10" s="262">
        <v>3.546322816378086</v>
      </c>
      <c r="L10" s="262">
        <v>3.4982263369963489</v>
      </c>
      <c r="M10" s="262">
        <v>3.6169582241687062</v>
      </c>
      <c r="N10" s="262">
        <v>3.4797884334124278</v>
      </c>
      <c r="O10" s="262">
        <v>3.4811952394695811</v>
      </c>
      <c r="P10" s="262">
        <v>3.5449330336955009</v>
      </c>
      <c r="Q10" s="262">
        <v>3.6630928738581181</v>
      </c>
      <c r="R10" s="262">
        <v>3.0797875865272131</v>
      </c>
      <c r="S10" s="262">
        <v>3.093854624982856</v>
      </c>
      <c r="T10" s="262">
        <v>3.3186830003352661</v>
      </c>
      <c r="U10" s="262">
        <v>3.2879242949158409</v>
      </c>
      <c r="V10" s="262">
        <v>3.1118809558391338</v>
      </c>
      <c r="W10" s="262">
        <v>3.3288931606950078</v>
      </c>
      <c r="DA10" s="68" t="s">
        <v>2603</v>
      </c>
    </row>
    <row r="11" spans="1:105" ht="12" customHeight="1" x14ac:dyDescent="0.25">
      <c r="A11" s="37" t="s">
        <v>160</v>
      </c>
      <c r="B11" s="228">
        <v>3.3765513001418612E-2</v>
      </c>
      <c r="C11" s="228">
        <v>3.4983838153932842E-2</v>
      </c>
      <c r="D11" s="228">
        <v>7.2698404616995324E-2</v>
      </c>
      <c r="E11" s="228">
        <v>0.21176899565641921</v>
      </c>
      <c r="F11" s="228">
        <v>0.18718915646931669</v>
      </c>
      <c r="G11" s="228">
        <v>0.16473380162380749</v>
      </c>
      <c r="H11" s="228">
        <v>0.2107032788268148</v>
      </c>
      <c r="I11" s="228">
        <v>0.1249080393573356</v>
      </c>
      <c r="J11" s="228">
        <v>7.1906129254839996E-2</v>
      </c>
      <c r="K11" s="228">
        <v>7.1981591596640818E-2</v>
      </c>
      <c r="L11" s="228">
        <v>5.3502057991005103E-2</v>
      </c>
      <c r="M11" s="228">
        <v>4.3019061644999357E-2</v>
      </c>
      <c r="N11" s="228">
        <v>4.1673547742705173E-2</v>
      </c>
      <c r="O11" s="228">
        <v>4.2052235808109351E-2</v>
      </c>
      <c r="P11" s="228">
        <v>4.1279378237572217E-2</v>
      </c>
      <c r="Q11" s="228">
        <v>8.5656381639810278E-2</v>
      </c>
      <c r="R11" s="228">
        <v>4.7958921489319212E-2</v>
      </c>
      <c r="S11" s="228">
        <v>5.2634388536150822E-2</v>
      </c>
      <c r="T11" s="228">
        <v>5.1851166554530613E-2</v>
      </c>
      <c r="U11" s="228">
        <v>5.3287250164597691E-2</v>
      </c>
      <c r="V11" s="228">
        <v>6.1914561484810893E-2</v>
      </c>
      <c r="W11" s="228">
        <v>6.5519491057763377E-2</v>
      </c>
      <c r="DA11" s="69" t="s">
        <v>2604</v>
      </c>
    </row>
    <row r="12" spans="1:105" ht="12" customHeight="1" x14ac:dyDescent="0.25">
      <c r="A12" s="37" t="s">
        <v>162</v>
      </c>
      <c r="B12" s="228">
        <v>8.8602211277221926E-2</v>
      </c>
      <c r="C12" s="228">
        <v>0.18345898875109559</v>
      </c>
      <c r="D12" s="228">
        <v>0.2128332750943584</v>
      </c>
      <c r="E12" s="228">
        <v>0.32426730417308358</v>
      </c>
      <c r="F12" s="228">
        <v>0.3596700203776379</v>
      </c>
      <c r="G12" s="228">
        <v>0.37836324713906078</v>
      </c>
      <c r="H12" s="228">
        <v>0.42484157762252722</v>
      </c>
      <c r="I12" s="228">
        <v>0.55511887543319427</v>
      </c>
      <c r="J12" s="228">
        <v>0.7146542908218545</v>
      </c>
      <c r="K12" s="228">
        <v>0.71217720897291559</v>
      </c>
      <c r="L12" s="228">
        <v>0.4396684656887242</v>
      </c>
      <c r="M12" s="228">
        <v>0.57995937277048148</v>
      </c>
      <c r="N12" s="228">
        <v>0.5612223625808721</v>
      </c>
      <c r="O12" s="228">
        <v>0.5933579965201351</v>
      </c>
      <c r="P12" s="228">
        <v>0.53362376744888429</v>
      </c>
      <c r="Q12" s="228">
        <v>0.61677297445783485</v>
      </c>
      <c r="R12" s="228">
        <v>0.62835766936250059</v>
      </c>
      <c r="S12" s="228">
        <v>0.62973676598218697</v>
      </c>
      <c r="T12" s="228">
        <v>0.70979541656012102</v>
      </c>
      <c r="U12" s="228">
        <v>0.66067319666035085</v>
      </c>
      <c r="V12" s="228">
        <v>0.62051550550255397</v>
      </c>
      <c r="W12" s="228">
        <v>0.63163662501183337</v>
      </c>
      <c r="DA12" s="69" t="s">
        <v>2605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2606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2607</v>
      </c>
    </row>
    <row r="15" spans="1:105" ht="12" customHeight="1" x14ac:dyDescent="0.25">
      <c r="A15" s="37" t="s">
        <v>38</v>
      </c>
      <c r="B15" s="228">
        <v>2.5216905416342752</v>
      </c>
      <c r="C15" s="228">
        <v>2.5397133099928779</v>
      </c>
      <c r="D15" s="228">
        <v>2.515873570916987</v>
      </c>
      <c r="E15" s="228">
        <v>2.8501956296066502</v>
      </c>
      <c r="F15" s="228">
        <v>2.880139757445944</v>
      </c>
      <c r="G15" s="228">
        <v>2.939027129215662</v>
      </c>
      <c r="H15" s="228">
        <v>2.987201350346441</v>
      </c>
      <c r="I15" s="228">
        <v>2.968643581966139</v>
      </c>
      <c r="J15" s="228">
        <v>2.8572587796740549</v>
      </c>
      <c r="K15" s="228">
        <v>2.762164015808529</v>
      </c>
      <c r="L15" s="228">
        <v>3.0050558133166199</v>
      </c>
      <c r="M15" s="228">
        <v>2.993979789753225</v>
      </c>
      <c r="N15" s="228">
        <v>2.8768925230888511</v>
      </c>
      <c r="O15" s="228">
        <v>2.8457850071413371</v>
      </c>
      <c r="P15" s="228">
        <v>2.9700298880090439</v>
      </c>
      <c r="Q15" s="228">
        <v>2.960663517760473</v>
      </c>
      <c r="R15" s="228">
        <v>2.4034709956753928</v>
      </c>
      <c r="S15" s="228">
        <v>2.4114834704645181</v>
      </c>
      <c r="T15" s="228">
        <v>2.5570364172206141</v>
      </c>
      <c r="U15" s="228">
        <v>2.5739638480908931</v>
      </c>
      <c r="V15" s="228">
        <v>2.4294508888517692</v>
      </c>
      <c r="W15" s="228">
        <v>2.631737044625412</v>
      </c>
      <c r="DA15" s="69" t="s">
        <v>2608</v>
      </c>
    </row>
    <row r="16" spans="1:105" ht="12" customHeight="1" x14ac:dyDescent="0.25">
      <c r="A16" s="57" t="s">
        <v>2557</v>
      </c>
      <c r="B16" s="263">
        <f t="shared" ref="B16:W16" si="0">B17+B23</f>
        <v>12.372551223439151</v>
      </c>
      <c r="C16" s="263">
        <f t="shared" si="0"/>
        <v>13.039534422682488</v>
      </c>
      <c r="D16" s="263">
        <f t="shared" si="0"/>
        <v>13.315489896279583</v>
      </c>
      <c r="E16" s="263">
        <f t="shared" si="0"/>
        <v>16.252032473801165</v>
      </c>
      <c r="F16" s="263">
        <f t="shared" si="0"/>
        <v>16.384175230131511</v>
      </c>
      <c r="G16" s="263">
        <f t="shared" si="0"/>
        <v>16.662017973482829</v>
      </c>
      <c r="H16" s="263">
        <f t="shared" si="0"/>
        <v>17.366535634263961</v>
      </c>
      <c r="I16" s="263">
        <f t="shared" si="0"/>
        <v>17.466097236916191</v>
      </c>
      <c r="J16" s="263">
        <f t="shared" si="0"/>
        <v>17.515041970895247</v>
      </c>
      <c r="K16" s="263">
        <f t="shared" si="0"/>
        <v>17.06701909098491</v>
      </c>
      <c r="L16" s="263">
        <f t="shared" si="0"/>
        <v>16.859248595786482</v>
      </c>
      <c r="M16" s="263">
        <f t="shared" si="0"/>
        <v>17.323069479051632</v>
      </c>
      <c r="N16" s="263">
        <f t="shared" si="0"/>
        <v>16.675600913051767</v>
      </c>
      <c r="O16" s="263">
        <f t="shared" si="0"/>
        <v>16.709282941439895</v>
      </c>
      <c r="P16" s="263">
        <f t="shared" si="0"/>
        <v>16.970258941866049</v>
      </c>
      <c r="Q16" s="263">
        <f t="shared" si="0"/>
        <v>17.598595075147486</v>
      </c>
      <c r="R16" s="263">
        <f t="shared" si="0"/>
        <v>14.815313920077465</v>
      </c>
      <c r="S16" s="263">
        <f t="shared" si="0"/>
        <v>14.877473259921732</v>
      </c>
      <c r="T16" s="263">
        <f t="shared" si="0"/>
        <v>15.976908281862151</v>
      </c>
      <c r="U16" s="263">
        <f t="shared" si="0"/>
        <v>15.814962306661071</v>
      </c>
      <c r="V16" s="263">
        <f t="shared" si="0"/>
        <v>14.97820593064942</v>
      </c>
      <c r="W16" s="263">
        <f t="shared" si="0"/>
        <v>16.013667736040311</v>
      </c>
      <c r="DA16" s="70"/>
    </row>
    <row r="17" spans="1:105" ht="12" customHeight="1" x14ac:dyDescent="0.25">
      <c r="A17" s="169" t="s">
        <v>2558</v>
      </c>
      <c r="B17" s="353">
        <v>1.52458153998614</v>
      </c>
      <c r="C17" s="353">
        <v>1.8777914008637679</v>
      </c>
      <c r="D17" s="353">
        <v>2.1599796130654529</v>
      </c>
      <c r="E17" s="353">
        <v>6.2007984401187031</v>
      </c>
      <c r="F17" s="353">
        <v>5.3978790482123413</v>
      </c>
      <c r="G17" s="353">
        <v>5.6561732778553697</v>
      </c>
      <c r="H17" s="353">
        <v>5.8203509421357316</v>
      </c>
      <c r="I17" s="353">
        <v>5.5536518209142436</v>
      </c>
      <c r="J17" s="353">
        <v>5.5808825696967279</v>
      </c>
      <c r="K17" s="353">
        <v>5.3956161294781593</v>
      </c>
      <c r="L17" s="353">
        <v>2.813528370569522</v>
      </c>
      <c r="M17" s="353">
        <v>4.3724428117313314</v>
      </c>
      <c r="N17" s="353">
        <v>4.0691250093695261</v>
      </c>
      <c r="O17" s="353">
        <v>4.1463641481413038</v>
      </c>
      <c r="P17" s="353">
        <v>3.918937190871131</v>
      </c>
      <c r="Q17" s="353">
        <v>4.5711045317508043</v>
      </c>
      <c r="R17" s="353">
        <v>4.6817116406534343</v>
      </c>
      <c r="S17" s="353">
        <v>4.6313802959088228</v>
      </c>
      <c r="T17" s="353">
        <v>5.0081065664124429</v>
      </c>
      <c r="U17" s="353">
        <v>4.6355260581601012</v>
      </c>
      <c r="V17" s="353">
        <v>4.3666005666173104</v>
      </c>
      <c r="W17" s="353">
        <v>4.4127535495547114</v>
      </c>
      <c r="DA17" s="170" t="s">
        <v>2609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9.463329389590637E-3</v>
      </c>
      <c r="T18" s="232">
        <v>1.233971783852846E-2</v>
      </c>
      <c r="U18" s="232">
        <v>4.024427871548478E-3</v>
      </c>
      <c r="V18" s="232">
        <v>4.0352267786971898E-4</v>
      </c>
      <c r="W18" s="232">
        <v>8.5535130401207769E-3</v>
      </c>
      <c r="DA18" s="71" t="s">
        <v>2610</v>
      </c>
    </row>
    <row r="19" spans="1:105" ht="12" customHeight="1" x14ac:dyDescent="0.25">
      <c r="A19" s="59" t="s">
        <v>33</v>
      </c>
      <c r="B19" s="232">
        <v>0.52576743950797677</v>
      </c>
      <c r="C19" s="232">
        <v>0.55706801806423911</v>
      </c>
      <c r="D19" s="232">
        <v>0.58461656936431827</v>
      </c>
      <c r="E19" s="232">
        <v>3.6841574659852161</v>
      </c>
      <c r="F19" s="232">
        <v>3.0024144752589419</v>
      </c>
      <c r="G19" s="232">
        <v>3.4085161754959681</v>
      </c>
      <c r="H19" s="232">
        <v>3.1441979459301619</v>
      </c>
      <c r="I19" s="232">
        <v>2.5230553381786902</v>
      </c>
      <c r="J19" s="232">
        <v>2.2759317529551519</v>
      </c>
      <c r="K19" s="232">
        <v>2.0623324628484601</v>
      </c>
      <c r="L19" s="232">
        <v>0.49367447514638052</v>
      </c>
      <c r="M19" s="232">
        <v>1.6630762025438519</v>
      </c>
      <c r="N19" s="232">
        <v>1.412893232419157</v>
      </c>
      <c r="O19" s="232">
        <v>1.326261241643353</v>
      </c>
      <c r="P19" s="232">
        <v>1.295095842915247</v>
      </c>
      <c r="Q19" s="232">
        <v>1.4594641978559739</v>
      </c>
      <c r="R19" s="232">
        <v>1.8145801197382549</v>
      </c>
      <c r="S19" s="232">
        <v>1.6586593832761869</v>
      </c>
      <c r="T19" s="232">
        <v>1.6988328688379439</v>
      </c>
      <c r="U19" s="232">
        <v>1.469067126999918</v>
      </c>
      <c r="V19" s="232">
        <v>1.3676254792388469</v>
      </c>
      <c r="W19" s="232">
        <v>1.312497820284811</v>
      </c>
      <c r="DA19" s="71" t="s">
        <v>2611</v>
      </c>
    </row>
    <row r="20" spans="1:105" ht="12" customHeight="1" x14ac:dyDescent="0.25">
      <c r="A20" s="59" t="s">
        <v>160</v>
      </c>
      <c r="B20" s="232">
        <v>0.1493734882808252</v>
      </c>
      <c r="C20" s="232">
        <v>0.15810961349887681</v>
      </c>
      <c r="D20" s="232">
        <v>0.33148891154026427</v>
      </c>
      <c r="E20" s="232">
        <v>0.76798120179234086</v>
      </c>
      <c r="F20" s="232">
        <v>0.73428038253576777</v>
      </c>
      <c r="G20" s="232">
        <v>0.63437491812608726</v>
      </c>
      <c r="H20" s="232">
        <v>0.83750767280007743</v>
      </c>
      <c r="I20" s="232">
        <v>0.51543838021166422</v>
      </c>
      <c r="J20" s="232">
        <v>0.3088528881640078</v>
      </c>
      <c r="K20" s="232">
        <v>0.31277968862030031</v>
      </c>
      <c r="L20" s="232">
        <v>0.25716120733150388</v>
      </c>
      <c r="M20" s="232">
        <v>0.19135787962687589</v>
      </c>
      <c r="N20" s="232">
        <v>0.1877906789789808</v>
      </c>
      <c r="O20" s="232">
        <v>0.19090664876500221</v>
      </c>
      <c r="P20" s="232">
        <v>0.18653929076339379</v>
      </c>
      <c r="Q20" s="232">
        <v>0.38759211772166829</v>
      </c>
      <c r="R20" s="232">
        <v>0.20793992121079549</v>
      </c>
      <c r="S20" s="232">
        <v>0.22997841789534501</v>
      </c>
      <c r="T20" s="232">
        <v>0.22873061701676869</v>
      </c>
      <c r="U20" s="232">
        <v>0.2380040063940696</v>
      </c>
      <c r="V20" s="232">
        <v>0.2781052997077158</v>
      </c>
      <c r="W20" s="232">
        <v>0.29700498127086522</v>
      </c>
      <c r="DA20" s="71" t="s">
        <v>2612</v>
      </c>
    </row>
    <row r="21" spans="1:105" ht="12" customHeight="1" x14ac:dyDescent="0.25">
      <c r="A21" s="59" t="s">
        <v>70</v>
      </c>
      <c r="B21" s="232">
        <v>0.46686350892964618</v>
      </c>
      <c r="C21" s="232">
        <v>0.3533239816530554</v>
      </c>
      <c r="D21" s="232">
        <v>0.29663878398241872</v>
      </c>
      <c r="E21" s="232">
        <v>0.60086136763145137</v>
      </c>
      <c r="F21" s="232">
        <v>0.28410244689487041</v>
      </c>
      <c r="G21" s="232">
        <v>0.19112870040530289</v>
      </c>
      <c r="H21" s="232">
        <v>0.19041174889502999</v>
      </c>
      <c r="I21" s="232">
        <v>0.27928784022832093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8.3626584490305134E-2</v>
      </c>
      <c r="Q21" s="232">
        <v>0</v>
      </c>
      <c r="R21" s="232">
        <v>0</v>
      </c>
      <c r="S21" s="232">
        <v>4.7620640013499679E-2</v>
      </c>
      <c r="T21" s="232">
        <v>1.2063656351455799E-2</v>
      </c>
      <c r="U21" s="232">
        <v>4.4235516675688348E-2</v>
      </c>
      <c r="V21" s="232">
        <v>0</v>
      </c>
      <c r="W21" s="232">
        <v>0</v>
      </c>
      <c r="DA21" s="71" t="s">
        <v>2613</v>
      </c>
    </row>
    <row r="22" spans="1:105" ht="12" customHeight="1" x14ac:dyDescent="0.25">
      <c r="A22" s="59" t="s">
        <v>162</v>
      </c>
      <c r="B22" s="232">
        <v>0.38257710326769212</v>
      </c>
      <c r="C22" s="232">
        <v>0.80928978764759707</v>
      </c>
      <c r="D22" s="232">
        <v>0.94723534817845179</v>
      </c>
      <c r="E22" s="232">
        <v>1.147798404709695</v>
      </c>
      <c r="F22" s="232">
        <v>1.3770817435227609</v>
      </c>
      <c r="G22" s="232">
        <v>1.4221534838280121</v>
      </c>
      <c r="H22" s="232">
        <v>1.6482335745104619</v>
      </c>
      <c r="I22" s="232">
        <v>2.23587026229557</v>
      </c>
      <c r="J22" s="232">
        <v>2.996097928577568</v>
      </c>
      <c r="K22" s="232">
        <v>3.020503978009399</v>
      </c>
      <c r="L22" s="232">
        <v>2.0626926880916381</v>
      </c>
      <c r="M22" s="232">
        <v>2.5180087295606031</v>
      </c>
      <c r="N22" s="232">
        <v>2.4684410979713891</v>
      </c>
      <c r="O22" s="232">
        <v>2.6291962577329491</v>
      </c>
      <c r="P22" s="232">
        <v>2.353675472702184</v>
      </c>
      <c r="Q22" s="232">
        <v>2.7240482161731618</v>
      </c>
      <c r="R22" s="232">
        <v>2.6591915997043838</v>
      </c>
      <c r="S22" s="232">
        <v>2.6856585253341998</v>
      </c>
      <c r="T22" s="232">
        <v>3.056139706367746</v>
      </c>
      <c r="U22" s="232">
        <v>2.8801949802188771</v>
      </c>
      <c r="V22" s="232">
        <v>2.7204662649928779</v>
      </c>
      <c r="W22" s="232">
        <v>2.7946972349589139</v>
      </c>
      <c r="DA22" s="71" t="s">
        <v>2614</v>
      </c>
    </row>
    <row r="23" spans="1:105" ht="12" customHeight="1" x14ac:dyDescent="0.25">
      <c r="A23" s="60" t="s">
        <v>2565</v>
      </c>
      <c r="B23" s="331">
        <v>10.847969683453011</v>
      </c>
      <c r="C23" s="331">
        <v>11.161743021818721</v>
      </c>
      <c r="D23" s="331">
        <v>11.155510283214131</v>
      </c>
      <c r="E23" s="331">
        <v>10.05123403368246</v>
      </c>
      <c r="F23" s="331">
        <v>10.986296181919171</v>
      </c>
      <c r="G23" s="331">
        <v>11.005844695627459</v>
      </c>
      <c r="H23" s="331">
        <v>11.546184692128231</v>
      </c>
      <c r="I23" s="331">
        <v>11.912445416001949</v>
      </c>
      <c r="J23" s="331">
        <v>11.934159401198521</v>
      </c>
      <c r="K23" s="331">
        <v>11.67140296150675</v>
      </c>
      <c r="L23" s="331">
        <v>14.045720225216961</v>
      </c>
      <c r="M23" s="331">
        <v>12.9506266673203</v>
      </c>
      <c r="N23" s="331">
        <v>12.60647590368224</v>
      </c>
      <c r="O23" s="331">
        <v>12.562918793298589</v>
      </c>
      <c r="P23" s="331">
        <v>13.051321750994919</v>
      </c>
      <c r="Q23" s="331">
        <v>13.027490543396681</v>
      </c>
      <c r="R23" s="331">
        <v>10.13360227942403</v>
      </c>
      <c r="S23" s="331">
        <v>10.246092964012909</v>
      </c>
      <c r="T23" s="331">
        <v>10.968801715449709</v>
      </c>
      <c r="U23" s="331">
        <v>11.17943624850097</v>
      </c>
      <c r="V23" s="331">
        <v>10.61160536403211</v>
      </c>
      <c r="W23" s="331">
        <v>11.6009141864856</v>
      </c>
      <c r="DA23" s="72" t="s">
        <v>2615</v>
      </c>
    </row>
    <row r="24" spans="1:105" ht="12" customHeight="1" x14ac:dyDescent="0.25">
      <c r="A24" s="40" t="s">
        <v>2567</v>
      </c>
      <c r="B24" s="263">
        <f t="shared" ref="B24:W24" si="1">B25+B26</f>
        <v>3.6747173998182356</v>
      </c>
      <c r="C24" s="263">
        <f t="shared" si="1"/>
        <v>4.1956369632199806</v>
      </c>
      <c r="D24" s="263">
        <f t="shared" si="1"/>
        <v>4.3843283753200346</v>
      </c>
      <c r="E24" s="263">
        <f t="shared" si="1"/>
        <v>5.7060441020171364</v>
      </c>
      <c r="F24" s="263">
        <f t="shared" si="1"/>
        <v>5.8030131836234551</v>
      </c>
      <c r="G24" s="263">
        <f t="shared" si="1"/>
        <v>5.9153346835342884</v>
      </c>
      <c r="H24" s="263">
        <f t="shared" si="1"/>
        <v>6.232604912740535</v>
      </c>
      <c r="I24" s="263">
        <f t="shared" si="1"/>
        <v>6.4185027815761337</v>
      </c>
      <c r="J24" s="263">
        <f t="shared" si="1"/>
        <v>6.5697770030492961</v>
      </c>
      <c r="K24" s="263">
        <f t="shared" si="1"/>
        <v>6.4197617816940973</v>
      </c>
      <c r="L24" s="263">
        <f t="shared" si="1"/>
        <v>5.8035186759298583</v>
      </c>
      <c r="M24" s="263">
        <f t="shared" si="1"/>
        <v>6.2759190229902311</v>
      </c>
      <c r="N24" s="263">
        <f t="shared" si="1"/>
        <v>6.025276232213157</v>
      </c>
      <c r="O24" s="263">
        <f t="shared" si="1"/>
        <v>6.0793051507991729</v>
      </c>
      <c r="P24" s="263">
        <f t="shared" si="1"/>
        <v>6.0791984996033239</v>
      </c>
      <c r="Q24" s="263">
        <f t="shared" si="1"/>
        <v>6.4296151074806502</v>
      </c>
      <c r="R24" s="263">
        <f t="shared" si="1"/>
        <v>5.575608988664297</v>
      </c>
      <c r="S24" s="263">
        <f t="shared" si="1"/>
        <v>5.5966869136696014</v>
      </c>
      <c r="T24" s="263">
        <f t="shared" si="1"/>
        <v>6.0372307768880855</v>
      </c>
      <c r="U24" s="263">
        <f t="shared" si="1"/>
        <v>5.9191216795879411</v>
      </c>
      <c r="V24" s="263">
        <f t="shared" si="1"/>
        <v>5.5987336601685431</v>
      </c>
      <c r="W24" s="263">
        <f t="shared" si="1"/>
        <v>5.9352402581775117</v>
      </c>
      <c r="DA24" s="70"/>
    </row>
    <row r="25" spans="1:105" ht="12" customHeight="1" x14ac:dyDescent="0.25">
      <c r="A25" s="169" t="s">
        <v>2568</v>
      </c>
      <c r="B25" s="354">
        <v>2.0006420260311009</v>
      </c>
      <c r="C25" s="354">
        <v>2.4284446054140911</v>
      </c>
      <c r="D25" s="354">
        <v>2.5781623952090871</v>
      </c>
      <c r="E25" s="354">
        <v>3.5447973891645268</v>
      </c>
      <c r="F25" s="354">
        <v>3.6054881295183869</v>
      </c>
      <c r="G25" s="354">
        <v>3.6865270449025518</v>
      </c>
      <c r="H25" s="354">
        <v>3.9057751736151829</v>
      </c>
      <c r="I25" s="354">
        <v>4.0718994362732532</v>
      </c>
      <c r="J25" s="354">
        <v>4.2212851208712872</v>
      </c>
      <c r="K25" s="354">
        <v>4.1349017977069602</v>
      </c>
      <c r="L25" s="354">
        <v>3.5302123650980768</v>
      </c>
      <c r="M25" s="354">
        <v>3.9385185338090092</v>
      </c>
      <c r="N25" s="354">
        <v>3.7718571341943088</v>
      </c>
      <c r="O25" s="354">
        <v>3.824628702982614</v>
      </c>
      <c r="P25" s="354">
        <v>3.7860217527159929</v>
      </c>
      <c r="Q25" s="354">
        <v>4.0551981129940486</v>
      </c>
      <c r="R25" s="354">
        <v>3.592033460440951</v>
      </c>
      <c r="S25" s="354">
        <v>3.6021008473912022</v>
      </c>
      <c r="T25" s="354">
        <v>3.897008661834243</v>
      </c>
      <c r="U25" s="354">
        <v>3.7950185231992402</v>
      </c>
      <c r="V25" s="354">
        <v>3.5856371272364331</v>
      </c>
      <c r="W25" s="354">
        <v>3.7784684777816651</v>
      </c>
      <c r="DA25" s="170" t="s">
        <v>2616</v>
      </c>
    </row>
    <row r="26" spans="1:105" ht="12" customHeight="1" x14ac:dyDescent="0.25">
      <c r="A26" s="61" t="s">
        <v>2570</v>
      </c>
      <c r="B26" s="265">
        <v>1.674075373787135</v>
      </c>
      <c r="C26" s="265">
        <v>1.7671923578058899</v>
      </c>
      <c r="D26" s="265">
        <v>1.8061659801109471</v>
      </c>
      <c r="E26" s="265">
        <v>2.1612467128526092</v>
      </c>
      <c r="F26" s="265">
        <v>2.1975250541050682</v>
      </c>
      <c r="G26" s="265">
        <v>2.228807638631737</v>
      </c>
      <c r="H26" s="265">
        <v>2.3268297391253521</v>
      </c>
      <c r="I26" s="265">
        <v>2.3466033453028809</v>
      </c>
      <c r="J26" s="265">
        <v>2.348491882178009</v>
      </c>
      <c r="K26" s="265">
        <v>2.2848599839871371</v>
      </c>
      <c r="L26" s="265">
        <v>2.273306310831781</v>
      </c>
      <c r="M26" s="265">
        <v>2.3374004891812219</v>
      </c>
      <c r="N26" s="265">
        <v>2.2534190980188482</v>
      </c>
      <c r="O26" s="265">
        <v>2.2546764478165588</v>
      </c>
      <c r="P26" s="265">
        <v>2.293176746887331</v>
      </c>
      <c r="Q26" s="265">
        <v>2.3744169944866012</v>
      </c>
      <c r="R26" s="265">
        <v>1.983575528223346</v>
      </c>
      <c r="S26" s="265">
        <v>1.994586066278399</v>
      </c>
      <c r="T26" s="265">
        <v>2.140222115053843</v>
      </c>
      <c r="U26" s="265">
        <v>2.124103156388701</v>
      </c>
      <c r="V26" s="265">
        <v>2.01309653293211</v>
      </c>
      <c r="W26" s="265">
        <v>2.156771780395847</v>
      </c>
      <c r="DA26" s="74" t="s">
        <v>2617</v>
      </c>
    </row>
    <row r="27" spans="1:105" ht="12" customHeight="1" x14ac:dyDescent="0.25">
      <c r="A27" s="203" t="s">
        <v>2572</v>
      </c>
      <c r="B27" s="263">
        <f t="shared" ref="B27:W27" si="2">B28+B34</f>
        <v>15.15006272257855</v>
      </c>
      <c r="C27" s="263">
        <f t="shared" si="2"/>
        <v>15.966776844101013</v>
      </c>
      <c r="D27" s="263">
        <f t="shared" si="2"/>
        <v>16.304681505648471</v>
      </c>
      <c r="E27" s="263">
        <f t="shared" si="2"/>
        <v>19.900447927103471</v>
      </c>
      <c r="F27" s="263">
        <f t="shared" si="2"/>
        <v>20.062255383834501</v>
      </c>
      <c r="G27" s="263">
        <f t="shared" si="2"/>
        <v>20.402470987938155</v>
      </c>
      <c r="H27" s="263">
        <f t="shared" si="2"/>
        <v>21.265145674608938</v>
      </c>
      <c r="I27" s="263">
        <f t="shared" si="2"/>
        <v>21.387057841121869</v>
      </c>
      <c r="J27" s="263">
        <f t="shared" si="2"/>
        <v>21.446990168443158</v>
      </c>
      <c r="K27" s="263">
        <f t="shared" si="2"/>
        <v>20.898390723654995</v>
      </c>
      <c r="L27" s="263">
        <f t="shared" si="2"/>
        <v>20.643977872391616</v>
      </c>
      <c r="M27" s="263">
        <f t="shared" si="2"/>
        <v>21.211921811083641</v>
      </c>
      <c r="N27" s="263">
        <f t="shared" si="2"/>
        <v>20.419103158838897</v>
      </c>
      <c r="O27" s="263">
        <f t="shared" si="2"/>
        <v>20.460346458905999</v>
      </c>
      <c r="P27" s="263">
        <f t="shared" si="2"/>
        <v>20.779908908407414</v>
      </c>
      <c r="Q27" s="263">
        <f t="shared" si="2"/>
        <v>21.549300092017326</v>
      </c>
      <c r="R27" s="263">
        <f t="shared" si="2"/>
        <v>18.141200718462201</v>
      </c>
      <c r="S27" s="263">
        <f t="shared" si="2"/>
        <v>18.217314195822532</v>
      </c>
      <c r="T27" s="263">
        <f t="shared" si="2"/>
        <v>19.563561161463859</v>
      </c>
      <c r="U27" s="263">
        <f t="shared" si="2"/>
        <v>19.365259967340087</v>
      </c>
      <c r="V27" s="263">
        <f t="shared" si="2"/>
        <v>18.340660323244197</v>
      </c>
      <c r="W27" s="263">
        <f t="shared" si="2"/>
        <v>19.608572738008551</v>
      </c>
      <c r="DA27" s="70"/>
    </row>
    <row r="28" spans="1:105" ht="12" customHeight="1" x14ac:dyDescent="0.25">
      <c r="A28" s="169" t="s">
        <v>2573</v>
      </c>
      <c r="B28" s="353">
        <v>1.8668345387585401</v>
      </c>
      <c r="C28" s="353">
        <v>2.299336409220941</v>
      </c>
      <c r="D28" s="353">
        <v>2.6448729955903501</v>
      </c>
      <c r="E28" s="353">
        <v>7.5928144164718816</v>
      </c>
      <c r="F28" s="353">
        <v>6.6096478141375599</v>
      </c>
      <c r="G28" s="353">
        <v>6.925926462680045</v>
      </c>
      <c r="H28" s="353">
        <v>7.1269603373090584</v>
      </c>
      <c r="I28" s="353">
        <v>6.8003899847929512</v>
      </c>
      <c r="J28" s="353">
        <v>6.8337337588123201</v>
      </c>
      <c r="K28" s="353">
        <v>6.6068768932385638</v>
      </c>
      <c r="L28" s="353">
        <v>3.445136780289209</v>
      </c>
      <c r="M28" s="353">
        <v>5.3540116062016292</v>
      </c>
      <c r="N28" s="353">
        <v>4.9826020522892156</v>
      </c>
      <c r="O28" s="353">
        <v>5.07718058956078</v>
      </c>
      <c r="P28" s="353">
        <v>4.7986986010666914</v>
      </c>
      <c r="Q28" s="353">
        <v>5.5972708552050667</v>
      </c>
      <c r="R28" s="353">
        <v>5.7327081314123696</v>
      </c>
      <c r="S28" s="353">
        <v>5.6710779133577436</v>
      </c>
      <c r="T28" s="353">
        <v>6.1323753874438101</v>
      </c>
      <c r="U28" s="353">
        <v>5.676154356930736</v>
      </c>
      <c r="V28" s="353">
        <v>5.346857836674257</v>
      </c>
      <c r="W28" s="353">
        <v>5.4033716933322991</v>
      </c>
      <c r="DA28" s="170" t="s">
        <v>2618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1.158775027296813E-2</v>
      </c>
      <c r="T29" s="232">
        <v>1.510985857778995E-2</v>
      </c>
      <c r="U29" s="232">
        <v>4.9278708631205854E-3</v>
      </c>
      <c r="V29" s="232">
        <v>4.9410940147312553E-4</v>
      </c>
      <c r="W29" s="232">
        <v>1.047368943688259E-2</v>
      </c>
      <c r="DA29" s="71" t="s">
        <v>2619</v>
      </c>
    </row>
    <row r="30" spans="1:105" ht="12" customHeight="1" x14ac:dyDescent="0.25">
      <c r="A30" s="59" t="s">
        <v>33</v>
      </c>
      <c r="B30" s="232">
        <v>0.64379686470364506</v>
      </c>
      <c r="C30" s="232">
        <v>0.68212410375212928</v>
      </c>
      <c r="D30" s="232">
        <v>0.71585702371141002</v>
      </c>
      <c r="E30" s="232">
        <v>4.5112132236553668</v>
      </c>
      <c r="F30" s="232">
        <v>3.6764258880721741</v>
      </c>
      <c r="G30" s="232">
        <v>4.1736932761175112</v>
      </c>
      <c r="H30" s="232">
        <v>3.8500383011389729</v>
      </c>
      <c r="I30" s="232">
        <v>3.0894555161371708</v>
      </c>
      <c r="J30" s="232">
        <v>2.786855207700186</v>
      </c>
      <c r="K30" s="232">
        <v>2.5253050565491351</v>
      </c>
      <c r="L30" s="232">
        <v>0.60449935732209825</v>
      </c>
      <c r="M30" s="232">
        <v>2.0364198398496152</v>
      </c>
      <c r="N30" s="232">
        <v>1.730073345819376</v>
      </c>
      <c r="O30" s="232">
        <v>1.6239933571143099</v>
      </c>
      <c r="P30" s="232">
        <v>1.585831644386017</v>
      </c>
      <c r="Q30" s="232">
        <v>1.787099017782825</v>
      </c>
      <c r="R30" s="232">
        <v>2.2219348404958228</v>
      </c>
      <c r="S30" s="232">
        <v>2.0310114897259441</v>
      </c>
      <c r="T30" s="232">
        <v>2.0802035128627892</v>
      </c>
      <c r="U30" s="232">
        <v>1.798857706530512</v>
      </c>
      <c r="V30" s="232">
        <v>1.674643443965935</v>
      </c>
      <c r="W30" s="232">
        <v>1.607140188103849</v>
      </c>
      <c r="DA30" s="71" t="s">
        <v>2620</v>
      </c>
    </row>
    <row r="31" spans="1:105" ht="12" customHeight="1" x14ac:dyDescent="0.25">
      <c r="A31" s="59" t="s">
        <v>160</v>
      </c>
      <c r="B31" s="232">
        <v>0.1829063121806023</v>
      </c>
      <c r="C31" s="232">
        <v>0.19360360836597151</v>
      </c>
      <c r="D31" s="232">
        <v>0.40590478964113991</v>
      </c>
      <c r="E31" s="232">
        <v>0.94038514505184589</v>
      </c>
      <c r="F31" s="232">
        <v>0.89911883575808282</v>
      </c>
      <c r="G31" s="232">
        <v>0.77678561403194346</v>
      </c>
      <c r="H31" s="232">
        <v>1.025519599347033</v>
      </c>
      <c r="I31" s="232">
        <v>0.63114903699387437</v>
      </c>
      <c r="J31" s="232">
        <v>0.37818720999674421</v>
      </c>
      <c r="K31" s="232">
        <v>0.38299553708608203</v>
      </c>
      <c r="L31" s="232">
        <v>0.31489127428347402</v>
      </c>
      <c r="M31" s="232">
        <v>0.23431577097168479</v>
      </c>
      <c r="N31" s="232">
        <v>0.22994777017834381</v>
      </c>
      <c r="O31" s="232">
        <v>0.233763243385717</v>
      </c>
      <c r="P31" s="232">
        <v>0.22841545807762509</v>
      </c>
      <c r="Q31" s="232">
        <v>0.4746025931285735</v>
      </c>
      <c r="R31" s="232">
        <v>0.25462031168668831</v>
      </c>
      <c r="S31" s="232">
        <v>0.28160622599430007</v>
      </c>
      <c r="T31" s="232">
        <v>0.28007830655114541</v>
      </c>
      <c r="U31" s="232">
        <v>0.29143347721722801</v>
      </c>
      <c r="V31" s="232">
        <v>0.34053710168291729</v>
      </c>
      <c r="W31" s="232">
        <v>0.3636795689031001</v>
      </c>
      <c r="DA31" s="71" t="s">
        <v>2621</v>
      </c>
    </row>
    <row r="32" spans="1:105" ht="12" customHeight="1" x14ac:dyDescent="0.25">
      <c r="A32" s="59" t="s">
        <v>70</v>
      </c>
      <c r="B32" s="232">
        <v>0.57166960277099588</v>
      </c>
      <c r="C32" s="232">
        <v>0.43264161018741459</v>
      </c>
      <c r="D32" s="232">
        <v>0.36323116406010458</v>
      </c>
      <c r="E32" s="232">
        <v>0.73574861342626707</v>
      </c>
      <c r="F32" s="232">
        <v>0.34788054721820871</v>
      </c>
      <c r="G32" s="232">
        <v>0.23403514335343231</v>
      </c>
      <c r="H32" s="232">
        <v>0.23315724354493469</v>
      </c>
      <c r="I32" s="232">
        <v>0.34198511048365809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0.1023998993758839</v>
      </c>
      <c r="Q32" s="232">
        <v>0</v>
      </c>
      <c r="R32" s="232">
        <v>0</v>
      </c>
      <c r="S32" s="232">
        <v>5.831098777163226E-2</v>
      </c>
      <c r="T32" s="232">
        <v>1.4771824103823441E-2</v>
      </c>
      <c r="U32" s="232">
        <v>5.4165938786557177E-2</v>
      </c>
      <c r="V32" s="232">
        <v>0</v>
      </c>
      <c r="W32" s="232">
        <v>0</v>
      </c>
      <c r="DA32" s="71" t="s">
        <v>2622</v>
      </c>
    </row>
    <row r="33" spans="1:105" ht="12" customHeight="1" x14ac:dyDescent="0.25">
      <c r="A33" s="59" t="s">
        <v>162</v>
      </c>
      <c r="B33" s="232">
        <v>0.46846175910329652</v>
      </c>
      <c r="C33" s="232">
        <v>0.99096708691542501</v>
      </c>
      <c r="D33" s="232">
        <v>1.1598800181776949</v>
      </c>
      <c r="E33" s="232">
        <v>1.4054674343384019</v>
      </c>
      <c r="F33" s="232">
        <v>1.6862225430890949</v>
      </c>
      <c r="G33" s="232">
        <v>1.741412429177158</v>
      </c>
      <c r="H33" s="232">
        <v>2.018245193278116</v>
      </c>
      <c r="I33" s="232">
        <v>2.737800321178248</v>
      </c>
      <c r="J33" s="232">
        <v>3.6686913411153901</v>
      </c>
      <c r="K33" s="232">
        <v>3.6985762996033462</v>
      </c>
      <c r="L33" s="232">
        <v>2.5257461486836368</v>
      </c>
      <c r="M33" s="232">
        <v>3.0832759953803301</v>
      </c>
      <c r="N33" s="232">
        <v>3.0225809362914959</v>
      </c>
      <c r="O33" s="232">
        <v>3.2194239890607532</v>
      </c>
      <c r="P33" s="232">
        <v>2.8820515992271658</v>
      </c>
      <c r="Q33" s="232">
        <v>3.335569244293668</v>
      </c>
      <c r="R33" s="232">
        <v>3.2561529792298591</v>
      </c>
      <c r="S33" s="232">
        <v>3.288561459592898</v>
      </c>
      <c r="T33" s="232">
        <v>3.742211885348262</v>
      </c>
      <c r="U33" s="232">
        <v>3.5267693635333188</v>
      </c>
      <c r="V33" s="232">
        <v>3.3311831816239321</v>
      </c>
      <c r="W33" s="232">
        <v>3.422078246888467</v>
      </c>
      <c r="DA33" s="71" t="s">
        <v>2623</v>
      </c>
    </row>
    <row r="34" spans="1:105" ht="12" customHeight="1" x14ac:dyDescent="0.25">
      <c r="A34" s="60" t="s">
        <v>2580</v>
      </c>
      <c r="B34" s="331">
        <v>13.283228183820009</v>
      </c>
      <c r="C34" s="331">
        <v>13.667440434880071</v>
      </c>
      <c r="D34" s="331">
        <v>13.65980851005812</v>
      </c>
      <c r="E34" s="331">
        <v>12.30763351063159</v>
      </c>
      <c r="F34" s="331">
        <v>13.452607569696941</v>
      </c>
      <c r="G34" s="331">
        <v>13.47654452525811</v>
      </c>
      <c r="H34" s="331">
        <v>14.13818533729988</v>
      </c>
      <c r="I34" s="331">
        <v>14.586667856328919</v>
      </c>
      <c r="J34" s="331">
        <v>14.613256409630839</v>
      </c>
      <c r="K34" s="331">
        <v>14.291513830416431</v>
      </c>
      <c r="L34" s="331">
        <v>17.198841092102409</v>
      </c>
      <c r="M34" s="331">
        <v>15.85791020488201</v>
      </c>
      <c r="N34" s="331">
        <v>15.436501106549681</v>
      </c>
      <c r="O34" s="331">
        <v>15.38316586934522</v>
      </c>
      <c r="P34" s="331">
        <v>15.981210307340721</v>
      </c>
      <c r="Q34" s="331">
        <v>15.95202923681226</v>
      </c>
      <c r="R34" s="331">
        <v>12.40849258704983</v>
      </c>
      <c r="S34" s="331">
        <v>12.54623628246479</v>
      </c>
      <c r="T34" s="331">
        <v>13.431185774020051</v>
      </c>
      <c r="U34" s="331">
        <v>13.689105610409349</v>
      </c>
      <c r="V34" s="331">
        <v>12.99380248656994</v>
      </c>
      <c r="W34" s="331">
        <v>14.205201044676251</v>
      </c>
      <c r="DA34" s="72" t="s">
        <v>2624</v>
      </c>
    </row>
    <row r="35" spans="1:105" ht="12" customHeight="1" x14ac:dyDescent="0.25">
      <c r="A35" s="39" t="s">
        <v>2582</v>
      </c>
      <c r="B35" s="230">
        <v>8.5706644145640016</v>
      </c>
      <c r="C35" s="230">
        <v>9.4448709584483783</v>
      </c>
      <c r="D35" s="230">
        <v>10.00988429327538</v>
      </c>
      <c r="E35" s="230">
        <v>15.57229893365305</v>
      </c>
      <c r="F35" s="230">
        <v>15.003538964067131</v>
      </c>
      <c r="G35" s="230">
        <v>15.4164860678208</v>
      </c>
      <c r="H35" s="230">
        <v>15.986886107303571</v>
      </c>
      <c r="I35" s="230">
        <v>15.806415841565091</v>
      </c>
      <c r="J35" s="230">
        <v>15.85331451050577</v>
      </c>
      <c r="K35" s="230">
        <v>15.626599801531819</v>
      </c>
      <c r="L35" s="230">
        <v>13.187783399416601</v>
      </c>
      <c r="M35" s="230">
        <v>14.77804413104775</v>
      </c>
      <c r="N35" s="230">
        <v>14.023303606260651</v>
      </c>
      <c r="O35" s="230">
        <v>14.32989128562442</v>
      </c>
      <c r="P35" s="230">
        <v>14.260148462685279</v>
      </c>
      <c r="Q35" s="230">
        <v>15.232443390750699</v>
      </c>
      <c r="R35" s="230">
        <v>13.63546793200368</v>
      </c>
      <c r="S35" s="230">
        <v>13.668673021638099</v>
      </c>
      <c r="T35" s="230">
        <v>14.73254058089919</v>
      </c>
      <c r="U35" s="230">
        <v>14.33656705363383</v>
      </c>
      <c r="V35" s="230">
        <v>13.451012802907471</v>
      </c>
      <c r="W35" s="230">
        <v>14.104785431484141</v>
      </c>
      <c r="DA35" s="92" t="s">
        <v>2625</v>
      </c>
    </row>
    <row r="36" spans="1:105" ht="12" customHeight="1" x14ac:dyDescent="0.25">
      <c r="A36" s="64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2.6005910757877709E-2</v>
      </c>
      <c r="T36" s="231">
        <v>3.3633517166490108E-2</v>
      </c>
      <c r="U36" s="231">
        <v>1.1482011497881729E-2</v>
      </c>
      <c r="V36" s="231">
        <v>1.168956259402603E-3</v>
      </c>
      <c r="W36" s="231">
        <v>2.5939702489784139E-2</v>
      </c>
      <c r="DA36" s="73" t="s">
        <v>2626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2627</v>
      </c>
    </row>
    <row r="38" spans="1:105" ht="12" customHeight="1" x14ac:dyDescent="0.25">
      <c r="A38" s="64" t="s">
        <v>33</v>
      </c>
      <c r="B38" s="231">
        <v>2.7649188075334798</v>
      </c>
      <c r="C38" s="231">
        <v>2.6627598329136588</v>
      </c>
      <c r="D38" s="231">
        <v>2.5728467423351611</v>
      </c>
      <c r="E38" s="231">
        <v>8.886689201042028</v>
      </c>
      <c r="F38" s="231">
        <v>8.1282549033916887</v>
      </c>
      <c r="G38" s="231">
        <v>9.0437619385808077</v>
      </c>
      <c r="H38" s="231">
        <v>8.412501516642104</v>
      </c>
      <c r="I38" s="231">
        <v>7.0174693845110712</v>
      </c>
      <c r="J38" s="231">
        <v>6.3714690145467614</v>
      </c>
      <c r="K38" s="231">
        <v>5.6159950527523499</v>
      </c>
      <c r="L38" s="231">
        <v>2.0202369080143092</v>
      </c>
      <c r="M38" s="231">
        <v>5.4665260190030276</v>
      </c>
      <c r="N38" s="231">
        <v>4.8304540430787748</v>
      </c>
      <c r="O38" s="231">
        <v>4.3868937778480106</v>
      </c>
      <c r="P38" s="231">
        <v>4.4886115519575904</v>
      </c>
      <c r="Q38" s="231">
        <v>4.6784555084401171</v>
      </c>
      <c r="R38" s="231">
        <v>4.9720468255870838</v>
      </c>
      <c r="S38" s="231">
        <v>4.6035489749171301</v>
      </c>
      <c r="T38" s="231">
        <v>4.6765454334741214</v>
      </c>
      <c r="U38" s="231">
        <v>4.2331427777543933</v>
      </c>
      <c r="V38" s="231">
        <v>4.0013352846934733</v>
      </c>
      <c r="W38" s="231">
        <v>4.020004197063165</v>
      </c>
      <c r="DA38" s="73" t="s">
        <v>2628</v>
      </c>
    </row>
    <row r="39" spans="1:105" ht="12" customHeight="1" x14ac:dyDescent="0.25">
      <c r="A39" s="64" t="s">
        <v>160</v>
      </c>
      <c r="B39" s="231">
        <v>0.80046727540518836</v>
      </c>
      <c r="C39" s="231">
        <v>0.77012888277592584</v>
      </c>
      <c r="D39" s="231">
        <v>1.486596704863258</v>
      </c>
      <c r="E39" s="231">
        <v>1.8877034092751031</v>
      </c>
      <c r="F39" s="231">
        <v>2.025675885212773</v>
      </c>
      <c r="G39" s="231">
        <v>1.71518562839911</v>
      </c>
      <c r="H39" s="231">
        <v>2.283418069529124</v>
      </c>
      <c r="I39" s="231">
        <v>1.4608709976595129</v>
      </c>
      <c r="J39" s="231">
        <v>0.88107599781424939</v>
      </c>
      <c r="K39" s="231">
        <v>0.86793648425213699</v>
      </c>
      <c r="L39" s="231">
        <v>1.0723793611706831</v>
      </c>
      <c r="M39" s="231">
        <v>0.64095417911341568</v>
      </c>
      <c r="N39" s="231">
        <v>0.65423534770801195</v>
      </c>
      <c r="O39" s="231">
        <v>0.64347319109850898</v>
      </c>
      <c r="P39" s="231">
        <v>0.65881245008489642</v>
      </c>
      <c r="Q39" s="231">
        <v>1.2660922706545079</v>
      </c>
      <c r="R39" s="231">
        <v>0.5806016954790606</v>
      </c>
      <c r="S39" s="231">
        <v>0.65043515011461872</v>
      </c>
      <c r="T39" s="231">
        <v>0.64162336037842238</v>
      </c>
      <c r="U39" s="231">
        <v>0.69885472679055716</v>
      </c>
      <c r="V39" s="231">
        <v>0.82914099569533983</v>
      </c>
      <c r="W39" s="231">
        <v>0.926985651676004</v>
      </c>
      <c r="DA39" s="73" t="s">
        <v>2629</v>
      </c>
    </row>
    <row r="40" spans="1:105" ht="12" customHeight="1" x14ac:dyDescent="0.25">
      <c r="A40" s="64" t="s">
        <v>70</v>
      </c>
      <c r="B40" s="231">
        <v>2.4254782157795112</v>
      </c>
      <c r="C40" s="231">
        <v>1.668459388419</v>
      </c>
      <c r="D40" s="231">
        <v>1.289702323142198</v>
      </c>
      <c r="E40" s="231">
        <v>1.4318411586356301</v>
      </c>
      <c r="F40" s="231">
        <v>0.75983692820750903</v>
      </c>
      <c r="G40" s="231">
        <v>0.50098926732149851</v>
      </c>
      <c r="H40" s="231">
        <v>0.5033009738258577</v>
      </c>
      <c r="I40" s="231">
        <v>0.76740483483436028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0.28633420147860839</v>
      </c>
      <c r="Q40" s="231">
        <v>0</v>
      </c>
      <c r="R40" s="231">
        <v>0</v>
      </c>
      <c r="S40" s="231">
        <v>0.13057184435209379</v>
      </c>
      <c r="T40" s="231">
        <v>3.2807430161238042E-2</v>
      </c>
      <c r="U40" s="231">
        <v>0.12592476040717279</v>
      </c>
      <c r="V40" s="231">
        <v>0</v>
      </c>
      <c r="W40" s="231">
        <v>0</v>
      </c>
      <c r="DA40" s="73" t="s">
        <v>2630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0.62148596449625715</v>
      </c>
      <c r="L41" s="231">
        <v>1.242971929030533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6.1019731417622002E-4</v>
      </c>
      <c r="T41" s="231">
        <v>6.1019731417163428E-4</v>
      </c>
      <c r="U41" s="231">
        <v>6.1019731418189235E-4</v>
      </c>
      <c r="V41" s="231">
        <v>6.1019731419714382E-4</v>
      </c>
      <c r="W41" s="231">
        <v>6.1019731419875473E-4</v>
      </c>
      <c r="DA41" s="73" t="s">
        <v>2631</v>
      </c>
    </row>
    <row r="42" spans="1:105" ht="12" customHeight="1" x14ac:dyDescent="0.25">
      <c r="A42" s="64" t="s">
        <v>162</v>
      </c>
      <c r="B42" s="231">
        <v>2.0070725799382858</v>
      </c>
      <c r="C42" s="231">
        <v>3.8590751769193461</v>
      </c>
      <c r="D42" s="231">
        <v>4.1586857189592523</v>
      </c>
      <c r="E42" s="231">
        <v>2.761994641694431</v>
      </c>
      <c r="F42" s="231">
        <v>3.719133756146638</v>
      </c>
      <c r="G42" s="231">
        <v>3.7643122370170081</v>
      </c>
      <c r="H42" s="231">
        <v>4.3993593732287346</v>
      </c>
      <c r="I42" s="231">
        <v>6.2037709940259056</v>
      </c>
      <c r="J42" s="231">
        <v>8.3674235356366982</v>
      </c>
      <c r="K42" s="231">
        <v>8.2054585909113253</v>
      </c>
      <c r="L42" s="231">
        <v>8.4207653292245812</v>
      </c>
      <c r="M42" s="231">
        <v>8.2568027439381186</v>
      </c>
      <c r="N42" s="231">
        <v>8.4189278134461052</v>
      </c>
      <c r="O42" s="231">
        <v>8.6757385083196201</v>
      </c>
      <c r="P42" s="231">
        <v>8.1378953871645177</v>
      </c>
      <c r="Q42" s="231">
        <v>8.7112254968475291</v>
      </c>
      <c r="R42" s="231">
        <v>7.2688230944802843</v>
      </c>
      <c r="S42" s="231">
        <v>7.4360406939344559</v>
      </c>
      <c r="T42" s="231">
        <v>8.3927273341991864</v>
      </c>
      <c r="U42" s="231">
        <v>8.2793944289988364</v>
      </c>
      <c r="V42" s="231">
        <v>7.9402927188845576</v>
      </c>
      <c r="W42" s="231">
        <v>8.5392177553692559</v>
      </c>
      <c r="DA42" s="73" t="s">
        <v>2632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2633</v>
      </c>
    </row>
    <row r="44" spans="1:105" ht="12" customHeight="1" x14ac:dyDescent="0.25">
      <c r="A44" s="64" t="s">
        <v>73</v>
      </c>
      <c r="B44" s="231">
        <v>0.21960810195732791</v>
      </c>
      <c r="C44" s="231">
        <v>0.21960810195753819</v>
      </c>
      <c r="D44" s="231">
        <v>0.21960810195246919</v>
      </c>
      <c r="E44" s="231">
        <v>0.23334596250853051</v>
      </c>
      <c r="F44" s="231">
        <v>0.2470838230775074</v>
      </c>
      <c r="G44" s="231">
        <v>0.23334596251289541</v>
      </c>
      <c r="H44" s="231">
        <v>0.24708382307081139</v>
      </c>
      <c r="I44" s="231">
        <v>0.23334596250708911</v>
      </c>
      <c r="J44" s="231">
        <v>0.23334596250806319</v>
      </c>
      <c r="K44" s="231">
        <v>0.31572370911975112</v>
      </c>
      <c r="L44" s="231">
        <v>0.34315001349109581</v>
      </c>
      <c r="M44" s="231">
        <v>0.34315001348819102</v>
      </c>
      <c r="N44" s="231">
        <v>1.373786056308458E-2</v>
      </c>
      <c r="O44" s="231">
        <v>4.1164164924526903E-2</v>
      </c>
      <c r="P44" s="231">
        <v>0.1235419115395204</v>
      </c>
      <c r="Q44" s="231">
        <v>8.2328329850547333E-2</v>
      </c>
      <c r="R44" s="231">
        <v>0.30198584855082899</v>
      </c>
      <c r="S44" s="231">
        <v>4.1559499039973108E-2</v>
      </c>
      <c r="T44" s="231">
        <v>0.1178095668377542</v>
      </c>
      <c r="U44" s="231">
        <v>0.1310532597562821</v>
      </c>
      <c r="V44" s="231">
        <v>0.13105325975955781</v>
      </c>
      <c r="W44" s="231">
        <v>0.1310532597599037</v>
      </c>
      <c r="DA44" s="73" t="s">
        <v>2634</v>
      </c>
    </row>
    <row r="45" spans="1:105" ht="12" customHeight="1" x14ac:dyDescent="0.25">
      <c r="A45" s="64" t="s">
        <v>79</v>
      </c>
      <c r="B45" s="231">
        <v>0.35311943395020862</v>
      </c>
      <c r="C45" s="231">
        <v>0.26483957546291009</v>
      </c>
      <c r="D45" s="231">
        <v>0.28244470202303978</v>
      </c>
      <c r="E45" s="231">
        <v>0.37072456049732377</v>
      </c>
      <c r="F45" s="231">
        <v>0.1235536680310165</v>
      </c>
      <c r="G45" s="231">
        <v>0.15889103398948159</v>
      </c>
      <c r="H45" s="231">
        <v>0.14122235100693359</v>
      </c>
      <c r="I45" s="231">
        <v>0.1235536680271465</v>
      </c>
      <c r="J45" s="231">
        <v>0</v>
      </c>
      <c r="K45" s="231">
        <v>0</v>
      </c>
      <c r="L45" s="231">
        <v>8.8279858485395504E-2</v>
      </c>
      <c r="M45" s="231">
        <v>7.0611175504999374E-2</v>
      </c>
      <c r="N45" s="231">
        <v>0.105948541464677</v>
      </c>
      <c r="O45" s="231">
        <v>0.58262164343375256</v>
      </c>
      <c r="P45" s="231">
        <v>0.56495296046014465</v>
      </c>
      <c r="Q45" s="231">
        <v>0.49434178495799469</v>
      </c>
      <c r="R45" s="231">
        <v>0.51201046790641702</v>
      </c>
      <c r="S45" s="231">
        <v>0.77990075120777391</v>
      </c>
      <c r="T45" s="231">
        <v>0.8367837413678092</v>
      </c>
      <c r="U45" s="231">
        <v>0.85610489111452737</v>
      </c>
      <c r="V45" s="231">
        <v>0.5474113903009451</v>
      </c>
      <c r="W45" s="231">
        <v>0.4609746678118235</v>
      </c>
      <c r="DA45" s="73" t="s">
        <v>2635</v>
      </c>
    </row>
    <row r="46" spans="1:105" ht="12" customHeight="1" x14ac:dyDescent="0.25">
      <c r="A46" s="39" t="s">
        <v>2594</v>
      </c>
      <c r="B46" s="230">
        <v>9.1118283090997743</v>
      </c>
      <c r="C46" s="230">
        <v>9.6186549337102694</v>
      </c>
      <c r="D46" s="230">
        <v>9.8307845430384422</v>
      </c>
      <c r="E46" s="230">
        <v>11.763454196551169</v>
      </c>
      <c r="F46" s="230">
        <v>11.96091365507216</v>
      </c>
      <c r="G46" s="230">
        <v>12.13118169899367</v>
      </c>
      <c r="H46" s="230">
        <v>12.664706392194679</v>
      </c>
      <c r="I46" s="230">
        <v>12.77233219409259</v>
      </c>
      <c r="J46" s="230">
        <v>12.782611315350231</v>
      </c>
      <c r="K46" s="230">
        <v>12.43626912528163</v>
      </c>
      <c r="L46" s="230">
        <v>12.37338361380499</v>
      </c>
      <c r="M46" s="230">
        <v>12.72224194950331</v>
      </c>
      <c r="N46" s="230">
        <v>12.26513946211662</v>
      </c>
      <c r="O46" s="230">
        <v>12.271983093927121</v>
      </c>
      <c r="P46" s="230">
        <v>12.481536451245949</v>
      </c>
      <c r="Q46" s="230">
        <v>12.92371916267232</v>
      </c>
      <c r="R46" s="230">
        <v>10.79640733882583</v>
      </c>
      <c r="S46" s="230">
        <v>10.856336619143409</v>
      </c>
      <c r="T46" s="230">
        <v>11.649019369774599</v>
      </c>
      <c r="U46" s="230">
        <v>11.561285456369029</v>
      </c>
      <c r="V46" s="230">
        <v>10.957087276318649</v>
      </c>
      <c r="W46" s="230">
        <v>11.73909757744112</v>
      </c>
      <c r="DA46" s="92" t="s">
        <v>2636</v>
      </c>
    </row>
    <row r="47" spans="1:105" ht="12" customHeight="1" x14ac:dyDescent="0.25">
      <c r="A47" s="39" t="s">
        <v>2596</v>
      </c>
      <c r="B47" s="230">
        <v>5.7069260996820201</v>
      </c>
      <c r="C47" s="230">
        <v>6.0243620734387662</v>
      </c>
      <c r="D47" s="230">
        <v>6.1572232252211467</v>
      </c>
      <c r="E47" s="230">
        <v>7.3676941113637424</v>
      </c>
      <c r="F47" s="230">
        <v>7.4913670449655676</v>
      </c>
      <c r="G47" s="230">
        <v>7.598009434487663</v>
      </c>
      <c r="H47" s="230">
        <v>7.9321669595381401</v>
      </c>
      <c r="I47" s="230">
        <v>7.9995752202092767</v>
      </c>
      <c r="J47" s="230">
        <v>8.0060132459706281</v>
      </c>
      <c r="K47" s="230">
        <v>7.7890919852891063</v>
      </c>
      <c r="L47" s="230">
        <v>7.7497054917596468</v>
      </c>
      <c r="M47" s="230">
        <v>7.9682026663716936</v>
      </c>
      <c r="N47" s="230">
        <v>7.6819099458546187</v>
      </c>
      <c r="O47" s="230">
        <v>7.6861962536812234</v>
      </c>
      <c r="P47" s="230">
        <v>7.8174438456671824</v>
      </c>
      <c r="Q47" s="230">
        <v>8.094392002619081</v>
      </c>
      <c r="R47" s="230">
        <v>6.7620127086032626</v>
      </c>
      <c r="S47" s="230">
        <v>6.799547653553665</v>
      </c>
      <c r="T47" s="230">
        <v>7.2960212179015667</v>
      </c>
      <c r="U47" s="230">
        <v>7.2410716574778391</v>
      </c>
      <c r="V47" s="230">
        <v>6.8626498692110074</v>
      </c>
      <c r="W47" s="230">
        <v>7.3524390581972661</v>
      </c>
      <c r="DA47" s="92" t="s">
        <v>2637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102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26</v>
      </c>
      <c r="B51" s="234">
        <f t="shared" ref="B51:W51" si="3">SUM(B$52:B$56,B$58:B$59,B$61:B$62,B$64:B$68)</f>
        <v>0.99999999999999967</v>
      </c>
      <c r="C51" s="234">
        <f t="shared" si="3"/>
        <v>1</v>
      </c>
      <c r="D51" s="234">
        <f t="shared" si="3"/>
        <v>1.0000000000000002</v>
      </c>
      <c r="E51" s="234">
        <f t="shared" si="3"/>
        <v>1.0000000000000002</v>
      </c>
      <c r="F51" s="234">
        <f t="shared" si="3"/>
        <v>0.99999999999999989</v>
      </c>
      <c r="G51" s="234">
        <f t="shared" si="3"/>
        <v>0.99999999999999978</v>
      </c>
      <c r="H51" s="234">
        <f t="shared" si="3"/>
        <v>1</v>
      </c>
      <c r="I51" s="234">
        <f t="shared" si="3"/>
        <v>1</v>
      </c>
      <c r="J51" s="234">
        <f t="shared" si="3"/>
        <v>1.0000000000000002</v>
      </c>
      <c r="K51" s="234">
        <f t="shared" si="3"/>
        <v>1.0000000000000002</v>
      </c>
      <c r="L51" s="234">
        <f t="shared" si="3"/>
        <v>1.0000000000000004</v>
      </c>
      <c r="M51" s="234">
        <f t="shared" si="3"/>
        <v>0.99999999999999989</v>
      </c>
      <c r="N51" s="234">
        <f t="shared" si="3"/>
        <v>0.99999999999999989</v>
      </c>
      <c r="O51" s="234">
        <f t="shared" si="3"/>
        <v>1</v>
      </c>
      <c r="P51" s="234">
        <f t="shared" si="3"/>
        <v>1.0000000000000002</v>
      </c>
      <c r="Q51" s="234">
        <f t="shared" si="3"/>
        <v>1</v>
      </c>
      <c r="R51" s="234">
        <f t="shared" si="3"/>
        <v>0.99999999999999989</v>
      </c>
      <c r="S51" s="234">
        <f t="shared" si="3"/>
        <v>1</v>
      </c>
      <c r="T51" s="234">
        <f t="shared" si="3"/>
        <v>0.99999999999999989</v>
      </c>
      <c r="U51" s="234">
        <f t="shared" si="3"/>
        <v>1.0000000000000002</v>
      </c>
      <c r="V51" s="234">
        <f t="shared" si="3"/>
        <v>1</v>
      </c>
      <c r="W51" s="234">
        <f t="shared" si="3"/>
        <v>1</v>
      </c>
      <c r="DA51" s="95"/>
    </row>
    <row r="52" spans="1:105" ht="12" customHeight="1" x14ac:dyDescent="0.25">
      <c r="A52" s="202" t="s">
        <v>92</v>
      </c>
      <c r="B52" s="235">
        <f t="shared" ref="B52:W52" si="4">IF(B$6=0,0,B$6/B$5)</f>
        <v>2.2675287320322132E-2</v>
      </c>
      <c r="C52" s="235">
        <f t="shared" si="4"/>
        <v>2.2464799897866313E-2</v>
      </c>
      <c r="D52" s="235">
        <f t="shared" si="4"/>
        <v>2.2333764799362131E-2</v>
      </c>
      <c r="E52" s="235">
        <f t="shared" si="4"/>
        <v>2.1127076036157304E-2</v>
      </c>
      <c r="F52" s="235">
        <f t="shared" si="4"/>
        <v>2.1401557290204744E-2</v>
      </c>
      <c r="G52" s="235">
        <f t="shared" si="4"/>
        <v>2.1322620322969877E-2</v>
      </c>
      <c r="H52" s="235">
        <f t="shared" si="4"/>
        <v>2.1351000381943423E-2</v>
      </c>
      <c r="I52" s="235">
        <f t="shared" si="4"/>
        <v>2.1417246002657434E-2</v>
      </c>
      <c r="J52" s="235">
        <f t="shared" si="4"/>
        <v>2.1361115348095514E-2</v>
      </c>
      <c r="K52" s="235">
        <f t="shared" si="4"/>
        <v>2.129435131436945E-2</v>
      </c>
      <c r="L52" s="235">
        <f t="shared" si="4"/>
        <v>2.2066848665769793E-2</v>
      </c>
      <c r="M52" s="235">
        <f t="shared" si="4"/>
        <v>2.1707574886500318E-2</v>
      </c>
      <c r="N52" s="235">
        <f t="shared" si="4"/>
        <v>2.1782973606035656E-2</v>
      </c>
      <c r="O52" s="235">
        <f t="shared" si="4"/>
        <v>2.1685672213242104E-2</v>
      </c>
      <c r="P52" s="235">
        <f t="shared" si="4"/>
        <v>2.1796859328878149E-2</v>
      </c>
      <c r="Q52" s="235">
        <f t="shared" si="4"/>
        <v>2.1646890212605355E-2</v>
      </c>
      <c r="R52" s="235">
        <f t="shared" si="4"/>
        <v>2.1275896659375196E-2</v>
      </c>
      <c r="S52" s="235">
        <f t="shared" si="4"/>
        <v>2.1302086841276532E-2</v>
      </c>
      <c r="T52" s="235">
        <f t="shared" si="4"/>
        <v>2.1271375664372909E-2</v>
      </c>
      <c r="U52" s="235">
        <f t="shared" si="4"/>
        <v>2.1383873490740616E-2</v>
      </c>
      <c r="V52" s="235">
        <f t="shared" si="4"/>
        <v>2.142961125593601E-2</v>
      </c>
      <c r="W52" s="235">
        <f t="shared" si="4"/>
        <v>2.1540318786971026E-2</v>
      </c>
      <c r="DA52" s="174"/>
    </row>
    <row r="53" spans="1:105" ht="12" customHeight="1" x14ac:dyDescent="0.25">
      <c r="A53" s="202" t="s">
        <v>93</v>
      </c>
      <c r="B53" s="235">
        <f t="shared" ref="B53:W53" si="5">IF(B$7=0,0,B$7/B$5)</f>
        <v>8.0074843234456093E-3</v>
      </c>
      <c r="C53" s="235">
        <f t="shared" si="5"/>
        <v>7.9331534136852302E-3</v>
      </c>
      <c r="D53" s="235">
        <f t="shared" si="5"/>
        <v>7.8868800641011278E-3</v>
      </c>
      <c r="E53" s="235">
        <f t="shared" si="5"/>
        <v>7.4607535406245812E-3</v>
      </c>
      <c r="F53" s="235">
        <f t="shared" si="5"/>
        <v>7.5576830440004794E-3</v>
      </c>
      <c r="G53" s="235">
        <f t="shared" si="5"/>
        <v>7.5298074753805799E-3</v>
      </c>
      <c r="H53" s="235">
        <f t="shared" si="5"/>
        <v>7.5398295259997781E-3</v>
      </c>
      <c r="I53" s="235">
        <f t="shared" si="5"/>
        <v>7.5632233098081513E-3</v>
      </c>
      <c r="J53" s="235">
        <f t="shared" si="5"/>
        <v>7.543401495419654E-3</v>
      </c>
      <c r="K53" s="235">
        <f t="shared" si="5"/>
        <v>7.5198246407637776E-3</v>
      </c>
      <c r="L53" s="235">
        <f t="shared" si="5"/>
        <v>7.7926220851294624E-3</v>
      </c>
      <c r="M53" s="235">
        <f t="shared" si="5"/>
        <v>7.6657491985950956E-3</v>
      </c>
      <c r="N53" s="235">
        <f t="shared" si="5"/>
        <v>7.6923752808210127E-3</v>
      </c>
      <c r="O53" s="235">
        <f t="shared" si="5"/>
        <v>7.6580145529308924E-3</v>
      </c>
      <c r="P53" s="235">
        <f t="shared" si="5"/>
        <v>7.6972788441765803E-3</v>
      </c>
      <c r="Q53" s="235">
        <f t="shared" si="5"/>
        <v>7.6443191912032209E-3</v>
      </c>
      <c r="R53" s="235">
        <f t="shared" si="5"/>
        <v>7.5133076181358588E-3</v>
      </c>
      <c r="S53" s="235">
        <f t="shared" si="5"/>
        <v>7.5225563420016489E-3</v>
      </c>
      <c r="T53" s="235">
        <f t="shared" si="5"/>
        <v>7.5117110872475919E-3</v>
      </c>
      <c r="U53" s="235">
        <f t="shared" si="5"/>
        <v>7.551438239028983E-3</v>
      </c>
      <c r="V53" s="235">
        <f t="shared" si="5"/>
        <v>7.5675899390104575E-3</v>
      </c>
      <c r="W53" s="235">
        <f t="shared" si="5"/>
        <v>7.6066848711595992E-3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5.3004657044777526E-2</v>
      </c>
      <c r="C54" s="235">
        <f t="shared" si="6"/>
        <v>5.2512631806821183E-2</v>
      </c>
      <c r="D54" s="235">
        <f t="shared" si="6"/>
        <v>5.220633048596348E-2</v>
      </c>
      <c r="E54" s="235">
        <f t="shared" si="6"/>
        <v>4.9385633083106943E-2</v>
      </c>
      <c r="F54" s="235">
        <f t="shared" si="6"/>
        <v>5.0027247212642838E-2</v>
      </c>
      <c r="G54" s="235">
        <f t="shared" si="6"/>
        <v>4.9842727968527713E-2</v>
      </c>
      <c r="H54" s="235">
        <f t="shared" si="6"/>
        <v>4.9909067824404872E-2</v>
      </c>
      <c r="I54" s="235">
        <f t="shared" si="6"/>
        <v>5.0063920389537206E-2</v>
      </c>
      <c r="J54" s="235">
        <f t="shared" si="6"/>
        <v>4.9932712081006261E-2</v>
      </c>
      <c r="K54" s="235">
        <f t="shared" si="6"/>
        <v>4.9776647698642068E-2</v>
      </c>
      <c r="L54" s="235">
        <f t="shared" si="6"/>
        <v>5.1582400216815323E-2</v>
      </c>
      <c r="M54" s="235">
        <f t="shared" si="6"/>
        <v>5.0742579173476555E-2</v>
      </c>
      <c r="N54" s="235">
        <f t="shared" si="6"/>
        <v>5.0918827580569724E-2</v>
      </c>
      <c r="O54" s="235">
        <f t="shared" si="6"/>
        <v>5.0691380541767271E-2</v>
      </c>
      <c r="P54" s="235">
        <f t="shared" si="6"/>
        <v>5.09512861759863E-2</v>
      </c>
      <c r="Q54" s="235">
        <f t="shared" si="6"/>
        <v>5.0600725609187026E-2</v>
      </c>
      <c r="R54" s="235">
        <f t="shared" si="6"/>
        <v>4.9733508987981775E-2</v>
      </c>
      <c r="S54" s="235">
        <f t="shared" si="6"/>
        <v>4.9794729892926014E-2</v>
      </c>
      <c r="T54" s="235">
        <f t="shared" si="6"/>
        <v>4.9722940928304649E-2</v>
      </c>
      <c r="U54" s="235">
        <f t="shared" si="6"/>
        <v>4.998591041665857E-2</v>
      </c>
      <c r="V54" s="235">
        <f t="shared" si="6"/>
        <v>5.0092824808698193E-2</v>
      </c>
      <c r="W54" s="235">
        <f t="shared" si="6"/>
        <v>5.0351609389104664E-2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2.3246203266595353E-2</v>
      </c>
      <c r="C55" s="235">
        <f t="shared" si="7"/>
        <v>2.3030416214446976E-2</v>
      </c>
      <c r="D55" s="235">
        <f t="shared" si="7"/>
        <v>2.2896081928320589E-2</v>
      </c>
      <c r="E55" s="235">
        <f t="shared" si="7"/>
        <v>2.1659011285169959E-2</v>
      </c>
      <c r="F55" s="235">
        <f t="shared" si="7"/>
        <v>2.1940403398721633E-2</v>
      </c>
      <c r="G55" s="235">
        <f t="shared" si="7"/>
        <v>2.185947896501244E-2</v>
      </c>
      <c r="H55" s="235">
        <f t="shared" si="7"/>
        <v>2.188857357405961E-2</v>
      </c>
      <c r="I55" s="235">
        <f t="shared" si="7"/>
        <v>2.195648711988973E-2</v>
      </c>
      <c r="J55" s="235">
        <f t="shared" si="7"/>
        <v>2.1898943213741997E-2</v>
      </c>
      <c r="K55" s="235">
        <f t="shared" si="7"/>
        <v>2.1830498202352746E-2</v>
      </c>
      <c r="L55" s="235">
        <f t="shared" si="7"/>
        <v>2.2622445409013498E-2</v>
      </c>
      <c r="M55" s="235">
        <f t="shared" si="7"/>
        <v>2.2254125873156012E-2</v>
      </c>
      <c r="N55" s="235">
        <f t="shared" si="7"/>
        <v>2.2331422973545515E-2</v>
      </c>
      <c r="O55" s="235">
        <f t="shared" si="7"/>
        <v>2.2231671736745302E-2</v>
      </c>
      <c r="P55" s="235">
        <f t="shared" si="7"/>
        <v>2.2345658309624827E-2</v>
      </c>
      <c r="Q55" s="235">
        <f t="shared" si="7"/>
        <v>2.2191913287066076E-2</v>
      </c>
      <c r="R55" s="235">
        <f t="shared" si="7"/>
        <v>2.1811578898039141E-2</v>
      </c>
      <c r="S55" s="235">
        <f t="shared" si="7"/>
        <v>2.1838428493524627E-2</v>
      </c>
      <c r="T55" s="235">
        <f t="shared" si="7"/>
        <v>2.1806944073910765E-2</v>
      </c>
      <c r="U55" s="235">
        <f t="shared" si="7"/>
        <v>2.1922274358455833E-2</v>
      </c>
      <c r="V55" s="235">
        <f t="shared" si="7"/>
        <v>2.1969163704185935E-2</v>
      </c>
      <c r="W55" s="235">
        <f t="shared" si="7"/>
        <v>2.20826586175349E-2</v>
      </c>
      <c r="DA55" s="174"/>
    </row>
    <row r="56" spans="1:105" ht="12" customHeight="1" x14ac:dyDescent="0.25">
      <c r="A56" s="202" t="s">
        <v>96</v>
      </c>
      <c r="B56" s="235">
        <f t="shared" ref="B56:W56" si="8">IF(B$10=0,0,B$10/B$5)</f>
        <v>4.1259586872965527E-2</v>
      </c>
      <c r="C56" s="235">
        <f t="shared" si="8"/>
        <v>4.0393700426572969E-2</v>
      </c>
      <c r="D56" s="235">
        <f t="shared" si="8"/>
        <v>3.9907661656030616E-2</v>
      </c>
      <c r="E56" s="235">
        <f t="shared" si="8"/>
        <v>3.8135356704068445E-2</v>
      </c>
      <c r="F56" s="235">
        <f t="shared" si="8"/>
        <v>3.8450462952799754E-2</v>
      </c>
      <c r="G56" s="235">
        <f t="shared" si="8"/>
        <v>3.8378527156508656E-2</v>
      </c>
      <c r="H56" s="235">
        <f t="shared" si="8"/>
        <v>3.8297250525338389E-2</v>
      </c>
      <c r="I56" s="235">
        <f t="shared" si="8"/>
        <v>3.8364950972870918E-2</v>
      </c>
      <c r="J56" s="235">
        <f t="shared" si="8"/>
        <v>3.8182797536052304E-2</v>
      </c>
      <c r="K56" s="235">
        <f t="shared" si="8"/>
        <v>3.8076686847790975E-2</v>
      </c>
      <c r="L56" s="235">
        <f t="shared" si="8"/>
        <v>3.9120673873823286E-2</v>
      </c>
      <c r="M56" s="235">
        <f t="shared" si="8"/>
        <v>3.8698820908200468E-2</v>
      </c>
      <c r="N56" s="235">
        <f t="shared" si="8"/>
        <v>3.8752890187790115E-2</v>
      </c>
      <c r="O56" s="235">
        <f t="shared" si="8"/>
        <v>3.857386041656953E-2</v>
      </c>
      <c r="P56" s="235">
        <f t="shared" si="8"/>
        <v>3.8818655599907013E-2</v>
      </c>
      <c r="Q56" s="235">
        <f t="shared" si="8"/>
        <v>3.8473572529937335E-2</v>
      </c>
      <c r="R56" s="235">
        <f t="shared" si="8"/>
        <v>3.8057123329801081E-2</v>
      </c>
      <c r="S56" s="235">
        <f t="shared" si="8"/>
        <v>3.8066709336541264E-2</v>
      </c>
      <c r="T56" s="235">
        <f t="shared" si="8"/>
        <v>3.7999559643906097E-2</v>
      </c>
      <c r="U56" s="235">
        <f t="shared" si="8"/>
        <v>3.8133673544937075E-2</v>
      </c>
      <c r="V56" s="235">
        <f t="shared" si="8"/>
        <v>3.8163546782105658E-2</v>
      </c>
      <c r="W56" s="235">
        <f t="shared" si="8"/>
        <v>3.8302211820732464E-2</v>
      </c>
      <c r="DA56" s="174"/>
    </row>
    <row r="57" spans="1:105" ht="12" customHeight="1" x14ac:dyDescent="0.25">
      <c r="A57" s="40" t="s">
        <v>2557</v>
      </c>
      <c r="B57" s="236">
        <f t="shared" ref="B57:W57" si="9">IF(B$16=0,0,B$16/B$5)</f>
        <v>0.19306925215108586</v>
      </c>
      <c r="C57" s="236">
        <f t="shared" si="9"/>
        <v>0.19096636340690204</v>
      </c>
      <c r="D57" s="236">
        <f t="shared" si="9"/>
        <v>0.18968696708404886</v>
      </c>
      <c r="E57" s="236">
        <f t="shared" si="9"/>
        <v>0.18302853096589625</v>
      </c>
      <c r="F57" s="236">
        <f t="shared" si="9"/>
        <v>0.18382822252856529</v>
      </c>
      <c r="G57" s="236">
        <f t="shared" si="9"/>
        <v>0.18364184520517945</v>
      </c>
      <c r="H57" s="236">
        <f t="shared" si="9"/>
        <v>0.18358740247798844</v>
      </c>
      <c r="I57" s="236">
        <f t="shared" si="9"/>
        <v>0.18365209047441536</v>
      </c>
      <c r="J57" s="236">
        <f t="shared" si="9"/>
        <v>0.18353635697838641</v>
      </c>
      <c r="K57" s="236">
        <f t="shared" si="9"/>
        <v>0.18324771178513583</v>
      </c>
      <c r="L57" s="236">
        <f t="shared" si="9"/>
        <v>0.18853701920264415</v>
      </c>
      <c r="M57" s="236">
        <f t="shared" si="9"/>
        <v>0.18534423728496568</v>
      </c>
      <c r="N57" s="236">
        <f t="shared" si="9"/>
        <v>0.18570891402302564</v>
      </c>
      <c r="O57" s="236">
        <f t="shared" si="9"/>
        <v>0.18514949708545378</v>
      </c>
      <c r="P57" s="236">
        <f t="shared" si="9"/>
        <v>0.18583218104371288</v>
      </c>
      <c r="Q57" s="236">
        <f t="shared" si="9"/>
        <v>0.18483856330280693</v>
      </c>
      <c r="R57" s="236">
        <f t="shared" si="9"/>
        <v>0.18307373907623378</v>
      </c>
      <c r="S57" s="236">
        <f t="shared" si="9"/>
        <v>0.183052056057981</v>
      </c>
      <c r="T57" s="236">
        <f t="shared" si="9"/>
        <v>0.18293867751770959</v>
      </c>
      <c r="U57" s="236">
        <f t="shared" si="9"/>
        <v>0.18342350846102282</v>
      </c>
      <c r="V57" s="236">
        <f t="shared" si="9"/>
        <v>0.18369001605725341</v>
      </c>
      <c r="W57" s="236">
        <f t="shared" si="9"/>
        <v>0.18425310277142928</v>
      </c>
      <c r="DA57" s="96"/>
    </row>
    <row r="58" spans="1:105" ht="12" customHeight="1" x14ac:dyDescent="0.25">
      <c r="A58" s="62" t="s">
        <v>2558</v>
      </c>
      <c r="B58" s="304">
        <f t="shared" ref="B58:W58" si="10">IF(B$17=0,0,B$17/B$5)</f>
        <v>2.3790551556646177E-2</v>
      </c>
      <c r="C58" s="304">
        <f t="shared" si="10"/>
        <v>2.7500598060918799E-2</v>
      </c>
      <c r="D58" s="304">
        <f t="shared" si="10"/>
        <v>3.0770177061246622E-2</v>
      </c>
      <c r="E58" s="304">
        <f t="shared" si="10"/>
        <v>6.983268284382782E-2</v>
      </c>
      <c r="F58" s="304">
        <f t="shared" si="10"/>
        <v>6.0563470355968207E-2</v>
      </c>
      <c r="G58" s="304">
        <f t="shared" si="10"/>
        <v>6.2339993822997222E-2</v>
      </c>
      <c r="H58" s="304">
        <f t="shared" si="10"/>
        <v>6.1528858344596329E-2</v>
      </c>
      <c r="I58" s="304">
        <f t="shared" si="10"/>
        <v>5.839540183723519E-2</v>
      </c>
      <c r="J58" s="304">
        <f t="shared" si="10"/>
        <v>5.8480867888777217E-2</v>
      </c>
      <c r="K58" s="304">
        <f t="shared" si="10"/>
        <v>5.7932454644063186E-2</v>
      </c>
      <c r="L58" s="304">
        <f t="shared" si="10"/>
        <v>3.146369480320866E-2</v>
      </c>
      <c r="M58" s="304">
        <f t="shared" si="10"/>
        <v>4.6781956222739854E-2</v>
      </c>
      <c r="N58" s="304">
        <f t="shared" si="10"/>
        <v>4.5316075291925099E-2</v>
      </c>
      <c r="O58" s="304">
        <f t="shared" si="10"/>
        <v>4.5944355568819123E-2</v>
      </c>
      <c r="P58" s="304">
        <f t="shared" si="10"/>
        <v>4.2914174029263431E-2</v>
      </c>
      <c r="Q58" s="304">
        <f t="shared" si="10"/>
        <v>4.8010445762738697E-2</v>
      </c>
      <c r="R58" s="304">
        <f t="shared" si="10"/>
        <v>5.7852196717183814E-2</v>
      </c>
      <c r="S58" s="304">
        <f t="shared" si="10"/>
        <v>5.6984386443924319E-2</v>
      </c>
      <c r="T58" s="304">
        <f t="shared" si="10"/>
        <v>5.7343784915342012E-2</v>
      </c>
      <c r="U58" s="304">
        <f t="shared" si="10"/>
        <v>5.3763293055216453E-2</v>
      </c>
      <c r="V58" s="304">
        <f t="shared" si="10"/>
        <v>5.3551201786873039E-2</v>
      </c>
      <c r="W58" s="304">
        <f t="shared" si="10"/>
        <v>5.0773098747466536E-2</v>
      </c>
      <c r="DA58" s="72"/>
    </row>
    <row r="59" spans="1:105" ht="12" customHeight="1" x14ac:dyDescent="0.25">
      <c r="A59" s="62" t="s">
        <v>2565</v>
      </c>
      <c r="B59" s="304">
        <f t="shared" ref="B59:W59" si="11">IF(B$23=0,0,B$23/B$5)</f>
        <v>0.16927870059443967</v>
      </c>
      <c r="C59" s="304">
        <f t="shared" si="11"/>
        <v>0.16346576534598325</v>
      </c>
      <c r="D59" s="304">
        <f t="shared" si="11"/>
        <v>0.15891679002280226</v>
      </c>
      <c r="E59" s="304">
        <f t="shared" si="11"/>
        <v>0.11319584812206841</v>
      </c>
      <c r="F59" s="304">
        <f t="shared" si="11"/>
        <v>0.12326475217259708</v>
      </c>
      <c r="G59" s="304">
        <f t="shared" si="11"/>
        <v>0.12130185138218222</v>
      </c>
      <c r="H59" s="304">
        <f t="shared" si="11"/>
        <v>0.12205854413339211</v>
      </c>
      <c r="I59" s="304">
        <f t="shared" si="11"/>
        <v>0.12525668863718017</v>
      </c>
      <c r="J59" s="304">
        <f t="shared" si="11"/>
        <v>0.1250554890896092</v>
      </c>
      <c r="K59" s="304">
        <f t="shared" si="11"/>
        <v>0.12531525714107261</v>
      </c>
      <c r="L59" s="304">
        <f t="shared" si="11"/>
        <v>0.1570733243994355</v>
      </c>
      <c r="M59" s="304">
        <f t="shared" si="11"/>
        <v>0.13856228106222582</v>
      </c>
      <c r="N59" s="304">
        <f t="shared" si="11"/>
        <v>0.14039283873110053</v>
      </c>
      <c r="O59" s="304">
        <f t="shared" si="11"/>
        <v>0.13920514151663466</v>
      </c>
      <c r="P59" s="304">
        <f t="shared" si="11"/>
        <v>0.14291800701444946</v>
      </c>
      <c r="Q59" s="304">
        <f t="shared" si="11"/>
        <v>0.13682811754006824</v>
      </c>
      <c r="R59" s="304">
        <f t="shared" si="11"/>
        <v>0.12522154235904998</v>
      </c>
      <c r="S59" s="304">
        <f t="shared" si="11"/>
        <v>0.12606766961405669</v>
      </c>
      <c r="T59" s="304">
        <f t="shared" si="11"/>
        <v>0.12559489260236759</v>
      </c>
      <c r="U59" s="304">
        <f t="shared" si="11"/>
        <v>0.12966021540580638</v>
      </c>
      <c r="V59" s="304">
        <f t="shared" si="11"/>
        <v>0.13013881427038038</v>
      </c>
      <c r="W59" s="304">
        <f t="shared" si="11"/>
        <v>0.13348000402396273</v>
      </c>
      <c r="DA59" s="72"/>
    </row>
    <row r="60" spans="1:105" ht="12" customHeight="1" x14ac:dyDescent="0.25">
      <c r="A60" s="203" t="s">
        <v>2567</v>
      </c>
      <c r="B60" s="303">
        <f t="shared" ref="B60:W60" si="12">IF(B$24=0,0,B$24/B$5)</f>
        <v>5.7342655321194098E-2</v>
      </c>
      <c r="C60" s="303">
        <f t="shared" si="12"/>
        <v>6.1445869696693502E-2</v>
      </c>
      <c r="D60" s="303">
        <f t="shared" si="12"/>
        <v>6.2457330424422468E-2</v>
      </c>
      <c r="E60" s="303">
        <f t="shared" si="12"/>
        <v>6.4260816073458599E-2</v>
      </c>
      <c r="F60" s="303">
        <f t="shared" si="12"/>
        <v>6.5109020373115722E-2</v>
      </c>
      <c r="G60" s="303">
        <f t="shared" si="12"/>
        <v>6.5196363250793268E-2</v>
      </c>
      <c r="H60" s="303">
        <f t="shared" si="12"/>
        <v>6.5886931665520967E-2</v>
      </c>
      <c r="I60" s="303">
        <f t="shared" si="12"/>
        <v>6.7489115488311019E-2</v>
      </c>
      <c r="J60" s="303">
        <f t="shared" si="12"/>
        <v>6.8843279924976256E-2</v>
      </c>
      <c r="K60" s="303">
        <f t="shared" si="12"/>
        <v>6.8928654173856754E-2</v>
      </c>
      <c r="L60" s="303">
        <f t="shared" si="12"/>
        <v>6.4900763864419925E-2</v>
      </c>
      <c r="M60" s="303">
        <f t="shared" si="12"/>
        <v>6.7147766507833231E-2</v>
      </c>
      <c r="N60" s="303">
        <f t="shared" si="12"/>
        <v>6.7100880598387799E-2</v>
      </c>
      <c r="O60" s="303">
        <f t="shared" si="12"/>
        <v>6.7362572962839581E-2</v>
      </c>
      <c r="P60" s="303">
        <f t="shared" si="12"/>
        <v>6.6570034084272464E-2</v>
      </c>
      <c r="Q60" s="303">
        <f t="shared" si="12"/>
        <v>6.753043717308134E-2</v>
      </c>
      <c r="R60" s="303">
        <f t="shared" si="12"/>
        <v>6.8898140848607417E-2</v>
      </c>
      <c r="S60" s="303">
        <f t="shared" si="12"/>
        <v>6.8861494741843429E-2</v>
      </c>
      <c r="T60" s="303">
        <f t="shared" si="12"/>
        <v>6.9127455369255894E-2</v>
      </c>
      <c r="U60" s="303">
        <f t="shared" si="12"/>
        <v>6.8650562955843153E-2</v>
      </c>
      <c r="V60" s="303">
        <f t="shared" si="12"/>
        <v>6.8661859818083995E-2</v>
      </c>
      <c r="W60" s="303">
        <f t="shared" si="12"/>
        <v>6.8290815776193683E-2</v>
      </c>
      <c r="DA60" s="175"/>
    </row>
    <row r="61" spans="1:105" ht="12" customHeight="1" x14ac:dyDescent="0.25">
      <c r="A61" s="62" t="s">
        <v>2568</v>
      </c>
      <c r="B61" s="304">
        <f t="shared" ref="B61:W61" si="13">IF(B$25=0,0,B$25/B$5)</f>
        <v>3.1219305769056255E-2</v>
      </c>
      <c r="C61" s="304">
        <f t="shared" si="13"/>
        <v>3.5565014823254359E-2</v>
      </c>
      <c r="D61" s="304">
        <f t="shared" si="13"/>
        <v>3.6727436181976304E-2</v>
      </c>
      <c r="E61" s="304">
        <f t="shared" si="13"/>
        <v>3.9921102776309003E-2</v>
      </c>
      <c r="F61" s="304">
        <f t="shared" si="13"/>
        <v>4.0453087499839113E-2</v>
      </c>
      <c r="G61" s="304">
        <f t="shared" si="13"/>
        <v>4.0631370702044076E-2</v>
      </c>
      <c r="H61" s="304">
        <f t="shared" si="13"/>
        <v>4.1289243513386323E-2</v>
      </c>
      <c r="I61" s="304">
        <f t="shared" si="13"/>
        <v>4.28151082368078E-2</v>
      </c>
      <c r="J61" s="304">
        <f t="shared" si="13"/>
        <v>4.4233938699045162E-2</v>
      </c>
      <c r="K61" s="304">
        <f t="shared" si="13"/>
        <v>4.4396229291515876E-2</v>
      </c>
      <c r="L61" s="304">
        <f t="shared" si="13"/>
        <v>3.9478373706064857E-2</v>
      </c>
      <c r="M61" s="304">
        <f t="shared" si="13"/>
        <v>4.2139282219255732E-2</v>
      </c>
      <c r="N61" s="304">
        <f t="shared" si="13"/>
        <v>4.2005532267984445E-2</v>
      </c>
      <c r="O61" s="304">
        <f t="shared" si="13"/>
        <v>4.2379321924080164E-2</v>
      </c>
      <c r="P61" s="304">
        <f t="shared" si="13"/>
        <v>4.1458688532467945E-2</v>
      </c>
      <c r="Q61" s="304">
        <f t="shared" si="13"/>
        <v>4.2591865425245713E-2</v>
      </c>
      <c r="R61" s="304">
        <f t="shared" si="13"/>
        <v>4.4386976883337571E-2</v>
      </c>
      <c r="S61" s="304">
        <f t="shared" si="13"/>
        <v>4.4320158048573366E-2</v>
      </c>
      <c r="T61" s="304">
        <f t="shared" si="13"/>
        <v>4.4621499873060771E-2</v>
      </c>
      <c r="U61" s="304">
        <f t="shared" si="13"/>
        <v>4.4015002925842393E-2</v>
      </c>
      <c r="V61" s="304">
        <f t="shared" si="13"/>
        <v>4.3973607021237357E-2</v>
      </c>
      <c r="W61" s="304">
        <f t="shared" si="13"/>
        <v>4.3475020977764997E-2</v>
      </c>
      <c r="DA61" s="72"/>
    </row>
    <row r="62" spans="1:105" ht="12" customHeight="1" x14ac:dyDescent="0.25">
      <c r="A62" s="62" t="s">
        <v>2570</v>
      </c>
      <c r="B62" s="304">
        <f t="shared" ref="B62:W62" si="14">IF(B$26=0,0,B$26/B$5)</f>
        <v>2.6123349552137846E-2</v>
      </c>
      <c r="C62" s="304">
        <f t="shared" si="14"/>
        <v>2.5880854873439149E-2</v>
      </c>
      <c r="D62" s="304">
        <f t="shared" si="14"/>
        <v>2.572989424244616E-2</v>
      </c>
      <c r="E62" s="304">
        <f t="shared" si="14"/>
        <v>2.4339713297149596E-2</v>
      </c>
      <c r="F62" s="304">
        <f t="shared" si="14"/>
        <v>2.4655932873276613E-2</v>
      </c>
      <c r="G62" s="304">
        <f t="shared" si="14"/>
        <v>2.4564992548749203E-2</v>
      </c>
      <c r="H62" s="304">
        <f t="shared" si="14"/>
        <v>2.4597688152134648E-2</v>
      </c>
      <c r="I62" s="304">
        <f t="shared" si="14"/>
        <v>2.4674007251503219E-2</v>
      </c>
      <c r="J62" s="304">
        <f t="shared" si="14"/>
        <v>2.4609341225931086E-2</v>
      </c>
      <c r="K62" s="304">
        <f t="shared" si="14"/>
        <v>2.4532424882340875E-2</v>
      </c>
      <c r="L62" s="304">
        <f t="shared" si="14"/>
        <v>2.5422390158355061E-2</v>
      </c>
      <c r="M62" s="304">
        <f t="shared" si="14"/>
        <v>2.5008484288577503E-2</v>
      </c>
      <c r="N62" s="304">
        <f t="shared" si="14"/>
        <v>2.5095348330403354E-2</v>
      </c>
      <c r="O62" s="304">
        <f t="shared" si="14"/>
        <v>2.4983251038759417E-2</v>
      </c>
      <c r="P62" s="304">
        <f t="shared" si="14"/>
        <v>2.5111345551804526E-2</v>
      </c>
      <c r="Q62" s="304">
        <f t="shared" si="14"/>
        <v>2.4938571747835623E-2</v>
      </c>
      <c r="R62" s="304">
        <f t="shared" si="14"/>
        <v>2.4511163965269842E-2</v>
      </c>
      <c r="S62" s="304">
        <f t="shared" si="14"/>
        <v>2.4541336693270056E-2</v>
      </c>
      <c r="T62" s="304">
        <f t="shared" si="14"/>
        <v>2.4505955496195133E-2</v>
      </c>
      <c r="U62" s="304">
        <f t="shared" si="14"/>
        <v>2.4635560030000763E-2</v>
      </c>
      <c r="V62" s="304">
        <f t="shared" si="14"/>
        <v>2.4688252796846638E-2</v>
      </c>
      <c r="W62" s="304">
        <f t="shared" si="14"/>
        <v>2.481579479842869E-2</v>
      </c>
      <c r="DA62" s="72"/>
    </row>
    <row r="63" spans="1:105" ht="12" customHeight="1" x14ac:dyDescent="0.25">
      <c r="A63" s="203" t="s">
        <v>2572</v>
      </c>
      <c r="B63" s="303">
        <f t="shared" ref="B63:W63" si="15">IF(B$27=0,0,B$27/B$5)</f>
        <v>0.2364113291645949</v>
      </c>
      <c r="C63" s="303">
        <f t="shared" si="15"/>
        <v>0.23383636335539035</v>
      </c>
      <c r="D63" s="303">
        <f t="shared" si="15"/>
        <v>0.23226975561312108</v>
      </c>
      <c r="E63" s="303">
        <f t="shared" si="15"/>
        <v>0.22411656852966891</v>
      </c>
      <c r="F63" s="303">
        <f t="shared" si="15"/>
        <v>0.22509578268803909</v>
      </c>
      <c r="G63" s="303">
        <f t="shared" si="15"/>
        <v>0.22486756555736256</v>
      </c>
      <c r="H63" s="303">
        <f t="shared" si="15"/>
        <v>0.22480090099345529</v>
      </c>
      <c r="I63" s="303">
        <f t="shared" si="15"/>
        <v>0.22488011078499842</v>
      </c>
      <c r="J63" s="303">
        <f t="shared" si="15"/>
        <v>0.22473839630006498</v>
      </c>
      <c r="K63" s="303">
        <f t="shared" si="15"/>
        <v>0.22438495320628879</v>
      </c>
      <c r="L63" s="303">
        <f t="shared" si="15"/>
        <v>0.23086165616650312</v>
      </c>
      <c r="M63" s="303">
        <f t="shared" si="15"/>
        <v>0.22695212728771319</v>
      </c>
      <c r="N63" s="303">
        <f t="shared" si="15"/>
        <v>0.22739867023227631</v>
      </c>
      <c r="O63" s="303">
        <f t="shared" si="15"/>
        <v>0.22671366990055572</v>
      </c>
      <c r="P63" s="303">
        <f t="shared" si="15"/>
        <v>0.22754960944128114</v>
      </c>
      <c r="Q63" s="303">
        <f t="shared" si="15"/>
        <v>0.22633293465649823</v>
      </c>
      <c r="R63" s="303">
        <f t="shared" si="15"/>
        <v>0.22417192539946992</v>
      </c>
      <c r="S63" s="303">
        <f t="shared" si="15"/>
        <v>0.22414537476487473</v>
      </c>
      <c r="T63" s="303">
        <f t="shared" si="15"/>
        <v>0.22400654389923622</v>
      </c>
      <c r="U63" s="303">
        <f t="shared" si="15"/>
        <v>0.22460021444206876</v>
      </c>
      <c r="V63" s="303">
        <f t="shared" si="15"/>
        <v>0.22492655027418798</v>
      </c>
      <c r="W63" s="303">
        <f t="shared" si="15"/>
        <v>0.22561604420991349</v>
      </c>
      <c r="DA63" s="175"/>
    </row>
    <row r="64" spans="1:105" ht="12" customHeight="1" x14ac:dyDescent="0.25">
      <c r="A64" s="62" t="s">
        <v>2573</v>
      </c>
      <c r="B64" s="304">
        <f t="shared" ref="B64:W64" si="16">IF(B$28=0,0,B$28/B$5)</f>
        <v>2.9131287620383094E-2</v>
      </c>
      <c r="C64" s="304">
        <f t="shared" si="16"/>
        <v>3.3674201707247518E-2</v>
      </c>
      <c r="D64" s="304">
        <f t="shared" si="16"/>
        <v>3.7677767830097894E-2</v>
      </c>
      <c r="E64" s="304">
        <f t="shared" si="16"/>
        <v>8.5509407563870793E-2</v>
      </c>
      <c r="F64" s="304">
        <f t="shared" si="16"/>
        <v>7.4159351456287589E-2</v>
      </c>
      <c r="G64" s="304">
        <f t="shared" si="16"/>
        <v>7.6334686313874148E-2</v>
      </c>
      <c r="H64" s="304">
        <f t="shared" si="16"/>
        <v>7.5341459197464891E-2</v>
      </c>
      <c r="I64" s="304">
        <f t="shared" si="16"/>
        <v>7.1504573678247169E-2</v>
      </c>
      <c r="J64" s="304">
        <f t="shared" si="16"/>
        <v>7.1609225986257824E-2</v>
      </c>
      <c r="K64" s="304">
        <f t="shared" si="16"/>
        <v>7.0937699564159018E-2</v>
      </c>
      <c r="L64" s="304">
        <f t="shared" si="16"/>
        <v>3.8526973228418755E-2</v>
      </c>
      <c r="M64" s="304">
        <f t="shared" si="16"/>
        <v>5.7284028027844713E-2</v>
      </c>
      <c r="N64" s="304">
        <f t="shared" si="16"/>
        <v>5.5489071786030734E-2</v>
      </c>
      <c r="O64" s="304">
        <f t="shared" si="16"/>
        <v>5.625839457406423E-2</v>
      </c>
      <c r="P64" s="304">
        <f t="shared" si="16"/>
        <v>5.2547968199098086E-2</v>
      </c>
      <c r="Q64" s="304">
        <f t="shared" si="16"/>
        <v>5.8788300933965754E-2</v>
      </c>
      <c r="R64" s="304">
        <f t="shared" si="16"/>
        <v>7.0839424551653665E-2</v>
      </c>
      <c r="S64" s="304">
        <f t="shared" si="16"/>
        <v>6.9776799727254285E-2</v>
      </c>
      <c r="T64" s="304">
        <f t="shared" si="16"/>
        <v>7.0216879488173914E-2</v>
      </c>
      <c r="U64" s="304">
        <f t="shared" si="16"/>
        <v>6.5832603741081366E-2</v>
      </c>
      <c r="V64" s="304">
        <f t="shared" si="16"/>
        <v>6.5572900147191471E-2</v>
      </c>
      <c r="W64" s="304">
        <f t="shared" si="16"/>
        <v>6.2171141323428401E-2</v>
      </c>
      <c r="DA64" s="72"/>
    </row>
    <row r="65" spans="1:105" ht="12" customHeight="1" x14ac:dyDescent="0.25">
      <c r="A65" s="62" t="s">
        <v>2580</v>
      </c>
      <c r="B65" s="304">
        <f t="shared" ref="B65:W65" si="17">IF(B$34=0,0,B$34/B$5)</f>
        <v>0.20728004154421178</v>
      </c>
      <c r="C65" s="304">
        <f t="shared" si="17"/>
        <v>0.20016216164814282</v>
      </c>
      <c r="D65" s="304">
        <f t="shared" si="17"/>
        <v>0.19459198778302317</v>
      </c>
      <c r="E65" s="304">
        <f t="shared" si="17"/>
        <v>0.13860716096579812</v>
      </c>
      <c r="F65" s="304">
        <f t="shared" si="17"/>
        <v>0.15093643123175149</v>
      </c>
      <c r="G65" s="304">
        <f t="shared" si="17"/>
        <v>0.1485328792434884</v>
      </c>
      <c r="H65" s="304">
        <f t="shared" si="17"/>
        <v>0.14945944179599041</v>
      </c>
      <c r="I65" s="304">
        <f t="shared" si="17"/>
        <v>0.15337553710675125</v>
      </c>
      <c r="J65" s="304">
        <f t="shared" si="17"/>
        <v>0.15312917031380716</v>
      </c>
      <c r="K65" s="304">
        <f t="shared" si="17"/>
        <v>0.15344725364212977</v>
      </c>
      <c r="L65" s="304">
        <f t="shared" si="17"/>
        <v>0.19233468293808437</v>
      </c>
      <c r="M65" s="304">
        <f t="shared" si="17"/>
        <v>0.16966809925986845</v>
      </c>
      <c r="N65" s="304">
        <f t="shared" si="17"/>
        <v>0.17190959844624557</v>
      </c>
      <c r="O65" s="304">
        <f t="shared" si="17"/>
        <v>0.17045527532649149</v>
      </c>
      <c r="P65" s="304">
        <f t="shared" si="17"/>
        <v>0.17500164124218304</v>
      </c>
      <c r="Q65" s="304">
        <f t="shared" si="17"/>
        <v>0.1675446337225325</v>
      </c>
      <c r="R65" s="304">
        <f t="shared" si="17"/>
        <v>0.15333250084781624</v>
      </c>
      <c r="S65" s="304">
        <f t="shared" si="17"/>
        <v>0.15436857503762047</v>
      </c>
      <c r="T65" s="304">
        <f t="shared" si="17"/>
        <v>0.15378966441106232</v>
      </c>
      <c r="U65" s="304">
        <f t="shared" si="17"/>
        <v>0.15876761070098738</v>
      </c>
      <c r="V65" s="304">
        <f t="shared" si="17"/>
        <v>0.15935365012699651</v>
      </c>
      <c r="W65" s="304">
        <f t="shared" si="17"/>
        <v>0.16344490288648506</v>
      </c>
      <c r="DA65" s="72"/>
    </row>
    <row r="66" spans="1:105" ht="12" customHeight="1" x14ac:dyDescent="0.25">
      <c r="A66" s="203" t="s">
        <v>2582</v>
      </c>
      <c r="B66" s="303">
        <f t="shared" ref="B66:W66" si="18">IF(B$35=0,0,B$35/B$5)</f>
        <v>0.13374216352590185</v>
      </c>
      <c r="C66" s="303">
        <f t="shared" si="18"/>
        <v>0.13832186037600117</v>
      </c>
      <c r="D66" s="303">
        <f t="shared" si="18"/>
        <v>0.14259667554433605</v>
      </c>
      <c r="E66" s="303">
        <f t="shared" si="18"/>
        <v>0.17537344957825368</v>
      </c>
      <c r="F66" s="303">
        <f t="shared" si="18"/>
        <v>0.16833767099428135</v>
      </c>
      <c r="G66" s="303">
        <f t="shared" si="18"/>
        <v>0.16991410959826081</v>
      </c>
      <c r="H66" s="303">
        <f t="shared" si="18"/>
        <v>0.16900267019062809</v>
      </c>
      <c r="I66" s="303">
        <f t="shared" si="18"/>
        <v>0.1662009132799192</v>
      </c>
      <c r="J66" s="303">
        <f t="shared" si="18"/>
        <v>0.16612347239166214</v>
      </c>
      <c r="K66" s="303">
        <f t="shared" si="18"/>
        <v>0.16778200348561942</v>
      </c>
      <c r="L66" s="303">
        <f t="shared" si="18"/>
        <v>0.14747901473126893</v>
      </c>
      <c r="M66" s="303">
        <f t="shared" si="18"/>
        <v>0.15811431809731211</v>
      </c>
      <c r="N66" s="303">
        <f t="shared" si="18"/>
        <v>0.15617143258061134</v>
      </c>
      <c r="O66" s="303">
        <f t="shared" si="18"/>
        <v>0.15878432211130872</v>
      </c>
      <c r="P66" s="303">
        <f t="shared" si="18"/>
        <v>0.15615521836796212</v>
      </c>
      <c r="Q66" s="303">
        <f t="shared" si="18"/>
        <v>0.15998680235070414</v>
      </c>
      <c r="R66" s="303">
        <f t="shared" si="18"/>
        <v>0.16849431013291294</v>
      </c>
      <c r="S66" s="303">
        <f t="shared" si="18"/>
        <v>0.1681790083895115</v>
      </c>
      <c r="T66" s="303">
        <f t="shared" si="18"/>
        <v>0.16869042763457359</v>
      </c>
      <c r="U66" s="303">
        <f t="shared" si="18"/>
        <v>0.16627693302542007</v>
      </c>
      <c r="V66" s="303">
        <f t="shared" si="18"/>
        <v>0.16496079498389335</v>
      </c>
      <c r="W66" s="303">
        <f t="shared" si="18"/>
        <v>0.16228952183310516</v>
      </c>
      <c r="DA66" s="175"/>
    </row>
    <row r="67" spans="1:105" ht="12" customHeight="1" x14ac:dyDescent="0.25">
      <c r="A67" s="203" t="s">
        <v>2594</v>
      </c>
      <c r="B67" s="303">
        <f t="shared" ref="B67:W67" si="19">IF(B$46=0,0,B$46/B$5)</f>
        <v>0.14218683322435943</v>
      </c>
      <c r="C67" s="303">
        <f t="shared" si="19"/>
        <v>0.14086695843689737</v>
      </c>
      <c r="D67" s="303">
        <f t="shared" si="19"/>
        <v>0.14004529450671854</v>
      </c>
      <c r="E67" s="303">
        <f t="shared" si="19"/>
        <v>0.13247867576871722</v>
      </c>
      <c r="F67" s="303">
        <f t="shared" si="19"/>
        <v>0.13419982795264032</v>
      </c>
      <c r="G67" s="303">
        <f t="shared" si="19"/>
        <v>0.13370484867247026</v>
      </c>
      <c r="H67" s="303">
        <f t="shared" si="19"/>
        <v>0.13388280763965624</v>
      </c>
      <c r="I67" s="303">
        <f t="shared" si="19"/>
        <v>0.13429820502321504</v>
      </c>
      <c r="J67" s="303">
        <f t="shared" si="19"/>
        <v>0.13394623417908752</v>
      </c>
      <c r="K67" s="303">
        <f t="shared" si="19"/>
        <v>0.13352758605372125</v>
      </c>
      <c r="L67" s="303">
        <f t="shared" si="19"/>
        <v>0.13837157989239598</v>
      </c>
      <c r="M67" s="303">
        <f t="shared" si="19"/>
        <v>0.13611873077903144</v>
      </c>
      <c r="N67" s="303">
        <f t="shared" si="19"/>
        <v>0.13659152325166729</v>
      </c>
      <c r="O67" s="303">
        <f t="shared" si="19"/>
        <v>0.13598138867148771</v>
      </c>
      <c r="P67" s="303">
        <f t="shared" si="19"/>
        <v>0.13667859456106743</v>
      </c>
      <c r="Q67" s="303">
        <f t="shared" si="19"/>
        <v>0.1357382036666519</v>
      </c>
      <c r="R67" s="303">
        <f t="shared" si="19"/>
        <v>0.13341186496428964</v>
      </c>
      <c r="S67" s="303">
        <f t="shared" si="19"/>
        <v>0.13357609216783134</v>
      </c>
      <c r="T67" s="303">
        <f t="shared" si="19"/>
        <v>0.13338351577720692</v>
      </c>
      <c r="U67" s="303">
        <f t="shared" si="19"/>
        <v>0.13408894056190249</v>
      </c>
      <c r="V67" s="303">
        <f t="shared" si="19"/>
        <v>0.13437574213138312</v>
      </c>
      <c r="W67" s="303">
        <f t="shared" si="19"/>
        <v>0.13506994075517956</v>
      </c>
      <c r="DA67" s="175"/>
    </row>
    <row r="68" spans="1:105" ht="12" customHeight="1" x14ac:dyDescent="0.25">
      <c r="A68" s="41" t="s">
        <v>2596</v>
      </c>
      <c r="B68" s="237">
        <f t="shared" ref="B68:W68" si="20">IF(B$47=0,0,B$47/B$5)</f>
        <v>8.9054547784757437E-2</v>
      </c>
      <c r="C68" s="237">
        <f t="shared" si="20"/>
        <v>8.8227882968722984E-2</v>
      </c>
      <c r="D68" s="237">
        <f t="shared" si="20"/>
        <v>8.7713257893575119E-2</v>
      </c>
      <c r="E68" s="237">
        <f t="shared" si="20"/>
        <v>8.2974128434878253E-2</v>
      </c>
      <c r="F68" s="237">
        <f t="shared" si="20"/>
        <v>8.4052121564988716E-2</v>
      </c>
      <c r="G68" s="237">
        <f t="shared" si="20"/>
        <v>8.3742105827534219E-2</v>
      </c>
      <c r="H68" s="237">
        <f t="shared" si="20"/>
        <v>8.3853565201005023E-2</v>
      </c>
      <c r="I68" s="237">
        <f t="shared" si="20"/>
        <v>8.4113737154377366E-2</v>
      </c>
      <c r="J68" s="237">
        <f t="shared" si="20"/>
        <v>8.389329055150703E-2</v>
      </c>
      <c r="K68" s="237">
        <f t="shared" si="20"/>
        <v>8.3631082591459169E-2</v>
      </c>
      <c r="L68" s="237">
        <f t="shared" si="20"/>
        <v>8.6664975892216806E-2</v>
      </c>
      <c r="M68" s="237">
        <f t="shared" si="20"/>
        <v>8.5253970003215815E-2</v>
      </c>
      <c r="N68" s="237">
        <f t="shared" si="20"/>
        <v>8.5550089685269531E-2</v>
      </c>
      <c r="O68" s="237">
        <f t="shared" si="20"/>
        <v>8.5167949807099533E-2</v>
      </c>
      <c r="P68" s="237">
        <f t="shared" si="20"/>
        <v>8.5604624243131339E-2</v>
      </c>
      <c r="Q68" s="237">
        <f t="shared" si="20"/>
        <v>8.5015638020258424E-2</v>
      </c>
      <c r="R68" s="237">
        <f t="shared" si="20"/>
        <v>8.3558604085153101E-2</v>
      </c>
      <c r="S68" s="237">
        <f t="shared" si="20"/>
        <v>8.3661462971687889E-2</v>
      </c>
      <c r="T68" s="237">
        <f t="shared" si="20"/>
        <v>8.35408484042756E-2</v>
      </c>
      <c r="U68" s="237">
        <f t="shared" si="20"/>
        <v>8.3982670503921747E-2</v>
      </c>
      <c r="V68" s="237">
        <f t="shared" si="20"/>
        <v>8.4162300245261834E-2</v>
      </c>
      <c r="W68" s="237">
        <f t="shared" si="20"/>
        <v>8.4597091168676253E-2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343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26</v>
      </c>
      <c r="B72" s="324">
        <f>IF(B$5=0,0,B$5/MAE_fec!B$5)</f>
        <v>0.56473801663490686</v>
      </c>
      <c r="C72" s="324">
        <f>IF(C$5=0,0,C$5/MAE_fec!C$5)</f>
        <v>0.56475537703555601</v>
      </c>
      <c r="D72" s="324">
        <f>IF(D$5=0,0,D$5/MAE_fec!D$5)</f>
        <v>0.56400064282510021</v>
      </c>
      <c r="E72" s="324">
        <f>IF(E$5=0,0,E$5/MAE_fec!E$5)</f>
        <v>0.551419143639586</v>
      </c>
      <c r="F72" s="324">
        <f>IF(F$5=0,0,F$5/MAE_fec!F$5)</f>
        <v>0.5551714070992595</v>
      </c>
      <c r="G72" s="324">
        <f>IF(G$5=0,0,G$5/MAE_fec!G$5)</f>
        <v>0.55526960164177808</v>
      </c>
      <c r="H72" s="324">
        <f>IF(H$5=0,0,H$5/MAE_fec!H$5)</f>
        <v>0.5552368849843855</v>
      </c>
      <c r="I72" s="324">
        <f>IF(I$5=0,0,I$5/MAE_fec!I$5)</f>
        <v>0.5564243818148108</v>
      </c>
      <c r="J72" s="324">
        <f>IF(J$5=0,0,J$5/MAE_fec!J$5)</f>
        <v>0.55804660775926129</v>
      </c>
      <c r="K72" s="324">
        <f>IF(K$5=0,0,K$5/MAE_fec!K$5)</f>
        <v>0.55793065527670216</v>
      </c>
      <c r="L72" s="324">
        <f>IF(L$5=0,0,L$5/MAE_fec!L$5)</f>
        <v>0.56581703940295602</v>
      </c>
      <c r="M72" s="324">
        <f>IF(M$5=0,0,M$5/MAE_fec!M$5)</f>
        <v>0.5617921980734224</v>
      </c>
      <c r="N72" s="324">
        <f>IF(N$5=0,0,N$5/MAE_fec!N$5)</f>
        <v>0.56253088283469943</v>
      </c>
      <c r="O72" s="324">
        <f>IF(O$5=0,0,O$5/MAE_fec!O$5)</f>
        <v>0.5627852094371798</v>
      </c>
      <c r="P72" s="324">
        <f>IF(P$5=0,0,P$5/MAE_fec!P$5)</f>
        <v>0.56313434977187993</v>
      </c>
      <c r="Q72" s="324">
        <f>IF(Q$5=0,0,Q$5/MAE_fec!Q$5)</f>
        <v>0.56165476702246808</v>
      </c>
      <c r="R72" s="324">
        <f>IF(R$5=0,0,R$5/MAE_fec!R$5)</f>
        <v>0.558821593009595</v>
      </c>
      <c r="S72" s="324">
        <f>IF(S$5=0,0,S$5/MAE_fec!S$5)</f>
        <v>0.55921884161148117</v>
      </c>
      <c r="T72" s="324">
        <f>IF(T$5=0,0,T$5/MAE_fec!T$5)</f>
        <v>0.55934163224752942</v>
      </c>
      <c r="U72" s="324">
        <f>IF(U$5=0,0,U$5/MAE_fec!U$5)</f>
        <v>0.56031975933424572</v>
      </c>
      <c r="V72" s="324">
        <f>IF(V$5=0,0,V$5/MAE_fec!V$5)</f>
        <v>0.56026562667846447</v>
      </c>
      <c r="W72" s="324">
        <f>IF(W$5=0,0,W$5/MAE_fec!W$5)</f>
        <v>0.56095736329392842</v>
      </c>
      <c r="DA72" s="95"/>
    </row>
    <row r="73" spans="1:105" ht="12" customHeight="1" x14ac:dyDescent="0.25">
      <c r="A73" s="202" t="s">
        <v>92</v>
      </c>
      <c r="B73" s="337">
        <f>IF(B$6=0,0,B$6/MAE_fec!B$6)</f>
        <v>0.47966475695204536</v>
      </c>
      <c r="C73" s="337">
        <f>IF(C$6=0,0,C$6/MAE_fec!C$6)</f>
        <v>0.47966475695204541</v>
      </c>
      <c r="D73" s="337">
        <f>IF(D$6=0,0,D$6/MAE_fec!D$6)</f>
        <v>0.47966475695204513</v>
      </c>
      <c r="E73" s="337">
        <f>IF(E$6=0,0,E$6/MAE_fec!E$6)</f>
        <v>0.47966475695204536</v>
      </c>
      <c r="F73" s="337">
        <f>IF(F$6=0,0,F$6/MAE_fec!F$6)</f>
        <v>0.47966475695204541</v>
      </c>
      <c r="G73" s="337">
        <f>IF(G$6=0,0,G$6/MAE_fec!G$6)</f>
        <v>0.4796647569520453</v>
      </c>
      <c r="H73" s="337">
        <f>IF(H$6=0,0,H$6/MAE_fec!H$6)</f>
        <v>0.47966475695204536</v>
      </c>
      <c r="I73" s="337">
        <f>IF(I$6=0,0,I$6/MAE_fec!I$6)</f>
        <v>0.47966475695204547</v>
      </c>
      <c r="J73" s="337">
        <f>IF(J$6=0,0,J$6/MAE_fec!J$6)</f>
        <v>0.47966475695204536</v>
      </c>
      <c r="K73" s="337">
        <f>IF(K$6=0,0,K$6/MAE_fec!K$6)</f>
        <v>0.47966475695204525</v>
      </c>
      <c r="L73" s="337">
        <f>IF(L$6=0,0,L$6/MAE_fec!L$6)</f>
        <v>0.47966475695204547</v>
      </c>
      <c r="M73" s="337">
        <f>IF(M$6=0,0,M$6/MAE_fec!M$6)</f>
        <v>0.47966475695204536</v>
      </c>
      <c r="N73" s="337">
        <f>IF(N$6=0,0,N$6/MAE_fec!N$6)</f>
        <v>0.47966475695204525</v>
      </c>
      <c r="O73" s="337">
        <f>IF(O$6=0,0,O$6/MAE_fec!O$6)</f>
        <v>0.47966475695204541</v>
      </c>
      <c r="P73" s="337">
        <f>IF(P$6=0,0,P$6/MAE_fec!P$6)</f>
        <v>0.47966475695204525</v>
      </c>
      <c r="Q73" s="337">
        <f>IF(Q$6=0,0,Q$6/MAE_fec!Q$6)</f>
        <v>0.47966475695204547</v>
      </c>
      <c r="R73" s="337">
        <f>IF(R$6=0,0,R$6/MAE_fec!R$6)</f>
        <v>0.47966475695204541</v>
      </c>
      <c r="S73" s="337">
        <f>IF(S$6=0,0,S$6/MAE_fec!S$6)</f>
        <v>0.47966475695204541</v>
      </c>
      <c r="T73" s="337">
        <f>IF(T$6=0,0,T$6/MAE_fec!T$6)</f>
        <v>0.4796647569520453</v>
      </c>
      <c r="U73" s="337">
        <f>IF(U$6=0,0,U$6/MAE_fec!U$6)</f>
        <v>0.47966475695204525</v>
      </c>
      <c r="V73" s="337">
        <f>IF(V$6=0,0,V$6/MAE_fec!V$6)</f>
        <v>0.47966475695204536</v>
      </c>
      <c r="W73" s="337">
        <f>IF(W$6=0,0,W$6/MAE_fec!W$6)</f>
        <v>0.47966475695204541</v>
      </c>
      <c r="DA73" s="174"/>
    </row>
    <row r="74" spans="1:105" ht="12" customHeight="1" x14ac:dyDescent="0.25">
      <c r="A74" s="202" t="s">
        <v>93</v>
      </c>
      <c r="B74" s="337">
        <f>IF(B$7=0,0,B$7/MAE_fec!B$7)</f>
        <v>0.12454956071599259</v>
      </c>
      <c r="C74" s="337">
        <f>IF(C$7=0,0,C$7/MAE_fec!C$7)</f>
        <v>0.12454956071599259</v>
      </c>
      <c r="D74" s="337">
        <f>IF(D$7=0,0,D$7/MAE_fec!D$7)</f>
        <v>0.12454956071599256</v>
      </c>
      <c r="E74" s="337">
        <f>IF(E$7=0,0,E$7/MAE_fec!E$7)</f>
        <v>0.12454956071599259</v>
      </c>
      <c r="F74" s="337">
        <f>IF(F$7=0,0,F$7/MAE_fec!F$7)</f>
        <v>0.1245495607159926</v>
      </c>
      <c r="G74" s="337">
        <f>IF(G$7=0,0,G$7/MAE_fec!G$7)</f>
        <v>0.12454956071599259</v>
      </c>
      <c r="H74" s="337">
        <f>IF(H$7=0,0,H$7/MAE_fec!H$7)</f>
        <v>0.12454956071599259</v>
      </c>
      <c r="I74" s="337">
        <f>IF(I$7=0,0,I$7/MAE_fec!I$7)</f>
        <v>0.12454956071599256</v>
      </c>
      <c r="J74" s="337">
        <f>IF(J$7=0,0,J$7/MAE_fec!J$7)</f>
        <v>0.12454956071599255</v>
      </c>
      <c r="K74" s="337">
        <f>IF(K$7=0,0,K$7/MAE_fec!K$7)</f>
        <v>0.12454956071599257</v>
      </c>
      <c r="L74" s="337">
        <f>IF(L$7=0,0,L$7/MAE_fec!L$7)</f>
        <v>0.1245495607159926</v>
      </c>
      <c r="M74" s="337">
        <f>IF(M$7=0,0,M$7/MAE_fec!M$7)</f>
        <v>0.12454956071599259</v>
      </c>
      <c r="N74" s="337">
        <f>IF(N$7=0,0,N$7/MAE_fec!N$7)</f>
        <v>0.12454956071599259</v>
      </c>
      <c r="O74" s="337">
        <f>IF(O$7=0,0,O$7/MAE_fec!O$7)</f>
        <v>0.12454956071599256</v>
      </c>
      <c r="P74" s="337">
        <f>IF(P$7=0,0,P$7/MAE_fec!P$7)</f>
        <v>0.12454956071599256</v>
      </c>
      <c r="Q74" s="337">
        <f>IF(Q$7=0,0,Q$7/MAE_fec!Q$7)</f>
        <v>0.12454956071599259</v>
      </c>
      <c r="R74" s="337">
        <f>IF(R$7=0,0,R$7/MAE_fec!R$7)</f>
        <v>0.12454956071599259</v>
      </c>
      <c r="S74" s="337">
        <f>IF(S$7=0,0,S$7/MAE_fec!S$7)</f>
        <v>0.12454956071599259</v>
      </c>
      <c r="T74" s="337">
        <f>IF(T$7=0,0,T$7/MAE_fec!T$7)</f>
        <v>0.12454956071599256</v>
      </c>
      <c r="U74" s="337">
        <f>IF(U$7=0,0,U$7/MAE_fec!U$7)</f>
        <v>0.12454956071599256</v>
      </c>
      <c r="V74" s="337">
        <f>IF(V$7=0,0,V$7/MAE_fec!V$7)</f>
        <v>0.12454956071599257</v>
      </c>
      <c r="W74" s="337">
        <f>IF(W$7=0,0,W$7/MAE_fec!W$7)</f>
        <v>0.12454956071599257</v>
      </c>
      <c r="DA74" s="174"/>
    </row>
    <row r="75" spans="1:105" ht="12" customHeight="1" x14ac:dyDescent="0.25">
      <c r="A75" s="202" t="s">
        <v>94</v>
      </c>
      <c r="B75" s="337">
        <f>IF(B$8=0,0,B$8/MAE_fec!B$8)</f>
        <v>0.66740546499008691</v>
      </c>
      <c r="C75" s="337">
        <f>IF(C$8=0,0,C$8/MAE_fec!C$8)</f>
        <v>0.66740546499008679</v>
      </c>
      <c r="D75" s="337">
        <f>IF(D$8=0,0,D$8/MAE_fec!D$8)</f>
        <v>0.66740546499008679</v>
      </c>
      <c r="E75" s="337">
        <f>IF(E$8=0,0,E$8/MAE_fec!E$8)</f>
        <v>0.66740546499008691</v>
      </c>
      <c r="F75" s="337">
        <f>IF(F$8=0,0,F$8/MAE_fec!F$8)</f>
        <v>0.66740546499008668</v>
      </c>
      <c r="G75" s="337">
        <f>IF(G$8=0,0,G$8/MAE_fec!G$8)</f>
        <v>0.66740546499008679</v>
      </c>
      <c r="H75" s="337">
        <f>IF(H$8=0,0,H$8/MAE_fec!H$8)</f>
        <v>0.66740546499008679</v>
      </c>
      <c r="I75" s="337">
        <f>IF(I$8=0,0,I$8/MAE_fec!I$8)</f>
        <v>0.66740546499008679</v>
      </c>
      <c r="J75" s="337">
        <f>IF(J$8=0,0,J$8/MAE_fec!J$8)</f>
        <v>0.66740546499008702</v>
      </c>
      <c r="K75" s="337">
        <f>IF(K$8=0,0,K$8/MAE_fec!K$8)</f>
        <v>0.66740546499008679</v>
      </c>
      <c r="L75" s="337">
        <f>IF(L$8=0,0,L$8/MAE_fec!L$8)</f>
        <v>0.66740546499008679</v>
      </c>
      <c r="M75" s="337">
        <f>IF(M$8=0,0,M$8/MAE_fec!M$8)</f>
        <v>0.66740546499008668</v>
      </c>
      <c r="N75" s="337">
        <f>IF(N$8=0,0,N$8/MAE_fec!N$8)</f>
        <v>0.66740546499008679</v>
      </c>
      <c r="O75" s="337">
        <f>IF(O$8=0,0,O$8/MAE_fec!O$8)</f>
        <v>0.66740546499008691</v>
      </c>
      <c r="P75" s="337">
        <f>IF(P$8=0,0,P$8/MAE_fec!P$8)</f>
        <v>0.66740546499008691</v>
      </c>
      <c r="Q75" s="337">
        <f>IF(Q$8=0,0,Q$8/MAE_fec!Q$8)</f>
        <v>0.66740546499008691</v>
      </c>
      <c r="R75" s="337">
        <f>IF(R$8=0,0,R$8/MAE_fec!R$8)</f>
        <v>0.66740546499008679</v>
      </c>
      <c r="S75" s="337">
        <f>IF(S$8=0,0,S$8/MAE_fec!S$8)</f>
        <v>0.66740546499008668</v>
      </c>
      <c r="T75" s="337">
        <f>IF(T$8=0,0,T$8/MAE_fec!T$8)</f>
        <v>0.66740546499008679</v>
      </c>
      <c r="U75" s="337">
        <f>IF(U$8=0,0,U$8/MAE_fec!U$8)</f>
        <v>0.66740546499008679</v>
      </c>
      <c r="V75" s="337">
        <f>IF(V$8=0,0,V$8/MAE_fec!V$8)</f>
        <v>0.66740546499008679</v>
      </c>
      <c r="W75" s="337">
        <f>IF(W$8=0,0,W$8/MAE_fec!W$8)</f>
        <v>0.66740546499008702</v>
      </c>
      <c r="DA75" s="174"/>
    </row>
    <row r="76" spans="1:105" ht="12" customHeight="1" x14ac:dyDescent="0.25">
      <c r="A76" s="202" t="s">
        <v>95</v>
      </c>
      <c r="B76" s="337">
        <f>IF(B$9=0,0,B$9/MAE_fec!B$9)</f>
        <v>0.47282856214673591</v>
      </c>
      <c r="C76" s="337">
        <f>IF(C$9=0,0,C$9/MAE_fec!C$9)</f>
        <v>0.47282856214673585</v>
      </c>
      <c r="D76" s="337">
        <f>IF(D$9=0,0,D$9/MAE_fec!D$9)</f>
        <v>0.47282856214673596</v>
      </c>
      <c r="E76" s="337">
        <f>IF(E$9=0,0,E$9/MAE_fec!E$9)</f>
        <v>0.47282856214673585</v>
      </c>
      <c r="F76" s="337">
        <f>IF(F$9=0,0,F$9/MAE_fec!F$9)</f>
        <v>0.4728285621467358</v>
      </c>
      <c r="G76" s="337">
        <f>IF(G$9=0,0,G$9/MAE_fec!G$9)</f>
        <v>0.4728285621467358</v>
      </c>
      <c r="H76" s="337">
        <f>IF(H$9=0,0,H$9/MAE_fec!H$9)</f>
        <v>0.47282856214673602</v>
      </c>
      <c r="I76" s="337">
        <f>IF(I$9=0,0,I$9/MAE_fec!I$9)</f>
        <v>0.47282856214673602</v>
      </c>
      <c r="J76" s="337">
        <f>IF(J$9=0,0,J$9/MAE_fec!J$9)</f>
        <v>0.47282856214673596</v>
      </c>
      <c r="K76" s="337">
        <f>IF(K$9=0,0,K$9/MAE_fec!K$9)</f>
        <v>0.47282856214673591</v>
      </c>
      <c r="L76" s="337">
        <f>IF(L$9=0,0,L$9/MAE_fec!L$9)</f>
        <v>0.47282856214673602</v>
      </c>
      <c r="M76" s="337">
        <f>IF(M$9=0,0,M$9/MAE_fec!M$9)</f>
        <v>0.47282856214673591</v>
      </c>
      <c r="N76" s="337">
        <f>IF(N$9=0,0,N$9/MAE_fec!N$9)</f>
        <v>0.47282856214673596</v>
      </c>
      <c r="O76" s="337">
        <f>IF(O$9=0,0,O$9/MAE_fec!O$9)</f>
        <v>0.4728285621467358</v>
      </c>
      <c r="P76" s="337">
        <f>IF(P$9=0,0,P$9/MAE_fec!P$9)</f>
        <v>0.47282856214673574</v>
      </c>
      <c r="Q76" s="337">
        <f>IF(Q$9=0,0,Q$9/MAE_fec!Q$9)</f>
        <v>0.47282856214673602</v>
      </c>
      <c r="R76" s="337">
        <f>IF(R$9=0,0,R$9/MAE_fec!R$9)</f>
        <v>0.4728285621467358</v>
      </c>
      <c r="S76" s="337">
        <f>IF(S$9=0,0,S$9/MAE_fec!S$9)</f>
        <v>0.47282856214673596</v>
      </c>
      <c r="T76" s="337">
        <f>IF(T$9=0,0,T$9/MAE_fec!T$9)</f>
        <v>0.47282856214673596</v>
      </c>
      <c r="U76" s="337">
        <f>IF(U$9=0,0,U$9/MAE_fec!U$9)</f>
        <v>0.47282856214673602</v>
      </c>
      <c r="V76" s="337">
        <f>IF(V$9=0,0,V$9/MAE_fec!V$9)</f>
        <v>0.47282856214673613</v>
      </c>
      <c r="W76" s="337">
        <f>IF(W$9=0,0,W$9/MAE_fec!W$9)</f>
        <v>0.47282856214673602</v>
      </c>
      <c r="DA76" s="174"/>
    </row>
    <row r="77" spans="1:105" ht="12" customHeight="1" x14ac:dyDescent="0.25">
      <c r="A77" s="202" t="s">
        <v>96</v>
      </c>
      <c r="B77" s="337">
        <f>IF(B$10=0,0,B$10/MAE_fec!B$10)</f>
        <v>0.83421443878525947</v>
      </c>
      <c r="C77" s="337">
        <f>IF(C$10=0,0,C$10/MAE_fec!C$10)</f>
        <v>0.82760863524075556</v>
      </c>
      <c r="D77" s="337">
        <f>IF(D$10=0,0,D$10/MAE_fec!D$10)</f>
        <v>0.82165507135798599</v>
      </c>
      <c r="E77" s="337">
        <f>IF(E$10=0,0,E$10/MAE_fec!E$10)</f>
        <v>0.80686331451114701</v>
      </c>
      <c r="F77" s="337">
        <f>IF(F$10=0,0,F$10/MAE_fec!F$10)</f>
        <v>0.80745349508715003</v>
      </c>
      <c r="G77" s="337">
        <f>IF(G$10=0,0,G$10/MAE_fec!G$10)</f>
        <v>0.80890975792228503</v>
      </c>
      <c r="H77" s="337">
        <f>IF(H$10=0,0,H$10/MAE_fec!H$10)</f>
        <v>0.80408582909888515</v>
      </c>
      <c r="I77" s="337">
        <f>IF(I$10=0,0,I$10/MAE_fec!I$10)</f>
        <v>0.80452180865674372</v>
      </c>
      <c r="J77" s="337">
        <f>IF(J$10=0,0,J$10/MAE_fec!J$10)</f>
        <v>0.80050089174193029</v>
      </c>
      <c r="K77" s="337">
        <f>IF(K$10=0,0,K$10/MAE_fec!K$10)</f>
        <v>0.79946333585111073</v>
      </c>
      <c r="L77" s="337">
        <f>IF(L$10=0,0,L$10/MAE_fec!L$10)</f>
        <v>0.81519242424170979</v>
      </c>
      <c r="M77" s="337">
        <f>IF(M$10=0,0,M$10/MAE_fec!M$10)</f>
        <v>0.80954931541073416</v>
      </c>
      <c r="N77" s="337">
        <f>IF(N$10=0,0,N$10/MAE_fec!N$10)</f>
        <v>0.80934642785499167</v>
      </c>
      <c r="O77" s="337">
        <f>IF(O$10=0,0,O$10/MAE_fec!O$10)</f>
        <v>0.80757183245926378</v>
      </c>
      <c r="P77" s="337">
        <f>IF(P$10=0,0,P$10/MAE_fec!P$10)</f>
        <v>0.81149986537079688</v>
      </c>
      <c r="Q77" s="337">
        <f>IF(Q$10=0,0,Q$10/MAE_fec!Q$10)</f>
        <v>0.80464073016647453</v>
      </c>
      <c r="R77" s="337">
        <f>IF(R$10=0,0,R$10/MAE_fec!R$10)</f>
        <v>0.80023413022731271</v>
      </c>
      <c r="S77" s="337">
        <f>IF(S$10=0,0,S$10/MAE_fec!S$10)</f>
        <v>0.79990680306852557</v>
      </c>
      <c r="T77" s="337">
        <f>IF(T$10=0,0,T$10/MAE_fec!T$10)</f>
        <v>0.79838688820238579</v>
      </c>
      <c r="U77" s="337">
        <f>IF(U$10=0,0,U$10/MAE_fec!U$10)</f>
        <v>0.80062583923612507</v>
      </c>
      <c r="V77" s="337">
        <f>IF(V$10=0,0,V$10/MAE_fec!V$10)</f>
        <v>0.79984360247917963</v>
      </c>
      <c r="W77" s="337">
        <f>IF(W$10=0,0,W$10/MAE_fec!W$10)</f>
        <v>0.8017084812734272</v>
      </c>
      <c r="DA77" s="174"/>
    </row>
    <row r="78" spans="1:105" ht="12" customHeight="1" x14ac:dyDescent="0.25">
      <c r="A78" s="40" t="s">
        <v>2557</v>
      </c>
      <c r="B78" s="355">
        <f>IF(B$16=0,0,B$16/MAE_fec!B$16)</f>
        <v>0.60751440473404605</v>
      </c>
      <c r="C78" s="355">
        <f>IF(C$16=0,0,C$16/MAE_fec!C$16)</f>
        <v>0.6058269010820535</v>
      </c>
      <c r="D78" s="355">
        <f>IF(D$16=0,0,D$16/MAE_fec!D$16)</f>
        <v>0.60305630853254444</v>
      </c>
      <c r="E78" s="355">
        <f>IF(E$16=0,0,E$16/MAE_fec!E$16)</f>
        <v>0.56725100787226646</v>
      </c>
      <c r="F78" s="355">
        <f>IF(F$16=0,0,F$16/MAE_fec!F$16)</f>
        <v>0.57690969964716043</v>
      </c>
      <c r="G78" s="355">
        <f>IF(G$16=0,0,G$16/MAE_fec!G$16)</f>
        <v>0.57613458033592813</v>
      </c>
      <c r="H78" s="355">
        <f>IF(H$16=0,0,H$16/MAE_fec!H$16)</f>
        <v>0.57672597285616534</v>
      </c>
      <c r="I78" s="355">
        <f>IF(I$16=0,0,I$16/MAE_fec!I$16)</f>
        <v>0.58025142869660828</v>
      </c>
      <c r="J78" s="355">
        <f>IF(J$16=0,0,J$16/MAE_fec!J$16)</f>
        <v>0.5828743158409625</v>
      </c>
      <c r="K78" s="355">
        <f>IF(K$16=0,0,K$16/MAE_fec!K$16)</f>
        <v>0.58337294933126493</v>
      </c>
      <c r="L78" s="355">
        <f>IF(L$16=0,0,L$16/MAE_fec!L$16)</f>
        <v>0.60593082393008368</v>
      </c>
      <c r="M78" s="355">
        <f>IF(M$16=0,0,M$16/MAE_fec!M$16)</f>
        <v>0.59279242580631974</v>
      </c>
      <c r="N78" s="355">
        <f>IF(N$16=0,0,N$16/MAE_fec!N$16)</f>
        <v>0.59418246940916264</v>
      </c>
      <c r="O78" s="355">
        <f>IF(O$16=0,0,O$16/MAE_fec!O$16)</f>
        <v>0.59374686760552053</v>
      </c>
      <c r="P78" s="355">
        <f>IF(P$16=0,0,P$16/MAE_fec!P$16)</f>
        <v>0.59561848639385551</v>
      </c>
      <c r="Q78" s="355">
        <f>IF(Q$16=0,0,Q$16/MAE_fec!Q$16)</f>
        <v>0.59149980726355056</v>
      </c>
      <c r="R78" s="355">
        <f>IF(R$16=0,0,R$16/MAE_fec!R$16)</f>
        <v>0.58359003504417772</v>
      </c>
      <c r="S78" s="355">
        <f>IF(S$16=0,0,S$16/MAE_fec!S$16)</f>
        <v>0.58394962118750471</v>
      </c>
      <c r="T78" s="355">
        <f>IF(T$16=0,0,T$16/MAE_fec!T$16)</f>
        <v>0.58409972050956671</v>
      </c>
      <c r="U78" s="355">
        <f>IF(U$16=0,0,U$16/MAE_fec!U$16)</f>
        <v>0.58688856219608809</v>
      </c>
      <c r="V78" s="355">
        <f>IF(V$16=0,0,V$16/MAE_fec!V$16)</f>
        <v>0.5872738818910358</v>
      </c>
      <c r="W78" s="355">
        <f>IF(W$16=0,0,W$16/MAE_fec!W$16)</f>
        <v>0.58954011306470255</v>
      </c>
      <c r="DA78" s="96"/>
    </row>
    <row r="79" spans="1:105" ht="12" customHeight="1" x14ac:dyDescent="0.25">
      <c r="A79" s="203" t="s">
        <v>2567</v>
      </c>
      <c r="B79" s="351">
        <f>IF(B$24=0,0,B$24/MAE_fec!B$24)</f>
        <v>0.47884141541862701</v>
      </c>
      <c r="C79" s="351">
        <f>IF(C$24=0,0,C$24/MAE_fec!C$24)</f>
        <v>0.47535601460367549</v>
      </c>
      <c r="D79" s="351">
        <f>IF(D$24=0,0,D$24/MAE_fec!D$24)</f>
        <v>0.47442778177264194</v>
      </c>
      <c r="E79" s="351">
        <f>IF(E$24=0,0,E$24/MAE_fec!E$24)</f>
        <v>0.47112207849897147</v>
      </c>
      <c r="F79" s="351">
        <f>IF(F$24=0,0,F$24/MAE_fec!F$24)</f>
        <v>0.47111440837830915</v>
      </c>
      <c r="G79" s="351">
        <f>IF(G$24=0,0,G$24/MAE_fec!G$24)</f>
        <v>0.47092638153972594</v>
      </c>
      <c r="H79" s="351">
        <f>IF(H$24=0,0,H$24/MAE_fec!H$24)</f>
        <v>0.47058545563193732</v>
      </c>
      <c r="I79" s="351">
        <f>IF(I$24=0,0,I$24/MAE_fec!I$24)</f>
        <v>0.46982381034239157</v>
      </c>
      <c r="J79" s="351">
        <f>IF(J$24=0,0,J$24/MAE_fec!J$24)</f>
        <v>0.46902554170304439</v>
      </c>
      <c r="K79" s="351">
        <f>IF(K$24=0,0,K$24/MAE_fec!K$24)</f>
        <v>0.46887282594066021</v>
      </c>
      <c r="L79" s="351">
        <f>IF(L$24=0,0,L$24/MAE_fec!L$24)</f>
        <v>0.47240592519537788</v>
      </c>
      <c r="M79" s="351">
        <f>IF(M$24=0,0,M$24/MAE_fec!M$24)</f>
        <v>0.47049743668477823</v>
      </c>
      <c r="N79" s="351">
        <f>IF(N$24=0,0,N$24/MAE_fec!N$24)</f>
        <v>0.47065083042561123</v>
      </c>
      <c r="O79" s="351">
        <f>IF(O$24=0,0,O$24/MAE_fec!O$24)</f>
        <v>0.47034340751711196</v>
      </c>
      <c r="P79" s="351">
        <f>IF(P$24=0,0,P$24/MAE_fec!P$24)</f>
        <v>0.47096909511665475</v>
      </c>
      <c r="Q79" s="351">
        <f>IF(Q$24=0,0,Q$24/MAE_fec!Q$24)</f>
        <v>0.47018738113179098</v>
      </c>
      <c r="R79" s="351">
        <f>IF(R$24=0,0,R$24/MAE_fec!R$24)</f>
        <v>0.4688580400839345</v>
      </c>
      <c r="S79" s="351">
        <f>IF(S$24=0,0,S$24/MAE_fec!S$24)</f>
        <v>0.46891950582021785</v>
      </c>
      <c r="T79" s="351">
        <f>IF(T$24=0,0,T$24/MAE_fec!T$24)</f>
        <v>0.46873510646198951</v>
      </c>
      <c r="U79" s="351">
        <f>IF(U$24=0,0,U$24/MAE_fec!U$24)</f>
        <v>0.46916136782296425</v>
      </c>
      <c r="V79" s="351">
        <f>IF(V$24=0,0,V$24/MAE_fec!V$24)</f>
        <v>0.46923084829569256</v>
      </c>
      <c r="W79" s="351">
        <f>IF(W$24=0,0,W$24/MAE_fec!W$24)</f>
        <v>0.46960600346731046</v>
      </c>
      <c r="DA79" s="175"/>
    </row>
    <row r="80" spans="1:105" ht="12" customHeight="1" x14ac:dyDescent="0.25">
      <c r="A80" s="203" t="s">
        <v>2572</v>
      </c>
      <c r="B80" s="351">
        <f>IF(B$27=0,0,B$27/MAE_fec!B$27)</f>
        <v>0.52072663262918195</v>
      </c>
      <c r="C80" s="351">
        <f>IF(C$27=0,0,C$27/MAE_fec!C$27)</f>
        <v>0.51928020092747462</v>
      </c>
      <c r="D80" s="351">
        <f>IF(D$27=0,0,D$27/MAE_fec!D$27)</f>
        <v>0.51690540731360957</v>
      </c>
      <c r="E80" s="351">
        <f>IF(E$27=0,0,E$27/MAE_fec!E$27)</f>
        <v>0.48621514960479983</v>
      </c>
      <c r="F80" s="351">
        <f>IF(F$27=0,0,F$27/MAE_fec!F$27)</f>
        <v>0.49449402826899463</v>
      </c>
      <c r="G80" s="351">
        <f>IF(G$27=0,0,G$27/MAE_fec!G$27)</f>
        <v>0.49382964028793847</v>
      </c>
      <c r="H80" s="351">
        <f>IF(H$27=0,0,H$27/MAE_fec!H$27)</f>
        <v>0.49433654816242761</v>
      </c>
      <c r="I80" s="351">
        <f>IF(I$27=0,0,I$27/MAE_fec!I$27)</f>
        <v>0.49735836745423584</v>
      </c>
      <c r="J80" s="351">
        <f>IF(J$27=0,0,J$27/MAE_fec!J$27)</f>
        <v>0.49960655643511059</v>
      </c>
      <c r="K80" s="351">
        <f>IF(K$27=0,0,K$27/MAE_fec!K$27)</f>
        <v>0.50003395656965566</v>
      </c>
      <c r="L80" s="351">
        <f>IF(L$27=0,0,L$27/MAE_fec!L$27)</f>
        <v>0.51936927765435748</v>
      </c>
      <c r="M80" s="351">
        <f>IF(M$27=0,0,M$27/MAE_fec!M$27)</f>
        <v>0.50810779354827407</v>
      </c>
      <c r="N80" s="351">
        <f>IF(N$27=0,0,N$27/MAE_fec!N$27)</f>
        <v>0.50929925949356813</v>
      </c>
      <c r="O80" s="351">
        <f>IF(O$27=0,0,O$27/MAE_fec!O$27)</f>
        <v>0.50892588651901749</v>
      </c>
      <c r="P80" s="351">
        <f>IF(P$27=0,0,P$27/MAE_fec!P$27)</f>
        <v>0.51053013119473312</v>
      </c>
      <c r="Q80" s="351">
        <f>IF(Q$27=0,0,Q$27/MAE_fec!Q$27)</f>
        <v>0.50699983479732891</v>
      </c>
      <c r="R80" s="351">
        <f>IF(R$27=0,0,R$27/MAE_fec!R$27)</f>
        <v>0.50022003003786641</v>
      </c>
      <c r="S80" s="351">
        <f>IF(S$27=0,0,S$27/MAE_fec!S$27)</f>
        <v>0.50052824673214669</v>
      </c>
      <c r="T80" s="351">
        <f>IF(T$27=0,0,T$27/MAE_fec!T$27)</f>
        <v>0.50065690329391421</v>
      </c>
      <c r="U80" s="351">
        <f>IF(U$27=0,0,U$27/MAE_fec!U$27)</f>
        <v>0.50304733902521837</v>
      </c>
      <c r="V80" s="351">
        <f>IF(V$27=0,0,V$27/MAE_fec!V$27)</f>
        <v>0.50337761304945938</v>
      </c>
      <c r="W80" s="351">
        <f>IF(W$27=0,0,W$27/MAE_fec!W$27)</f>
        <v>0.50532009691260238</v>
      </c>
      <c r="DA80" s="175"/>
    </row>
    <row r="81" spans="1:105" ht="12" customHeight="1" x14ac:dyDescent="0.25">
      <c r="A81" s="203" t="s">
        <v>2582</v>
      </c>
      <c r="B81" s="351">
        <f>IF(B$35=0,0,B$35/MAE_fec!B$35)</f>
        <v>0.63990780725513841</v>
      </c>
      <c r="C81" s="351">
        <f>IF(C$35=0,0,C$35/MAE_fec!C$35)</f>
        <v>0.65205794662349559</v>
      </c>
      <c r="D81" s="351">
        <f>IF(D$35=0,0,D$35/MAE_fec!D$35)</f>
        <v>0.65538804094550096</v>
      </c>
      <c r="E81" s="351">
        <f>IF(E$35=0,0,E$35/MAE_fec!E$35)</f>
        <v>0.65460672697987232</v>
      </c>
      <c r="F81" s="351">
        <f>IF(F$35=0,0,F$35/MAE_fec!F$35)</f>
        <v>0.65826250355258675</v>
      </c>
      <c r="G81" s="351">
        <f>IF(G$35=0,0,G$35/MAE_fec!G$35)</f>
        <v>0.66049902069190058</v>
      </c>
      <c r="H81" s="351">
        <f>IF(H$35=0,0,H$35/MAE_fec!H$35)</f>
        <v>0.66054834668548901</v>
      </c>
      <c r="I81" s="351">
        <f>IF(I$35=0,0,I$35/MAE_fec!I$35)</f>
        <v>0.66235089189651275</v>
      </c>
      <c r="J81" s="351">
        <f>IF(J$35=0,0,J$35/MAE_fec!J$35)</f>
        <v>0.6697572318245385</v>
      </c>
      <c r="K81" s="351">
        <f>IF(K$35=0,0,K$35/MAE_fec!K$35)</f>
        <v>0.66598247493973384</v>
      </c>
      <c r="L81" s="351">
        <f>IF(L$35=0,0,L$35/MAE_fec!L$35)</f>
        <v>0.66351859917678035</v>
      </c>
      <c r="M81" s="351">
        <f>IF(M$35=0,0,M$35/MAE_fec!M$35)</f>
        <v>0.67011661638560893</v>
      </c>
      <c r="N81" s="351">
        <f>IF(N$35=0,0,N$35/MAE_fec!N$35)</f>
        <v>0.67343642904676937</v>
      </c>
      <c r="O81" s="351">
        <f>IF(O$35=0,0,O$35/MAE_fec!O$35)</f>
        <v>0.67579117581986581</v>
      </c>
      <c r="P81" s="351">
        <f>IF(P$35=0,0,P$35/MAE_fec!P$35)</f>
        <v>0.67246236060357645</v>
      </c>
      <c r="Q81" s="351">
        <f>IF(Q$35=0,0,Q$35/MAE_fec!Q$35)</f>
        <v>0.6735028801104157</v>
      </c>
      <c r="R81" s="351">
        <f>IF(R$35=0,0,R$35/MAE_fec!R$35)</f>
        <v>0.67204792668480429</v>
      </c>
      <c r="S81" s="351">
        <f>IF(S$35=0,0,S$35/MAE_fec!S$35)</f>
        <v>0.67445649247021777</v>
      </c>
      <c r="T81" s="351">
        <f>IF(T$35=0,0,T$35/MAE_fec!T$35)</f>
        <v>0.67519823753222785</v>
      </c>
      <c r="U81" s="351">
        <f>IF(U$35=0,0,U$35/MAE_fec!U$35)</f>
        <v>0.67492887598348228</v>
      </c>
      <c r="V81" s="351">
        <f>IF(V$35=0,0,V$35/MAE_fec!V$35)</f>
        <v>0.67443213776786382</v>
      </c>
      <c r="W81" s="351">
        <f>IF(W$35=0,0,W$35/MAE_fec!W$35)</f>
        <v>0.67394271216479973</v>
      </c>
      <c r="DA81" s="175"/>
    </row>
    <row r="82" spans="1:105" ht="12" customHeight="1" x14ac:dyDescent="0.25">
      <c r="A82" s="203" t="s">
        <v>2594</v>
      </c>
      <c r="B82" s="351">
        <f>IF(B$46=0,0,B$46/MAE_fec!B$46)</f>
        <v>0.62661841792866657</v>
      </c>
      <c r="C82" s="351">
        <f>IF(C$46=0,0,C$46/MAE_fec!C$46)</f>
        <v>0.62661841792866646</v>
      </c>
      <c r="D82" s="351">
        <f>IF(D$46=0,0,D$46/MAE_fec!D$46)</f>
        <v>0.62661841792866635</v>
      </c>
      <c r="E82" s="351">
        <f>IF(E$46=0,0,E$46/MAE_fec!E$46)</f>
        <v>0.62661841792866657</v>
      </c>
      <c r="F82" s="351">
        <f>IF(F$46=0,0,F$46/MAE_fec!F$46)</f>
        <v>0.62661841792866635</v>
      </c>
      <c r="G82" s="351">
        <f>IF(G$46=0,0,G$46/MAE_fec!G$46)</f>
        <v>0.62661841792866613</v>
      </c>
      <c r="H82" s="351">
        <f>IF(H$46=0,0,H$46/MAE_fec!H$46)</f>
        <v>0.62661841792866668</v>
      </c>
      <c r="I82" s="351">
        <f>IF(I$46=0,0,I$46/MAE_fec!I$46)</f>
        <v>0.62661841792866613</v>
      </c>
      <c r="J82" s="351">
        <f>IF(J$46=0,0,J$46/MAE_fec!J$46)</f>
        <v>0.62661841792866635</v>
      </c>
      <c r="K82" s="351">
        <f>IF(K$46=0,0,K$46/MAE_fec!K$46)</f>
        <v>0.62661841792866646</v>
      </c>
      <c r="L82" s="351">
        <f>IF(L$46=0,0,L$46/MAE_fec!L$46)</f>
        <v>0.62661841792866624</v>
      </c>
      <c r="M82" s="351">
        <f>IF(M$46=0,0,M$46/MAE_fec!M$46)</f>
        <v>0.62661841792866635</v>
      </c>
      <c r="N82" s="351">
        <f>IF(N$46=0,0,N$46/MAE_fec!N$46)</f>
        <v>0.62661841792866657</v>
      </c>
      <c r="O82" s="351">
        <f>IF(O$46=0,0,O$46/MAE_fec!O$46)</f>
        <v>0.62661841792866646</v>
      </c>
      <c r="P82" s="351">
        <f>IF(P$46=0,0,P$46/MAE_fec!P$46)</f>
        <v>0.62661841792866635</v>
      </c>
      <c r="Q82" s="351">
        <f>IF(Q$46=0,0,Q$46/MAE_fec!Q$46)</f>
        <v>0.62661841792866646</v>
      </c>
      <c r="R82" s="351">
        <f>IF(R$46=0,0,R$46/MAE_fec!R$46)</f>
        <v>0.62661841792866613</v>
      </c>
      <c r="S82" s="351">
        <f>IF(S$46=0,0,S$46/MAE_fec!S$46)</f>
        <v>0.62661841792866624</v>
      </c>
      <c r="T82" s="351">
        <f>IF(T$46=0,0,T$46/MAE_fec!T$46)</f>
        <v>0.62661841792866613</v>
      </c>
      <c r="U82" s="351">
        <f>IF(U$46=0,0,U$46/MAE_fec!U$46)</f>
        <v>0.62661841792866646</v>
      </c>
      <c r="V82" s="351">
        <f>IF(V$46=0,0,V$46/MAE_fec!V$46)</f>
        <v>0.62661841792866635</v>
      </c>
      <c r="W82" s="351">
        <f>IF(W$46=0,0,W$46/MAE_fec!W$46)</f>
        <v>0.62661841792866602</v>
      </c>
      <c r="DA82" s="175"/>
    </row>
    <row r="83" spans="1:105" ht="12" customHeight="1" x14ac:dyDescent="0.25">
      <c r="A83" s="41" t="s">
        <v>2596</v>
      </c>
      <c r="B83" s="339">
        <f>IF(B$47=0,0,B$47/MAE_fec!B$47)</f>
        <v>0.57957727783575996</v>
      </c>
      <c r="C83" s="339">
        <f>IF(C$47=0,0,C$47/MAE_fec!C$47)</f>
        <v>0.57957727783575985</v>
      </c>
      <c r="D83" s="339">
        <f>IF(D$47=0,0,D$47/MAE_fec!D$47)</f>
        <v>0.57957727783576019</v>
      </c>
      <c r="E83" s="339">
        <f>IF(E$47=0,0,E$47/MAE_fec!E$47)</f>
        <v>0.57957727783576019</v>
      </c>
      <c r="F83" s="339">
        <f>IF(F$47=0,0,F$47/MAE_fec!F$47)</f>
        <v>0.57957727783575996</v>
      </c>
      <c r="G83" s="339">
        <f>IF(G$47=0,0,G$47/MAE_fec!G$47)</f>
        <v>0.57957727783575996</v>
      </c>
      <c r="H83" s="339">
        <f>IF(H$47=0,0,H$47/MAE_fec!H$47)</f>
        <v>0.57957727783575996</v>
      </c>
      <c r="I83" s="339">
        <f>IF(I$47=0,0,I$47/MAE_fec!I$47)</f>
        <v>0.57957727783575974</v>
      </c>
      <c r="J83" s="339">
        <f>IF(J$47=0,0,J$47/MAE_fec!J$47)</f>
        <v>0.5795772778357603</v>
      </c>
      <c r="K83" s="339">
        <f>IF(K$47=0,0,K$47/MAE_fec!K$47)</f>
        <v>0.57957727783576019</v>
      </c>
      <c r="L83" s="339">
        <f>IF(L$47=0,0,L$47/MAE_fec!L$47)</f>
        <v>0.57957727783576007</v>
      </c>
      <c r="M83" s="339">
        <f>IF(M$47=0,0,M$47/MAE_fec!M$47)</f>
        <v>0.57957727783575985</v>
      </c>
      <c r="N83" s="339">
        <f>IF(N$47=0,0,N$47/MAE_fec!N$47)</f>
        <v>0.57957727783576007</v>
      </c>
      <c r="O83" s="339">
        <f>IF(O$47=0,0,O$47/MAE_fec!O$47)</f>
        <v>0.5795772778357603</v>
      </c>
      <c r="P83" s="339">
        <f>IF(P$47=0,0,P$47/MAE_fec!P$47)</f>
        <v>0.57957727783575985</v>
      </c>
      <c r="Q83" s="339">
        <f>IF(Q$47=0,0,Q$47/MAE_fec!Q$47)</f>
        <v>0.57957727783575985</v>
      </c>
      <c r="R83" s="339">
        <f>IF(R$47=0,0,R$47/MAE_fec!R$47)</f>
        <v>0.57957727783575996</v>
      </c>
      <c r="S83" s="339">
        <f>IF(S$47=0,0,S$47/MAE_fec!S$47)</f>
        <v>0.57957727783575974</v>
      </c>
      <c r="T83" s="339">
        <f>IF(T$47=0,0,T$47/MAE_fec!T$47)</f>
        <v>0.57957727783575996</v>
      </c>
      <c r="U83" s="339">
        <f>IF(U$47=0,0,U$47/MAE_fec!U$47)</f>
        <v>0.57957727783575974</v>
      </c>
      <c r="V83" s="339">
        <f>IF(V$47=0,0,V$47/MAE_fec!V$47)</f>
        <v>0.57957727783576041</v>
      </c>
      <c r="W83" s="339">
        <f>IF(W$47=0,0,W$47/MAE_fec!W$47)</f>
        <v>0.57957727783576007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CO2 emissions"</f>
        <v>PT: Machinery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5">
        <v>68.484084842164705</v>
      </c>
      <c r="C5" s="225">
        <v>76.013780042279549</v>
      </c>
      <c r="D5" s="225">
        <v>82.792138681203582</v>
      </c>
      <c r="E5" s="225">
        <v>167.36973263925259</v>
      </c>
      <c r="F5" s="225">
        <v>152.32812516156909</v>
      </c>
      <c r="G5" s="225">
        <v>156.12371784102231</v>
      </c>
      <c r="H5" s="225">
        <v>162.4379831991248</v>
      </c>
      <c r="I5" s="225">
        <v>156.40546211880681</v>
      </c>
      <c r="J5" s="225">
        <v>152.25792155920379</v>
      </c>
      <c r="K5" s="225">
        <v>148.74441515920469</v>
      </c>
      <c r="L5" s="225">
        <v>102.7747454413054</v>
      </c>
      <c r="M5" s="225">
        <v>129.73639536090721</v>
      </c>
      <c r="N5" s="225">
        <v>122.9717844011299</v>
      </c>
      <c r="O5" s="225">
        <v>123.1490239209168</v>
      </c>
      <c r="P5" s="225">
        <v>121.3218813616687</v>
      </c>
      <c r="Q5" s="225">
        <v>135.3598599623889</v>
      </c>
      <c r="R5" s="225">
        <v>126.2214835179461</v>
      </c>
      <c r="S5" s="225">
        <v>126.0046683584833</v>
      </c>
      <c r="T5" s="225">
        <v>134.99930579784441</v>
      </c>
      <c r="U5" s="225">
        <v>128.2579112390969</v>
      </c>
      <c r="V5" s="225">
        <v>121.35011868078919</v>
      </c>
      <c r="W5" s="225">
        <v>125.662561081013</v>
      </c>
      <c r="DA5" s="89" t="s">
        <v>2638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2639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2640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2641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2642</v>
      </c>
    </row>
    <row r="10" spans="1:105" ht="12" customHeight="1" x14ac:dyDescent="0.25">
      <c r="A10" s="56" t="s">
        <v>96</v>
      </c>
      <c r="B10" s="262">
        <v>0.47814713489378879</v>
      </c>
      <c r="C10" s="262">
        <v>0.81279820660590085</v>
      </c>
      <c r="D10" s="262">
        <v>1.105890282476075</v>
      </c>
      <c r="E10" s="262">
        <v>2.1974490625546759</v>
      </c>
      <c r="F10" s="262">
        <v>2.1953156095104189</v>
      </c>
      <c r="G10" s="262">
        <v>2.146101012995929</v>
      </c>
      <c r="H10" s="262">
        <v>2.5403086896866189</v>
      </c>
      <c r="I10" s="262">
        <v>2.5560803053443788</v>
      </c>
      <c r="J10" s="262">
        <v>2.8395698797372519</v>
      </c>
      <c r="K10" s="262">
        <v>2.8313751889876961</v>
      </c>
      <c r="L10" s="262">
        <v>1.793964397841741</v>
      </c>
      <c r="M10" s="262">
        <v>2.2265681794600618</v>
      </c>
      <c r="N10" s="262">
        <v>2.1548583379575601</v>
      </c>
      <c r="O10" s="262">
        <v>2.268058806894385</v>
      </c>
      <c r="P10" s="262">
        <v>2.0572901155020831</v>
      </c>
      <c r="Q10" s="262">
        <v>2.5704005721635159</v>
      </c>
      <c r="R10" s="262">
        <v>2.419227571854063</v>
      </c>
      <c r="S10" s="262">
        <v>2.4335708190304421</v>
      </c>
      <c r="T10" s="262">
        <v>2.7062814229986332</v>
      </c>
      <c r="U10" s="262">
        <v>2.5428427226378241</v>
      </c>
      <c r="V10" s="262">
        <v>2.4445096790095322</v>
      </c>
      <c r="W10" s="262">
        <v>2.4945706621624688</v>
      </c>
      <c r="DA10" s="68" t="s">
        <v>2643</v>
      </c>
    </row>
    <row r="11" spans="1:105" ht="12" customHeight="1" x14ac:dyDescent="0.25">
      <c r="A11" s="37" t="s">
        <v>160</v>
      </c>
      <c r="B11" s="228">
        <v>0.17133645185454091</v>
      </c>
      <c r="C11" s="228">
        <v>0.177518603117226</v>
      </c>
      <c r="D11" s="228">
        <v>0.36889374972737532</v>
      </c>
      <c r="E11" s="228">
        <v>1.074580099732118</v>
      </c>
      <c r="F11" s="228">
        <v>0.9498545422292185</v>
      </c>
      <c r="G11" s="228">
        <v>0.835909262493573</v>
      </c>
      <c r="H11" s="228">
        <v>1.0691723293760631</v>
      </c>
      <c r="I11" s="228">
        <v>0.63382126818846485</v>
      </c>
      <c r="J11" s="228">
        <v>0.36487350429417947</v>
      </c>
      <c r="K11" s="228">
        <v>0.36525642309930012</v>
      </c>
      <c r="L11" s="228">
        <v>0.27148566594292722</v>
      </c>
      <c r="M11" s="228">
        <v>0.21829176367189471</v>
      </c>
      <c r="N11" s="228">
        <v>0.21146421812474561</v>
      </c>
      <c r="O11" s="228">
        <v>0.21338579620008191</v>
      </c>
      <c r="P11" s="228">
        <v>0.20946408252971091</v>
      </c>
      <c r="Q11" s="228">
        <v>0.43464645445330402</v>
      </c>
      <c r="R11" s="228">
        <v>0.2433581104603747</v>
      </c>
      <c r="S11" s="228">
        <v>0.25292583827032061</v>
      </c>
      <c r="T11" s="228">
        <v>0.2484102995391699</v>
      </c>
      <c r="U11" s="228">
        <v>0.25507143780086572</v>
      </c>
      <c r="V11" s="228">
        <v>0.29579596932555829</v>
      </c>
      <c r="W11" s="228">
        <v>0.30734687215863449</v>
      </c>
      <c r="DA11" s="69" t="s">
        <v>2644</v>
      </c>
    </row>
    <row r="12" spans="1:105" ht="12" customHeight="1" x14ac:dyDescent="0.25">
      <c r="A12" s="37" t="s">
        <v>162</v>
      </c>
      <c r="B12" s="228">
        <v>0.30681068303924791</v>
      </c>
      <c r="C12" s="228">
        <v>0.63527960348867485</v>
      </c>
      <c r="D12" s="228">
        <v>0.73699653274869914</v>
      </c>
      <c r="E12" s="228">
        <v>1.1228689628225581</v>
      </c>
      <c r="F12" s="228">
        <v>1.245461067281201</v>
      </c>
      <c r="G12" s="228">
        <v>1.3101917505023559</v>
      </c>
      <c r="H12" s="228">
        <v>1.4711363603105569</v>
      </c>
      <c r="I12" s="228">
        <v>1.9222590371559141</v>
      </c>
      <c r="J12" s="228">
        <v>2.4746963754430729</v>
      </c>
      <c r="K12" s="228">
        <v>2.4661187658883961</v>
      </c>
      <c r="L12" s="228">
        <v>1.522478731898814</v>
      </c>
      <c r="M12" s="228">
        <v>2.008276415788167</v>
      </c>
      <c r="N12" s="228">
        <v>1.9433941198328151</v>
      </c>
      <c r="O12" s="228">
        <v>2.054673010694303</v>
      </c>
      <c r="P12" s="228">
        <v>1.8478260329723719</v>
      </c>
      <c r="Q12" s="228">
        <v>2.1357541177102122</v>
      </c>
      <c r="R12" s="228">
        <v>2.1758694613936891</v>
      </c>
      <c r="S12" s="228">
        <v>2.1806449807601211</v>
      </c>
      <c r="T12" s="228">
        <v>2.457871123459463</v>
      </c>
      <c r="U12" s="228">
        <v>2.2877712848369578</v>
      </c>
      <c r="V12" s="228">
        <v>2.1487137096839741</v>
      </c>
      <c r="W12" s="228">
        <v>2.1872237900038352</v>
      </c>
      <c r="DA12" s="69" t="s">
        <v>2645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2646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2647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2648</v>
      </c>
    </row>
    <row r="16" spans="1:105" ht="12" customHeight="1" x14ac:dyDescent="0.25">
      <c r="A16" s="57" t="s">
        <v>2557</v>
      </c>
      <c r="B16" s="263">
        <f t="shared" ref="B16:W16" si="0">B17+B23</f>
        <v>9.02587376539873</v>
      </c>
      <c r="C16" s="263">
        <f t="shared" si="0"/>
        <v>10.380657245281061</v>
      </c>
      <c r="D16" s="263">
        <f t="shared" si="0"/>
        <v>11.88984398927586</v>
      </c>
      <c r="E16" s="263">
        <f t="shared" si="0"/>
        <v>34.591498155317289</v>
      </c>
      <c r="F16" s="263">
        <f t="shared" si="0"/>
        <v>29.42341085655308</v>
      </c>
      <c r="G16" s="263">
        <f t="shared" si="0"/>
        <v>30.465903023132061</v>
      </c>
      <c r="H16" s="263">
        <f t="shared" si="0"/>
        <v>31.424175077429929</v>
      </c>
      <c r="I16" s="263">
        <f t="shared" si="0"/>
        <v>29.330950653818501</v>
      </c>
      <c r="J16" s="263">
        <f t="shared" si="0"/>
        <v>28.08276661982757</v>
      </c>
      <c r="K16" s="263">
        <f t="shared" si="0"/>
        <v>27.074044954498</v>
      </c>
      <c r="L16" s="263">
        <f t="shared" si="0"/>
        <v>13.863549528026009</v>
      </c>
      <c r="M16" s="263">
        <f t="shared" si="0"/>
        <v>21.810500701077959</v>
      </c>
      <c r="N16" s="263">
        <f t="shared" si="0"/>
        <v>20.214601665585331</v>
      </c>
      <c r="O16" s="263">
        <f t="shared" si="0"/>
        <v>20.511443566478189</v>
      </c>
      <c r="P16" s="263">
        <f t="shared" si="0"/>
        <v>19.66251620233119</v>
      </c>
      <c r="Q16" s="263">
        <f t="shared" si="0"/>
        <v>22.96215443424483</v>
      </c>
      <c r="R16" s="263">
        <f t="shared" si="0"/>
        <v>23.38490463110816</v>
      </c>
      <c r="S16" s="263">
        <f t="shared" si="0"/>
        <v>23.183603633732812</v>
      </c>
      <c r="T16" s="263">
        <f t="shared" si="0"/>
        <v>24.864617774542548</v>
      </c>
      <c r="U16" s="263">
        <f t="shared" si="0"/>
        <v>23.02531581186204</v>
      </c>
      <c r="V16" s="263">
        <f t="shared" si="0"/>
        <v>21.626913516429511</v>
      </c>
      <c r="W16" s="263">
        <f t="shared" si="0"/>
        <v>21.843184432486289</v>
      </c>
      <c r="DA16" s="70"/>
    </row>
    <row r="17" spans="1:105" ht="12" customHeight="1" x14ac:dyDescent="0.25">
      <c r="A17" s="60" t="s">
        <v>2558</v>
      </c>
      <c r="B17" s="331">
        <v>9.02587376539873</v>
      </c>
      <c r="C17" s="331">
        <v>10.380657245281061</v>
      </c>
      <c r="D17" s="331">
        <v>11.88984398927586</v>
      </c>
      <c r="E17" s="331">
        <v>34.591498155317289</v>
      </c>
      <c r="F17" s="331">
        <v>29.42341085655308</v>
      </c>
      <c r="G17" s="331">
        <v>30.465903023132061</v>
      </c>
      <c r="H17" s="331">
        <v>31.424175077429929</v>
      </c>
      <c r="I17" s="331">
        <v>29.330950653818501</v>
      </c>
      <c r="J17" s="331">
        <v>28.08276661982757</v>
      </c>
      <c r="K17" s="331">
        <v>27.074044954498</v>
      </c>
      <c r="L17" s="331">
        <v>13.863549528026009</v>
      </c>
      <c r="M17" s="331">
        <v>21.810500701077959</v>
      </c>
      <c r="N17" s="331">
        <v>20.214601665585331</v>
      </c>
      <c r="O17" s="331">
        <v>20.511443566478189</v>
      </c>
      <c r="P17" s="331">
        <v>19.66251620233119</v>
      </c>
      <c r="Q17" s="331">
        <v>22.96215443424483</v>
      </c>
      <c r="R17" s="331">
        <v>23.38490463110816</v>
      </c>
      <c r="S17" s="331">
        <v>23.183603633732812</v>
      </c>
      <c r="T17" s="331">
        <v>24.864617774542548</v>
      </c>
      <c r="U17" s="331">
        <v>23.02531581186204</v>
      </c>
      <c r="V17" s="331">
        <v>21.626913516429511</v>
      </c>
      <c r="W17" s="331">
        <v>21.843184432486289</v>
      </c>
      <c r="DA17" s="72" t="s">
        <v>2649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9.6989963083676259E-2</v>
      </c>
      <c r="T18" s="232">
        <v>0.1281744403507491</v>
      </c>
      <c r="U18" s="232">
        <v>4.0211813845525947E-2</v>
      </c>
      <c r="V18" s="232">
        <v>4.2681588602094464E-3</v>
      </c>
      <c r="W18" s="232">
        <v>9.0215212810091094E-2</v>
      </c>
      <c r="DA18" s="71" t="s">
        <v>2650</v>
      </c>
    </row>
    <row r="19" spans="1:105" ht="12" customHeight="1" x14ac:dyDescent="0.25">
      <c r="A19" s="59" t="s">
        <v>33</v>
      </c>
      <c r="B19" s="232">
        <v>2.8238367713653951</v>
      </c>
      <c r="C19" s="232">
        <v>2.991948598097951</v>
      </c>
      <c r="D19" s="232">
        <v>3.139908715658311</v>
      </c>
      <c r="E19" s="232">
        <v>19.787188293145661</v>
      </c>
      <c r="F19" s="232">
        <v>16.12562467932613</v>
      </c>
      <c r="G19" s="232">
        <v>18.306750454472049</v>
      </c>
      <c r="H19" s="232">
        <v>16.887127480693739</v>
      </c>
      <c r="I19" s="232">
        <v>13.55104159132822</v>
      </c>
      <c r="J19" s="232">
        <v>12.223769085296039</v>
      </c>
      <c r="K19" s="232">
        <v>11.076551733256739</v>
      </c>
      <c r="L19" s="232">
        <v>2.65146913111897</v>
      </c>
      <c r="M19" s="232">
        <v>8.9321920328898621</v>
      </c>
      <c r="N19" s="232">
        <v>7.5884879205381006</v>
      </c>
      <c r="O19" s="232">
        <v>7.1231974085234437</v>
      </c>
      <c r="P19" s="232">
        <v>6.9558116171837447</v>
      </c>
      <c r="Q19" s="232">
        <v>7.8386152483192584</v>
      </c>
      <c r="R19" s="232">
        <v>9.7459022405433036</v>
      </c>
      <c r="S19" s="232">
        <v>8.9084698018742259</v>
      </c>
      <c r="T19" s="232">
        <v>9.1242369970991142</v>
      </c>
      <c r="U19" s="232">
        <v>7.8901914822048358</v>
      </c>
      <c r="V19" s="232">
        <v>7.3453599967030367</v>
      </c>
      <c r="W19" s="232">
        <v>7.0492756469011946</v>
      </c>
      <c r="DA19" s="71" t="s">
        <v>2651</v>
      </c>
    </row>
    <row r="20" spans="1:105" ht="12" customHeight="1" x14ac:dyDescent="0.25">
      <c r="A20" s="59" t="s">
        <v>160</v>
      </c>
      <c r="B20" s="232">
        <v>0.98556972598570647</v>
      </c>
      <c r="C20" s="232">
        <v>1.0432108819661099</v>
      </c>
      <c r="D20" s="232">
        <v>2.1871714952510559</v>
      </c>
      <c r="E20" s="232">
        <v>5.0671577086669197</v>
      </c>
      <c r="F20" s="232">
        <v>4.8447989247724808</v>
      </c>
      <c r="G20" s="232">
        <v>4.1856203629274917</v>
      </c>
      <c r="H20" s="232">
        <v>5.5258949703356226</v>
      </c>
      <c r="I20" s="232">
        <v>3.4008743385082849</v>
      </c>
      <c r="J20" s="232">
        <v>2.0378184901555252</v>
      </c>
      <c r="K20" s="232">
        <v>2.063727610269483</v>
      </c>
      <c r="L20" s="232">
        <v>1.6967555860205401</v>
      </c>
      <c r="M20" s="232">
        <v>1.2625837098649031</v>
      </c>
      <c r="N20" s="232">
        <v>1.2390472375929811</v>
      </c>
      <c r="O20" s="232">
        <v>1.259606478215489</v>
      </c>
      <c r="P20" s="232">
        <v>1.230790549241302</v>
      </c>
      <c r="Q20" s="232">
        <v>2.5573417455378591</v>
      </c>
      <c r="R20" s="232">
        <v>1.371992403256481</v>
      </c>
      <c r="S20" s="232">
        <v>1.436971361952202</v>
      </c>
      <c r="T20" s="232">
        <v>1.424861931175176</v>
      </c>
      <c r="U20" s="232">
        <v>1.4813586010743269</v>
      </c>
      <c r="V20" s="232">
        <v>1.727611675633121</v>
      </c>
      <c r="W20" s="232">
        <v>1.811587980776584</v>
      </c>
      <c r="DA20" s="71" t="s">
        <v>2652</v>
      </c>
    </row>
    <row r="21" spans="1:105" ht="12" customHeight="1" x14ac:dyDescent="0.25">
      <c r="A21" s="59" t="s">
        <v>70</v>
      </c>
      <c r="B21" s="232">
        <v>3.4516161955555211</v>
      </c>
      <c r="C21" s="232">
        <v>2.6121955432923452</v>
      </c>
      <c r="D21" s="232">
        <v>2.1931104304361169</v>
      </c>
      <c r="E21" s="232">
        <v>4.4422894232088934</v>
      </c>
      <c r="F21" s="232">
        <v>2.1004267588775281</v>
      </c>
      <c r="G21" s="232">
        <v>1.4130530768337179</v>
      </c>
      <c r="H21" s="232">
        <v>1.407752509543807</v>
      </c>
      <c r="I21" s="232">
        <v>2.0648313995752101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0.61826822590502972</v>
      </c>
      <c r="Q21" s="232">
        <v>0</v>
      </c>
      <c r="R21" s="232">
        <v>0</v>
      </c>
      <c r="S21" s="232">
        <v>0.35206900768525079</v>
      </c>
      <c r="T21" s="232">
        <v>8.9189047427940787E-2</v>
      </c>
      <c r="U21" s="232">
        <v>0.32704210728875133</v>
      </c>
      <c r="V21" s="232">
        <v>0</v>
      </c>
      <c r="W21" s="232">
        <v>0</v>
      </c>
      <c r="DA21" s="71" t="s">
        <v>2653</v>
      </c>
    </row>
    <row r="22" spans="1:105" ht="12" customHeight="1" x14ac:dyDescent="0.25">
      <c r="A22" s="59" t="s">
        <v>162</v>
      </c>
      <c r="B22" s="232">
        <v>1.764851072492108</v>
      </c>
      <c r="C22" s="232">
        <v>3.733302221924653</v>
      </c>
      <c r="D22" s="232">
        <v>4.3696533479303774</v>
      </c>
      <c r="E22" s="232">
        <v>5.294862730295816</v>
      </c>
      <c r="F22" s="232">
        <v>6.3525604935769424</v>
      </c>
      <c r="G22" s="232">
        <v>6.5604791288988018</v>
      </c>
      <c r="H22" s="232">
        <v>7.6034001168567578</v>
      </c>
      <c r="I22" s="232">
        <v>10.31420332440679</v>
      </c>
      <c r="J22" s="232">
        <v>13.821179044376009</v>
      </c>
      <c r="K22" s="232">
        <v>13.933765610971779</v>
      </c>
      <c r="L22" s="232">
        <v>9.5153248108865007</v>
      </c>
      <c r="M22" s="232">
        <v>11.61572495832319</v>
      </c>
      <c r="N22" s="232">
        <v>11.38706650745425</v>
      </c>
      <c r="O22" s="232">
        <v>12.12863967973925</v>
      </c>
      <c r="P22" s="232">
        <v>10.85764581000111</v>
      </c>
      <c r="Q22" s="232">
        <v>12.566197440387709</v>
      </c>
      <c r="R22" s="232">
        <v>12.267009987308381</v>
      </c>
      <c r="S22" s="232">
        <v>12.389103499137461</v>
      </c>
      <c r="T22" s="232">
        <v>14.098155358489571</v>
      </c>
      <c r="U22" s="232">
        <v>13.286511807448591</v>
      </c>
      <c r="V22" s="232">
        <v>12.549673685233151</v>
      </c>
      <c r="W22" s="232">
        <v>12.892105591998421</v>
      </c>
      <c r="DA22" s="71" t="s">
        <v>2654</v>
      </c>
    </row>
    <row r="23" spans="1:105" ht="12" customHeight="1" x14ac:dyDescent="0.25">
      <c r="A23" s="60" t="s">
        <v>2565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</v>
      </c>
      <c r="M23" s="331">
        <v>0</v>
      </c>
      <c r="N23" s="331">
        <v>0</v>
      </c>
      <c r="O23" s="331">
        <v>0</v>
      </c>
      <c r="P23" s="331">
        <v>0</v>
      </c>
      <c r="Q23" s="331">
        <v>0</v>
      </c>
      <c r="R23" s="331">
        <v>0</v>
      </c>
      <c r="S23" s="331">
        <v>0</v>
      </c>
      <c r="T23" s="331">
        <v>0</v>
      </c>
      <c r="U23" s="331">
        <v>0</v>
      </c>
      <c r="V23" s="331">
        <v>0</v>
      </c>
      <c r="W23" s="331">
        <v>0</v>
      </c>
      <c r="DA23" s="72" t="s">
        <v>2655</v>
      </c>
    </row>
    <row r="24" spans="1:105" ht="12" customHeight="1" x14ac:dyDescent="0.25">
      <c r="A24" s="57" t="s">
        <v>2567</v>
      </c>
      <c r="B24" s="263">
        <f t="shared" ref="B24:W24" si="1">B25+B26</f>
        <v>10.76726162564872</v>
      </c>
      <c r="C24" s="263">
        <f t="shared" si="1"/>
        <v>13.069653676005659</v>
      </c>
      <c r="D24" s="263">
        <f t="shared" si="1"/>
        <v>13.87542032079349</v>
      </c>
      <c r="E24" s="263">
        <f t="shared" si="1"/>
        <v>19.077756241464481</v>
      </c>
      <c r="F24" s="263">
        <f t="shared" si="1"/>
        <v>19.40438792826389</v>
      </c>
      <c r="G24" s="263">
        <f t="shared" si="1"/>
        <v>19.840531522393579</v>
      </c>
      <c r="H24" s="263">
        <f t="shared" si="1"/>
        <v>21.020503717352419</v>
      </c>
      <c r="I24" s="263">
        <f t="shared" si="1"/>
        <v>21.914568410152999</v>
      </c>
      <c r="J24" s="263">
        <f t="shared" si="1"/>
        <v>22.718547696934539</v>
      </c>
      <c r="K24" s="263">
        <f t="shared" si="1"/>
        <v>22.253641017727951</v>
      </c>
      <c r="L24" s="263">
        <f t="shared" si="1"/>
        <v>18.999261054471241</v>
      </c>
      <c r="M24" s="263">
        <f t="shared" si="1"/>
        <v>21.196725310782188</v>
      </c>
      <c r="N24" s="263">
        <f t="shared" si="1"/>
        <v>20.299769798901739</v>
      </c>
      <c r="O24" s="263">
        <f t="shared" si="1"/>
        <v>20.583781271292331</v>
      </c>
      <c r="P24" s="263">
        <f t="shared" si="1"/>
        <v>20.376002403968549</v>
      </c>
      <c r="Q24" s="263">
        <f t="shared" si="1"/>
        <v>21.82468350575634</v>
      </c>
      <c r="R24" s="263">
        <f t="shared" si="1"/>
        <v>19.331976202348748</v>
      </c>
      <c r="S24" s="263">
        <f t="shared" si="1"/>
        <v>19.386157903907339</v>
      </c>
      <c r="T24" s="263">
        <f t="shared" si="1"/>
        <v>20.973323199967719</v>
      </c>
      <c r="U24" s="263">
        <f t="shared" si="1"/>
        <v>20.424422151388939</v>
      </c>
      <c r="V24" s="263">
        <f t="shared" si="1"/>
        <v>19.297551756514981</v>
      </c>
      <c r="W24" s="263">
        <f t="shared" si="1"/>
        <v>20.33535140979259</v>
      </c>
      <c r="DA24" s="70"/>
    </row>
    <row r="25" spans="1:105" ht="12" customHeight="1" x14ac:dyDescent="0.25">
      <c r="A25" s="60" t="s">
        <v>2568</v>
      </c>
      <c r="B25" s="264">
        <v>10.76726162564872</v>
      </c>
      <c r="C25" s="264">
        <v>13.069653676005659</v>
      </c>
      <c r="D25" s="264">
        <v>13.87542032079349</v>
      </c>
      <c r="E25" s="264">
        <v>19.077756241464481</v>
      </c>
      <c r="F25" s="264">
        <v>19.40438792826389</v>
      </c>
      <c r="G25" s="264">
        <v>19.840531522393579</v>
      </c>
      <c r="H25" s="264">
        <v>21.020503717352419</v>
      </c>
      <c r="I25" s="264">
        <v>21.914568410152999</v>
      </c>
      <c r="J25" s="264">
        <v>22.718547696934539</v>
      </c>
      <c r="K25" s="264">
        <v>22.253641017727951</v>
      </c>
      <c r="L25" s="264">
        <v>18.999261054471241</v>
      </c>
      <c r="M25" s="264">
        <v>21.196725310782188</v>
      </c>
      <c r="N25" s="264">
        <v>20.299769798901739</v>
      </c>
      <c r="O25" s="264">
        <v>20.583781271292331</v>
      </c>
      <c r="P25" s="264">
        <v>20.376002403968549</v>
      </c>
      <c r="Q25" s="264">
        <v>21.82468350575634</v>
      </c>
      <c r="R25" s="264">
        <v>19.331976202348748</v>
      </c>
      <c r="S25" s="264">
        <v>19.386157903907339</v>
      </c>
      <c r="T25" s="264">
        <v>20.973323199967719</v>
      </c>
      <c r="U25" s="264">
        <v>20.424422151388939</v>
      </c>
      <c r="V25" s="264">
        <v>19.297551756514981</v>
      </c>
      <c r="W25" s="264">
        <v>20.33535140979259</v>
      </c>
      <c r="DA25" s="72" t="s">
        <v>2656</v>
      </c>
    </row>
    <row r="26" spans="1:105" ht="12" customHeight="1" x14ac:dyDescent="0.25">
      <c r="A26" s="60" t="s">
        <v>2570</v>
      </c>
      <c r="B26" s="264">
        <v>0</v>
      </c>
      <c r="C26" s="264">
        <v>0</v>
      </c>
      <c r="D26" s="264">
        <v>0</v>
      </c>
      <c r="E26" s="264">
        <v>0</v>
      </c>
      <c r="F26" s="264">
        <v>0</v>
      </c>
      <c r="G26" s="264">
        <v>0</v>
      </c>
      <c r="H26" s="264">
        <v>0</v>
      </c>
      <c r="I26" s="264">
        <v>0</v>
      </c>
      <c r="J26" s="264">
        <v>0</v>
      </c>
      <c r="K26" s="264">
        <v>0</v>
      </c>
      <c r="L26" s="264">
        <v>0</v>
      </c>
      <c r="M26" s="264">
        <v>0</v>
      </c>
      <c r="N26" s="264">
        <v>0</v>
      </c>
      <c r="O26" s="264">
        <v>0</v>
      </c>
      <c r="P26" s="264">
        <v>0</v>
      </c>
      <c r="Q26" s="264">
        <v>0</v>
      </c>
      <c r="R26" s="264">
        <v>0</v>
      </c>
      <c r="S26" s="264">
        <v>0</v>
      </c>
      <c r="T26" s="264">
        <v>0</v>
      </c>
      <c r="U26" s="264">
        <v>0</v>
      </c>
      <c r="V26" s="264">
        <v>0</v>
      </c>
      <c r="W26" s="264">
        <v>0</v>
      </c>
      <c r="DA26" s="72" t="s">
        <v>2657</v>
      </c>
    </row>
    <row r="27" spans="1:105" ht="12" customHeight="1" x14ac:dyDescent="0.25">
      <c r="A27" s="57" t="s">
        <v>2572</v>
      </c>
      <c r="B27" s="263">
        <f t="shared" ref="B27:W27" si="2">B28+B34</f>
        <v>12.894105379141051</v>
      </c>
      <c r="C27" s="263">
        <f t="shared" si="2"/>
        <v>14.82951035040151</v>
      </c>
      <c r="D27" s="263">
        <f t="shared" si="2"/>
        <v>16.985491413251221</v>
      </c>
      <c r="E27" s="263">
        <f t="shared" si="2"/>
        <v>49.416425936167549</v>
      </c>
      <c r="F27" s="263">
        <f t="shared" si="2"/>
        <v>42.033444080790119</v>
      </c>
      <c r="G27" s="263">
        <f t="shared" si="2"/>
        <v>43.522718604474377</v>
      </c>
      <c r="H27" s="263">
        <f t="shared" si="2"/>
        <v>44.891678682042738</v>
      </c>
      <c r="I27" s="263">
        <f t="shared" si="2"/>
        <v>41.901358076883568</v>
      </c>
      <c r="J27" s="263">
        <f t="shared" si="2"/>
        <v>40.118238028325109</v>
      </c>
      <c r="K27" s="263">
        <f t="shared" si="2"/>
        <v>38.677207077854291</v>
      </c>
      <c r="L27" s="263">
        <f t="shared" si="2"/>
        <v>19.80507075432287</v>
      </c>
      <c r="M27" s="263">
        <f t="shared" si="2"/>
        <v>31.157858144397089</v>
      </c>
      <c r="N27" s="263">
        <f t="shared" si="2"/>
        <v>28.878002379407619</v>
      </c>
      <c r="O27" s="263">
        <f t="shared" si="2"/>
        <v>29.302062237825979</v>
      </c>
      <c r="P27" s="263">
        <f t="shared" si="2"/>
        <v>28.089308860473139</v>
      </c>
      <c r="Q27" s="263">
        <f t="shared" si="2"/>
        <v>32.803077763206907</v>
      </c>
      <c r="R27" s="263">
        <f t="shared" si="2"/>
        <v>33.407006615868809</v>
      </c>
      <c r="S27" s="263">
        <f t="shared" si="2"/>
        <v>33.119433762475452</v>
      </c>
      <c r="T27" s="263">
        <f t="shared" si="2"/>
        <v>35.520882535060807</v>
      </c>
      <c r="U27" s="263">
        <f t="shared" si="2"/>
        <v>32.893308302660053</v>
      </c>
      <c r="V27" s="263">
        <f t="shared" si="2"/>
        <v>30.89559073775645</v>
      </c>
      <c r="W27" s="263">
        <f t="shared" si="2"/>
        <v>31.204549189266132</v>
      </c>
      <c r="DA27" s="70"/>
    </row>
    <row r="28" spans="1:105" ht="12" customHeight="1" x14ac:dyDescent="0.25">
      <c r="A28" s="60" t="s">
        <v>2573</v>
      </c>
      <c r="B28" s="331">
        <v>12.894105379141051</v>
      </c>
      <c r="C28" s="331">
        <v>14.82951035040151</v>
      </c>
      <c r="D28" s="331">
        <v>16.985491413251221</v>
      </c>
      <c r="E28" s="331">
        <v>49.416425936167549</v>
      </c>
      <c r="F28" s="331">
        <v>42.033444080790119</v>
      </c>
      <c r="G28" s="331">
        <v>43.522718604474377</v>
      </c>
      <c r="H28" s="331">
        <v>44.891678682042738</v>
      </c>
      <c r="I28" s="331">
        <v>41.901358076883568</v>
      </c>
      <c r="J28" s="331">
        <v>40.118238028325109</v>
      </c>
      <c r="K28" s="331">
        <v>38.677207077854291</v>
      </c>
      <c r="L28" s="331">
        <v>19.80507075432287</v>
      </c>
      <c r="M28" s="331">
        <v>31.157858144397089</v>
      </c>
      <c r="N28" s="331">
        <v>28.878002379407619</v>
      </c>
      <c r="O28" s="331">
        <v>29.302062237825979</v>
      </c>
      <c r="P28" s="331">
        <v>28.089308860473139</v>
      </c>
      <c r="Q28" s="331">
        <v>32.803077763206907</v>
      </c>
      <c r="R28" s="331">
        <v>33.407006615868809</v>
      </c>
      <c r="S28" s="331">
        <v>33.119433762475452</v>
      </c>
      <c r="T28" s="331">
        <v>35.520882535060807</v>
      </c>
      <c r="U28" s="331">
        <v>32.893308302660053</v>
      </c>
      <c r="V28" s="331">
        <v>30.89559073775645</v>
      </c>
      <c r="W28" s="331">
        <v>31.204549189266132</v>
      </c>
      <c r="DA28" s="72" t="s">
        <v>2658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0.13855709011953751</v>
      </c>
      <c r="T29" s="232">
        <v>0.18310634335821299</v>
      </c>
      <c r="U29" s="232">
        <v>5.7445448350751348E-2</v>
      </c>
      <c r="V29" s="232">
        <v>6.0973698002992106E-3</v>
      </c>
      <c r="W29" s="232">
        <v>0.12887887544298729</v>
      </c>
      <c r="DA29" s="71" t="s">
        <v>2659</v>
      </c>
    </row>
    <row r="30" spans="1:105" ht="12" customHeight="1" x14ac:dyDescent="0.25">
      <c r="A30" s="59" t="s">
        <v>33</v>
      </c>
      <c r="B30" s="232">
        <v>4.0340525305219943</v>
      </c>
      <c r="C30" s="232">
        <v>4.2742122829970723</v>
      </c>
      <c r="D30" s="232">
        <v>4.4855838795118723</v>
      </c>
      <c r="E30" s="232">
        <v>28.267411847350939</v>
      </c>
      <c r="F30" s="232">
        <v>23.036606684751611</v>
      </c>
      <c r="G30" s="232">
        <v>26.152500649245781</v>
      </c>
      <c r="H30" s="232">
        <v>24.12446782956248</v>
      </c>
      <c r="I30" s="232">
        <v>19.3586308447546</v>
      </c>
      <c r="J30" s="232">
        <v>17.462527264708619</v>
      </c>
      <c r="K30" s="232">
        <v>15.82364533322392</v>
      </c>
      <c r="L30" s="232">
        <v>3.787813044455671</v>
      </c>
      <c r="M30" s="232">
        <v>12.76027433269981</v>
      </c>
      <c r="N30" s="232">
        <v>10.84069702934015</v>
      </c>
      <c r="O30" s="232">
        <v>10.175996297890631</v>
      </c>
      <c r="P30" s="232">
        <v>9.9368737388339223</v>
      </c>
      <c r="Q30" s="232">
        <v>11.19802178331323</v>
      </c>
      <c r="R30" s="232">
        <v>13.922717486490439</v>
      </c>
      <c r="S30" s="232">
        <v>12.7263854312489</v>
      </c>
      <c r="T30" s="232">
        <v>13.034624281570171</v>
      </c>
      <c r="U30" s="232">
        <v>11.271702117435479</v>
      </c>
      <c r="V30" s="232">
        <v>10.493371423861481</v>
      </c>
      <c r="W30" s="232">
        <v>10.07039378128742</v>
      </c>
      <c r="DA30" s="71" t="s">
        <v>2660</v>
      </c>
    </row>
    <row r="31" spans="1:105" ht="12" customHeight="1" x14ac:dyDescent="0.25">
      <c r="A31" s="59" t="s">
        <v>160</v>
      </c>
      <c r="B31" s="232">
        <v>1.407956751408153</v>
      </c>
      <c r="C31" s="232">
        <v>1.490301259951585</v>
      </c>
      <c r="D31" s="232">
        <v>3.1245307075015081</v>
      </c>
      <c r="E31" s="232">
        <v>7.2387967266670286</v>
      </c>
      <c r="F31" s="232">
        <v>6.9211413211035433</v>
      </c>
      <c r="G31" s="232">
        <v>5.9794576613249877</v>
      </c>
      <c r="H31" s="232">
        <v>7.89413567190803</v>
      </c>
      <c r="I31" s="232">
        <v>4.8583919121546923</v>
      </c>
      <c r="J31" s="232">
        <v>2.91116927165075</v>
      </c>
      <c r="K31" s="232">
        <v>2.948182300384977</v>
      </c>
      <c r="L31" s="232">
        <v>2.423936551457913</v>
      </c>
      <c r="M31" s="232">
        <v>1.8036910140927189</v>
      </c>
      <c r="N31" s="232">
        <v>1.770067482275687</v>
      </c>
      <c r="O31" s="232">
        <v>1.7994378260221271</v>
      </c>
      <c r="P31" s="232">
        <v>1.7582722132018609</v>
      </c>
      <c r="Q31" s="232">
        <v>3.6533453507683711</v>
      </c>
      <c r="R31" s="232">
        <v>1.9599891475092579</v>
      </c>
      <c r="S31" s="232">
        <v>2.0528162313602878</v>
      </c>
      <c r="T31" s="232">
        <v>2.035517044535966</v>
      </c>
      <c r="U31" s="232">
        <v>2.1162265729633249</v>
      </c>
      <c r="V31" s="232">
        <v>2.4680166794758871</v>
      </c>
      <c r="W31" s="232">
        <v>2.587982829680834</v>
      </c>
      <c r="DA31" s="71" t="s">
        <v>2661</v>
      </c>
    </row>
    <row r="32" spans="1:105" ht="12" customHeight="1" x14ac:dyDescent="0.25">
      <c r="A32" s="59" t="s">
        <v>70</v>
      </c>
      <c r="B32" s="232">
        <v>4.9308802793650326</v>
      </c>
      <c r="C32" s="232">
        <v>3.7317079189890641</v>
      </c>
      <c r="D32" s="232">
        <v>3.133014900623023</v>
      </c>
      <c r="E32" s="232">
        <v>6.3461277474412752</v>
      </c>
      <c r="F32" s="232">
        <v>3.0006096555393271</v>
      </c>
      <c r="G32" s="232">
        <v>2.0186472526195982</v>
      </c>
      <c r="H32" s="232">
        <v>2.011075013634009</v>
      </c>
      <c r="I32" s="232">
        <v>2.9497591422502989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0.88324032272147135</v>
      </c>
      <c r="Q32" s="232">
        <v>0</v>
      </c>
      <c r="R32" s="232">
        <v>0</v>
      </c>
      <c r="S32" s="232">
        <v>0.50295572526464405</v>
      </c>
      <c r="T32" s="232">
        <v>0.1274129248970583</v>
      </c>
      <c r="U32" s="232">
        <v>0.46720301041250201</v>
      </c>
      <c r="V32" s="232">
        <v>0</v>
      </c>
      <c r="W32" s="232">
        <v>0</v>
      </c>
      <c r="DA32" s="71" t="s">
        <v>2662</v>
      </c>
    </row>
    <row r="33" spans="1:105" ht="12" customHeight="1" x14ac:dyDescent="0.25">
      <c r="A33" s="59" t="s">
        <v>162</v>
      </c>
      <c r="B33" s="232">
        <v>2.521215817845869</v>
      </c>
      <c r="C33" s="232">
        <v>5.3332888884637892</v>
      </c>
      <c r="D33" s="232">
        <v>6.2423619256148219</v>
      </c>
      <c r="E33" s="232">
        <v>7.5640896147083092</v>
      </c>
      <c r="F33" s="232">
        <v>9.0750864193956335</v>
      </c>
      <c r="G33" s="232">
        <v>9.3721130412840008</v>
      </c>
      <c r="H33" s="232">
        <v>10.86200016693822</v>
      </c>
      <c r="I33" s="232">
        <v>14.734576177723969</v>
      </c>
      <c r="J33" s="232">
        <v>19.744541491965741</v>
      </c>
      <c r="K33" s="232">
        <v>19.905379444245401</v>
      </c>
      <c r="L33" s="232">
        <v>13.59332115840928</v>
      </c>
      <c r="M33" s="232">
        <v>16.59389279760456</v>
      </c>
      <c r="N33" s="232">
        <v>16.267237867791781</v>
      </c>
      <c r="O33" s="232">
        <v>17.32662811391322</v>
      </c>
      <c r="P33" s="232">
        <v>15.51092258571588</v>
      </c>
      <c r="Q33" s="232">
        <v>17.951710629125309</v>
      </c>
      <c r="R33" s="232">
        <v>17.52429998186912</v>
      </c>
      <c r="S33" s="232">
        <v>17.698719284482081</v>
      </c>
      <c r="T33" s="232">
        <v>20.140221940699401</v>
      </c>
      <c r="U33" s="232">
        <v>18.980731153497999</v>
      </c>
      <c r="V33" s="232">
        <v>17.928105264618779</v>
      </c>
      <c r="W33" s="232">
        <v>18.417293702854892</v>
      </c>
      <c r="DA33" s="71" t="s">
        <v>2663</v>
      </c>
    </row>
    <row r="34" spans="1:105" ht="12" customHeight="1" x14ac:dyDescent="0.25">
      <c r="A34" s="60" t="s">
        <v>2580</v>
      </c>
      <c r="B34" s="331">
        <v>0</v>
      </c>
      <c r="C34" s="331">
        <v>0</v>
      </c>
      <c r="D34" s="331">
        <v>0</v>
      </c>
      <c r="E34" s="331">
        <v>0</v>
      </c>
      <c r="F34" s="331">
        <v>0</v>
      </c>
      <c r="G34" s="331">
        <v>0</v>
      </c>
      <c r="H34" s="331">
        <v>0</v>
      </c>
      <c r="I34" s="331">
        <v>0</v>
      </c>
      <c r="J34" s="331">
        <v>0</v>
      </c>
      <c r="K34" s="331">
        <v>0</v>
      </c>
      <c r="L34" s="331">
        <v>0</v>
      </c>
      <c r="M34" s="331">
        <v>0</v>
      </c>
      <c r="N34" s="331">
        <v>0</v>
      </c>
      <c r="O34" s="331">
        <v>0</v>
      </c>
      <c r="P34" s="331">
        <v>0</v>
      </c>
      <c r="Q34" s="331">
        <v>0</v>
      </c>
      <c r="R34" s="331">
        <v>0</v>
      </c>
      <c r="S34" s="331">
        <v>0</v>
      </c>
      <c r="T34" s="331">
        <v>0</v>
      </c>
      <c r="U34" s="331">
        <v>0</v>
      </c>
      <c r="V34" s="331">
        <v>0</v>
      </c>
      <c r="W34" s="331">
        <v>0</v>
      </c>
      <c r="DA34" s="72" t="s">
        <v>2664</v>
      </c>
    </row>
    <row r="35" spans="1:105" ht="12" customHeight="1" x14ac:dyDescent="0.25">
      <c r="A35" s="57" t="s">
        <v>2582</v>
      </c>
      <c r="B35" s="263">
        <v>35.318696937082407</v>
      </c>
      <c r="C35" s="263">
        <v>36.921160563985417</v>
      </c>
      <c r="D35" s="263">
        <v>38.935492675406927</v>
      </c>
      <c r="E35" s="263">
        <v>62.086603243748563</v>
      </c>
      <c r="F35" s="263">
        <v>59.271566686451578</v>
      </c>
      <c r="G35" s="263">
        <v>60.148463678026332</v>
      </c>
      <c r="H35" s="263">
        <v>62.561317032613083</v>
      </c>
      <c r="I35" s="263">
        <v>60.702504672607333</v>
      </c>
      <c r="J35" s="263">
        <v>58.498799334379328</v>
      </c>
      <c r="K35" s="263">
        <v>57.908146920136801</v>
      </c>
      <c r="L35" s="263">
        <v>48.312899706643563</v>
      </c>
      <c r="M35" s="263">
        <v>53.344743025189914</v>
      </c>
      <c r="N35" s="263">
        <v>51.424552219277651</v>
      </c>
      <c r="O35" s="263">
        <v>50.483678038425893</v>
      </c>
      <c r="P35" s="263">
        <v>51.136763779393711</v>
      </c>
      <c r="Q35" s="263">
        <v>55.199543687017297</v>
      </c>
      <c r="R35" s="263">
        <v>47.678368496766304</v>
      </c>
      <c r="S35" s="263">
        <v>47.881902239337251</v>
      </c>
      <c r="T35" s="263">
        <v>50.934200865274697</v>
      </c>
      <c r="U35" s="263">
        <v>49.372022250548007</v>
      </c>
      <c r="V35" s="263">
        <v>47.085552991078728</v>
      </c>
      <c r="W35" s="263">
        <v>49.784905387305542</v>
      </c>
      <c r="DA35" s="70" t="s">
        <v>2665</v>
      </c>
    </row>
    <row r="36" spans="1:105" ht="12" customHeight="1" x14ac:dyDescent="0.25">
      <c r="A36" s="46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0.20030374679233121</v>
      </c>
      <c r="T36" s="231">
        <v>0.26254433628323298</v>
      </c>
      <c r="U36" s="231">
        <v>8.6218737802620043E-2</v>
      </c>
      <c r="V36" s="231">
        <v>9.2919113396000667E-3</v>
      </c>
      <c r="W36" s="231">
        <v>0.2056053517498326</v>
      </c>
      <c r="DA36" s="73" t="s">
        <v>2666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2667</v>
      </c>
    </row>
    <row r="38" spans="1:105" ht="12" customHeight="1" x14ac:dyDescent="0.25">
      <c r="A38" s="46" t="s">
        <v>33</v>
      </c>
      <c r="B38" s="231">
        <v>11.04981497857651</v>
      </c>
      <c r="C38" s="231">
        <v>10.64154339936254</v>
      </c>
      <c r="D38" s="231">
        <v>10.282211685050569</v>
      </c>
      <c r="E38" s="231">
        <v>35.515065099226902</v>
      </c>
      <c r="F38" s="231">
        <v>32.48403263649827</v>
      </c>
      <c r="G38" s="231">
        <v>36.142795896692988</v>
      </c>
      <c r="H38" s="231">
        <v>33.620005409422483</v>
      </c>
      <c r="I38" s="231">
        <v>28.044851843532332</v>
      </c>
      <c r="J38" s="231">
        <v>25.463154129751931</v>
      </c>
      <c r="K38" s="231">
        <v>22.443952453299321</v>
      </c>
      <c r="L38" s="231">
        <v>8.073743064579773</v>
      </c>
      <c r="M38" s="231">
        <v>21.846609354667809</v>
      </c>
      <c r="N38" s="231">
        <v>19.304589810415621</v>
      </c>
      <c r="O38" s="231">
        <v>17.53193057380658</v>
      </c>
      <c r="P38" s="231">
        <v>17.938438924388539</v>
      </c>
      <c r="Q38" s="231">
        <v>18.697137728931089</v>
      </c>
      <c r="R38" s="231">
        <v>19.87045599236486</v>
      </c>
      <c r="S38" s="231">
        <v>18.397778726467681</v>
      </c>
      <c r="T38" s="231">
        <v>18.68950424077514</v>
      </c>
      <c r="U38" s="231">
        <v>16.91747488014332</v>
      </c>
      <c r="V38" s="231">
        <v>15.9910715796226</v>
      </c>
      <c r="W38" s="231">
        <v>16.065680652038861</v>
      </c>
      <c r="DA38" s="73" t="s">
        <v>2668</v>
      </c>
    </row>
    <row r="39" spans="1:105" ht="12" customHeight="1" x14ac:dyDescent="0.25">
      <c r="A39" s="46" t="s">
        <v>160</v>
      </c>
      <c r="B39" s="231">
        <v>3.8565837909117699</v>
      </c>
      <c r="C39" s="231">
        <v>3.7104159751230399</v>
      </c>
      <c r="D39" s="231">
        <v>7.1622974876723209</v>
      </c>
      <c r="E39" s="231">
        <v>9.0947957448655803</v>
      </c>
      <c r="F39" s="231">
        <v>9.7595354920636606</v>
      </c>
      <c r="G39" s="231">
        <v>8.2636196333454155</v>
      </c>
      <c r="H39" s="231">
        <v>11.00131558827743</v>
      </c>
      <c r="I39" s="231">
        <v>7.0383532010536314</v>
      </c>
      <c r="J39" s="231">
        <v>4.2449498138594661</v>
      </c>
      <c r="K39" s="231">
        <v>4.1816447462057544</v>
      </c>
      <c r="L39" s="231">
        <v>5.1666332766766949</v>
      </c>
      <c r="M39" s="231">
        <v>3.088063152406463</v>
      </c>
      <c r="N39" s="231">
        <v>3.152050702054086</v>
      </c>
      <c r="O39" s="231">
        <v>3.1001995396009372</v>
      </c>
      <c r="P39" s="231">
        <v>3.1741027950982401</v>
      </c>
      <c r="Q39" s="231">
        <v>6.099925729422524</v>
      </c>
      <c r="R39" s="231">
        <v>2.7972899786902681</v>
      </c>
      <c r="S39" s="231">
        <v>2.967634368351955</v>
      </c>
      <c r="T39" s="231">
        <v>2.9185961646638519</v>
      </c>
      <c r="U39" s="231">
        <v>3.1762026281212861</v>
      </c>
      <c r="V39" s="231">
        <v>3.761063035609018</v>
      </c>
      <c r="W39" s="231">
        <v>4.1287070374418642</v>
      </c>
      <c r="DA39" s="73" t="s">
        <v>2669</v>
      </c>
    </row>
    <row r="40" spans="1:105" ht="12" customHeight="1" x14ac:dyDescent="0.25">
      <c r="A40" s="46" t="s">
        <v>70</v>
      </c>
      <c r="B40" s="231">
        <v>13.50634736564648</v>
      </c>
      <c r="C40" s="231">
        <v>9.2908655781180762</v>
      </c>
      <c r="D40" s="231">
        <v>7.1817456290950528</v>
      </c>
      <c r="E40" s="231">
        <v>7.9732499492877569</v>
      </c>
      <c r="F40" s="231">
        <v>4.23117446565817</v>
      </c>
      <c r="G40" s="231">
        <v>2.789773590578394</v>
      </c>
      <c r="H40" s="231">
        <v>2.8026463967953998</v>
      </c>
      <c r="I40" s="231">
        <v>4.2733165781158506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1.594460491409605</v>
      </c>
      <c r="Q40" s="231">
        <v>0</v>
      </c>
      <c r="R40" s="231">
        <v>0</v>
      </c>
      <c r="S40" s="231">
        <v>0.72709318703393377</v>
      </c>
      <c r="T40" s="231">
        <v>0.18268914766957009</v>
      </c>
      <c r="U40" s="231">
        <v>0.70121576228977911</v>
      </c>
      <c r="V40" s="231">
        <v>0</v>
      </c>
      <c r="W40" s="231">
        <v>0</v>
      </c>
      <c r="DA40" s="73" t="s">
        <v>2670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3.0491445599699731</v>
      </c>
      <c r="L41" s="231">
        <v>6.0982891201264744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3.1060799999305441E-3</v>
      </c>
      <c r="T41" s="231">
        <v>3.106079999907202E-3</v>
      </c>
      <c r="U41" s="231">
        <v>3.1060799999594181E-3</v>
      </c>
      <c r="V41" s="231">
        <v>3.106080000037053E-3</v>
      </c>
      <c r="W41" s="231">
        <v>3.1060800000452531E-3</v>
      </c>
      <c r="DA41" s="73" t="s">
        <v>2671</v>
      </c>
    </row>
    <row r="42" spans="1:105" ht="12" customHeight="1" x14ac:dyDescent="0.25">
      <c r="A42" s="46" t="s">
        <v>162</v>
      </c>
      <c r="B42" s="231">
        <v>6.9059508019476503</v>
      </c>
      <c r="C42" s="231">
        <v>13.27833561138177</v>
      </c>
      <c r="D42" s="231">
        <v>14.309237873588989</v>
      </c>
      <c r="E42" s="231">
        <v>9.5034924503683236</v>
      </c>
      <c r="F42" s="231">
        <v>12.79682409223148</v>
      </c>
      <c r="G42" s="231">
        <v>12.952274557409529</v>
      </c>
      <c r="H42" s="231">
        <v>15.13734963811776</v>
      </c>
      <c r="I42" s="231">
        <v>21.34598304990552</v>
      </c>
      <c r="J42" s="231">
        <v>28.790695390767929</v>
      </c>
      <c r="K42" s="231">
        <v>28.23340516066175</v>
      </c>
      <c r="L42" s="231">
        <v>28.974234245260622</v>
      </c>
      <c r="M42" s="231">
        <v>28.410070518115649</v>
      </c>
      <c r="N42" s="231">
        <v>28.96791170680795</v>
      </c>
      <c r="O42" s="231">
        <v>29.85154792501837</v>
      </c>
      <c r="P42" s="231">
        <v>28.00093316848708</v>
      </c>
      <c r="Q42" s="231">
        <v>29.973651828650269</v>
      </c>
      <c r="R42" s="231">
        <v>25.01062252571117</v>
      </c>
      <c r="S42" s="231">
        <v>25.58598613069141</v>
      </c>
      <c r="T42" s="231">
        <v>28.877760895883</v>
      </c>
      <c r="U42" s="231">
        <v>28.48780416219104</v>
      </c>
      <c r="V42" s="231">
        <v>27.32102038450747</v>
      </c>
      <c r="W42" s="231">
        <v>29.381806266074939</v>
      </c>
      <c r="DA42" s="73" t="s">
        <v>2672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2673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0.42882840001023848</v>
      </c>
      <c r="Q44" s="231">
        <v>0.42882840001342071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2674</v>
      </c>
    </row>
    <row r="45" spans="1:105" ht="12" customHeight="1" x14ac:dyDescent="0.25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2675</v>
      </c>
    </row>
    <row r="46" spans="1:105" ht="12" customHeight="1" x14ac:dyDescent="0.25">
      <c r="A46" s="57" t="s">
        <v>2594</v>
      </c>
      <c r="B46" s="263">
        <v>0</v>
      </c>
      <c r="C46" s="263">
        <v>0</v>
      </c>
      <c r="D46" s="263">
        <v>0</v>
      </c>
      <c r="E46" s="263">
        <v>0</v>
      </c>
      <c r="F46" s="263">
        <v>0</v>
      </c>
      <c r="G46" s="263">
        <v>0</v>
      </c>
      <c r="H46" s="263">
        <v>0</v>
      </c>
      <c r="I46" s="263">
        <v>0</v>
      </c>
      <c r="J46" s="263">
        <v>0</v>
      </c>
      <c r="K46" s="263">
        <v>0</v>
      </c>
      <c r="L46" s="263">
        <v>0</v>
      </c>
      <c r="M46" s="263">
        <v>0</v>
      </c>
      <c r="N46" s="263">
        <v>0</v>
      </c>
      <c r="O46" s="263">
        <v>0</v>
      </c>
      <c r="P46" s="263">
        <v>0</v>
      </c>
      <c r="Q46" s="263">
        <v>0</v>
      </c>
      <c r="R46" s="263">
        <v>0</v>
      </c>
      <c r="S46" s="263">
        <v>0</v>
      </c>
      <c r="T46" s="263">
        <v>0</v>
      </c>
      <c r="U46" s="263">
        <v>0</v>
      </c>
      <c r="V46" s="263">
        <v>0</v>
      </c>
      <c r="W46" s="263">
        <v>0</v>
      </c>
      <c r="DA46" s="70" t="s">
        <v>2676</v>
      </c>
    </row>
    <row r="47" spans="1:105" ht="12" customHeight="1" x14ac:dyDescent="0.25">
      <c r="A47" s="41" t="s">
        <v>2596</v>
      </c>
      <c r="B47" s="352">
        <v>0</v>
      </c>
      <c r="C47" s="352">
        <v>0</v>
      </c>
      <c r="D47" s="352">
        <v>0</v>
      </c>
      <c r="E47" s="352">
        <v>0</v>
      </c>
      <c r="F47" s="352">
        <v>0</v>
      </c>
      <c r="G47" s="352">
        <v>0</v>
      </c>
      <c r="H47" s="352">
        <v>0</v>
      </c>
      <c r="I47" s="352">
        <v>0</v>
      </c>
      <c r="J47" s="352">
        <v>0</v>
      </c>
      <c r="K47" s="352">
        <v>0</v>
      </c>
      <c r="L47" s="352">
        <v>0</v>
      </c>
      <c r="M47" s="352">
        <v>0</v>
      </c>
      <c r="N47" s="352">
        <v>0</v>
      </c>
      <c r="O47" s="352">
        <v>0</v>
      </c>
      <c r="P47" s="352">
        <v>0</v>
      </c>
      <c r="Q47" s="352">
        <v>0</v>
      </c>
      <c r="R47" s="352">
        <v>0</v>
      </c>
      <c r="S47" s="352">
        <v>0</v>
      </c>
      <c r="T47" s="352">
        <v>0</v>
      </c>
      <c r="U47" s="352">
        <v>0</v>
      </c>
      <c r="V47" s="352">
        <v>0</v>
      </c>
      <c r="W47" s="352">
        <v>0</v>
      </c>
      <c r="DA47" s="97" t="s">
        <v>2677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431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26</v>
      </c>
      <c r="B51" s="234">
        <f t="shared" ref="B51:W51" si="3">SUM(B$52:B$56,B$58:B$59,B$61:B$62,B$64:B$68)</f>
        <v>1</v>
      </c>
      <c r="C51" s="234">
        <f t="shared" si="3"/>
        <v>1</v>
      </c>
      <c r="D51" s="234">
        <f t="shared" si="3"/>
        <v>0.99999999999999989</v>
      </c>
      <c r="E51" s="234">
        <f t="shared" si="3"/>
        <v>0.99999999999999978</v>
      </c>
      <c r="F51" s="234">
        <f t="shared" si="3"/>
        <v>1</v>
      </c>
      <c r="G51" s="234">
        <f t="shared" si="3"/>
        <v>0.99999999999999978</v>
      </c>
      <c r="H51" s="234">
        <f t="shared" si="3"/>
        <v>0.99999999999999989</v>
      </c>
      <c r="I51" s="234">
        <f t="shared" si="3"/>
        <v>0.99999999999999978</v>
      </c>
      <c r="J51" s="234">
        <f t="shared" si="3"/>
        <v>1</v>
      </c>
      <c r="K51" s="234">
        <f t="shared" si="3"/>
        <v>1.0000000000000002</v>
      </c>
      <c r="L51" s="234">
        <f t="shared" si="3"/>
        <v>1.0000000000000002</v>
      </c>
      <c r="M51" s="234">
        <f t="shared" si="3"/>
        <v>1</v>
      </c>
      <c r="N51" s="234">
        <f t="shared" si="3"/>
        <v>1</v>
      </c>
      <c r="O51" s="234">
        <f t="shared" si="3"/>
        <v>0.99999999999999967</v>
      </c>
      <c r="P51" s="234">
        <f t="shared" si="3"/>
        <v>0.99999999999999978</v>
      </c>
      <c r="Q51" s="234">
        <f t="shared" si="3"/>
        <v>1</v>
      </c>
      <c r="R51" s="234">
        <f t="shared" si="3"/>
        <v>0.99999999999999978</v>
      </c>
      <c r="S51" s="234">
        <f t="shared" si="3"/>
        <v>1</v>
      </c>
      <c r="T51" s="234">
        <f t="shared" si="3"/>
        <v>1</v>
      </c>
      <c r="U51" s="234">
        <f t="shared" si="3"/>
        <v>0.99999999999999967</v>
      </c>
      <c r="V51" s="234">
        <f t="shared" si="3"/>
        <v>1</v>
      </c>
      <c r="W51" s="234">
        <f t="shared" si="3"/>
        <v>1.0000000000000002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0</v>
      </c>
      <c r="C52" s="301">
        <f t="shared" si="4"/>
        <v>0</v>
      </c>
      <c r="D52" s="301">
        <f t="shared" si="4"/>
        <v>0</v>
      </c>
      <c r="E52" s="301">
        <f t="shared" si="4"/>
        <v>0</v>
      </c>
      <c r="F52" s="301">
        <f t="shared" si="4"/>
        <v>0</v>
      </c>
      <c r="G52" s="301">
        <f t="shared" si="4"/>
        <v>0</v>
      </c>
      <c r="H52" s="301">
        <f t="shared" si="4"/>
        <v>0</v>
      </c>
      <c r="I52" s="301">
        <f t="shared" si="4"/>
        <v>0</v>
      </c>
      <c r="J52" s="301">
        <f t="shared" si="4"/>
        <v>0</v>
      </c>
      <c r="K52" s="301">
        <f t="shared" si="4"/>
        <v>0</v>
      </c>
      <c r="L52" s="301">
        <f t="shared" si="4"/>
        <v>0</v>
      </c>
      <c r="M52" s="301">
        <f t="shared" si="4"/>
        <v>0</v>
      </c>
      <c r="N52" s="301">
        <f t="shared" si="4"/>
        <v>0</v>
      </c>
      <c r="O52" s="301">
        <f t="shared" si="4"/>
        <v>0</v>
      </c>
      <c r="P52" s="301">
        <f t="shared" si="4"/>
        <v>0</v>
      </c>
      <c r="Q52" s="301">
        <f t="shared" si="4"/>
        <v>0</v>
      </c>
      <c r="R52" s="301">
        <f t="shared" si="4"/>
        <v>0</v>
      </c>
      <c r="S52" s="301">
        <f t="shared" si="4"/>
        <v>0</v>
      </c>
      <c r="T52" s="301">
        <f t="shared" si="4"/>
        <v>0</v>
      </c>
      <c r="U52" s="301">
        <f t="shared" si="4"/>
        <v>0</v>
      </c>
      <c r="V52" s="301">
        <f t="shared" si="4"/>
        <v>0</v>
      </c>
      <c r="W52" s="301">
        <f t="shared" si="4"/>
        <v>0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0</v>
      </c>
      <c r="C53" s="235">
        <f t="shared" si="5"/>
        <v>0</v>
      </c>
      <c r="D53" s="235">
        <f t="shared" si="5"/>
        <v>0</v>
      </c>
      <c r="E53" s="235">
        <f t="shared" si="5"/>
        <v>0</v>
      </c>
      <c r="F53" s="235">
        <f t="shared" si="5"/>
        <v>0</v>
      </c>
      <c r="G53" s="235">
        <f t="shared" si="5"/>
        <v>0</v>
      </c>
      <c r="H53" s="235">
        <f t="shared" si="5"/>
        <v>0</v>
      </c>
      <c r="I53" s="235">
        <f t="shared" si="5"/>
        <v>0</v>
      </c>
      <c r="J53" s="235">
        <f t="shared" si="5"/>
        <v>0</v>
      </c>
      <c r="K53" s="235">
        <f t="shared" si="5"/>
        <v>0</v>
      </c>
      <c r="L53" s="235">
        <f t="shared" si="5"/>
        <v>0</v>
      </c>
      <c r="M53" s="235">
        <f t="shared" si="5"/>
        <v>0</v>
      </c>
      <c r="N53" s="235">
        <f t="shared" si="5"/>
        <v>0</v>
      </c>
      <c r="O53" s="235">
        <f t="shared" si="5"/>
        <v>0</v>
      </c>
      <c r="P53" s="235">
        <f t="shared" si="5"/>
        <v>0</v>
      </c>
      <c r="Q53" s="235">
        <f t="shared" si="5"/>
        <v>0</v>
      </c>
      <c r="R53" s="235">
        <f t="shared" si="5"/>
        <v>0</v>
      </c>
      <c r="S53" s="235">
        <f t="shared" si="5"/>
        <v>0</v>
      </c>
      <c r="T53" s="235">
        <f t="shared" si="5"/>
        <v>0</v>
      </c>
      <c r="U53" s="235">
        <f t="shared" si="5"/>
        <v>0</v>
      </c>
      <c r="V53" s="235">
        <f t="shared" si="5"/>
        <v>0</v>
      </c>
      <c r="W53" s="235">
        <f t="shared" si="5"/>
        <v>0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0</v>
      </c>
      <c r="C54" s="235">
        <f t="shared" si="6"/>
        <v>0</v>
      </c>
      <c r="D54" s="235">
        <f t="shared" si="6"/>
        <v>0</v>
      </c>
      <c r="E54" s="235">
        <f t="shared" si="6"/>
        <v>0</v>
      </c>
      <c r="F54" s="235">
        <f t="shared" si="6"/>
        <v>0</v>
      </c>
      <c r="G54" s="235">
        <f t="shared" si="6"/>
        <v>0</v>
      </c>
      <c r="H54" s="235">
        <f t="shared" si="6"/>
        <v>0</v>
      </c>
      <c r="I54" s="235">
        <f t="shared" si="6"/>
        <v>0</v>
      </c>
      <c r="J54" s="235">
        <f t="shared" si="6"/>
        <v>0</v>
      </c>
      <c r="K54" s="235">
        <f t="shared" si="6"/>
        <v>0</v>
      </c>
      <c r="L54" s="235">
        <f t="shared" si="6"/>
        <v>0</v>
      </c>
      <c r="M54" s="235">
        <f t="shared" si="6"/>
        <v>0</v>
      </c>
      <c r="N54" s="235">
        <f t="shared" si="6"/>
        <v>0</v>
      </c>
      <c r="O54" s="235">
        <f t="shared" si="6"/>
        <v>0</v>
      </c>
      <c r="P54" s="235">
        <f t="shared" si="6"/>
        <v>0</v>
      </c>
      <c r="Q54" s="235">
        <f t="shared" si="6"/>
        <v>0</v>
      </c>
      <c r="R54" s="235">
        <f t="shared" si="6"/>
        <v>0</v>
      </c>
      <c r="S54" s="235">
        <f t="shared" si="6"/>
        <v>0</v>
      </c>
      <c r="T54" s="235">
        <f t="shared" si="6"/>
        <v>0</v>
      </c>
      <c r="U54" s="235">
        <f t="shared" si="6"/>
        <v>0</v>
      </c>
      <c r="V54" s="235">
        <f t="shared" si="6"/>
        <v>0</v>
      </c>
      <c r="W54" s="235">
        <f t="shared" si="6"/>
        <v>0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0</v>
      </c>
      <c r="C55" s="235">
        <f t="shared" si="7"/>
        <v>0</v>
      </c>
      <c r="D55" s="235">
        <f t="shared" si="7"/>
        <v>0</v>
      </c>
      <c r="E55" s="235">
        <f t="shared" si="7"/>
        <v>0</v>
      </c>
      <c r="F55" s="235">
        <f t="shared" si="7"/>
        <v>0</v>
      </c>
      <c r="G55" s="235">
        <f t="shared" si="7"/>
        <v>0</v>
      </c>
      <c r="H55" s="235">
        <f t="shared" si="7"/>
        <v>0</v>
      </c>
      <c r="I55" s="235">
        <f t="shared" si="7"/>
        <v>0</v>
      </c>
      <c r="J55" s="235">
        <f t="shared" si="7"/>
        <v>0</v>
      </c>
      <c r="K55" s="235">
        <f t="shared" si="7"/>
        <v>0</v>
      </c>
      <c r="L55" s="235">
        <f t="shared" si="7"/>
        <v>0</v>
      </c>
      <c r="M55" s="235">
        <f t="shared" si="7"/>
        <v>0</v>
      </c>
      <c r="N55" s="235">
        <f t="shared" si="7"/>
        <v>0</v>
      </c>
      <c r="O55" s="235">
        <f t="shared" si="7"/>
        <v>0</v>
      </c>
      <c r="P55" s="235">
        <f t="shared" si="7"/>
        <v>0</v>
      </c>
      <c r="Q55" s="235">
        <f t="shared" si="7"/>
        <v>0</v>
      </c>
      <c r="R55" s="235">
        <f t="shared" si="7"/>
        <v>0</v>
      </c>
      <c r="S55" s="235">
        <f t="shared" si="7"/>
        <v>0</v>
      </c>
      <c r="T55" s="235">
        <f t="shared" si="7"/>
        <v>0</v>
      </c>
      <c r="U55" s="235">
        <f t="shared" si="7"/>
        <v>0</v>
      </c>
      <c r="V55" s="235">
        <f t="shared" si="7"/>
        <v>0</v>
      </c>
      <c r="W55" s="235">
        <f t="shared" si="7"/>
        <v>0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6.9818722991739565E-3</v>
      </c>
      <c r="C56" s="302">
        <f t="shared" si="8"/>
        <v>1.0692774470021293E-2</v>
      </c>
      <c r="D56" s="302">
        <f t="shared" si="8"/>
        <v>1.3357431032605355E-2</v>
      </c>
      <c r="E56" s="302">
        <f t="shared" si="8"/>
        <v>1.3129309749756488E-2</v>
      </c>
      <c r="F56" s="302">
        <f t="shared" si="8"/>
        <v>1.4411754934828514E-2</v>
      </c>
      <c r="G56" s="302">
        <f t="shared" si="8"/>
        <v>1.3746156206587786E-2</v>
      </c>
      <c r="H56" s="302">
        <f t="shared" si="8"/>
        <v>1.5638637218073424E-2</v>
      </c>
      <c r="I56" s="302">
        <f t="shared" si="8"/>
        <v>1.63426537073415E-2</v>
      </c>
      <c r="J56" s="302">
        <f t="shared" si="8"/>
        <v>1.8649734940937815E-2</v>
      </c>
      <c r="K56" s="302">
        <f t="shared" si="8"/>
        <v>1.9035169730286731E-2</v>
      </c>
      <c r="L56" s="302">
        <f t="shared" si="8"/>
        <v>1.7455303733797844E-2</v>
      </c>
      <c r="M56" s="302">
        <f t="shared" si="8"/>
        <v>1.7162247904807922E-2</v>
      </c>
      <c r="N56" s="302">
        <f t="shared" si="8"/>
        <v>1.7523193214213136E-2</v>
      </c>
      <c r="O56" s="302">
        <f t="shared" si="8"/>
        <v>1.8417188660389831E-2</v>
      </c>
      <c r="P56" s="302">
        <f t="shared" si="8"/>
        <v>1.6957288268298138E-2</v>
      </c>
      <c r="Q56" s="302">
        <f t="shared" si="8"/>
        <v>1.8989385574702335E-2</v>
      </c>
      <c r="R56" s="302">
        <f t="shared" si="8"/>
        <v>1.9166527792474398E-2</v>
      </c>
      <c r="S56" s="302">
        <f t="shared" si="8"/>
        <v>1.9313338551131556E-2</v>
      </c>
      <c r="T56" s="302">
        <f t="shared" si="8"/>
        <v>2.0046632143806517E-2</v>
      </c>
      <c r="U56" s="302">
        <f t="shared" si="8"/>
        <v>1.9826010715997756E-2</v>
      </c>
      <c r="V56" s="302">
        <f t="shared" si="8"/>
        <v>2.0144271019955088E-2</v>
      </c>
      <c r="W56" s="302">
        <f t="shared" si="8"/>
        <v>1.9851343476552669E-2</v>
      </c>
      <c r="DA56" s="68"/>
    </row>
    <row r="57" spans="1:105" ht="12" customHeight="1" x14ac:dyDescent="0.25">
      <c r="A57" s="203" t="s">
        <v>2557</v>
      </c>
      <c r="B57" s="303">
        <f t="shared" ref="B57:W57" si="9">IF(B$16=0,0,B$16/B$5)</f>
        <v>0.13179520155961294</v>
      </c>
      <c r="C57" s="303">
        <f t="shared" si="9"/>
        <v>0.13656283425856794</v>
      </c>
      <c r="D57" s="303">
        <f t="shared" si="9"/>
        <v>0.14361078453424744</v>
      </c>
      <c r="E57" s="303">
        <f t="shared" si="9"/>
        <v>0.20667714293285952</v>
      </c>
      <c r="F57" s="303">
        <f t="shared" si="9"/>
        <v>0.19315809753021448</v>
      </c>
      <c r="G57" s="303">
        <f t="shared" si="9"/>
        <v>0.19513949222087373</v>
      </c>
      <c r="H57" s="303">
        <f t="shared" si="9"/>
        <v>0.19345336883990097</v>
      </c>
      <c r="I57" s="303">
        <f t="shared" si="9"/>
        <v>0.18753149830239613</v>
      </c>
      <c r="J57" s="303">
        <f t="shared" si="9"/>
        <v>0.18444207258476136</v>
      </c>
      <c r="K57" s="303">
        <f t="shared" si="9"/>
        <v>0.18201722011223079</v>
      </c>
      <c r="L57" s="303">
        <f t="shared" si="9"/>
        <v>0.13489256984774994</v>
      </c>
      <c r="M57" s="303">
        <f t="shared" si="9"/>
        <v>0.16811397172246395</v>
      </c>
      <c r="N57" s="303">
        <f t="shared" si="9"/>
        <v>0.1643840639056352</v>
      </c>
      <c r="O57" s="303">
        <f t="shared" si="9"/>
        <v>0.16655790613208693</v>
      </c>
      <c r="P57" s="303">
        <f t="shared" si="9"/>
        <v>0.16206900174681518</v>
      </c>
      <c r="Q57" s="303">
        <f t="shared" si="9"/>
        <v>0.16963784123760986</v>
      </c>
      <c r="R57" s="303">
        <f t="shared" si="9"/>
        <v>0.18526881462127093</v>
      </c>
      <c r="S57" s="303">
        <f t="shared" si="9"/>
        <v>0.18399003731969243</v>
      </c>
      <c r="T57" s="303">
        <f t="shared" si="9"/>
        <v>0.18418330099990463</v>
      </c>
      <c r="U57" s="303">
        <f t="shared" si="9"/>
        <v>0.17952355211008009</v>
      </c>
      <c r="V57" s="303">
        <f t="shared" si="9"/>
        <v>0.17821913774405929</v>
      </c>
      <c r="W57" s="303">
        <f t="shared" si="9"/>
        <v>0.17382412267090655</v>
      </c>
      <c r="DA57" s="175"/>
    </row>
    <row r="58" spans="1:105" ht="12" customHeight="1" x14ac:dyDescent="0.25">
      <c r="A58" s="62" t="s">
        <v>2558</v>
      </c>
      <c r="B58" s="304">
        <f t="shared" ref="B58:W58" si="10">IF(B$17=0,0,B$17/B$5)</f>
        <v>0.13179520155961294</v>
      </c>
      <c r="C58" s="304">
        <f t="shared" si="10"/>
        <v>0.13656283425856794</v>
      </c>
      <c r="D58" s="304">
        <f t="shared" si="10"/>
        <v>0.14361078453424744</v>
      </c>
      <c r="E58" s="304">
        <f t="shared" si="10"/>
        <v>0.20667714293285952</v>
      </c>
      <c r="F58" s="304">
        <f t="shared" si="10"/>
        <v>0.19315809753021448</v>
      </c>
      <c r="G58" s="304">
        <f t="shared" si="10"/>
        <v>0.19513949222087373</v>
      </c>
      <c r="H58" s="304">
        <f t="shared" si="10"/>
        <v>0.19345336883990097</v>
      </c>
      <c r="I58" s="304">
        <f t="shared" si="10"/>
        <v>0.18753149830239613</v>
      </c>
      <c r="J58" s="304">
        <f t="shared" si="10"/>
        <v>0.18444207258476136</v>
      </c>
      <c r="K58" s="304">
        <f t="shared" si="10"/>
        <v>0.18201722011223079</v>
      </c>
      <c r="L58" s="304">
        <f t="shared" si="10"/>
        <v>0.13489256984774994</v>
      </c>
      <c r="M58" s="304">
        <f t="shared" si="10"/>
        <v>0.16811397172246395</v>
      </c>
      <c r="N58" s="304">
        <f t="shared" si="10"/>
        <v>0.1643840639056352</v>
      </c>
      <c r="O58" s="304">
        <f t="shared" si="10"/>
        <v>0.16655790613208693</v>
      </c>
      <c r="P58" s="304">
        <f t="shared" si="10"/>
        <v>0.16206900174681518</v>
      </c>
      <c r="Q58" s="304">
        <f t="shared" si="10"/>
        <v>0.16963784123760986</v>
      </c>
      <c r="R58" s="304">
        <f t="shared" si="10"/>
        <v>0.18526881462127093</v>
      </c>
      <c r="S58" s="304">
        <f t="shared" si="10"/>
        <v>0.18399003731969243</v>
      </c>
      <c r="T58" s="304">
        <f t="shared" si="10"/>
        <v>0.18418330099990463</v>
      </c>
      <c r="U58" s="304">
        <f t="shared" si="10"/>
        <v>0.17952355211008009</v>
      </c>
      <c r="V58" s="304">
        <f t="shared" si="10"/>
        <v>0.17821913774405929</v>
      </c>
      <c r="W58" s="304">
        <f t="shared" si="10"/>
        <v>0.17382412267090655</v>
      </c>
      <c r="DA58" s="72"/>
    </row>
    <row r="59" spans="1:105" ht="12" customHeight="1" x14ac:dyDescent="0.25">
      <c r="A59" s="62" t="s">
        <v>2565</v>
      </c>
      <c r="B59" s="304">
        <f t="shared" ref="B59:W59" si="11">IF(B$23=0,0,B$23/B$5)</f>
        <v>0</v>
      </c>
      <c r="C59" s="304">
        <f t="shared" si="11"/>
        <v>0</v>
      </c>
      <c r="D59" s="304">
        <f t="shared" si="11"/>
        <v>0</v>
      </c>
      <c r="E59" s="304">
        <f t="shared" si="11"/>
        <v>0</v>
      </c>
      <c r="F59" s="304">
        <f t="shared" si="11"/>
        <v>0</v>
      </c>
      <c r="G59" s="304">
        <f t="shared" si="11"/>
        <v>0</v>
      </c>
      <c r="H59" s="304">
        <f t="shared" si="11"/>
        <v>0</v>
      </c>
      <c r="I59" s="304">
        <f t="shared" si="11"/>
        <v>0</v>
      </c>
      <c r="J59" s="304">
        <f t="shared" si="11"/>
        <v>0</v>
      </c>
      <c r="K59" s="304">
        <f t="shared" si="11"/>
        <v>0</v>
      </c>
      <c r="L59" s="304">
        <f t="shared" si="11"/>
        <v>0</v>
      </c>
      <c r="M59" s="304">
        <f t="shared" si="11"/>
        <v>0</v>
      </c>
      <c r="N59" s="304">
        <f t="shared" si="11"/>
        <v>0</v>
      </c>
      <c r="O59" s="304">
        <f t="shared" si="11"/>
        <v>0</v>
      </c>
      <c r="P59" s="304">
        <f t="shared" si="11"/>
        <v>0</v>
      </c>
      <c r="Q59" s="304">
        <f t="shared" si="11"/>
        <v>0</v>
      </c>
      <c r="R59" s="304">
        <f t="shared" si="11"/>
        <v>0</v>
      </c>
      <c r="S59" s="304">
        <f t="shared" si="11"/>
        <v>0</v>
      </c>
      <c r="T59" s="304">
        <f t="shared" si="11"/>
        <v>0</v>
      </c>
      <c r="U59" s="304">
        <f t="shared" si="11"/>
        <v>0</v>
      </c>
      <c r="V59" s="304">
        <f t="shared" si="11"/>
        <v>0</v>
      </c>
      <c r="W59" s="304">
        <f t="shared" si="11"/>
        <v>0</v>
      </c>
      <c r="DA59" s="72"/>
    </row>
    <row r="60" spans="1:105" ht="12" customHeight="1" x14ac:dyDescent="0.25">
      <c r="A60" s="203" t="s">
        <v>2567</v>
      </c>
      <c r="B60" s="303">
        <f t="shared" ref="B60:W60" si="12">IF(B$24=0,0,B$24/B$5)</f>
        <v>0.15722282995332465</v>
      </c>
      <c r="C60" s="303">
        <f t="shared" si="12"/>
        <v>0.17193795215467775</v>
      </c>
      <c r="D60" s="303">
        <f t="shared" si="12"/>
        <v>0.16759345200903292</v>
      </c>
      <c r="E60" s="303">
        <f t="shared" si="12"/>
        <v>0.11398570064388241</v>
      </c>
      <c r="F60" s="303">
        <f t="shared" si="12"/>
        <v>0.12738545759479636</v>
      </c>
      <c r="G60" s="303">
        <f t="shared" si="12"/>
        <v>0.12708211024411295</v>
      </c>
      <c r="H60" s="303">
        <f t="shared" si="12"/>
        <v>0.1294063328253984</v>
      </c>
      <c r="I60" s="303">
        <f t="shared" si="12"/>
        <v>0.14011383051000176</v>
      </c>
      <c r="J60" s="303">
        <f t="shared" si="12"/>
        <v>0.14921094064784463</v>
      </c>
      <c r="K60" s="303">
        <f t="shared" si="12"/>
        <v>0.14960992648973978</v>
      </c>
      <c r="L60" s="303">
        <f t="shared" si="12"/>
        <v>0.18486312929202736</v>
      </c>
      <c r="M60" s="303">
        <f t="shared" si="12"/>
        <v>0.1633830295023696</v>
      </c>
      <c r="N60" s="303">
        <f t="shared" si="12"/>
        <v>0.16507664662882796</v>
      </c>
      <c r="O60" s="303">
        <f t="shared" si="12"/>
        <v>0.16714530587356272</v>
      </c>
      <c r="P60" s="303">
        <f t="shared" si="12"/>
        <v>0.1679499375980357</v>
      </c>
      <c r="Q60" s="303">
        <f t="shared" si="12"/>
        <v>0.16123453076724922</v>
      </c>
      <c r="R60" s="303">
        <f t="shared" si="12"/>
        <v>0.15315915851678402</v>
      </c>
      <c r="S60" s="303">
        <f t="shared" si="12"/>
        <v>0.15385269574896795</v>
      </c>
      <c r="T60" s="303">
        <f t="shared" si="12"/>
        <v>0.15535874852108023</v>
      </c>
      <c r="U60" s="303">
        <f t="shared" si="12"/>
        <v>0.15924493042237348</v>
      </c>
      <c r="V60" s="303">
        <f t="shared" si="12"/>
        <v>0.15902375676514238</v>
      </c>
      <c r="W60" s="303">
        <f t="shared" si="12"/>
        <v>0.16182505938807548</v>
      </c>
      <c r="DA60" s="175"/>
    </row>
    <row r="61" spans="1:105" ht="12" customHeight="1" x14ac:dyDescent="0.25">
      <c r="A61" s="62" t="s">
        <v>2568</v>
      </c>
      <c r="B61" s="304">
        <f t="shared" ref="B61:W61" si="13">IF(B$25=0,0,B$25/B$5)</f>
        <v>0.15722282995332465</v>
      </c>
      <c r="C61" s="304">
        <f t="shared" si="13"/>
        <v>0.17193795215467775</v>
      </c>
      <c r="D61" s="304">
        <f t="shared" si="13"/>
        <v>0.16759345200903292</v>
      </c>
      <c r="E61" s="304">
        <f t="shared" si="13"/>
        <v>0.11398570064388241</v>
      </c>
      <c r="F61" s="304">
        <f t="shared" si="13"/>
        <v>0.12738545759479636</v>
      </c>
      <c r="G61" s="304">
        <f t="shared" si="13"/>
        <v>0.12708211024411295</v>
      </c>
      <c r="H61" s="304">
        <f t="shared" si="13"/>
        <v>0.1294063328253984</v>
      </c>
      <c r="I61" s="304">
        <f t="shared" si="13"/>
        <v>0.14011383051000176</v>
      </c>
      <c r="J61" s="304">
        <f t="shared" si="13"/>
        <v>0.14921094064784463</v>
      </c>
      <c r="K61" s="304">
        <f t="shared" si="13"/>
        <v>0.14960992648973978</v>
      </c>
      <c r="L61" s="304">
        <f t="shared" si="13"/>
        <v>0.18486312929202736</v>
      </c>
      <c r="M61" s="304">
        <f t="shared" si="13"/>
        <v>0.1633830295023696</v>
      </c>
      <c r="N61" s="304">
        <f t="shared" si="13"/>
        <v>0.16507664662882796</v>
      </c>
      <c r="O61" s="304">
        <f t="shared" si="13"/>
        <v>0.16714530587356272</v>
      </c>
      <c r="P61" s="304">
        <f t="shared" si="13"/>
        <v>0.1679499375980357</v>
      </c>
      <c r="Q61" s="304">
        <f t="shared" si="13"/>
        <v>0.16123453076724922</v>
      </c>
      <c r="R61" s="304">
        <f t="shared" si="13"/>
        <v>0.15315915851678402</v>
      </c>
      <c r="S61" s="304">
        <f t="shared" si="13"/>
        <v>0.15385269574896795</v>
      </c>
      <c r="T61" s="304">
        <f t="shared" si="13"/>
        <v>0.15535874852108023</v>
      </c>
      <c r="U61" s="304">
        <f t="shared" si="13"/>
        <v>0.15924493042237348</v>
      </c>
      <c r="V61" s="304">
        <f t="shared" si="13"/>
        <v>0.15902375676514238</v>
      </c>
      <c r="W61" s="304">
        <f t="shared" si="13"/>
        <v>0.16182505938807548</v>
      </c>
      <c r="DA61" s="72"/>
    </row>
    <row r="62" spans="1:105" ht="12" customHeight="1" x14ac:dyDescent="0.25">
      <c r="A62" s="62" t="s">
        <v>2570</v>
      </c>
      <c r="B62" s="304">
        <f t="shared" ref="B62:W62" si="14">IF(B$26=0,0,B$26/B$5)</f>
        <v>0</v>
      </c>
      <c r="C62" s="304">
        <f t="shared" si="14"/>
        <v>0</v>
      </c>
      <c r="D62" s="304">
        <f t="shared" si="14"/>
        <v>0</v>
      </c>
      <c r="E62" s="304">
        <f t="shared" si="14"/>
        <v>0</v>
      </c>
      <c r="F62" s="304">
        <f t="shared" si="14"/>
        <v>0</v>
      </c>
      <c r="G62" s="304">
        <f t="shared" si="14"/>
        <v>0</v>
      </c>
      <c r="H62" s="304">
        <f t="shared" si="14"/>
        <v>0</v>
      </c>
      <c r="I62" s="304">
        <f t="shared" si="14"/>
        <v>0</v>
      </c>
      <c r="J62" s="304">
        <f t="shared" si="14"/>
        <v>0</v>
      </c>
      <c r="K62" s="304">
        <f t="shared" si="14"/>
        <v>0</v>
      </c>
      <c r="L62" s="304">
        <f t="shared" si="14"/>
        <v>0</v>
      </c>
      <c r="M62" s="304">
        <f t="shared" si="14"/>
        <v>0</v>
      </c>
      <c r="N62" s="304">
        <f t="shared" si="14"/>
        <v>0</v>
      </c>
      <c r="O62" s="304">
        <f t="shared" si="14"/>
        <v>0</v>
      </c>
      <c r="P62" s="304">
        <f t="shared" si="14"/>
        <v>0</v>
      </c>
      <c r="Q62" s="304">
        <f t="shared" si="14"/>
        <v>0</v>
      </c>
      <c r="R62" s="304">
        <f t="shared" si="14"/>
        <v>0</v>
      </c>
      <c r="S62" s="304">
        <f t="shared" si="14"/>
        <v>0</v>
      </c>
      <c r="T62" s="304">
        <f t="shared" si="14"/>
        <v>0</v>
      </c>
      <c r="U62" s="304">
        <f t="shared" si="14"/>
        <v>0</v>
      </c>
      <c r="V62" s="304">
        <f t="shared" si="14"/>
        <v>0</v>
      </c>
      <c r="W62" s="304">
        <f t="shared" si="14"/>
        <v>0</v>
      </c>
      <c r="DA62" s="72"/>
    </row>
    <row r="63" spans="1:105" ht="12" customHeight="1" x14ac:dyDescent="0.25">
      <c r="A63" s="203" t="s">
        <v>2572</v>
      </c>
      <c r="B63" s="303">
        <f t="shared" ref="B63:W63" si="15">IF(B$27=0,0,B$27/B$5)</f>
        <v>0.18827885937087574</v>
      </c>
      <c r="C63" s="303">
        <f t="shared" si="15"/>
        <v>0.19508976322652555</v>
      </c>
      <c r="D63" s="303">
        <f t="shared" si="15"/>
        <v>0.20515826362035339</v>
      </c>
      <c r="E63" s="303">
        <f t="shared" si="15"/>
        <v>0.29525306133265639</v>
      </c>
      <c r="F63" s="303">
        <f t="shared" si="15"/>
        <v>0.27594013932887784</v>
      </c>
      <c r="G63" s="303">
        <f t="shared" si="15"/>
        <v>0.27877070317267683</v>
      </c>
      <c r="H63" s="303">
        <f t="shared" si="15"/>
        <v>0.27636195548557274</v>
      </c>
      <c r="I63" s="303">
        <f t="shared" si="15"/>
        <v>0.26790214043199445</v>
      </c>
      <c r="J63" s="303">
        <f t="shared" si="15"/>
        <v>0.26348867512108776</v>
      </c>
      <c r="K63" s="303">
        <f t="shared" si="15"/>
        <v>0.26002460016032974</v>
      </c>
      <c r="L63" s="303">
        <f t="shared" si="15"/>
        <v>0.19270367121107135</v>
      </c>
      <c r="M63" s="303">
        <f t="shared" si="15"/>
        <v>0.24016281674637713</v>
      </c>
      <c r="N63" s="303">
        <f t="shared" si="15"/>
        <v>0.23483437700805032</v>
      </c>
      <c r="O63" s="303">
        <f t="shared" si="15"/>
        <v>0.23793986590298127</v>
      </c>
      <c r="P63" s="303">
        <f t="shared" si="15"/>
        <v>0.23152714535259322</v>
      </c>
      <c r="Q63" s="303">
        <f t="shared" si="15"/>
        <v>0.24233977319658556</v>
      </c>
      <c r="R63" s="303">
        <f t="shared" si="15"/>
        <v>0.26466973517324427</v>
      </c>
      <c r="S63" s="303">
        <f t="shared" si="15"/>
        <v>0.26284291045670355</v>
      </c>
      <c r="T63" s="303">
        <f t="shared" si="15"/>
        <v>0.26311900142843536</v>
      </c>
      <c r="U63" s="303">
        <f t="shared" si="15"/>
        <v>0.25646221730011437</v>
      </c>
      <c r="V63" s="303">
        <f t="shared" si="15"/>
        <v>0.25459876820579902</v>
      </c>
      <c r="W63" s="303">
        <f t="shared" si="15"/>
        <v>0.24832017524415223</v>
      </c>
      <c r="DA63" s="175"/>
    </row>
    <row r="64" spans="1:105" ht="12" customHeight="1" x14ac:dyDescent="0.25">
      <c r="A64" s="62" t="s">
        <v>2573</v>
      </c>
      <c r="B64" s="304">
        <f t="shared" ref="B64:W64" si="16">IF(B$28=0,0,B$28/B$5)</f>
        <v>0.18827885937087574</v>
      </c>
      <c r="C64" s="304">
        <f t="shared" si="16"/>
        <v>0.19508976322652555</v>
      </c>
      <c r="D64" s="304">
        <f t="shared" si="16"/>
        <v>0.20515826362035339</v>
      </c>
      <c r="E64" s="304">
        <f t="shared" si="16"/>
        <v>0.29525306133265639</v>
      </c>
      <c r="F64" s="304">
        <f t="shared" si="16"/>
        <v>0.27594013932887784</v>
      </c>
      <c r="G64" s="304">
        <f t="shared" si="16"/>
        <v>0.27877070317267683</v>
      </c>
      <c r="H64" s="304">
        <f t="shared" si="16"/>
        <v>0.27636195548557274</v>
      </c>
      <c r="I64" s="304">
        <f t="shared" si="16"/>
        <v>0.26790214043199445</v>
      </c>
      <c r="J64" s="304">
        <f t="shared" si="16"/>
        <v>0.26348867512108776</v>
      </c>
      <c r="K64" s="304">
        <f t="shared" si="16"/>
        <v>0.26002460016032974</v>
      </c>
      <c r="L64" s="304">
        <f t="shared" si="16"/>
        <v>0.19270367121107135</v>
      </c>
      <c r="M64" s="304">
        <f t="shared" si="16"/>
        <v>0.24016281674637713</v>
      </c>
      <c r="N64" s="304">
        <f t="shared" si="16"/>
        <v>0.23483437700805032</v>
      </c>
      <c r="O64" s="304">
        <f t="shared" si="16"/>
        <v>0.23793986590298127</v>
      </c>
      <c r="P64" s="304">
        <f t="shared" si="16"/>
        <v>0.23152714535259322</v>
      </c>
      <c r="Q64" s="304">
        <f t="shared" si="16"/>
        <v>0.24233977319658556</v>
      </c>
      <c r="R64" s="304">
        <f t="shared" si="16"/>
        <v>0.26466973517324427</v>
      </c>
      <c r="S64" s="304">
        <f t="shared" si="16"/>
        <v>0.26284291045670355</v>
      </c>
      <c r="T64" s="304">
        <f t="shared" si="16"/>
        <v>0.26311900142843536</v>
      </c>
      <c r="U64" s="304">
        <f t="shared" si="16"/>
        <v>0.25646221730011437</v>
      </c>
      <c r="V64" s="304">
        <f t="shared" si="16"/>
        <v>0.25459876820579902</v>
      </c>
      <c r="W64" s="304">
        <f t="shared" si="16"/>
        <v>0.24832017524415223</v>
      </c>
      <c r="DA64" s="72"/>
    </row>
    <row r="65" spans="1:105" ht="12" customHeight="1" x14ac:dyDescent="0.25">
      <c r="A65" s="62" t="s">
        <v>2580</v>
      </c>
      <c r="B65" s="304">
        <f t="shared" ref="B65:W65" si="17">IF(B$34=0,0,B$34/B$5)</f>
        <v>0</v>
      </c>
      <c r="C65" s="304">
        <f t="shared" si="17"/>
        <v>0</v>
      </c>
      <c r="D65" s="304">
        <f t="shared" si="17"/>
        <v>0</v>
      </c>
      <c r="E65" s="304">
        <f t="shared" si="17"/>
        <v>0</v>
      </c>
      <c r="F65" s="304">
        <f t="shared" si="17"/>
        <v>0</v>
      </c>
      <c r="G65" s="304">
        <f t="shared" si="17"/>
        <v>0</v>
      </c>
      <c r="H65" s="304">
        <f t="shared" si="17"/>
        <v>0</v>
      </c>
      <c r="I65" s="304">
        <f t="shared" si="17"/>
        <v>0</v>
      </c>
      <c r="J65" s="304">
        <f t="shared" si="17"/>
        <v>0</v>
      </c>
      <c r="K65" s="304">
        <f t="shared" si="17"/>
        <v>0</v>
      </c>
      <c r="L65" s="304">
        <f t="shared" si="17"/>
        <v>0</v>
      </c>
      <c r="M65" s="304">
        <f t="shared" si="17"/>
        <v>0</v>
      </c>
      <c r="N65" s="304">
        <f t="shared" si="17"/>
        <v>0</v>
      </c>
      <c r="O65" s="304">
        <f t="shared" si="17"/>
        <v>0</v>
      </c>
      <c r="P65" s="304">
        <f t="shared" si="17"/>
        <v>0</v>
      </c>
      <c r="Q65" s="304">
        <f t="shared" si="17"/>
        <v>0</v>
      </c>
      <c r="R65" s="304">
        <f t="shared" si="17"/>
        <v>0</v>
      </c>
      <c r="S65" s="304">
        <f t="shared" si="17"/>
        <v>0</v>
      </c>
      <c r="T65" s="304">
        <f t="shared" si="17"/>
        <v>0</v>
      </c>
      <c r="U65" s="304">
        <f t="shared" si="17"/>
        <v>0</v>
      </c>
      <c r="V65" s="304">
        <f t="shared" si="17"/>
        <v>0</v>
      </c>
      <c r="W65" s="304">
        <f t="shared" si="17"/>
        <v>0</v>
      </c>
      <c r="DA65" s="72"/>
    </row>
    <row r="66" spans="1:105" ht="12" customHeight="1" x14ac:dyDescent="0.25">
      <c r="A66" s="203" t="s">
        <v>2582</v>
      </c>
      <c r="B66" s="303">
        <f t="shared" ref="B66:W66" si="18">IF(B$35=0,0,B$35/B$5)</f>
        <v>0.51572123681701265</v>
      </c>
      <c r="C66" s="303">
        <f t="shared" si="18"/>
        <v>0.48571667589020745</v>
      </c>
      <c r="D66" s="303">
        <f t="shared" si="18"/>
        <v>0.47028006880376083</v>
      </c>
      <c r="E66" s="303">
        <f t="shared" si="18"/>
        <v>0.37095478534084497</v>
      </c>
      <c r="F66" s="303">
        <f t="shared" si="18"/>
        <v>0.3891045506112828</v>
      </c>
      <c r="G66" s="303">
        <f t="shared" si="18"/>
        <v>0.38526153815574848</v>
      </c>
      <c r="H66" s="303">
        <f t="shared" si="18"/>
        <v>0.38513970563105437</v>
      </c>
      <c r="I66" s="303">
        <f t="shared" si="18"/>
        <v>0.38810987704826599</v>
      </c>
      <c r="J66" s="303">
        <f t="shared" si="18"/>
        <v>0.38420857670536845</v>
      </c>
      <c r="K66" s="303">
        <f t="shared" si="18"/>
        <v>0.38931308350741323</v>
      </c>
      <c r="L66" s="303">
        <f t="shared" si="18"/>
        <v>0.47008532591535374</v>
      </c>
      <c r="M66" s="303">
        <f t="shared" si="18"/>
        <v>0.4111779341239814</v>
      </c>
      <c r="N66" s="303">
        <f t="shared" si="18"/>
        <v>0.41818171924327341</v>
      </c>
      <c r="O66" s="303">
        <f t="shared" si="18"/>
        <v>0.409939733430979</v>
      </c>
      <c r="P66" s="303">
        <f t="shared" si="18"/>
        <v>0.4214966270342575</v>
      </c>
      <c r="Q66" s="303">
        <f t="shared" si="18"/>
        <v>0.40779846922385299</v>
      </c>
      <c r="R66" s="303">
        <f t="shared" si="18"/>
        <v>0.37773576389622626</v>
      </c>
      <c r="S66" s="303">
        <f t="shared" si="18"/>
        <v>0.38000101792350449</v>
      </c>
      <c r="T66" s="303">
        <f t="shared" si="18"/>
        <v>0.37729231690677317</v>
      </c>
      <c r="U66" s="303">
        <f t="shared" si="18"/>
        <v>0.38494328945143397</v>
      </c>
      <c r="V66" s="303">
        <f t="shared" si="18"/>
        <v>0.38801406626504431</v>
      </c>
      <c r="W66" s="303">
        <f t="shared" si="18"/>
        <v>0.39617929922031331</v>
      </c>
      <c r="DA66" s="175"/>
    </row>
    <row r="67" spans="1:105" ht="12" customHeight="1" x14ac:dyDescent="0.25">
      <c r="A67" s="203" t="s">
        <v>2594</v>
      </c>
      <c r="B67" s="303">
        <f t="shared" ref="B67:W67" si="19">IF(B$46=0,0,B$46/B$5)</f>
        <v>0</v>
      </c>
      <c r="C67" s="303">
        <f t="shared" si="19"/>
        <v>0</v>
      </c>
      <c r="D67" s="303">
        <f t="shared" si="19"/>
        <v>0</v>
      </c>
      <c r="E67" s="303">
        <f t="shared" si="19"/>
        <v>0</v>
      </c>
      <c r="F67" s="303">
        <f t="shared" si="19"/>
        <v>0</v>
      </c>
      <c r="G67" s="303">
        <f t="shared" si="19"/>
        <v>0</v>
      </c>
      <c r="H67" s="303">
        <f t="shared" si="19"/>
        <v>0</v>
      </c>
      <c r="I67" s="303">
        <f t="shared" si="19"/>
        <v>0</v>
      </c>
      <c r="J67" s="303">
        <f t="shared" si="19"/>
        <v>0</v>
      </c>
      <c r="K67" s="303">
        <f t="shared" si="19"/>
        <v>0</v>
      </c>
      <c r="L67" s="303">
        <f t="shared" si="19"/>
        <v>0</v>
      </c>
      <c r="M67" s="303">
        <f t="shared" si="19"/>
        <v>0</v>
      </c>
      <c r="N67" s="303">
        <f t="shared" si="19"/>
        <v>0</v>
      </c>
      <c r="O67" s="303">
        <f t="shared" si="19"/>
        <v>0</v>
      </c>
      <c r="P67" s="303">
        <f t="shared" si="19"/>
        <v>0</v>
      </c>
      <c r="Q67" s="303">
        <f t="shared" si="19"/>
        <v>0</v>
      </c>
      <c r="R67" s="303">
        <f t="shared" si="19"/>
        <v>0</v>
      </c>
      <c r="S67" s="303">
        <f t="shared" si="19"/>
        <v>0</v>
      </c>
      <c r="T67" s="303">
        <f t="shared" si="19"/>
        <v>0</v>
      </c>
      <c r="U67" s="303">
        <f t="shared" si="19"/>
        <v>0</v>
      </c>
      <c r="V67" s="303">
        <f t="shared" si="19"/>
        <v>0</v>
      </c>
      <c r="W67" s="303">
        <f t="shared" si="19"/>
        <v>0</v>
      </c>
      <c r="DA67" s="175"/>
    </row>
    <row r="68" spans="1:105" ht="12" customHeight="1" x14ac:dyDescent="0.25">
      <c r="A68" s="41" t="s">
        <v>2596</v>
      </c>
      <c r="B68" s="237">
        <f t="shared" ref="B68:W68" si="20">IF(B$47=0,0,B$47/B$5)</f>
        <v>0</v>
      </c>
      <c r="C68" s="237">
        <f t="shared" si="20"/>
        <v>0</v>
      </c>
      <c r="D68" s="237">
        <f t="shared" si="20"/>
        <v>0</v>
      </c>
      <c r="E68" s="237">
        <f t="shared" si="20"/>
        <v>0</v>
      </c>
      <c r="F68" s="237">
        <f t="shared" si="20"/>
        <v>0</v>
      </c>
      <c r="G68" s="237">
        <f t="shared" si="20"/>
        <v>0</v>
      </c>
      <c r="H68" s="237">
        <f t="shared" si="20"/>
        <v>0</v>
      </c>
      <c r="I68" s="237">
        <f t="shared" si="20"/>
        <v>0</v>
      </c>
      <c r="J68" s="237">
        <f t="shared" si="20"/>
        <v>0</v>
      </c>
      <c r="K68" s="237">
        <f t="shared" si="20"/>
        <v>0</v>
      </c>
      <c r="L68" s="237">
        <f t="shared" si="20"/>
        <v>0</v>
      </c>
      <c r="M68" s="237">
        <f t="shared" si="20"/>
        <v>0</v>
      </c>
      <c r="N68" s="237">
        <f t="shared" si="20"/>
        <v>0</v>
      </c>
      <c r="O68" s="237">
        <f t="shared" si="20"/>
        <v>0</v>
      </c>
      <c r="P68" s="237">
        <f t="shared" si="20"/>
        <v>0</v>
      </c>
      <c r="Q68" s="237">
        <f t="shared" si="20"/>
        <v>0</v>
      </c>
      <c r="R68" s="237">
        <f t="shared" si="20"/>
        <v>0</v>
      </c>
      <c r="S68" s="237">
        <f t="shared" si="20"/>
        <v>0</v>
      </c>
      <c r="T68" s="237">
        <f t="shared" si="20"/>
        <v>0</v>
      </c>
      <c r="U68" s="237">
        <f t="shared" si="20"/>
        <v>0</v>
      </c>
      <c r="V68" s="237">
        <f t="shared" si="20"/>
        <v>0</v>
      </c>
      <c r="W68" s="237">
        <f t="shared" si="20"/>
        <v>0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432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26</v>
      </c>
      <c r="B72" s="322">
        <f>IF(B$5=0,0,B$5/MAE_fec!B$5)</f>
        <v>0.60351842692405822</v>
      </c>
      <c r="C72" s="322">
        <f>IF(C$5=0,0,C$5/MAE_fec!C$5)</f>
        <v>0.62870584370523541</v>
      </c>
      <c r="D72" s="322">
        <f>IF(D$5=0,0,D$5/MAE_fec!D$5)</f>
        <v>0.66519510333815823</v>
      </c>
      <c r="E72" s="322">
        <f>IF(E$5=0,0,E$5/MAE_fec!E$5)</f>
        <v>1.0393692748718522</v>
      </c>
      <c r="F72" s="322">
        <f>IF(F$5=0,0,F$5/MAE_fec!F$5)</f>
        <v>0.9488439467154739</v>
      </c>
      <c r="G72" s="322">
        <f>IF(G$5=0,0,G$5/MAE_fec!G$5)</f>
        <v>0.95546950943098108</v>
      </c>
      <c r="H72" s="322">
        <f>IF(H$5=0,0,H$5/MAE_fec!H$5)</f>
        <v>0.95344486297342645</v>
      </c>
      <c r="I72" s="322">
        <f>IF(I$5=0,0,I$5/MAE_fec!I$5)</f>
        <v>0.91507790729957417</v>
      </c>
      <c r="J72" s="322">
        <f>IF(J$5=0,0,J$5/MAE_fec!J$5)</f>
        <v>0.89035108917316874</v>
      </c>
      <c r="K72" s="322">
        <f>IF(K$5=0,0,K$5/MAE_fec!K$5)</f>
        <v>0.89104939296964203</v>
      </c>
      <c r="L72" s="322">
        <f>IF(L$5=0,0,L$5/MAE_fec!L$5)</f>
        <v>0.65031063100816811</v>
      </c>
      <c r="M72" s="322">
        <f>IF(M$5=0,0,M$5/MAE_fec!M$5)</f>
        <v>0.7798153345627159</v>
      </c>
      <c r="N72" s="322">
        <f>IF(N$5=0,0,N$5/MAE_fec!N$5)</f>
        <v>0.7703766352276209</v>
      </c>
      <c r="O72" s="322">
        <f>IF(O$5=0,0,O$5/MAE_fec!O$5)</f>
        <v>0.76795959842842787</v>
      </c>
      <c r="P72" s="322">
        <f>IF(P$5=0,0,P$5/MAE_fec!P$5)</f>
        <v>0.74814126627341626</v>
      </c>
      <c r="Q72" s="322">
        <f>IF(Q$5=0,0,Q$5/MAE_fec!Q$5)</f>
        <v>0.79849818100608028</v>
      </c>
      <c r="R72" s="322">
        <f>IF(R$5=0,0,R$5/MAE_fec!R$5)</f>
        <v>0.87160889312062206</v>
      </c>
      <c r="S72" s="322">
        <f>IF(S$5=0,0,S$5/MAE_fec!S$5)</f>
        <v>0.86698955247557818</v>
      </c>
      <c r="T72" s="322">
        <f>IF(T$5=0,0,T$5/MAE_fec!T$5)</f>
        <v>0.86461242796452553</v>
      </c>
      <c r="U72" s="322">
        <f>IF(U$5=0,0,U$5/MAE_fec!U$5)</f>
        <v>0.8335025557110386</v>
      </c>
      <c r="V72" s="322">
        <f>IF(V$5=0,0,V$5/MAE_fec!V$5)</f>
        <v>0.83379625235733601</v>
      </c>
      <c r="W72" s="322">
        <f>IF(W$5=0,0,W$5/MAE_fec!W$5)</f>
        <v>0.81107264932857948</v>
      </c>
      <c r="DA72" s="95"/>
    </row>
    <row r="73" spans="1:105" ht="12" customHeight="1" x14ac:dyDescent="0.25">
      <c r="A73" s="55" t="s">
        <v>92</v>
      </c>
      <c r="B73" s="332">
        <f>IF(B$6=0,0,B$6/MAE_fec!B$6)</f>
        <v>0</v>
      </c>
      <c r="C73" s="332">
        <f>IF(C$6=0,0,C$6/MAE_fec!C$6)</f>
        <v>0</v>
      </c>
      <c r="D73" s="332">
        <f>IF(D$6=0,0,D$6/MAE_fec!D$6)</f>
        <v>0</v>
      </c>
      <c r="E73" s="332">
        <f>IF(E$6=0,0,E$6/MAE_fec!E$6)</f>
        <v>0</v>
      </c>
      <c r="F73" s="332">
        <f>IF(F$6=0,0,F$6/MAE_fec!F$6)</f>
        <v>0</v>
      </c>
      <c r="G73" s="332">
        <f>IF(G$6=0,0,G$6/MAE_fec!G$6)</f>
        <v>0</v>
      </c>
      <c r="H73" s="332">
        <f>IF(H$6=0,0,H$6/MAE_fec!H$6)</f>
        <v>0</v>
      </c>
      <c r="I73" s="332">
        <f>IF(I$6=0,0,I$6/MAE_fec!I$6)</f>
        <v>0</v>
      </c>
      <c r="J73" s="332">
        <f>IF(J$6=0,0,J$6/MAE_fec!J$6)</f>
        <v>0</v>
      </c>
      <c r="K73" s="332">
        <f>IF(K$6=0,0,K$6/MAE_fec!K$6)</f>
        <v>0</v>
      </c>
      <c r="L73" s="332">
        <f>IF(L$6=0,0,L$6/MAE_fec!L$6)</f>
        <v>0</v>
      </c>
      <c r="M73" s="332">
        <f>IF(M$6=0,0,M$6/MAE_fec!M$6)</f>
        <v>0</v>
      </c>
      <c r="N73" s="332">
        <f>IF(N$6=0,0,N$6/MAE_fec!N$6)</f>
        <v>0</v>
      </c>
      <c r="O73" s="332">
        <f>IF(O$6=0,0,O$6/MAE_fec!O$6)</f>
        <v>0</v>
      </c>
      <c r="P73" s="332">
        <f>IF(P$6=0,0,P$6/MAE_fec!P$6)</f>
        <v>0</v>
      </c>
      <c r="Q73" s="332">
        <f>IF(Q$6=0,0,Q$6/MAE_fec!Q$6)</f>
        <v>0</v>
      </c>
      <c r="R73" s="332">
        <f>IF(R$6=0,0,R$6/MAE_fec!R$6)</f>
        <v>0</v>
      </c>
      <c r="S73" s="332">
        <f>IF(S$6=0,0,S$6/MAE_fec!S$6)</f>
        <v>0</v>
      </c>
      <c r="T73" s="332">
        <f>IF(T$6=0,0,T$6/MAE_fec!T$6)</f>
        <v>0</v>
      </c>
      <c r="U73" s="332">
        <f>IF(U$6=0,0,U$6/MAE_fec!U$6)</f>
        <v>0</v>
      </c>
      <c r="V73" s="332">
        <f>IF(V$6=0,0,V$6/MAE_fec!V$6)</f>
        <v>0</v>
      </c>
      <c r="W73" s="332">
        <f>IF(W$6=0,0,W$6/MAE_fec!W$6)</f>
        <v>0</v>
      </c>
      <c r="DA73" s="67"/>
    </row>
    <row r="74" spans="1:105" ht="12" customHeight="1" x14ac:dyDescent="0.25">
      <c r="A74" s="202" t="s">
        <v>93</v>
      </c>
      <c r="B74" s="333">
        <f>IF(B$7=0,0,B$7/MAE_fec!B$7)</f>
        <v>0</v>
      </c>
      <c r="C74" s="333">
        <f>IF(C$7=0,0,C$7/MAE_fec!C$7)</f>
        <v>0</v>
      </c>
      <c r="D74" s="333">
        <f>IF(D$7=0,0,D$7/MAE_fec!D$7)</f>
        <v>0</v>
      </c>
      <c r="E74" s="333">
        <f>IF(E$7=0,0,E$7/MAE_fec!E$7)</f>
        <v>0</v>
      </c>
      <c r="F74" s="333">
        <f>IF(F$7=0,0,F$7/MAE_fec!F$7)</f>
        <v>0</v>
      </c>
      <c r="G74" s="333">
        <f>IF(G$7=0,0,G$7/MAE_fec!G$7)</f>
        <v>0</v>
      </c>
      <c r="H74" s="333">
        <f>IF(H$7=0,0,H$7/MAE_fec!H$7)</f>
        <v>0</v>
      </c>
      <c r="I74" s="333">
        <f>IF(I$7=0,0,I$7/MAE_fec!I$7)</f>
        <v>0</v>
      </c>
      <c r="J74" s="333">
        <f>IF(J$7=0,0,J$7/MAE_fec!J$7)</f>
        <v>0</v>
      </c>
      <c r="K74" s="333">
        <f>IF(K$7=0,0,K$7/MAE_fec!K$7)</f>
        <v>0</v>
      </c>
      <c r="L74" s="333">
        <f>IF(L$7=0,0,L$7/MAE_fec!L$7)</f>
        <v>0</v>
      </c>
      <c r="M74" s="333">
        <f>IF(M$7=0,0,M$7/MAE_fec!M$7)</f>
        <v>0</v>
      </c>
      <c r="N74" s="333">
        <f>IF(N$7=0,0,N$7/MAE_fec!N$7)</f>
        <v>0</v>
      </c>
      <c r="O74" s="333">
        <f>IF(O$7=0,0,O$7/MAE_fec!O$7)</f>
        <v>0</v>
      </c>
      <c r="P74" s="333">
        <f>IF(P$7=0,0,P$7/MAE_fec!P$7)</f>
        <v>0</v>
      </c>
      <c r="Q74" s="333">
        <f>IF(Q$7=0,0,Q$7/MAE_fec!Q$7)</f>
        <v>0</v>
      </c>
      <c r="R74" s="333">
        <f>IF(R$7=0,0,R$7/MAE_fec!R$7)</f>
        <v>0</v>
      </c>
      <c r="S74" s="333">
        <f>IF(S$7=0,0,S$7/MAE_fec!S$7)</f>
        <v>0</v>
      </c>
      <c r="T74" s="333">
        <f>IF(T$7=0,0,T$7/MAE_fec!T$7)</f>
        <v>0</v>
      </c>
      <c r="U74" s="333">
        <f>IF(U$7=0,0,U$7/MAE_fec!U$7)</f>
        <v>0</v>
      </c>
      <c r="V74" s="333">
        <f>IF(V$7=0,0,V$7/MAE_fec!V$7)</f>
        <v>0</v>
      </c>
      <c r="W74" s="333">
        <f>IF(W$7=0,0,W$7/MAE_fec!W$7)</f>
        <v>0</v>
      </c>
      <c r="DA74" s="174"/>
    </row>
    <row r="75" spans="1:105" ht="12" customHeight="1" x14ac:dyDescent="0.25">
      <c r="A75" s="202" t="s">
        <v>94</v>
      </c>
      <c r="B75" s="333">
        <f>IF(B$8=0,0,B$8/MAE_fec!B$8)</f>
        <v>0</v>
      </c>
      <c r="C75" s="333">
        <f>IF(C$8=0,0,C$8/MAE_fec!C$8)</f>
        <v>0</v>
      </c>
      <c r="D75" s="333">
        <f>IF(D$8=0,0,D$8/MAE_fec!D$8)</f>
        <v>0</v>
      </c>
      <c r="E75" s="333">
        <f>IF(E$8=0,0,E$8/MAE_fec!E$8)</f>
        <v>0</v>
      </c>
      <c r="F75" s="333">
        <f>IF(F$8=0,0,F$8/MAE_fec!F$8)</f>
        <v>0</v>
      </c>
      <c r="G75" s="333">
        <f>IF(G$8=0,0,G$8/MAE_fec!G$8)</f>
        <v>0</v>
      </c>
      <c r="H75" s="333">
        <f>IF(H$8=0,0,H$8/MAE_fec!H$8)</f>
        <v>0</v>
      </c>
      <c r="I75" s="333">
        <f>IF(I$8=0,0,I$8/MAE_fec!I$8)</f>
        <v>0</v>
      </c>
      <c r="J75" s="333">
        <f>IF(J$8=0,0,J$8/MAE_fec!J$8)</f>
        <v>0</v>
      </c>
      <c r="K75" s="333">
        <f>IF(K$8=0,0,K$8/MAE_fec!K$8)</f>
        <v>0</v>
      </c>
      <c r="L75" s="333">
        <f>IF(L$8=0,0,L$8/MAE_fec!L$8)</f>
        <v>0</v>
      </c>
      <c r="M75" s="333">
        <f>IF(M$8=0,0,M$8/MAE_fec!M$8)</f>
        <v>0</v>
      </c>
      <c r="N75" s="333">
        <f>IF(N$8=0,0,N$8/MAE_fec!N$8)</f>
        <v>0</v>
      </c>
      <c r="O75" s="333">
        <f>IF(O$8=0,0,O$8/MAE_fec!O$8)</f>
        <v>0</v>
      </c>
      <c r="P75" s="333">
        <f>IF(P$8=0,0,P$8/MAE_fec!P$8)</f>
        <v>0</v>
      </c>
      <c r="Q75" s="333">
        <f>IF(Q$8=0,0,Q$8/MAE_fec!Q$8)</f>
        <v>0</v>
      </c>
      <c r="R75" s="333">
        <f>IF(R$8=0,0,R$8/MAE_fec!R$8)</f>
        <v>0</v>
      </c>
      <c r="S75" s="333">
        <f>IF(S$8=0,0,S$8/MAE_fec!S$8)</f>
        <v>0</v>
      </c>
      <c r="T75" s="333">
        <f>IF(T$8=0,0,T$8/MAE_fec!T$8)</f>
        <v>0</v>
      </c>
      <c r="U75" s="333">
        <f>IF(U$8=0,0,U$8/MAE_fec!U$8)</f>
        <v>0</v>
      </c>
      <c r="V75" s="333">
        <f>IF(V$8=0,0,V$8/MAE_fec!V$8)</f>
        <v>0</v>
      </c>
      <c r="W75" s="333">
        <f>IF(W$8=0,0,W$8/MAE_fec!W$8)</f>
        <v>0</v>
      </c>
      <c r="DA75" s="174"/>
    </row>
    <row r="76" spans="1:105" ht="12" customHeight="1" x14ac:dyDescent="0.25">
      <c r="A76" s="202" t="s">
        <v>95</v>
      </c>
      <c r="B76" s="333">
        <f>IF(B$9=0,0,B$9/MAE_fec!B$9)</f>
        <v>0</v>
      </c>
      <c r="C76" s="333">
        <f>IF(C$9=0,0,C$9/MAE_fec!C$9)</f>
        <v>0</v>
      </c>
      <c r="D76" s="333">
        <f>IF(D$9=0,0,D$9/MAE_fec!D$9)</f>
        <v>0</v>
      </c>
      <c r="E76" s="333">
        <f>IF(E$9=0,0,E$9/MAE_fec!E$9)</f>
        <v>0</v>
      </c>
      <c r="F76" s="333">
        <f>IF(F$9=0,0,F$9/MAE_fec!F$9)</f>
        <v>0</v>
      </c>
      <c r="G76" s="333">
        <f>IF(G$9=0,0,G$9/MAE_fec!G$9)</f>
        <v>0</v>
      </c>
      <c r="H76" s="333">
        <f>IF(H$9=0,0,H$9/MAE_fec!H$9)</f>
        <v>0</v>
      </c>
      <c r="I76" s="333">
        <f>IF(I$9=0,0,I$9/MAE_fec!I$9)</f>
        <v>0</v>
      </c>
      <c r="J76" s="333">
        <f>IF(J$9=0,0,J$9/MAE_fec!J$9)</f>
        <v>0</v>
      </c>
      <c r="K76" s="333">
        <f>IF(K$9=0,0,K$9/MAE_fec!K$9)</f>
        <v>0</v>
      </c>
      <c r="L76" s="333">
        <f>IF(L$9=0,0,L$9/MAE_fec!L$9)</f>
        <v>0</v>
      </c>
      <c r="M76" s="333">
        <f>IF(M$9=0,0,M$9/MAE_fec!M$9)</f>
        <v>0</v>
      </c>
      <c r="N76" s="333">
        <f>IF(N$9=0,0,N$9/MAE_fec!N$9)</f>
        <v>0</v>
      </c>
      <c r="O76" s="333">
        <f>IF(O$9=0,0,O$9/MAE_fec!O$9)</f>
        <v>0</v>
      </c>
      <c r="P76" s="333">
        <f>IF(P$9=0,0,P$9/MAE_fec!P$9)</f>
        <v>0</v>
      </c>
      <c r="Q76" s="333">
        <f>IF(Q$9=0,0,Q$9/MAE_fec!Q$9)</f>
        <v>0</v>
      </c>
      <c r="R76" s="333">
        <f>IF(R$9=0,0,R$9/MAE_fec!R$9)</f>
        <v>0</v>
      </c>
      <c r="S76" s="333">
        <f>IF(S$9=0,0,S$9/MAE_fec!S$9)</f>
        <v>0</v>
      </c>
      <c r="T76" s="333">
        <f>IF(T$9=0,0,T$9/MAE_fec!T$9)</f>
        <v>0</v>
      </c>
      <c r="U76" s="333">
        <f>IF(U$9=0,0,U$9/MAE_fec!U$9)</f>
        <v>0</v>
      </c>
      <c r="V76" s="333">
        <f>IF(V$9=0,0,V$9/MAE_fec!V$9)</f>
        <v>0</v>
      </c>
      <c r="W76" s="333">
        <f>IF(W$9=0,0,W$9/MAE_fec!W$9)</f>
        <v>0</v>
      </c>
      <c r="DA76" s="174"/>
    </row>
    <row r="77" spans="1:105" ht="12" customHeight="1" x14ac:dyDescent="0.25">
      <c r="A77" s="56" t="s">
        <v>96</v>
      </c>
      <c r="B77" s="334">
        <f>IF(B$10=0,0,B$10/MAE_fec!B$10)</f>
        <v>0.15085796290290188</v>
      </c>
      <c r="C77" s="334">
        <f>IF(C$10=0,0,C$10/MAE_fec!C$10)</f>
        <v>0.24388714094039801</v>
      </c>
      <c r="D77" s="334">
        <f>IF(D$10=0,0,D$10/MAE_fec!D$10)</f>
        <v>0.32435876914208495</v>
      </c>
      <c r="E77" s="334">
        <f>IF(E$10=0,0,E$10/MAE_fec!E$10)</f>
        <v>0.52360295190338924</v>
      </c>
      <c r="F77" s="334">
        <f>IF(F$10=0,0,F$10/MAE_fec!F$10)</f>
        <v>0.51725001837046469</v>
      </c>
      <c r="G77" s="334">
        <f>IF(G$10=0,0,G$10/MAE_fec!G$10)</f>
        <v>0.4985468530611406</v>
      </c>
      <c r="H77" s="334">
        <f>IF(H$10=0,0,H$10/MAE_fec!H$10)</f>
        <v>0.56383365058310642</v>
      </c>
      <c r="I77" s="334">
        <f>IF(I$10=0,0,I$10/MAE_fec!I$10)</f>
        <v>0.56360867668250969</v>
      </c>
      <c r="J77" s="334">
        <f>IF(J$10=0,0,J$10/MAE_fec!J$10)</f>
        <v>0.62381751022352672</v>
      </c>
      <c r="K77" s="334">
        <f>IF(K$10=0,0,K$10/MAE_fec!K$10)</f>
        <v>0.63828951024430491</v>
      </c>
      <c r="L77" s="334">
        <f>IF(L$10=0,0,L$10/MAE_fec!L$10)</f>
        <v>0.41804790359436778</v>
      </c>
      <c r="M77" s="334">
        <f>IF(M$10=0,0,M$10/MAE_fec!M$10)</f>
        <v>0.49835155223875838</v>
      </c>
      <c r="N77" s="334">
        <f>IF(N$10=0,0,N$10/MAE_fec!N$10)</f>
        <v>0.50118762440084008</v>
      </c>
      <c r="O77" s="334">
        <f>IF(O$10=0,0,O$10/MAE_fec!O$10)</f>
        <v>0.52614699286103483</v>
      </c>
      <c r="P77" s="334">
        <f>IF(P$10=0,0,P$10/MAE_fec!P$10)</f>
        <v>0.47095125236208218</v>
      </c>
      <c r="Q77" s="334">
        <f>IF(Q$10=0,0,Q$10/MAE_fec!Q$10)</f>
        <v>0.56461822411497076</v>
      </c>
      <c r="R77" s="334">
        <f>IF(R$10=0,0,R$10/MAE_fec!R$10)</f>
        <v>0.62859805015564618</v>
      </c>
      <c r="S77" s="334">
        <f>IF(S$10=0,0,S$10/MAE_fec!S$10)</f>
        <v>0.6291924120068445</v>
      </c>
      <c r="T77" s="334">
        <f>IF(T$10=0,0,T$10/MAE_fec!T$10)</f>
        <v>0.651059352065119</v>
      </c>
      <c r="U77" s="334">
        <f>IF(U$10=0,0,U$10/MAE_fec!U$10)</f>
        <v>0.61919478864080468</v>
      </c>
      <c r="V77" s="334">
        <f>IF(V$10=0,0,V$10/MAE_fec!V$10)</f>
        <v>0.62830984080076135</v>
      </c>
      <c r="W77" s="334">
        <f>IF(W$10=0,0,W$10/MAE_fec!W$10)</f>
        <v>0.60077580158023958</v>
      </c>
      <c r="DA77" s="68"/>
    </row>
    <row r="78" spans="1:105" ht="12" customHeight="1" x14ac:dyDescent="0.25">
      <c r="A78" s="203" t="s">
        <v>2557</v>
      </c>
      <c r="B78" s="350">
        <f>IF(B$16=0,0,B$16/MAE_fec!B$16)</f>
        <v>0.44318655294010306</v>
      </c>
      <c r="C78" s="350">
        <f>IF(C$16=0,0,C$16/MAE_fec!C$16)</f>
        <v>0.48229340145488447</v>
      </c>
      <c r="D78" s="350">
        <f>IF(D$16=0,0,D$16/MAE_fec!D$16)</f>
        <v>0.5384890440421547</v>
      </c>
      <c r="E78" s="350">
        <f>IF(E$16=0,0,E$16/MAE_fec!E$16)</f>
        <v>1.2073605085423511</v>
      </c>
      <c r="F78" s="350">
        <f>IF(F$16=0,0,F$16/MAE_fec!F$16)</f>
        <v>1.0360394027422024</v>
      </c>
      <c r="G78" s="350">
        <f>IF(G$16=0,0,G$16/MAE_fec!G$16)</f>
        <v>1.0534414427305001</v>
      </c>
      <c r="H78" s="350">
        <f>IF(H$16=0,0,H$16/MAE_fec!H$16)</f>
        <v>1.0435666804481438</v>
      </c>
      <c r="I78" s="350">
        <f>IF(I$16=0,0,I$16/MAE_fec!I$16)</f>
        <v>0.97442066141347261</v>
      </c>
      <c r="J78" s="350">
        <f>IF(J$16=0,0,J$16/MAE_fec!J$16)</f>
        <v>0.93455233550986228</v>
      </c>
      <c r="K78" s="350">
        <f>IF(K$16=0,0,K$16/MAE_fec!K$16)</f>
        <v>0.92542613160698639</v>
      </c>
      <c r="L78" s="350">
        <f>IF(L$16=0,0,L$16/MAE_fec!L$16)</f>
        <v>0.49826372393676938</v>
      </c>
      <c r="M78" s="350">
        <f>IF(M$16=0,0,M$16/MAE_fec!M$16)</f>
        <v>0.74635154204497578</v>
      </c>
      <c r="N78" s="350">
        <f>IF(N$16=0,0,N$16/MAE_fec!N$16)</f>
        <v>0.72028360467532471</v>
      </c>
      <c r="O78" s="350">
        <f>IF(O$16=0,0,O$16/MAE_fec!O$16)</f>
        <v>0.72885266293865025</v>
      </c>
      <c r="P78" s="350">
        <f>IF(P$16=0,0,P$16/MAE_fec!P$16)</f>
        <v>0.69011075076968642</v>
      </c>
      <c r="Q78" s="350">
        <f>IF(Q$16=0,0,Q$16/MAE_fec!Q$16)</f>
        <v>0.77177239797921049</v>
      </c>
      <c r="R78" s="350">
        <f>IF(R$16=0,0,R$16/MAE_fec!R$16)</f>
        <v>0.92115478529811734</v>
      </c>
      <c r="S78" s="350">
        <f>IF(S$16=0,0,S$16/MAE_fec!S$16)</f>
        <v>0.90997014904066809</v>
      </c>
      <c r="T78" s="350">
        <f>IF(T$16=0,0,T$16/MAE_fec!T$16)</f>
        <v>0.90902545326465145</v>
      </c>
      <c r="U78" s="350">
        <f>IF(U$16=0,0,U$16/MAE_fec!U$16)</f>
        <v>0.8544626429645632</v>
      </c>
      <c r="V78" s="350">
        <f>IF(V$16=0,0,V$16/MAE_fec!V$16)</f>
        <v>0.84796013040024931</v>
      </c>
      <c r="W78" s="350">
        <f>IF(W$16=0,0,W$16/MAE_fec!W$16)</f>
        <v>0.80415265461260976</v>
      </c>
      <c r="DA78" s="175"/>
    </row>
    <row r="79" spans="1:105" ht="12" customHeight="1" x14ac:dyDescent="0.25">
      <c r="A79" s="203" t="s">
        <v>2567</v>
      </c>
      <c r="B79" s="350">
        <f>IF(B$24=0,0,B$24/MAE_fec!B$24)</f>
        <v>1.4030496051923134</v>
      </c>
      <c r="C79" s="350">
        <f>IF(C$24=0,0,C$24/MAE_fec!C$24)</f>
        <v>1.4807616908085164</v>
      </c>
      <c r="D79" s="350">
        <f>IF(D$24=0,0,D$24/MAE_fec!D$24)</f>
        <v>1.5014579932043928</v>
      </c>
      <c r="E79" s="350">
        <f>IF(E$24=0,0,E$24/MAE_fec!E$24)</f>
        <v>1.5751634605134146</v>
      </c>
      <c r="F79" s="350">
        <f>IF(F$24=0,0,F$24/MAE_fec!F$24)</f>
        <v>1.5753344770206248</v>
      </c>
      <c r="G79" s="350">
        <f>IF(G$24=0,0,G$24/MAE_fec!G$24)</f>
        <v>1.5795268091379024</v>
      </c>
      <c r="H79" s="350">
        <f>IF(H$24=0,0,H$24/MAE_fec!H$24)</f>
        <v>1.5871282486111478</v>
      </c>
      <c r="I79" s="350">
        <f>IF(I$24=0,0,I$24/MAE_fec!I$24)</f>
        <v>1.604110239232271</v>
      </c>
      <c r="J79" s="350">
        <f>IF(J$24=0,0,J$24/MAE_fec!J$24)</f>
        <v>1.6219088007576961</v>
      </c>
      <c r="K79" s="350">
        <f>IF(K$24=0,0,K$24/MAE_fec!K$24)</f>
        <v>1.625313821021199</v>
      </c>
      <c r="L79" s="350">
        <f>IF(L$24=0,0,L$24/MAE_fec!L$24)</f>
        <v>1.5465382292455423</v>
      </c>
      <c r="M79" s="350">
        <f>IF(M$24=0,0,M$24/MAE_fec!M$24)</f>
        <v>1.5890907591861549</v>
      </c>
      <c r="N79" s="350">
        <f>IF(N$24=0,0,N$24/MAE_fec!N$24)</f>
        <v>1.5856706224060548</v>
      </c>
      <c r="O79" s="350">
        <f>IF(O$24=0,0,O$24/MAE_fec!O$24)</f>
        <v>1.592525063732628</v>
      </c>
      <c r="P79" s="350">
        <f>IF(P$24=0,0,P$24/MAE_fec!P$24)</f>
        <v>1.5785744477529451</v>
      </c>
      <c r="Q79" s="350">
        <f>IF(Q$24=0,0,Q$24/MAE_fec!Q$24)</f>
        <v>1.5960038991544956</v>
      </c>
      <c r="R79" s="350">
        <f>IF(R$24=0,0,R$24/MAE_fec!R$24)</f>
        <v>1.625643493223845</v>
      </c>
      <c r="S79" s="350">
        <f>IF(S$24=0,0,S$24/MAE_fec!S$24)</f>
        <v>1.6242730251445323</v>
      </c>
      <c r="T79" s="350">
        <f>IF(T$24=0,0,T$24/MAE_fec!T$24)</f>
        <v>1.6283844773059972</v>
      </c>
      <c r="U79" s="350">
        <f>IF(U$24=0,0,U$24/MAE_fec!U$24)</f>
        <v>1.6188803596628139</v>
      </c>
      <c r="V79" s="350">
        <f>IF(V$24=0,0,V$24/MAE_fec!V$24)</f>
        <v>1.6173311913656858</v>
      </c>
      <c r="W79" s="350">
        <f>IF(W$24=0,0,W$24/MAE_fec!W$24)</f>
        <v>1.6089665606204724</v>
      </c>
      <c r="DA79" s="175"/>
    </row>
    <row r="80" spans="1:105" ht="12" customHeight="1" x14ac:dyDescent="0.25">
      <c r="A80" s="203" t="s">
        <v>2572</v>
      </c>
      <c r="B80" s="350">
        <f>IF(B$27=0,0,B$27/MAE_fec!B$27)</f>
        <v>0.44318655294010301</v>
      </c>
      <c r="C80" s="350">
        <f>IF(C$27=0,0,C$27/MAE_fec!C$27)</f>
        <v>0.48229340145488431</v>
      </c>
      <c r="D80" s="350">
        <f>IF(D$27=0,0,D$27/MAE_fec!D$27)</f>
        <v>0.53848904404215447</v>
      </c>
      <c r="E80" s="350">
        <f>IF(E$27=0,0,E$27/MAE_fec!E$27)</f>
        <v>1.2073605085423507</v>
      </c>
      <c r="F80" s="350">
        <f>IF(F$27=0,0,F$27/MAE_fec!F$27)</f>
        <v>1.0360394027422026</v>
      </c>
      <c r="G80" s="350">
        <f>IF(G$27=0,0,G$27/MAE_fec!G$27)</f>
        <v>1.0534414427305003</v>
      </c>
      <c r="H80" s="350">
        <f>IF(H$27=0,0,H$27/MAE_fec!H$27)</f>
        <v>1.0435666804481434</v>
      </c>
      <c r="I80" s="350">
        <f>IF(I$27=0,0,I$27/MAE_fec!I$27)</f>
        <v>0.97442066141347272</v>
      </c>
      <c r="J80" s="350">
        <f>IF(J$27=0,0,J$27/MAE_fec!J$27)</f>
        <v>0.93455233550986239</v>
      </c>
      <c r="K80" s="350">
        <f>IF(K$27=0,0,K$27/MAE_fec!K$27)</f>
        <v>0.92542613160698628</v>
      </c>
      <c r="L80" s="350">
        <f>IF(L$27=0,0,L$27/MAE_fec!L$27)</f>
        <v>0.49826372393676921</v>
      </c>
      <c r="M80" s="350">
        <f>IF(M$27=0,0,M$27/MAE_fec!M$27)</f>
        <v>0.74635154204497556</v>
      </c>
      <c r="N80" s="350">
        <f>IF(N$27=0,0,N$27/MAE_fec!N$27)</f>
        <v>0.72028360467532515</v>
      </c>
      <c r="O80" s="350">
        <f>IF(O$27=0,0,O$27/MAE_fec!O$27)</f>
        <v>0.72885266293864992</v>
      </c>
      <c r="P80" s="350">
        <f>IF(P$27=0,0,P$27/MAE_fec!P$27)</f>
        <v>0.6901107507696862</v>
      </c>
      <c r="Q80" s="350">
        <f>IF(Q$27=0,0,Q$27/MAE_fec!Q$27)</f>
        <v>0.7717723979792106</v>
      </c>
      <c r="R80" s="350">
        <f>IF(R$27=0,0,R$27/MAE_fec!R$27)</f>
        <v>0.92115478529811723</v>
      </c>
      <c r="S80" s="350">
        <f>IF(S$27=0,0,S$27/MAE_fec!S$27)</f>
        <v>0.90997014904066786</v>
      </c>
      <c r="T80" s="350">
        <f>IF(T$27=0,0,T$27/MAE_fec!T$27)</f>
        <v>0.90902545326465201</v>
      </c>
      <c r="U80" s="350">
        <f>IF(U$27=0,0,U$27/MAE_fec!U$27)</f>
        <v>0.8544626429645632</v>
      </c>
      <c r="V80" s="350">
        <f>IF(V$27=0,0,V$27/MAE_fec!V$27)</f>
        <v>0.84796013040024931</v>
      </c>
      <c r="W80" s="350">
        <f>IF(W$27=0,0,W$27/MAE_fec!W$27)</f>
        <v>0.80415265461260987</v>
      </c>
      <c r="DA80" s="175"/>
    </row>
    <row r="81" spans="1:105" ht="12" customHeight="1" x14ac:dyDescent="0.25">
      <c r="A81" s="203" t="s">
        <v>2582</v>
      </c>
      <c r="B81" s="350">
        <f>IF(B$35=0,0,B$35/MAE_fec!B$35)</f>
        <v>2.6369845812317805</v>
      </c>
      <c r="C81" s="350">
        <f>IF(C$35=0,0,C$35/MAE_fec!C$35)</f>
        <v>2.548974596923848</v>
      </c>
      <c r="D81" s="350">
        <f>IF(D$35=0,0,D$35/MAE_fec!D$35)</f>
        <v>2.5492658576409011</v>
      </c>
      <c r="E81" s="350">
        <f>IF(E$35=0,0,E$35/MAE_fec!E$35)</f>
        <v>2.6099106054827086</v>
      </c>
      <c r="F81" s="350">
        <f>IF(F$35=0,0,F$35/MAE_fec!F$35)</f>
        <v>2.6004697938233141</v>
      </c>
      <c r="G81" s="350">
        <f>IF(G$35=0,0,G$35/MAE_fec!G$35)</f>
        <v>2.576981627375122</v>
      </c>
      <c r="H81" s="350">
        <f>IF(H$35=0,0,H$35/MAE_fec!H$35)</f>
        <v>2.5849170535768171</v>
      </c>
      <c r="I81" s="350">
        <f>IF(I$35=0,0,I$35/MAE_fec!I$35)</f>
        <v>2.5436733104620521</v>
      </c>
      <c r="J81" s="350">
        <f>IF(J$35=0,0,J$35/MAE_fec!J$35)</f>
        <v>2.4714070916393553</v>
      </c>
      <c r="K81" s="350">
        <f>IF(K$35=0,0,K$35/MAE_fec!K$35)</f>
        <v>2.4679592166471149</v>
      </c>
      <c r="L81" s="350">
        <f>IF(L$35=0,0,L$35/MAE_fec!L$35)</f>
        <v>2.4307729786446544</v>
      </c>
      <c r="M81" s="350">
        <f>IF(M$35=0,0,M$35/MAE_fec!M$35)</f>
        <v>2.4189397717995331</v>
      </c>
      <c r="N81" s="350">
        <f>IF(N$35=0,0,N$35/MAE_fec!N$35)</f>
        <v>2.4695441091654398</v>
      </c>
      <c r="O81" s="350">
        <f>IF(O$35=0,0,O$35/MAE_fec!O$35)</f>
        <v>2.3807873668605266</v>
      </c>
      <c r="P81" s="350">
        <f>IF(P$35=0,0,P$35/MAE_fec!P$35)</f>
        <v>2.4114439603978122</v>
      </c>
      <c r="Q81" s="350">
        <f>IF(Q$35=0,0,Q$35/MAE_fec!Q$35)</f>
        <v>2.4406492576602101</v>
      </c>
      <c r="R81" s="350">
        <f>IF(R$35=0,0,R$35/MAE_fec!R$35)</f>
        <v>2.3499119249703235</v>
      </c>
      <c r="S81" s="350">
        <f>IF(S$35=0,0,S$35/MAE_fec!S$35)</f>
        <v>2.3626477702716322</v>
      </c>
      <c r="T81" s="350">
        <f>IF(T$35=0,0,T$35/MAE_fec!T$35)</f>
        <v>2.334334832848425</v>
      </c>
      <c r="U81" s="350">
        <f>IF(U$35=0,0,U$35/MAE_fec!U$35)</f>
        <v>2.3243084176241271</v>
      </c>
      <c r="V81" s="350">
        <f>IF(V$35=0,0,V$35/MAE_fec!V$35)</f>
        <v>2.3608638715213415</v>
      </c>
      <c r="W81" s="350">
        <f>IF(W$35=0,0,W$35/MAE_fec!W$35)</f>
        <v>2.3787794805226046</v>
      </c>
      <c r="DA81" s="175"/>
    </row>
    <row r="82" spans="1:105" ht="12" customHeight="1" x14ac:dyDescent="0.25">
      <c r="A82" s="203" t="s">
        <v>2594</v>
      </c>
      <c r="B82" s="350">
        <f>IF(B$46=0,0,B$46/MAE_fec!B$46)</f>
        <v>0</v>
      </c>
      <c r="C82" s="350">
        <f>IF(C$46=0,0,C$46/MAE_fec!C$46)</f>
        <v>0</v>
      </c>
      <c r="D82" s="350">
        <f>IF(D$46=0,0,D$46/MAE_fec!D$46)</f>
        <v>0</v>
      </c>
      <c r="E82" s="350">
        <f>IF(E$46=0,0,E$46/MAE_fec!E$46)</f>
        <v>0</v>
      </c>
      <c r="F82" s="350">
        <f>IF(F$46=0,0,F$46/MAE_fec!F$46)</f>
        <v>0</v>
      </c>
      <c r="G82" s="350">
        <f>IF(G$46=0,0,G$46/MAE_fec!G$46)</f>
        <v>0</v>
      </c>
      <c r="H82" s="350">
        <f>IF(H$46=0,0,H$46/MAE_fec!H$46)</f>
        <v>0</v>
      </c>
      <c r="I82" s="350">
        <f>IF(I$46=0,0,I$46/MAE_fec!I$46)</f>
        <v>0</v>
      </c>
      <c r="J82" s="350">
        <f>IF(J$46=0,0,J$46/MAE_fec!J$46)</f>
        <v>0</v>
      </c>
      <c r="K82" s="350">
        <f>IF(K$46=0,0,K$46/MAE_fec!K$46)</f>
        <v>0</v>
      </c>
      <c r="L82" s="350">
        <f>IF(L$46=0,0,L$46/MAE_fec!L$46)</f>
        <v>0</v>
      </c>
      <c r="M82" s="350">
        <f>IF(M$46=0,0,M$46/MAE_fec!M$46)</f>
        <v>0</v>
      </c>
      <c r="N82" s="350">
        <f>IF(N$46=0,0,N$46/MAE_fec!N$46)</f>
        <v>0</v>
      </c>
      <c r="O82" s="350">
        <f>IF(O$46=0,0,O$46/MAE_fec!O$46)</f>
        <v>0</v>
      </c>
      <c r="P82" s="350">
        <f>IF(P$46=0,0,P$46/MAE_fec!P$46)</f>
        <v>0</v>
      </c>
      <c r="Q82" s="350">
        <f>IF(Q$46=0,0,Q$46/MAE_fec!Q$46)</f>
        <v>0</v>
      </c>
      <c r="R82" s="350">
        <f>IF(R$46=0,0,R$46/MAE_fec!R$46)</f>
        <v>0</v>
      </c>
      <c r="S82" s="350">
        <f>IF(S$46=0,0,S$46/MAE_fec!S$46)</f>
        <v>0</v>
      </c>
      <c r="T82" s="350">
        <f>IF(T$46=0,0,T$46/MAE_fec!T$46)</f>
        <v>0</v>
      </c>
      <c r="U82" s="350">
        <f>IF(U$46=0,0,U$46/MAE_fec!U$46)</f>
        <v>0</v>
      </c>
      <c r="V82" s="350">
        <f>IF(V$46=0,0,V$46/MAE_fec!V$46)</f>
        <v>0</v>
      </c>
      <c r="W82" s="350">
        <f>IF(W$46=0,0,W$46/MAE_fec!W$46)</f>
        <v>0</v>
      </c>
      <c r="DA82" s="175"/>
    </row>
    <row r="83" spans="1:105" ht="12" customHeight="1" x14ac:dyDescent="0.25">
      <c r="A83" s="41" t="s">
        <v>2596</v>
      </c>
      <c r="B83" s="335">
        <f>IF(B$47=0,0,B$47/MAE_fec!B$47)</f>
        <v>0</v>
      </c>
      <c r="C83" s="335">
        <f>IF(C$47=0,0,C$47/MAE_fec!C$47)</f>
        <v>0</v>
      </c>
      <c r="D83" s="335">
        <f>IF(D$47=0,0,D$47/MAE_fec!D$47)</f>
        <v>0</v>
      </c>
      <c r="E83" s="335">
        <f>IF(E$47=0,0,E$47/MAE_fec!E$47)</f>
        <v>0</v>
      </c>
      <c r="F83" s="335">
        <f>IF(F$47=0,0,F$47/MAE_fec!F$47)</f>
        <v>0</v>
      </c>
      <c r="G83" s="335">
        <f>IF(G$47=0,0,G$47/MAE_fec!G$47)</f>
        <v>0</v>
      </c>
      <c r="H83" s="335">
        <f>IF(H$47=0,0,H$47/MAE_fec!H$47)</f>
        <v>0</v>
      </c>
      <c r="I83" s="335">
        <f>IF(I$47=0,0,I$47/MAE_fec!I$47)</f>
        <v>0</v>
      </c>
      <c r="J83" s="335">
        <f>IF(J$47=0,0,J$47/MAE_fec!J$47)</f>
        <v>0</v>
      </c>
      <c r="K83" s="335">
        <f>IF(K$47=0,0,K$47/MAE_fec!K$47)</f>
        <v>0</v>
      </c>
      <c r="L83" s="335">
        <f>IF(L$47=0,0,L$47/MAE_fec!L$47)</f>
        <v>0</v>
      </c>
      <c r="M83" s="335">
        <f>IF(M$47=0,0,M$47/MAE_fec!M$47)</f>
        <v>0</v>
      </c>
      <c r="N83" s="335">
        <f>IF(N$47=0,0,N$47/MAE_fec!N$47)</f>
        <v>0</v>
      </c>
      <c r="O83" s="335">
        <f>IF(O$47=0,0,O$47/MAE_fec!O$47)</f>
        <v>0</v>
      </c>
      <c r="P83" s="335">
        <f>IF(P$47=0,0,P$47/MAE_fec!P$47)</f>
        <v>0</v>
      </c>
      <c r="Q83" s="335">
        <f>IF(Q$47=0,0,Q$47/MAE_fec!Q$47)</f>
        <v>0</v>
      </c>
      <c r="R83" s="335">
        <f>IF(R$47=0,0,R$47/MAE_fec!R$47)</f>
        <v>0</v>
      </c>
      <c r="S83" s="335">
        <f>IF(S$47=0,0,S$47/MAE_fec!S$47)</f>
        <v>0</v>
      </c>
      <c r="T83" s="335">
        <f>IF(T$47=0,0,T$47/MAE_fec!T$47)</f>
        <v>0</v>
      </c>
      <c r="U83" s="335">
        <f>IF(U$47=0,0,U$47/MAE_fec!U$47)</f>
        <v>0</v>
      </c>
      <c r="V83" s="335">
        <f>IF(V$47=0,0,V$47/MAE_fec!V$47)</f>
        <v>0</v>
      </c>
      <c r="W83" s="335">
        <f>IF(W$47=0,0,W$47/MAE_fec!W$47)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leather"</f>
        <v>PT: Textiles and leather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5039.2597488433576</v>
      </c>
      <c r="C3" s="205">
        <v>4945.0998416832635</v>
      </c>
      <c r="D3" s="205">
        <v>4893.7710954280456</v>
      </c>
      <c r="E3" s="205">
        <v>4591.7967125046052</v>
      </c>
      <c r="F3" s="205">
        <v>4272.1834496510473</v>
      </c>
      <c r="G3" s="205">
        <v>3852.6023626045062</v>
      </c>
      <c r="H3" s="205">
        <v>3783.053676535184</v>
      </c>
      <c r="I3" s="205">
        <v>3819.731515022374</v>
      </c>
      <c r="J3" s="205">
        <v>3645.9204146463799</v>
      </c>
      <c r="K3" s="205">
        <v>3390.4211074891941</v>
      </c>
      <c r="L3" s="205">
        <v>3437.5830420473831</v>
      </c>
      <c r="M3" s="205">
        <v>3509.4832681758321</v>
      </c>
      <c r="N3" s="205">
        <v>3544.084440476815</v>
      </c>
      <c r="O3" s="205">
        <v>3655.246691968407</v>
      </c>
      <c r="P3" s="205">
        <v>3839.901276873496</v>
      </c>
      <c r="Q3" s="205">
        <v>3940</v>
      </c>
      <c r="R3" s="205">
        <v>4034.176282838202</v>
      </c>
      <c r="S3" s="205">
        <v>4054.4362650135608</v>
      </c>
      <c r="T3" s="205">
        <v>4056.580448839863</v>
      </c>
      <c r="U3" s="205">
        <v>3859.9996265660889</v>
      </c>
      <c r="V3" s="205">
        <v>3571.4807977041328</v>
      </c>
      <c r="W3" s="205">
        <v>3817.015949638409</v>
      </c>
      <c r="DA3" s="112" t="s">
        <v>2678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5987.2464694044147</v>
      </c>
      <c r="C5" s="205">
        <v>5846.156390306729</v>
      </c>
      <c r="D5" s="205">
        <v>5439.0403498339356</v>
      </c>
      <c r="E5" s="205">
        <v>4882.9644282126874</v>
      </c>
      <c r="F5" s="205">
        <v>4710.0854086852041</v>
      </c>
      <c r="G5" s="205">
        <v>4525.05931282856</v>
      </c>
      <c r="H5" s="205">
        <v>4680.4483454100318</v>
      </c>
      <c r="I5" s="205">
        <v>5840.7040633696388</v>
      </c>
      <c r="J5" s="205">
        <v>5562.1720270219739</v>
      </c>
      <c r="K5" s="205">
        <v>5262.3930465039512</v>
      </c>
      <c r="L5" s="205">
        <v>5468.0092441870765</v>
      </c>
      <c r="M5" s="205">
        <v>5837.7100604159514</v>
      </c>
      <c r="N5" s="205">
        <v>4513.8010721556493</v>
      </c>
      <c r="O5" s="205">
        <v>4765.3055475690626</v>
      </c>
      <c r="P5" s="205">
        <v>5150.5886516002129</v>
      </c>
      <c r="Q5" s="205">
        <v>5243.1396194688241</v>
      </c>
      <c r="R5" s="205">
        <v>5146.3269163906343</v>
      </c>
      <c r="S5" s="205">
        <v>5277.1966157892857</v>
      </c>
      <c r="T5" s="205">
        <v>5572.4801857189823</v>
      </c>
      <c r="U5" s="205">
        <v>5474.9734279305949</v>
      </c>
      <c r="V5" s="205">
        <v>4886.4166949750779</v>
      </c>
      <c r="W5" s="205">
        <v>5937.4575271333197</v>
      </c>
      <c r="DA5" s="112" t="s">
        <v>2679</v>
      </c>
    </row>
    <row r="6" spans="1:105" ht="12" customHeight="1" x14ac:dyDescent="0.25">
      <c r="A6" s="154" t="s">
        <v>2114</v>
      </c>
      <c r="B6" s="340">
        <v>7484.0580867555182</v>
      </c>
      <c r="C6" s="340">
        <v>7109.8551824177421</v>
      </c>
      <c r="D6" s="340">
        <v>6735.652278079966</v>
      </c>
      <c r="E6" s="340">
        <v>6735.652278079966</v>
      </c>
      <c r="F6" s="340">
        <v>6361.4493737421899</v>
      </c>
      <c r="G6" s="340">
        <v>5987.2464694044138</v>
      </c>
      <c r="H6" s="340">
        <v>5987.2464694044138</v>
      </c>
      <c r="I6" s="340">
        <v>6361.4493737421899</v>
      </c>
      <c r="J6" s="340">
        <v>6361.4493737421899</v>
      </c>
      <c r="K6" s="340">
        <v>5987.2464694044138</v>
      </c>
      <c r="L6" s="340">
        <v>5987.2464694044138</v>
      </c>
      <c r="M6" s="340">
        <v>6361.4493737421899</v>
      </c>
      <c r="N6" s="340">
        <v>5987.2464694044138</v>
      </c>
      <c r="O6" s="340">
        <v>5613.0435650666377</v>
      </c>
      <c r="P6" s="340">
        <v>5613.0435650666377</v>
      </c>
      <c r="Q6" s="340">
        <v>5613.0435650666377</v>
      </c>
      <c r="R6" s="340">
        <v>5613.0435650666377</v>
      </c>
      <c r="S6" s="340">
        <v>5613.0435650666377</v>
      </c>
      <c r="T6" s="340">
        <v>5987.2464694044138</v>
      </c>
      <c r="U6" s="340">
        <v>5987.2464694044138</v>
      </c>
      <c r="V6" s="340">
        <v>5987.2464694044138</v>
      </c>
      <c r="W6" s="340">
        <v>6361.4493737421899</v>
      </c>
      <c r="DA6" s="160" t="s">
        <v>2680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0</v>
      </c>
      <c r="F7" s="342">
        <v>0</v>
      </c>
      <c r="G7" s="342">
        <v>0</v>
      </c>
      <c r="H7" s="342">
        <v>0</v>
      </c>
      <c r="I7" s="342">
        <v>748.40580867555184</v>
      </c>
      <c r="J7" s="342">
        <v>0</v>
      </c>
      <c r="K7" s="342">
        <v>0</v>
      </c>
      <c r="L7" s="342">
        <v>374.20290433777592</v>
      </c>
      <c r="M7" s="342">
        <v>374.20290433777592</v>
      </c>
      <c r="N7" s="342">
        <v>0</v>
      </c>
      <c r="O7" s="342">
        <v>0</v>
      </c>
      <c r="P7" s="342">
        <v>0</v>
      </c>
      <c r="Q7" s="342">
        <v>374.20290433777592</v>
      </c>
      <c r="R7" s="342">
        <v>374.20290433777592</v>
      </c>
      <c r="S7" s="342">
        <v>374.20290433777592</v>
      </c>
      <c r="T7" s="342">
        <v>374.20290433777592</v>
      </c>
      <c r="U7" s="342">
        <v>374.20290433777592</v>
      </c>
      <c r="V7" s="342">
        <v>0</v>
      </c>
      <c r="W7" s="342">
        <v>748.40580867555184</v>
      </c>
      <c r="DA7" s="161" t="s">
        <v>2681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374.20290433777609</v>
      </c>
      <c r="D8" s="344">
        <f t="shared" si="0"/>
        <v>374.20290433777609</v>
      </c>
      <c r="E8" s="344">
        <f t="shared" si="0"/>
        <v>0</v>
      </c>
      <c r="F8" s="344">
        <f t="shared" si="0"/>
        <v>374.20290433777609</v>
      </c>
      <c r="G8" s="344">
        <f t="shared" si="0"/>
        <v>374.20290433777609</v>
      </c>
      <c r="H8" s="344">
        <f t="shared" si="0"/>
        <v>0</v>
      </c>
      <c r="I8" s="344">
        <f t="shared" si="0"/>
        <v>374.20290433777609</v>
      </c>
      <c r="J8" s="344">
        <f t="shared" si="0"/>
        <v>0</v>
      </c>
      <c r="K8" s="344">
        <f t="shared" si="0"/>
        <v>374.20290433777609</v>
      </c>
      <c r="L8" s="344">
        <f t="shared" si="0"/>
        <v>374.20290433777609</v>
      </c>
      <c r="M8" s="344">
        <f t="shared" si="0"/>
        <v>0</v>
      </c>
      <c r="N8" s="344">
        <f t="shared" si="0"/>
        <v>374.20290433777609</v>
      </c>
      <c r="O8" s="344">
        <f t="shared" si="0"/>
        <v>374.20290433777609</v>
      </c>
      <c r="P8" s="344">
        <f t="shared" si="0"/>
        <v>0</v>
      </c>
      <c r="Q8" s="344">
        <f t="shared" si="0"/>
        <v>374.20290433777609</v>
      </c>
      <c r="R8" s="344">
        <f t="shared" si="0"/>
        <v>374.20290433777609</v>
      </c>
      <c r="S8" s="344">
        <f t="shared" si="0"/>
        <v>374.20290433777609</v>
      </c>
      <c r="T8" s="344">
        <f t="shared" si="0"/>
        <v>0</v>
      </c>
      <c r="U8" s="344">
        <f t="shared" si="0"/>
        <v>374.20290433777609</v>
      </c>
      <c r="V8" s="344">
        <f t="shared" si="0"/>
        <v>0</v>
      </c>
      <c r="W8" s="344">
        <f t="shared" si="0"/>
        <v>374.20290433777609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1496.8116173511035</v>
      </c>
      <c r="C9" s="345">
        <f t="shared" si="1"/>
        <v>1263.6987921110131</v>
      </c>
      <c r="D9" s="345">
        <f t="shared" si="1"/>
        <v>1296.6119282460304</v>
      </c>
      <c r="E9" s="345">
        <f t="shared" si="1"/>
        <v>1852.6878498672786</v>
      </c>
      <c r="F9" s="345">
        <f t="shared" si="1"/>
        <v>1651.3639650569858</v>
      </c>
      <c r="G9" s="345">
        <f t="shared" si="1"/>
        <v>1462.1871565758538</v>
      </c>
      <c r="H9" s="345">
        <f t="shared" si="1"/>
        <v>1306.798123994382</v>
      </c>
      <c r="I9" s="345">
        <f t="shared" si="1"/>
        <v>520.7453103725511</v>
      </c>
      <c r="J9" s="345">
        <f t="shared" si="1"/>
        <v>799.27734672021597</v>
      </c>
      <c r="K9" s="345">
        <f t="shared" si="1"/>
        <v>724.85342290046265</v>
      </c>
      <c r="L9" s="345">
        <f t="shared" si="1"/>
        <v>519.23722521733725</v>
      </c>
      <c r="M9" s="345">
        <f t="shared" si="1"/>
        <v>523.73931332623852</v>
      </c>
      <c r="N9" s="345">
        <f t="shared" si="1"/>
        <v>1473.4453972487645</v>
      </c>
      <c r="O9" s="345">
        <f t="shared" si="1"/>
        <v>847.73801749757513</v>
      </c>
      <c r="P9" s="345">
        <f t="shared" si="1"/>
        <v>462.45491346642484</v>
      </c>
      <c r="Q9" s="345">
        <f t="shared" si="1"/>
        <v>369.90394559781362</v>
      </c>
      <c r="R9" s="345">
        <f t="shared" si="1"/>
        <v>466.71664867600339</v>
      </c>
      <c r="S9" s="345">
        <f t="shared" si="1"/>
        <v>335.846949277352</v>
      </c>
      <c r="T9" s="345">
        <f t="shared" si="1"/>
        <v>414.76628368543152</v>
      </c>
      <c r="U9" s="345">
        <f t="shared" si="1"/>
        <v>512.27304147381892</v>
      </c>
      <c r="V9" s="345">
        <f t="shared" si="1"/>
        <v>1100.8297744293359</v>
      </c>
      <c r="W9" s="345">
        <f t="shared" si="1"/>
        <v>423.99184660887022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618.06276870163367</v>
      </c>
      <c r="C12" s="212">
        <v>596.07532244196034</v>
      </c>
      <c r="D12" s="212">
        <v>576.08005159071365</v>
      </c>
      <c r="E12" s="212">
        <v>539.6432502149612</v>
      </c>
      <c r="F12" s="212">
        <v>509.81470335339628</v>
      </c>
      <c r="G12" s="212">
        <v>424.41504729148761</v>
      </c>
      <c r="H12" s="212">
        <v>407.53783319002571</v>
      </c>
      <c r="I12" s="212">
        <v>460.02192605331038</v>
      </c>
      <c r="J12" s="212">
        <v>410.3563198624247</v>
      </c>
      <c r="K12" s="212">
        <v>387.16913155631983</v>
      </c>
      <c r="L12" s="212">
        <v>378.74273430782461</v>
      </c>
      <c r="M12" s="212">
        <v>360.79105760963017</v>
      </c>
      <c r="N12" s="212">
        <v>282.98220120378318</v>
      </c>
      <c r="O12" s="212">
        <v>291.14359415305239</v>
      </c>
      <c r="P12" s="212">
        <v>297.33688736027511</v>
      </c>
      <c r="Q12" s="212">
        <v>300.27179707652613</v>
      </c>
      <c r="R12" s="212">
        <v>291.04333619948409</v>
      </c>
      <c r="S12" s="212">
        <v>296.86827171109201</v>
      </c>
      <c r="T12" s="212">
        <v>312.40051590713671</v>
      </c>
      <c r="U12" s="212">
        <v>304.46612209802231</v>
      </c>
      <c r="V12" s="212">
        <v>285.23714531384348</v>
      </c>
      <c r="W12" s="212">
        <v>330.81461736887371</v>
      </c>
      <c r="DA12" s="109" t="s">
        <v>2682</v>
      </c>
    </row>
    <row r="13" spans="1:105" ht="12" customHeight="1" x14ac:dyDescent="0.25">
      <c r="A13" s="24" t="s">
        <v>30</v>
      </c>
      <c r="B13" s="215">
        <v>0</v>
      </c>
      <c r="C13" s="215">
        <v>0</v>
      </c>
      <c r="D13" s="215">
        <v>0</v>
      </c>
      <c r="E13" s="215">
        <v>0</v>
      </c>
      <c r="F13" s="215">
        <v>0</v>
      </c>
      <c r="G13" s="215">
        <v>0</v>
      </c>
      <c r="H13" s="215">
        <v>0</v>
      </c>
      <c r="I13" s="215">
        <v>0</v>
      </c>
      <c r="J13" s="215">
        <v>0</v>
      </c>
      <c r="K13" s="215">
        <v>0</v>
      </c>
      <c r="L13" s="215">
        <v>0</v>
      </c>
      <c r="M13" s="215">
        <v>0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0</v>
      </c>
      <c r="T13" s="215">
        <v>0</v>
      </c>
      <c r="U13" s="215">
        <v>0</v>
      </c>
      <c r="V13" s="215">
        <v>0</v>
      </c>
      <c r="W13" s="215">
        <v>0</v>
      </c>
      <c r="DA13" s="85" t="s">
        <v>2683</v>
      </c>
    </row>
    <row r="14" spans="1:105" ht="12" customHeight="1" x14ac:dyDescent="0.25">
      <c r="A14" s="14" t="s">
        <v>31</v>
      </c>
      <c r="B14" s="206">
        <f t="shared" ref="B14:W14" si="2">B15+B16+B17+B18+B19</f>
        <v>264.95537403267406</v>
      </c>
      <c r="C14" s="206">
        <f t="shared" si="2"/>
        <v>193.62003439380911</v>
      </c>
      <c r="D14" s="206">
        <f t="shared" si="2"/>
        <v>140.73800515907135</v>
      </c>
      <c r="E14" s="206">
        <f t="shared" si="2"/>
        <v>128.96921754084261</v>
      </c>
      <c r="F14" s="206">
        <f t="shared" si="2"/>
        <v>98.822957867583824</v>
      </c>
      <c r="G14" s="206">
        <f t="shared" si="2"/>
        <v>43.692347377472046</v>
      </c>
      <c r="H14" s="206">
        <f t="shared" si="2"/>
        <v>35.566380051590713</v>
      </c>
      <c r="I14" s="206">
        <f t="shared" si="2"/>
        <v>76.979965606190873</v>
      </c>
      <c r="J14" s="206">
        <f t="shared" si="2"/>
        <v>42.299570077386065</v>
      </c>
      <c r="K14" s="206">
        <f t="shared" si="2"/>
        <v>61.192261392949263</v>
      </c>
      <c r="L14" s="206">
        <f t="shared" si="2"/>
        <v>26.726827171109196</v>
      </c>
      <c r="M14" s="206">
        <f t="shared" si="2"/>
        <v>26.726827171109196</v>
      </c>
      <c r="N14" s="206">
        <f t="shared" si="2"/>
        <v>16.217626827171109</v>
      </c>
      <c r="O14" s="206">
        <f t="shared" si="2"/>
        <v>13.279879621668099</v>
      </c>
      <c r="P14" s="206">
        <f t="shared" si="2"/>
        <v>13.351504729148754</v>
      </c>
      <c r="Q14" s="206">
        <f t="shared" si="2"/>
        <v>14.45012897678418</v>
      </c>
      <c r="R14" s="206">
        <f t="shared" si="2"/>
        <v>11.297334479793637</v>
      </c>
      <c r="S14" s="206">
        <f t="shared" si="2"/>
        <v>10.472742906276869</v>
      </c>
      <c r="T14" s="206">
        <f t="shared" si="2"/>
        <v>10.462424763542561</v>
      </c>
      <c r="U14" s="206">
        <f t="shared" si="2"/>
        <v>7.6689595872742888</v>
      </c>
      <c r="V14" s="206">
        <f t="shared" si="2"/>
        <v>5.4659501289767842</v>
      </c>
      <c r="W14" s="206">
        <f t="shared" si="2"/>
        <v>6.4553740326741194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2684</v>
      </c>
    </row>
    <row r="16" spans="1:105" ht="12" customHeight="1" x14ac:dyDescent="0.25">
      <c r="A16" s="18" t="s">
        <v>33</v>
      </c>
      <c r="B16" s="206">
        <v>14.68667239896819</v>
      </c>
      <c r="C16" s="206">
        <v>14.68667239896819</v>
      </c>
      <c r="D16" s="206">
        <v>16.946087704213241</v>
      </c>
      <c r="E16" s="206">
        <v>14.68667239896819</v>
      </c>
      <c r="F16" s="206">
        <v>15.81969045571797</v>
      </c>
      <c r="G16" s="206">
        <v>13.559759243336201</v>
      </c>
      <c r="H16" s="206">
        <v>11.29982803095443</v>
      </c>
      <c r="I16" s="206">
        <v>9.8882201203783318</v>
      </c>
      <c r="J16" s="206">
        <v>8.7895098882201186</v>
      </c>
      <c r="K16" s="206">
        <v>7.690799656061909</v>
      </c>
      <c r="L16" s="206">
        <v>6.592175408426483</v>
      </c>
      <c r="M16" s="206">
        <v>6.592175408426483</v>
      </c>
      <c r="N16" s="206">
        <v>6.592175408426483</v>
      </c>
      <c r="O16" s="206">
        <v>5.4934651762682716</v>
      </c>
      <c r="P16" s="206">
        <v>5.4934651762682716</v>
      </c>
      <c r="Q16" s="206">
        <v>5.4934651762682716</v>
      </c>
      <c r="R16" s="206">
        <v>4.3947549441100593</v>
      </c>
      <c r="S16" s="206">
        <v>4.5892519346517622</v>
      </c>
      <c r="T16" s="206">
        <v>4.5354256233877903</v>
      </c>
      <c r="U16" s="206">
        <v>4.1750644883920893</v>
      </c>
      <c r="V16" s="206">
        <v>3.5092003439380912</v>
      </c>
      <c r="W16" s="206">
        <v>3.9575236457437661</v>
      </c>
      <c r="DA16" s="71" t="s">
        <v>2685</v>
      </c>
    </row>
    <row r="17" spans="1:105" ht="12" customHeight="1" x14ac:dyDescent="0.25">
      <c r="A17" s="18" t="s">
        <v>69</v>
      </c>
      <c r="B17" s="206">
        <v>5.1746345657781596</v>
      </c>
      <c r="C17" s="206">
        <v>6.2095442820292339</v>
      </c>
      <c r="D17" s="206">
        <v>4.139638865004299</v>
      </c>
      <c r="E17" s="206">
        <v>6.2095442820292339</v>
      </c>
      <c r="F17" s="206">
        <v>6.2095442820292339</v>
      </c>
      <c r="G17" s="206">
        <v>5.1746345657781596</v>
      </c>
      <c r="H17" s="206">
        <v>4.1081685296646597</v>
      </c>
      <c r="I17" s="206">
        <v>3.0810834049871021</v>
      </c>
      <c r="J17" s="206">
        <v>1.026999140154772</v>
      </c>
      <c r="K17" s="206">
        <v>0</v>
      </c>
      <c r="L17" s="206">
        <v>1.026999140154772</v>
      </c>
      <c r="M17" s="206">
        <v>1.026999140154772</v>
      </c>
      <c r="N17" s="206">
        <v>1.026999140154772</v>
      </c>
      <c r="O17" s="206">
        <v>2.0540842648323299</v>
      </c>
      <c r="P17" s="206">
        <v>3.0810834049871021</v>
      </c>
      <c r="Q17" s="206">
        <v>5.135167669819432</v>
      </c>
      <c r="R17" s="206">
        <v>3.0810834049871021</v>
      </c>
      <c r="S17" s="206">
        <v>2.0982803095442821</v>
      </c>
      <c r="T17" s="206">
        <v>2.284092863284608</v>
      </c>
      <c r="U17" s="206">
        <v>1.3156491831470329</v>
      </c>
      <c r="V17" s="206">
        <v>0.39948409286328462</v>
      </c>
      <c r="W17" s="206">
        <v>0.41797076526225269</v>
      </c>
      <c r="DA17" s="71" t="s">
        <v>2686</v>
      </c>
    </row>
    <row r="18" spans="1:105" ht="12" customHeight="1" x14ac:dyDescent="0.25">
      <c r="A18" s="18" t="s">
        <v>70</v>
      </c>
      <c r="B18" s="206">
        <v>245.09406706792771</v>
      </c>
      <c r="C18" s="206">
        <v>172.72381771281169</v>
      </c>
      <c r="D18" s="206">
        <v>119.65227858985379</v>
      </c>
      <c r="E18" s="206">
        <v>108.07300085984519</v>
      </c>
      <c r="F18" s="206">
        <v>76.793723129836621</v>
      </c>
      <c r="G18" s="206">
        <v>24.957953568357691</v>
      </c>
      <c r="H18" s="206">
        <v>20.15838349097162</v>
      </c>
      <c r="I18" s="206">
        <v>64.010662080825441</v>
      </c>
      <c r="J18" s="206">
        <v>32.483061049011177</v>
      </c>
      <c r="K18" s="206">
        <v>53.501461736887357</v>
      </c>
      <c r="L18" s="206">
        <v>19.10765262252794</v>
      </c>
      <c r="M18" s="206">
        <v>19.10765262252794</v>
      </c>
      <c r="N18" s="206">
        <v>8.5984522785898534</v>
      </c>
      <c r="O18" s="206">
        <v>5.732330180567498</v>
      </c>
      <c r="P18" s="206">
        <v>4.7769561478933786</v>
      </c>
      <c r="Q18" s="206">
        <v>3.8214961306964752</v>
      </c>
      <c r="R18" s="206">
        <v>3.8214961306964752</v>
      </c>
      <c r="S18" s="206">
        <v>3.785210662080825</v>
      </c>
      <c r="T18" s="206">
        <v>3.6429062768701632</v>
      </c>
      <c r="U18" s="206">
        <v>2.1782459157351668</v>
      </c>
      <c r="V18" s="206">
        <v>1.557265692175408</v>
      </c>
      <c r="W18" s="206">
        <v>2.0798796216681001</v>
      </c>
      <c r="DA18" s="71" t="s">
        <v>2687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</v>
      </c>
      <c r="T19" s="206">
        <v>0</v>
      </c>
      <c r="U19" s="206">
        <v>0</v>
      </c>
      <c r="V19" s="206">
        <v>0</v>
      </c>
      <c r="W19" s="206">
        <v>0</v>
      </c>
      <c r="DA19" s="71" t="s">
        <v>2688</v>
      </c>
    </row>
    <row r="20" spans="1:105" ht="12" customHeight="1" x14ac:dyDescent="0.25">
      <c r="A20" s="14" t="s">
        <v>35</v>
      </c>
      <c r="B20" s="206">
        <f t="shared" ref="B20:W20" si="3">B21+B22</f>
        <v>74.05417024935511</v>
      </c>
      <c r="C20" s="206">
        <f t="shared" si="3"/>
        <v>123.86070507308681</v>
      </c>
      <c r="D20" s="206">
        <f t="shared" si="3"/>
        <v>144.94840928632851</v>
      </c>
      <c r="E20" s="206">
        <f t="shared" si="3"/>
        <v>141.2510748065348</v>
      </c>
      <c r="F20" s="206">
        <f t="shared" si="3"/>
        <v>153.91229578675839</v>
      </c>
      <c r="G20" s="206">
        <f t="shared" si="3"/>
        <v>128.6543422184007</v>
      </c>
      <c r="H20" s="206">
        <f t="shared" si="3"/>
        <v>128.52536543422181</v>
      </c>
      <c r="I20" s="206">
        <f t="shared" si="3"/>
        <v>138.77901977644021</v>
      </c>
      <c r="J20" s="206">
        <f t="shared" si="3"/>
        <v>135.85554600171969</v>
      </c>
      <c r="K20" s="206">
        <f t="shared" si="3"/>
        <v>113.37059329320719</v>
      </c>
      <c r="L20" s="206">
        <f t="shared" si="3"/>
        <v>123.6457437661221</v>
      </c>
      <c r="M20" s="206">
        <f t="shared" si="3"/>
        <v>130.4385210662081</v>
      </c>
      <c r="N20" s="206">
        <f t="shared" si="3"/>
        <v>124.7850386930352</v>
      </c>
      <c r="O20" s="206">
        <f t="shared" si="3"/>
        <v>131.6638005159071</v>
      </c>
      <c r="P20" s="206">
        <f t="shared" si="3"/>
        <v>131.42734307824591</v>
      </c>
      <c r="Q20" s="206">
        <f t="shared" si="3"/>
        <v>131.7876182287188</v>
      </c>
      <c r="R20" s="206">
        <f t="shared" si="3"/>
        <v>134.3049871023216</v>
      </c>
      <c r="S20" s="206">
        <f t="shared" si="3"/>
        <v>137.09716251074809</v>
      </c>
      <c r="T20" s="206">
        <f t="shared" si="3"/>
        <v>145.29578675838351</v>
      </c>
      <c r="U20" s="206">
        <f t="shared" si="3"/>
        <v>141.41994840928629</v>
      </c>
      <c r="V20" s="206">
        <f t="shared" si="3"/>
        <v>138.03611349957009</v>
      </c>
      <c r="W20" s="206">
        <f t="shared" si="3"/>
        <v>177.16620808254521</v>
      </c>
      <c r="DA20" s="71"/>
    </row>
    <row r="21" spans="1:105" ht="12" customHeight="1" x14ac:dyDescent="0.25">
      <c r="A21" s="18" t="s">
        <v>72</v>
      </c>
      <c r="B21" s="206">
        <v>74.05417024935511</v>
      </c>
      <c r="C21" s="206">
        <v>123.86070507308681</v>
      </c>
      <c r="D21" s="206">
        <v>144.94840928632851</v>
      </c>
      <c r="E21" s="206">
        <v>141.2510748065348</v>
      </c>
      <c r="F21" s="206">
        <v>153.91229578675839</v>
      </c>
      <c r="G21" s="206">
        <v>128.6543422184007</v>
      </c>
      <c r="H21" s="206">
        <v>128.52536543422181</v>
      </c>
      <c r="I21" s="206">
        <v>138.77901977644021</v>
      </c>
      <c r="J21" s="206">
        <v>135.85554600171969</v>
      </c>
      <c r="K21" s="206">
        <v>113.37059329320719</v>
      </c>
      <c r="L21" s="206">
        <v>123.6457437661221</v>
      </c>
      <c r="M21" s="206">
        <v>130.4385210662081</v>
      </c>
      <c r="N21" s="206">
        <v>124.7850386930352</v>
      </c>
      <c r="O21" s="206">
        <v>131.6638005159071</v>
      </c>
      <c r="P21" s="206">
        <v>131.42734307824591</v>
      </c>
      <c r="Q21" s="206">
        <v>131.7876182287188</v>
      </c>
      <c r="R21" s="206">
        <v>134.3049871023216</v>
      </c>
      <c r="S21" s="206">
        <v>137.09716251074809</v>
      </c>
      <c r="T21" s="206">
        <v>145.29578675838351</v>
      </c>
      <c r="U21" s="206">
        <v>141.41994840928629</v>
      </c>
      <c r="V21" s="206">
        <v>138.03611349957009</v>
      </c>
      <c r="W21" s="206">
        <v>177.16620808254521</v>
      </c>
      <c r="DA21" s="71" t="s">
        <v>2689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2690</v>
      </c>
    </row>
    <row r="23" spans="1:105" ht="12" customHeight="1" x14ac:dyDescent="0.25">
      <c r="A23" s="14" t="s">
        <v>37</v>
      </c>
      <c r="B23" s="206">
        <f t="shared" ref="B23:W23" si="4">B24+B25+B26+B27+B28+B29</f>
        <v>49.202235597592427</v>
      </c>
      <c r="C23" s="206">
        <f t="shared" si="4"/>
        <v>49.847119518486657</v>
      </c>
      <c r="D23" s="206">
        <f t="shared" si="4"/>
        <v>50.492003439380909</v>
      </c>
      <c r="E23" s="206">
        <f t="shared" si="4"/>
        <v>51.136887360275153</v>
      </c>
      <c r="F23" s="206">
        <f t="shared" si="4"/>
        <v>52.163972484952708</v>
      </c>
      <c r="G23" s="206">
        <f t="shared" si="4"/>
        <v>53.190971625107473</v>
      </c>
      <c r="H23" s="206">
        <f t="shared" si="4"/>
        <v>53.979191745485807</v>
      </c>
      <c r="I23" s="206">
        <f t="shared" si="4"/>
        <v>55.651074806534822</v>
      </c>
      <c r="J23" s="206">
        <f t="shared" si="4"/>
        <v>55.36448839208942</v>
      </c>
      <c r="K23" s="206">
        <f t="shared" si="4"/>
        <v>59.305417024935508</v>
      </c>
      <c r="L23" s="206">
        <f t="shared" si="4"/>
        <v>64.392863284608765</v>
      </c>
      <c r="M23" s="206">
        <f t="shared" si="4"/>
        <v>64.297334479793633</v>
      </c>
      <c r="N23" s="206">
        <f t="shared" si="4"/>
        <v>1.2897678417884779</v>
      </c>
      <c r="O23" s="206">
        <f t="shared" si="4"/>
        <v>2.854170249355116</v>
      </c>
      <c r="P23" s="206">
        <f t="shared" si="4"/>
        <v>2.854170249355116</v>
      </c>
      <c r="Q23" s="206">
        <f t="shared" si="4"/>
        <v>3.1646603611349962</v>
      </c>
      <c r="R23" s="206">
        <f t="shared" si="4"/>
        <v>4.0723129836629406</v>
      </c>
      <c r="S23" s="206">
        <f t="shared" si="4"/>
        <v>6.5347377472055026</v>
      </c>
      <c r="T23" s="206">
        <f t="shared" si="4"/>
        <v>13.351762682717114</v>
      </c>
      <c r="U23" s="206">
        <f t="shared" si="4"/>
        <v>14.281341358555457</v>
      </c>
      <c r="V23" s="206">
        <f t="shared" si="4"/>
        <v>14.23895098882201</v>
      </c>
      <c r="W23" s="206">
        <f t="shared" si="4"/>
        <v>13.238263112639723</v>
      </c>
      <c r="DA23" s="71"/>
    </row>
    <row r="24" spans="1:105" ht="12" customHeight="1" x14ac:dyDescent="0.25">
      <c r="A24" s="18" t="s">
        <v>73</v>
      </c>
      <c r="B24" s="206">
        <v>49.202235597592427</v>
      </c>
      <c r="C24" s="206">
        <v>49.847119518486657</v>
      </c>
      <c r="D24" s="206">
        <v>50.492003439380909</v>
      </c>
      <c r="E24" s="206">
        <v>51.136887360275153</v>
      </c>
      <c r="F24" s="206">
        <v>52.163972484952708</v>
      </c>
      <c r="G24" s="206">
        <v>53.190971625107473</v>
      </c>
      <c r="H24" s="206">
        <v>53.979191745485807</v>
      </c>
      <c r="I24" s="206">
        <v>55.651074806534822</v>
      </c>
      <c r="J24" s="206">
        <v>55.36448839208942</v>
      </c>
      <c r="K24" s="206">
        <v>59.305417024935508</v>
      </c>
      <c r="L24" s="206">
        <v>64.392863284608765</v>
      </c>
      <c r="M24" s="206">
        <v>64.297334479793633</v>
      </c>
      <c r="N24" s="206">
        <v>1.2897678417884779</v>
      </c>
      <c r="O24" s="206">
        <v>2.854170249355116</v>
      </c>
      <c r="P24" s="206">
        <v>2.854170249355116</v>
      </c>
      <c r="Q24" s="206">
        <v>3.1646603611349962</v>
      </c>
      <c r="R24" s="206">
        <v>4.0723129836629406</v>
      </c>
      <c r="S24" s="206">
        <v>6.446345657781599</v>
      </c>
      <c r="T24" s="206">
        <v>13.25098882201204</v>
      </c>
      <c r="U24" s="206">
        <v>14.215047291487529</v>
      </c>
      <c r="V24" s="206">
        <v>14.215047291487529</v>
      </c>
      <c r="W24" s="206">
        <v>13.20498710232158</v>
      </c>
      <c r="DA24" s="71" t="s">
        <v>2691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2692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8.8392089423903697E-2</v>
      </c>
      <c r="T26" s="206">
        <v>0.1007738607050731</v>
      </c>
      <c r="U26" s="206">
        <v>6.6294067067927773E-2</v>
      </c>
      <c r="V26" s="206">
        <v>2.3903697334479789E-2</v>
      </c>
      <c r="W26" s="206">
        <v>3.3276010318142743E-2</v>
      </c>
      <c r="DA26" s="71" t="s">
        <v>2693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2694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2695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0</v>
      </c>
      <c r="V29" s="206">
        <v>0</v>
      </c>
      <c r="W29" s="206">
        <v>0</v>
      </c>
      <c r="DA29" s="71" t="s">
        <v>2696</v>
      </c>
    </row>
    <row r="30" spans="1:105" ht="12" customHeight="1" x14ac:dyDescent="0.25">
      <c r="A30" s="14" t="s">
        <v>79</v>
      </c>
      <c r="B30" s="206">
        <v>29.593035253654339</v>
      </c>
      <c r="C30" s="206">
        <v>36.400085984522782</v>
      </c>
      <c r="D30" s="206">
        <v>39.385726569217539</v>
      </c>
      <c r="E30" s="206">
        <v>39.696216680997424</v>
      </c>
      <c r="F30" s="206">
        <v>41.200945829750637</v>
      </c>
      <c r="G30" s="206">
        <v>44.879105760963022</v>
      </c>
      <c r="H30" s="206">
        <v>44.496990541702488</v>
      </c>
      <c r="I30" s="206">
        <v>42.610146173688733</v>
      </c>
      <c r="J30" s="206">
        <v>44.592519346517633</v>
      </c>
      <c r="K30" s="206">
        <v>42.036887360275152</v>
      </c>
      <c r="L30" s="206">
        <v>38.525881341358549</v>
      </c>
      <c r="M30" s="206">
        <v>34.513241616509028</v>
      </c>
      <c r="N30" s="206">
        <v>37.164402407566627</v>
      </c>
      <c r="O30" s="206">
        <v>37.498796216680987</v>
      </c>
      <c r="P30" s="206">
        <v>35.086500429922609</v>
      </c>
      <c r="Q30" s="206">
        <v>36.423989681857257</v>
      </c>
      <c r="R30" s="206">
        <v>34.393809114359406</v>
      </c>
      <c r="S30" s="206">
        <v>33.644110060189163</v>
      </c>
      <c r="T30" s="206">
        <v>33.245055889939813</v>
      </c>
      <c r="U30" s="206">
        <v>34.447979363714531</v>
      </c>
      <c r="V30" s="206">
        <v>37.21255374032674</v>
      </c>
      <c r="W30" s="206">
        <v>33.775924333619948</v>
      </c>
      <c r="DA30" s="71" t="s">
        <v>2697</v>
      </c>
    </row>
    <row r="31" spans="1:105" ht="12" customHeight="1" x14ac:dyDescent="0.25">
      <c r="A31" s="21" t="s">
        <v>38</v>
      </c>
      <c r="B31" s="209">
        <v>200.25795356835769</v>
      </c>
      <c r="C31" s="209">
        <v>192.347377472055</v>
      </c>
      <c r="D31" s="209">
        <v>200.51590713671541</v>
      </c>
      <c r="E31" s="209">
        <v>178.58985382631121</v>
      </c>
      <c r="F31" s="209">
        <v>163.71453138435081</v>
      </c>
      <c r="G31" s="209">
        <v>153.9982803095443</v>
      </c>
      <c r="H31" s="209">
        <v>144.9699054170249</v>
      </c>
      <c r="I31" s="209">
        <v>146.0017196904557</v>
      </c>
      <c r="J31" s="209">
        <v>132.24419604471191</v>
      </c>
      <c r="K31" s="209">
        <v>111.2639724849527</v>
      </c>
      <c r="L31" s="209">
        <v>125.451418744626</v>
      </c>
      <c r="M31" s="209">
        <v>104.8151332760103</v>
      </c>
      <c r="N31" s="209">
        <v>103.5253654342218</v>
      </c>
      <c r="O31" s="209">
        <v>105.8469475494411</v>
      </c>
      <c r="P31" s="209">
        <v>114.6173688736027</v>
      </c>
      <c r="Q31" s="209">
        <v>114.4453998280309</v>
      </c>
      <c r="R31" s="209">
        <v>106.9748925193465</v>
      </c>
      <c r="S31" s="209">
        <v>109.1195184866724</v>
      </c>
      <c r="T31" s="209">
        <v>110.04548581255369</v>
      </c>
      <c r="U31" s="209">
        <v>106.6478933791917</v>
      </c>
      <c r="V31" s="209">
        <v>90.283576956147897</v>
      </c>
      <c r="W31" s="209">
        <v>100.1788478073947</v>
      </c>
      <c r="DA31" s="86" t="s">
        <v>2698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TEL_emi!B5</f>
        <v>1023.039940678729</v>
      </c>
      <c r="C33" s="205">
        <f>TEL_emi!C5</f>
        <v>908.71417979872876</v>
      </c>
      <c r="D33" s="205">
        <f>TEL_emi!D5</f>
        <v>785.8095015579654</v>
      </c>
      <c r="E33" s="205">
        <f>TEL_emi!E5</f>
        <v>740.05423883891194</v>
      </c>
      <c r="F33" s="205">
        <f>TEL_emi!F5</f>
        <v>671.42303423882231</v>
      </c>
      <c r="G33" s="205">
        <f>TEL_emi!G5</f>
        <v>434.93799059892842</v>
      </c>
      <c r="H33" s="205">
        <f>TEL_emi!H5</f>
        <v>409.80257387890418</v>
      </c>
      <c r="I33" s="205">
        <f>TEL_emi!I5</f>
        <v>569.07752723898943</v>
      </c>
      <c r="J33" s="205">
        <f>TEL_emi!J5</f>
        <v>450.76779287919948</v>
      </c>
      <c r="K33" s="205">
        <f>TEL_emi!K5</f>
        <v>459.97829711899129</v>
      </c>
      <c r="L33" s="205">
        <f>TEL_emi!L5</f>
        <v>372.94027523875383</v>
      </c>
      <c r="M33" s="205">
        <f>TEL_emi!M5</f>
        <v>388.89511523903792</v>
      </c>
      <c r="N33" s="205">
        <f>TEL_emi!N5</f>
        <v>341.56030715893752</v>
      </c>
      <c r="O33" s="205">
        <f>TEL_emi!O5</f>
        <v>348.71299775886479</v>
      </c>
      <c r="P33" s="205">
        <f>TEL_emi!P5</f>
        <v>348.24782015910012</v>
      </c>
      <c r="Q33" s="205">
        <f>TEL_emi!Q5</f>
        <v>352.37041451904298</v>
      </c>
      <c r="R33" s="205">
        <f>TEL_emi!R5</f>
        <v>349.00791731888393</v>
      </c>
      <c r="S33" s="205">
        <f>TEL_emi!S5</f>
        <v>352.91334743887768</v>
      </c>
      <c r="T33" s="205">
        <f>TEL_emi!T5</f>
        <v>372.14335043862292</v>
      </c>
      <c r="U33" s="205">
        <f>TEL_emi!U5</f>
        <v>354.33690227867521</v>
      </c>
      <c r="V33" s="205">
        <f>TEL_emi!V5</f>
        <v>339.77517551915219</v>
      </c>
      <c r="W33" s="205">
        <f>TEL_emi!W5</f>
        <v>434.61907775869258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122.64951590230991</v>
      </c>
      <c r="C35" s="286">
        <f t="shared" si="5"/>
        <v>120.53858193468994</v>
      </c>
      <c r="D35" s="286">
        <f t="shared" si="5"/>
        <v>117.71699990808938</v>
      </c>
      <c r="E35" s="286">
        <f t="shared" si="5"/>
        <v>117.52333215130764</v>
      </c>
      <c r="F35" s="286">
        <f t="shared" si="5"/>
        <v>119.33352332869461</v>
      </c>
      <c r="G35" s="286">
        <f t="shared" si="5"/>
        <v>110.16321108326551</v>
      </c>
      <c r="H35" s="286">
        <f t="shared" si="5"/>
        <v>107.72721405403919</v>
      </c>
      <c r="I35" s="286">
        <f t="shared" si="5"/>
        <v>120.43305249180996</v>
      </c>
      <c r="J35" s="286">
        <f t="shared" si="5"/>
        <v>112.55218797808712</v>
      </c>
      <c r="K35" s="286">
        <f t="shared" si="5"/>
        <v>114.19499799039457</v>
      </c>
      <c r="L35" s="286">
        <f t="shared" si="5"/>
        <v>110.17704290344939</v>
      </c>
      <c r="M35" s="286">
        <f t="shared" si="5"/>
        <v>102.80460969319938</v>
      </c>
      <c r="N35" s="286">
        <f t="shared" si="5"/>
        <v>79.846348459381304</v>
      </c>
      <c r="O35" s="286">
        <f t="shared" si="5"/>
        <v>79.650874123701627</v>
      </c>
      <c r="P35" s="286">
        <f t="shared" si="5"/>
        <v>77.433471831955842</v>
      </c>
      <c r="Q35" s="286">
        <f t="shared" si="5"/>
        <v>76.211116009270597</v>
      </c>
      <c r="R35" s="286">
        <f t="shared" si="5"/>
        <v>72.144426964585605</v>
      </c>
      <c r="S35" s="286">
        <f t="shared" si="5"/>
        <v>73.220603878477561</v>
      </c>
      <c r="T35" s="286">
        <f t="shared" si="5"/>
        <v>77.010802533567343</v>
      </c>
      <c r="U35" s="286">
        <f t="shared" si="5"/>
        <v>78.877241335093004</v>
      </c>
      <c r="V35" s="286">
        <f t="shared" si="5"/>
        <v>79.865232790052644</v>
      </c>
      <c r="W35" s="286">
        <f t="shared" si="5"/>
        <v>86.668387487406804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103.22988570121714</v>
      </c>
      <c r="C36" s="346">
        <f t="shared" si="6"/>
        <v>101.96020815151101</v>
      </c>
      <c r="D36" s="346">
        <f t="shared" si="6"/>
        <v>105.91575251106612</v>
      </c>
      <c r="E36" s="346">
        <f t="shared" si="6"/>
        <v>110.51549896555092</v>
      </c>
      <c r="F36" s="346">
        <f t="shared" si="6"/>
        <v>108.23895091441842</v>
      </c>
      <c r="G36" s="346">
        <f t="shared" si="6"/>
        <v>93.792151207448129</v>
      </c>
      <c r="H36" s="346">
        <f t="shared" si="6"/>
        <v>87.072392026222275</v>
      </c>
      <c r="I36" s="346">
        <f t="shared" si="6"/>
        <v>78.761382371411059</v>
      </c>
      <c r="J36" s="346">
        <f t="shared" si="6"/>
        <v>73.776272626744415</v>
      </c>
      <c r="K36" s="346">
        <f t="shared" si="6"/>
        <v>73.572826684531677</v>
      </c>
      <c r="L36" s="346">
        <f t="shared" si="6"/>
        <v>69.265196416860107</v>
      </c>
      <c r="M36" s="346">
        <f t="shared" si="6"/>
        <v>61.803524648485691</v>
      </c>
      <c r="N36" s="346">
        <f t="shared" si="6"/>
        <v>62.692661169633638</v>
      </c>
      <c r="O36" s="346">
        <f t="shared" si="6"/>
        <v>61.096521775308659</v>
      </c>
      <c r="P36" s="346">
        <f t="shared" si="6"/>
        <v>57.728719467414059</v>
      </c>
      <c r="Q36" s="346">
        <f t="shared" si="6"/>
        <v>57.26946426556276</v>
      </c>
      <c r="R36" s="346">
        <f t="shared" si="6"/>
        <v>56.553604333322589</v>
      </c>
      <c r="S36" s="346">
        <f t="shared" si="6"/>
        <v>56.254919671339707</v>
      </c>
      <c r="T36" s="346">
        <f t="shared" si="6"/>
        <v>56.061305827116122</v>
      </c>
      <c r="U36" s="346">
        <f t="shared" si="6"/>
        <v>55.610520508608758</v>
      </c>
      <c r="V36" s="346">
        <f t="shared" si="6"/>
        <v>58.37347961076788</v>
      </c>
      <c r="W36" s="346">
        <f t="shared" si="6"/>
        <v>55.716544641725669</v>
      </c>
      <c r="DA36" s="119"/>
    </row>
    <row r="37" spans="1:105" ht="12" customHeight="1" x14ac:dyDescent="0.25">
      <c r="A37" s="158" t="s">
        <v>2138</v>
      </c>
      <c r="B37" s="346">
        <f>IF(TEL_ued!B$5=0,"",TEL_ued!B$5/B$5*1000)</f>
        <v>47.032425892052366</v>
      </c>
      <c r="C37" s="346">
        <f>IF(TEL_ued!C$5=0,"",TEL_ued!C$5/C$5*1000)</f>
        <v>47.347395975751368</v>
      </c>
      <c r="D37" s="346">
        <f>IF(TEL_ued!D$5=0,"",TEL_ued!D$5/D$5*1000)</f>
        <v>49.84944788093788</v>
      </c>
      <c r="E37" s="346">
        <f>IF(TEL_ued!E$5=0,"",TEL_ued!E$5/E$5*1000)</f>
        <v>52.014113379730418</v>
      </c>
      <c r="F37" s="346">
        <f>IF(TEL_ued!F$5=0,"",TEL_ued!F$5/F$5*1000)</f>
        <v>51.302994150360185</v>
      </c>
      <c r="G37" s="346">
        <f>IF(TEL_ued!G$5=0,"",TEL_ued!G$5/G$5*1000)</f>
        <v>44.947372676746539</v>
      </c>
      <c r="H37" s="346">
        <f>IF(TEL_ued!H$5=0,"",TEL_ued!H$5/H$5*1000)</f>
        <v>41.757030439770745</v>
      </c>
      <c r="I37" s="346">
        <f>IF(TEL_ued!I$5=0,"",TEL_ued!I$5/I$5*1000)</f>
        <v>37.32621256738819</v>
      </c>
      <c r="J37" s="346">
        <f>IF(TEL_ued!J$5=0,"",TEL_ued!J$5/J$5*1000)</f>
        <v>35.244387447596374</v>
      </c>
      <c r="K37" s="346">
        <f>IF(TEL_ued!K$5=0,"",TEL_ued!K$5/K$5*1000)</f>
        <v>34.730960581422771</v>
      </c>
      <c r="L37" s="346">
        <f>IF(TEL_ued!L$5=0,"",TEL_ued!L$5/L$5*1000)</f>
        <v>33.030644539776191</v>
      </c>
      <c r="M37" s="346">
        <f>IF(TEL_ued!M$5=0,"",TEL_ued!M$5/M$5*1000)</f>
        <v>29.444241755615376</v>
      </c>
      <c r="N37" s="346">
        <f>IF(TEL_ued!N$5=0,"",TEL_ued!N$5/N$5*1000)</f>
        <v>30.850858505181147</v>
      </c>
      <c r="O37" s="346">
        <f>IF(TEL_ued!O$5=0,"",TEL_ued!O$5/O$5*1000)</f>
        <v>30.083995094668378</v>
      </c>
      <c r="P37" s="346">
        <f>IF(TEL_ued!P$5=0,"",TEL_ued!P$5/P$5*1000)</f>
        <v>28.419350712449692</v>
      </c>
      <c r="Q37" s="346">
        <f>IF(TEL_ued!Q$5=0,"",TEL_ued!Q$5/Q$5*1000)</f>
        <v>28.193903759990913</v>
      </c>
      <c r="R37" s="346">
        <f>IF(TEL_ued!R$5=0,"",TEL_ued!R$5/R$5*1000)</f>
        <v>27.840832278270177</v>
      </c>
      <c r="S37" s="346">
        <f>IF(TEL_ued!S$5=0,"",TEL_ued!S$5/S$5*1000)</f>
        <v>27.66137933512281</v>
      </c>
      <c r="T37" s="346">
        <f>IF(TEL_ued!T$5=0,"",TEL_ued!T$5/T$5*1000)</f>
        <v>27.477360702325903</v>
      </c>
      <c r="U37" s="346">
        <f>IF(TEL_ued!U$5=0,"",TEL_ued!U$5/U$5*1000)</f>
        <v>27.269509960942067</v>
      </c>
      <c r="V37" s="346">
        <f>IF(TEL_ued!V$5=0,"",TEL_ued!V$5/V$5*1000)</f>
        <v>28.666310855137731</v>
      </c>
      <c r="W37" s="346">
        <f>IF(TEL_ued!W$5=0,"",TEL_ued!W$5/W$5*1000)</f>
        <v>27.394587129055743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1.655236316576441</v>
      </c>
      <c r="C38" s="347">
        <f t="shared" si="7"/>
        <v>1.524495555487805</v>
      </c>
      <c r="D38" s="347">
        <f t="shared" si="7"/>
        <v>1.364063031497327</v>
      </c>
      <c r="E38" s="347">
        <f t="shared" si="7"/>
        <v>1.37137680966846</v>
      </c>
      <c r="F38" s="347">
        <f t="shared" si="7"/>
        <v>1.3169942526616409</v>
      </c>
      <c r="G38" s="347">
        <f t="shared" si="7"/>
        <v>1.0247939920476328</v>
      </c>
      <c r="H38" s="347">
        <f t="shared" si="7"/>
        <v>1.0055571299261987</v>
      </c>
      <c r="I38" s="347">
        <f t="shared" si="7"/>
        <v>1.237066094047528</v>
      </c>
      <c r="J38" s="347">
        <f t="shared" si="7"/>
        <v>1.0984789829247008</v>
      </c>
      <c r="K38" s="347">
        <f t="shared" si="7"/>
        <v>1.1880551924942917</v>
      </c>
      <c r="L38" s="347">
        <f t="shared" si="7"/>
        <v>0.98467968216030566</v>
      </c>
      <c r="M38" s="347">
        <f t="shared" si="7"/>
        <v>1.0778956602073433</v>
      </c>
      <c r="N38" s="347">
        <f t="shared" si="7"/>
        <v>1.2070027927762519</v>
      </c>
      <c r="O38" s="347">
        <f t="shared" si="7"/>
        <v>1.1977354293962192</v>
      </c>
      <c r="P38" s="347">
        <f t="shared" si="7"/>
        <v>1.1712230636797432</v>
      </c>
      <c r="Q38" s="347">
        <f t="shared" si="7"/>
        <v>1.1735048644253432</v>
      </c>
      <c r="R38" s="347">
        <f t="shared" si="7"/>
        <v>1.1991613409752502</v>
      </c>
      <c r="S38" s="347">
        <f t="shared" si="7"/>
        <v>1.1887876916072997</v>
      </c>
      <c r="T38" s="347">
        <f t="shared" si="7"/>
        <v>1.1912379509297777</v>
      </c>
      <c r="U38" s="347">
        <f t="shared" si="7"/>
        <v>1.1637974689499184</v>
      </c>
      <c r="V38" s="347">
        <f t="shared" si="7"/>
        <v>1.1912024121027471</v>
      </c>
      <c r="W38" s="347">
        <f t="shared" si="7"/>
        <v>1.3137843823692714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final energy consumption"</f>
        <v>PT: Textiles and leather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5">
        <v>618.06276870163367</v>
      </c>
      <c r="C5" s="225">
        <v>596.07532244196022</v>
      </c>
      <c r="D5" s="225">
        <v>576.08005159071365</v>
      </c>
      <c r="E5" s="225">
        <v>539.6432502149612</v>
      </c>
      <c r="F5" s="225">
        <v>509.81470335339611</v>
      </c>
      <c r="G5" s="225">
        <v>424.41504729148761</v>
      </c>
      <c r="H5" s="225">
        <v>407.53783319002559</v>
      </c>
      <c r="I5" s="225">
        <v>460.02192605331032</v>
      </c>
      <c r="J5" s="225">
        <v>410.35631986242458</v>
      </c>
      <c r="K5" s="225">
        <v>387.16913155631983</v>
      </c>
      <c r="L5" s="225">
        <v>378.74273430782438</v>
      </c>
      <c r="M5" s="225">
        <v>360.79105760963017</v>
      </c>
      <c r="N5" s="225">
        <v>282.98220120378312</v>
      </c>
      <c r="O5" s="225">
        <v>291.14359415305228</v>
      </c>
      <c r="P5" s="225">
        <v>297.336887360275</v>
      </c>
      <c r="Q5" s="225">
        <v>300.27179707652601</v>
      </c>
      <c r="R5" s="225">
        <v>291.04333619948392</v>
      </c>
      <c r="S5" s="225">
        <v>296.86827171109201</v>
      </c>
      <c r="T5" s="225">
        <v>312.40051590713671</v>
      </c>
      <c r="U5" s="225">
        <v>304.4661220980222</v>
      </c>
      <c r="V5" s="225">
        <v>285.23714531384343</v>
      </c>
      <c r="W5" s="225">
        <v>330.81461736887343</v>
      </c>
      <c r="DA5" s="89" t="s">
        <v>2682</v>
      </c>
    </row>
    <row r="6" spans="1:105" ht="12" customHeight="1" x14ac:dyDescent="0.25">
      <c r="A6" s="55" t="s">
        <v>92</v>
      </c>
      <c r="B6" s="261">
        <v>13.169243484045859</v>
      </c>
      <c r="C6" s="261">
        <v>12.854318592017361</v>
      </c>
      <c r="D6" s="261">
        <v>13.39234771751504</v>
      </c>
      <c r="E6" s="261">
        <v>11.986026288576371</v>
      </c>
      <c r="F6" s="261">
        <v>11.04609307711198</v>
      </c>
      <c r="G6" s="261">
        <v>10.30596366117941</v>
      </c>
      <c r="H6" s="261">
        <v>9.7227540368740097</v>
      </c>
      <c r="I6" s="261">
        <v>9.85214434609445</v>
      </c>
      <c r="J6" s="261">
        <v>8.9308837372824765</v>
      </c>
      <c r="K6" s="261">
        <v>7.538964470669864</v>
      </c>
      <c r="L6" s="261">
        <v>8.4538395148167602</v>
      </c>
      <c r="M6" s="261">
        <v>7.1300992060753154</v>
      </c>
      <c r="N6" s="261">
        <v>6.9884690028348793</v>
      </c>
      <c r="O6" s="261">
        <v>7.1532690141814843</v>
      </c>
      <c r="P6" s="261">
        <v>7.7145486324201222</v>
      </c>
      <c r="Q6" s="261">
        <v>7.7101586003232789</v>
      </c>
      <c r="R6" s="261">
        <v>7.2294147108077231</v>
      </c>
      <c r="S6" s="261">
        <v>7.3732156041104098</v>
      </c>
      <c r="T6" s="261">
        <v>7.4553465139634261</v>
      </c>
      <c r="U6" s="261">
        <v>7.2259304318341924</v>
      </c>
      <c r="V6" s="261">
        <v>6.1528438806384687</v>
      </c>
      <c r="W6" s="261">
        <v>6.85286233002142</v>
      </c>
      <c r="DA6" s="67" t="s">
        <v>2699</v>
      </c>
    </row>
    <row r="7" spans="1:105" ht="12" customHeight="1" x14ac:dyDescent="0.25">
      <c r="A7" s="202" t="s">
        <v>93</v>
      </c>
      <c r="B7" s="226">
        <v>10.80553311511455</v>
      </c>
      <c r="C7" s="226">
        <v>10.547133203706551</v>
      </c>
      <c r="D7" s="226">
        <v>10.9885929989867</v>
      </c>
      <c r="E7" s="226">
        <v>9.834688236780611</v>
      </c>
      <c r="F7" s="226">
        <v>9.0634609863482911</v>
      </c>
      <c r="G7" s="226">
        <v>8.4561753117369491</v>
      </c>
      <c r="H7" s="226">
        <v>7.9776443379479041</v>
      </c>
      <c r="I7" s="226">
        <v>8.083810745513393</v>
      </c>
      <c r="J7" s="226">
        <v>7.3279046049497216</v>
      </c>
      <c r="K7" s="226">
        <v>6.1858170015752716</v>
      </c>
      <c r="L7" s="226">
        <v>6.9364837044650347</v>
      </c>
      <c r="M7" s="226">
        <v>5.8503378101130794</v>
      </c>
      <c r="N7" s="226">
        <v>5.7341284125824652</v>
      </c>
      <c r="O7" s="226">
        <v>5.8693489347130141</v>
      </c>
      <c r="P7" s="226">
        <v>6.3298860573703566</v>
      </c>
      <c r="Q7" s="226">
        <v>6.3262839797524331</v>
      </c>
      <c r="R7" s="226">
        <v>5.9318274550217209</v>
      </c>
      <c r="S7" s="226">
        <v>6.0498179315777696</v>
      </c>
      <c r="T7" s="226">
        <v>6.1172073960725548</v>
      </c>
      <c r="U7" s="226">
        <v>5.9289685594536961</v>
      </c>
      <c r="V7" s="226">
        <v>5.0484872866777186</v>
      </c>
      <c r="W7" s="226">
        <v>5.622861398991934</v>
      </c>
      <c r="DA7" s="174" t="s">
        <v>2700</v>
      </c>
    </row>
    <row r="8" spans="1:105" ht="12" customHeight="1" x14ac:dyDescent="0.25">
      <c r="A8" s="202" t="s">
        <v>94</v>
      </c>
      <c r="B8" s="226">
        <v>7.7664769264885836</v>
      </c>
      <c r="C8" s="226">
        <v>7.5807519901640816</v>
      </c>
      <c r="D8" s="226">
        <v>7.8980512180216902</v>
      </c>
      <c r="E8" s="226">
        <v>7.0686821701860643</v>
      </c>
      <c r="F8" s="226">
        <v>6.5143625839378352</v>
      </c>
      <c r="G8" s="226">
        <v>6.0778760053109329</v>
      </c>
      <c r="H8" s="226">
        <v>5.7339318679000559</v>
      </c>
      <c r="I8" s="226">
        <v>5.8102389733377509</v>
      </c>
      <c r="J8" s="226">
        <v>5.2669314348076126</v>
      </c>
      <c r="K8" s="226">
        <v>4.4460559698822291</v>
      </c>
      <c r="L8" s="226">
        <v>4.9855976625842437</v>
      </c>
      <c r="M8" s="226">
        <v>4.2049303010187762</v>
      </c>
      <c r="N8" s="226">
        <v>4.1214047965436471</v>
      </c>
      <c r="O8" s="226">
        <v>4.2185945468249786</v>
      </c>
      <c r="P8" s="226">
        <v>4.5496056037349426</v>
      </c>
      <c r="Q8" s="226">
        <v>4.5470166104470611</v>
      </c>
      <c r="R8" s="226">
        <v>4.2635009832968613</v>
      </c>
      <c r="S8" s="226">
        <v>4.3483066383215236</v>
      </c>
      <c r="T8" s="226">
        <v>4.3967428159271487</v>
      </c>
      <c r="U8" s="226">
        <v>4.2614461521073439</v>
      </c>
      <c r="V8" s="226">
        <v>3.6286002372996111</v>
      </c>
      <c r="W8" s="226">
        <v>4.0414316305254534</v>
      </c>
      <c r="DA8" s="174" t="s">
        <v>2701</v>
      </c>
    </row>
    <row r="9" spans="1:105" ht="12" customHeight="1" x14ac:dyDescent="0.25">
      <c r="A9" s="202" t="s">
        <v>95</v>
      </c>
      <c r="B9" s="226">
        <v>15.195280943129831</v>
      </c>
      <c r="C9" s="226">
        <v>14.831906067712341</v>
      </c>
      <c r="D9" s="226">
        <v>15.452708904825039</v>
      </c>
      <c r="E9" s="226">
        <v>13.830030332972729</v>
      </c>
      <c r="F9" s="226">
        <v>12.74549201205228</v>
      </c>
      <c r="G9" s="226">
        <v>11.891496532130081</v>
      </c>
      <c r="H9" s="226">
        <v>11.218562350239241</v>
      </c>
      <c r="I9" s="226">
        <v>11.36785886087821</v>
      </c>
      <c r="J9" s="226">
        <v>10.30486585071055</v>
      </c>
      <c r="K9" s="226">
        <v>8.6988051584652286</v>
      </c>
      <c r="L9" s="226">
        <v>9.7544302094039548</v>
      </c>
      <c r="M9" s="226">
        <v>8.2270375454715179</v>
      </c>
      <c r="N9" s="226">
        <v>8.0636180801940913</v>
      </c>
      <c r="O9" s="226">
        <v>8.2537719394401758</v>
      </c>
      <c r="P9" s="226">
        <v>8.9014022681770655</v>
      </c>
      <c r="Q9" s="226">
        <v>8.8963368465268609</v>
      </c>
      <c r="R9" s="226">
        <v>8.3416323586242935</v>
      </c>
      <c r="S9" s="226">
        <v>8.5075564662812422</v>
      </c>
      <c r="T9" s="226">
        <v>8.6023229007270299</v>
      </c>
      <c r="U9" s="226">
        <v>8.3376120367317608</v>
      </c>
      <c r="V9" s="226">
        <v>7.0994352468905424</v>
      </c>
      <c r="W9" s="226">
        <v>7.9071488423324086</v>
      </c>
      <c r="DA9" s="174" t="s">
        <v>2702</v>
      </c>
    </row>
    <row r="10" spans="1:105" ht="12" customHeight="1" x14ac:dyDescent="0.25">
      <c r="A10" s="56" t="s">
        <v>96</v>
      </c>
      <c r="B10" s="262">
        <v>41.038904279831563</v>
      </c>
      <c r="C10" s="262">
        <v>46.202301227177237</v>
      </c>
      <c r="D10" s="262">
        <v>45.642010781112603</v>
      </c>
      <c r="E10" s="262">
        <v>44.00899032268898</v>
      </c>
      <c r="F10" s="262">
        <v>43.482458606679323</v>
      </c>
      <c r="G10" s="262">
        <v>34.366578479025122</v>
      </c>
      <c r="H10" s="262">
        <v>33.41437675342091</v>
      </c>
      <c r="I10" s="262">
        <v>39.049092258493999</v>
      </c>
      <c r="J10" s="262">
        <v>35.145303530599662</v>
      </c>
      <c r="K10" s="262">
        <v>33.350782932078147</v>
      </c>
      <c r="L10" s="262">
        <v>31.806116224507729</v>
      </c>
      <c r="M10" s="262">
        <v>32.724559539553397</v>
      </c>
      <c r="N10" s="262">
        <v>24.9369037796363</v>
      </c>
      <c r="O10" s="262">
        <v>25.885021442206408</v>
      </c>
      <c r="P10" s="262">
        <v>25.723850705122949</v>
      </c>
      <c r="Q10" s="262">
        <v>26.132123563645301</v>
      </c>
      <c r="R10" s="262">
        <v>25.911004154933082</v>
      </c>
      <c r="S10" s="262">
        <v>26.388058006662479</v>
      </c>
      <c r="T10" s="262">
        <v>28.292230423652729</v>
      </c>
      <c r="U10" s="262">
        <v>27.557304425379279</v>
      </c>
      <c r="V10" s="262">
        <v>27.113138172121801</v>
      </c>
      <c r="W10" s="262">
        <v>32.904750684125908</v>
      </c>
      <c r="DA10" s="68" t="s">
        <v>2703</v>
      </c>
    </row>
    <row r="11" spans="1:105" ht="12" customHeight="1" x14ac:dyDescent="0.25">
      <c r="A11" s="37" t="s">
        <v>160</v>
      </c>
      <c r="B11" s="228">
        <v>1.929339471279897</v>
      </c>
      <c r="C11" s="228">
        <v>1.818898730786161</v>
      </c>
      <c r="D11" s="228">
        <v>1.029663963972353</v>
      </c>
      <c r="E11" s="228">
        <v>1.5672799810320299</v>
      </c>
      <c r="F11" s="228">
        <v>1.477338831753183</v>
      </c>
      <c r="G11" s="228">
        <v>1.0860169231843011</v>
      </c>
      <c r="H11" s="228">
        <v>0.86119469176544994</v>
      </c>
      <c r="I11" s="228">
        <v>0.74413000241750704</v>
      </c>
      <c r="J11" s="228">
        <v>0.23191413010645351</v>
      </c>
      <c r="K11" s="228">
        <v>0</v>
      </c>
      <c r="L11" s="228">
        <v>0.22675033522247279</v>
      </c>
      <c r="M11" s="228">
        <v>0.23519772978357781</v>
      </c>
      <c r="N11" s="228">
        <v>0.1761534501637326</v>
      </c>
      <c r="O11" s="228">
        <v>0.34667848795930473</v>
      </c>
      <c r="P11" s="228">
        <v>0.49664591865714958</v>
      </c>
      <c r="Q11" s="228">
        <v>0.83255369792265232</v>
      </c>
      <c r="R11" s="228">
        <v>0.50588989233986636</v>
      </c>
      <c r="S11" s="228">
        <v>0.36032154510289771</v>
      </c>
      <c r="T11" s="228">
        <v>0.40544349541581859</v>
      </c>
      <c r="U11" s="228">
        <v>0.23691187600041669</v>
      </c>
      <c r="V11" s="228">
        <v>7.6508288560782317E-2</v>
      </c>
      <c r="W11" s="228">
        <v>7.8630821312288518E-2</v>
      </c>
      <c r="DA11" s="69" t="s">
        <v>2704</v>
      </c>
    </row>
    <row r="12" spans="1:105" ht="12" customHeight="1" x14ac:dyDescent="0.25">
      <c r="A12" s="37" t="s">
        <v>162</v>
      </c>
      <c r="B12" s="228">
        <v>27.610767844333111</v>
      </c>
      <c r="C12" s="228">
        <v>36.28125817601763</v>
      </c>
      <c r="D12" s="228">
        <v>36.053423630491743</v>
      </c>
      <c r="E12" s="228">
        <v>35.651566651070631</v>
      </c>
      <c r="F12" s="228">
        <v>36.617922495232399</v>
      </c>
      <c r="G12" s="228">
        <v>27.001093722512259</v>
      </c>
      <c r="H12" s="228">
        <v>26.94275117243096</v>
      </c>
      <c r="I12" s="228">
        <v>33.517311525740418</v>
      </c>
      <c r="J12" s="228">
        <v>30.678526922990319</v>
      </c>
      <c r="K12" s="228">
        <v>30.145301192775459</v>
      </c>
      <c r="L12" s="228">
        <v>27.299646856155039</v>
      </c>
      <c r="M12" s="228">
        <v>29.872317153523749</v>
      </c>
      <c r="N12" s="228">
        <v>21.403440601985672</v>
      </c>
      <c r="O12" s="228">
        <v>22.221584607463061</v>
      </c>
      <c r="P12" s="228">
        <v>21.185032977072911</v>
      </c>
      <c r="Q12" s="228">
        <v>21.366443308480459</v>
      </c>
      <c r="R12" s="228">
        <v>22.051832597561589</v>
      </c>
      <c r="S12" s="228">
        <v>22.590974966531569</v>
      </c>
      <c r="T12" s="228">
        <v>24.701267815066931</v>
      </c>
      <c r="U12" s="228">
        <v>24.244168692393568</v>
      </c>
      <c r="V12" s="228">
        <v>24.943815216071801</v>
      </c>
      <c r="W12" s="228">
        <v>30.87163211836048</v>
      </c>
      <c r="DA12" s="69" t="s">
        <v>2705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2706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2707</v>
      </c>
    </row>
    <row r="15" spans="1:105" ht="12" customHeight="1" x14ac:dyDescent="0.25">
      <c r="A15" s="37" t="s">
        <v>38</v>
      </c>
      <c r="B15" s="228">
        <v>11.498796964218551</v>
      </c>
      <c r="C15" s="228">
        <v>8.102144320373446</v>
      </c>
      <c r="D15" s="228">
        <v>8.5589231866485118</v>
      </c>
      <c r="E15" s="228">
        <v>6.7901436905863184</v>
      </c>
      <c r="F15" s="228">
        <v>5.3871972796937451</v>
      </c>
      <c r="G15" s="228">
        <v>6.2794678333285656</v>
      </c>
      <c r="H15" s="228">
        <v>5.6104308892245012</v>
      </c>
      <c r="I15" s="228">
        <v>4.7876507303360771</v>
      </c>
      <c r="J15" s="228">
        <v>4.2348624775028814</v>
      </c>
      <c r="K15" s="228">
        <v>3.2054817393026882</v>
      </c>
      <c r="L15" s="228">
        <v>4.2797190331302177</v>
      </c>
      <c r="M15" s="228">
        <v>2.6170446562460699</v>
      </c>
      <c r="N15" s="228">
        <v>3.3573097274868999</v>
      </c>
      <c r="O15" s="228">
        <v>3.316758346784046</v>
      </c>
      <c r="P15" s="228">
        <v>4.0421718093928796</v>
      </c>
      <c r="Q15" s="228">
        <v>3.933126557242189</v>
      </c>
      <c r="R15" s="228">
        <v>3.3532816650316288</v>
      </c>
      <c r="S15" s="228">
        <v>3.436761495028017</v>
      </c>
      <c r="T15" s="228">
        <v>3.185519113169986</v>
      </c>
      <c r="U15" s="228">
        <v>3.0762238569852971</v>
      </c>
      <c r="V15" s="228">
        <v>2.0928146674892192</v>
      </c>
      <c r="W15" s="228">
        <v>1.9544877444531501</v>
      </c>
      <c r="DA15" s="69" t="s">
        <v>2708</v>
      </c>
    </row>
    <row r="16" spans="1:105" ht="12" customHeight="1" x14ac:dyDescent="0.25">
      <c r="A16" s="57" t="s">
        <v>2709</v>
      </c>
      <c r="B16" s="263">
        <v>32.028571167098228</v>
      </c>
      <c r="C16" s="263">
        <v>30.197359888608151</v>
      </c>
      <c r="D16" s="263">
        <v>27.98026616208773</v>
      </c>
      <c r="E16" s="263">
        <v>26.78374287284776</v>
      </c>
      <c r="F16" s="263">
        <v>25.496650688047161</v>
      </c>
      <c r="G16" s="263">
        <v>20.130395946653131</v>
      </c>
      <c r="H16" s="263">
        <v>19.515537230596451</v>
      </c>
      <c r="I16" s="263">
        <v>23.195867691080469</v>
      </c>
      <c r="J16" s="263">
        <v>20.540315302955879</v>
      </c>
      <c r="K16" s="263">
        <v>20.42600514314174</v>
      </c>
      <c r="L16" s="263">
        <v>18.800804312791431</v>
      </c>
      <c r="M16" s="263">
        <v>18.800001016197111</v>
      </c>
      <c r="N16" s="263">
        <v>13.048288933149649</v>
      </c>
      <c r="O16" s="263">
        <v>13.45135939138787</v>
      </c>
      <c r="P16" s="263">
        <v>13.30607433455731</v>
      </c>
      <c r="Q16" s="263">
        <v>13.52269158487136</v>
      </c>
      <c r="R16" s="263">
        <v>13.347086511104809</v>
      </c>
      <c r="S16" s="263">
        <v>13.62063509239395</v>
      </c>
      <c r="T16" s="263">
        <v>14.65857462150589</v>
      </c>
      <c r="U16" s="263">
        <v>14.34326392425997</v>
      </c>
      <c r="V16" s="263">
        <v>14.073275247805061</v>
      </c>
      <c r="W16" s="263">
        <v>16.503965611073092</v>
      </c>
      <c r="DA16" s="70" t="s">
        <v>2710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2711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2712</v>
      </c>
    </row>
    <row r="19" spans="1:105" ht="12" customHeight="1" x14ac:dyDescent="0.25">
      <c r="A19" s="46" t="s">
        <v>33</v>
      </c>
      <c r="B19" s="231">
        <v>1.166109078210529</v>
      </c>
      <c r="C19" s="231">
        <v>1.1583597857488059</v>
      </c>
      <c r="D19" s="231">
        <v>1.3274817111620509</v>
      </c>
      <c r="E19" s="231">
        <v>1.1464074339599959</v>
      </c>
      <c r="F19" s="231">
        <v>1.2279610625389339</v>
      </c>
      <c r="G19" s="231">
        <v>1.0197874893702981</v>
      </c>
      <c r="H19" s="231">
        <v>0.84536786240085959</v>
      </c>
      <c r="I19" s="231">
        <v>0.75711004637538359</v>
      </c>
      <c r="J19" s="231">
        <v>0.66144045245423366</v>
      </c>
      <c r="K19" s="231">
        <v>0.57701948962889582</v>
      </c>
      <c r="L19" s="231">
        <v>0.48622416819598763</v>
      </c>
      <c r="M19" s="231">
        <v>0.49023680658625501</v>
      </c>
      <c r="N19" s="231">
        <v>0.51938365675089437</v>
      </c>
      <c r="O19" s="231">
        <v>0.43240400294226272</v>
      </c>
      <c r="P19" s="231">
        <v>0.43357310147396788</v>
      </c>
      <c r="Q19" s="231">
        <v>0.43296823499284798</v>
      </c>
      <c r="R19" s="231">
        <v>0.34669404112718949</v>
      </c>
      <c r="S19" s="231">
        <v>0.36162105471402639</v>
      </c>
      <c r="T19" s="231">
        <v>0.35583196353484547</v>
      </c>
      <c r="U19" s="231">
        <v>0.32610204877772148</v>
      </c>
      <c r="V19" s="231">
        <v>0.27261811886754911</v>
      </c>
      <c r="W19" s="231">
        <v>0.31249300579798922</v>
      </c>
      <c r="DA19" s="73" t="s">
        <v>2713</v>
      </c>
    </row>
    <row r="20" spans="1:105" ht="12" customHeight="1" x14ac:dyDescent="0.25">
      <c r="A20" s="46" t="s">
        <v>160</v>
      </c>
      <c r="B20" s="231">
        <v>0.25767362193173032</v>
      </c>
      <c r="C20" s="231">
        <v>0.34629677178563112</v>
      </c>
      <c r="D20" s="231">
        <v>0.24362170639923289</v>
      </c>
      <c r="E20" s="231">
        <v>0.36236433689655279</v>
      </c>
      <c r="F20" s="231">
        <v>0.36732476208289361</v>
      </c>
      <c r="G20" s="231">
        <v>0.30749226781320982</v>
      </c>
      <c r="H20" s="231">
        <v>0.24291408020512281</v>
      </c>
      <c r="I20" s="231">
        <v>0.17893320308976779</v>
      </c>
      <c r="J20" s="231">
        <v>5.9832845684671662E-2</v>
      </c>
      <c r="K20" s="231">
        <v>0</v>
      </c>
      <c r="L20" s="231">
        <v>5.9024568586335542E-2</v>
      </c>
      <c r="M20" s="231">
        <v>5.888347485027149E-2</v>
      </c>
      <c r="N20" s="231">
        <v>6.703634512413284E-2</v>
      </c>
      <c r="O20" s="231">
        <v>0.13439406073887891</v>
      </c>
      <c r="P20" s="231">
        <v>0.2039773695761388</v>
      </c>
      <c r="Q20" s="231">
        <v>0.33911112885811973</v>
      </c>
      <c r="R20" s="231">
        <v>0.2031522250814852</v>
      </c>
      <c r="S20" s="231">
        <v>0.1439116726335197</v>
      </c>
      <c r="T20" s="231">
        <v>0.15529789540753819</v>
      </c>
      <c r="U20" s="231">
        <v>8.9435044197301236E-2</v>
      </c>
      <c r="V20" s="231">
        <v>2.694791631754578E-2</v>
      </c>
      <c r="W20" s="231">
        <v>2.9422409056909769E-2</v>
      </c>
      <c r="DA20" s="73" t="s">
        <v>2714</v>
      </c>
    </row>
    <row r="21" spans="1:105" ht="12" customHeight="1" x14ac:dyDescent="0.25">
      <c r="A21" s="46" t="s">
        <v>70</v>
      </c>
      <c r="B21" s="231">
        <v>19.460256813757891</v>
      </c>
      <c r="C21" s="231">
        <v>13.6229854554109</v>
      </c>
      <c r="D21" s="231">
        <v>9.3730313627142827</v>
      </c>
      <c r="E21" s="231">
        <v>8.4359266844405063</v>
      </c>
      <c r="F21" s="231">
        <v>5.9609068909910681</v>
      </c>
      <c r="G21" s="231">
        <v>1.877010376995002</v>
      </c>
      <c r="H21" s="231">
        <v>1.508098133399653</v>
      </c>
      <c r="I21" s="231">
        <v>4.9010959249032702</v>
      </c>
      <c r="J21" s="231">
        <v>2.4444605979853211</v>
      </c>
      <c r="K21" s="231">
        <v>4.0140671355917767</v>
      </c>
      <c r="L21" s="231">
        <v>1.4093378781594259</v>
      </c>
      <c r="M21" s="231">
        <v>1.4209686518738269</v>
      </c>
      <c r="N21" s="231">
        <v>0.6774539981359573</v>
      </c>
      <c r="O21" s="231">
        <v>0.45120564829864029</v>
      </c>
      <c r="P21" s="231">
        <v>0.37702244870772372</v>
      </c>
      <c r="Q21" s="231">
        <v>0.3011917581433759</v>
      </c>
      <c r="R21" s="231">
        <v>0.30147071988137231</v>
      </c>
      <c r="S21" s="231">
        <v>0.29826470445020647</v>
      </c>
      <c r="T21" s="231">
        <v>0.28580834548089551</v>
      </c>
      <c r="U21" s="231">
        <v>0.17013640336283911</v>
      </c>
      <c r="V21" s="231">
        <v>0.120978799147559</v>
      </c>
      <c r="W21" s="231">
        <v>0.16423094158187901</v>
      </c>
      <c r="DA21" s="73" t="s">
        <v>2715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2716</v>
      </c>
    </row>
    <row r="23" spans="1:105" ht="12" customHeight="1" x14ac:dyDescent="0.25">
      <c r="A23" s="46" t="s">
        <v>162</v>
      </c>
      <c r="B23" s="231">
        <v>3.687565957506568</v>
      </c>
      <c r="C23" s="231">
        <v>6.9075217712893302</v>
      </c>
      <c r="D23" s="231">
        <v>8.5303525166688896</v>
      </c>
      <c r="E23" s="231">
        <v>8.2428516060873775</v>
      </c>
      <c r="F23" s="231">
        <v>9.1046612865167464</v>
      </c>
      <c r="G23" s="231">
        <v>7.6450259336919499</v>
      </c>
      <c r="H23" s="231">
        <v>7.5996446353260341</v>
      </c>
      <c r="I23" s="231">
        <v>8.0595593387906455</v>
      </c>
      <c r="J23" s="231">
        <v>7.9149276776441084</v>
      </c>
      <c r="K23" s="231">
        <v>6.2441641597217936</v>
      </c>
      <c r="L23" s="231">
        <v>7.106273411516284</v>
      </c>
      <c r="M23" s="231">
        <v>7.4787534618102711</v>
      </c>
      <c r="N23" s="231">
        <v>8.145219010498808</v>
      </c>
      <c r="O23" s="231">
        <v>8.6144629539289319</v>
      </c>
      <c r="P23" s="231">
        <v>8.700901665981867</v>
      </c>
      <c r="Q23" s="231">
        <v>8.7028605219107114</v>
      </c>
      <c r="R23" s="231">
        <v>8.8554425125959924</v>
      </c>
      <c r="S23" s="231">
        <v>9.0227882235771002</v>
      </c>
      <c r="T23" s="231">
        <v>9.4613798197542618</v>
      </c>
      <c r="U23" s="231">
        <v>9.1522566750821426</v>
      </c>
      <c r="V23" s="231">
        <v>8.7857650161525793</v>
      </c>
      <c r="W23" s="231">
        <v>11.55167621654847</v>
      </c>
      <c r="DA23" s="73" t="s">
        <v>2717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2718</v>
      </c>
    </row>
    <row r="25" spans="1:105" ht="12" customHeight="1" x14ac:dyDescent="0.25">
      <c r="A25" s="46" t="s">
        <v>73</v>
      </c>
      <c r="B25" s="231">
        <v>4.6563629903021404</v>
      </c>
      <c r="C25" s="231">
        <v>4.7173930143607308</v>
      </c>
      <c r="D25" s="231">
        <v>4.7784230384138597</v>
      </c>
      <c r="E25" s="231">
        <v>4.8394530624789658</v>
      </c>
      <c r="F25" s="231">
        <v>4.936653547462619</v>
      </c>
      <c r="G25" s="231">
        <v>5.0338458951068814</v>
      </c>
      <c r="H25" s="231">
        <v>5.1084408591791721</v>
      </c>
      <c r="I25" s="231">
        <v>5.2666632308923056</v>
      </c>
      <c r="J25" s="231">
        <v>5.2395414882002944</v>
      </c>
      <c r="K25" s="231">
        <v>5.6125000338923661</v>
      </c>
      <c r="L25" s="231">
        <v>6.0939618250194734</v>
      </c>
      <c r="M25" s="231">
        <v>6.0849212441284308</v>
      </c>
      <c r="N25" s="231">
        <v>0.1220600481183792</v>
      </c>
      <c r="O25" s="231">
        <v>0.27011074914939148</v>
      </c>
      <c r="P25" s="231">
        <v>0.27011074914957939</v>
      </c>
      <c r="Q25" s="231">
        <v>0.29949467139991859</v>
      </c>
      <c r="R25" s="231">
        <v>0.38539239592893709</v>
      </c>
      <c r="S25" s="231">
        <v>0.61006425783215745</v>
      </c>
      <c r="T25" s="231">
        <v>1.2540367970309221</v>
      </c>
      <c r="U25" s="231">
        <v>1.345272614331021</v>
      </c>
      <c r="V25" s="231">
        <v>1.345272614332834</v>
      </c>
      <c r="W25" s="231">
        <v>1.2496833219823691</v>
      </c>
      <c r="DA25" s="73" t="s">
        <v>2719</v>
      </c>
    </row>
    <row r="26" spans="1:105" ht="12" customHeight="1" x14ac:dyDescent="0.25">
      <c r="A26" s="46" t="s">
        <v>79</v>
      </c>
      <c r="B26" s="231">
        <v>2.8006027053893709</v>
      </c>
      <c r="C26" s="231">
        <v>3.4448030900127509</v>
      </c>
      <c r="D26" s="231">
        <v>3.7273558267294118</v>
      </c>
      <c r="E26" s="231">
        <v>3.7567397489843599</v>
      </c>
      <c r="F26" s="231">
        <v>3.8991431384549031</v>
      </c>
      <c r="G26" s="231">
        <v>4.2472339836757937</v>
      </c>
      <c r="H26" s="231">
        <v>4.2110716600856053</v>
      </c>
      <c r="I26" s="231">
        <v>4.0325059470291</v>
      </c>
      <c r="J26" s="231">
        <v>4.2201122409872553</v>
      </c>
      <c r="K26" s="231">
        <v>3.9782543243069028</v>
      </c>
      <c r="L26" s="231">
        <v>3.6459824613139249</v>
      </c>
      <c r="M26" s="231">
        <v>3.266237376948061</v>
      </c>
      <c r="N26" s="231">
        <v>3.517135874521474</v>
      </c>
      <c r="O26" s="231">
        <v>3.5487819763297672</v>
      </c>
      <c r="P26" s="231">
        <v>3.3204889996680351</v>
      </c>
      <c r="Q26" s="231">
        <v>3.4470652695663868</v>
      </c>
      <c r="R26" s="231">
        <v>3.254934616489829</v>
      </c>
      <c r="S26" s="231">
        <v>3.1839851791869451</v>
      </c>
      <c r="T26" s="231">
        <v>3.1462198002974242</v>
      </c>
      <c r="U26" s="231">
        <v>3.2600611385089429</v>
      </c>
      <c r="V26" s="231">
        <v>3.5216927829869928</v>
      </c>
      <c r="W26" s="231">
        <v>3.1964597161054771</v>
      </c>
      <c r="DA26" s="73" t="s">
        <v>2720</v>
      </c>
    </row>
    <row r="27" spans="1:105" ht="12" customHeight="1" x14ac:dyDescent="0.25">
      <c r="A27" s="57" t="s">
        <v>2721</v>
      </c>
      <c r="B27" s="263">
        <v>272.24285492033499</v>
      </c>
      <c r="C27" s="263">
        <v>256.67755905316932</v>
      </c>
      <c r="D27" s="263">
        <v>237.83226237774571</v>
      </c>
      <c r="E27" s="263">
        <v>227.661814419206</v>
      </c>
      <c r="F27" s="263">
        <v>216.72153084840079</v>
      </c>
      <c r="G27" s="263">
        <v>171.10836554655171</v>
      </c>
      <c r="H27" s="263">
        <v>165.88206646006981</v>
      </c>
      <c r="I27" s="263">
        <v>197.16487537418411</v>
      </c>
      <c r="J27" s="263">
        <v>174.592680075125</v>
      </c>
      <c r="K27" s="263">
        <v>173.62104371670469</v>
      </c>
      <c r="L27" s="263">
        <v>159.80683665872721</v>
      </c>
      <c r="M27" s="263">
        <v>159.80000863767549</v>
      </c>
      <c r="N27" s="263">
        <v>110.91045593177201</v>
      </c>
      <c r="O27" s="263">
        <v>114.3365548267969</v>
      </c>
      <c r="P27" s="263">
        <v>113.1016318437371</v>
      </c>
      <c r="Q27" s="263">
        <v>114.9428784714066</v>
      </c>
      <c r="R27" s="263">
        <v>113.4502353443909</v>
      </c>
      <c r="S27" s="263">
        <v>115.7753982853486</v>
      </c>
      <c r="T27" s="263">
        <v>124.5978842828</v>
      </c>
      <c r="U27" s="263">
        <v>121.9177433562098</v>
      </c>
      <c r="V27" s="263">
        <v>119.62283960634301</v>
      </c>
      <c r="W27" s="263">
        <v>140.28370769412129</v>
      </c>
      <c r="DA27" s="70" t="s">
        <v>2722</v>
      </c>
    </row>
    <row r="28" spans="1:105" ht="12" customHeight="1" x14ac:dyDescent="0.25">
      <c r="A28" s="46" t="s">
        <v>30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2723</v>
      </c>
    </row>
    <row r="29" spans="1:105" ht="12" customHeight="1" x14ac:dyDescent="0.25">
      <c r="A29" s="46" t="s">
        <v>32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2724</v>
      </c>
    </row>
    <row r="30" spans="1:105" ht="12" customHeight="1" x14ac:dyDescent="0.25">
      <c r="A30" s="46" t="s">
        <v>33</v>
      </c>
      <c r="B30" s="231">
        <v>9.9119271647894962</v>
      </c>
      <c r="C30" s="231">
        <v>9.8460581788648529</v>
      </c>
      <c r="D30" s="231">
        <v>11.283594544877429</v>
      </c>
      <c r="E30" s="231">
        <v>9.7444631886599709</v>
      </c>
      <c r="F30" s="231">
        <v>10.43766903158094</v>
      </c>
      <c r="G30" s="231">
        <v>8.6681936596475335</v>
      </c>
      <c r="H30" s="231">
        <v>7.1856268304073074</v>
      </c>
      <c r="I30" s="231">
        <v>6.4354353941907618</v>
      </c>
      <c r="J30" s="231">
        <v>5.6222438458609867</v>
      </c>
      <c r="K30" s="231">
        <v>4.9046656618456144</v>
      </c>
      <c r="L30" s="231">
        <v>4.1329054296658967</v>
      </c>
      <c r="M30" s="231">
        <v>4.1670128559831676</v>
      </c>
      <c r="N30" s="231">
        <v>4.4147610823826033</v>
      </c>
      <c r="O30" s="231">
        <v>3.675434025009233</v>
      </c>
      <c r="P30" s="231">
        <v>3.685371362528727</v>
      </c>
      <c r="Q30" s="231">
        <v>3.6802299974392092</v>
      </c>
      <c r="R30" s="231">
        <v>2.9468993495811122</v>
      </c>
      <c r="S30" s="231">
        <v>3.073778965069224</v>
      </c>
      <c r="T30" s="231">
        <v>3.0245716900461859</v>
      </c>
      <c r="U30" s="231">
        <v>2.7718674146106328</v>
      </c>
      <c r="V30" s="231">
        <v>2.3172540103741679</v>
      </c>
      <c r="W30" s="231">
        <v>2.6561905492829081</v>
      </c>
      <c r="DA30" s="73" t="s">
        <v>2725</v>
      </c>
    </row>
    <row r="31" spans="1:105" ht="12" customHeight="1" x14ac:dyDescent="0.25">
      <c r="A31" s="46" t="s">
        <v>160</v>
      </c>
      <c r="B31" s="231">
        <v>2.1902257864197079</v>
      </c>
      <c r="C31" s="231">
        <v>2.9435225601778638</v>
      </c>
      <c r="D31" s="231">
        <v>2.0707845043934801</v>
      </c>
      <c r="E31" s="231">
        <v>3.0800968636206991</v>
      </c>
      <c r="F31" s="231">
        <v>3.1222604777045961</v>
      </c>
      <c r="G31" s="231">
        <v>2.6136842764122838</v>
      </c>
      <c r="H31" s="231">
        <v>2.064769681743543</v>
      </c>
      <c r="I31" s="231">
        <v>1.520932226263026</v>
      </c>
      <c r="J31" s="231">
        <v>0.50857918831970927</v>
      </c>
      <c r="K31" s="231">
        <v>0</v>
      </c>
      <c r="L31" s="231">
        <v>0.50170883298385227</v>
      </c>
      <c r="M31" s="231">
        <v>0.50050953622730776</v>
      </c>
      <c r="N31" s="231">
        <v>0.56980893355512918</v>
      </c>
      <c r="O31" s="231">
        <v>1.1423495162804711</v>
      </c>
      <c r="P31" s="231">
        <v>1.7338076413971799</v>
      </c>
      <c r="Q31" s="231">
        <v>2.8824445952940181</v>
      </c>
      <c r="R31" s="231">
        <v>1.7267939131926251</v>
      </c>
      <c r="S31" s="231">
        <v>1.2232492173849181</v>
      </c>
      <c r="T31" s="231">
        <v>1.3200321109640749</v>
      </c>
      <c r="U31" s="231">
        <v>0.76019787567706099</v>
      </c>
      <c r="V31" s="231">
        <v>0.22905728869913919</v>
      </c>
      <c r="W31" s="231">
        <v>0.25009047698373299</v>
      </c>
      <c r="DA31" s="73" t="s">
        <v>2726</v>
      </c>
    </row>
    <row r="32" spans="1:105" ht="12" customHeight="1" x14ac:dyDescent="0.25">
      <c r="A32" s="46" t="s">
        <v>70</v>
      </c>
      <c r="B32" s="231">
        <v>165.41218291694221</v>
      </c>
      <c r="C32" s="231">
        <v>115.7953763709927</v>
      </c>
      <c r="D32" s="231">
        <v>79.670766583071398</v>
      </c>
      <c r="E32" s="231">
        <v>71.705376817744323</v>
      </c>
      <c r="F32" s="231">
        <v>50.667708573424093</v>
      </c>
      <c r="G32" s="231">
        <v>15.95458820445752</v>
      </c>
      <c r="H32" s="231">
        <v>12.818834133897051</v>
      </c>
      <c r="I32" s="231">
        <v>41.659315361677812</v>
      </c>
      <c r="J32" s="231">
        <v>20.777915082875239</v>
      </c>
      <c r="K32" s="231">
        <v>34.119570652530093</v>
      </c>
      <c r="L32" s="231">
        <v>11.97937196435513</v>
      </c>
      <c r="M32" s="231">
        <v>12.078233540927529</v>
      </c>
      <c r="N32" s="231">
        <v>5.7583589841556382</v>
      </c>
      <c r="O32" s="231">
        <v>3.835248010538443</v>
      </c>
      <c r="P32" s="231">
        <v>3.2046908140156498</v>
      </c>
      <c r="Q32" s="231">
        <v>2.5601299442186951</v>
      </c>
      <c r="R32" s="231">
        <v>2.5625011189916642</v>
      </c>
      <c r="S32" s="231">
        <v>2.5352499878267558</v>
      </c>
      <c r="T32" s="231">
        <v>2.4293709365876111</v>
      </c>
      <c r="U32" s="231">
        <v>1.446159428584133</v>
      </c>
      <c r="V32" s="231">
        <v>1.028319792754252</v>
      </c>
      <c r="W32" s="231">
        <v>1.395963003445972</v>
      </c>
      <c r="DA32" s="73" t="s">
        <v>2727</v>
      </c>
    </row>
    <row r="33" spans="1:105" ht="12" customHeight="1" x14ac:dyDescent="0.25">
      <c r="A33" s="46" t="s">
        <v>34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2728</v>
      </c>
    </row>
    <row r="34" spans="1:105" ht="12" customHeight="1" x14ac:dyDescent="0.25">
      <c r="A34" s="46" t="s">
        <v>162</v>
      </c>
      <c r="B34" s="231">
        <v>31.34431063880584</v>
      </c>
      <c r="C34" s="231">
        <v>58.713935055959311</v>
      </c>
      <c r="D34" s="231">
        <v>72.50799639168558</v>
      </c>
      <c r="E34" s="231">
        <v>70.064238651742713</v>
      </c>
      <c r="F34" s="231">
        <v>77.38962093539233</v>
      </c>
      <c r="G34" s="231">
        <v>64.982720436381598</v>
      </c>
      <c r="H34" s="231">
        <v>64.596979400271294</v>
      </c>
      <c r="I34" s="231">
        <v>68.506254379720502</v>
      </c>
      <c r="J34" s="231">
        <v>67.276885259974918</v>
      </c>
      <c r="K34" s="231">
        <v>53.075395357635237</v>
      </c>
      <c r="L34" s="231">
        <v>60.40332399788845</v>
      </c>
      <c r="M34" s="231">
        <v>63.569404425387312</v>
      </c>
      <c r="N34" s="231">
        <v>69.234361589239882</v>
      </c>
      <c r="O34" s="231">
        <v>73.22293510839593</v>
      </c>
      <c r="P34" s="231">
        <v>73.957664160845852</v>
      </c>
      <c r="Q34" s="231">
        <v>73.974314436241045</v>
      </c>
      <c r="R34" s="231">
        <v>75.271261357065953</v>
      </c>
      <c r="S34" s="231">
        <v>76.693699900405363</v>
      </c>
      <c r="T34" s="231">
        <v>80.421728467911194</v>
      </c>
      <c r="U34" s="231">
        <v>77.794181738198247</v>
      </c>
      <c r="V34" s="231">
        <v>74.679002637296932</v>
      </c>
      <c r="W34" s="231">
        <v>98.189247840662006</v>
      </c>
      <c r="DA34" s="73" t="s">
        <v>2729</v>
      </c>
    </row>
    <row r="35" spans="1:105" ht="12" customHeight="1" x14ac:dyDescent="0.25">
      <c r="A35" s="46" t="s">
        <v>36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2730</v>
      </c>
    </row>
    <row r="36" spans="1:105" ht="12" customHeight="1" x14ac:dyDescent="0.25">
      <c r="A36" s="46" t="s">
        <v>73</v>
      </c>
      <c r="B36" s="231">
        <v>39.579085417568201</v>
      </c>
      <c r="C36" s="231">
        <v>40.097840622066222</v>
      </c>
      <c r="D36" s="231">
        <v>40.616595826517823</v>
      </c>
      <c r="E36" s="231">
        <v>41.13535103107121</v>
      </c>
      <c r="F36" s="231">
        <v>41.961555153432258</v>
      </c>
      <c r="G36" s="231">
        <v>42.787690108408498</v>
      </c>
      <c r="H36" s="231">
        <v>43.421747303022968</v>
      </c>
      <c r="I36" s="231">
        <v>44.766637462584619</v>
      </c>
      <c r="J36" s="231">
        <v>44.536102649702499</v>
      </c>
      <c r="K36" s="231">
        <v>47.706250288085123</v>
      </c>
      <c r="L36" s="231">
        <v>51.79867551266554</v>
      </c>
      <c r="M36" s="231">
        <v>51.721830575091673</v>
      </c>
      <c r="N36" s="231">
        <v>1.0375104090062239</v>
      </c>
      <c r="O36" s="231">
        <v>2.2959413677698288</v>
      </c>
      <c r="P36" s="231">
        <v>2.295941367771424</v>
      </c>
      <c r="Q36" s="231">
        <v>2.5457047068993082</v>
      </c>
      <c r="R36" s="231">
        <v>3.2758353653959649</v>
      </c>
      <c r="S36" s="231">
        <v>5.185546191573339</v>
      </c>
      <c r="T36" s="231">
        <v>10.65931277476284</v>
      </c>
      <c r="U36" s="231">
        <v>11.434817221813679</v>
      </c>
      <c r="V36" s="231">
        <v>11.434817221829091</v>
      </c>
      <c r="W36" s="231">
        <v>10.62230823685014</v>
      </c>
      <c r="DA36" s="73" t="s">
        <v>2731</v>
      </c>
    </row>
    <row r="37" spans="1:105" ht="12" customHeight="1" x14ac:dyDescent="0.25">
      <c r="A37" s="46" t="s">
        <v>79</v>
      </c>
      <c r="B37" s="231">
        <v>23.805122995809651</v>
      </c>
      <c r="C37" s="231">
        <v>29.280826265108391</v>
      </c>
      <c r="D37" s="231">
        <v>31.682524527200009</v>
      </c>
      <c r="E37" s="231">
        <v>31.932287866367059</v>
      </c>
      <c r="F37" s="231">
        <v>33.142716676866669</v>
      </c>
      <c r="G37" s="231">
        <v>36.101488861244249</v>
      </c>
      <c r="H37" s="231">
        <v>35.794109110727653</v>
      </c>
      <c r="I37" s="231">
        <v>34.276300549747347</v>
      </c>
      <c r="J37" s="231">
        <v>35.870954048391667</v>
      </c>
      <c r="K37" s="231">
        <v>33.815161756608667</v>
      </c>
      <c r="L37" s="231">
        <v>30.99085092116837</v>
      </c>
      <c r="M37" s="231">
        <v>27.76301770405852</v>
      </c>
      <c r="N37" s="231">
        <v>29.895654933432539</v>
      </c>
      <c r="O37" s="231">
        <v>30.16464679880303</v>
      </c>
      <c r="P37" s="231">
        <v>28.224156497178299</v>
      </c>
      <c r="Q37" s="231">
        <v>29.300054791314299</v>
      </c>
      <c r="R37" s="231">
        <v>27.666944240163559</v>
      </c>
      <c r="S37" s="231">
        <v>27.063874023089031</v>
      </c>
      <c r="T37" s="231">
        <v>26.742868302528102</v>
      </c>
      <c r="U37" s="231">
        <v>27.71051967732603</v>
      </c>
      <c r="V37" s="231">
        <v>29.934388655389451</v>
      </c>
      <c r="W37" s="231">
        <v>27.169907586896549</v>
      </c>
      <c r="DA37" s="73" t="s">
        <v>2732</v>
      </c>
    </row>
    <row r="38" spans="1:105" ht="12" customHeight="1" x14ac:dyDescent="0.25">
      <c r="A38" s="57" t="s">
        <v>2733</v>
      </c>
      <c r="B38" s="263">
        <v>47.949553198320842</v>
      </c>
      <c r="C38" s="263">
        <v>46.802903591447823</v>
      </c>
      <c r="D38" s="263">
        <v>48.76188143300346</v>
      </c>
      <c r="E38" s="263">
        <v>43.641429050713967</v>
      </c>
      <c r="F38" s="263">
        <v>40.219108126920538</v>
      </c>
      <c r="G38" s="263">
        <v>37.524277945832708</v>
      </c>
      <c r="H38" s="263">
        <v>35.400796749643817</v>
      </c>
      <c r="I38" s="263">
        <v>35.871910183215682</v>
      </c>
      <c r="J38" s="263">
        <v>32.517576684464387</v>
      </c>
      <c r="K38" s="263">
        <v>27.449562944490271</v>
      </c>
      <c r="L38" s="263">
        <v>30.78064643856359</v>
      </c>
      <c r="M38" s="263">
        <v>25.960874032376779</v>
      </c>
      <c r="N38" s="263">
        <v>25.445194830834691</v>
      </c>
      <c r="O38" s="263">
        <v>26.045235897788999</v>
      </c>
      <c r="P38" s="263">
        <v>28.088869379580959</v>
      </c>
      <c r="Q38" s="263">
        <v>28.072885160151419</v>
      </c>
      <c r="R38" s="263">
        <v>26.322484331658892</v>
      </c>
      <c r="S38" s="263">
        <v>26.846067071376361</v>
      </c>
      <c r="T38" s="263">
        <v>27.14510782007196</v>
      </c>
      <c r="U38" s="263">
        <v>26.30979798257578</v>
      </c>
      <c r="V38" s="263">
        <v>22.402662334632371</v>
      </c>
      <c r="W38" s="263">
        <v>24.95144745802671</v>
      </c>
      <c r="DA38" s="70" t="s">
        <v>2734</v>
      </c>
    </row>
    <row r="39" spans="1:105" ht="12" customHeight="1" x14ac:dyDescent="0.25">
      <c r="A39" s="57" t="s">
        <v>2735</v>
      </c>
      <c r="B39" s="263">
        <f t="shared" ref="B39:W39" si="0">B40+B46+B57+B58</f>
        <v>160.27087943274529</v>
      </c>
      <c r="C39" s="263">
        <f t="shared" si="0"/>
        <v>153.20638981815819</v>
      </c>
      <c r="D39" s="263">
        <f t="shared" si="0"/>
        <v>150.23836843393241</v>
      </c>
      <c r="E39" s="263">
        <f t="shared" si="0"/>
        <v>138.81327582583896</v>
      </c>
      <c r="F39" s="263">
        <f t="shared" si="0"/>
        <v>129.76682370549275</v>
      </c>
      <c r="G39" s="263">
        <f t="shared" si="0"/>
        <v>110.78408458722177</v>
      </c>
      <c r="H39" s="263">
        <f t="shared" si="0"/>
        <v>105.68155850006616</v>
      </c>
      <c r="I39" s="263">
        <f t="shared" si="0"/>
        <v>116.46264388280989</v>
      </c>
      <c r="J39" s="263">
        <f t="shared" si="0"/>
        <v>103.79727435234025</v>
      </c>
      <c r="K39" s="263">
        <f t="shared" si="0"/>
        <v>95.379258020143197</v>
      </c>
      <c r="L39" s="263">
        <f t="shared" si="0"/>
        <v>96.122775709058345</v>
      </c>
      <c r="M39" s="263">
        <f t="shared" si="0"/>
        <v>88.566659599599518</v>
      </c>
      <c r="N39" s="263">
        <f t="shared" si="0"/>
        <v>74.396420113360222</v>
      </c>
      <c r="O39" s="263">
        <f t="shared" si="0"/>
        <v>76.37293097835294</v>
      </c>
      <c r="P39" s="263">
        <f t="shared" si="0"/>
        <v>79.313583737703738</v>
      </c>
      <c r="Q39" s="263">
        <f t="shared" si="0"/>
        <v>79.819852998421993</v>
      </c>
      <c r="R39" s="263">
        <f t="shared" si="0"/>
        <v>76.586904642740365</v>
      </c>
      <c r="S39" s="263">
        <f t="shared" si="0"/>
        <v>78.107838043028238</v>
      </c>
      <c r="T39" s="263">
        <f t="shared" si="0"/>
        <v>81.173985171027681</v>
      </c>
      <c r="U39" s="263">
        <f t="shared" si="0"/>
        <v>78.9294648796117</v>
      </c>
      <c r="V39" s="263">
        <f t="shared" si="0"/>
        <v>71.87502756068433</v>
      </c>
      <c r="W39" s="263">
        <f t="shared" si="0"/>
        <v>82.590308935860762</v>
      </c>
      <c r="DA39" s="70"/>
    </row>
    <row r="40" spans="1:105" ht="12" customHeight="1" x14ac:dyDescent="0.25">
      <c r="A40" s="60" t="s">
        <v>2736</v>
      </c>
      <c r="B40" s="331">
        <v>49.829472484806608</v>
      </c>
      <c r="C40" s="331">
        <v>46.542351906241286</v>
      </c>
      <c r="D40" s="331">
        <v>42.82291107915853</v>
      </c>
      <c r="E40" s="331">
        <v>40.819666732919437</v>
      </c>
      <c r="F40" s="331">
        <v>38.59030170441342</v>
      </c>
      <c r="G40" s="331">
        <v>29.618472499256111</v>
      </c>
      <c r="H40" s="331">
        <v>28.54980517144147</v>
      </c>
      <c r="I40" s="331">
        <v>34.655762898378853</v>
      </c>
      <c r="J40" s="331">
        <v>30.159017729542239</v>
      </c>
      <c r="K40" s="331">
        <v>29.925070198775892</v>
      </c>
      <c r="L40" s="331">
        <v>27.103086132446979</v>
      </c>
      <c r="M40" s="331">
        <v>27.215065378514389</v>
      </c>
      <c r="N40" s="331">
        <v>20.000321989898929</v>
      </c>
      <c r="O40" s="331">
        <v>20.592352605246099</v>
      </c>
      <c r="P40" s="331">
        <v>20.436987455308081</v>
      </c>
      <c r="Q40" s="331">
        <v>20.737625828106331</v>
      </c>
      <c r="R40" s="331">
        <v>20.47650705563267</v>
      </c>
      <c r="S40" s="331">
        <v>20.872745902550861</v>
      </c>
      <c r="T40" s="331">
        <v>22.356046949429349</v>
      </c>
      <c r="U40" s="331">
        <v>21.776659350005762</v>
      </c>
      <c r="V40" s="331">
        <v>21.22563640076342</v>
      </c>
      <c r="W40" s="331">
        <v>25.293603330768139</v>
      </c>
      <c r="DA40" s="72" t="s">
        <v>2737</v>
      </c>
    </row>
    <row r="41" spans="1:105" ht="12" customHeight="1" x14ac:dyDescent="0.25">
      <c r="A41" s="59" t="s">
        <v>30</v>
      </c>
      <c r="B41" s="232">
        <v>0</v>
      </c>
      <c r="C41" s="232">
        <v>0</v>
      </c>
      <c r="D41" s="232">
        <v>0</v>
      </c>
      <c r="E41" s="232">
        <v>0</v>
      </c>
      <c r="F41" s="232">
        <v>0</v>
      </c>
      <c r="G41" s="232">
        <v>0</v>
      </c>
      <c r="H41" s="232">
        <v>0</v>
      </c>
      <c r="I41" s="232">
        <v>0</v>
      </c>
      <c r="J41" s="232">
        <v>0</v>
      </c>
      <c r="K41" s="232">
        <v>0</v>
      </c>
      <c r="L41" s="232">
        <v>0</v>
      </c>
      <c r="M41" s="232">
        <v>0</v>
      </c>
      <c r="N41" s="232">
        <v>0</v>
      </c>
      <c r="O41" s="232">
        <v>0</v>
      </c>
      <c r="P41" s="232">
        <v>0</v>
      </c>
      <c r="Q41" s="232">
        <v>0</v>
      </c>
      <c r="R41" s="232">
        <v>0</v>
      </c>
      <c r="S41" s="232">
        <v>0</v>
      </c>
      <c r="T41" s="232">
        <v>0</v>
      </c>
      <c r="U41" s="232">
        <v>0</v>
      </c>
      <c r="V41" s="232">
        <v>0</v>
      </c>
      <c r="W41" s="232">
        <v>0</v>
      </c>
      <c r="DA41" s="71" t="s">
        <v>2738</v>
      </c>
    </row>
    <row r="42" spans="1:105" ht="12" customHeight="1" x14ac:dyDescent="0.25">
      <c r="A42" s="59" t="s">
        <v>33</v>
      </c>
      <c r="B42" s="297">
        <v>2.364786472523813</v>
      </c>
      <c r="C42" s="297">
        <v>2.446670662867128</v>
      </c>
      <c r="D42" s="297">
        <v>2.919030956220396</v>
      </c>
      <c r="E42" s="297">
        <v>2.572967180101128</v>
      </c>
      <c r="F42" s="297">
        <v>2.844235228193726</v>
      </c>
      <c r="G42" s="297">
        <v>2.784004772286834</v>
      </c>
      <c r="H42" s="297">
        <v>2.3671076182190101</v>
      </c>
      <c r="I42" s="297">
        <v>1.888090630326362</v>
      </c>
      <c r="J42" s="297">
        <v>1.8002891072702969</v>
      </c>
      <c r="K42" s="297">
        <v>1.5936270489652751</v>
      </c>
      <c r="L42" s="297">
        <v>1.454406697798277</v>
      </c>
      <c r="M42" s="297">
        <v>1.412006485481095</v>
      </c>
      <c r="N42" s="297">
        <v>1.1040214354036031</v>
      </c>
      <c r="O42" s="297">
        <v>0.9243962118260739</v>
      </c>
      <c r="P42" s="297">
        <v>0.91204273734486507</v>
      </c>
      <c r="Q42" s="297">
        <v>0.91843415982794174</v>
      </c>
      <c r="R42" s="297">
        <v>0.73135457618453092</v>
      </c>
      <c r="S42" s="297">
        <v>0.76812278982474125</v>
      </c>
      <c r="T42" s="297">
        <v>0.77546787535185879</v>
      </c>
      <c r="U42" s="297">
        <v>0.7292528396243223</v>
      </c>
      <c r="V42" s="297">
        <v>0.62853555456182186</v>
      </c>
      <c r="W42" s="297">
        <v>0.65551421779934971</v>
      </c>
      <c r="DA42" s="122" t="s">
        <v>2739</v>
      </c>
    </row>
    <row r="43" spans="1:105" ht="12" customHeight="1" x14ac:dyDescent="0.25">
      <c r="A43" s="59" t="s">
        <v>160</v>
      </c>
      <c r="B43" s="297">
        <v>0.52254382274893907</v>
      </c>
      <c r="C43" s="297">
        <v>0.73144299603407559</v>
      </c>
      <c r="D43" s="297">
        <v>0.5357055367369844</v>
      </c>
      <c r="E43" s="297">
        <v>0.813281141115204</v>
      </c>
      <c r="F43" s="297">
        <v>0.85080713092311044</v>
      </c>
      <c r="G43" s="297">
        <v>0.83944934602196453</v>
      </c>
      <c r="H43" s="297">
        <v>0.680181723721066</v>
      </c>
      <c r="I43" s="297">
        <v>0.44622588991583501</v>
      </c>
      <c r="J43" s="297">
        <v>0.16285127397851751</v>
      </c>
      <c r="K43" s="297">
        <v>0</v>
      </c>
      <c r="L43" s="297">
        <v>0.17655586353333519</v>
      </c>
      <c r="M43" s="297">
        <v>0.1695993594508238</v>
      </c>
      <c r="N43" s="297">
        <v>0.14249497650953771</v>
      </c>
      <c r="O43" s="297">
        <v>0.28730853505889342</v>
      </c>
      <c r="P43" s="297">
        <v>0.4290766144675065</v>
      </c>
      <c r="Q43" s="297">
        <v>0.71933971028211063</v>
      </c>
      <c r="R43" s="297">
        <v>0.42855166760973179</v>
      </c>
      <c r="S43" s="297">
        <v>0.30568417969750572</v>
      </c>
      <c r="T43" s="297">
        <v>0.33844213375875032</v>
      </c>
      <c r="U43" s="297">
        <v>0.20000107385790961</v>
      </c>
      <c r="V43" s="297">
        <v>6.212985254719388E-2</v>
      </c>
      <c r="W43" s="297">
        <v>6.1719165232071327E-2</v>
      </c>
      <c r="DA43" s="122" t="s">
        <v>2740</v>
      </c>
    </row>
    <row r="44" spans="1:105" ht="12" customHeight="1" x14ac:dyDescent="0.25">
      <c r="A44" s="59" t="s">
        <v>70</v>
      </c>
      <c r="B44" s="297">
        <v>39.46402006888907</v>
      </c>
      <c r="C44" s="297">
        <v>28.774271400377639</v>
      </c>
      <c r="D44" s="297">
        <v>20.610580523506481</v>
      </c>
      <c r="E44" s="297">
        <v>18.93337556075387</v>
      </c>
      <c r="F44" s="297">
        <v>13.806806981554409</v>
      </c>
      <c r="G44" s="297">
        <v>5.1242105847098847</v>
      </c>
      <c r="H44" s="297">
        <v>4.2228132146564086</v>
      </c>
      <c r="I44" s="297">
        <v>12.222415140892849</v>
      </c>
      <c r="J44" s="297">
        <v>6.6532607302377</v>
      </c>
      <c r="K44" s="297">
        <v>11.0861523373426</v>
      </c>
      <c r="L44" s="297">
        <v>4.2156490432406208</v>
      </c>
      <c r="M44" s="297">
        <v>4.0927505343443693</v>
      </c>
      <c r="N44" s="297">
        <v>1.4400216982581859</v>
      </c>
      <c r="O44" s="297">
        <v>0.96459049685875287</v>
      </c>
      <c r="P44" s="297">
        <v>0.79308560653526128</v>
      </c>
      <c r="Q44" s="297">
        <v>0.63890321963707464</v>
      </c>
      <c r="R44" s="297">
        <v>0.63595552393702537</v>
      </c>
      <c r="S44" s="297">
        <v>0.63354695171087905</v>
      </c>
      <c r="T44" s="297">
        <v>0.62286475960779186</v>
      </c>
      <c r="U44" s="297">
        <v>0.38047125352588668</v>
      </c>
      <c r="V44" s="297">
        <v>0.27892304784546568</v>
      </c>
      <c r="W44" s="297">
        <v>0.34450600561309852</v>
      </c>
      <c r="DA44" s="122" t="s">
        <v>2741</v>
      </c>
    </row>
    <row r="45" spans="1:105" ht="12" customHeight="1" x14ac:dyDescent="0.25">
      <c r="A45" s="59" t="s">
        <v>162</v>
      </c>
      <c r="B45" s="297">
        <v>7.478122120644783</v>
      </c>
      <c r="C45" s="297">
        <v>14.58996684696244</v>
      </c>
      <c r="D45" s="297">
        <v>18.757594062694668</v>
      </c>
      <c r="E45" s="297">
        <v>18.500042850949239</v>
      </c>
      <c r="F45" s="297">
        <v>21.088452363742171</v>
      </c>
      <c r="G45" s="297">
        <v>20.870807796237429</v>
      </c>
      <c r="H45" s="297">
        <v>21.279702614844989</v>
      </c>
      <c r="I45" s="297">
        <v>20.09903123724381</v>
      </c>
      <c r="J45" s="297">
        <v>21.542616618055732</v>
      </c>
      <c r="K45" s="297">
        <v>17.24529081246801</v>
      </c>
      <c r="L45" s="297">
        <v>21.256474527874751</v>
      </c>
      <c r="M45" s="297">
        <v>21.540708999238099</v>
      </c>
      <c r="N45" s="297">
        <v>17.313783879727609</v>
      </c>
      <c r="O45" s="297">
        <v>18.416057361502379</v>
      </c>
      <c r="P45" s="297">
        <v>18.30278249696045</v>
      </c>
      <c r="Q45" s="297">
        <v>18.4609487383592</v>
      </c>
      <c r="R45" s="297">
        <v>18.680645287901381</v>
      </c>
      <c r="S45" s="297">
        <v>19.165391981317729</v>
      </c>
      <c r="T45" s="297">
        <v>20.61927218071094</v>
      </c>
      <c r="U45" s="297">
        <v>20.46693418299764</v>
      </c>
      <c r="V45" s="297">
        <v>20.256047945808941</v>
      </c>
      <c r="W45" s="297">
        <v>24.231863942123621</v>
      </c>
      <c r="DA45" s="122" t="s">
        <v>2742</v>
      </c>
    </row>
    <row r="46" spans="1:105" ht="12" customHeight="1" x14ac:dyDescent="0.25">
      <c r="A46" s="60" t="s">
        <v>2743</v>
      </c>
      <c r="B46" s="331">
        <v>34.163809244904797</v>
      </c>
      <c r="C46" s="331">
        <v>32.21051721451537</v>
      </c>
      <c r="D46" s="331">
        <v>29.845617239560241</v>
      </c>
      <c r="E46" s="331">
        <v>28.569325731037619</v>
      </c>
      <c r="F46" s="331">
        <v>27.196427400583651</v>
      </c>
      <c r="G46" s="331">
        <v>21.472422343096689</v>
      </c>
      <c r="H46" s="331">
        <v>20.816573045969552</v>
      </c>
      <c r="I46" s="331">
        <v>24.742258870485848</v>
      </c>
      <c r="J46" s="331">
        <v>21.90966965648628</v>
      </c>
      <c r="K46" s="331">
        <v>21.787738819351191</v>
      </c>
      <c r="L46" s="331">
        <v>20.054191266977529</v>
      </c>
      <c r="M46" s="331">
        <v>20.053334417276929</v>
      </c>
      <c r="N46" s="331">
        <v>13.9181748620263</v>
      </c>
      <c r="O46" s="331">
        <v>14.348116684147071</v>
      </c>
      <c r="P46" s="331">
        <v>14.193145956861139</v>
      </c>
      <c r="Q46" s="331">
        <v>14.424204357196119</v>
      </c>
      <c r="R46" s="331">
        <v>14.236892278511791</v>
      </c>
      <c r="S46" s="331">
        <v>14.528677431886891</v>
      </c>
      <c r="T46" s="331">
        <v>15.63581292960628</v>
      </c>
      <c r="U46" s="331">
        <v>15.299481519210641</v>
      </c>
      <c r="V46" s="331">
        <v>15.01149359765874</v>
      </c>
      <c r="W46" s="331">
        <v>17.604229985144631</v>
      </c>
      <c r="DA46" s="72" t="s">
        <v>2744</v>
      </c>
    </row>
    <row r="47" spans="1:105" ht="12" customHeight="1" x14ac:dyDescent="0.25">
      <c r="A47" s="64" t="s">
        <v>30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2745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2746</v>
      </c>
    </row>
    <row r="49" spans="1:105" ht="12" customHeight="1" x14ac:dyDescent="0.25">
      <c r="A49" s="64" t="s">
        <v>33</v>
      </c>
      <c r="B49" s="231">
        <v>1.243849683424564</v>
      </c>
      <c r="C49" s="231">
        <v>1.2355837714653941</v>
      </c>
      <c r="D49" s="231">
        <v>1.415980491906188</v>
      </c>
      <c r="E49" s="231">
        <v>1.2228345962239959</v>
      </c>
      <c r="F49" s="231">
        <v>1.3098251333748629</v>
      </c>
      <c r="G49" s="231">
        <v>1.0877733219949841</v>
      </c>
      <c r="H49" s="231">
        <v>0.90172571989425065</v>
      </c>
      <c r="I49" s="231">
        <v>0.80758404946707618</v>
      </c>
      <c r="J49" s="231">
        <v>0.7055364826178494</v>
      </c>
      <c r="K49" s="231">
        <v>0.61548745560415563</v>
      </c>
      <c r="L49" s="231">
        <v>0.51863911274238705</v>
      </c>
      <c r="M49" s="231">
        <v>0.5229192603586722</v>
      </c>
      <c r="N49" s="231">
        <v>0.55400923386762091</v>
      </c>
      <c r="O49" s="231">
        <v>0.46123093647174701</v>
      </c>
      <c r="P49" s="231">
        <v>0.46247797490556591</v>
      </c>
      <c r="Q49" s="231">
        <v>0.46183278399237138</v>
      </c>
      <c r="R49" s="231">
        <v>0.36980697720233552</v>
      </c>
      <c r="S49" s="231">
        <v>0.38572912502829498</v>
      </c>
      <c r="T49" s="231">
        <v>0.37955409443716859</v>
      </c>
      <c r="U49" s="231">
        <v>0.34784218536290312</v>
      </c>
      <c r="V49" s="231">
        <v>0.29079266012538579</v>
      </c>
      <c r="W49" s="231">
        <v>0.33332587285118848</v>
      </c>
      <c r="DA49" s="73" t="s">
        <v>2747</v>
      </c>
    </row>
    <row r="50" spans="1:105" ht="12" customHeight="1" x14ac:dyDescent="0.25">
      <c r="A50" s="64" t="s">
        <v>160</v>
      </c>
      <c r="B50" s="231">
        <v>0.27485186339384582</v>
      </c>
      <c r="C50" s="231">
        <v>0.36938322323800671</v>
      </c>
      <c r="D50" s="231">
        <v>0.2598631534925151</v>
      </c>
      <c r="E50" s="231">
        <v>0.38652195935632322</v>
      </c>
      <c r="F50" s="231">
        <v>0.39181307955508682</v>
      </c>
      <c r="G50" s="231">
        <v>0.32799175233409039</v>
      </c>
      <c r="H50" s="231">
        <v>0.25910835221879769</v>
      </c>
      <c r="I50" s="231">
        <v>0.1908620832957523</v>
      </c>
      <c r="J50" s="231">
        <v>6.3821702063649788E-2</v>
      </c>
      <c r="K50" s="231">
        <v>0</v>
      </c>
      <c r="L50" s="231">
        <v>6.2959539825424599E-2</v>
      </c>
      <c r="M50" s="231">
        <v>6.2809039840289613E-2</v>
      </c>
      <c r="N50" s="231">
        <v>7.1505434799075063E-2</v>
      </c>
      <c r="O50" s="231">
        <v>0.14335366478813749</v>
      </c>
      <c r="P50" s="231">
        <v>0.21757586088121481</v>
      </c>
      <c r="Q50" s="231">
        <v>0.36171853744866123</v>
      </c>
      <c r="R50" s="231">
        <v>0.21669570675358421</v>
      </c>
      <c r="S50" s="231">
        <v>0.15350578414242111</v>
      </c>
      <c r="T50" s="231">
        <v>0.16565108843470749</v>
      </c>
      <c r="U50" s="231">
        <v>9.5397380477121388E-2</v>
      </c>
      <c r="V50" s="231">
        <v>2.874444407204884E-2</v>
      </c>
      <c r="W50" s="231">
        <v>3.1383902994037087E-2</v>
      </c>
      <c r="DA50" s="73" t="s">
        <v>2748</v>
      </c>
    </row>
    <row r="51" spans="1:105" ht="12" customHeight="1" x14ac:dyDescent="0.25">
      <c r="A51" s="64" t="s">
        <v>70</v>
      </c>
      <c r="B51" s="231">
        <v>20.757607268008432</v>
      </c>
      <c r="C51" s="231">
        <v>14.531184485771639</v>
      </c>
      <c r="D51" s="231">
        <v>9.9979001202285662</v>
      </c>
      <c r="E51" s="231">
        <v>8.9983217967365441</v>
      </c>
      <c r="F51" s="231">
        <v>6.3583006837238081</v>
      </c>
      <c r="G51" s="231">
        <v>2.0021444021280028</v>
      </c>
      <c r="H51" s="231">
        <v>1.608638008959631</v>
      </c>
      <c r="I51" s="231">
        <v>5.2278356532301578</v>
      </c>
      <c r="J51" s="231">
        <v>2.6074246378510102</v>
      </c>
      <c r="K51" s="231">
        <v>4.2816716112978961</v>
      </c>
      <c r="L51" s="231">
        <v>1.5032937367033889</v>
      </c>
      <c r="M51" s="231">
        <v>1.515699895332083</v>
      </c>
      <c r="N51" s="231">
        <v>0.72261759801168812</v>
      </c>
      <c r="O51" s="231">
        <v>0.48128602485188321</v>
      </c>
      <c r="P51" s="231">
        <v>0.40215727862157202</v>
      </c>
      <c r="Q51" s="231">
        <v>0.32127120868626768</v>
      </c>
      <c r="R51" s="231">
        <v>0.32156876787346372</v>
      </c>
      <c r="S51" s="231">
        <v>0.31814901808022039</v>
      </c>
      <c r="T51" s="231">
        <v>0.30486223517962191</v>
      </c>
      <c r="U51" s="231">
        <v>0.1814788302536951</v>
      </c>
      <c r="V51" s="231">
        <v>0.12904405242406311</v>
      </c>
      <c r="W51" s="231">
        <v>0.17517967102067089</v>
      </c>
      <c r="DA51" s="73" t="s">
        <v>2749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2750</v>
      </c>
    </row>
    <row r="53" spans="1:105" ht="12" customHeight="1" x14ac:dyDescent="0.25">
      <c r="A53" s="64" t="s">
        <v>162</v>
      </c>
      <c r="B53" s="231">
        <v>3.933403688007008</v>
      </c>
      <c r="C53" s="231">
        <v>7.3680232227086204</v>
      </c>
      <c r="D53" s="231">
        <v>9.0990426844468164</v>
      </c>
      <c r="E53" s="231">
        <v>8.7923750464932056</v>
      </c>
      <c r="F53" s="231">
        <v>9.7116387056178652</v>
      </c>
      <c r="G53" s="231">
        <v>8.1546943292714147</v>
      </c>
      <c r="H53" s="231">
        <v>8.1062876110144391</v>
      </c>
      <c r="I53" s="231">
        <v>8.5968632947100261</v>
      </c>
      <c r="J53" s="231">
        <v>8.4425895228203842</v>
      </c>
      <c r="K53" s="231">
        <v>6.660441770369915</v>
      </c>
      <c r="L53" s="231">
        <v>7.5800249722840407</v>
      </c>
      <c r="M53" s="231">
        <v>7.9773370259309599</v>
      </c>
      <c r="N53" s="231">
        <v>8.6882336111987346</v>
      </c>
      <c r="O53" s="231">
        <v>9.1887604841908654</v>
      </c>
      <c r="P53" s="231">
        <v>9.2809617770473274</v>
      </c>
      <c r="Q53" s="231">
        <v>9.2830512233714284</v>
      </c>
      <c r="R53" s="231">
        <v>9.4458053467690597</v>
      </c>
      <c r="S53" s="231">
        <v>9.624307438482246</v>
      </c>
      <c r="T53" s="231">
        <v>10.09213847440455</v>
      </c>
      <c r="U53" s="231">
        <v>9.762407120087623</v>
      </c>
      <c r="V53" s="231">
        <v>9.3714826838960885</v>
      </c>
      <c r="W53" s="231">
        <v>12.32178796431837</v>
      </c>
      <c r="DA53" s="73" t="s">
        <v>2751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2752</v>
      </c>
    </row>
    <row r="55" spans="1:105" ht="12" customHeight="1" x14ac:dyDescent="0.25">
      <c r="A55" s="64" t="s">
        <v>73</v>
      </c>
      <c r="B55" s="231">
        <v>4.9667871896556184</v>
      </c>
      <c r="C55" s="231">
        <v>5.0318858819847812</v>
      </c>
      <c r="D55" s="231">
        <v>5.0969845743081166</v>
      </c>
      <c r="E55" s="231">
        <v>5.162083266644232</v>
      </c>
      <c r="F55" s="231">
        <v>5.2657637839601286</v>
      </c>
      <c r="G55" s="231">
        <v>5.3694356214473418</v>
      </c>
      <c r="H55" s="231">
        <v>5.4490035831244512</v>
      </c>
      <c r="I55" s="231">
        <v>5.617774112951798</v>
      </c>
      <c r="J55" s="231">
        <v>5.5888442540803149</v>
      </c>
      <c r="K55" s="231">
        <v>5.9866667028185248</v>
      </c>
      <c r="L55" s="231">
        <v>6.5002259466874408</v>
      </c>
      <c r="M55" s="231">
        <v>6.4905826604036623</v>
      </c>
      <c r="N55" s="231">
        <v>0.13019738465960459</v>
      </c>
      <c r="O55" s="231">
        <v>0.28811813242601769</v>
      </c>
      <c r="P55" s="231">
        <v>0.28811813242621798</v>
      </c>
      <c r="Q55" s="231">
        <v>0.31946098282657998</v>
      </c>
      <c r="R55" s="231">
        <v>0.41108522232419947</v>
      </c>
      <c r="S55" s="231">
        <v>0.65073520835430165</v>
      </c>
      <c r="T55" s="231">
        <v>1.337639250166317</v>
      </c>
      <c r="U55" s="231">
        <v>1.434957455286423</v>
      </c>
      <c r="V55" s="231">
        <v>1.4349574552883571</v>
      </c>
      <c r="W55" s="231">
        <v>1.33299554344786</v>
      </c>
      <c r="DA55" s="73" t="s">
        <v>2753</v>
      </c>
    </row>
    <row r="56" spans="1:105" ht="12" customHeight="1" x14ac:dyDescent="0.25">
      <c r="A56" s="64" t="s">
        <v>79</v>
      </c>
      <c r="B56" s="231">
        <v>2.9873095524153301</v>
      </c>
      <c r="C56" s="231">
        <v>3.6744566293469361</v>
      </c>
      <c r="D56" s="231">
        <v>3.9758462151780392</v>
      </c>
      <c r="E56" s="231">
        <v>4.0071890655833187</v>
      </c>
      <c r="F56" s="231">
        <v>4.1590860143518968</v>
      </c>
      <c r="G56" s="231">
        <v>4.5303829159208489</v>
      </c>
      <c r="H56" s="231">
        <v>4.49180977075798</v>
      </c>
      <c r="I56" s="231">
        <v>4.3013396768310406</v>
      </c>
      <c r="J56" s="231">
        <v>4.501453057053074</v>
      </c>
      <c r="K56" s="231">
        <v>4.2434712792606977</v>
      </c>
      <c r="L56" s="231">
        <v>3.8890479587348552</v>
      </c>
      <c r="M56" s="231">
        <v>3.4839865354112658</v>
      </c>
      <c r="N56" s="231">
        <v>3.751611599489574</v>
      </c>
      <c r="O56" s="231">
        <v>3.7853674414184191</v>
      </c>
      <c r="P56" s="231">
        <v>3.541854932979239</v>
      </c>
      <c r="Q56" s="231">
        <v>3.6768696208708138</v>
      </c>
      <c r="R56" s="231">
        <v>3.4719302575891522</v>
      </c>
      <c r="S56" s="231">
        <v>3.3962508577994091</v>
      </c>
      <c r="T56" s="231">
        <v>3.35596778698392</v>
      </c>
      <c r="U56" s="231">
        <v>3.477398547742875</v>
      </c>
      <c r="V56" s="231">
        <v>3.7564723018527939</v>
      </c>
      <c r="W56" s="231">
        <v>3.409557030512508</v>
      </c>
      <c r="DA56" s="73" t="s">
        <v>2754</v>
      </c>
    </row>
    <row r="57" spans="1:105" ht="12" customHeight="1" x14ac:dyDescent="0.25">
      <c r="A57" s="60" t="s">
        <v>2755</v>
      </c>
      <c r="B57" s="331">
        <v>0</v>
      </c>
      <c r="C57" s="331">
        <v>0</v>
      </c>
      <c r="D57" s="331">
        <v>0</v>
      </c>
      <c r="E57" s="331">
        <v>0</v>
      </c>
      <c r="F57" s="331">
        <v>0</v>
      </c>
      <c r="G57" s="331">
        <v>0</v>
      </c>
      <c r="H57" s="331">
        <v>0</v>
      </c>
      <c r="I57" s="331">
        <v>0</v>
      </c>
      <c r="J57" s="331">
        <v>0</v>
      </c>
      <c r="K57" s="331">
        <v>0</v>
      </c>
      <c r="L57" s="331">
        <v>0</v>
      </c>
      <c r="M57" s="331">
        <v>0</v>
      </c>
      <c r="N57" s="331">
        <v>0</v>
      </c>
      <c r="O57" s="331">
        <v>0</v>
      </c>
      <c r="P57" s="331">
        <v>0</v>
      </c>
      <c r="Q57" s="331">
        <v>0</v>
      </c>
      <c r="R57" s="331">
        <v>0</v>
      </c>
      <c r="S57" s="331">
        <v>0</v>
      </c>
      <c r="T57" s="331">
        <v>0</v>
      </c>
      <c r="U57" s="331">
        <v>0</v>
      </c>
      <c r="V57" s="331">
        <v>0</v>
      </c>
      <c r="W57" s="331">
        <v>0</v>
      </c>
      <c r="DA57" s="72" t="s">
        <v>2756</v>
      </c>
    </row>
    <row r="58" spans="1:105" ht="12" customHeight="1" x14ac:dyDescent="0.25">
      <c r="A58" s="60" t="s">
        <v>2757</v>
      </c>
      <c r="B58" s="331">
        <v>76.277597703033877</v>
      </c>
      <c r="C58" s="331">
        <v>74.453520697401544</v>
      </c>
      <c r="D58" s="331">
        <v>77.569840115213623</v>
      </c>
      <c r="E58" s="331">
        <v>69.424283361881905</v>
      </c>
      <c r="F58" s="331">
        <v>63.980094600495661</v>
      </c>
      <c r="G58" s="331">
        <v>59.693189744868967</v>
      </c>
      <c r="H58" s="331">
        <v>56.315180282655142</v>
      </c>
      <c r="I58" s="331">
        <v>57.064622113945191</v>
      </c>
      <c r="J58" s="331">
        <v>51.728586966311731</v>
      </c>
      <c r="K58" s="331">
        <v>43.666449002016122</v>
      </c>
      <c r="L58" s="331">
        <v>48.96549830963383</v>
      </c>
      <c r="M58" s="331">
        <v>41.298259803808193</v>
      </c>
      <c r="N58" s="331">
        <v>40.477923261435002</v>
      </c>
      <c r="O58" s="331">
        <v>41.432461688959769</v>
      </c>
      <c r="P58" s="331">
        <v>44.683450325534523</v>
      </c>
      <c r="Q58" s="331">
        <v>44.658022813119537</v>
      </c>
      <c r="R58" s="331">
        <v>41.873505308595902</v>
      </c>
      <c r="S58" s="331">
        <v>42.706414708590493</v>
      </c>
      <c r="T58" s="331">
        <v>43.182125291992051</v>
      </c>
      <c r="U58" s="331">
        <v>41.853324010395298</v>
      </c>
      <c r="V58" s="331">
        <v>35.637897562262168</v>
      </c>
      <c r="W58" s="331">
        <v>39.692475619947992</v>
      </c>
      <c r="DA58" s="72" t="s">
        <v>2758</v>
      </c>
    </row>
    <row r="59" spans="1:105" ht="12" customHeight="1" x14ac:dyDescent="0.25">
      <c r="A59" s="132" t="s">
        <v>2759</v>
      </c>
      <c r="B59" s="318">
        <v>17.595471234523789</v>
      </c>
      <c r="C59" s="318">
        <v>17.174699009799109</v>
      </c>
      <c r="D59" s="318">
        <v>17.89356156348332</v>
      </c>
      <c r="E59" s="318">
        <v>16.014570695149661</v>
      </c>
      <c r="F59" s="318">
        <v>14.758722718405121</v>
      </c>
      <c r="G59" s="318">
        <v>13.76983327584577</v>
      </c>
      <c r="H59" s="318">
        <v>12.99060490326727</v>
      </c>
      <c r="I59" s="318">
        <v>13.163483737702411</v>
      </c>
      <c r="J59" s="318">
        <v>11.93258428918899</v>
      </c>
      <c r="K59" s="318">
        <v>10.072836199169069</v>
      </c>
      <c r="L59" s="318">
        <v>11.29520387290615</v>
      </c>
      <c r="M59" s="318">
        <v>9.5265499215491776</v>
      </c>
      <c r="N59" s="318">
        <v>9.3373173228751636</v>
      </c>
      <c r="O59" s="318">
        <v>9.5575071813595418</v>
      </c>
      <c r="P59" s="318">
        <v>10.30743479787046</v>
      </c>
      <c r="Q59" s="318">
        <v>10.301569260979729</v>
      </c>
      <c r="R59" s="318">
        <v>9.6592457069052902</v>
      </c>
      <c r="S59" s="318">
        <v>9.8513785719913916</v>
      </c>
      <c r="T59" s="318">
        <v>9.961113961388266</v>
      </c>
      <c r="U59" s="318">
        <v>9.6545903498586902</v>
      </c>
      <c r="V59" s="318">
        <v>8.2208357407505073</v>
      </c>
      <c r="W59" s="318">
        <v>9.1561327837944368</v>
      </c>
      <c r="DA59" s="139" t="s">
        <v>2760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2" t="s">
        <v>100</v>
      </c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DA61" s="88"/>
    </row>
    <row r="62" spans="1:105" ht="12" customHeight="1" x14ac:dyDescent="0.25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DA62" s="173"/>
    </row>
    <row r="63" spans="1:105" ht="12" customHeight="1" x14ac:dyDescent="0.25">
      <c r="A63" s="35" t="s">
        <v>27</v>
      </c>
      <c r="B63" s="234">
        <f t="shared" ref="B63:W63" si="1">SUM(B$64:B$71,B$73:B$77)</f>
        <v>0.99999999999999967</v>
      </c>
      <c r="C63" s="234">
        <f t="shared" si="1"/>
        <v>0.99999999999999989</v>
      </c>
      <c r="D63" s="234">
        <f t="shared" si="1"/>
        <v>1</v>
      </c>
      <c r="E63" s="234">
        <f t="shared" si="1"/>
        <v>0.99999999999999978</v>
      </c>
      <c r="F63" s="234">
        <f t="shared" si="1"/>
        <v>1</v>
      </c>
      <c r="G63" s="234">
        <f t="shared" si="1"/>
        <v>0.99999999999999989</v>
      </c>
      <c r="H63" s="234">
        <f t="shared" si="1"/>
        <v>1</v>
      </c>
      <c r="I63" s="234">
        <f t="shared" si="1"/>
        <v>1.0000000000000002</v>
      </c>
      <c r="J63" s="234">
        <f t="shared" si="1"/>
        <v>1</v>
      </c>
      <c r="K63" s="234">
        <f t="shared" si="1"/>
        <v>0.99999999999999978</v>
      </c>
      <c r="L63" s="234">
        <f t="shared" si="1"/>
        <v>1.0000000000000002</v>
      </c>
      <c r="M63" s="234">
        <f t="shared" si="1"/>
        <v>0.99999999999999978</v>
      </c>
      <c r="N63" s="234">
        <f t="shared" si="1"/>
        <v>1</v>
      </c>
      <c r="O63" s="234">
        <f t="shared" si="1"/>
        <v>1.0000000000000002</v>
      </c>
      <c r="P63" s="234">
        <f t="shared" si="1"/>
        <v>1</v>
      </c>
      <c r="Q63" s="234">
        <f t="shared" si="1"/>
        <v>1</v>
      </c>
      <c r="R63" s="234">
        <f t="shared" si="1"/>
        <v>1.0000000000000002</v>
      </c>
      <c r="S63" s="234">
        <f t="shared" si="1"/>
        <v>0.99999999999999989</v>
      </c>
      <c r="T63" s="234">
        <f t="shared" si="1"/>
        <v>0.99999999999999989</v>
      </c>
      <c r="U63" s="234">
        <f t="shared" si="1"/>
        <v>1.0000000000000002</v>
      </c>
      <c r="V63" s="234">
        <f t="shared" si="1"/>
        <v>1</v>
      </c>
      <c r="W63" s="234">
        <f t="shared" si="1"/>
        <v>1</v>
      </c>
      <c r="DA63" s="95"/>
    </row>
    <row r="64" spans="1:105" ht="12" customHeight="1" x14ac:dyDescent="0.25">
      <c r="A64" s="55" t="s">
        <v>92</v>
      </c>
      <c r="B64" s="301">
        <f t="shared" ref="B64:W64" si="2">IF(B$6=0,0,B$6/B$5)</f>
        <v>2.1307291347949221E-2</v>
      </c>
      <c r="C64" s="301">
        <f t="shared" si="2"/>
        <v>2.1564923270697863E-2</v>
      </c>
      <c r="D64" s="301">
        <f t="shared" si="2"/>
        <v>2.3247372792262338E-2</v>
      </c>
      <c r="E64" s="301">
        <f t="shared" si="2"/>
        <v>2.2211018638335352E-2</v>
      </c>
      <c r="F64" s="301">
        <f t="shared" si="2"/>
        <v>2.166687819016273E-2</v>
      </c>
      <c r="G64" s="301">
        <f t="shared" si="2"/>
        <v>2.4282748048047621E-2</v>
      </c>
      <c r="H64" s="301">
        <f t="shared" si="2"/>
        <v>2.3857304144669463E-2</v>
      </c>
      <c r="I64" s="301">
        <f t="shared" si="2"/>
        <v>2.1416684266811925E-2</v>
      </c>
      <c r="J64" s="301">
        <f t="shared" si="2"/>
        <v>2.1763728996001892E-2</v>
      </c>
      <c r="K64" s="301">
        <f t="shared" si="2"/>
        <v>1.9472018444149138E-2</v>
      </c>
      <c r="L64" s="301">
        <f t="shared" si="2"/>
        <v>2.232079654350775E-2</v>
      </c>
      <c r="M64" s="301">
        <f t="shared" si="2"/>
        <v>1.976240556879312E-2</v>
      </c>
      <c r="N64" s="301">
        <f t="shared" si="2"/>
        <v>2.4695789958189964E-2</v>
      </c>
      <c r="O64" s="301">
        <f t="shared" si="2"/>
        <v>2.4569556596258334E-2</v>
      </c>
      <c r="P64" s="301">
        <f t="shared" si="2"/>
        <v>2.5945481238164082E-2</v>
      </c>
      <c r="Q64" s="301">
        <f t="shared" si="2"/>
        <v>2.5677265315591061E-2</v>
      </c>
      <c r="R64" s="301">
        <f t="shared" si="2"/>
        <v>2.4839650360015845E-2</v>
      </c>
      <c r="S64" s="301">
        <f t="shared" si="2"/>
        <v>2.4836657557281563E-2</v>
      </c>
      <c r="T64" s="301">
        <f t="shared" si="2"/>
        <v>2.3864706152340612E-2</v>
      </c>
      <c r="U64" s="301">
        <f t="shared" si="2"/>
        <v>2.3733118095509556E-2</v>
      </c>
      <c r="V64" s="301">
        <f t="shared" si="2"/>
        <v>2.1570976928227771E-2</v>
      </c>
      <c r="W64" s="301">
        <f t="shared" si="2"/>
        <v>2.0715113450927608E-2</v>
      </c>
      <c r="DA64" s="67"/>
    </row>
    <row r="65" spans="1:105" ht="12" customHeight="1" x14ac:dyDescent="0.25">
      <c r="A65" s="202" t="s">
        <v>93</v>
      </c>
      <c r="B65" s="235">
        <f t="shared" ref="B65:W65" si="3">IF(B$7=0,0,B$7/B$5)</f>
        <v>1.7482905721394229E-2</v>
      </c>
      <c r="C65" s="235">
        <f t="shared" si="3"/>
        <v>1.7694296016982861E-2</v>
      </c>
      <c r="D65" s="235">
        <f t="shared" si="3"/>
        <v>1.9074767419292177E-2</v>
      </c>
      <c r="E65" s="235">
        <f t="shared" si="3"/>
        <v>1.8224425549403362E-2</v>
      </c>
      <c r="F65" s="235">
        <f t="shared" si="3"/>
        <v>1.7777951335518138E-2</v>
      </c>
      <c r="G65" s="235">
        <f t="shared" si="3"/>
        <v>1.9924306090705734E-2</v>
      </c>
      <c r="H65" s="235">
        <f t="shared" si="3"/>
        <v>1.9575223913574941E-2</v>
      </c>
      <c r="I65" s="235">
        <f t="shared" si="3"/>
        <v>1.7572664013794394E-2</v>
      </c>
      <c r="J65" s="235">
        <f t="shared" si="3"/>
        <v>1.7857418663386162E-2</v>
      </c>
      <c r="K65" s="235">
        <f t="shared" si="3"/>
        <v>1.5977040774686469E-2</v>
      </c>
      <c r="L65" s="235">
        <f t="shared" si="3"/>
        <v>1.8314499728006362E-2</v>
      </c>
      <c r="M65" s="235">
        <f t="shared" si="3"/>
        <v>1.6215307133368717E-2</v>
      </c>
      <c r="N65" s="235">
        <f t="shared" si="3"/>
        <v>2.0263212273386639E-2</v>
      </c>
      <c r="O65" s="235">
        <f t="shared" si="3"/>
        <v>2.0159636181545301E-2</v>
      </c>
      <c r="P65" s="235">
        <f t="shared" si="3"/>
        <v>2.1288599990288478E-2</v>
      </c>
      <c r="Q65" s="235">
        <f t="shared" si="3"/>
        <v>2.1068525387151638E-2</v>
      </c>
      <c r="R65" s="235">
        <f t="shared" si="3"/>
        <v>2.0381251577448897E-2</v>
      </c>
      <c r="S65" s="235">
        <f t="shared" si="3"/>
        <v>2.0378795944436146E-2</v>
      </c>
      <c r="T65" s="235">
        <f t="shared" si="3"/>
        <v>1.9581297355766653E-2</v>
      </c>
      <c r="U65" s="235">
        <f t="shared" si="3"/>
        <v>1.9473327668110402E-2</v>
      </c>
      <c r="V65" s="235">
        <f t="shared" si="3"/>
        <v>1.7699263120597147E-2</v>
      </c>
      <c r="W65" s="235">
        <f t="shared" si="3"/>
        <v>1.6997016164863678E-2</v>
      </c>
      <c r="DA65" s="174"/>
    </row>
    <row r="66" spans="1:105" ht="12" customHeight="1" x14ac:dyDescent="0.25">
      <c r="A66" s="202" t="s">
        <v>94</v>
      </c>
      <c r="B66" s="235">
        <f t="shared" ref="B66:W66" si="4">IF(B$8=0,0,B$8/B$5)</f>
        <v>1.2565838487252104E-2</v>
      </c>
      <c r="C66" s="235">
        <f t="shared" si="4"/>
        <v>1.2717775262206427E-2</v>
      </c>
      <c r="D66" s="235">
        <f t="shared" si="4"/>
        <v>1.3709989082616249E-2</v>
      </c>
      <c r="E66" s="235">
        <f t="shared" si="4"/>
        <v>1.3098805863633668E-2</v>
      </c>
      <c r="F66" s="235">
        <f t="shared" si="4"/>
        <v>1.2777902522403663E-2</v>
      </c>
      <c r="G66" s="235">
        <f t="shared" si="4"/>
        <v>1.4320595002694749E-2</v>
      </c>
      <c r="H66" s="235">
        <f t="shared" si="4"/>
        <v>1.4069692187881988E-2</v>
      </c>
      <c r="I66" s="235">
        <f t="shared" si="4"/>
        <v>1.2630352259914721E-2</v>
      </c>
      <c r="J66" s="235">
        <f t="shared" si="4"/>
        <v>1.2835019664308804E-2</v>
      </c>
      <c r="K66" s="235">
        <f t="shared" si="4"/>
        <v>1.1483498056805907E-2</v>
      </c>
      <c r="L66" s="235">
        <f t="shared" si="4"/>
        <v>1.3163546679504572E-2</v>
      </c>
      <c r="M66" s="235">
        <f t="shared" si="4"/>
        <v>1.1654752002108765E-2</v>
      </c>
      <c r="N66" s="235">
        <f t="shared" si="4"/>
        <v>1.4564183821496646E-2</v>
      </c>
      <c r="O66" s="235">
        <f t="shared" si="4"/>
        <v>1.4489738505485685E-2</v>
      </c>
      <c r="P66" s="235">
        <f t="shared" si="4"/>
        <v>1.5301181243019839E-2</v>
      </c>
      <c r="Q66" s="235">
        <f t="shared" si="4"/>
        <v>1.5143002622015239E-2</v>
      </c>
      <c r="R66" s="235">
        <f t="shared" si="4"/>
        <v>1.4649024571291393E-2</v>
      </c>
      <c r="S66" s="235">
        <f t="shared" si="4"/>
        <v>1.4647259585063487E-2</v>
      </c>
      <c r="T66" s="235">
        <f t="shared" si="4"/>
        <v>1.4074057474457283E-2</v>
      </c>
      <c r="U66" s="235">
        <f t="shared" si="4"/>
        <v>1.3996454261454351E-2</v>
      </c>
      <c r="V66" s="235">
        <f t="shared" si="4"/>
        <v>1.2721345367929203E-2</v>
      </c>
      <c r="W66" s="235">
        <f t="shared" si="4"/>
        <v>1.2216605368495771E-2</v>
      </c>
      <c r="DA66" s="174"/>
    </row>
    <row r="67" spans="1:105" ht="12" customHeight="1" x14ac:dyDescent="0.25">
      <c r="A67" s="202" t="s">
        <v>95</v>
      </c>
      <c r="B67" s="235">
        <f t="shared" ref="B67:W67" si="5">IF(B$9=0,0,B$9/B$5)</f>
        <v>2.4585336170710629E-2</v>
      </c>
      <c r="C67" s="235">
        <f t="shared" si="5"/>
        <v>2.4882603773882152E-2</v>
      </c>
      <c r="D67" s="235">
        <f t="shared" si="5"/>
        <v>2.6823891683379609E-2</v>
      </c>
      <c r="E67" s="235">
        <f t="shared" si="5"/>
        <v>2.5628098428848469E-2</v>
      </c>
      <c r="F67" s="235">
        <f t="shared" si="5"/>
        <v>2.5000244065572372E-2</v>
      </c>
      <c r="G67" s="235">
        <f t="shared" si="5"/>
        <v>2.8018555440054931E-2</v>
      </c>
      <c r="H67" s="235">
        <f t="shared" si="5"/>
        <v>2.7527658628464763E-2</v>
      </c>
      <c r="I67" s="235">
        <f t="shared" si="5"/>
        <v>2.4711558769398369E-2</v>
      </c>
      <c r="J67" s="235">
        <f t="shared" si="5"/>
        <v>2.5111994995386799E-2</v>
      </c>
      <c r="K67" s="235">
        <f t="shared" si="5"/>
        <v>2.2467713589402853E-2</v>
      </c>
      <c r="L67" s="235">
        <f t="shared" si="5"/>
        <v>2.5754765242508942E-2</v>
      </c>
      <c r="M67" s="235">
        <f t="shared" si="5"/>
        <v>2.2802775656299755E-2</v>
      </c>
      <c r="N67" s="235">
        <f t="shared" si="5"/>
        <v>2.8495142259449959E-2</v>
      </c>
      <c r="O67" s="235">
        <f t="shared" si="5"/>
        <v>2.834948838029808E-2</v>
      </c>
      <c r="P67" s="235">
        <f t="shared" si="5"/>
        <v>2.9937093736343175E-2</v>
      </c>
      <c r="Q67" s="235">
        <f t="shared" si="5"/>
        <v>2.9627613825681996E-2</v>
      </c>
      <c r="R67" s="235">
        <f t="shared" si="5"/>
        <v>2.8661135030787505E-2</v>
      </c>
      <c r="S67" s="235">
        <f t="shared" si="5"/>
        <v>2.8657681796863343E-2</v>
      </c>
      <c r="T67" s="235">
        <f t="shared" si="5"/>
        <v>2.7536199406546856E-2</v>
      </c>
      <c r="U67" s="235">
        <f t="shared" si="5"/>
        <v>2.7384367033280257E-2</v>
      </c>
      <c r="V67" s="235">
        <f t="shared" si="5"/>
        <v>2.4889588763339743E-2</v>
      </c>
      <c r="W67" s="235">
        <f t="shared" si="5"/>
        <v>2.390205398183955E-2</v>
      </c>
      <c r="DA67" s="174"/>
    </row>
    <row r="68" spans="1:105" ht="12" customHeight="1" x14ac:dyDescent="0.25">
      <c r="A68" s="56" t="s">
        <v>96</v>
      </c>
      <c r="B68" s="302">
        <f t="shared" ref="B68:W68" si="6">IF(B$10=0,0,B$10/B$5)</f>
        <v>6.6399249975924154E-2</v>
      </c>
      <c r="C68" s="302">
        <f t="shared" si="6"/>
        <v>7.751084382741906E-2</v>
      </c>
      <c r="D68" s="302">
        <f t="shared" si="6"/>
        <v>7.9228590983288869E-2</v>
      </c>
      <c r="E68" s="302">
        <f t="shared" si="6"/>
        <v>8.1552007377389532E-2</v>
      </c>
      <c r="F68" s="302">
        <f t="shared" si="6"/>
        <v>8.5290711155770485E-2</v>
      </c>
      <c r="G68" s="302">
        <f t="shared" si="6"/>
        <v>8.0973986898777897E-2</v>
      </c>
      <c r="H68" s="302">
        <f t="shared" si="6"/>
        <v>8.1990858350175666E-2</v>
      </c>
      <c r="I68" s="302">
        <f t="shared" si="6"/>
        <v>8.4885284911329933E-2</v>
      </c>
      <c r="J68" s="302">
        <f t="shared" si="6"/>
        <v>8.5645820057998423E-2</v>
      </c>
      <c r="K68" s="302">
        <f t="shared" si="6"/>
        <v>8.6140087661473991E-2</v>
      </c>
      <c r="L68" s="302">
        <f t="shared" si="6"/>
        <v>8.3978155469134896E-2</v>
      </c>
      <c r="M68" s="302">
        <f t="shared" si="6"/>
        <v>9.0702246769543873E-2</v>
      </c>
      <c r="N68" s="302">
        <f t="shared" si="6"/>
        <v>8.8121810041609516E-2</v>
      </c>
      <c r="O68" s="302">
        <f t="shared" si="6"/>
        <v>8.8908091958907476E-2</v>
      </c>
      <c r="P68" s="302">
        <f t="shared" si="6"/>
        <v>8.6514158850240677E-2</v>
      </c>
      <c r="Q68" s="302">
        <f t="shared" si="6"/>
        <v>8.7028231815542034E-2</v>
      </c>
      <c r="R68" s="302">
        <f t="shared" si="6"/>
        <v>8.9027993196083441E-2</v>
      </c>
      <c r="S68" s="302">
        <f t="shared" si="6"/>
        <v>8.8888104661932227E-2</v>
      </c>
      <c r="T68" s="302">
        <f t="shared" si="6"/>
        <v>9.0563968313236709E-2</v>
      </c>
      <c r="U68" s="302">
        <f t="shared" si="6"/>
        <v>9.0510248678857166E-2</v>
      </c>
      <c r="V68" s="302">
        <f t="shared" si="6"/>
        <v>9.5054724174474192E-2</v>
      </c>
      <c r="W68" s="302">
        <f t="shared" si="6"/>
        <v>9.9465830578567227E-2</v>
      </c>
      <c r="DA68" s="68"/>
    </row>
    <row r="69" spans="1:105" ht="12" customHeight="1" x14ac:dyDescent="0.25">
      <c r="A69" s="203" t="s">
        <v>2709</v>
      </c>
      <c r="B69" s="303">
        <f t="shared" ref="B69:W69" si="7">IF(B$16=0,0,B$16/B$5)</f>
        <v>5.1820903618544675E-2</v>
      </c>
      <c r="C69" s="303">
        <f t="shared" si="7"/>
        <v>5.0660308775907201E-2</v>
      </c>
      <c r="D69" s="303">
        <f t="shared" si="7"/>
        <v>4.8570100778227973E-2</v>
      </c>
      <c r="E69" s="303">
        <f t="shared" si="7"/>
        <v>4.9632313314729198E-2</v>
      </c>
      <c r="F69" s="303">
        <f t="shared" si="7"/>
        <v>5.0011603275343854E-2</v>
      </c>
      <c r="G69" s="303">
        <f t="shared" si="7"/>
        <v>4.7430919509382066E-2</v>
      </c>
      <c r="H69" s="303">
        <f t="shared" si="7"/>
        <v>4.7886443027479124E-2</v>
      </c>
      <c r="I69" s="303">
        <f t="shared" si="7"/>
        <v>5.0423395880465884E-2</v>
      </c>
      <c r="J69" s="303">
        <f t="shared" si="7"/>
        <v>5.0054828715303305E-2</v>
      </c>
      <c r="K69" s="303">
        <f t="shared" si="7"/>
        <v>5.275731838701727E-2</v>
      </c>
      <c r="L69" s="303">
        <f t="shared" si="7"/>
        <v>4.9640039556537119E-2</v>
      </c>
      <c r="M69" s="303">
        <f t="shared" si="7"/>
        <v>5.2107724456237479E-2</v>
      </c>
      <c r="N69" s="303">
        <f t="shared" si="7"/>
        <v>4.6109928036616073E-2</v>
      </c>
      <c r="O69" s="303">
        <f t="shared" si="7"/>
        <v>4.6201804406922925E-2</v>
      </c>
      <c r="P69" s="303">
        <f t="shared" si="7"/>
        <v>4.4750836173362854E-2</v>
      </c>
      <c r="Q69" s="303">
        <f t="shared" si="7"/>
        <v>4.50348374923304E-2</v>
      </c>
      <c r="R69" s="303">
        <f t="shared" si="7"/>
        <v>4.5859447206022225E-2</v>
      </c>
      <c r="S69" s="303">
        <f t="shared" si="7"/>
        <v>4.5881073830784311E-2</v>
      </c>
      <c r="T69" s="303">
        <f t="shared" si="7"/>
        <v>4.6922376485009569E-2</v>
      </c>
      <c r="U69" s="303">
        <f t="shared" si="7"/>
        <v>4.7109556312613945E-2</v>
      </c>
      <c r="V69" s="303">
        <f t="shared" si="7"/>
        <v>4.9338858837338261E-2</v>
      </c>
      <c r="W69" s="303">
        <f t="shared" si="7"/>
        <v>4.9888864471397933E-2</v>
      </c>
      <c r="DA69" s="175"/>
    </row>
    <row r="70" spans="1:105" ht="12" customHeight="1" x14ac:dyDescent="0.25">
      <c r="A70" s="203" t="s">
        <v>2721</v>
      </c>
      <c r="B70" s="303">
        <f t="shared" ref="B70:W70" si="8">IF(B$27=0,0,B$27/B$5)</f>
        <v>0.44047768075762983</v>
      </c>
      <c r="C70" s="303">
        <f t="shared" si="8"/>
        <v>0.43061262459521127</v>
      </c>
      <c r="D70" s="303">
        <f t="shared" si="8"/>
        <v>0.41284585661493772</v>
      </c>
      <c r="E70" s="303">
        <f t="shared" si="8"/>
        <v>0.42187466317519828</v>
      </c>
      <c r="F70" s="303">
        <f t="shared" si="8"/>
        <v>0.42509862784042263</v>
      </c>
      <c r="G70" s="303">
        <f t="shared" si="8"/>
        <v>0.40316281582974778</v>
      </c>
      <c r="H70" s="303">
        <f t="shared" si="8"/>
        <v>0.4070347657335725</v>
      </c>
      <c r="I70" s="303">
        <f t="shared" si="8"/>
        <v>0.42859886498396027</v>
      </c>
      <c r="J70" s="303">
        <f t="shared" si="8"/>
        <v>0.42546604408007821</v>
      </c>
      <c r="K70" s="303">
        <f t="shared" si="8"/>
        <v>0.44843720628964651</v>
      </c>
      <c r="L70" s="303">
        <f t="shared" si="8"/>
        <v>0.42194033623056565</v>
      </c>
      <c r="M70" s="303">
        <f t="shared" si="8"/>
        <v>0.44291565787801868</v>
      </c>
      <c r="N70" s="303">
        <f t="shared" si="8"/>
        <v>0.39193438831123656</v>
      </c>
      <c r="O70" s="303">
        <f t="shared" si="8"/>
        <v>0.39271533745884485</v>
      </c>
      <c r="P70" s="303">
        <f t="shared" si="8"/>
        <v>0.38038210747358409</v>
      </c>
      <c r="Q70" s="303">
        <f t="shared" si="8"/>
        <v>0.38279611868480856</v>
      </c>
      <c r="R70" s="303">
        <f t="shared" si="8"/>
        <v>0.38980530125118901</v>
      </c>
      <c r="S70" s="303">
        <f t="shared" si="8"/>
        <v>0.38998912756166676</v>
      </c>
      <c r="T70" s="303">
        <f t="shared" si="8"/>
        <v>0.39884020012258115</v>
      </c>
      <c r="U70" s="303">
        <f t="shared" si="8"/>
        <v>0.4004312286572187</v>
      </c>
      <c r="V70" s="303">
        <f t="shared" si="8"/>
        <v>0.41938030011737515</v>
      </c>
      <c r="W70" s="303">
        <f t="shared" si="8"/>
        <v>0.42405534800688249</v>
      </c>
      <c r="DA70" s="175"/>
    </row>
    <row r="71" spans="1:105" ht="12" customHeight="1" x14ac:dyDescent="0.25">
      <c r="A71" s="203" t="s">
        <v>2733</v>
      </c>
      <c r="B71" s="303">
        <f t="shared" ref="B71:W71" si="9">IF(B$38=0,0,B$38/B$5)</f>
        <v>7.7580394138686934E-2</v>
      </c>
      <c r="C71" s="303">
        <f t="shared" si="9"/>
        <v>7.8518438575361449E-2</v>
      </c>
      <c r="D71" s="303">
        <f t="shared" si="9"/>
        <v>8.4644280423108995E-2</v>
      </c>
      <c r="E71" s="303">
        <f t="shared" si="9"/>
        <v>8.0870888375477429E-2</v>
      </c>
      <c r="F71" s="303">
        <f t="shared" si="9"/>
        <v>7.8889659051361721E-2</v>
      </c>
      <c r="G71" s="303">
        <f t="shared" si="9"/>
        <v>8.8414108277506689E-2</v>
      </c>
      <c r="H71" s="303">
        <f t="shared" si="9"/>
        <v>8.6865056116488787E-2</v>
      </c>
      <c r="I71" s="303">
        <f t="shared" si="9"/>
        <v>7.7978696561212632E-2</v>
      </c>
      <c r="J71" s="303">
        <f t="shared" si="9"/>
        <v>7.9242295318776079E-2</v>
      </c>
      <c r="K71" s="303">
        <f t="shared" si="9"/>
        <v>7.0898118437671215E-2</v>
      </c>
      <c r="L71" s="303">
        <f t="shared" si="9"/>
        <v>8.1270592543028222E-2</v>
      </c>
      <c r="M71" s="303">
        <f t="shared" si="9"/>
        <v>7.1955425404323647E-2</v>
      </c>
      <c r="N71" s="303">
        <f t="shared" si="9"/>
        <v>8.9918004463153206E-2</v>
      </c>
      <c r="O71" s="303">
        <f t="shared" si="9"/>
        <v>8.945838555560727E-2</v>
      </c>
      <c r="P71" s="303">
        <f t="shared" si="9"/>
        <v>9.4468162456905133E-2</v>
      </c>
      <c r="Q71" s="303">
        <f t="shared" si="9"/>
        <v>9.3491581405485386E-2</v>
      </c>
      <c r="R71" s="303">
        <f t="shared" si="9"/>
        <v>9.0441803874929491E-2</v>
      </c>
      <c r="S71" s="303">
        <f t="shared" si="9"/>
        <v>9.0430907003435423E-2</v>
      </c>
      <c r="T71" s="303">
        <f t="shared" si="9"/>
        <v>8.6892007016214523E-2</v>
      </c>
      <c r="U71" s="303">
        <f t="shared" si="9"/>
        <v>8.6412891527239924E-2</v>
      </c>
      <c r="V71" s="303">
        <f t="shared" si="9"/>
        <v>7.8540480097649829E-2</v>
      </c>
      <c r="W71" s="303">
        <f t="shared" si="9"/>
        <v>7.542425923158258E-2</v>
      </c>
      <c r="DA71" s="175"/>
    </row>
    <row r="72" spans="1:105" ht="12" customHeight="1" x14ac:dyDescent="0.25">
      <c r="A72" s="203" t="s">
        <v>2735</v>
      </c>
      <c r="B72" s="303">
        <f t="shared" ref="B72:W72" si="10">IF(B$39=0,0,B$39/B$5)</f>
        <v>0.25931165497871167</v>
      </c>
      <c r="C72" s="303">
        <f t="shared" si="10"/>
        <v>0.25702521820650587</v>
      </c>
      <c r="D72" s="303">
        <f t="shared" si="10"/>
        <v>0.26079425597030037</v>
      </c>
      <c r="E72" s="303">
        <f t="shared" si="10"/>
        <v>0.25723156135195641</v>
      </c>
      <c r="F72" s="303">
        <f t="shared" si="10"/>
        <v>0.25453723255121635</v>
      </c>
      <c r="G72" s="303">
        <f t="shared" si="10"/>
        <v>0.26102770223209221</v>
      </c>
      <c r="H72" s="303">
        <f t="shared" si="10"/>
        <v>0.25931717228027085</v>
      </c>
      <c r="I72" s="303">
        <f t="shared" si="10"/>
        <v>0.25316759329709304</v>
      </c>
      <c r="J72" s="303">
        <f t="shared" si="10"/>
        <v>0.25294425680379229</v>
      </c>
      <c r="K72" s="303">
        <f t="shared" si="10"/>
        <v>0.24635036795610032</v>
      </c>
      <c r="L72" s="303">
        <f t="shared" si="10"/>
        <v>0.25379437544783168</v>
      </c>
      <c r="M72" s="303">
        <f t="shared" si="10"/>
        <v>0.24547908749841341</v>
      </c>
      <c r="N72" s="303">
        <f t="shared" si="10"/>
        <v>0.26290141145585816</v>
      </c>
      <c r="O72" s="303">
        <f t="shared" si="10"/>
        <v>0.26232049240349831</v>
      </c>
      <c r="P72" s="303">
        <f t="shared" si="10"/>
        <v>0.26674653266818399</v>
      </c>
      <c r="Q72" s="303">
        <f t="shared" si="10"/>
        <v>0.2658253414924594</v>
      </c>
      <c r="R72" s="303">
        <f t="shared" si="10"/>
        <v>0.26314605117860168</v>
      </c>
      <c r="S72" s="303">
        <f t="shared" si="10"/>
        <v>0.26310604899886936</v>
      </c>
      <c r="T72" s="303">
        <f t="shared" si="10"/>
        <v>0.25983947220867343</v>
      </c>
      <c r="U72" s="303">
        <f t="shared" si="10"/>
        <v>0.25923890755307261</v>
      </c>
      <c r="V72" s="303">
        <f t="shared" si="10"/>
        <v>0.2519834065847244</v>
      </c>
      <c r="W72" s="303">
        <f t="shared" si="10"/>
        <v>0.249657374854657</v>
      </c>
      <c r="DA72" s="175"/>
    </row>
    <row r="73" spans="1:105" ht="12" customHeight="1" x14ac:dyDescent="0.25">
      <c r="A73" s="62" t="s">
        <v>2736</v>
      </c>
      <c r="B73" s="304">
        <f t="shared" ref="B73:W73" si="11">IF(B$40=0,0,B$40/B$5)</f>
        <v>8.0622025800847916E-2</v>
      </c>
      <c r="C73" s="304">
        <f t="shared" si="11"/>
        <v>7.8081326560492034E-2</v>
      </c>
      <c r="D73" s="304">
        <f t="shared" si="11"/>
        <v>7.4335000771008866E-2</v>
      </c>
      <c r="E73" s="304">
        <f t="shared" si="11"/>
        <v>7.564194811416497E-2</v>
      </c>
      <c r="F73" s="304">
        <f t="shared" si="11"/>
        <v>7.5694760175763681E-2</v>
      </c>
      <c r="G73" s="304">
        <f t="shared" si="11"/>
        <v>6.9786574930068845E-2</v>
      </c>
      <c r="H73" s="304">
        <f t="shared" si="11"/>
        <v>7.0054367585866181E-2</v>
      </c>
      <c r="I73" s="304">
        <f t="shared" si="11"/>
        <v>7.5335024127442821E-2</v>
      </c>
      <c r="J73" s="304">
        <f t="shared" si="11"/>
        <v>7.3494707574269361E-2</v>
      </c>
      <c r="K73" s="304">
        <f t="shared" si="11"/>
        <v>7.7291983682905824E-2</v>
      </c>
      <c r="L73" s="304">
        <f t="shared" si="11"/>
        <v>7.1560676093178482E-2</v>
      </c>
      <c r="M73" s="304">
        <f t="shared" si="11"/>
        <v>7.5431651656845192E-2</v>
      </c>
      <c r="N73" s="304">
        <f t="shared" si="11"/>
        <v>7.067696097075786E-2</v>
      </c>
      <c r="O73" s="304">
        <f t="shared" si="11"/>
        <v>7.0729196928237523E-2</v>
      </c>
      <c r="P73" s="304">
        <f t="shared" si="11"/>
        <v>6.8733441170873433E-2</v>
      </c>
      <c r="Q73" s="304">
        <f t="shared" si="11"/>
        <v>6.9062849158694803E-2</v>
      </c>
      <c r="R73" s="304">
        <f t="shared" si="11"/>
        <v>7.0355526166721347E-2</v>
      </c>
      <c r="S73" s="304">
        <f t="shared" si="11"/>
        <v>7.0309790205077632E-2</v>
      </c>
      <c r="T73" s="304">
        <f t="shared" si="11"/>
        <v>7.1562131978280222E-2</v>
      </c>
      <c r="U73" s="304">
        <f t="shared" si="11"/>
        <v>7.1524080248885014E-2</v>
      </c>
      <c r="V73" s="304">
        <f t="shared" si="11"/>
        <v>7.4413998139720119E-2</v>
      </c>
      <c r="W73" s="304">
        <f t="shared" si="11"/>
        <v>7.6458542043698799E-2</v>
      </c>
      <c r="DA73" s="72"/>
    </row>
    <row r="74" spans="1:105" ht="12" customHeight="1" x14ac:dyDescent="0.25">
      <c r="A74" s="62" t="s">
        <v>2743</v>
      </c>
      <c r="B74" s="304">
        <f t="shared" ref="B74:W74" si="12">IF(B$46=0,0,B$46/B$5)</f>
        <v>5.5275630526447683E-2</v>
      </c>
      <c r="C74" s="304">
        <f t="shared" si="12"/>
        <v>5.4037662694301027E-2</v>
      </c>
      <c r="D74" s="304">
        <f t="shared" si="12"/>
        <v>5.1808107496776494E-2</v>
      </c>
      <c r="E74" s="304">
        <f t="shared" si="12"/>
        <v>5.2941134202377831E-2</v>
      </c>
      <c r="F74" s="304">
        <f t="shared" si="12"/>
        <v>5.3345710160366808E-2</v>
      </c>
      <c r="G74" s="304">
        <f t="shared" si="12"/>
        <v>5.0592980810007571E-2</v>
      </c>
      <c r="H74" s="304">
        <f t="shared" si="12"/>
        <v>5.1078872562644408E-2</v>
      </c>
      <c r="I74" s="304">
        <f t="shared" si="12"/>
        <v>5.3784955605830305E-2</v>
      </c>
      <c r="J74" s="304">
        <f t="shared" si="12"/>
        <v>5.339181729632355E-2</v>
      </c>
      <c r="K74" s="304">
        <f t="shared" si="12"/>
        <v>5.627447294615176E-2</v>
      </c>
      <c r="L74" s="304">
        <f t="shared" si="12"/>
        <v>5.2949375526972937E-2</v>
      </c>
      <c r="M74" s="304">
        <f t="shared" si="12"/>
        <v>5.5581572753320006E-2</v>
      </c>
      <c r="N74" s="304">
        <f t="shared" si="12"/>
        <v>4.9183923239057167E-2</v>
      </c>
      <c r="O74" s="304">
        <f t="shared" si="12"/>
        <v>4.9281924700717815E-2</v>
      </c>
      <c r="P74" s="304">
        <f t="shared" si="12"/>
        <v>4.7734225251587069E-2</v>
      </c>
      <c r="Q74" s="304">
        <f t="shared" si="12"/>
        <v>4.8037159991819102E-2</v>
      </c>
      <c r="R74" s="304">
        <f t="shared" si="12"/>
        <v>4.8916743686423687E-2</v>
      </c>
      <c r="S74" s="304">
        <f t="shared" si="12"/>
        <v>4.8939812086169966E-2</v>
      </c>
      <c r="T74" s="304">
        <f t="shared" si="12"/>
        <v>5.0050534917343535E-2</v>
      </c>
      <c r="U74" s="304">
        <f t="shared" si="12"/>
        <v>5.0250193400121559E-2</v>
      </c>
      <c r="V74" s="304">
        <f t="shared" si="12"/>
        <v>5.2628116093160836E-2</v>
      </c>
      <c r="W74" s="304">
        <f t="shared" si="12"/>
        <v>5.321478876949113E-2</v>
      </c>
      <c r="DA74" s="72"/>
    </row>
    <row r="75" spans="1:105" ht="12" customHeight="1" x14ac:dyDescent="0.25">
      <c r="A75" s="62" t="s">
        <v>2755</v>
      </c>
      <c r="B75" s="304">
        <f t="shared" ref="B75:W75" si="13">IF(B$57=0,0,B$57/B$5)</f>
        <v>0</v>
      </c>
      <c r="C75" s="304">
        <f t="shared" si="13"/>
        <v>0</v>
      </c>
      <c r="D75" s="304">
        <f t="shared" si="13"/>
        <v>0</v>
      </c>
      <c r="E75" s="304">
        <f t="shared" si="13"/>
        <v>0</v>
      </c>
      <c r="F75" s="304">
        <f t="shared" si="13"/>
        <v>0</v>
      </c>
      <c r="G75" s="304">
        <f t="shared" si="13"/>
        <v>0</v>
      </c>
      <c r="H75" s="304">
        <f t="shared" si="13"/>
        <v>0</v>
      </c>
      <c r="I75" s="304">
        <f t="shared" si="13"/>
        <v>0</v>
      </c>
      <c r="J75" s="304">
        <f t="shared" si="13"/>
        <v>0</v>
      </c>
      <c r="K75" s="304">
        <f t="shared" si="13"/>
        <v>0</v>
      </c>
      <c r="L75" s="304">
        <f t="shared" si="13"/>
        <v>0</v>
      </c>
      <c r="M75" s="304">
        <f t="shared" si="13"/>
        <v>0</v>
      </c>
      <c r="N75" s="304">
        <f t="shared" si="13"/>
        <v>0</v>
      </c>
      <c r="O75" s="304">
        <f t="shared" si="13"/>
        <v>0</v>
      </c>
      <c r="P75" s="304">
        <f t="shared" si="13"/>
        <v>0</v>
      </c>
      <c r="Q75" s="304">
        <f t="shared" si="13"/>
        <v>0</v>
      </c>
      <c r="R75" s="304">
        <f t="shared" si="13"/>
        <v>0</v>
      </c>
      <c r="S75" s="304">
        <f t="shared" si="13"/>
        <v>0</v>
      </c>
      <c r="T75" s="304">
        <f t="shared" si="13"/>
        <v>0</v>
      </c>
      <c r="U75" s="304">
        <f t="shared" si="13"/>
        <v>0</v>
      </c>
      <c r="V75" s="304">
        <f t="shared" si="13"/>
        <v>0</v>
      </c>
      <c r="W75" s="304">
        <f t="shared" si="13"/>
        <v>0</v>
      </c>
      <c r="DA75" s="72"/>
    </row>
    <row r="76" spans="1:105" ht="12" customHeight="1" x14ac:dyDescent="0.25">
      <c r="A76" s="62" t="s">
        <v>2757</v>
      </c>
      <c r="B76" s="304">
        <f t="shared" ref="B76:W76" si="14">IF(B$58=0,0,B$58/B$5)</f>
        <v>0.12341399865141603</v>
      </c>
      <c r="C76" s="304">
        <f t="shared" si="14"/>
        <v>0.12490622895171286</v>
      </c>
      <c r="D76" s="304">
        <f t="shared" si="14"/>
        <v>0.13465114770251496</v>
      </c>
      <c r="E76" s="304">
        <f t="shared" si="14"/>
        <v>0.12864847903541363</v>
      </c>
      <c r="F76" s="304">
        <f t="shared" si="14"/>
        <v>0.12549676221508582</v>
      </c>
      <c r="G76" s="304">
        <f t="shared" si="14"/>
        <v>0.14064814649201582</v>
      </c>
      <c r="H76" s="304">
        <f t="shared" si="14"/>
        <v>0.13818393213176028</v>
      </c>
      <c r="I76" s="304">
        <f t="shared" si="14"/>
        <v>0.12404761356381994</v>
      </c>
      <c r="J76" s="304">
        <f t="shared" si="14"/>
        <v>0.12605773193319936</v>
      </c>
      <c r="K76" s="304">
        <f t="shared" si="14"/>
        <v>0.11278391132704274</v>
      </c>
      <c r="L76" s="304">
        <f t="shared" si="14"/>
        <v>0.12928432382768026</v>
      </c>
      <c r="M76" s="304">
        <f t="shared" si="14"/>
        <v>0.11446586308824819</v>
      </c>
      <c r="N76" s="304">
        <f t="shared" si="14"/>
        <v>0.14304052724604313</v>
      </c>
      <c r="O76" s="304">
        <f t="shared" si="14"/>
        <v>0.14230937077454295</v>
      </c>
      <c r="P76" s="304">
        <f t="shared" si="14"/>
        <v>0.15027886624572351</v>
      </c>
      <c r="Q76" s="304">
        <f t="shared" si="14"/>
        <v>0.14872533234194546</v>
      </c>
      <c r="R76" s="304">
        <f t="shared" si="14"/>
        <v>0.14387378132545661</v>
      </c>
      <c r="S76" s="304">
        <f t="shared" si="14"/>
        <v>0.14385644670762179</v>
      </c>
      <c r="T76" s="304">
        <f t="shared" si="14"/>
        <v>0.13822680531304962</v>
      </c>
      <c r="U76" s="304">
        <f t="shared" si="14"/>
        <v>0.13746463390406605</v>
      </c>
      <c r="V76" s="304">
        <f t="shared" si="14"/>
        <v>0.12494129235184347</v>
      </c>
      <c r="W76" s="304">
        <f t="shared" si="14"/>
        <v>0.11998404404146709</v>
      </c>
      <c r="DA76" s="72"/>
    </row>
    <row r="77" spans="1:105" ht="12" customHeight="1" x14ac:dyDescent="0.25">
      <c r="A77" s="41" t="s">
        <v>2759</v>
      </c>
      <c r="B77" s="237">
        <f t="shared" ref="B77:W77" si="15">IF(B$59=0,0,B$59/B$5)</f>
        <v>2.8468744803196361E-2</v>
      </c>
      <c r="C77" s="237">
        <f t="shared" si="15"/>
        <v>2.8812967695825736E-2</v>
      </c>
      <c r="D77" s="237">
        <f t="shared" si="15"/>
        <v>3.1060894252585784E-2</v>
      </c>
      <c r="E77" s="237">
        <f t="shared" si="15"/>
        <v>2.9676217925028111E-2</v>
      </c>
      <c r="F77" s="237">
        <f t="shared" si="15"/>
        <v>2.894919001222801E-2</v>
      </c>
      <c r="G77" s="237">
        <f t="shared" si="15"/>
        <v>3.2444262670990244E-2</v>
      </c>
      <c r="H77" s="237">
        <f t="shared" si="15"/>
        <v>3.1875825617421999E-2</v>
      </c>
      <c r="I77" s="237">
        <f t="shared" si="15"/>
        <v>2.8614905056018873E-2</v>
      </c>
      <c r="J77" s="237">
        <f t="shared" si="15"/>
        <v>2.9078592704967939E-2</v>
      </c>
      <c r="K77" s="237">
        <f t="shared" si="15"/>
        <v>2.6016630403046005E-2</v>
      </c>
      <c r="L77" s="237">
        <f t="shared" si="15"/>
        <v>2.9822892559374977E-2</v>
      </c>
      <c r="M77" s="237">
        <f t="shared" si="15"/>
        <v>2.6404617632892508E-2</v>
      </c>
      <c r="N77" s="237">
        <f t="shared" si="15"/>
        <v>3.2996129379003272E-2</v>
      </c>
      <c r="O77" s="237">
        <f t="shared" si="15"/>
        <v>3.2827468552631876E-2</v>
      </c>
      <c r="P77" s="237">
        <f t="shared" si="15"/>
        <v>3.4665846169907678E-2</v>
      </c>
      <c r="Q77" s="237">
        <f t="shared" si="15"/>
        <v>3.4307481958934405E-2</v>
      </c>
      <c r="R77" s="237">
        <f t="shared" si="15"/>
        <v>3.3188341753630633E-2</v>
      </c>
      <c r="S77" s="237">
        <f t="shared" si="15"/>
        <v>3.3184343059667262E-2</v>
      </c>
      <c r="T77" s="237">
        <f t="shared" si="15"/>
        <v>3.1885715465173173E-2</v>
      </c>
      <c r="U77" s="237">
        <f t="shared" si="15"/>
        <v>3.170990021264309E-2</v>
      </c>
      <c r="V77" s="237">
        <f t="shared" si="15"/>
        <v>2.8821056008344243E-2</v>
      </c>
      <c r="W77" s="237">
        <f t="shared" si="15"/>
        <v>2.7677533890786119E-2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DA78" s="172"/>
    </row>
    <row r="79" spans="1:105" ht="15" customHeight="1" x14ac:dyDescent="0.25">
      <c r="A79" s="32" t="s">
        <v>54</v>
      </c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DA79" s="88"/>
    </row>
    <row r="80" spans="1:105" ht="12" customHeight="1" x14ac:dyDescent="0.25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DA80" s="173"/>
    </row>
    <row r="81" spans="1:105" ht="12" customHeight="1" x14ac:dyDescent="0.25">
      <c r="A81" s="35" t="s">
        <v>27</v>
      </c>
      <c r="B81" s="324">
        <f t="shared" ref="B81:W81" si="16">SUM(B$82:B$91)</f>
        <v>103.22988570121713</v>
      </c>
      <c r="C81" s="324">
        <f t="shared" si="16"/>
        <v>101.96020815151097</v>
      </c>
      <c r="D81" s="324">
        <f t="shared" si="16"/>
        <v>105.91575251106613</v>
      </c>
      <c r="E81" s="324">
        <f t="shared" si="16"/>
        <v>110.5154989655509</v>
      </c>
      <c r="F81" s="324">
        <f t="shared" si="16"/>
        <v>108.23895091441838</v>
      </c>
      <c r="G81" s="324">
        <f t="shared" si="16"/>
        <v>93.792151207448129</v>
      </c>
      <c r="H81" s="324">
        <f t="shared" si="16"/>
        <v>87.072392026222246</v>
      </c>
      <c r="I81" s="324">
        <f t="shared" si="16"/>
        <v>78.761382371411059</v>
      </c>
      <c r="J81" s="324">
        <f t="shared" si="16"/>
        <v>73.776272626744372</v>
      </c>
      <c r="K81" s="324">
        <f t="shared" si="16"/>
        <v>73.572826684531648</v>
      </c>
      <c r="L81" s="324">
        <f t="shared" si="16"/>
        <v>69.265196416860064</v>
      </c>
      <c r="M81" s="324">
        <f t="shared" si="16"/>
        <v>61.803524648485698</v>
      </c>
      <c r="N81" s="324">
        <f t="shared" si="16"/>
        <v>62.692661169633624</v>
      </c>
      <c r="O81" s="324">
        <f t="shared" si="16"/>
        <v>61.096521775308638</v>
      </c>
      <c r="P81" s="324">
        <f t="shared" si="16"/>
        <v>57.728719467414031</v>
      </c>
      <c r="Q81" s="324">
        <f t="shared" si="16"/>
        <v>57.269464265562739</v>
      </c>
      <c r="R81" s="324">
        <f t="shared" si="16"/>
        <v>56.553604333322568</v>
      </c>
      <c r="S81" s="324">
        <f t="shared" si="16"/>
        <v>56.254919671339692</v>
      </c>
      <c r="T81" s="324">
        <f t="shared" si="16"/>
        <v>56.061305827116108</v>
      </c>
      <c r="U81" s="324">
        <f t="shared" si="16"/>
        <v>55.61052050860873</v>
      </c>
      <c r="V81" s="324">
        <f t="shared" si="16"/>
        <v>58.373479610767873</v>
      </c>
      <c r="W81" s="324">
        <f t="shared" si="16"/>
        <v>55.716544641725619</v>
      </c>
      <c r="DA81" s="95"/>
    </row>
    <row r="82" spans="1:105" ht="12" customHeight="1" x14ac:dyDescent="0.25">
      <c r="A82" s="55" t="s">
        <v>92</v>
      </c>
      <c r="B82" s="336">
        <f>IF(B$6=0,0,B$6/TEL!B$5*1000)</f>
        <v>2.199549250451331</v>
      </c>
      <c r="C82" s="336">
        <f>IF(C$6=0,0,C$6/TEL!C$5*1000)</f>
        <v>2.1987640654517175</v>
      </c>
      <c r="D82" s="336">
        <f>IF(D$6=0,0,D$6/TEL!D$5*1000)</f>
        <v>2.4622629831977498</v>
      </c>
      <c r="E82" s="336">
        <f>IF(E$6=0,0,E$6/TEL!E$5*1000)</f>
        <v>2.4546618073487827</v>
      </c>
      <c r="F82" s="336">
        <f>IF(F$6=0,0,F$6/TEL!F$5*1000)</f>
        <v>2.3452001648937064</v>
      </c>
      <c r="G82" s="336">
        <f>IF(G$6=0,0,G$6/TEL!G$5*1000)</f>
        <v>2.2775311766548483</v>
      </c>
      <c r="H82" s="336">
        <f>IF(H$6=0,0,H$6/TEL!H$5*1000)</f>
        <v>2.0773125391734761</v>
      </c>
      <c r="I82" s="336">
        <f>IF(I$6=0,0,I$6/TEL!I$5*1000)</f>
        <v>1.6868076586661571</v>
      </c>
      <c r="J82" s="336">
        <f>IF(J$6=0,0,J$6/TEL!J$5*1000)</f>
        <v>1.6056468037836173</v>
      </c>
      <c r="K82" s="336">
        <f>IF(K$6=0,0,K$6/TEL!K$5*1000)</f>
        <v>1.4326114381893886</v>
      </c>
      <c r="L82" s="336">
        <f>IF(L$6=0,0,L$6/TEL!L$5*1000)</f>
        <v>1.5460543567668352</v>
      </c>
      <c r="M82" s="336">
        <f>IF(M$6=0,0,M$6/TEL!M$5*1000)</f>
        <v>1.2213863196842767</v>
      </c>
      <c r="N82" s="336">
        <f>IF(N$6=0,0,N$6/TEL!N$5*1000)</f>
        <v>1.548244792165244</v>
      </c>
      <c r="O82" s="336">
        <f>IF(O$6=0,0,O$6/TEL!O$5*1000)</f>
        <v>1.5011144495929751</v>
      </c>
      <c r="P82" s="336">
        <f>IF(P$6=0,0,P$6/TEL!P$5*1000)</f>
        <v>1.4977994078450283</v>
      </c>
      <c r="Q82" s="336">
        <f>IF(Q$6=0,0,Q$6/TEL!Q$5*1000)</f>
        <v>1.4705232284286156</v>
      </c>
      <c r="R82" s="336">
        <f>IF(R$6=0,0,R$6/TEL!R$5*1000)</f>
        <v>1.4047717582384094</v>
      </c>
      <c r="S82" s="336">
        <f>IF(S$6=0,0,S$6/TEL!S$5*1000)</f>
        <v>1.3971841757894465</v>
      </c>
      <c r="T82" s="336">
        <f>IF(T$6=0,0,T$6/TEL!T$5*1000)</f>
        <v>1.3378865900806267</v>
      </c>
      <c r="U82" s="336">
        <f>IF(U$6=0,0,U$6/TEL!U$5*1000)</f>
        <v>1.3198110505835672</v>
      </c>
      <c r="V82" s="336">
        <f>IF(V$6=0,0,V$6/TEL!V$5*1000)</f>
        <v>1.2591729819042479</v>
      </c>
      <c r="W82" s="336">
        <f>IF(W$6=0,0,W$6/TEL!W$5*1000)</f>
        <v>1.154174543347019</v>
      </c>
      <c r="DA82" s="67"/>
    </row>
    <row r="83" spans="1:105" ht="12" customHeight="1" x14ac:dyDescent="0.25">
      <c r="A83" s="202" t="s">
        <v>93</v>
      </c>
      <c r="B83" s="337">
        <f>IF(B$7=0,0,B$7/TEL!B$5*1000)</f>
        <v>1.8047583593446817</v>
      </c>
      <c r="C83" s="337">
        <f>IF(C$7=0,0,C$7/TEL!C$5*1000)</f>
        <v>1.8041141049860243</v>
      </c>
      <c r="D83" s="337">
        <f>IF(D$7=0,0,D$7/TEL!D$5*1000)</f>
        <v>2.0203183451878974</v>
      </c>
      <c r="E83" s="337">
        <f>IF(E$7=0,0,E$7/TEL!E$5*1000)</f>
        <v>2.0140814829528471</v>
      </c>
      <c r="F83" s="337">
        <f>IF(F$7=0,0,F$7/TEL!F$5*1000)</f>
        <v>1.9242668019640665</v>
      </c>
      <c r="G83" s="337">
        <f>IF(G$7=0,0,G$7/TEL!G$5*1000)</f>
        <v>1.868743529562952</v>
      </c>
      <c r="H83" s="337">
        <f>IF(H$7=0,0,H$7/TEL!H$5*1000)</f>
        <v>1.7044615706038777</v>
      </c>
      <c r="I83" s="337">
        <f>IF(I$7=0,0,I$7/TEL!I$5*1000)</f>
        <v>1.3840473096747952</v>
      </c>
      <c r="J83" s="337">
        <f>IF(J$7=0,0,J$7/TEL!J$5*1000)</f>
        <v>1.3174537877198906</v>
      </c>
      <c r="K83" s="337">
        <f>IF(K$7=0,0,K$7/TEL!K$5*1000)</f>
        <v>1.1754760518477032</v>
      </c>
      <c r="L83" s="337">
        <f>IF(L$7=0,0,L$7/TEL!L$5*1000)</f>
        <v>1.2685574209368906</v>
      </c>
      <c r="M83" s="337">
        <f>IF(M$7=0,0,M$7/TEL!M$5*1000)</f>
        <v>1.0021631340999195</v>
      </c>
      <c r="N83" s="337">
        <f>IF(N$7=0,0,N$7/TEL!N$5*1000)</f>
        <v>1.2703547012637901</v>
      </c>
      <c r="O83" s="337">
        <f>IF(O$7=0,0,O$7/TEL!O$5*1000)</f>
        <v>1.2316836509480824</v>
      </c>
      <c r="P83" s="337">
        <f>IF(P$7=0,0,P$7/TEL!P$5*1000)</f>
        <v>1.2289636166933566</v>
      </c>
      <c r="Q83" s="337">
        <f>IF(Q$7=0,0,Q$7/TEL!Q$5*1000)</f>
        <v>1.206583161787582</v>
      </c>
      <c r="R83" s="337">
        <f>IF(R$7=0,0,R$7/TEL!R$5*1000)</f>
        <v>1.1526332375289512</v>
      </c>
      <c r="S83" s="337">
        <f>IF(S$7=0,0,S$7/TEL!S$5*1000)</f>
        <v>1.1464075288528788</v>
      </c>
      <c r="T83" s="337">
        <f>IF(T$7=0,0,T$7/TEL!T$5*1000)</f>
        <v>1.0977530995533347</v>
      </c>
      <c r="U83" s="337">
        <f>IF(U$7=0,0,U$7/TEL!U$5*1000)</f>
        <v>1.0829218876583113</v>
      </c>
      <c r="V83" s="337">
        <f>IF(V$7=0,0,V$7/TEL!V$5*1000)</f>
        <v>1.0331675748957934</v>
      </c>
      <c r="W83" s="337">
        <f>IF(W$7=0,0,W$7/TEL!W$5*1000)</f>
        <v>0.94701500992575915</v>
      </c>
      <c r="DA83" s="174"/>
    </row>
    <row r="84" spans="1:105" ht="12" customHeight="1" x14ac:dyDescent="0.25">
      <c r="A84" s="202" t="s">
        <v>94</v>
      </c>
      <c r="B84" s="337">
        <f>IF(B$8=0,0,B$8/TEL!B$5*1000)</f>
        <v>1.2971700707789902</v>
      </c>
      <c r="C84" s="337">
        <f>IF(C$8=0,0,C$8/TEL!C$5*1000)</f>
        <v>1.2967070129587046</v>
      </c>
      <c r="D84" s="337">
        <f>IF(D$8=0,0,D$8/TEL!D$5*1000)</f>
        <v>1.4521038106038013</v>
      </c>
      <c r="E84" s="337">
        <f>IF(E$8=0,0,E$8/TEL!E$5*1000)</f>
        <v>1.4476210658723589</v>
      </c>
      <c r="F84" s="337">
        <f>IF(F$8=0,0,F$8/TEL!F$5*1000)</f>
        <v>1.3830667639116729</v>
      </c>
      <c r="G84" s="337">
        <f>IF(G$8=0,0,G$8/TEL!G$5*1000)</f>
        <v>1.3431594118733718</v>
      </c>
      <c r="H84" s="337">
        <f>IF(H$8=0,0,H$8/TEL!H$5*1000)</f>
        <v>1.2250817538715371</v>
      </c>
      <c r="I84" s="337">
        <f>IF(I$8=0,0,I$8/TEL!I$5*1000)</f>
        <v>0.99478400382875898</v>
      </c>
      <c r="J84" s="337">
        <f>IF(J$8=0,0,J$8/TEL!J$5*1000)</f>
        <v>0.94691990992367137</v>
      </c>
      <c r="K84" s="337">
        <f>IF(K$8=0,0,K$8/TEL!K$5*1000)</f>
        <v>0.84487341226553725</v>
      </c>
      <c r="L84" s="337">
        <f>IF(L$8=0,0,L$8/TEL!L$5*1000)</f>
        <v>0.91177564629839025</v>
      </c>
      <c r="M84" s="337">
        <f>IF(M$8=0,0,M$8/TEL!M$5*1000)</f>
        <v>0.72030475263431715</v>
      </c>
      <c r="N84" s="337">
        <f>IF(N$8=0,0,N$8/TEL!N$5*1000)</f>
        <v>0.91306744153334918</v>
      </c>
      <c r="O84" s="337">
        <f>IF(O$8=0,0,O$8/TEL!O$5*1000)</f>
        <v>0.88527262411893415</v>
      </c>
      <c r="P84" s="337">
        <f>IF(P$8=0,0,P$8/TEL!P$5*1000)</f>
        <v>0.88331759949834987</v>
      </c>
      <c r="Q84" s="337">
        <f>IF(Q$8=0,0,Q$8/TEL!Q$5*1000)</f>
        <v>0.86723164753482451</v>
      </c>
      <c r="R84" s="337">
        <f>IF(R$8=0,0,R$8/TEL!R$5*1000)</f>
        <v>0.82845513947393357</v>
      </c>
      <c r="S84" s="337">
        <f>IF(S$8=0,0,S$8/TEL!S$5*1000)</f>
        <v>0.82398041136300693</v>
      </c>
      <c r="T84" s="337">
        <f>IF(T$8=0,0,T$8/TEL!T$5*1000)</f>
        <v>0.78901004030395927</v>
      </c>
      <c r="U84" s="337">
        <f>IF(U$8=0,0,U$8/TEL!U$5*1000)</f>
        <v>0.7783501067544113</v>
      </c>
      <c r="V84" s="337">
        <f>IF(V$8=0,0,V$8/TEL!V$5*1000)</f>
        <v>0.74258919445635163</v>
      </c>
      <c r="W84" s="337">
        <f>IF(W$8=0,0,W$8/TEL!W$5*1000)</f>
        <v>0.68066703838413956</v>
      </c>
      <c r="DA84" s="174"/>
    </row>
    <row r="85" spans="1:105" ht="12" customHeight="1" x14ac:dyDescent="0.25">
      <c r="A85" s="202" t="s">
        <v>95</v>
      </c>
      <c r="B85" s="337">
        <f>IF(B$9=0,0,B$9/TEL!B$5*1000)</f>
        <v>2.5379414428284575</v>
      </c>
      <c r="C85" s="337">
        <f>IF(C$9=0,0,C$9/TEL!C$5*1000)</f>
        <v>2.5370354601365972</v>
      </c>
      <c r="D85" s="337">
        <f>IF(D$9=0,0,D$9/TEL!D$5*1000)</f>
        <v>2.8410726729204794</v>
      </c>
      <c r="E85" s="337">
        <f>IF(E$9=0,0,E$9/TEL!E$5*1000)</f>
        <v>2.8323020854024406</v>
      </c>
      <c r="F85" s="337">
        <f>IF(F$9=0,0,F$9/TEL!F$5*1000)</f>
        <v>2.7060001902619679</v>
      </c>
      <c r="G85" s="337">
        <f>IF(G$9=0,0,G$9/TEL!G$5*1000)</f>
        <v>2.6279205884479002</v>
      </c>
      <c r="H85" s="337">
        <f>IF(H$9=0,0,H$9/TEL!H$5*1000)</f>
        <v>2.3968990836617032</v>
      </c>
      <c r="I85" s="337">
        <f>IF(I$9=0,0,I$9/TEL!I$5*1000)</f>
        <v>1.9463165292301807</v>
      </c>
      <c r="J85" s="337">
        <f>IF(J$9=0,0,J$9/TEL!J$5*1000)</f>
        <v>1.852669388981097</v>
      </c>
      <c r="K85" s="337">
        <f>IF(K$9=0,0,K$9/TEL!K$5*1000)</f>
        <v>1.6530131979108331</v>
      </c>
      <c r="L85" s="337">
        <f>IF(L$9=0,0,L$9/TEL!L$5*1000)</f>
        <v>1.7839088731925026</v>
      </c>
      <c r="M85" s="337">
        <f>IF(M$9=0,0,M$9/TEL!M$5*1000)</f>
        <v>1.4092919073280115</v>
      </c>
      <c r="N85" s="337">
        <f>IF(N$9=0,0,N$9/TEL!N$5*1000)</f>
        <v>1.7864362986522047</v>
      </c>
      <c r="O85" s="337">
        <f>IF(O$9=0,0,O$9/TEL!O$5*1000)</f>
        <v>1.7320551341457409</v>
      </c>
      <c r="P85" s="337">
        <f>IF(P$9=0,0,P$9/TEL!P$5*1000)</f>
        <v>1.728230085975033</v>
      </c>
      <c r="Q85" s="337">
        <f>IF(Q$9=0,0,Q$9/TEL!Q$5*1000)</f>
        <v>1.6967575712637875</v>
      </c>
      <c r="R85" s="337">
        <f>IF(R$9=0,0,R$9/TEL!R$5*1000)</f>
        <v>1.6208904902750874</v>
      </c>
      <c r="S85" s="337">
        <f>IF(S$9=0,0,S$9/TEL!S$5*1000)</f>
        <v>1.6121355874493615</v>
      </c>
      <c r="T85" s="337">
        <f>IF(T$9=0,0,T$9/TEL!T$5*1000)</f>
        <v>1.5437152962468768</v>
      </c>
      <c r="U85" s="337">
        <f>IF(U$9=0,0,U$9/TEL!U$5*1000)</f>
        <v>1.5228589045195005</v>
      </c>
      <c r="V85" s="337">
        <f>IF(V$9=0,0,V$9/TEL!V$5*1000)</f>
        <v>1.4528919021972095</v>
      </c>
      <c r="W85" s="337">
        <f>IF(W$9=0,0,W$9/TEL!W$5*1000)</f>
        <v>1.331739857708099</v>
      </c>
      <c r="DA85" s="174"/>
    </row>
    <row r="86" spans="1:105" ht="12" customHeight="1" x14ac:dyDescent="0.25">
      <c r="A86" s="56" t="s">
        <v>96</v>
      </c>
      <c r="B86" s="338">
        <f>IF(B$10=0,0,B$10/TEL!B$5*1000)</f>
        <v>6.8543869856611952</v>
      </c>
      <c r="C86" s="338">
        <f>IF(C$10=0,0,C$10/TEL!C$5*1000)</f>
        <v>7.9030217706429085</v>
      </c>
      <c r="D86" s="338">
        <f>IF(D$10=0,0,D$10/TEL!D$5*1000)</f>
        <v>8.3915558343865104</v>
      </c>
      <c r="E86" s="338">
        <f>IF(E$10=0,0,E$10/TEL!E$5*1000)</f>
        <v>9.0127607869544946</v>
      </c>
      <c r="F86" s="338">
        <f>IF(F$10=0,0,F$10/TEL!F$5*1000)</f>
        <v>9.2317770982452778</v>
      </c>
      <c r="G86" s="338">
        <f>IF(G$10=0,0,G$10/TEL!G$5*1000)</f>
        <v>7.594724423080101</v>
      </c>
      <c r="H86" s="338">
        <f>IF(H$10=0,0,H$10/TEL!H$5*1000)</f>
        <v>7.1391401608329543</v>
      </c>
      <c r="I86" s="338">
        <f>IF(I$10=0,0,I$10/TEL!I$5*1000)</f>
        <v>6.6856823826074256</v>
      </c>
      <c r="J86" s="338">
        <f>IF(J$10=0,0,J$10/TEL!J$5*1000)</f>
        <v>6.3186293699399849</v>
      </c>
      <c r="K86" s="338">
        <f>IF(K$10=0,0,K$10/TEL!K$5*1000)</f>
        <v>6.337569740107992</v>
      </c>
      <c r="L86" s="338">
        <f>IF(L$10=0,0,L$10/TEL!L$5*1000)</f>
        <v>5.8167634332952396</v>
      </c>
      <c r="M86" s="338">
        <f>IF(M$10=0,0,M$10/TEL!M$5*1000)</f>
        <v>5.6057185438945369</v>
      </c>
      <c r="N86" s="338">
        <f>IF(N$10=0,0,N$10/TEL!N$5*1000)</f>
        <v>5.5245907785934438</v>
      </c>
      <c r="O86" s="338">
        <f>IF(O$10=0,0,O$10/TEL!O$5*1000)</f>
        <v>5.4319751763685327</v>
      </c>
      <c r="P86" s="338">
        <f>IF(P$10=0,0,P$10/TEL!P$5*1000)</f>
        <v>4.9943516062248383</v>
      </c>
      <c r="Q86" s="338">
        <f>IF(Q$10=0,0,Q$10/TEL!Q$5*1000)</f>
        <v>4.9840602120552937</v>
      </c>
      <c r="R86" s="338">
        <f>IF(R$10=0,0,R$10/TEL!R$5*1000)</f>
        <v>5.0348539018010365</v>
      </c>
      <c r="S86" s="338">
        <f>IF(S$10=0,0,S$10/TEL!S$5*1000)</f>
        <v>5.000393187494633</v>
      </c>
      <c r="T86" s="338">
        <f>IF(T$10=0,0,T$10/TEL!T$5*1000)</f>
        <v>5.0771343245256171</v>
      </c>
      <c r="U86" s="338">
        <f>IF(U$10=0,0,U$10/TEL!U$5*1000)</f>
        <v>5.0333220403948626</v>
      </c>
      <c r="V86" s="338">
        <f>IF(V$10=0,0,V$10/TEL!V$5*1000)</f>
        <v>5.5486750035058332</v>
      </c>
      <c r="W86" s="338">
        <f>IF(W$10=0,0,W$10/TEL!W$5*1000)</f>
        <v>5.5418923897570584</v>
      </c>
      <c r="DA86" s="68"/>
    </row>
    <row r="87" spans="1:105" ht="12" customHeight="1" x14ac:dyDescent="0.25">
      <c r="A87" s="203" t="s">
        <v>2709</v>
      </c>
      <c r="B87" s="351">
        <f>IF(B$16=0,0,B$16/TEL!B$5*1000)</f>
        <v>5.3494659574761565</v>
      </c>
      <c r="C87" s="351">
        <f>IF(C$16=0,0,C$16/TEL!C$5*1000)</f>
        <v>5.1653356278113165</v>
      </c>
      <c r="D87" s="351">
        <f>IF(D$16=0,0,D$16/TEL!D$5*1000)</f>
        <v>5.1443387734643347</v>
      </c>
      <c r="E87" s="351">
        <f>IF(E$16=0,0,E$16/TEL!E$5*1000)</f>
        <v>5.4851398707918548</v>
      </c>
      <c r="F87" s="351">
        <f>IF(F$16=0,0,F$16/TEL!F$5*1000)</f>
        <v>5.4132034720713103</v>
      </c>
      <c r="G87" s="351">
        <f>IF(G$16=0,0,G$16/TEL!G$5*1000)</f>
        <v>4.448647974532264</v>
      </c>
      <c r="H87" s="351">
        <f>IF(H$16=0,0,H$16/TEL!H$5*1000)</f>
        <v>4.1695871400300195</v>
      </c>
      <c r="I87" s="351">
        <f>IF(I$16=0,0,I$16/TEL!I$5*1000)</f>
        <v>3.9714163634064059</v>
      </c>
      <c r="J87" s="351">
        <f>IF(J$16=0,0,J$16/TEL!J$5*1000)</f>
        <v>3.6928586895852105</v>
      </c>
      <c r="K87" s="351">
        <f>IF(K$16=0,0,K$16/TEL!K$5*1000)</f>
        <v>3.8815050420286776</v>
      </c>
      <c r="L87" s="351">
        <f>IF(L$16=0,0,L$16/TEL!L$5*1000)</f>
        <v>3.4383270900242469</v>
      </c>
      <c r="M87" s="351">
        <f>IF(M$16=0,0,M$16/TEL!M$5*1000)</f>
        <v>3.2204410328075741</v>
      </c>
      <c r="N87" s="351">
        <f>IF(N$16=0,0,N$16/TEL!N$5*1000)</f>
        <v>2.8907540949557613</v>
      </c>
      <c r="O87" s="351">
        <f>IF(O$16=0,0,O$16/TEL!O$5*1000)</f>
        <v>2.8227695490061167</v>
      </c>
      <c r="P87" s="351">
        <f>IF(P$16=0,0,P$16/TEL!P$5*1000)</f>
        <v>2.5834084673842681</v>
      </c>
      <c r="Q87" s="351">
        <f>IF(Q$16=0,0,Q$16/TEL!Q$5*1000)</f>
        <v>2.579121016472441</v>
      </c>
      <c r="R87" s="351">
        <f>IF(R$16=0,0,R$16/TEL!R$5*1000)</f>
        <v>2.5935170322342755</v>
      </c>
      <c r="S87" s="351">
        <f>IF(S$16=0,0,S$16/TEL!S$5*1000)</f>
        <v>2.5810361227855778</v>
      </c>
      <c r="T87" s="351">
        <f>IF(T$16=0,0,T$16/TEL!T$5*1000)</f>
        <v>2.6305296982612036</v>
      </c>
      <c r="U87" s="351">
        <f>IF(U$16=0,0,U$16/TEL!U$5*1000)</f>
        <v>2.619786947474076</v>
      </c>
      <c r="V87" s="351">
        <f>IF(V$16=0,0,V$16/TEL!V$5*1000)</f>
        <v>2.8800808703599188</v>
      </c>
      <c r="W87" s="351">
        <f>IF(W$16=0,0,W$16/TEL!W$5*1000)</f>
        <v>2.7796351444456424</v>
      </c>
      <c r="DA87" s="175"/>
    </row>
    <row r="88" spans="1:105" ht="12" customHeight="1" x14ac:dyDescent="0.25">
      <c r="A88" s="203" t="s">
        <v>2721</v>
      </c>
      <c r="B88" s="351">
        <f>IF(B$27=0,0,B$27/TEL!B$5*1000)</f>
        <v>45.470460638547344</v>
      </c>
      <c r="C88" s="351">
        <f>IF(C$27=0,0,C$27/TEL!C$5*1000)</f>
        <v>43.905352836396204</v>
      </c>
      <c r="D88" s="351">
        <f>IF(D$27=0,0,D$27/TEL!D$5*1000)</f>
        <v>43.726879574446841</v>
      </c>
      <c r="E88" s="351">
        <f>IF(E$27=0,0,E$27/TEL!E$5*1000)</f>
        <v>46.623688901730773</v>
      </c>
      <c r="F88" s="351">
        <f>IF(F$27=0,0,F$27/TEL!F$5*1000)</f>
        <v>46.012229512606119</v>
      </c>
      <c r="G88" s="351">
        <f>IF(G$27=0,0,G$27/TEL!G$5*1000)</f>
        <v>37.813507783524265</v>
      </c>
      <c r="H88" s="351">
        <f>IF(H$27=0,0,H$27/TEL!H$5*1000)</f>
        <v>35.441490690255158</v>
      </c>
      <c r="I88" s="351">
        <f>IF(I$27=0,0,I$27/TEL!I$5*1000)</f>
        <v>33.757039088954471</v>
      </c>
      <c r="J88" s="351">
        <f>IF(J$27=0,0,J$27/TEL!J$5*1000)</f>
        <v>31.389298861474291</v>
      </c>
      <c r="K88" s="351">
        <f>IF(K$27=0,0,K$27/TEL!K$5*1000)</f>
        <v>32.992792857243742</v>
      </c>
      <c r="L88" s="351">
        <f>IF(L$27=0,0,L$27/TEL!L$5*1000)</f>
        <v>29.225780265206105</v>
      </c>
      <c r="M88" s="351">
        <f>IF(M$27=0,0,M$27/TEL!M$5*1000)</f>
        <v>27.373748778864385</v>
      </c>
      <c r="N88" s="351">
        <f>IF(N$27=0,0,N$27/TEL!N$5*1000)</f>
        <v>24.571409807123967</v>
      </c>
      <c r="O88" s="351">
        <f>IF(O$27=0,0,O$27/TEL!O$5*1000)</f>
        <v>23.993541166551996</v>
      </c>
      <c r="P88" s="351">
        <f>IF(P$27=0,0,P$27/TEL!P$5*1000)</f>
        <v>21.958971972766271</v>
      </c>
      <c r="Q88" s="351">
        <f>IF(Q$27=0,0,Q$27/TEL!Q$5*1000)</f>
        <v>21.922528640015756</v>
      </c>
      <c r="R88" s="351">
        <f>IF(R$27=0,0,R$27/TEL!R$5*1000)</f>
        <v>22.044894773991349</v>
      </c>
      <c r="S88" s="351">
        <f>IF(S$27=0,0,S$27/TEL!S$5*1000)</f>
        <v>21.938807043677418</v>
      </c>
      <c r="T88" s="351">
        <f>IF(T$27=0,0,T$27/TEL!T$5*1000)</f>
        <v>22.359502435220218</v>
      </c>
      <c r="U88" s="351">
        <f>IF(U$27=0,0,U$27/TEL!U$5*1000)</f>
        <v>22.268189053529653</v>
      </c>
      <c r="V88" s="351">
        <f>IF(V$27=0,0,V$27/TEL!V$5*1000)</f>
        <v>24.48068739805931</v>
      </c>
      <c r="W88" s="351">
        <f>IF(W$27=0,0,W$27/TEL!W$5*1000)</f>
        <v>23.626898727787964</v>
      </c>
      <c r="DA88" s="175"/>
    </row>
    <row r="89" spans="1:105" ht="12" customHeight="1" x14ac:dyDescent="0.25">
      <c r="A89" s="203" t="s">
        <v>2733</v>
      </c>
      <c r="B89" s="351">
        <f>IF(B$38=0,0,B$38/TEL!B$5*1000)</f>
        <v>8.0086152195920306</v>
      </c>
      <c r="C89" s="351">
        <f>IF(C$38=0,0,C$38/TEL!C$5*1000)</f>
        <v>8.0057563408754842</v>
      </c>
      <c r="D89" s="351">
        <f>IF(D$38=0,0,D$38/TEL!D$5*1000)</f>
        <v>8.965162656771291</v>
      </c>
      <c r="E89" s="351">
        <f>IF(E$38=0,0,E$38/TEL!E$5*1000)</f>
        <v>8.9374865806032613</v>
      </c>
      <c r="F89" s="351">
        <f>IF(F$38=0,0,F$38/TEL!F$5*1000)</f>
        <v>8.5389339337155441</v>
      </c>
      <c r="G89" s="351">
        <f>IF(G$38=0,0,G$38/TEL!G$5*1000)</f>
        <v>8.2925494124355978</v>
      </c>
      <c r="H89" s="351">
        <f>IF(H$38=0,0,H$38/TEL!H$5*1000)</f>
        <v>7.5635482195547059</v>
      </c>
      <c r="I89" s="351">
        <f>IF(I$38=0,0,I$38/TEL!I$5*1000)</f>
        <v>6.1417099366819032</v>
      </c>
      <c r="J89" s="351">
        <f>IF(J$38=0,0,J$38/TEL!J$5*1000)</f>
        <v>5.8462011830070146</v>
      </c>
      <c r="K89" s="351">
        <f>IF(K$38=0,0,K$38/TEL!K$5*1000)</f>
        <v>5.2161749800741841</v>
      </c>
      <c r="L89" s="351">
        <f>IF(L$38=0,0,L$38/TEL!L$5*1000)</f>
        <v>5.6292235554074521</v>
      </c>
      <c r="M89" s="351">
        <f>IF(M$38=0,0,M$38/TEL!M$5*1000)</f>
        <v>4.4470989075683907</v>
      </c>
      <c r="N89" s="351">
        <f>IF(N$38=0,0,N$38/TEL!N$5*1000)</f>
        <v>5.6371989868580687</v>
      </c>
      <c r="O89" s="351">
        <f>IF(O$38=0,0,O$38/TEL!O$5*1000)</f>
        <v>5.465596201082116</v>
      </c>
      <c r="P89" s="351">
        <f>IF(P$38=0,0,P$38/TEL!P$5*1000)</f>
        <v>5.4535260490767703</v>
      </c>
      <c r="Q89" s="351">
        <f>IF(Q$38=0,0,Q$38/TEL!Q$5*1000)</f>
        <v>5.3542127804323947</v>
      </c>
      <c r="R89" s="351">
        <f>IF(R$38=0,0,R$38/TEL!R$5*1000)</f>
        <v>5.114809991534722</v>
      </c>
      <c r="S89" s="351">
        <f>IF(S$38=0,0,S$38/TEL!S$5*1000)</f>
        <v>5.0871834092846511</v>
      </c>
      <c r="T89" s="351">
        <f>IF(T$38=0,0,T$38/TEL!T$5*1000)</f>
        <v>4.8712793792679214</v>
      </c>
      <c r="U89" s="351">
        <f>IF(U$38=0,0,U$38/TEL!U$5*1000)</f>
        <v>4.8054658764837583</v>
      </c>
      <c r="V89" s="351">
        <f>IF(V$38=0,0,V$38/TEL!V$5*1000)</f>
        <v>4.584681113600082</v>
      </c>
      <c r="W89" s="351">
        <f>IF(W$38=0,0,W$38/TEL!W$5*1000)</f>
        <v>4.202379106545556</v>
      </c>
      <c r="DA89" s="175"/>
    </row>
    <row r="90" spans="1:105" ht="12" customHeight="1" x14ac:dyDescent="0.25">
      <c r="A90" s="203" t="s">
        <v>2735</v>
      </c>
      <c r="B90" s="351">
        <f>IF(B$39=0,0,B$39/TEL!B$5*1000)</f>
        <v>26.768712504445862</v>
      </c>
      <c r="C90" s="351">
        <f>IF(C$39=0,0,C$39/TEL!C$5*1000)</f>
        <v>26.206344748522874</v>
      </c>
      <c r="D90" s="351">
        <f>IF(D$39=0,0,D$39/TEL!D$5*1000)</f>
        <v>27.622219871657961</v>
      </c>
      <c r="E90" s="351">
        <f>IF(E$39=0,0,E$39/TEL!E$5*1000)</f>
        <v>28.428074352499188</v>
      </c>
      <c r="F90" s="351">
        <f>IF(F$39=0,0,F$39/TEL!F$5*1000)</f>
        <v>27.550843020003004</v>
      </c>
      <c r="G90" s="351">
        <f>IF(G$39=0,0,G$39/TEL!G$5*1000)</f>
        <v>24.482349717085139</v>
      </c>
      <c r="H90" s="351">
        <f>IF(H$39=0,0,H$39/TEL!H$5*1000)</f>
        <v>22.579366483919159</v>
      </c>
      <c r="I90" s="351">
        <f>IF(I$39=0,0,I$39/TEL!I$5*1000)</f>
        <v>19.939829619722229</v>
      </c>
      <c r="J90" s="351">
        <f>IF(J$39=0,0,J$39/TEL!J$5*1000)</f>
        <v>18.661284449325823</v>
      </c>
      <c r="K90" s="351">
        <f>IF(K$39=0,0,K$39/TEL!K$5*1000)</f>
        <v>18.124692925304775</v>
      </c>
      <c r="L90" s="351">
        <f>IF(L$39=0,0,L$39/TEL!L$5*1000)</f>
        <v>17.579117264888389</v>
      </c>
      <c r="M90" s="351">
        <f>IF(M$39=0,0,M$39/TEL!M$5*1000)</f>
        <v>15.171472834895971</v>
      </c>
      <c r="N90" s="351">
        <f>IF(N$39=0,0,N$39/TEL!N$5*1000)</f>
        <v>16.481989109420553</v>
      </c>
      <c r="O90" s="351">
        <f>IF(O$39=0,0,O$39/TEL!O$5*1000)</f>
        <v>16.026869676240018</v>
      </c>
      <c r="P90" s="351">
        <f>IF(P$39=0,0,P$39/TEL!P$5*1000)</f>
        <v>15.398935753306985</v>
      </c>
      <c r="Q90" s="351">
        <f>IF(Q$39=0,0,Q$39/TEL!Q$5*1000)</f>
        <v>15.223674895483413</v>
      </c>
      <c r="R90" s="351">
        <f>IF(R$39=0,0,R$39/TEL!R$5*1000)</f>
        <v>14.881857660230887</v>
      </c>
      <c r="S90" s="351">
        <f>IF(S$39=0,0,S$39/TEL!S$5*1000)</f>
        <v>14.801009651474965</v>
      </c>
      <c r="T90" s="351">
        <f>IF(T$39=0,0,T$39/TEL!T$5*1000)</f>
        <v>14.56694011744688</v>
      </c>
      <c r="U90" s="351">
        <f>IF(U$39=0,0,U$39/TEL!U$5*1000)</f>
        <v>14.416410585109469</v>
      </c>
      <c r="V90" s="351">
        <f>IF(V$39=0,0,V$39/TEL!V$5*1000)</f>
        <v>14.709148246525242</v>
      </c>
      <c r="W90" s="351">
        <f>IF(W$39=0,0,W$39/TEL!W$5*1000)</f>
        <v>13.910046271225525</v>
      </c>
      <c r="DA90" s="175"/>
    </row>
    <row r="91" spans="1:105" ht="12" customHeight="1" x14ac:dyDescent="0.25">
      <c r="A91" s="41" t="s">
        <v>2759</v>
      </c>
      <c r="B91" s="339">
        <f>IF(B$59=0,0,B$59/TEL!B$5*1000)</f>
        <v>2.9388252720910799</v>
      </c>
      <c r="C91" s="339">
        <f>IF(C$59=0,0,C$59/TEL!C$5*1000)</f>
        <v>2.9377761837291545</v>
      </c>
      <c r="D91" s="339">
        <f>IF(D$59=0,0,D$59/TEL!D$5*1000)</f>
        <v>3.2898379884292726</v>
      </c>
      <c r="E91" s="339">
        <f>IF(E$59=0,0,E$59/TEL!E$5*1000)</f>
        <v>3.2796820313949078</v>
      </c>
      <c r="F91" s="339">
        <f>IF(F$59=0,0,F$59/TEL!F$5*1000)</f>
        <v>3.1334299567457187</v>
      </c>
      <c r="G91" s="339">
        <f>IF(G$59=0,0,G$59/TEL!G$5*1000)</f>
        <v>3.0430171902516814</v>
      </c>
      <c r="H91" s="339">
        <f>IF(H$59=0,0,H$59/TEL!H$5*1000)</f>
        <v>2.7755043843196661</v>
      </c>
      <c r="I91" s="339">
        <f>IF(I$59=0,0,I$59/TEL!I$5*1000)</f>
        <v>2.2537494786387255</v>
      </c>
      <c r="J91" s="339">
        <f>IF(J$59=0,0,J$59/TEL!J$5*1000)</f>
        <v>2.1453101830037751</v>
      </c>
      <c r="K91" s="339">
        <f>IF(K$59=0,0,K$59/TEL!K$5*1000)</f>
        <v>1.9141170395588212</v>
      </c>
      <c r="L91" s="339">
        <f>IF(L$59=0,0,L$59/TEL!L$5*1000)</f>
        <v>2.0656885108440224</v>
      </c>
      <c r="M91" s="339">
        <f>IF(M$59=0,0,M$59/TEL!M$5*1000)</f>
        <v>1.6318984367083122</v>
      </c>
      <c r="N91" s="339">
        <f>IF(N$59=0,0,N$59/TEL!N$5*1000)</f>
        <v>2.0686151590672459</v>
      </c>
      <c r="O91" s="339">
        <f>IF(O$59=0,0,O$59/TEL!O$5*1000)</f>
        <v>2.0056441472541331</v>
      </c>
      <c r="P91" s="339">
        <f>IF(P$59=0,0,P$59/TEL!P$5*1000)</f>
        <v>2.0012149086431297</v>
      </c>
      <c r="Q91" s="339">
        <f>IF(Q$59=0,0,Q$59/TEL!Q$5*1000)</f>
        <v>1.9647711120886324</v>
      </c>
      <c r="R91" s="339">
        <f>IF(R$59=0,0,R$59/TEL!R$5*1000)</f>
        <v>1.8769203480139154</v>
      </c>
      <c r="S91" s="339">
        <f>IF(S$59=0,0,S$59/TEL!S$5*1000)</f>
        <v>1.8667825531677611</v>
      </c>
      <c r="T91" s="339">
        <f>IF(T$59=0,0,T$59/TEL!T$5*1000)</f>
        <v>1.7875548462094792</v>
      </c>
      <c r="U91" s="339">
        <f>IF(U$59=0,0,U$59/TEL!U$5*1000)</f>
        <v>1.7634040561011246</v>
      </c>
      <c r="V91" s="339">
        <f>IF(V$59=0,0,V$59/TEL!V$5*1000)</f>
        <v>1.6823853252638816</v>
      </c>
      <c r="W91" s="339">
        <f>IF(W$59=0,0,W$59/TEL!W$5*1000)</f>
        <v>1.5420965525988588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useful energy demand"</f>
        <v>PT: Textiles and leather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5">
        <v>281.59472586971532</v>
      </c>
      <c r="C5" s="225">
        <v>276.80028154802199</v>
      </c>
      <c r="D5" s="225">
        <v>271.13315844136491</v>
      </c>
      <c r="E5" s="225">
        <v>253.9830653982452</v>
      </c>
      <c r="F5" s="225">
        <v>241.6414841694739</v>
      </c>
      <c r="G5" s="225">
        <v>203.38952731808789</v>
      </c>
      <c r="H5" s="225">
        <v>195.44162403106131</v>
      </c>
      <c r="I5" s="225">
        <v>218.0113614125431</v>
      </c>
      <c r="J5" s="225">
        <v>196.03534597054491</v>
      </c>
      <c r="K5" s="225">
        <v>182.767965462082</v>
      </c>
      <c r="L5" s="225">
        <v>180.6118696849536</v>
      </c>
      <c r="M5" s="225">
        <v>171.8869463180753</v>
      </c>
      <c r="N5" s="225">
        <v>139.2546381976089</v>
      </c>
      <c r="O5" s="225">
        <v>143.35942871766369</v>
      </c>
      <c r="P5" s="225">
        <v>146.37638526538981</v>
      </c>
      <c r="Q5" s="225">
        <v>147.82457383149941</v>
      </c>
      <c r="R5" s="225">
        <v>143.27802452837901</v>
      </c>
      <c r="S5" s="225">
        <v>145.97453741537379</v>
      </c>
      <c r="T5" s="225">
        <v>153.1170480695645</v>
      </c>
      <c r="U5" s="225">
        <v>149.29984242884649</v>
      </c>
      <c r="V5" s="225">
        <v>140.07553994589031</v>
      </c>
      <c r="W5" s="225">
        <v>162.65419755212159</v>
      </c>
      <c r="DA5" s="89" t="s">
        <v>2761</v>
      </c>
    </row>
    <row r="6" spans="1:105" ht="12" customHeight="1" x14ac:dyDescent="0.25">
      <c r="A6" s="55" t="s">
        <v>92</v>
      </c>
      <c r="B6" s="261">
        <v>6.3914969151010022</v>
      </c>
      <c r="C6" s="261">
        <v>6.2386527917216146</v>
      </c>
      <c r="D6" s="261">
        <v>6.4997772443159434</v>
      </c>
      <c r="E6" s="261">
        <v>5.8172400062740461</v>
      </c>
      <c r="F6" s="261">
        <v>5.3610573691503847</v>
      </c>
      <c r="G6" s="261">
        <v>5.0018465394288869</v>
      </c>
      <c r="H6" s="261">
        <v>4.7187944021424126</v>
      </c>
      <c r="I6" s="261">
        <v>4.7815920687834987</v>
      </c>
      <c r="J6" s="261">
        <v>4.3344719022865226</v>
      </c>
      <c r="K6" s="261">
        <v>3.6589245400252102</v>
      </c>
      <c r="L6" s="261">
        <v>4.1029455674632516</v>
      </c>
      <c r="M6" s="261">
        <v>3.4604878507412811</v>
      </c>
      <c r="N6" s="261">
        <v>3.391749733157456</v>
      </c>
      <c r="O6" s="261">
        <v>3.471732973303824</v>
      </c>
      <c r="P6" s="261">
        <v>3.7441417075509631</v>
      </c>
      <c r="Q6" s="261">
        <v>3.7420110706136049</v>
      </c>
      <c r="R6" s="261">
        <v>3.508689157284659</v>
      </c>
      <c r="S6" s="261">
        <v>3.5784807870807329</v>
      </c>
      <c r="T6" s="261">
        <v>3.618341805490481</v>
      </c>
      <c r="U6" s="261">
        <v>3.5069981141858171</v>
      </c>
      <c r="V6" s="261">
        <v>2.9861914793997819</v>
      </c>
      <c r="W6" s="261">
        <v>3.3259350466870932</v>
      </c>
      <c r="DA6" s="67" t="s">
        <v>2762</v>
      </c>
    </row>
    <row r="7" spans="1:105" ht="12" customHeight="1" x14ac:dyDescent="0.25">
      <c r="A7" s="202" t="s">
        <v>93</v>
      </c>
      <c r="B7" s="226">
        <v>1.347139931058797</v>
      </c>
      <c r="C7" s="226">
        <v>1.314924876500049</v>
      </c>
      <c r="D7" s="226">
        <v>1.3699622459517291</v>
      </c>
      <c r="E7" s="226">
        <v>1.226103431652936</v>
      </c>
      <c r="F7" s="226">
        <v>1.129953522721113</v>
      </c>
      <c r="G7" s="226">
        <v>1.054242424239116</v>
      </c>
      <c r="H7" s="226">
        <v>0.99458334252865832</v>
      </c>
      <c r="I7" s="226">
        <v>1.0078192472679139</v>
      </c>
      <c r="J7" s="226">
        <v>0.91357944112068479</v>
      </c>
      <c r="K7" s="226">
        <v>0.77119388745273409</v>
      </c>
      <c r="L7" s="226">
        <v>0.86478048605975044</v>
      </c>
      <c r="M7" s="226">
        <v>0.72936925834434885</v>
      </c>
      <c r="N7" s="226">
        <v>0.71488128092481784</v>
      </c>
      <c r="O7" s="226">
        <v>0.73173940008655347</v>
      </c>
      <c r="P7" s="226">
        <v>0.78915516486717474</v>
      </c>
      <c r="Q7" s="226">
        <v>0.78870608914437745</v>
      </c>
      <c r="R7" s="226">
        <v>0.73952867884260076</v>
      </c>
      <c r="S7" s="226">
        <v>0.75423870571124041</v>
      </c>
      <c r="T7" s="226">
        <v>0.76264023829519112</v>
      </c>
      <c r="U7" s="226">
        <v>0.73917225659694341</v>
      </c>
      <c r="V7" s="226">
        <v>0.62940150595745337</v>
      </c>
      <c r="W7" s="226">
        <v>0.70100947696839844</v>
      </c>
      <c r="DA7" s="174" t="s">
        <v>2763</v>
      </c>
    </row>
    <row r="8" spans="1:105" ht="12" customHeight="1" x14ac:dyDescent="0.25">
      <c r="A8" s="202" t="s">
        <v>94</v>
      </c>
      <c r="B8" s="226">
        <v>5.2200668275855646</v>
      </c>
      <c r="C8" s="226">
        <v>5.0952358922284544</v>
      </c>
      <c r="D8" s="226">
        <v>5.3085015967989424</v>
      </c>
      <c r="E8" s="226">
        <v>4.7510594135012454</v>
      </c>
      <c r="F8" s="226">
        <v>4.3784856826521414</v>
      </c>
      <c r="G8" s="226">
        <v>4.0851108189471406</v>
      </c>
      <c r="H8" s="226">
        <v>3.8539363238401561</v>
      </c>
      <c r="I8" s="226">
        <v>3.9052244682040231</v>
      </c>
      <c r="J8" s="226">
        <v>3.5400522432811061</v>
      </c>
      <c r="K8" s="226">
        <v>2.9883188351226089</v>
      </c>
      <c r="L8" s="226">
        <v>3.350959929512177</v>
      </c>
      <c r="M8" s="226">
        <v>2.8262515146081348</v>
      </c>
      <c r="N8" s="226">
        <v>2.7701116819278999</v>
      </c>
      <c r="O8" s="226">
        <v>2.835435637207361</v>
      </c>
      <c r="P8" s="226">
        <v>3.0579174464105172</v>
      </c>
      <c r="Q8" s="226">
        <v>3.0561773114552682</v>
      </c>
      <c r="R8" s="226">
        <v>2.8656185118351671</v>
      </c>
      <c r="S8" s="226">
        <v>2.9226187695808701</v>
      </c>
      <c r="T8" s="226">
        <v>2.9551740821591919</v>
      </c>
      <c r="U8" s="226">
        <v>2.86423740219817</v>
      </c>
      <c r="V8" s="226">
        <v>2.4388839249227949</v>
      </c>
      <c r="W8" s="226">
        <v>2.7163594754924771</v>
      </c>
      <c r="DA8" s="174" t="s">
        <v>2764</v>
      </c>
    </row>
    <row r="9" spans="1:105" ht="12" customHeight="1" x14ac:dyDescent="0.25">
      <c r="A9" s="202" t="s">
        <v>95</v>
      </c>
      <c r="B9" s="226">
        <v>7.341895014412346</v>
      </c>
      <c r="C9" s="226">
        <v>7.1663233881834394</v>
      </c>
      <c r="D9" s="226">
        <v>7.4662763322447683</v>
      </c>
      <c r="E9" s="226">
        <v>6.6822476748435626</v>
      </c>
      <c r="F9" s="226">
        <v>6.1582319280399416</v>
      </c>
      <c r="G9" s="226">
        <v>5.7456074310110612</v>
      </c>
      <c r="H9" s="226">
        <v>5.4204662155545744</v>
      </c>
      <c r="I9" s="226">
        <v>5.4926017233633306</v>
      </c>
      <c r="J9" s="226">
        <v>4.9789960117668191</v>
      </c>
      <c r="K9" s="226">
        <v>4.2029966055451924</v>
      </c>
      <c r="L9" s="226">
        <v>4.7130423445862926</v>
      </c>
      <c r="M9" s="226">
        <v>3.9750529236374401</v>
      </c>
      <c r="N9" s="226">
        <v>3.896093636088318</v>
      </c>
      <c r="O9" s="226">
        <v>3.987970165149882</v>
      </c>
      <c r="P9" s="226">
        <v>4.3008853326634764</v>
      </c>
      <c r="Q9" s="226">
        <v>4.2984378758445656</v>
      </c>
      <c r="R9" s="226">
        <v>4.0304216325486273</v>
      </c>
      <c r="S9" s="226">
        <v>4.1105910866927546</v>
      </c>
      <c r="T9" s="226">
        <v>4.1563793294501696</v>
      </c>
      <c r="U9" s="226">
        <v>4.0284791359689596</v>
      </c>
      <c r="V9" s="226">
        <v>3.430229979910651</v>
      </c>
      <c r="W9" s="226">
        <v>3.8204924858585181</v>
      </c>
      <c r="DA9" s="174" t="s">
        <v>2765</v>
      </c>
    </row>
    <row r="10" spans="1:105" ht="12" customHeight="1" x14ac:dyDescent="0.25">
      <c r="A10" s="56" t="s">
        <v>96</v>
      </c>
      <c r="B10" s="262">
        <v>29.473507499882341</v>
      </c>
      <c r="C10" s="262">
        <v>32.40123881510759</v>
      </c>
      <c r="D10" s="262">
        <v>32.151510574731446</v>
      </c>
      <c r="E10" s="262">
        <v>30.72013734055135</v>
      </c>
      <c r="F10" s="262">
        <v>30.137918843993159</v>
      </c>
      <c r="G10" s="262">
        <v>24.16070054743431</v>
      </c>
      <c r="H10" s="262">
        <v>23.42205244388925</v>
      </c>
      <c r="I10" s="262">
        <v>27.095555061307898</v>
      </c>
      <c r="J10" s="262">
        <v>24.4036042596566</v>
      </c>
      <c r="K10" s="262">
        <v>23.037212030444</v>
      </c>
      <c r="L10" s="262">
        <v>22.158114322218729</v>
      </c>
      <c r="M10" s="262">
        <v>22.501298352039289</v>
      </c>
      <c r="N10" s="262">
        <v>17.373016206368529</v>
      </c>
      <c r="O10" s="262">
        <v>17.9947242059439</v>
      </c>
      <c r="P10" s="262">
        <v>17.996410510967799</v>
      </c>
      <c r="Q10" s="262">
        <v>18.23145449763674</v>
      </c>
      <c r="R10" s="262">
        <v>18.00772450904898</v>
      </c>
      <c r="S10" s="262">
        <v>18.353186343826739</v>
      </c>
      <c r="T10" s="262">
        <v>19.593408527828299</v>
      </c>
      <c r="U10" s="262">
        <v>19.090553534858209</v>
      </c>
      <c r="V10" s="262">
        <v>18.638251474321329</v>
      </c>
      <c r="W10" s="262">
        <v>22.523320946561221</v>
      </c>
      <c r="DA10" s="68" t="s">
        <v>2766</v>
      </c>
    </row>
    <row r="11" spans="1:105" ht="12" customHeight="1" x14ac:dyDescent="0.25">
      <c r="A11" s="37" t="s">
        <v>160</v>
      </c>
      <c r="B11" s="228">
        <v>1.1735130194078911</v>
      </c>
      <c r="C11" s="228">
        <v>1.106337880573216</v>
      </c>
      <c r="D11" s="228">
        <v>0.62628898922339915</v>
      </c>
      <c r="E11" s="228">
        <v>0.95329178207209164</v>
      </c>
      <c r="F11" s="228">
        <v>0.89858543763120535</v>
      </c>
      <c r="G11" s="228">
        <v>0.66056545135036349</v>
      </c>
      <c r="H11" s="228">
        <v>0.52381822798726452</v>
      </c>
      <c r="I11" s="228">
        <v>0.4526140987462775</v>
      </c>
      <c r="J11" s="228">
        <v>0.14106084238458849</v>
      </c>
      <c r="K11" s="228">
        <v>0</v>
      </c>
      <c r="L11" s="228">
        <v>0.1379199847925944</v>
      </c>
      <c r="M11" s="228">
        <v>0.14305807875951879</v>
      </c>
      <c r="N11" s="228">
        <v>0.10714463175504579</v>
      </c>
      <c r="O11" s="228">
        <v>0.21086580419100609</v>
      </c>
      <c r="P11" s="228">
        <v>0.30208289430440288</v>
      </c>
      <c r="Q11" s="228">
        <v>0.50639745799648239</v>
      </c>
      <c r="R11" s="228">
        <v>0.30770550433711819</v>
      </c>
      <c r="S11" s="228">
        <v>0.2191641391501262</v>
      </c>
      <c r="T11" s="228">
        <v>0.24660938501873511</v>
      </c>
      <c r="U11" s="228">
        <v>0.1441007013423112</v>
      </c>
      <c r="V11" s="228">
        <v>4.6535860617174227E-2</v>
      </c>
      <c r="W11" s="228">
        <v>4.7826882676843083E-2</v>
      </c>
      <c r="DA11" s="69" t="s">
        <v>2767</v>
      </c>
    </row>
    <row r="12" spans="1:105" ht="12" customHeight="1" x14ac:dyDescent="0.25">
      <c r="A12" s="37" t="s">
        <v>162</v>
      </c>
      <c r="B12" s="228">
        <v>18.631717919118181</v>
      </c>
      <c r="C12" s="228">
        <v>24.482555932431289</v>
      </c>
      <c r="D12" s="228">
        <v>24.328813413990591</v>
      </c>
      <c r="E12" s="228">
        <v>24.057640735033772</v>
      </c>
      <c r="F12" s="228">
        <v>24.709736670917302</v>
      </c>
      <c r="G12" s="228">
        <v>18.220310444889471</v>
      </c>
      <c r="H12" s="228">
        <v>18.18094095172922</v>
      </c>
      <c r="I12" s="228">
        <v>22.617447557981421</v>
      </c>
      <c r="J12" s="228">
        <v>20.701838609698179</v>
      </c>
      <c r="K12" s="228">
        <v>20.342018431983782</v>
      </c>
      <c r="L12" s="228">
        <v>18.421773794306709</v>
      </c>
      <c r="M12" s="228">
        <v>20.157809081326281</v>
      </c>
      <c r="N12" s="228">
        <v>14.443019840777261</v>
      </c>
      <c r="O12" s="228">
        <v>14.99510257941073</v>
      </c>
      <c r="P12" s="228">
        <v>14.29563859873063</v>
      </c>
      <c r="Q12" s="228">
        <v>14.41805410493658</v>
      </c>
      <c r="R12" s="228">
        <v>14.880554096640561</v>
      </c>
      <c r="S12" s="228">
        <v>15.24436681613926</v>
      </c>
      <c r="T12" s="228">
        <v>16.66839027330337</v>
      </c>
      <c r="U12" s="228">
        <v>16.35994025254546</v>
      </c>
      <c r="V12" s="228">
        <v>16.832061011582589</v>
      </c>
      <c r="W12" s="228">
        <v>20.832145798152251</v>
      </c>
      <c r="DA12" s="69" t="s">
        <v>2768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2769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2770</v>
      </c>
    </row>
    <row r="15" spans="1:105" ht="12" customHeight="1" x14ac:dyDescent="0.25">
      <c r="A15" s="37" t="s">
        <v>38</v>
      </c>
      <c r="B15" s="228">
        <v>9.6682765613562776</v>
      </c>
      <c r="C15" s="228">
        <v>6.8123450021030916</v>
      </c>
      <c r="D15" s="228">
        <v>7.1964081715174606</v>
      </c>
      <c r="E15" s="228">
        <v>5.7092048234454884</v>
      </c>
      <c r="F15" s="228">
        <v>4.5295967354446596</v>
      </c>
      <c r="G15" s="228">
        <v>5.2798246511944704</v>
      </c>
      <c r="H15" s="228">
        <v>4.7172932641727714</v>
      </c>
      <c r="I15" s="228">
        <v>4.0254934045801942</v>
      </c>
      <c r="J15" s="228">
        <v>3.5607048075738219</v>
      </c>
      <c r="K15" s="228">
        <v>2.695193598460226</v>
      </c>
      <c r="L15" s="228">
        <v>3.5984205431194169</v>
      </c>
      <c r="M15" s="228">
        <v>2.2004311919534869</v>
      </c>
      <c r="N15" s="228">
        <v>2.8228517338362211</v>
      </c>
      <c r="O15" s="228">
        <v>2.7887558223421718</v>
      </c>
      <c r="P15" s="228">
        <v>3.39868901793277</v>
      </c>
      <c r="Q15" s="228">
        <v>3.3070029347036831</v>
      </c>
      <c r="R15" s="228">
        <v>2.819464908071303</v>
      </c>
      <c r="S15" s="228">
        <v>2.8896553885373568</v>
      </c>
      <c r="T15" s="228">
        <v>2.6784088695061889</v>
      </c>
      <c r="U15" s="228">
        <v>2.5865125809704361</v>
      </c>
      <c r="V15" s="228">
        <v>1.759654602121564</v>
      </c>
      <c r="W15" s="228">
        <v>1.643348265732133</v>
      </c>
      <c r="DA15" s="69" t="s">
        <v>2771</v>
      </c>
    </row>
    <row r="16" spans="1:105" ht="12" customHeight="1" x14ac:dyDescent="0.25">
      <c r="A16" s="57" t="s">
        <v>2709</v>
      </c>
      <c r="B16" s="263">
        <v>15.606813976282901</v>
      </c>
      <c r="C16" s="263">
        <v>15.083473395633471</v>
      </c>
      <c r="D16" s="263">
        <v>14.21451721246965</v>
      </c>
      <c r="E16" s="263">
        <v>13.629814531817599</v>
      </c>
      <c r="F16" s="263">
        <v>13.11838811213763</v>
      </c>
      <c r="G16" s="263">
        <v>10.51503637443555</v>
      </c>
      <c r="H16" s="263">
        <v>10.20577274298391</v>
      </c>
      <c r="I16" s="263">
        <v>11.932671596966721</v>
      </c>
      <c r="J16" s="263">
        <v>10.68910794841724</v>
      </c>
      <c r="K16" s="263">
        <v>10.464766413751761</v>
      </c>
      <c r="L16" s="263">
        <v>9.7349468687693985</v>
      </c>
      <c r="M16" s="263">
        <v>9.7248942209582463</v>
      </c>
      <c r="N16" s="263">
        <v>7.1566521202781832</v>
      </c>
      <c r="O16" s="263">
        <v>7.3830526671405394</v>
      </c>
      <c r="P16" s="263">
        <v>7.3016520382587764</v>
      </c>
      <c r="Q16" s="263">
        <v>7.4228116429221256</v>
      </c>
      <c r="R16" s="263">
        <v>7.3201430594690544</v>
      </c>
      <c r="S16" s="263">
        <v>7.4505889094122697</v>
      </c>
      <c r="T16" s="263">
        <v>7.9630941514869216</v>
      </c>
      <c r="U16" s="263">
        <v>7.797230013386832</v>
      </c>
      <c r="V16" s="263">
        <v>7.6626740737733767</v>
      </c>
      <c r="W16" s="263">
        <v>8.9898399045984405</v>
      </c>
      <c r="DA16" s="70" t="s">
        <v>2772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2773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2774</v>
      </c>
    </row>
    <row r="19" spans="1:105" ht="12" customHeight="1" x14ac:dyDescent="0.25">
      <c r="A19" s="46" t="s">
        <v>33</v>
      </c>
      <c r="B19" s="231">
        <v>0.61845062023222463</v>
      </c>
      <c r="C19" s="231">
        <v>0.614340751936998</v>
      </c>
      <c r="D19" s="231">
        <v>0.70403524246201421</v>
      </c>
      <c r="E19" s="231">
        <v>0.6080017742931858</v>
      </c>
      <c r="F19" s="231">
        <v>0.65125406785583551</v>
      </c>
      <c r="G19" s="231">
        <v>0.54084837953063225</v>
      </c>
      <c r="H19" s="231">
        <v>0.44834423176646621</v>
      </c>
      <c r="I19" s="231">
        <v>0.40153634553934009</v>
      </c>
      <c r="J19" s="231">
        <v>0.35079759321893489</v>
      </c>
      <c r="K19" s="231">
        <v>0.30602459745420602</v>
      </c>
      <c r="L19" s="231">
        <v>0.25787093507080722</v>
      </c>
      <c r="M19" s="231">
        <v>0.25999905391285982</v>
      </c>
      <c r="N19" s="231">
        <v>0.27545720263921991</v>
      </c>
      <c r="O19" s="231">
        <v>0.2293271948632056</v>
      </c>
      <c r="P19" s="231">
        <v>0.2299472309520724</v>
      </c>
      <c r="Q19" s="231">
        <v>0.2296264375911457</v>
      </c>
      <c r="R19" s="231">
        <v>0.18387057332145801</v>
      </c>
      <c r="S19" s="231">
        <v>0.19178717476423249</v>
      </c>
      <c r="T19" s="231">
        <v>0.1887169070703737</v>
      </c>
      <c r="U19" s="231">
        <v>0.17294952770204761</v>
      </c>
      <c r="V19" s="231">
        <v>0.14458411125561871</v>
      </c>
      <c r="W19" s="231">
        <v>0.16573191724960329</v>
      </c>
      <c r="DA19" s="73" t="s">
        <v>2775</v>
      </c>
    </row>
    <row r="20" spans="1:105" ht="12" customHeight="1" x14ac:dyDescent="0.25">
      <c r="A20" s="46" t="s">
        <v>160</v>
      </c>
      <c r="B20" s="231">
        <v>0.13311840261063851</v>
      </c>
      <c r="C20" s="231">
        <v>0.17890256962948911</v>
      </c>
      <c r="D20" s="231">
        <v>0.12585895348549181</v>
      </c>
      <c r="E20" s="231">
        <v>0.18720333625578739</v>
      </c>
      <c r="F20" s="231">
        <v>0.18976597294372211</v>
      </c>
      <c r="G20" s="231">
        <v>0.15885552894219859</v>
      </c>
      <c r="H20" s="231">
        <v>0.12549338223338141</v>
      </c>
      <c r="I20" s="231">
        <v>9.2439815883155002E-2</v>
      </c>
      <c r="J20" s="231">
        <v>3.091062554824716E-2</v>
      </c>
      <c r="K20" s="231">
        <v>0</v>
      </c>
      <c r="L20" s="231">
        <v>3.0493056394716299E-2</v>
      </c>
      <c r="M20" s="231">
        <v>3.042016506566831E-2</v>
      </c>
      <c r="N20" s="231">
        <v>3.4632071039636128E-2</v>
      </c>
      <c r="O20" s="231">
        <v>6.9430167324836436E-2</v>
      </c>
      <c r="P20" s="231">
        <v>0.1053780414274984</v>
      </c>
      <c r="Q20" s="231">
        <v>0.17519034910388881</v>
      </c>
      <c r="R20" s="231">
        <v>0.10495175830147339</v>
      </c>
      <c r="S20" s="231">
        <v>7.4347121115388881E-2</v>
      </c>
      <c r="T20" s="231">
        <v>8.0229429813047481E-2</v>
      </c>
      <c r="U20" s="231">
        <v>4.6203604900275343E-2</v>
      </c>
      <c r="V20" s="231">
        <v>1.392173380800028E-2</v>
      </c>
      <c r="W20" s="231">
        <v>1.5200097182048049E-2</v>
      </c>
      <c r="DA20" s="73" t="s">
        <v>2776</v>
      </c>
    </row>
    <row r="21" spans="1:105" ht="12" customHeight="1" x14ac:dyDescent="0.25">
      <c r="A21" s="46" t="s">
        <v>70</v>
      </c>
      <c r="B21" s="231">
        <v>9.0856940546920235</v>
      </c>
      <c r="C21" s="231">
        <v>6.3603620005609356</v>
      </c>
      <c r="D21" s="231">
        <v>4.3761239197238542</v>
      </c>
      <c r="E21" s="231">
        <v>3.9386041847326498</v>
      </c>
      <c r="F21" s="231">
        <v>2.7830555792954019</v>
      </c>
      <c r="G21" s="231">
        <v>0.87634722327004622</v>
      </c>
      <c r="H21" s="231">
        <v>0.70410778108716066</v>
      </c>
      <c r="I21" s="231">
        <v>2.2882461692328491</v>
      </c>
      <c r="J21" s="231">
        <v>1.1412809879437209</v>
      </c>
      <c r="K21" s="231">
        <v>1.874106095208214</v>
      </c>
      <c r="L21" s="231">
        <v>0.65799813965418497</v>
      </c>
      <c r="M21" s="231">
        <v>0.66342836868968735</v>
      </c>
      <c r="N21" s="231">
        <v>0.31629283323947122</v>
      </c>
      <c r="O21" s="231">
        <v>0.21066096482818081</v>
      </c>
      <c r="P21" s="231">
        <v>0.17602597198447281</v>
      </c>
      <c r="Q21" s="231">
        <v>0.1406217909904893</v>
      </c>
      <c r="R21" s="231">
        <v>0.14075203392760249</v>
      </c>
      <c r="S21" s="231">
        <v>0.13925519472239731</v>
      </c>
      <c r="T21" s="231">
        <v>0.13343951265233511</v>
      </c>
      <c r="U21" s="231">
        <v>7.943406519833722E-2</v>
      </c>
      <c r="V21" s="231">
        <v>5.6483137230833903E-2</v>
      </c>
      <c r="W21" s="231">
        <v>7.6676896086594198E-2</v>
      </c>
      <c r="DA21" s="73" t="s">
        <v>2777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2778</v>
      </c>
    </row>
    <row r="23" spans="1:105" ht="12" customHeight="1" x14ac:dyDescent="0.25">
      <c r="A23" s="46" t="s">
        <v>162</v>
      </c>
      <c r="B23" s="231">
        <v>2.0195349488532539</v>
      </c>
      <c r="C23" s="231">
        <v>3.7829781996675491</v>
      </c>
      <c r="D23" s="231">
        <v>4.6717388195816296</v>
      </c>
      <c r="E23" s="231">
        <v>4.5142858700107702</v>
      </c>
      <c r="F23" s="231">
        <v>4.9862651617558358</v>
      </c>
      <c r="G23" s="231">
        <v>4.1868802445557014</v>
      </c>
      <c r="H23" s="231">
        <v>4.1620266909839367</v>
      </c>
      <c r="I23" s="231">
        <v>4.4139038988336097</v>
      </c>
      <c r="J23" s="231">
        <v>4.33469482223349</v>
      </c>
      <c r="K23" s="231">
        <v>3.4196833066171979</v>
      </c>
      <c r="L23" s="231">
        <v>3.891826661825402</v>
      </c>
      <c r="M23" s="231">
        <v>4.095819346427569</v>
      </c>
      <c r="N23" s="231">
        <v>4.4608163344931757</v>
      </c>
      <c r="O23" s="231">
        <v>4.7178028004208601</v>
      </c>
      <c r="P23" s="231">
        <v>4.7651418858599737</v>
      </c>
      <c r="Q23" s="231">
        <v>4.7662146742666502</v>
      </c>
      <c r="R23" s="231">
        <v>4.8497778338969892</v>
      </c>
      <c r="S23" s="231">
        <v>4.941426502900204</v>
      </c>
      <c r="T23" s="231">
        <v>5.1816258829140134</v>
      </c>
      <c r="U23" s="231">
        <v>5.0123312855132713</v>
      </c>
      <c r="V23" s="231">
        <v>4.8116182075099347</v>
      </c>
      <c r="W23" s="231">
        <v>6.3263990681080617</v>
      </c>
      <c r="DA23" s="73" t="s">
        <v>2779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2780</v>
      </c>
    </row>
    <row r="25" spans="1:105" ht="12" customHeight="1" x14ac:dyDescent="0.25">
      <c r="A25" s="46" t="s">
        <v>73</v>
      </c>
      <c r="B25" s="231">
        <v>2.1469787863196532</v>
      </c>
      <c r="C25" s="231">
        <v>2.1751188104662389</v>
      </c>
      <c r="D25" s="231">
        <v>2.203258834610307</v>
      </c>
      <c r="E25" s="231">
        <v>2.231398858759897</v>
      </c>
      <c r="F25" s="231">
        <v>2.2762165372172078</v>
      </c>
      <c r="G25" s="231">
        <v>2.3210304636699859</v>
      </c>
      <c r="H25" s="231">
        <v>2.3554250771833738</v>
      </c>
      <c r="I25" s="231">
        <v>2.4283790277874782</v>
      </c>
      <c r="J25" s="231">
        <v>2.4158736010565631</v>
      </c>
      <c r="K25" s="231">
        <v>2.5878391646187691</v>
      </c>
      <c r="L25" s="231">
        <v>2.8098339391082661</v>
      </c>
      <c r="M25" s="231">
        <v>2.8056654635341971</v>
      </c>
      <c r="N25" s="231">
        <v>5.6280048293724592E-2</v>
      </c>
      <c r="O25" s="231">
        <v>0.1245439948707743</v>
      </c>
      <c r="P25" s="231">
        <v>0.1245439948708609</v>
      </c>
      <c r="Q25" s="231">
        <v>0.13809247849675849</v>
      </c>
      <c r="R25" s="231">
        <v>0.17769862448259061</v>
      </c>
      <c r="S25" s="231">
        <v>0.28129143337523521</v>
      </c>
      <c r="T25" s="231">
        <v>0.57821746416615438</v>
      </c>
      <c r="U25" s="231">
        <v>0.62028492426404869</v>
      </c>
      <c r="V25" s="231">
        <v>0.62028492426488469</v>
      </c>
      <c r="W25" s="231">
        <v>0.57621014244414026</v>
      </c>
      <c r="DA25" s="73" t="s">
        <v>2781</v>
      </c>
    </row>
    <row r="26" spans="1:105" ht="12" customHeight="1" x14ac:dyDescent="0.25">
      <c r="A26" s="46" t="s">
        <v>79</v>
      </c>
      <c r="B26" s="231">
        <v>1.6030371635751091</v>
      </c>
      <c r="C26" s="231">
        <v>1.9717710633722541</v>
      </c>
      <c r="D26" s="231">
        <v>2.133501442606351</v>
      </c>
      <c r="E26" s="231">
        <v>2.1503205077653038</v>
      </c>
      <c r="F26" s="231">
        <v>2.2318307930696251</v>
      </c>
      <c r="G26" s="231">
        <v>2.4310745344669891</v>
      </c>
      <c r="H26" s="231">
        <v>2.4103755797295872</v>
      </c>
      <c r="I26" s="231">
        <v>2.308166339690283</v>
      </c>
      <c r="J26" s="231">
        <v>2.4155503184162859</v>
      </c>
      <c r="K26" s="231">
        <v>2.277113249853377</v>
      </c>
      <c r="L26" s="231">
        <v>2.0869241367160218</v>
      </c>
      <c r="M26" s="231">
        <v>1.8695618233282649</v>
      </c>
      <c r="N26" s="231">
        <v>2.0131736305729562</v>
      </c>
      <c r="O26" s="231">
        <v>2.031287544832681</v>
      </c>
      <c r="P26" s="231">
        <v>1.9006149131638981</v>
      </c>
      <c r="Q26" s="231">
        <v>1.973065912473192</v>
      </c>
      <c r="R26" s="231">
        <v>1.863092235538941</v>
      </c>
      <c r="S26" s="231">
        <v>1.8224814825348119</v>
      </c>
      <c r="T26" s="231">
        <v>1.800864954870999</v>
      </c>
      <c r="U26" s="231">
        <v>1.8660266058088519</v>
      </c>
      <c r="V26" s="231">
        <v>2.0157819597041038</v>
      </c>
      <c r="W26" s="231">
        <v>1.8296217835279931</v>
      </c>
      <c r="DA26" s="73" t="s">
        <v>2782</v>
      </c>
    </row>
    <row r="27" spans="1:105" ht="12" customHeight="1" x14ac:dyDescent="0.25">
      <c r="A27" s="57" t="s">
        <v>2721</v>
      </c>
      <c r="B27" s="263">
        <v>117.3512358601272</v>
      </c>
      <c r="C27" s="263">
        <v>113.4161172633209</v>
      </c>
      <c r="D27" s="263">
        <v>106.8822351937621</v>
      </c>
      <c r="E27" s="263">
        <v>102.4857208065515</v>
      </c>
      <c r="F27" s="263">
        <v>98.640187535496366</v>
      </c>
      <c r="G27" s="263">
        <v>79.064985046236572</v>
      </c>
      <c r="H27" s="263">
        <v>76.739560432821278</v>
      </c>
      <c r="I27" s="263">
        <v>89.724511431038195</v>
      </c>
      <c r="J27" s="263">
        <v>80.373869381368095</v>
      </c>
      <c r="K27" s="263">
        <v>78.686993611094977</v>
      </c>
      <c r="L27" s="263">
        <v>73.199312032477621</v>
      </c>
      <c r="M27" s="263">
        <v>73.123723853743726</v>
      </c>
      <c r="N27" s="263">
        <v>53.812518827476339</v>
      </c>
      <c r="O27" s="263">
        <v>55.51487678561444</v>
      </c>
      <c r="P27" s="263">
        <v>54.902806672291931</v>
      </c>
      <c r="Q27" s="263">
        <v>55.813833699664428</v>
      </c>
      <c r="R27" s="263">
        <v>55.041844927930782</v>
      </c>
      <c r="S27" s="263">
        <v>56.022697376542247</v>
      </c>
      <c r="T27" s="263">
        <v>59.876342562142042</v>
      </c>
      <c r="U27" s="263">
        <v>58.629171831427918</v>
      </c>
      <c r="V27" s="263">
        <v>57.617414670103663</v>
      </c>
      <c r="W27" s="263">
        <v>67.596680821115186</v>
      </c>
      <c r="DA27" s="70" t="s">
        <v>2783</v>
      </c>
    </row>
    <row r="28" spans="1:105" ht="12" customHeight="1" x14ac:dyDescent="0.25">
      <c r="A28" s="46" t="s">
        <v>30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2784</v>
      </c>
    </row>
    <row r="29" spans="1:105" ht="12" customHeight="1" x14ac:dyDescent="0.25">
      <c r="A29" s="46" t="s">
        <v>32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2785</v>
      </c>
    </row>
    <row r="30" spans="1:105" ht="12" customHeight="1" x14ac:dyDescent="0.25">
      <c r="A30" s="46" t="s">
        <v>33</v>
      </c>
      <c r="B30" s="231">
        <v>4.6502729328999974</v>
      </c>
      <c r="C30" s="231">
        <v>4.6193698847570426</v>
      </c>
      <c r="D30" s="231">
        <v>5.2938034577432207</v>
      </c>
      <c r="E30" s="231">
        <v>4.5717056490122241</v>
      </c>
      <c r="F30" s="231">
        <v>4.8969296256083004</v>
      </c>
      <c r="G30" s="231">
        <v>4.066763776855332</v>
      </c>
      <c r="H30" s="231">
        <v>3.3712037427055428</v>
      </c>
      <c r="I30" s="231">
        <v>3.0192444443438848</v>
      </c>
      <c r="J30" s="231">
        <v>2.6377280567039141</v>
      </c>
      <c r="K30" s="231">
        <v>2.3010695693191261</v>
      </c>
      <c r="L30" s="231">
        <v>1.9389910694747241</v>
      </c>
      <c r="M30" s="231">
        <v>1.954992886152465</v>
      </c>
      <c r="N30" s="231">
        <v>2.0712262736910572</v>
      </c>
      <c r="O30" s="231">
        <v>1.7243640998367959</v>
      </c>
      <c r="P30" s="231">
        <v>1.729026294274236</v>
      </c>
      <c r="Q30" s="231">
        <v>1.7266141749641919</v>
      </c>
      <c r="R30" s="231">
        <v>1.382565272474809</v>
      </c>
      <c r="S30" s="231">
        <v>1.442092025631057</v>
      </c>
      <c r="T30" s="231">
        <v>1.419005974317618</v>
      </c>
      <c r="U30" s="231">
        <v>1.3004474102211661</v>
      </c>
      <c r="V30" s="231">
        <v>1.0871612980951331</v>
      </c>
      <c r="W30" s="231">
        <v>1.246176531626825</v>
      </c>
      <c r="DA30" s="73" t="s">
        <v>2786</v>
      </c>
    </row>
    <row r="31" spans="1:105" ht="12" customHeight="1" x14ac:dyDescent="0.25">
      <c r="A31" s="46" t="s">
        <v>160</v>
      </c>
      <c r="B31" s="231">
        <v>1.000947988860762</v>
      </c>
      <c r="C31" s="231">
        <v>1.3452097062525039</v>
      </c>
      <c r="D31" s="231">
        <v>0.9463625156312937</v>
      </c>
      <c r="E31" s="231">
        <v>1.40762508607717</v>
      </c>
      <c r="F31" s="231">
        <v>1.426894142711449</v>
      </c>
      <c r="G31" s="231">
        <v>1.194471381084609</v>
      </c>
      <c r="H31" s="231">
        <v>0.94361370102407949</v>
      </c>
      <c r="I31" s="231">
        <v>0.69507630789064634</v>
      </c>
      <c r="J31" s="231">
        <v>0.23242412671855081</v>
      </c>
      <c r="K31" s="231">
        <v>0</v>
      </c>
      <c r="L31" s="231">
        <v>0.22928432789103981</v>
      </c>
      <c r="M31" s="231">
        <v>0.22873624116685201</v>
      </c>
      <c r="N31" s="231">
        <v>0.26040653416341769</v>
      </c>
      <c r="O31" s="231">
        <v>0.52206145046175079</v>
      </c>
      <c r="P31" s="231">
        <v>0.79236181150292051</v>
      </c>
      <c r="Q31" s="231">
        <v>1.31729666345424</v>
      </c>
      <c r="R31" s="231">
        <v>0.78915649030530954</v>
      </c>
      <c r="S31" s="231">
        <v>0.55903316069455866</v>
      </c>
      <c r="T31" s="231">
        <v>0.60326359724810708</v>
      </c>
      <c r="U31" s="231">
        <v>0.34741556761553211</v>
      </c>
      <c r="V31" s="231">
        <v>0.104680729210156</v>
      </c>
      <c r="W31" s="231">
        <v>0.1142930384265536</v>
      </c>
      <c r="DA31" s="73" t="s">
        <v>2787</v>
      </c>
    </row>
    <row r="32" spans="1:105" ht="12" customHeight="1" x14ac:dyDescent="0.25">
      <c r="A32" s="46" t="s">
        <v>70</v>
      </c>
      <c r="B32" s="231">
        <v>68.317430295857349</v>
      </c>
      <c r="C32" s="231">
        <v>47.825029658063947</v>
      </c>
      <c r="D32" s="231">
        <v>32.905085627154357</v>
      </c>
      <c r="E32" s="231">
        <v>29.61527377366281</v>
      </c>
      <c r="F32" s="231">
        <v>20.926437144317351</v>
      </c>
      <c r="G32" s="231">
        <v>6.5894570057420792</v>
      </c>
      <c r="H32" s="231">
        <v>5.2943488924053792</v>
      </c>
      <c r="I32" s="231">
        <v>17.20585100327008</v>
      </c>
      <c r="J32" s="231">
        <v>8.58155512088452</v>
      </c>
      <c r="K32" s="231">
        <v>14.091836215892529</v>
      </c>
      <c r="L32" s="231">
        <v>4.9476398577843543</v>
      </c>
      <c r="M32" s="231">
        <v>4.9884710030320711</v>
      </c>
      <c r="N32" s="231">
        <v>2.3782788037814089</v>
      </c>
      <c r="O32" s="231">
        <v>1.584008408611898</v>
      </c>
      <c r="P32" s="231">
        <v>1.323579904729401</v>
      </c>
      <c r="Q32" s="231">
        <v>1.057367697640025</v>
      </c>
      <c r="R32" s="231">
        <v>1.058347024340242</v>
      </c>
      <c r="S32" s="231">
        <v>1.0470919449318721</v>
      </c>
      <c r="T32" s="231">
        <v>1.003362489366596</v>
      </c>
      <c r="U32" s="231">
        <v>0.59728306716442048</v>
      </c>
      <c r="V32" s="231">
        <v>0.42470974340877038</v>
      </c>
      <c r="W32" s="231">
        <v>0.57655127634342951</v>
      </c>
      <c r="DA32" s="73" t="s">
        <v>2788</v>
      </c>
    </row>
    <row r="33" spans="1:105" ht="12" customHeight="1" x14ac:dyDescent="0.25">
      <c r="A33" s="46" t="s">
        <v>34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2789</v>
      </c>
    </row>
    <row r="34" spans="1:105" ht="12" customHeight="1" x14ac:dyDescent="0.25">
      <c r="A34" s="46" t="s">
        <v>162</v>
      </c>
      <c r="B34" s="231">
        <v>15.185349326954279</v>
      </c>
      <c r="C34" s="231">
        <v>28.445086078269451</v>
      </c>
      <c r="D34" s="231">
        <v>35.127882278008023</v>
      </c>
      <c r="E34" s="231">
        <v>33.943957214888677</v>
      </c>
      <c r="F34" s="231">
        <v>37.492878427817907</v>
      </c>
      <c r="G34" s="231">
        <v>31.482118761947671</v>
      </c>
      <c r="H34" s="231">
        <v>31.295239157206129</v>
      </c>
      <c r="I34" s="231">
        <v>33.189162008537338</v>
      </c>
      <c r="J34" s="231">
        <v>32.593570682563353</v>
      </c>
      <c r="K34" s="231">
        <v>25.713387940140851</v>
      </c>
      <c r="L34" s="231">
        <v>29.26354278411025</v>
      </c>
      <c r="M34" s="231">
        <v>30.79741085486884</v>
      </c>
      <c r="N34" s="231">
        <v>33.541907438208298</v>
      </c>
      <c r="O34" s="231">
        <v>35.474247980087632</v>
      </c>
      <c r="P34" s="231">
        <v>35.830201487908631</v>
      </c>
      <c r="Q34" s="231">
        <v>35.838268031505002</v>
      </c>
      <c r="R34" s="231">
        <v>36.466598712571603</v>
      </c>
      <c r="S34" s="231">
        <v>37.155726204499608</v>
      </c>
      <c r="T34" s="231">
        <v>38.961840773449588</v>
      </c>
      <c r="U34" s="231">
        <v>37.688875627609413</v>
      </c>
      <c r="V34" s="231">
        <v>36.179667675699697</v>
      </c>
      <c r="W34" s="231">
        <v>47.569654531351013</v>
      </c>
      <c r="DA34" s="73" t="s">
        <v>2790</v>
      </c>
    </row>
    <row r="35" spans="1:105" ht="12" customHeight="1" x14ac:dyDescent="0.25">
      <c r="A35" s="46" t="s">
        <v>36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2791</v>
      </c>
    </row>
    <row r="36" spans="1:105" ht="12" customHeight="1" x14ac:dyDescent="0.25">
      <c r="A36" s="46" t="s">
        <v>73</v>
      </c>
      <c r="B36" s="231">
        <v>16.143628950980471</v>
      </c>
      <c r="C36" s="231">
        <v>16.35522028639037</v>
      </c>
      <c r="D36" s="231">
        <v>16.566811621781351</v>
      </c>
      <c r="E36" s="231">
        <v>16.778402957213839</v>
      </c>
      <c r="F36" s="231">
        <v>17.115397424075539</v>
      </c>
      <c r="G36" s="231">
        <v>17.452363678749322</v>
      </c>
      <c r="H36" s="231">
        <v>17.710984714974991</v>
      </c>
      <c r="I36" s="231">
        <v>18.25954230509431</v>
      </c>
      <c r="J36" s="231">
        <v>18.165511115636839</v>
      </c>
      <c r="K36" s="231">
        <v>19.458559872421901</v>
      </c>
      <c r="L36" s="231">
        <v>21.12778981137177</v>
      </c>
      <c r="M36" s="231">
        <v>21.096446081574442</v>
      </c>
      <c r="N36" s="231">
        <v>0.42318267082396771</v>
      </c>
      <c r="O36" s="231">
        <v>0.93647503835524515</v>
      </c>
      <c r="P36" s="231">
        <v>0.93647503835589585</v>
      </c>
      <c r="Q36" s="231">
        <v>1.038349213312165</v>
      </c>
      <c r="R36" s="231">
        <v>1.3361569648594791</v>
      </c>
      <c r="S36" s="231">
        <v>2.115095200956095</v>
      </c>
      <c r="T36" s="231">
        <v>4.3477505478647362</v>
      </c>
      <c r="U36" s="231">
        <v>4.6640654882162131</v>
      </c>
      <c r="V36" s="231">
        <v>4.6640654882224979</v>
      </c>
      <c r="W36" s="231">
        <v>4.3326570326088243</v>
      </c>
      <c r="DA36" s="73" t="s">
        <v>2792</v>
      </c>
    </row>
    <row r="37" spans="1:105" ht="12" customHeight="1" x14ac:dyDescent="0.25">
      <c r="A37" s="46" t="s">
        <v>79</v>
      </c>
      <c r="B37" s="231">
        <v>12.053606364574369</v>
      </c>
      <c r="C37" s="231">
        <v>14.826201649587521</v>
      </c>
      <c r="D37" s="231">
        <v>16.042289693443909</v>
      </c>
      <c r="E37" s="231">
        <v>16.168756125696799</v>
      </c>
      <c r="F37" s="231">
        <v>16.781650770965829</v>
      </c>
      <c r="G37" s="231">
        <v>18.279810441857549</v>
      </c>
      <c r="H37" s="231">
        <v>18.124170224505161</v>
      </c>
      <c r="I37" s="231">
        <v>17.355635361901928</v>
      </c>
      <c r="J37" s="231">
        <v>18.16308027886091</v>
      </c>
      <c r="K37" s="231">
        <v>17.122140013320578</v>
      </c>
      <c r="L37" s="231">
        <v>15.692064181845479</v>
      </c>
      <c r="M37" s="231">
        <v>14.057666786949071</v>
      </c>
      <c r="N37" s="231">
        <v>15.13751710680819</v>
      </c>
      <c r="O37" s="231">
        <v>15.27371980826112</v>
      </c>
      <c r="P37" s="231">
        <v>14.29116213552085</v>
      </c>
      <c r="Q37" s="231">
        <v>14.83593791878881</v>
      </c>
      <c r="R37" s="231">
        <v>14.00902046337935</v>
      </c>
      <c r="S37" s="231">
        <v>13.70365883982906</v>
      </c>
      <c r="T37" s="231">
        <v>13.541119179895389</v>
      </c>
      <c r="U37" s="231">
        <v>14.03108467060118</v>
      </c>
      <c r="V37" s="231">
        <v>15.1571297354674</v>
      </c>
      <c r="W37" s="231">
        <v>13.75734841075856</v>
      </c>
      <c r="DA37" s="73" t="s">
        <v>2793</v>
      </c>
    </row>
    <row r="38" spans="1:105" ht="12" customHeight="1" x14ac:dyDescent="0.25">
      <c r="A38" s="57" t="s">
        <v>2733</v>
      </c>
      <c r="B38" s="263">
        <v>28.439694257985181</v>
      </c>
      <c r="C38" s="263">
        <v>27.759596904301191</v>
      </c>
      <c r="D38" s="263">
        <v>28.921499928539621</v>
      </c>
      <c r="E38" s="263">
        <v>25.884472667564339</v>
      </c>
      <c r="F38" s="263">
        <v>23.854636011468049</v>
      </c>
      <c r="G38" s="263">
        <v>22.256286468765481</v>
      </c>
      <c r="H38" s="263">
        <v>20.996813711377879</v>
      </c>
      <c r="I38" s="263">
        <v>21.276239089049231</v>
      </c>
      <c r="J38" s="263">
        <v>19.28672692927492</v>
      </c>
      <c r="K38" s="263">
        <v>16.280801917544469</v>
      </c>
      <c r="L38" s="263">
        <v>18.256524104723969</v>
      </c>
      <c r="M38" s="263">
        <v>15.39783524357675</v>
      </c>
      <c r="N38" s="263">
        <v>15.09197715212799</v>
      </c>
      <c r="O38" s="263">
        <v>15.44787169854502</v>
      </c>
      <c r="P38" s="263">
        <v>16.65998542058864</v>
      </c>
      <c r="Q38" s="263">
        <v>16.65050490860871</v>
      </c>
      <c r="R38" s="263">
        <v>15.612312452771709</v>
      </c>
      <c r="S38" s="263">
        <v>15.92285826692634</v>
      </c>
      <c r="T38" s="263">
        <v>16.10022441314268</v>
      </c>
      <c r="U38" s="263">
        <v>15.60478796369709</v>
      </c>
      <c r="V38" s="263">
        <v>13.2873994618189</v>
      </c>
      <c r="W38" s="263">
        <v>14.799127200737111</v>
      </c>
      <c r="DA38" s="70" t="s">
        <v>2794</v>
      </c>
    </row>
    <row r="39" spans="1:105" ht="12" customHeight="1" x14ac:dyDescent="0.25">
      <c r="A39" s="57" t="s">
        <v>2735</v>
      </c>
      <c r="B39" s="263">
        <f t="shared" ref="B39:W39" si="0">B40+B46+B57+B58</f>
        <v>62.166552302336342</v>
      </c>
      <c r="C39" s="263">
        <f t="shared" si="0"/>
        <v>60.265833894683588</v>
      </c>
      <c r="D39" s="263">
        <f t="shared" si="0"/>
        <v>59.92268189716934</v>
      </c>
      <c r="E39" s="263">
        <f t="shared" si="0"/>
        <v>55.271752229168101</v>
      </c>
      <c r="F39" s="263">
        <f t="shared" si="0"/>
        <v>51.937389436288342</v>
      </c>
      <c r="G39" s="263">
        <f t="shared" si="0"/>
        <v>45.044492551042936</v>
      </c>
      <c r="H39" s="263">
        <f t="shared" si="0"/>
        <v>42.994062642705018</v>
      </c>
      <c r="I39" s="263">
        <f t="shared" si="0"/>
        <v>46.618445014741965</v>
      </c>
      <c r="J39" s="263">
        <f t="shared" si="0"/>
        <v>41.915811111994138</v>
      </c>
      <c r="K39" s="263">
        <f t="shared" si="0"/>
        <v>37.950280509567605</v>
      </c>
      <c r="L39" s="263">
        <f t="shared" si="0"/>
        <v>38.931195311999716</v>
      </c>
      <c r="M39" s="263">
        <f t="shared" si="0"/>
        <v>35.677889908799727</v>
      </c>
      <c r="N39" s="263">
        <f t="shared" si="0"/>
        <v>30.666287983324175</v>
      </c>
      <c r="O39" s="263">
        <f t="shared" si="0"/>
        <v>31.507355917466359</v>
      </c>
      <c r="P39" s="263">
        <f t="shared" si="0"/>
        <v>32.786873155554346</v>
      </c>
      <c r="Q39" s="263">
        <f t="shared" si="0"/>
        <v>32.986831205354463</v>
      </c>
      <c r="R39" s="263">
        <f t="shared" si="0"/>
        <v>31.619333561263542</v>
      </c>
      <c r="S39" s="263">
        <f t="shared" si="0"/>
        <v>32.236714624464668</v>
      </c>
      <c r="T39" s="263">
        <f t="shared" si="0"/>
        <v>33.417389275686347</v>
      </c>
      <c r="U39" s="263">
        <f t="shared" si="0"/>
        <v>32.508988572413642</v>
      </c>
      <c r="V39" s="263">
        <f t="shared" si="0"/>
        <v>29.527630472678137</v>
      </c>
      <c r="W39" s="263">
        <f t="shared" si="0"/>
        <v>33.885099842710865</v>
      </c>
      <c r="DA39" s="70"/>
    </row>
    <row r="40" spans="1:105" ht="12" customHeight="1" x14ac:dyDescent="0.25">
      <c r="A40" s="60" t="s">
        <v>2736</v>
      </c>
      <c r="B40" s="331">
        <v>17.329930156477111</v>
      </c>
      <c r="C40" s="331">
        <v>16.617208049102931</v>
      </c>
      <c r="D40" s="331">
        <v>15.60424902422756</v>
      </c>
      <c r="E40" s="331">
        <v>14.906879404206069</v>
      </c>
      <c r="F40" s="331">
        <v>14.307971770789511</v>
      </c>
      <c r="G40" s="331">
        <v>11.26636242146702</v>
      </c>
      <c r="H40" s="331">
        <v>10.90700605381177</v>
      </c>
      <c r="I40" s="331">
        <v>12.877202351514381</v>
      </c>
      <c r="J40" s="331">
        <v>11.428201858534671</v>
      </c>
      <c r="K40" s="331">
        <v>11.10242114132163</v>
      </c>
      <c r="L40" s="331">
        <v>10.367641482488629</v>
      </c>
      <c r="M40" s="331">
        <v>10.41900202702482</v>
      </c>
      <c r="N40" s="331">
        <v>7.7409838464559622</v>
      </c>
      <c r="O40" s="331">
        <v>7.9969815831228548</v>
      </c>
      <c r="P40" s="331">
        <v>7.9413565670192749</v>
      </c>
      <c r="Q40" s="331">
        <v>8.0588002186191972</v>
      </c>
      <c r="R40" s="331">
        <v>7.9678315238316886</v>
      </c>
      <c r="S40" s="331">
        <v>8.1264510062849311</v>
      </c>
      <c r="T40" s="331">
        <v>8.707284014514217</v>
      </c>
      <c r="U40" s="331">
        <v>8.4981958886541147</v>
      </c>
      <c r="V40" s="331">
        <v>8.2932517130687238</v>
      </c>
      <c r="W40" s="331">
        <v>9.8836333532576379</v>
      </c>
      <c r="DA40" s="72" t="s">
        <v>2795</v>
      </c>
    </row>
    <row r="41" spans="1:105" ht="12" customHeight="1" x14ac:dyDescent="0.25">
      <c r="A41" s="59" t="s">
        <v>30</v>
      </c>
      <c r="B41" s="232">
        <v>0</v>
      </c>
      <c r="C41" s="232">
        <v>0</v>
      </c>
      <c r="D41" s="232">
        <v>0</v>
      </c>
      <c r="E41" s="232">
        <v>0</v>
      </c>
      <c r="F41" s="232">
        <v>0</v>
      </c>
      <c r="G41" s="232">
        <v>0</v>
      </c>
      <c r="H41" s="232">
        <v>0</v>
      </c>
      <c r="I41" s="232">
        <v>0</v>
      </c>
      <c r="J41" s="232">
        <v>0</v>
      </c>
      <c r="K41" s="232">
        <v>0</v>
      </c>
      <c r="L41" s="232">
        <v>0</v>
      </c>
      <c r="M41" s="232">
        <v>0</v>
      </c>
      <c r="N41" s="232">
        <v>0</v>
      </c>
      <c r="O41" s="232">
        <v>0</v>
      </c>
      <c r="P41" s="232">
        <v>0</v>
      </c>
      <c r="Q41" s="232">
        <v>0</v>
      </c>
      <c r="R41" s="232">
        <v>0</v>
      </c>
      <c r="S41" s="232">
        <v>0</v>
      </c>
      <c r="T41" s="232">
        <v>0</v>
      </c>
      <c r="U41" s="232">
        <v>0</v>
      </c>
      <c r="V41" s="232">
        <v>0</v>
      </c>
      <c r="W41" s="232">
        <v>0</v>
      </c>
      <c r="DA41" s="71" t="s">
        <v>2796</v>
      </c>
    </row>
    <row r="42" spans="1:105" ht="12" customHeight="1" x14ac:dyDescent="0.25">
      <c r="A42" s="59" t="s">
        <v>33</v>
      </c>
      <c r="B42" s="297">
        <v>0.89535530826271226</v>
      </c>
      <c r="C42" s="297">
        <v>0.92635829535627268</v>
      </c>
      <c r="D42" s="297">
        <v>1.1052033204696849</v>
      </c>
      <c r="E42" s="297">
        <v>0.97417667491587412</v>
      </c>
      <c r="F42" s="297">
        <v>1.076884166540925</v>
      </c>
      <c r="G42" s="297">
        <v>1.054079715043126</v>
      </c>
      <c r="H42" s="297">
        <v>0.89623414030255732</v>
      </c>
      <c r="I42" s="297">
        <v>0.71486875791352267</v>
      </c>
      <c r="J42" s="297">
        <v>0.68162535067350294</v>
      </c>
      <c r="K42" s="297">
        <v>0.60337897491407977</v>
      </c>
      <c r="L42" s="297">
        <v>0.55066737414847811</v>
      </c>
      <c r="M42" s="297">
        <v>0.53461380837806005</v>
      </c>
      <c r="N42" s="297">
        <v>0.41800452772781221</v>
      </c>
      <c r="O42" s="297">
        <v>0.34999483666408848</v>
      </c>
      <c r="P42" s="297">
        <v>0.34531756491852</v>
      </c>
      <c r="Q42" s="297">
        <v>0.34773748490455791</v>
      </c>
      <c r="R42" s="297">
        <v>0.27690542449280359</v>
      </c>
      <c r="S42" s="297">
        <v>0.29082660327177612</v>
      </c>
      <c r="T42" s="297">
        <v>0.29360759910068479</v>
      </c>
      <c r="U42" s="297">
        <v>0.27610966512610519</v>
      </c>
      <c r="V42" s="297">
        <v>0.2379760928724223</v>
      </c>
      <c r="W42" s="297">
        <v>0.2481907526821821</v>
      </c>
      <c r="DA42" s="122" t="s">
        <v>2797</v>
      </c>
    </row>
    <row r="43" spans="1:105" ht="12" customHeight="1" x14ac:dyDescent="0.25">
      <c r="A43" s="59" t="s">
        <v>160</v>
      </c>
      <c r="B43" s="297">
        <v>0.1891242060308963</v>
      </c>
      <c r="C43" s="297">
        <v>0.26473105194139512</v>
      </c>
      <c r="D43" s="297">
        <v>0.19388782316620159</v>
      </c>
      <c r="E43" s="297">
        <v>0.29435071930266449</v>
      </c>
      <c r="F43" s="297">
        <v>0.30793249506762971</v>
      </c>
      <c r="G43" s="297">
        <v>0.30382177371147862</v>
      </c>
      <c r="H43" s="297">
        <v>0.24617806747526841</v>
      </c>
      <c r="I43" s="297">
        <v>0.16150246824620751</v>
      </c>
      <c r="J43" s="297">
        <v>5.8940736741049937E-2</v>
      </c>
      <c r="K43" s="297">
        <v>0</v>
      </c>
      <c r="L43" s="297">
        <v>6.390083674739809E-2</v>
      </c>
      <c r="M43" s="297">
        <v>6.1383070286329902E-2</v>
      </c>
      <c r="N43" s="297">
        <v>5.1573185104334382E-2</v>
      </c>
      <c r="O43" s="297">
        <v>0.1039855342525402</v>
      </c>
      <c r="P43" s="297">
        <v>0.1552956336000566</v>
      </c>
      <c r="Q43" s="297">
        <v>0.26035051157606531</v>
      </c>
      <c r="R43" s="297">
        <v>0.15510563966392549</v>
      </c>
      <c r="S43" s="297">
        <v>0.110636228512595</v>
      </c>
      <c r="T43" s="297">
        <v>0.1224923098273407</v>
      </c>
      <c r="U43" s="297">
        <v>7.2386358142591964E-2</v>
      </c>
      <c r="V43" s="297">
        <v>2.248664805181368E-2</v>
      </c>
      <c r="W43" s="297">
        <v>2.2338008054519461E-2</v>
      </c>
      <c r="DA43" s="122" t="s">
        <v>2798</v>
      </c>
    </row>
    <row r="44" spans="1:105" ht="12" customHeight="1" x14ac:dyDescent="0.25">
      <c r="A44" s="59" t="s">
        <v>70</v>
      </c>
      <c r="B44" s="297">
        <v>13.31464952110389</v>
      </c>
      <c r="C44" s="297">
        <v>9.7080666960023798</v>
      </c>
      <c r="D44" s="297">
        <v>6.9537430707247214</v>
      </c>
      <c r="E44" s="297">
        <v>6.3878758272172167</v>
      </c>
      <c r="F44" s="297">
        <v>4.6582379505186164</v>
      </c>
      <c r="G44" s="297">
        <v>1.7288423198813661</v>
      </c>
      <c r="H44" s="297">
        <v>1.4247225155493111</v>
      </c>
      <c r="I44" s="297">
        <v>4.1236846529660456</v>
      </c>
      <c r="J44" s="297">
        <v>2.2447240458777831</v>
      </c>
      <c r="K44" s="297">
        <v>3.740324291636179</v>
      </c>
      <c r="L44" s="297">
        <v>1.4223054168517171</v>
      </c>
      <c r="M44" s="297">
        <v>1.3808410508351929</v>
      </c>
      <c r="N44" s="297">
        <v>0.4858446803347245</v>
      </c>
      <c r="O44" s="297">
        <v>0.32544034729970422</v>
      </c>
      <c r="P44" s="297">
        <v>0.26757681738494932</v>
      </c>
      <c r="Q44" s="297">
        <v>0.21555767589117741</v>
      </c>
      <c r="R44" s="297">
        <v>0.21456316151903509</v>
      </c>
      <c r="S44" s="297">
        <v>0.2137505404281928</v>
      </c>
      <c r="T44" s="297">
        <v>0.21014650709044791</v>
      </c>
      <c r="U44" s="297">
        <v>0.12836607585109741</v>
      </c>
      <c r="V44" s="297">
        <v>9.4105025766195644E-2</v>
      </c>
      <c r="W44" s="297">
        <v>0.1162318667648848</v>
      </c>
      <c r="DA44" s="122" t="s">
        <v>2799</v>
      </c>
    </row>
    <row r="45" spans="1:105" ht="12" customHeight="1" x14ac:dyDescent="0.25">
      <c r="A45" s="59" t="s">
        <v>162</v>
      </c>
      <c r="B45" s="297">
        <v>2.9308011210796079</v>
      </c>
      <c r="C45" s="297">
        <v>5.7180520058028863</v>
      </c>
      <c r="D45" s="297">
        <v>7.3514148098669549</v>
      </c>
      <c r="E45" s="297">
        <v>7.2504761827703144</v>
      </c>
      <c r="F45" s="297">
        <v>8.2649171586623407</v>
      </c>
      <c r="G45" s="297">
        <v>8.1796186128310513</v>
      </c>
      <c r="H45" s="297">
        <v>8.3398713304846321</v>
      </c>
      <c r="I45" s="297">
        <v>7.8771464723886027</v>
      </c>
      <c r="J45" s="297">
        <v>8.4429117252423378</v>
      </c>
      <c r="K45" s="297">
        <v>6.7587178747713761</v>
      </c>
      <c r="L45" s="297">
        <v>8.3307678547410404</v>
      </c>
      <c r="M45" s="297">
        <v>8.4421640975252323</v>
      </c>
      <c r="N45" s="297">
        <v>6.7855614532890911</v>
      </c>
      <c r="O45" s="297">
        <v>7.2175608649065222</v>
      </c>
      <c r="P45" s="297">
        <v>7.1731665511157496</v>
      </c>
      <c r="Q45" s="297">
        <v>7.2351545462473963</v>
      </c>
      <c r="R45" s="297">
        <v>7.3212572981559241</v>
      </c>
      <c r="S45" s="297">
        <v>7.5112376340723674</v>
      </c>
      <c r="T45" s="297">
        <v>8.0810375984957439</v>
      </c>
      <c r="U45" s="297">
        <v>8.0213337895343209</v>
      </c>
      <c r="V45" s="297">
        <v>7.9386839463782923</v>
      </c>
      <c r="W45" s="297">
        <v>9.4968727257560523</v>
      </c>
      <c r="DA45" s="122" t="s">
        <v>2800</v>
      </c>
    </row>
    <row r="46" spans="1:105" ht="12" customHeight="1" x14ac:dyDescent="0.25">
      <c r="A46" s="60" t="s">
        <v>2743</v>
      </c>
      <c r="B46" s="331">
        <v>12.037255497604869</v>
      </c>
      <c r="C46" s="331">
        <v>11.633612301042429</v>
      </c>
      <c r="D46" s="331">
        <v>10.963401993617611</v>
      </c>
      <c r="E46" s="331">
        <v>10.51243131069419</v>
      </c>
      <c r="F46" s="331">
        <v>10.117977292643589</v>
      </c>
      <c r="G46" s="331">
        <v>8.1100588241800384</v>
      </c>
      <c r="H46" s="331">
        <v>7.8715293361270744</v>
      </c>
      <c r="I46" s="331">
        <v>9.2034554265835631</v>
      </c>
      <c r="J46" s="331">
        <v>8.2443171048305288</v>
      </c>
      <c r="K46" s="331">
        <v>8.0712865057859773</v>
      </c>
      <c r="L46" s="331">
        <v>7.5083897900662473</v>
      </c>
      <c r="M46" s="331">
        <v>7.500636363241644</v>
      </c>
      <c r="N46" s="331">
        <v>5.5197973276402017</v>
      </c>
      <c r="O46" s="331">
        <v>5.6944160058355759</v>
      </c>
      <c r="P46" s="331">
        <v>5.6316331618160014</v>
      </c>
      <c r="Q46" s="331">
        <v>5.72508139023327</v>
      </c>
      <c r="R46" s="331">
        <v>5.6458949545853638</v>
      </c>
      <c r="S46" s="331">
        <v>5.7465054973107987</v>
      </c>
      <c r="T46" s="331">
        <v>6.1417915917109402</v>
      </c>
      <c r="U46" s="331">
        <v>6.0138635590429734</v>
      </c>
      <c r="V46" s="331">
        <v>5.9100829779257236</v>
      </c>
      <c r="W46" s="331">
        <v>6.9337021623159254</v>
      </c>
      <c r="DA46" s="72" t="s">
        <v>2801</v>
      </c>
    </row>
    <row r="47" spans="1:105" ht="12" customHeight="1" x14ac:dyDescent="0.25">
      <c r="A47" s="64" t="s">
        <v>30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2802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2803</v>
      </c>
    </row>
    <row r="49" spans="1:105" ht="12" customHeight="1" x14ac:dyDescent="0.25">
      <c r="A49" s="64" t="s">
        <v>33</v>
      </c>
      <c r="B49" s="231">
        <v>0.4769998629893672</v>
      </c>
      <c r="C49" s="231">
        <v>0.47382999534012582</v>
      </c>
      <c r="D49" s="231">
        <v>0.54300974598095852</v>
      </c>
      <c r="E49" s="231">
        <v>0.46894085565997512</v>
      </c>
      <c r="F49" s="231">
        <v>0.50230057336162903</v>
      </c>
      <c r="G49" s="231">
        <v>0.41714664759695952</v>
      </c>
      <c r="H49" s="231">
        <v>0.34579985875731561</v>
      </c>
      <c r="I49" s="231">
        <v>0.30969777625188089</v>
      </c>
      <c r="J49" s="231">
        <v>0.27056388728270658</v>
      </c>
      <c r="K49" s="231">
        <v>0.2360312792672441</v>
      </c>
      <c r="L49" s="231">
        <v>0.1988912237674329</v>
      </c>
      <c r="M49" s="231">
        <v>0.20053260363330319</v>
      </c>
      <c r="N49" s="231">
        <v>0.21245519629199319</v>
      </c>
      <c r="O49" s="231">
        <v>0.176875949268852</v>
      </c>
      <c r="P49" s="231">
        <v>0.17735417197534201</v>
      </c>
      <c r="Q49" s="231">
        <v>0.17710674981388891</v>
      </c>
      <c r="R49" s="231">
        <v>0.14181607296178089</v>
      </c>
      <c r="S49" s="231">
        <v>0.14792200556174659</v>
      </c>
      <c r="T49" s="231">
        <v>0.14555396319684211</v>
      </c>
      <c r="U49" s="231">
        <v>0.1333928664942973</v>
      </c>
      <c r="V49" s="231">
        <v>0.1115151299120259</v>
      </c>
      <c r="W49" s="231">
        <v>0.12782605309918121</v>
      </c>
      <c r="DA49" s="73" t="s">
        <v>2804</v>
      </c>
    </row>
    <row r="50" spans="1:105" ht="12" customHeight="1" x14ac:dyDescent="0.25">
      <c r="A50" s="64" t="s">
        <v>160</v>
      </c>
      <c r="B50" s="231">
        <v>0.10267183462892319</v>
      </c>
      <c r="C50" s="231">
        <v>0.1379843408834624</v>
      </c>
      <c r="D50" s="231">
        <v>9.7072751816502351E-2</v>
      </c>
      <c r="E50" s="231">
        <v>0.14438657319420739</v>
      </c>
      <c r="F50" s="231">
        <v>0.14636308887556829</v>
      </c>
      <c r="G50" s="231">
        <v>0.12252241822003419</v>
      </c>
      <c r="H50" s="231">
        <v>9.6790793271284981E-2</v>
      </c>
      <c r="I50" s="231">
        <v>7.1297170814494937E-2</v>
      </c>
      <c r="J50" s="231">
        <v>2.3840810679263458E-2</v>
      </c>
      <c r="K50" s="231">
        <v>0</v>
      </c>
      <c r="L50" s="231">
        <v>2.3518747085976059E-2</v>
      </c>
      <c r="M50" s="231">
        <v>2.3462527312187249E-2</v>
      </c>
      <c r="N50" s="231">
        <v>2.6711094791596279E-2</v>
      </c>
      <c r="O50" s="231">
        <v>5.3550241875155898E-2</v>
      </c>
      <c r="P50" s="231">
        <v>8.127619195228597E-2</v>
      </c>
      <c r="Q50" s="231">
        <v>0.13512117182166611</v>
      </c>
      <c r="R50" s="231">
        <v>8.0947407428418439E-2</v>
      </c>
      <c r="S50" s="231">
        <v>5.7342600080792262E-2</v>
      </c>
      <c r="T50" s="231">
        <v>6.1879519199396639E-2</v>
      </c>
      <c r="U50" s="231">
        <v>3.5636011164109832E-2</v>
      </c>
      <c r="V50" s="231">
        <v>1.073758340883714E-2</v>
      </c>
      <c r="W50" s="231">
        <v>1.172356213425655E-2</v>
      </c>
      <c r="DA50" s="73" t="s">
        <v>2805</v>
      </c>
    </row>
    <row r="51" spans="1:105" ht="12" customHeight="1" x14ac:dyDescent="0.25">
      <c r="A51" s="64" t="s">
        <v>70</v>
      </c>
      <c r="B51" s="231">
        <v>7.0076327478240064</v>
      </c>
      <c r="C51" s="231">
        <v>4.9056330506890511</v>
      </c>
      <c r="D51" s="231">
        <v>3.3752258334690639</v>
      </c>
      <c r="E51" s="231">
        <v>3.0377747147886711</v>
      </c>
      <c r="F51" s="231">
        <v>2.146520816030915</v>
      </c>
      <c r="G51" s="231">
        <v>0.67591088399905119</v>
      </c>
      <c r="H51" s="231">
        <v>0.54306569372055891</v>
      </c>
      <c r="I51" s="231">
        <v>1.764883199244208</v>
      </c>
      <c r="J51" s="231">
        <v>0.88024954147043943</v>
      </c>
      <c r="K51" s="231">
        <v>1.445464393432387</v>
      </c>
      <c r="L51" s="231">
        <v>0.5075021548922537</v>
      </c>
      <c r="M51" s="231">
        <v>0.51169039308168718</v>
      </c>
      <c r="N51" s="231">
        <v>0.24395098522675121</v>
      </c>
      <c r="O51" s="231">
        <v>0.16247902107773529</v>
      </c>
      <c r="P51" s="231">
        <v>0.1357656727511011</v>
      </c>
      <c r="Q51" s="231">
        <v>0.1084590634101005</v>
      </c>
      <c r="R51" s="231">
        <v>0.10855951744980211</v>
      </c>
      <c r="S51" s="231">
        <v>0.1074050322371721</v>
      </c>
      <c r="T51" s="231">
        <v>0.1029195010405702</v>
      </c>
      <c r="U51" s="231">
        <v>6.1266068747845771E-2</v>
      </c>
      <c r="V51" s="231">
        <v>4.3564429946243197E-2</v>
      </c>
      <c r="W51" s="231">
        <v>5.9139513699609063E-2</v>
      </c>
      <c r="DA51" s="73" t="s">
        <v>2806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2807</v>
      </c>
    </row>
    <row r="53" spans="1:105" ht="12" customHeight="1" x14ac:dyDescent="0.25">
      <c r="A53" s="64" t="s">
        <v>162</v>
      </c>
      <c r="B53" s="231">
        <v>1.5576310579873309</v>
      </c>
      <c r="C53" s="231">
        <v>2.917743185794869</v>
      </c>
      <c r="D53" s="231">
        <v>3.6032282998209082</v>
      </c>
      <c r="E53" s="231">
        <v>3.4817876658954869</v>
      </c>
      <c r="F53" s="231">
        <v>3.8458168221952711</v>
      </c>
      <c r="G53" s="231">
        <v>3.2292655834932171</v>
      </c>
      <c r="H53" s="231">
        <v>3.2100964837127388</v>
      </c>
      <c r="I53" s="231">
        <v>3.4043648532542319</v>
      </c>
      <c r="J53" s="231">
        <v>3.3432723141739329</v>
      </c>
      <c r="K53" s="231">
        <v>2.637540355462701</v>
      </c>
      <c r="L53" s="231">
        <v>3.001696050966876</v>
      </c>
      <c r="M53" s="231">
        <v>3.159031947193367</v>
      </c>
      <c r="N53" s="231">
        <v>3.4405475728603792</v>
      </c>
      <c r="O53" s="231">
        <v>3.6387566214528091</v>
      </c>
      <c r="P53" s="231">
        <v>3.6752684083761031</v>
      </c>
      <c r="Q53" s="231">
        <v>3.6760958308189959</v>
      </c>
      <c r="R53" s="231">
        <v>3.7405465959902928</v>
      </c>
      <c r="S53" s="231">
        <v>3.8112335694163639</v>
      </c>
      <c r="T53" s="231">
        <v>3.9964950399500911</v>
      </c>
      <c r="U53" s="231">
        <v>3.8659211555958768</v>
      </c>
      <c r="V53" s="231">
        <v>3.71111476107433</v>
      </c>
      <c r="W53" s="231">
        <v>4.8794380504792434</v>
      </c>
      <c r="DA53" s="73" t="s">
        <v>2808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2809</v>
      </c>
    </row>
    <row r="55" spans="1:105" ht="12" customHeight="1" x14ac:dyDescent="0.25">
      <c r="A55" s="64" t="s">
        <v>73</v>
      </c>
      <c r="B55" s="231">
        <v>1.655926202371671</v>
      </c>
      <c r="C55" s="231">
        <v>1.677630097918577</v>
      </c>
      <c r="D55" s="231">
        <v>1.699333993463539</v>
      </c>
      <c r="E55" s="231">
        <v>1.721037889012762</v>
      </c>
      <c r="F55" s="231">
        <v>1.755604959987016</v>
      </c>
      <c r="G55" s="231">
        <v>1.7901691371075179</v>
      </c>
      <c r="H55" s="231">
        <v>1.816697085171177</v>
      </c>
      <c r="I55" s="231">
        <v>1.872965157842241</v>
      </c>
      <c r="J55" s="231">
        <v>1.8633199466610619</v>
      </c>
      <c r="K55" s="231">
        <v>1.9959538992751951</v>
      </c>
      <c r="L55" s="231">
        <v>2.1671744843173499</v>
      </c>
      <c r="M55" s="231">
        <v>2.1639594139258631</v>
      </c>
      <c r="N55" s="231">
        <v>4.3407791094236821E-2</v>
      </c>
      <c r="O55" s="231">
        <v>9.6058547838792099E-2</v>
      </c>
      <c r="P55" s="231">
        <v>9.6058547838858865E-2</v>
      </c>
      <c r="Q55" s="231">
        <v>0.1065082500816025</v>
      </c>
      <c r="R55" s="231">
        <v>0.13705575960093139</v>
      </c>
      <c r="S55" s="231">
        <v>0.21695503374172001</v>
      </c>
      <c r="T55" s="231">
        <v>0.4459687518491775</v>
      </c>
      <c r="U55" s="231">
        <v>0.47841462876570762</v>
      </c>
      <c r="V55" s="231">
        <v>0.47841462876635221</v>
      </c>
      <c r="W55" s="231">
        <v>0.44442054063383929</v>
      </c>
      <c r="DA55" s="73" t="s">
        <v>2810</v>
      </c>
    </row>
    <row r="56" spans="1:105" ht="12" customHeight="1" x14ac:dyDescent="0.25">
      <c r="A56" s="64" t="s">
        <v>79</v>
      </c>
      <c r="B56" s="231">
        <v>1.236393791803571</v>
      </c>
      <c r="C56" s="231">
        <v>1.520791630416344</v>
      </c>
      <c r="D56" s="231">
        <v>1.645531369066642</v>
      </c>
      <c r="E56" s="231">
        <v>1.6585036121430861</v>
      </c>
      <c r="F56" s="231">
        <v>1.721371032193187</v>
      </c>
      <c r="G56" s="231">
        <v>1.8750441537632581</v>
      </c>
      <c r="H56" s="231">
        <v>1.859079421493999</v>
      </c>
      <c r="I56" s="231">
        <v>1.780247269176505</v>
      </c>
      <c r="J56" s="231">
        <v>1.8630706045631249</v>
      </c>
      <c r="K56" s="231">
        <v>1.756296578348451</v>
      </c>
      <c r="L56" s="231">
        <v>1.6096071290363581</v>
      </c>
      <c r="M56" s="231">
        <v>1.4419594780952361</v>
      </c>
      <c r="N56" s="231">
        <v>1.5527246873752449</v>
      </c>
      <c r="O56" s="231">
        <v>1.5666956243222321</v>
      </c>
      <c r="P56" s="231">
        <v>1.46591016892231</v>
      </c>
      <c r="Q56" s="231">
        <v>1.5217903242870161</v>
      </c>
      <c r="R56" s="231">
        <v>1.436969601154138</v>
      </c>
      <c r="S56" s="231">
        <v>1.405647256273004</v>
      </c>
      <c r="T56" s="231">
        <v>1.388974816474863</v>
      </c>
      <c r="U56" s="231">
        <v>1.4392328282751361</v>
      </c>
      <c r="V56" s="231">
        <v>1.554736444817935</v>
      </c>
      <c r="W56" s="231">
        <v>1.411154442269795</v>
      </c>
      <c r="DA56" s="73" t="s">
        <v>2811</v>
      </c>
    </row>
    <row r="57" spans="1:105" ht="12" customHeight="1" x14ac:dyDescent="0.25">
      <c r="A57" s="60" t="s">
        <v>2755</v>
      </c>
      <c r="B57" s="331">
        <v>0</v>
      </c>
      <c r="C57" s="331">
        <v>0</v>
      </c>
      <c r="D57" s="331">
        <v>0</v>
      </c>
      <c r="E57" s="331">
        <v>0</v>
      </c>
      <c r="F57" s="331">
        <v>0</v>
      </c>
      <c r="G57" s="331">
        <v>0</v>
      </c>
      <c r="H57" s="331">
        <v>0</v>
      </c>
      <c r="I57" s="331">
        <v>0</v>
      </c>
      <c r="J57" s="331">
        <v>0</v>
      </c>
      <c r="K57" s="331">
        <v>0</v>
      </c>
      <c r="L57" s="331">
        <v>0</v>
      </c>
      <c r="M57" s="331">
        <v>0</v>
      </c>
      <c r="N57" s="331">
        <v>0</v>
      </c>
      <c r="O57" s="331">
        <v>0</v>
      </c>
      <c r="P57" s="331">
        <v>0</v>
      </c>
      <c r="Q57" s="331">
        <v>0</v>
      </c>
      <c r="R57" s="331">
        <v>0</v>
      </c>
      <c r="S57" s="331">
        <v>0</v>
      </c>
      <c r="T57" s="331">
        <v>0</v>
      </c>
      <c r="U57" s="331">
        <v>0</v>
      </c>
      <c r="V57" s="331">
        <v>0</v>
      </c>
      <c r="W57" s="331">
        <v>0</v>
      </c>
      <c r="DA57" s="72" t="s">
        <v>2812</v>
      </c>
    </row>
    <row r="58" spans="1:105" ht="12" customHeight="1" x14ac:dyDescent="0.25">
      <c r="A58" s="60" t="s">
        <v>2757</v>
      </c>
      <c r="B58" s="331">
        <v>32.799366648254363</v>
      </c>
      <c r="C58" s="331">
        <v>32.015013544538228</v>
      </c>
      <c r="D58" s="331">
        <v>33.355030879324168</v>
      </c>
      <c r="E58" s="331">
        <v>29.852441514267841</v>
      </c>
      <c r="F58" s="331">
        <v>27.51144037285524</v>
      </c>
      <c r="G58" s="331">
        <v>25.66807130539588</v>
      </c>
      <c r="H58" s="331">
        <v>24.215527252766169</v>
      </c>
      <c r="I58" s="331">
        <v>24.537787236644022</v>
      </c>
      <c r="J58" s="331">
        <v>22.243292148628939</v>
      </c>
      <c r="K58" s="331">
        <v>18.77657286246</v>
      </c>
      <c r="L58" s="331">
        <v>21.05516403944484</v>
      </c>
      <c r="M58" s="331">
        <v>17.75825151853326</v>
      </c>
      <c r="N58" s="331">
        <v>17.405506809228012</v>
      </c>
      <c r="O58" s="331">
        <v>17.815958328507929</v>
      </c>
      <c r="P58" s="331">
        <v>19.213883426719072</v>
      </c>
      <c r="Q58" s="331">
        <v>19.202949596501991</v>
      </c>
      <c r="R58" s="331">
        <v>18.005607082846488</v>
      </c>
      <c r="S58" s="331">
        <v>18.36375812086894</v>
      </c>
      <c r="T58" s="331">
        <v>18.56831366946119</v>
      </c>
      <c r="U58" s="331">
        <v>17.996929124716559</v>
      </c>
      <c r="V58" s="331">
        <v>15.32429578168369</v>
      </c>
      <c r="W58" s="331">
        <v>17.067764327137301</v>
      </c>
      <c r="DA58" s="72" t="s">
        <v>2813</v>
      </c>
    </row>
    <row r="59" spans="1:105" ht="12" customHeight="1" x14ac:dyDescent="0.25">
      <c r="A59" s="132" t="s">
        <v>2759</v>
      </c>
      <c r="B59" s="318">
        <v>8.2563232849435391</v>
      </c>
      <c r="C59" s="318">
        <v>8.0588843263417651</v>
      </c>
      <c r="D59" s="318">
        <v>8.3961962153812397</v>
      </c>
      <c r="E59" s="318">
        <v>7.5145172963204896</v>
      </c>
      <c r="F59" s="318">
        <v>6.9252357275267533</v>
      </c>
      <c r="G59" s="318">
        <v>6.4612191165468786</v>
      </c>
      <c r="H59" s="318">
        <v>6.0955817732181394</v>
      </c>
      <c r="I59" s="318">
        <v>6.1767017118203027</v>
      </c>
      <c r="J59" s="318">
        <v>5.5991267413787389</v>
      </c>
      <c r="K59" s="318">
        <v>4.7264771115334403</v>
      </c>
      <c r="L59" s="318">
        <v>5.3000487171427233</v>
      </c>
      <c r="M59" s="318">
        <v>4.4701431916263354</v>
      </c>
      <c r="N59" s="318">
        <v>4.3813495759352046</v>
      </c>
      <c r="O59" s="318">
        <v>4.4846692672058781</v>
      </c>
      <c r="P59" s="318">
        <v>4.836557816236196</v>
      </c>
      <c r="Q59" s="318">
        <v>4.8338055302550984</v>
      </c>
      <c r="R59" s="318">
        <v>4.5324080373839131</v>
      </c>
      <c r="S59" s="318">
        <v>4.6225625451359322</v>
      </c>
      <c r="T59" s="318">
        <v>4.6740536838831623</v>
      </c>
      <c r="U59" s="318">
        <v>4.5302236041129156</v>
      </c>
      <c r="V59" s="318">
        <v>3.8574629030042842</v>
      </c>
      <c r="W59" s="318">
        <v>4.2963323513922864</v>
      </c>
      <c r="DA59" s="139" t="s">
        <v>2814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2" t="s">
        <v>102</v>
      </c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DA61" s="88"/>
    </row>
    <row r="62" spans="1:105" ht="12" customHeight="1" x14ac:dyDescent="0.25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DA62" s="173"/>
    </row>
    <row r="63" spans="1:105" ht="12" customHeight="1" x14ac:dyDescent="0.25">
      <c r="A63" s="35" t="s">
        <v>27</v>
      </c>
      <c r="B63" s="234">
        <f t="shared" ref="B63:W63" si="1">SUM(B$64:B$71,B$73:B$77)</f>
        <v>0.99999999999999967</v>
      </c>
      <c r="C63" s="234">
        <f t="shared" si="1"/>
        <v>1.0000000000000002</v>
      </c>
      <c r="D63" s="234">
        <f t="shared" si="1"/>
        <v>0.99999999999999956</v>
      </c>
      <c r="E63" s="234">
        <f t="shared" si="1"/>
        <v>0.99999999999999989</v>
      </c>
      <c r="F63" s="234">
        <f t="shared" si="1"/>
        <v>0.99999999999999989</v>
      </c>
      <c r="G63" s="234">
        <f t="shared" si="1"/>
        <v>1.0000000000000002</v>
      </c>
      <c r="H63" s="234">
        <f t="shared" si="1"/>
        <v>1</v>
      </c>
      <c r="I63" s="234">
        <f t="shared" si="1"/>
        <v>0.99999999999999989</v>
      </c>
      <c r="J63" s="234">
        <f t="shared" si="1"/>
        <v>0.99999999999999978</v>
      </c>
      <c r="K63" s="234">
        <f t="shared" si="1"/>
        <v>1</v>
      </c>
      <c r="L63" s="234">
        <f t="shared" si="1"/>
        <v>1.0000000000000002</v>
      </c>
      <c r="M63" s="234">
        <f t="shared" si="1"/>
        <v>0.99999999999999978</v>
      </c>
      <c r="N63" s="234">
        <f t="shared" si="1"/>
        <v>1.0000000000000002</v>
      </c>
      <c r="O63" s="234">
        <f t="shared" si="1"/>
        <v>1.0000000000000004</v>
      </c>
      <c r="P63" s="234">
        <f t="shared" si="1"/>
        <v>0.99999999999999989</v>
      </c>
      <c r="Q63" s="234">
        <f t="shared" si="1"/>
        <v>0.99999999999999978</v>
      </c>
      <c r="R63" s="234">
        <f t="shared" si="1"/>
        <v>1.0000000000000002</v>
      </c>
      <c r="S63" s="234">
        <f t="shared" si="1"/>
        <v>1</v>
      </c>
      <c r="T63" s="234">
        <f t="shared" si="1"/>
        <v>0.99999999999999967</v>
      </c>
      <c r="U63" s="234">
        <f t="shared" si="1"/>
        <v>1</v>
      </c>
      <c r="V63" s="234">
        <f t="shared" si="1"/>
        <v>1.0000000000000004</v>
      </c>
      <c r="W63" s="234">
        <f t="shared" si="1"/>
        <v>1</v>
      </c>
      <c r="DA63" s="95"/>
    </row>
    <row r="64" spans="1:105" ht="12" customHeight="1" x14ac:dyDescent="0.25">
      <c r="A64" s="55" t="s">
        <v>92</v>
      </c>
      <c r="B64" s="301">
        <f t="shared" ref="B64:W64" si="2">IF(B$6=0,0,B$6/B$5)</f>
        <v>2.2697502218341045E-2</v>
      </c>
      <c r="C64" s="301">
        <f t="shared" si="2"/>
        <v>2.2538462594154814E-2</v>
      </c>
      <c r="D64" s="301">
        <f t="shared" si="2"/>
        <v>2.3972638690452099E-2</v>
      </c>
      <c r="E64" s="301">
        <f t="shared" si="2"/>
        <v>2.2904046760568935E-2</v>
      </c>
      <c r="F64" s="301">
        <f t="shared" si="2"/>
        <v>2.218599752263745E-2</v>
      </c>
      <c r="G64" s="301">
        <f t="shared" si="2"/>
        <v>2.4592448811812846E-2</v>
      </c>
      <c r="H64" s="301">
        <f t="shared" si="2"/>
        <v>2.4144265202137596E-2</v>
      </c>
      <c r="I64" s="301">
        <f t="shared" si="2"/>
        <v>2.1932765511863794E-2</v>
      </c>
      <c r="J64" s="301">
        <f t="shared" si="2"/>
        <v>2.2110665200844926E-2</v>
      </c>
      <c r="K64" s="301">
        <f t="shared" si="2"/>
        <v>2.0019506869130795E-2</v>
      </c>
      <c r="L64" s="301">
        <f t="shared" si="2"/>
        <v>2.271692095663555E-2</v>
      </c>
      <c r="M64" s="301">
        <f t="shared" si="2"/>
        <v>2.0132348179236825E-2</v>
      </c>
      <c r="N64" s="301">
        <f t="shared" si="2"/>
        <v>2.4356457903717384E-2</v>
      </c>
      <c r="O64" s="301">
        <f t="shared" si="2"/>
        <v>2.4216983873039548E-2</v>
      </c>
      <c r="P64" s="301">
        <f t="shared" si="2"/>
        <v>2.5578864382820993E-2</v>
      </c>
      <c r="Q64" s="301">
        <f t="shared" si="2"/>
        <v>2.5313863410010611E-2</v>
      </c>
      <c r="R64" s="301">
        <f t="shared" si="2"/>
        <v>2.4488676256069503E-2</v>
      </c>
      <c r="S64" s="301">
        <f t="shared" si="2"/>
        <v>2.4514417722716165E-2</v>
      </c>
      <c r="T64" s="301">
        <f t="shared" si="2"/>
        <v>2.3631214493154199E-2</v>
      </c>
      <c r="U64" s="301">
        <f t="shared" si="2"/>
        <v>2.3489630378258349E-2</v>
      </c>
      <c r="V64" s="301">
        <f t="shared" si="2"/>
        <v>2.1318436327665172E-2</v>
      </c>
      <c r="W64" s="301">
        <f t="shared" si="2"/>
        <v>2.0447889428868361E-2</v>
      </c>
      <c r="DA64" s="67"/>
    </row>
    <row r="65" spans="1:105" ht="12" customHeight="1" x14ac:dyDescent="0.25">
      <c r="A65" s="202" t="s">
        <v>93</v>
      </c>
      <c r="B65" s="235">
        <f t="shared" ref="B65:W65" si="3">IF(B$7=0,0,B$7/B$5)</f>
        <v>4.7839671957566228E-3</v>
      </c>
      <c r="C65" s="235">
        <f t="shared" si="3"/>
        <v>4.7504463114930867E-3</v>
      </c>
      <c r="D65" s="235">
        <f t="shared" si="3"/>
        <v>5.0527285331941289E-3</v>
      </c>
      <c r="E65" s="235">
        <f t="shared" si="3"/>
        <v>4.8275007222643249E-3</v>
      </c>
      <c r="F65" s="235">
        <f t="shared" si="3"/>
        <v>4.6761570208227431E-3</v>
      </c>
      <c r="G65" s="235">
        <f t="shared" si="3"/>
        <v>5.183366312614267E-3</v>
      </c>
      <c r="H65" s="235">
        <f t="shared" si="3"/>
        <v>5.0889023638618063E-3</v>
      </c>
      <c r="I65" s="235">
        <f t="shared" si="3"/>
        <v>4.6227831464288535E-3</v>
      </c>
      <c r="J65" s="235">
        <f t="shared" si="3"/>
        <v>4.6602791787250129E-3</v>
      </c>
      <c r="K65" s="235">
        <f t="shared" si="3"/>
        <v>4.2195243871264191E-3</v>
      </c>
      <c r="L65" s="235">
        <f t="shared" si="3"/>
        <v>4.7880600957634261E-3</v>
      </c>
      <c r="M65" s="235">
        <f t="shared" si="3"/>
        <v>4.2433080229062736E-3</v>
      </c>
      <c r="N65" s="235">
        <f t="shared" si="3"/>
        <v>5.133626356562484E-3</v>
      </c>
      <c r="O65" s="235">
        <f t="shared" si="3"/>
        <v>5.1042293250739912E-3</v>
      </c>
      <c r="P65" s="235">
        <f t="shared" si="3"/>
        <v>5.3912737593320506E-3</v>
      </c>
      <c r="Q65" s="235">
        <f t="shared" si="3"/>
        <v>5.3354193332118029E-3</v>
      </c>
      <c r="R65" s="235">
        <f t="shared" si="3"/>
        <v>5.1614941040460998E-3</v>
      </c>
      <c r="S65" s="235">
        <f t="shared" si="3"/>
        <v>5.1669196495895539E-3</v>
      </c>
      <c r="T65" s="235">
        <f t="shared" si="3"/>
        <v>4.9807663347108582E-3</v>
      </c>
      <c r="U65" s="235">
        <f t="shared" si="3"/>
        <v>4.9509245594094925E-3</v>
      </c>
      <c r="V65" s="235">
        <f t="shared" si="3"/>
        <v>4.4933005876727971E-3</v>
      </c>
      <c r="W65" s="235">
        <f t="shared" si="3"/>
        <v>4.3098148558002262E-3</v>
      </c>
      <c r="DA65" s="174"/>
    </row>
    <row r="66" spans="1:105" ht="12" customHeight="1" x14ac:dyDescent="0.25">
      <c r="A66" s="202" t="s">
        <v>94</v>
      </c>
      <c r="B66" s="235">
        <f t="shared" ref="B66:W66" si="4">IF(B$8=0,0,B$8/B$5)</f>
        <v>1.8537516324083139E-2</v>
      </c>
      <c r="C66" s="235">
        <f t="shared" si="4"/>
        <v>1.8407625395946297E-2</v>
      </c>
      <c r="D66" s="235">
        <f t="shared" si="4"/>
        <v>1.9578946475286813E-2</v>
      </c>
      <c r="E66" s="235">
        <f t="shared" si="4"/>
        <v>1.8706205494652128E-2</v>
      </c>
      <c r="F66" s="235">
        <f t="shared" si="4"/>
        <v>1.8119759931541038E-2</v>
      </c>
      <c r="G66" s="235">
        <f t="shared" si="4"/>
        <v>2.0085158133822174E-2</v>
      </c>
      <c r="H66" s="235">
        <f t="shared" si="4"/>
        <v>1.9719117373009829E-2</v>
      </c>
      <c r="I66" s="235">
        <f t="shared" si="4"/>
        <v>1.7912940146335599E-2</v>
      </c>
      <c r="J66" s="235">
        <f t="shared" si="4"/>
        <v>1.8058234476822425E-2</v>
      </c>
      <c r="K66" s="235">
        <f t="shared" si="4"/>
        <v>1.635034250979054E-2</v>
      </c>
      <c r="L66" s="235">
        <f t="shared" si="4"/>
        <v>1.8553376006556776E-2</v>
      </c>
      <c r="M66" s="235">
        <f t="shared" si="4"/>
        <v>1.6442502325791402E-2</v>
      </c>
      <c r="N66" s="235">
        <f t="shared" si="4"/>
        <v>1.9892419511348562E-2</v>
      </c>
      <c r="O66" s="235">
        <f t="shared" si="4"/>
        <v>1.9778508205355309E-2</v>
      </c>
      <c r="P66" s="235">
        <f t="shared" si="4"/>
        <v>2.0890783994059671E-2</v>
      </c>
      <c r="Q66" s="235">
        <f t="shared" si="4"/>
        <v>2.0674352255795499E-2</v>
      </c>
      <c r="R66" s="235">
        <f t="shared" si="4"/>
        <v>2.0000404955803779E-2</v>
      </c>
      <c r="S66" s="235">
        <f t="shared" si="4"/>
        <v>2.002142854040697E-2</v>
      </c>
      <c r="T66" s="235">
        <f t="shared" si="4"/>
        <v>1.9300098319663204E-2</v>
      </c>
      <c r="U66" s="235">
        <f t="shared" si="4"/>
        <v>1.9184463664542795E-2</v>
      </c>
      <c r="V66" s="235">
        <f t="shared" si="4"/>
        <v>1.7411204881772432E-2</v>
      </c>
      <c r="W66" s="235">
        <f t="shared" si="4"/>
        <v>1.6700211346356651E-2</v>
      </c>
      <c r="DA66" s="174"/>
    </row>
    <row r="67" spans="1:105" ht="12" customHeight="1" x14ac:dyDescent="0.25">
      <c r="A67" s="202" t="s">
        <v>95</v>
      </c>
      <c r="B67" s="235">
        <f t="shared" ref="B67:W67" si="5">IF(B$9=0,0,B$9/B$5)</f>
        <v>2.6072558680694895E-2</v>
      </c>
      <c r="C67" s="235">
        <f t="shared" si="5"/>
        <v>2.5889870299644752E-2</v>
      </c>
      <c r="D67" s="235">
        <f t="shared" si="5"/>
        <v>2.7537304456472154E-2</v>
      </c>
      <c r="E67" s="235">
        <f t="shared" si="5"/>
        <v>2.6309815831090173E-2</v>
      </c>
      <c r="F67" s="235">
        <f t="shared" si="5"/>
        <v>2.5484994636603458E-2</v>
      </c>
      <c r="G67" s="235">
        <f t="shared" si="5"/>
        <v>2.824927864661049E-2</v>
      </c>
      <c r="H67" s="235">
        <f t="shared" si="5"/>
        <v>2.7734451360745479E-2</v>
      </c>
      <c r="I67" s="235">
        <f t="shared" si="5"/>
        <v>2.5194107718861842E-2</v>
      </c>
      <c r="J67" s="235">
        <f t="shared" si="5"/>
        <v>2.5398460604726524E-2</v>
      </c>
      <c r="K67" s="235">
        <f t="shared" si="5"/>
        <v>2.2996352752075518E-2</v>
      </c>
      <c r="L67" s="235">
        <f t="shared" si="5"/>
        <v>2.6094864932229459E-2</v>
      </c>
      <c r="M67" s="235">
        <f t="shared" si="5"/>
        <v>2.3125973256175249E-2</v>
      </c>
      <c r="N67" s="235">
        <f t="shared" si="5"/>
        <v>2.7978196536330643E-2</v>
      </c>
      <c r="O67" s="235">
        <f t="shared" si="5"/>
        <v>2.7817983098997336E-2</v>
      </c>
      <c r="P67" s="235">
        <f t="shared" si="5"/>
        <v>2.9382371513449346E-2</v>
      </c>
      <c r="Q67" s="235">
        <f t="shared" si="5"/>
        <v>2.9077965621224926E-2</v>
      </c>
      <c r="R67" s="235">
        <f t="shared" si="5"/>
        <v>2.8130075395828225E-2</v>
      </c>
      <c r="S67" s="235">
        <f t="shared" si="5"/>
        <v>2.8159644548117157E-2</v>
      </c>
      <c r="T67" s="235">
        <f t="shared" si="5"/>
        <v>2.7145111415430589E-2</v>
      </c>
      <c r="U67" s="235">
        <f t="shared" si="5"/>
        <v>2.6982474130130829E-2</v>
      </c>
      <c r="V67" s="235">
        <f t="shared" si="5"/>
        <v>2.4488429466241659E-2</v>
      </c>
      <c r="W67" s="235">
        <f t="shared" si="5"/>
        <v>2.3488434626067756E-2</v>
      </c>
      <c r="DA67" s="174"/>
    </row>
    <row r="68" spans="1:105" ht="12" customHeight="1" x14ac:dyDescent="0.25">
      <c r="A68" s="56" t="s">
        <v>96</v>
      </c>
      <c r="B68" s="302">
        <f t="shared" ref="B68:W68" si="6">IF(B$10=0,0,B$10/B$5)</f>
        <v>0.10466640456014353</v>
      </c>
      <c r="C68" s="302">
        <f t="shared" si="6"/>
        <v>0.11705637954521485</v>
      </c>
      <c r="D68" s="302">
        <f t="shared" si="6"/>
        <v>0.1185819940266897</v>
      </c>
      <c r="E68" s="302">
        <f t="shared" si="6"/>
        <v>0.1209534867703963</v>
      </c>
      <c r="F68" s="302">
        <f t="shared" si="6"/>
        <v>0.12472162612134967</v>
      </c>
      <c r="G68" s="302">
        <f t="shared" si="6"/>
        <v>0.11879028810391283</v>
      </c>
      <c r="H68" s="302">
        <f t="shared" si="6"/>
        <v>0.11984167937617429</v>
      </c>
      <c r="I68" s="302">
        <f t="shared" si="6"/>
        <v>0.12428505966730309</v>
      </c>
      <c r="J68" s="302">
        <f t="shared" si="6"/>
        <v>0.12448573566586986</v>
      </c>
      <c r="K68" s="302">
        <f t="shared" si="6"/>
        <v>0.12604622463351445</v>
      </c>
      <c r="L68" s="302">
        <f t="shared" si="6"/>
        <v>0.12268359970399374</v>
      </c>
      <c r="M68" s="302">
        <f t="shared" si="6"/>
        <v>0.13090754611697406</v>
      </c>
      <c r="N68" s="302">
        <f t="shared" si="6"/>
        <v>0.12475718174439117</v>
      </c>
      <c r="O68" s="302">
        <f t="shared" si="6"/>
        <v>0.1255217348932329</v>
      </c>
      <c r="P68" s="302">
        <f t="shared" si="6"/>
        <v>0.12294613286384376</v>
      </c>
      <c r="Q68" s="302">
        <f t="shared" si="6"/>
        <v>0.1233316898881657</v>
      </c>
      <c r="R68" s="302">
        <f t="shared" si="6"/>
        <v>0.12568378555137183</v>
      </c>
      <c r="S68" s="302">
        <f t="shared" si="6"/>
        <v>0.12572868302094589</v>
      </c>
      <c r="T68" s="302">
        <f t="shared" si="6"/>
        <v>0.12796359892548723</v>
      </c>
      <c r="U68" s="302">
        <f t="shared" si="6"/>
        <v>0.12786720484287456</v>
      </c>
      <c r="V68" s="302">
        <f t="shared" si="6"/>
        <v>0.13305857312076819</v>
      </c>
      <c r="W68" s="302">
        <f t="shared" si="6"/>
        <v>0.13847365321970098</v>
      </c>
      <c r="DA68" s="68"/>
    </row>
    <row r="69" spans="1:105" ht="12" customHeight="1" x14ac:dyDescent="0.25">
      <c r="A69" s="203" t="s">
        <v>2709</v>
      </c>
      <c r="B69" s="303">
        <f t="shared" ref="B69:W69" si="7">IF(B$16=0,0,B$16/B$5)</f>
        <v>5.5422962656991183E-2</v>
      </c>
      <c r="C69" s="303">
        <f t="shared" si="7"/>
        <v>5.4492261753775147E-2</v>
      </c>
      <c r="D69" s="303">
        <f t="shared" si="7"/>
        <v>5.2426332854982292E-2</v>
      </c>
      <c r="E69" s="303">
        <f t="shared" si="7"/>
        <v>5.3664265018795891E-2</v>
      </c>
      <c r="F69" s="303">
        <f t="shared" si="7"/>
        <v>5.4288642354708941E-2</v>
      </c>
      <c r="G69" s="303">
        <f t="shared" si="7"/>
        <v>5.1699005907962614E-2</v>
      </c>
      <c r="H69" s="303">
        <f t="shared" si="7"/>
        <v>5.2219033655604083E-2</v>
      </c>
      <c r="I69" s="303">
        <f t="shared" si="7"/>
        <v>5.4734173116723558E-2</v>
      </c>
      <c r="J69" s="303">
        <f t="shared" si="7"/>
        <v>5.4526431932450187E-2</v>
      </c>
      <c r="K69" s="303">
        <f t="shared" si="7"/>
        <v>5.7257114983439675E-2</v>
      </c>
      <c r="L69" s="303">
        <f t="shared" si="7"/>
        <v>5.389981780129037E-2</v>
      </c>
      <c r="M69" s="303">
        <f t="shared" si="7"/>
        <v>5.6577270288823527E-2</v>
      </c>
      <c r="N69" s="303">
        <f t="shared" si="7"/>
        <v>5.1392558358613206E-2</v>
      </c>
      <c r="O69" s="303">
        <f t="shared" si="7"/>
        <v>5.1500293585020784E-2</v>
      </c>
      <c r="P69" s="303">
        <f t="shared" si="7"/>
        <v>4.988271861626048E-2</v>
      </c>
      <c r="Q69" s="303">
        <f t="shared" si="7"/>
        <v>5.0213651563664613E-2</v>
      </c>
      <c r="R69" s="303">
        <f t="shared" si="7"/>
        <v>5.1090480089772294E-2</v>
      </c>
      <c r="S69" s="303">
        <f t="shared" si="7"/>
        <v>5.1040332384897052E-2</v>
      </c>
      <c r="T69" s="303">
        <f t="shared" si="7"/>
        <v>5.2006580925391857E-2</v>
      </c>
      <c r="U69" s="303">
        <f t="shared" si="7"/>
        <v>5.222530638036571E-2</v>
      </c>
      <c r="V69" s="303">
        <f t="shared" si="7"/>
        <v>5.4703869617303537E-2</v>
      </c>
      <c r="W69" s="303">
        <f t="shared" si="7"/>
        <v>5.5269645910722337E-2</v>
      </c>
      <c r="DA69" s="175"/>
    </row>
    <row r="70" spans="1:105" ht="12" customHeight="1" x14ac:dyDescent="0.25">
      <c r="A70" s="203" t="s">
        <v>2721</v>
      </c>
      <c r="B70" s="303">
        <f t="shared" ref="B70:W70" si="8">IF(B$27=0,0,B$27/B$5)</f>
        <v>0.41673804613237603</v>
      </c>
      <c r="C70" s="303">
        <f t="shared" si="8"/>
        <v>0.4097398912639631</v>
      </c>
      <c r="D70" s="303">
        <f t="shared" si="8"/>
        <v>0.39420569512111658</v>
      </c>
      <c r="E70" s="303">
        <f t="shared" si="8"/>
        <v>0.40351399273748423</v>
      </c>
      <c r="F70" s="303">
        <f t="shared" si="8"/>
        <v>0.408208830013292</v>
      </c>
      <c r="G70" s="303">
        <f t="shared" si="8"/>
        <v>0.38873675596179602</v>
      </c>
      <c r="H70" s="303">
        <f t="shared" si="8"/>
        <v>0.39264696460271509</v>
      </c>
      <c r="I70" s="303">
        <f t="shared" si="8"/>
        <v>0.41155887862767127</v>
      </c>
      <c r="J70" s="303">
        <f t="shared" si="8"/>
        <v>0.4099968247228466</v>
      </c>
      <c r="K70" s="303">
        <f t="shared" si="8"/>
        <v>0.43052946074086373</v>
      </c>
      <c r="L70" s="303">
        <f t="shared" si="8"/>
        <v>0.40528516846739504</v>
      </c>
      <c r="M70" s="303">
        <f t="shared" si="8"/>
        <v>0.4254175515948076</v>
      </c>
      <c r="N70" s="303">
        <f t="shared" si="8"/>
        <v>0.38643250611957236</v>
      </c>
      <c r="O70" s="303">
        <f t="shared" si="8"/>
        <v>0.38724259214890627</v>
      </c>
      <c r="P70" s="303">
        <f t="shared" si="8"/>
        <v>0.37507967267226611</v>
      </c>
      <c r="Q70" s="303">
        <f t="shared" si="8"/>
        <v>0.37756803387293958</v>
      </c>
      <c r="R70" s="303">
        <f t="shared" si="8"/>
        <v>0.38416110990578789</v>
      </c>
      <c r="S70" s="303">
        <f t="shared" si="8"/>
        <v>0.38378403774028352</v>
      </c>
      <c r="T70" s="303">
        <f t="shared" si="8"/>
        <v>0.39104948349669644</v>
      </c>
      <c r="U70" s="303">
        <f t="shared" si="8"/>
        <v>0.39269413066774994</v>
      </c>
      <c r="V70" s="303">
        <f t="shared" si="8"/>
        <v>0.41133101962241697</v>
      </c>
      <c r="W70" s="303">
        <f t="shared" si="8"/>
        <v>0.41558522213639293</v>
      </c>
      <c r="DA70" s="175"/>
    </row>
    <row r="71" spans="1:105" ht="12" customHeight="1" x14ac:dyDescent="0.25">
      <c r="A71" s="203" t="s">
        <v>2733</v>
      </c>
      <c r="B71" s="303">
        <f t="shared" ref="B71:W71" si="9">IF(B$38=0,0,B$38/B$5)</f>
        <v>0.10099512400364806</v>
      </c>
      <c r="C71" s="303">
        <f t="shared" si="9"/>
        <v>0.10028745906273649</v>
      </c>
      <c r="D71" s="303">
        <f t="shared" si="9"/>
        <v>0.10666898912253171</v>
      </c>
      <c r="E71" s="303">
        <f t="shared" si="9"/>
        <v>0.1019141674937166</v>
      </c>
      <c r="F71" s="303">
        <f t="shared" si="9"/>
        <v>9.8719125540288999E-2</v>
      </c>
      <c r="G71" s="303">
        <f t="shared" si="9"/>
        <v>0.10942690492592624</v>
      </c>
      <c r="H71" s="303">
        <f t="shared" si="9"/>
        <v>0.10743266085448042</v>
      </c>
      <c r="I71" s="303">
        <f t="shared" si="9"/>
        <v>9.7592340835797931E-2</v>
      </c>
      <c r="J71" s="303">
        <f t="shared" si="9"/>
        <v>9.8383925785367435E-2</v>
      </c>
      <c r="K71" s="303">
        <f t="shared" si="9"/>
        <v>8.9079078362461553E-2</v>
      </c>
      <c r="L71" s="303">
        <f t="shared" si="9"/>
        <v>0.10108152989374032</v>
      </c>
      <c r="M71" s="303">
        <f t="shared" si="9"/>
        <v>8.9581178637516717E-2</v>
      </c>
      <c r="N71" s="303">
        <f t="shared" si="9"/>
        <v>0.10837683647356695</v>
      </c>
      <c r="O71" s="303">
        <f t="shared" si="9"/>
        <v>0.10775623087176579</v>
      </c>
      <c r="P71" s="303">
        <f t="shared" si="9"/>
        <v>0.11381607347649017</v>
      </c>
      <c r="Q71" s="303">
        <f t="shared" si="9"/>
        <v>0.1126369214335642</v>
      </c>
      <c r="R71" s="303">
        <f t="shared" si="9"/>
        <v>0.10896515710739288</v>
      </c>
      <c r="S71" s="303">
        <f t="shared" si="9"/>
        <v>0.10907969669818164</v>
      </c>
      <c r="T71" s="303">
        <f t="shared" si="9"/>
        <v>0.10514978322876227</v>
      </c>
      <c r="U71" s="303">
        <f t="shared" si="9"/>
        <v>0.10451978856664929</v>
      </c>
      <c r="V71" s="303">
        <f t="shared" si="9"/>
        <v>9.4858813087221938E-2</v>
      </c>
      <c r="W71" s="303">
        <f t="shared" si="9"/>
        <v>9.0985215404569053E-2</v>
      </c>
      <c r="DA71" s="175"/>
    </row>
    <row r="72" spans="1:105" ht="12" customHeight="1" x14ac:dyDescent="0.25">
      <c r="A72" s="203" t="s">
        <v>2735</v>
      </c>
      <c r="B72" s="303">
        <f t="shared" ref="B72:W72" si="10">IF(B$39=0,0,B$39/B$5)</f>
        <v>0.22076603924428179</v>
      </c>
      <c r="C72" s="303">
        <f t="shared" si="10"/>
        <v>0.21772316689001667</v>
      </c>
      <c r="D72" s="303">
        <f t="shared" si="10"/>
        <v>0.22100831282179079</v>
      </c>
      <c r="E72" s="303">
        <f t="shared" si="10"/>
        <v>0.21761983281248318</v>
      </c>
      <c r="F72" s="303">
        <f t="shared" si="10"/>
        <v>0.21493573264043664</v>
      </c>
      <c r="G72" s="303">
        <f t="shared" si="10"/>
        <v>0.22146908518350752</v>
      </c>
      <c r="H72" s="303">
        <f t="shared" si="10"/>
        <v>0.21998416589023034</v>
      </c>
      <c r="I72" s="303">
        <f t="shared" si="10"/>
        <v>0.21383493370570647</v>
      </c>
      <c r="J72" s="303">
        <f t="shared" si="10"/>
        <v>0.21381762000354851</v>
      </c>
      <c r="K72" s="303">
        <f t="shared" si="10"/>
        <v>0.20764186116325165</v>
      </c>
      <c r="L72" s="303">
        <f t="shared" si="10"/>
        <v>0.21555169867799109</v>
      </c>
      <c r="M72" s="303">
        <f t="shared" si="10"/>
        <v>0.20756602332546012</v>
      </c>
      <c r="N72" s="303">
        <f t="shared" si="10"/>
        <v>0.22021735419546504</v>
      </c>
      <c r="O72" s="303">
        <f t="shared" si="10"/>
        <v>0.21977874911539919</v>
      </c>
      <c r="P72" s="303">
        <f t="shared" si="10"/>
        <v>0.22399018185966019</v>
      </c>
      <c r="Q72" s="303">
        <f t="shared" si="10"/>
        <v>0.22314849520861882</v>
      </c>
      <c r="R72" s="303">
        <f t="shared" si="10"/>
        <v>0.22068515856038143</v>
      </c>
      <c r="S72" s="303">
        <f t="shared" si="10"/>
        <v>0.22083792965025387</v>
      </c>
      <c r="T72" s="303">
        <f t="shared" si="10"/>
        <v>0.21824734539359769</v>
      </c>
      <c r="U72" s="303">
        <f t="shared" si="10"/>
        <v>0.21774295299679783</v>
      </c>
      <c r="V72" s="303">
        <f t="shared" si="10"/>
        <v>0.21079790578772242</v>
      </c>
      <c r="W72" s="303">
        <f t="shared" si="10"/>
        <v>0.20832600912037688</v>
      </c>
      <c r="DA72" s="175"/>
    </row>
    <row r="73" spans="1:105" ht="12" customHeight="1" x14ac:dyDescent="0.25">
      <c r="A73" s="62" t="s">
        <v>2736</v>
      </c>
      <c r="B73" s="304">
        <f t="shared" ref="B73:W73" si="11">IF(B$40=0,0,B$40/B$5)</f>
        <v>6.1542097789484537E-2</v>
      </c>
      <c r="C73" s="304">
        <f t="shared" si="11"/>
        <v>6.0033205010378642E-2</v>
      </c>
      <c r="D73" s="304">
        <f t="shared" si="11"/>
        <v>5.7551975988219546E-2</v>
      </c>
      <c r="E73" s="304">
        <f t="shared" si="11"/>
        <v>5.8692414712107267E-2</v>
      </c>
      <c r="F73" s="304">
        <f t="shared" si="11"/>
        <v>5.921157047998718E-2</v>
      </c>
      <c r="G73" s="304">
        <f t="shared" si="11"/>
        <v>5.539303114583264E-2</v>
      </c>
      <c r="H73" s="304">
        <f t="shared" si="11"/>
        <v>5.580697616429104E-2</v>
      </c>
      <c r="I73" s="304">
        <f t="shared" si="11"/>
        <v>5.9066657205753784E-2</v>
      </c>
      <c r="J73" s="304">
        <f t="shared" si="11"/>
        <v>5.8296639322644415E-2</v>
      </c>
      <c r="K73" s="304">
        <f t="shared" si="11"/>
        <v>6.0745990760755042E-2</v>
      </c>
      <c r="L73" s="304">
        <f t="shared" si="11"/>
        <v>5.7402880002146037E-2</v>
      </c>
      <c r="M73" s="304">
        <f t="shared" si="11"/>
        <v>6.0615435029862871E-2</v>
      </c>
      <c r="N73" s="304">
        <f t="shared" si="11"/>
        <v>5.5588696697277264E-2</v>
      </c>
      <c r="O73" s="304">
        <f t="shared" si="11"/>
        <v>5.5782738914734009E-2</v>
      </c>
      <c r="P73" s="304">
        <f t="shared" si="11"/>
        <v>5.4252990006694618E-2</v>
      </c>
      <c r="Q73" s="304">
        <f t="shared" si="11"/>
        <v>5.4515971260672605E-2</v>
      </c>
      <c r="R73" s="304">
        <f t="shared" si="11"/>
        <v>5.5610981167970419E-2</v>
      </c>
      <c r="S73" s="304">
        <f t="shared" si="11"/>
        <v>5.5670332307071704E-2</v>
      </c>
      <c r="T73" s="304">
        <f t="shared" si="11"/>
        <v>5.6866848755850512E-2</v>
      </c>
      <c r="U73" s="304">
        <f t="shared" si="11"/>
        <v>5.6920327244847538E-2</v>
      </c>
      <c r="V73" s="304">
        <f t="shared" si="11"/>
        <v>5.9205566626923715E-2</v>
      </c>
      <c r="W73" s="304">
        <f t="shared" si="11"/>
        <v>6.0764698987190204E-2</v>
      </c>
      <c r="DA73" s="72"/>
    </row>
    <row r="74" spans="1:105" ht="12" customHeight="1" x14ac:dyDescent="0.25">
      <c r="A74" s="62" t="s">
        <v>2743</v>
      </c>
      <c r="B74" s="304">
        <f t="shared" ref="B74:W74" si="12">IF(B$46=0,0,B$46/B$5)</f>
        <v>4.274673632621271E-2</v>
      </c>
      <c r="C74" s="304">
        <f t="shared" si="12"/>
        <v>4.2028903424450162E-2</v>
      </c>
      <c r="D74" s="304">
        <f t="shared" si="12"/>
        <v>4.0435489545586324E-2</v>
      </c>
      <c r="E74" s="304">
        <f t="shared" si="12"/>
        <v>4.1390284404240522E-2</v>
      </c>
      <c r="F74" s="304">
        <f t="shared" si="12"/>
        <v>4.1871855436657571E-2</v>
      </c>
      <c r="G74" s="304">
        <f t="shared" si="12"/>
        <v>3.9874515325936319E-2</v>
      </c>
      <c r="H74" s="304">
        <f t="shared" si="12"/>
        <v>4.0275603393860777E-2</v>
      </c>
      <c r="I74" s="304">
        <f t="shared" si="12"/>
        <v>4.2215485316693453E-2</v>
      </c>
      <c r="J74" s="304">
        <f t="shared" si="12"/>
        <v>4.205525826995133E-2</v>
      </c>
      <c r="K74" s="304">
        <f t="shared" si="12"/>
        <v>4.4161385094919646E-2</v>
      </c>
      <c r="L74" s="304">
        <f t="shared" si="12"/>
        <v>4.1571962037508077E-2</v>
      </c>
      <c r="M74" s="304">
        <f t="shared" si="12"/>
        <v>4.3637033084302876E-2</v>
      </c>
      <c r="N74" s="304">
        <f t="shared" si="12"/>
        <v>3.9638157831463745E-2</v>
      </c>
      <c r="O74" s="304">
        <f t="shared" si="12"/>
        <v>3.9721252077882699E-2</v>
      </c>
      <c r="P74" s="304">
        <f t="shared" si="12"/>
        <v>3.8473645537874759E-2</v>
      </c>
      <c r="Q74" s="304">
        <f t="shared" si="12"/>
        <v>3.8728888180385425E-2</v>
      </c>
      <c r="R74" s="304">
        <f t="shared" si="12"/>
        <v>3.9405170284624383E-2</v>
      </c>
      <c r="S74" s="304">
        <f t="shared" si="12"/>
        <v>3.9366492259941127E-2</v>
      </c>
      <c r="T74" s="304">
        <f t="shared" si="12"/>
        <v>4.0111742416302242E-2</v>
      </c>
      <c r="U74" s="304">
        <f t="shared" si="12"/>
        <v>4.0280441433882076E-2</v>
      </c>
      <c r="V74" s="304">
        <f t="shared" si="12"/>
        <v>4.2192112771499764E-2</v>
      </c>
      <c r="W74" s="304">
        <f t="shared" si="12"/>
        <v>4.2628485871654562E-2</v>
      </c>
      <c r="DA74" s="72"/>
    </row>
    <row r="75" spans="1:105" ht="12" customHeight="1" x14ac:dyDescent="0.25">
      <c r="A75" s="62" t="s">
        <v>2755</v>
      </c>
      <c r="B75" s="304">
        <f t="shared" ref="B75:W75" si="13">IF(B$57=0,0,B$57/B$5)</f>
        <v>0</v>
      </c>
      <c r="C75" s="304">
        <f t="shared" si="13"/>
        <v>0</v>
      </c>
      <c r="D75" s="304">
        <f t="shared" si="13"/>
        <v>0</v>
      </c>
      <c r="E75" s="304">
        <f t="shared" si="13"/>
        <v>0</v>
      </c>
      <c r="F75" s="304">
        <f t="shared" si="13"/>
        <v>0</v>
      </c>
      <c r="G75" s="304">
        <f t="shared" si="13"/>
        <v>0</v>
      </c>
      <c r="H75" s="304">
        <f t="shared" si="13"/>
        <v>0</v>
      </c>
      <c r="I75" s="304">
        <f t="shared" si="13"/>
        <v>0</v>
      </c>
      <c r="J75" s="304">
        <f t="shared" si="13"/>
        <v>0</v>
      </c>
      <c r="K75" s="304">
        <f t="shared" si="13"/>
        <v>0</v>
      </c>
      <c r="L75" s="304">
        <f t="shared" si="13"/>
        <v>0</v>
      </c>
      <c r="M75" s="304">
        <f t="shared" si="13"/>
        <v>0</v>
      </c>
      <c r="N75" s="304">
        <f t="shared" si="13"/>
        <v>0</v>
      </c>
      <c r="O75" s="304">
        <f t="shared" si="13"/>
        <v>0</v>
      </c>
      <c r="P75" s="304">
        <f t="shared" si="13"/>
        <v>0</v>
      </c>
      <c r="Q75" s="304">
        <f t="shared" si="13"/>
        <v>0</v>
      </c>
      <c r="R75" s="304">
        <f t="shared" si="13"/>
        <v>0</v>
      </c>
      <c r="S75" s="304">
        <f t="shared" si="13"/>
        <v>0</v>
      </c>
      <c r="T75" s="304">
        <f t="shared" si="13"/>
        <v>0</v>
      </c>
      <c r="U75" s="304">
        <f t="shared" si="13"/>
        <v>0</v>
      </c>
      <c r="V75" s="304">
        <f t="shared" si="13"/>
        <v>0</v>
      </c>
      <c r="W75" s="304">
        <f t="shared" si="13"/>
        <v>0</v>
      </c>
      <c r="DA75" s="72"/>
    </row>
    <row r="76" spans="1:105" ht="12" customHeight="1" x14ac:dyDescent="0.25">
      <c r="A76" s="62" t="s">
        <v>2757</v>
      </c>
      <c r="B76" s="304">
        <f t="shared" ref="B76:W76" si="14">IF(B$58=0,0,B$58/B$5)</f>
        <v>0.11647720512858455</v>
      </c>
      <c r="C76" s="304">
        <f t="shared" si="14"/>
        <v>0.11566105845518786</v>
      </c>
      <c r="D76" s="304">
        <f t="shared" si="14"/>
        <v>0.1230208472879849</v>
      </c>
      <c r="E76" s="304">
        <f t="shared" si="14"/>
        <v>0.11753713369613537</v>
      </c>
      <c r="F76" s="304">
        <f t="shared" si="14"/>
        <v>0.11385230672379187</v>
      </c>
      <c r="G76" s="304">
        <f t="shared" si="14"/>
        <v>0.12620153871173859</v>
      </c>
      <c r="H76" s="304">
        <f t="shared" si="14"/>
        <v>0.12390158633207848</v>
      </c>
      <c r="I76" s="304">
        <f t="shared" si="14"/>
        <v>0.11255279118325923</v>
      </c>
      <c r="J76" s="304">
        <f t="shared" si="14"/>
        <v>0.11346572241095278</v>
      </c>
      <c r="K76" s="304">
        <f t="shared" si="14"/>
        <v>0.10273448530757698</v>
      </c>
      <c r="L76" s="304">
        <f t="shared" si="14"/>
        <v>0.116576856638337</v>
      </c>
      <c r="M76" s="304">
        <f t="shared" si="14"/>
        <v>0.10331355521129434</v>
      </c>
      <c r="N76" s="304">
        <f t="shared" si="14"/>
        <v>0.12499049966672404</v>
      </c>
      <c r="O76" s="304">
        <f t="shared" si="14"/>
        <v>0.12427475812278246</v>
      </c>
      <c r="P76" s="304">
        <f t="shared" si="14"/>
        <v>0.1312635463150908</v>
      </c>
      <c r="Q76" s="304">
        <f t="shared" si="14"/>
        <v>0.12990363576756075</v>
      </c>
      <c r="R76" s="304">
        <f t="shared" si="14"/>
        <v>0.12566900710778664</v>
      </c>
      <c r="S76" s="304">
        <f t="shared" si="14"/>
        <v>0.12580110508324105</v>
      </c>
      <c r="T76" s="304">
        <f t="shared" si="14"/>
        <v>0.12126875422144495</v>
      </c>
      <c r="U76" s="304">
        <f t="shared" si="14"/>
        <v>0.12054218431806824</v>
      </c>
      <c r="V76" s="304">
        <f t="shared" si="14"/>
        <v>0.10940022638929896</v>
      </c>
      <c r="W76" s="304">
        <f t="shared" si="14"/>
        <v>0.10493282426153211</v>
      </c>
      <c r="DA76" s="72"/>
    </row>
    <row r="77" spans="1:105" ht="12" customHeight="1" x14ac:dyDescent="0.25">
      <c r="A77" s="41" t="s">
        <v>2759</v>
      </c>
      <c r="B77" s="237">
        <f t="shared" ref="B77:W77" si="15">IF(B$59=0,0,B$59/B$5)</f>
        <v>2.9319878983683347E-2</v>
      </c>
      <c r="C77" s="237">
        <f t="shared" si="15"/>
        <v>2.9114436883055091E-2</v>
      </c>
      <c r="D77" s="237">
        <f t="shared" si="15"/>
        <v>3.0967057897483226E-2</v>
      </c>
      <c r="E77" s="237">
        <f t="shared" si="15"/>
        <v>2.9586686358548095E-2</v>
      </c>
      <c r="F77" s="237">
        <f t="shared" si="15"/>
        <v>2.865913421831898E-2</v>
      </c>
      <c r="G77" s="237">
        <f t="shared" si="15"/>
        <v>3.1767708012035226E-2</v>
      </c>
      <c r="H77" s="237">
        <f t="shared" si="15"/>
        <v>3.1188759321040926E-2</v>
      </c>
      <c r="I77" s="237">
        <f t="shared" si="15"/>
        <v>2.8332017523307534E-2</v>
      </c>
      <c r="J77" s="237">
        <f t="shared" si="15"/>
        <v>2.8561822428798275E-2</v>
      </c>
      <c r="K77" s="237">
        <f t="shared" si="15"/>
        <v>2.5860533598345604E-2</v>
      </c>
      <c r="L77" s="237">
        <f t="shared" si="15"/>
        <v>2.934496346440435E-2</v>
      </c>
      <c r="M77" s="237">
        <f t="shared" si="15"/>
        <v>2.6006298252308085E-2</v>
      </c>
      <c r="N77" s="237">
        <f t="shared" si="15"/>
        <v>3.1462862800432277E-2</v>
      </c>
      <c r="O77" s="237">
        <f t="shared" si="15"/>
        <v>3.128269488320938E-2</v>
      </c>
      <c r="P77" s="237">
        <f t="shared" si="15"/>
        <v>3.3041926861817263E-2</v>
      </c>
      <c r="Q77" s="237">
        <f t="shared" si="15"/>
        <v>3.2699607412804053E-2</v>
      </c>
      <c r="R77" s="237">
        <f t="shared" si="15"/>
        <v>3.1633658073546241E-2</v>
      </c>
      <c r="S77" s="237">
        <f t="shared" si="15"/>
        <v>3.1666910044608178E-2</v>
      </c>
      <c r="T77" s="237">
        <f t="shared" si="15"/>
        <v>3.0526017467105523E-2</v>
      </c>
      <c r="U77" s="237">
        <f t="shared" si="15"/>
        <v>3.0343123813221271E-2</v>
      </c>
      <c r="V77" s="237">
        <f t="shared" si="15"/>
        <v>2.7538447501215278E-2</v>
      </c>
      <c r="W77" s="237">
        <f t="shared" si="15"/>
        <v>2.6413903951144894E-2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DA78" s="172"/>
    </row>
    <row r="79" spans="1:105" ht="15" customHeight="1" x14ac:dyDescent="0.25">
      <c r="A79" s="32" t="s">
        <v>343</v>
      </c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DA79" s="88"/>
    </row>
    <row r="80" spans="1:105" ht="12" customHeight="1" x14ac:dyDescent="0.25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DA80" s="173"/>
    </row>
    <row r="81" spans="1:105" ht="12" customHeight="1" x14ac:dyDescent="0.25">
      <c r="A81" s="35" t="s">
        <v>27</v>
      </c>
      <c r="B81" s="324">
        <f>IF(B$5=0,0,B$5/TEL_fec!B$5)</f>
        <v>0.45560862121053208</v>
      </c>
      <c r="C81" s="324">
        <f>IF(C$5=0,0,C$5/TEL_fec!C$5)</f>
        <v>0.46437131538015314</v>
      </c>
      <c r="D81" s="324">
        <f>IF(D$5=0,0,D$5/TEL_fec!D$5)</f>
        <v>0.47065187848926993</v>
      </c>
      <c r="E81" s="324">
        <f>IF(E$5=0,0,E$5/TEL_fec!E$5)</f>
        <v>0.47064994382320863</v>
      </c>
      <c r="F81" s="324">
        <f>IF(F$5=0,0,F$5/TEL_fec!F$5)</f>
        <v>0.47397904097318971</v>
      </c>
      <c r="G81" s="324">
        <f>IF(G$5=0,0,G$5/TEL_fec!G$5)</f>
        <v>0.47922317697280009</v>
      </c>
      <c r="H81" s="324">
        <f>IF(H$5=0,0,H$5/TEL_fec!H$5)</f>
        <v>0.47956682328418659</v>
      </c>
      <c r="I81" s="324">
        <f>IF(I$5=0,0,I$5/TEL_fec!I$5)</f>
        <v>0.47391515287747071</v>
      </c>
      <c r="J81" s="324">
        <f>IF(J$5=0,0,J$5/TEL_fec!J$5)</f>
        <v>0.4777198168564028</v>
      </c>
      <c r="K81" s="324">
        <f>IF(K$5=0,0,K$5/TEL_fec!K$5)</f>
        <v>0.47206233804694614</v>
      </c>
      <c r="L81" s="324">
        <f>IF(L$5=0,0,L$5/TEL_fec!L$5)</f>
        <v>0.47687217027419126</v>
      </c>
      <c r="M81" s="324">
        <f>IF(M$5=0,0,M$5/TEL_fec!M$5)</f>
        <v>0.47641686979962256</v>
      </c>
      <c r="N81" s="324">
        <f>IF(N$5=0,0,N$5/TEL_fec!N$5)</f>
        <v>0.49209680893438196</v>
      </c>
      <c r="O81" s="324">
        <f>IF(O$5=0,0,O$5/TEL_fec!O$5)</f>
        <v>0.49240110926947128</v>
      </c>
      <c r="P81" s="324">
        <f>IF(P$5=0,0,P$5/TEL_fec!P$5)</f>
        <v>0.49229137549970226</v>
      </c>
      <c r="Q81" s="324">
        <f>IF(Q$5=0,0,Q$5/TEL_fec!Q$5)</f>
        <v>0.49230255811812207</v>
      </c>
      <c r="R81" s="324">
        <f>IF(R$5=0,0,R$5/TEL_fec!R$5)</f>
        <v>0.49229103266660901</v>
      </c>
      <c r="S81" s="324">
        <f>IF(S$5=0,0,S$5/TEL_fec!S$5)</f>
        <v>0.49171484906084589</v>
      </c>
      <c r="T81" s="324">
        <f>IF(T$5=0,0,T$5/TEL_fec!T$5)</f>
        <v>0.49013058645229524</v>
      </c>
      <c r="U81" s="324">
        <f>IF(U$5=0,0,U$5/TEL_fec!U$5)</f>
        <v>0.49036602627592091</v>
      </c>
      <c r="V81" s="324">
        <f>IF(V$5=0,0,V$5/TEL_fec!V$5)</f>
        <v>0.49108449669753451</v>
      </c>
      <c r="W81" s="324">
        <f>IF(W$5=0,0,W$5/TEL_fec!W$5)</f>
        <v>0.4916777826983223</v>
      </c>
      <c r="DA81" s="95"/>
    </row>
    <row r="82" spans="1:105" ht="12" customHeight="1" x14ac:dyDescent="0.25">
      <c r="A82" s="55" t="s">
        <v>92</v>
      </c>
      <c r="B82" s="336">
        <f>IF(B$6=0,0,B$6/TEL_fec!B$6)</f>
        <v>0.48533516164722046</v>
      </c>
      <c r="C82" s="336">
        <f>IF(C$6=0,0,C$6/TEL_fec!C$6)</f>
        <v>0.48533516164722029</v>
      </c>
      <c r="D82" s="336">
        <f>IF(D$6=0,0,D$6/TEL_fec!D$6)</f>
        <v>0.48533516164722024</v>
      </c>
      <c r="E82" s="336">
        <f>IF(E$6=0,0,E$6/TEL_fec!E$6)</f>
        <v>0.4853351616472204</v>
      </c>
      <c r="F82" s="336">
        <f>IF(F$6=0,0,F$6/TEL_fec!F$6)</f>
        <v>0.48533516164722035</v>
      </c>
      <c r="G82" s="336">
        <f>IF(G$6=0,0,G$6/TEL_fec!G$6)</f>
        <v>0.48533516164722024</v>
      </c>
      <c r="H82" s="336">
        <f>IF(H$6=0,0,H$6/TEL_fec!H$6)</f>
        <v>0.48533516164722046</v>
      </c>
      <c r="I82" s="336">
        <f>IF(I$6=0,0,I$6/TEL_fec!I$6)</f>
        <v>0.48533516164722046</v>
      </c>
      <c r="J82" s="336">
        <f>IF(J$6=0,0,J$6/TEL_fec!J$6)</f>
        <v>0.4853351616472204</v>
      </c>
      <c r="K82" s="336">
        <f>IF(K$6=0,0,K$6/TEL_fec!K$6)</f>
        <v>0.48533516164722046</v>
      </c>
      <c r="L82" s="336">
        <f>IF(L$6=0,0,L$6/TEL_fec!L$6)</f>
        <v>0.4853351616472204</v>
      </c>
      <c r="M82" s="336">
        <f>IF(M$6=0,0,M$6/TEL_fec!M$6)</f>
        <v>0.4853351616472204</v>
      </c>
      <c r="N82" s="336">
        <f>IF(N$6=0,0,N$6/TEL_fec!N$6)</f>
        <v>0.48533516164722051</v>
      </c>
      <c r="O82" s="336">
        <f>IF(O$6=0,0,O$6/TEL_fec!O$6)</f>
        <v>0.48533516164722046</v>
      </c>
      <c r="P82" s="336">
        <f>IF(P$6=0,0,P$6/TEL_fec!P$6)</f>
        <v>0.4853351616472204</v>
      </c>
      <c r="Q82" s="336">
        <f>IF(Q$6=0,0,Q$6/TEL_fec!Q$6)</f>
        <v>0.48533516164722035</v>
      </c>
      <c r="R82" s="336">
        <f>IF(R$6=0,0,R$6/TEL_fec!R$6)</f>
        <v>0.48533516164722035</v>
      </c>
      <c r="S82" s="336">
        <f>IF(S$6=0,0,S$6/TEL_fec!S$6)</f>
        <v>0.48533516164722029</v>
      </c>
      <c r="T82" s="336">
        <f>IF(T$6=0,0,T$6/TEL_fec!T$6)</f>
        <v>0.48533516164722046</v>
      </c>
      <c r="U82" s="336">
        <f>IF(U$6=0,0,U$6/TEL_fec!U$6)</f>
        <v>0.4853351616472204</v>
      </c>
      <c r="V82" s="336">
        <f>IF(V$6=0,0,V$6/TEL_fec!V$6)</f>
        <v>0.4853351616472204</v>
      </c>
      <c r="W82" s="336">
        <f>IF(W$6=0,0,W$6/TEL_fec!W$6)</f>
        <v>0.4853351616472204</v>
      </c>
      <c r="DA82" s="67"/>
    </row>
    <row r="83" spans="1:105" ht="12" customHeight="1" x14ac:dyDescent="0.25">
      <c r="A83" s="202" t="s">
        <v>93</v>
      </c>
      <c r="B83" s="337">
        <f>IF(B$7=0,0,B$7/TEL_fec!B$7)</f>
        <v>0.12467130651558934</v>
      </c>
      <c r="C83" s="337">
        <f>IF(C$7=0,0,C$7/TEL_fec!C$7)</f>
        <v>0.12467130651558932</v>
      </c>
      <c r="D83" s="337">
        <f>IF(D$7=0,0,D$7/TEL_fec!D$7)</f>
        <v>0.12467130651558926</v>
      </c>
      <c r="E83" s="337">
        <f>IF(E$7=0,0,E$7/TEL_fec!E$7)</f>
        <v>0.1246713065155893</v>
      </c>
      <c r="F83" s="337">
        <f>IF(F$7=0,0,F$7/TEL_fec!F$7)</f>
        <v>0.12467130651558929</v>
      </c>
      <c r="G83" s="337">
        <f>IF(G$7=0,0,G$7/TEL_fec!G$7)</f>
        <v>0.12467130651558929</v>
      </c>
      <c r="H83" s="337">
        <f>IF(H$7=0,0,H$7/TEL_fec!H$7)</f>
        <v>0.12467130651558926</v>
      </c>
      <c r="I83" s="337">
        <f>IF(I$7=0,0,I$7/TEL_fec!I$7)</f>
        <v>0.12467130651558921</v>
      </c>
      <c r="J83" s="337">
        <f>IF(J$7=0,0,J$7/TEL_fec!J$7)</f>
        <v>0.12467130651558926</v>
      </c>
      <c r="K83" s="337">
        <f>IF(K$7=0,0,K$7/TEL_fec!K$7)</f>
        <v>0.12467130651558928</v>
      </c>
      <c r="L83" s="337">
        <f>IF(L$7=0,0,L$7/TEL_fec!L$7)</f>
        <v>0.12467130651558926</v>
      </c>
      <c r="M83" s="337">
        <f>IF(M$7=0,0,M$7/TEL_fec!M$7)</f>
        <v>0.12467130651558925</v>
      </c>
      <c r="N83" s="337">
        <f>IF(N$7=0,0,N$7/TEL_fec!N$7)</f>
        <v>0.12467130651558928</v>
      </c>
      <c r="O83" s="337">
        <f>IF(O$7=0,0,O$7/TEL_fec!O$7)</f>
        <v>0.12467130651558926</v>
      </c>
      <c r="P83" s="337">
        <f>IF(P$7=0,0,P$7/TEL_fec!P$7)</f>
        <v>0.12467130651558929</v>
      </c>
      <c r="Q83" s="337">
        <f>IF(Q$7=0,0,Q$7/TEL_fec!Q$7)</f>
        <v>0.12467130651558926</v>
      </c>
      <c r="R83" s="337">
        <f>IF(R$7=0,0,R$7/TEL_fec!R$7)</f>
        <v>0.12467130651558926</v>
      </c>
      <c r="S83" s="337">
        <f>IF(S$7=0,0,S$7/TEL_fec!S$7)</f>
        <v>0.12467130651558928</v>
      </c>
      <c r="T83" s="337">
        <f>IF(T$7=0,0,T$7/TEL_fec!T$7)</f>
        <v>0.12467130651558926</v>
      </c>
      <c r="U83" s="337">
        <f>IF(U$7=0,0,U$7/TEL_fec!U$7)</f>
        <v>0.12467130651558925</v>
      </c>
      <c r="V83" s="337">
        <f>IF(V$7=0,0,V$7/TEL_fec!V$7)</f>
        <v>0.12467130651558925</v>
      </c>
      <c r="W83" s="337">
        <f>IF(W$7=0,0,W$7/TEL_fec!W$7)</f>
        <v>0.12467130651558926</v>
      </c>
      <c r="DA83" s="174"/>
    </row>
    <row r="84" spans="1:105" ht="12" customHeight="1" x14ac:dyDescent="0.25">
      <c r="A84" s="202" t="s">
        <v>94</v>
      </c>
      <c r="B84" s="337">
        <f>IF(B$8=0,0,B$8/TEL_fec!B$8)</f>
        <v>0.67212802883400646</v>
      </c>
      <c r="C84" s="337">
        <f>IF(C$8=0,0,C$8/TEL_fec!C$8)</f>
        <v>0.67212802883400624</v>
      </c>
      <c r="D84" s="337">
        <f>IF(D$8=0,0,D$8/TEL_fec!D$8)</f>
        <v>0.67212802883400646</v>
      </c>
      <c r="E84" s="337">
        <f>IF(E$8=0,0,E$8/TEL_fec!E$8)</f>
        <v>0.67212802883400635</v>
      </c>
      <c r="F84" s="337">
        <f>IF(F$8=0,0,F$8/TEL_fec!F$8)</f>
        <v>0.67212802883400635</v>
      </c>
      <c r="G84" s="337">
        <f>IF(G$8=0,0,G$8/TEL_fec!G$8)</f>
        <v>0.67212802883400613</v>
      </c>
      <c r="H84" s="337">
        <f>IF(H$8=0,0,H$8/TEL_fec!H$8)</f>
        <v>0.67212802883400624</v>
      </c>
      <c r="I84" s="337">
        <f>IF(I$8=0,0,I$8/TEL_fec!I$8)</f>
        <v>0.67212802883400635</v>
      </c>
      <c r="J84" s="337">
        <f>IF(J$8=0,0,J$8/TEL_fec!J$8)</f>
        <v>0.67212802883400646</v>
      </c>
      <c r="K84" s="337">
        <f>IF(K$8=0,0,K$8/TEL_fec!K$8)</f>
        <v>0.67212802883400635</v>
      </c>
      <c r="L84" s="337">
        <f>IF(L$8=0,0,L$8/TEL_fec!L$8)</f>
        <v>0.67212802883400635</v>
      </c>
      <c r="M84" s="337">
        <f>IF(M$8=0,0,M$8/TEL_fec!M$8)</f>
        <v>0.67212802883400635</v>
      </c>
      <c r="N84" s="337">
        <f>IF(N$8=0,0,N$8/TEL_fec!N$8)</f>
        <v>0.67212802883400624</v>
      </c>
      <c r="O84" s="337">
        <f>IF(O$8=0,0,O$8/TEL_fec!O$8)</f>
        <v>0.67212802883400635</v>
      </c>
      <c r="P84" s="337">
        <f>IF(P$8=0,0,P$8/TEL_fec!P$8)</f>
        <v>0.67212802883400657</v>
      </c>
      <c r="Q84" s="337">
        <f>IF(Q$8=0,0,Q$8/TEL_fec!Q$8)</f>
        <v>0.67212802883400635</v>
      </c>
      <c r="R84" s="337">
        <f>IF(R$8=0,0,R$8/TEL_fec!R$8)</f>
        <v>0.67212802883400635</v>
      </c>
      <c r="S84" s="337">
        <f>IF(S$8=0,0,S$8/TEL_fec!S$8)</f>
        <v>0.67212802883400635</v>
      </c>
      <c r="T84" s="337">
        <f>IF(T$8=0,0,T$8/TEL_fec!T$8)</f>
        <v>0.67212802883400613</v>
      </c>
      <c r="U84" s="337">
        <f>IF(U$8=0,0,U$8/TEL_fec!U$8)</f>
        <v>0.67212802883400624</v>
      </c>
      <c r="V84" s="337">
        <f>IF(V$8=0,0,V$8/TEL_fec!V$8)</f>
        <v>0.67212802883400624</v>
      </c>
      <c r="W84" s="337">
        <f>IF(W$8=0,0,W$8/TEL_fec!W$8)</f>
        <v>0.67212802883400635</v>
      </c>
      <c r="DA84" s="174"/>
    </row>
    <row r="85" spans="1:105" ht="12" customHeight="1" x14ac:dyDescent="0.25">
      <c r="A85" s="202" t="s">
        <v>95</v>
      </c>
      <c r="B85" s="337">
        <f>IF(B$9=0,0,B$9/TEL_fec!B$9)</f>
        <v>0.48316941568176808</v>
      </c>
      <c r="C85" s="337">
        <f>IF(C$9=0,0,C$9/TEL_fec!C$9)</f>
        <v>0.48316941568176791</v>
      </c>
      <c r="D85" s="337">
        <f>IF(D$9=0,0,D$9/TEL_fec!D$9)</f>
        <v>0.48316941568176808</v>
      </c>
      <c r="E85" s="337">
        <f>IF(E$9=0,0,E$9/TEL_fec!E$9)</f>
        <v>0.48316941568176813</v>
      </c>
      <c r="F85" s="337">
        <f>IF(F$9=0,0,F$9/TEL_fec!F$9)</f>
        <v>0.48316941568176802</v>
      </c>
      <c r="G85" s="337">
        <f>IF(G$9=0,0,G$9/TEL_fec!G$9)</f>
        <v>0.48316941568176797</v>
      </c>
      <c r="H85" s="337">
        <f>IF(H$9=0,0,H$9/TEL_fec!H$9)</f>
        <v>0.48316941568176786</v>
      </c>
      <c r="I85" s="337">
        <f>IF(I$9=0,0,I$9/TEL_fec!I$9)</f>
        <v>0.48316941568176774</v>
      </c>
      <c r="J85" s="337">
        <f>IF(J$9=0,0,J$9/TEL_fec!J$9)</f>
        <v>0.48316941568176774</v>
      </c>
      <c r="K85" s="337">
        <f>IF(K$9=0,0,K$9/TEL_fec!K$9)</f>
        <v>0.48316941568176786</v>
      </c>
      <c r="L85" s="337">
        <f>IF(L$9=0,0,L$9/TEL_fec!L$9)</f>
        <v>0.4831694156817678</v>
      </c>
      <c r="M85" s="337">
        <f>IF(M$9=0,0,M$9/TEL_fec!M$9)</f>
        <v>0.48316941568176802</v>
      </c>
      <c r="N85" s="337">
        <f>IF(N$9=0,0,N$9/TEL_fec!N$9)</f>
        <v>0.48316941568176791</v>
      </c>
      <c r="O85" s="337">
        <f>IF(O$9=0,0,O$9/TEL_fec!O$9)</f>
        <v>0.48316941568176791</v>
      </c>
      <c r="P85" s="337">
        <f>IF(P$9=0,0,P$9/TEL_fec!P$9)</f>
        <v>0.48316941568176791</v>
      </c>
      <c r="Q85" s="337">
        <f>IF(Q$9=0,0,Q$9/TEL_fec!Q$9)</f>
        <v>0.48316941568176797</v>
      </c>
      <c r="R85" s="337">
        <f>IF(R$9=0,0,R$9/TEL_fec!R$9)</f>
        <v>0.48316941568176791</v>
      </c>
      <c r="S85" s="337">
        <f>IF(S$9=0,0,S$9/TEL_fec!S$9)</f>
        <v>0.48316941568176797</v>
      </c>
      <c r="T85" s="337">
        <f>IF(T$9=0,0,T$9/TEL_fec!T$9)</f>
        <v>0.48316941568176791</v>
      </c>
      <c r="U85" s="337">
        <f>IF(U$9=0,0,U$9/TEL_fec!U$9)</f>
        <v>0.48316941568176791</v>
      </c>
      <c r="V85" s="337">
        <f>IF(V$9=0,0,V$9/TEL_fec!V$9)</f>
        <v>0.48316941568176791</v>
      </c>
      <c r="W85" s="337">
        <f>IF(W$9=0,0,W$9/TEL_fec!W$9)</f>
        <v>0.48316941568176802</v>
      </c>
      <c r="DA85" s="174"/>
    </row>
    <row r="86" spans="1:105" ht="12" customHeight="1" x14ac:dyDescent="0.25">
      <c r="A86" s="56" t="s">
        <v>96</v>
      </c>
      <c r="B86" s="338">
        <f>IF(B$10=0,0,B$10/TEL_fec!B$10)</f>
        <v>0.71818456211480775</v>
      </c>
      <c r="C86" s="338">
        <f>IF(C$10=0,0,C$10/TEL_fec!C$10)</f>
        <v>0.70129058411593681</v>
      </c>
      <c r="D86" s="338">
        <f>IF(D$10=0,0,D$10/TEL_fec!D$10)</f>
        <v>0.70442800447425202</v>
      </c>
      <c r="E86" s="338">
        <f>IF(E$10=0,0,E$10/TEL_fec!E$10)</f>
        <v>0.69804231170269504</v>
      </c>
      <c r="F86" s="338">
        <f>IF(F$10=0,0,F$10/TEL_fec!F$10)</f>
        <v>0.69310521552163762</v>
      </c>
      <c r="G86" s="338">
        <f>IF(G$10=0,0,G$10/TEL_fec!G$10)</f>
        <v>0.70302897805727904</v>
      </c>
      <c r="H86" s="338">
        <f>IF(H$10=0,0,H$10/TEL_fec!H$10)</f>
        <v>0.70095733392637161</v>
      </c>
      <c r="I86" s="338">
        <f>IF(I$10=0,0,I$10/TEL_fec!I$10)</f>
        <v>0.69388437718200846</v>
      </c>
      <c r="J86" s="338">
        <f>IF(J$10=0,0,J$10/TEL_fec!J$10)</f>
        <v>0.69436316685696919</v>
      </c>
      <c r="K86" s="338">
        <f>IF(K$10=0,0,K$10/TEL_fec!K$10)</f>
        <v>0.6907547591119928</v>
      </c>
      <c r="L86" s="338">
        <f>IF(L$10=0,0,L$10/TEL_fec!L$10)</f>
        <v>0.69666205599617104</v>
      </c>
      <c r="M86" s="338">
        <f>IF(M$10=0,0,M$10/TEL_fec!M$10)</f>
        <v>0.68759667566625315</v>
      </c>
      <c r="N86" s="338">
        <f>IF(N$10=0,0,N$10/TEL_fec!N$10)</f>
        <v>0.69667896062363166</v>
      </c>
      <c r="O86" s="338">
        <f>IF(O$10=0,0,O$10/TEL_fec!O$10)</f>
        <v>0.69517903418085991</v>
      </c>
      <c r="P86" s="338">
        <f>IF(P$10=0,0,P$10/TEL_fec!P$10)</f>
        <v>0.69960017717657574</v>
      </c>
      <c r="Q86" s="338">
        <f>IF(Q$10=0,0,Q$10/TEL_fec!Q$10)</f>
        <v>0.69766448383858559</v>
      </c>
      <c r="R86" s="338">
        <f>IF(R$10=0,0,R$10/TEL_fec!R$10)</f>
        <v>0.69498366027703984</v>
      </c>
      <c r="S86" s="338">
        <f>IF(S$10=0,0,S$10/TEL_fec!S$10)</f>
        <v>0.69551106561888376</v>
      </c>
      <c r="T86" s="338">
        <f>IF(T$10=0,0,T$10/TEL_fec!T$10)</f>
        <v>0.69253672242991193</v>
      </c>
      <c r="U86" s="338">
        <f>IF(U$10=0,0,U$10/TEL_fec!U$10)</f>
        <v>0.6927583786923841</v>
      </c>
      <c r="V86" s="338">
        <f>IF(V$10=0,0,V$10/TEL_fec!V$10)</f>
        <v>0.68742509096514337</v>
      </c>
      <c r="W86" s="338">
        <f>IF(W$10=0,0,W$10/TEL_fec!W$10)</f>
        <v>0.68450058056288654</v>
      </c>
      <c r="DA86" s="68"/>
    </row>
    <row r="87" spans="1:105" ht="12" customHeight="1" x14ac:dyDescent="0.25">
      <c r="A87" s="203" t="s">
        <v>2709</v>
      </c>
      <c r="B87" s="351">
        <f>IF(B$16=0,0,B$16/TEL_fec!B$16)</f>
        <v>0.48727787121253807</v>
      </c>
      <c r="C87" s="351">
        <f>IF(C$16=0,0,C$16/TEL_fec!C$16)</f>
        <v>0.49949642787559245</v>
      </c>
      <c r="D87" s="351">
        <f>IF(D$16=0,0,D$16/TEL_fec!D$16)</f>
        <v>0.50801937087109694</v>
      </c>
      <c r="E87" s="351">
        <f>IF(E$16=0,0,E$16/TEL_fec!E$16)</f>
        <v>0.50888386274178787</v>
      </c>
      <c r="F87" s="351">
        <f>IF(F$16=0,0,F$16/TEL_fec!F$16)</f>
        <v>0.51451417178835712</v>
      </c>
      <c r="G87" s="351">
        <f>IF(G$16=0,0,G$16/TEL_fec!G$16)</f>
        <v>0.52234622718306611</v>
      </c>
      <c r="H87" s="351">
        <f>IF(H$16=0,0,H$16/TEL_fec!H$16)</f>
        <v>0.52295627952190338</v>
      </c>
      <c r="I87" s="351">
        <f>IF(I$16=0,0,I$16/TEL_fec!I$16)</f>
        <v>0.51443092174366911</v>
      </c>
      <c r="J87" s="351">
        <f>IF(J$16=0,0,J$16/TEL_fec!J$16)</f>
        <v>0.52039648811423123</v>
      </c>
      <c r="K87" s="351">
        <f>IF(K$16=0,0,K$16/TEL_fec!K$16)</f>
        <v>0.51232565254030704</v>
      </c>
      <c r="L87" s="351">
        <f>IF(L$16=0,0,L$16/TEL_fec!L$16)</f>
        <v>0.51779417022845509</v>
      </c>
      <c r="M87" s="351">
        <f>IF(M$16=0,0,M$16/TEL_fec!M$16)</f>
        <v>0.51728157953713827</v>
      </c>
      <c r="N87" s="351">
        <f>IF(N$16=0,0,N$16/TEL_fec!N$16)</f>
        <v>0.54847437521838205</v>
      </c>
      <c r="O87" s="351">
        <f>IF(O$16=0,0,O$16/TEL_fec!O$16)</f>
        <v>0.54887037453385434</v>
      </c>
      <c r="P87" s="351">
        <f>IF(P$16=0,0,P$16/TEL_fec!P$16)</f>
        <v>0.54874577239476252</v>
      </c>
      <c r="Q87" s="351">
        <f>IF(Q$16=0,0,Q$16/TEL_fec!Q$16)</f>
        <v>0.54891525080897852</v>
      </c>
      <c r="R87" s="351">
        <f>IF(R$16=0,0,R$16/TEL_fec!R$16)</f>
        <v>0.54844501482617025</v>
      </c>
      <c r="S87" s="351">
        <f>IF(S$16=0,0,S$16/TEL_fec!S$16)</f>
        <v>0.54700745294709752</v>
      </c>
      <c r="T87" s="351">
        <f>IF(T$16=0,0,T$16/TEL_fec!T$16)</f>
        <v>0.54323795847135814</v>
      </c>
      <c r="U87" s="351">
        <f>IF(U$16=0,0,U$16/TEL_fec!U$16)</f>
        <v>0.54361615700305987</v>
      </c>
      <c r="V87" s="351">
        <f>IF(V$16=0,0,V$16/TEL_fec!V$16)</f>
        <v>0.54448406208558209</v>
      </c>
      <c r="W87" s="351">
        <f>IF(W$16=0,0,W$16/TEL_fec!W$16)</f>
        <v>0.54470786697270146</v>
      </c>
      <c r="DA87" s="175"/>
    </row>
    <row r="88" spans="1:105" ht="12" customHeight="1" x14ac:dyDescent="0.25">
      <c r="A88" s="203" t="s">
        <v>2721</v>
      </c>
      <c r="B88" s="351">
        <f>IF(B$27=0,0,B$27/TEL_fec!B$27)</f>
        <v>0.43105350145724519</v>
      </c>
      <c r="C88" s="351">
        <f>IF(C$27=0,0,C$27/TEL_fec!C$27)</f>
        <v>0.4418622246591779</v>
      </c>
      <c r="D88" s="351">
        <f>IF(D$27=0,0,D$27/TEL_fec!D$27)</f>
        <v>0.44940175115520081</v>
      </c>
      <c r="E88" s="351">
        <f>IF(E$27=0,0,E$27/TEL_fec!E$27)</f>
        <v>0.45016649396388891</v>
      </c>
      <c r="F88" s="351">
        <f>IF(F$27=0,0,F$27/TEL_fec!F$27)</f>
        <v>0.45514715196662353</v>
      </c>
      <c r="G88" s="351">
        <f>IF(G$27=0,0,G$27/TEL_fec!G$27)</f>
        <v>0.46207550866194302</v>
      </c>
      <c r="H88" s="351">
        <f>IF(H$27=0,0,H$27/TEL_fec!H$27)</f>
        <v>0.46261517034629895</v>
      </c>
      <c r="I88" s="351">
        <f>IF(I$27=0,0,I$27/TEL_fec!I$27)</f>
        <v>0.45507350769632227</v>
      </c>
      <c r="J88" s="351">
        <f>IF(J$27=0,0,J$27/TEL_fec!J$27)</f>
        <v>0.46035073948566596</v>
      </c>
      <c r="K88" s="351">
        <f>IF(K$27=0,0,K$27/TEL_fec!K$27)</f>
        <v>0.45321115417027197</v>
      </c>
      <c r="L88" s="351">
        <f>IF(L$27=0,0,L$27/TEL_fec!L$27)</f>
        <v>0.45804868904824875</v>
      </c>
      <c r="M88" s="351">
        <f>IF(M$27=0,0,M$27/TEL_fec!M$27)</f>
        <v>0.45759524343669905</v>
      </c>
      <c r="N88" s="351">
        <f>IF(N$27=0,0,N$27/TEL_fec!N$27)</f>
        <v>0.48518887038549191</v>
      </c>
      <c r="O88" s="351">
        <f>IF(O$27=0,0,O$27/TEL_fec!O$27)</f>
        <v>0.48553917747225578</v>
      </c>
      <c r="P88" s="351">
        <f>IF(P$27=0,0,P$27/TEL_fec!P$27)</f>
        <v>0.48542895250305912</v>
      </c>
      <c r="Q88" s="351">
        <f>IF(Q$27=0,0,Q$27/TEL_fec!Q$27)</f>
        <v>0.48557887571563452</v>
      </c>
      <c r="R88" s="351">
        <f>IF(R$27=0,0,R$27/TEL_fec!R$27)</f>
        <v>0.48516289773084287</v>
      </c>
      <c r="S88" s="351">
        <f>IF(S$27=0,0,S$27/TEL_fec!S$27)</f>
        <v>0.48389120837627841</v>
      </c>
      <c r="T88" s="351">
        <f>IF(T$27=0,0,T$27/TEL_fec!T$27)</f>
        <v>0.48055665557081712</v>
      </c>
      <c r="U88" s="351">
        <f>IF(U$27=0,0,U$27/TEL_fec!U$27)</f>
        <v>0.48089121581039895</v>
      </c>
      <c r="V88" s="351">
        <f>IF(V$27=0,0,V$27/TEL_fec!V$27)</f>
        <v>0.48165897799878427</v>
      </c>
      <c r="W88" s="351">
        <f>IF(W$27=0,0,W$27/TEL_fec!W$27)</f>
        <v>0.48185695924508193</v>
      </c>
      <c r="DA88" s="175"/>
    </row>
    <row r="89" spans="1:105" ht="12" customHeight="1" x14ac:dyDescent="0.25">
      <c r="A89" s="203" t="s">
        <v>2733</v>
      </c>
      <c r="B89" s="351">
        <f>IF(B$38=0,0,B$38/TEL_fec!B$38)</f>
        <v>0.59311698151508774</v>
      </c>
      <c r="C89" s="351">
        <f>IF(C$38=0,0,C$38/TEL_fec!C$38)</f>
        <v>0.59311698151508774</v>
      </c>
      <c r="D89" s="351">
        <f>IF(D$38=0,0,D$38/TEL_fec!D$38)</f>
        <v>0.59311698151508796</v>
      </c>
      <c r="E89" s="351">
        <f>IF(E$38=0,0,E$38/TEL_fec!E$38)</f>
        <v>0.59311698151508796</v>
      </c>
      <c r="F89" s="351">
        <f>IF(F$38=0,0,F$38/TEL_fec!F$38)</f>
        <v>0.59311698151508785</v>
      </c>
      <c r="G89" s="351">
        <f>IF(G$38=0,0,G$38/TEL_fec!G$38)</f>
        <v>0.59311698151508796</v>
      </c>
      <c r="H89" s="351">
        <f>IF(H$38=0,0,H$38/TEL_fec!H$38)</f>
        <v>0.59311698151508796</v>
      </c>
      <c r="I89" s="351">
        <f>IF(I$38=0,0,I$38/TEL_fec!I$38)</f>
        <v>0.59311698151508796</v>
      </c>
      <c r="J89" s="351">
        <f>IF(J$38=0,0,J$38/TEL_fec!J$38)</f>
        <v>0.59311698151508796</v>
      </c>
      <c r="K89" s="351">
        <f>IF(K$38=0,0,K$38/TEL_fec!K$38)</f>
        <v>0.59311698151508763</v>
      </c>
      <c r="L89" s="351">
        <f>IF(L$38=0,0,L$38/TEL_fec!L$38)</f>
        <v>0.59311698151508763</v>
      </c>
      <c r="M89" s="351">
        <f>IF(M$38=0,0,M$38/TEL_fec!M$38)</f>
        <v>0.59311698151508818</v>
      </c>
      <c r="N89" s="351">
        <f>IF(N$38=0,0,N$38/TEL_fec!N$38)</f>
        <v>0.59311698151508796</v>
      </c>
      <c r="O89" s="351">
        <f>IF(O$38=0,0,O$38/TEL_fec!O$38)</f>
        <v>0.59311698151508785</v>
      </c>
      <c r="P89" s="351">
        <f>IF(P$38=0,0,P$38/TEL_fec!P$38)</f>
        <v>0.59311698151508796</v>
      </c>
      <c r="Q89" s="351">
        <f>IF(Q$38=0,0,Q$38/TEL_fec!Q$38)</f>
        <v>0.59311698151508774</v>
      </c>
      <c r="R89" s="351">
        <f>IF(R$38=0,0,R$38/TEL_fec!R$38)</f>
        <v>0.59311698151508763</v>
      </c>
      <c r="S89" s="351">
        <f>IF(S$38=0,0,S$38/TEL_fec!S$38)</f>
        <v>0.59311698151508785</v>
      </c>
      <c r="T89" s="351">
        <f>IF(T$38=0,0,T$38/TEL_fec!T$38)</f>
        <v>0.59311698151508763</v>
      </c>
      <c r="U89" s="351">
        <f>IF(U$38=0,0,U$38/TEL_fec!U$38)</f>
        <v>0.59311698151508763</v>
      </c>
      <c r="V89" s="351">
        <f>IF(V$38=0,0,V$38/TEL_fec!V$38)</f>
        <v>0.59311698151508774</v>
      </c>
      <c r="W89" s="351">
        <f>IF(W$38=0,0,W$38/TEL_fec!W$38)</f>
        <v>0.59311698151508774</v>
      </c>
      <c r="DA89" s="175"/>
    </row>
    <row r="90" spans="1:105" ht="12" customHeight="1" x14ac:dyDescent="0.25">
      <c r="A90" s="203" t="s">
        <v>2735</v>
      </c>
      <c r="B90" s="351">
        <f>IF(B$39=0,0,B$39/TEL_fec!B$39)</f>
        <v>0.38788426520379449</v>
      </c>
      <c r="C90" s="351">
        <f>IF(C$39=0,0,C$39/TEL_fec!C$39)</f>
        <v>0.3933637100006962</v>
      </c>
      <c r="D90" s="351">
        <f>IF(D$39=0,0,D$39/TEL_fec!D$39)</f>
        <v>0.39885072316610287</v>
      </c>
      <c r="E90" s="351">
        <f>IF(E$39=0,0,E$39/TEL_fec!E$39)</f>
        <v>0.39817338723793533</v>
      </c>
      <c r="F90" s="351">
        <f>IF(F$39=0,0,F$39/TEL_fec!F$39)</f>
        <v>0.40023626958891145</v>
      </c>
      <c r="G90" s="351">
        <f>IF(G$39=0,0,G$39/TEL_fec!G$39)</f>
        <v>0.40659714541919434</v>
      </c>
      <c r="H90" s="351">
        <f>IF(H$39=0,0,H$39/TEL_fec!H$39)</f>
        <v>0.40682653864040152</v>
      </c>
      <c r="I90" s="351">
        <f>IF(I$39=0,0,I$39/TEL_fec!I$39)</f>
        <v>0.40028667957814529</v>
      </c>
      <c r="J90" s="351">
        <f>IF(J$39=0,0,J$39/TEL_fec!J$39)</f>
        <v>0.40382381303877746</v>
      </c>
      <c r="K90" s="351">
        <f>IF(K$39=0,0,K$39/TEL_fec!K$39)</f>
        <v>0.39788819180741442</v>
      </c>
      <c r="L90" s="351">
        <f>IF(L$39=0,0,L$39/TEL_fec!L$39)</f>
        <v>0.40501530490375703</v>
      </c>
      <c r="M90" s="351">
        <f>IF(M$39=0,0,M$39/TEL_fec!M$39)</f>
        <v>0.40283657608964463</v>
      </c>
      <c r="N90" s="351">
        <f>IF(N$39=0,0,N$39/TEL_fec!N$39)</f>
        <v>0.41220112387930713</v>
      </c>
      <c r="O90" s="351">
        <f>IF(O$39=0,0,O$39/TEL_fec!O$39)</f>
        <v>0.41254611436081678</v>
      </c>
      <c r="P90" s="351">
        <f>IF(P$39=0,0,P$39/TEL_fec!P$39)</f>
        <v>0.41338282309853902</v>
      </c>
      <c r="Q90" s="351">
        <f>IF(Q$39=0,0,Q$39/TEL_fec!Q$39)</f>
        <v>0.41326599794673385</v>
      </c>
      <c r="R90" s="351">
        <f>IF(R$39=0,0,R$39/TEL_fec!R$39)</f>
        <v>0.41285561426930867</v>
      </c>
      <c r="S90" s="351">
        <f>IF(S$39=0,0,S$39/TEL_fec!S$39)</f>
        <v>0.41272061078820321</v>
      </c>
      <c r="T90" s="351">
        <f>IF(T$39=0,0,T$39/TEL_fec!T$39)</f>
        <v>0.41167609555300677</v>
      </c>
      <c r="U90" s="351">
        <f>IF(U$39=0,0,U$39/TEL_fec!U$39)</f>
        <v>0.41187392594132549</v>
      </c>
      <c r="V90" s="351">
        <f>IF(V$39=0,0,V$39/TEL_fec!V$39)</f>
        <v>0.41081904904659489</v>
      </c>
      <c r="W90" s="351">
        <f>IF(W$39=0,0,W$39/TEL_fec!W$39)</f>
        <v>0.41027936908464491</v>
      </c>
      <c r="DA90" s="175"/>
    </row>
    <row r="91" spans="1:105" ht="12" customHeight="1" x14ac:dyDescent="0.25">
      <c r="A91" s="41" t="s">
        <v>2759</v>
      </c>
      <c r="B91" s="339">
        <f>IF(B$59=0,0,B$59/TEL_fec!B$59)</f>
        <v>0.46923001804827719</v>
      </c>
      <c r="C91" s="339">
        <f>IF(C$59=0,0,C$59/TEL_fec!C$59)</f>
        <v>0.46923001804827724</v>
      </c>
      <c r="D91" s="339">
        <f>IF(D$59=0,0,D$59/TEL_fec!D$59)</f>
        <v>0.4692300180482773</v>
      </c>
      <c r="E91" s="339">
        <f>IF(E$59=0,0,E$59/TEL_fec!E$59)</f>
        <v>0.46923001804827735</v>
      </c>
      <c r="F91" s="339">
        <f>IF(F$59=0,0,F$59/TEL_fec!F$59)</f>
        <v>0.46923001804827719</v>
      </c>
      <c r="G91" s="339">
        <f>IF(G$59=0,0,G$59/TEL_fec!G$59)</f>
        <v>0.46923001804827724</v>
      </c>
      <c r="H91" s="339">
        <f>IF(H$59=0,0,H$59/TEL_fec!H$59)</f>
        <v>0.46923001804827719</v>
      </c>
      <c r="I91" s="339">
        <f>IF(I$59=0,0,I$59/TEL_fec!I$59)</f>
        <v>0.46923001804827696</v>
      </c>
      <c r="J91" s="339">
        <f>IF(J$59=0,0,J$59/TEL_fec!J$59)</f>
        <v>0.46923001804827724</v>
      </c>
      <c r="K91" s="339">
        <f>IF(K$59=0,0,K$59/TEL_fec!K$59)</f>
        <v>0.46923001804827702</v>
      </c>
      <c r="L91" s="339">
        <f>IF(L$59=0,0,L$59/TEL_fec!L$59)</f>
        <v>0.46923001804827719</v>
      </c>
      <c r="M91" s="339">
        <f>IF(M$59=0,0,M$59/TEL_fec!M$59)</f>
        <v>0.4692300180482773</v>
      </c>
      <c r="N91" s="339">
        <f>IF(N$59=0,0,N$59/TEL_fec!N$59)</f>
        <v>0.46923001804827724</v>
      </c>
      <c r="O91" s="339">
        <f>IF(O$59=0,0,O$59/TEL_fec!O$59)</f>
        <v>0.46923001804827735</v>
      </c>
      <c r="P91" s="339">
        <f>IF(P$59=0,0,P$59/TEL_fec!P$59)</f>
        <v>0.46923001804827713</v>
      </c>
      <c r="Q91" s="339">
        <f>IF(Q$59=0,0,Q$59/TEL_fec!Q$59)</f>
        <v>0.46923001804827746</v>
      </c>
      <c r="R91" s="339">
        <f>IF(R$59=0,0,R$59/TEL_fec!R$59)</f>
        <v>0.46923001804827719</v>
      </c>
      <c r="S91" s="339">
        <f>IF(S$59=0,0,S$59/TEL_fec!S$59)</f>
        <v>0.46923001804827724</v>
      </c>
      <c r="T91" s="339">
        <f>IF(T$59=0,0,T$59/TEL_fec!T$59)</f>
        <v>0.46923001804827724</v>
      </c>
      <c r="U91" s="339">
        <f>IF(U$59=0,0,U$59/TEL_fec!U$59)</f>
        <v>0.46923001804827713</v>
      </c>
      <c r="V91" s="339">
        <f>IF(V$59=0,0,V$59/TEL_fec!V$59)</f>
        <v>0.46923001804827735</v>
      </c>
      <c r="W91" s="339">
        <f>IF(W$59=0,0,W$59/TEL_fec!W$59)</f>
        <v>0.46923001804827724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CO2 emissions"</f>
        <v>PT: Textiles and leather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5">
        <v>1023.039940678729</v>
      </c>
      <c r="C5" s="225">
        <v>908.71417979872876</v>
      </c>
      <c r="D5" s="225">
        <v>785.8095015579654</v>
      </c>
      <c r="E5" s="225">
        <v>740.05423883891194</v>
      </c>
      <c r="F5" s="225">
        <v>671.42303423882231</v>
      </c>
      <c r="G5" s="225">
        <v>434.93799059892842</v>
      </c>
      <c r="H5" s="225">
        <v>409.80257387890418</v>
      </c>
      <c r="I5" s="225">
        <v>569.07752723898943</v>
      </c>
      <c r="J5" s="225">
        <v>450.76779287919948</v>
      </c>
      <c r="K5" s="225">
        <v>459.97829711899129</v>
      </c>
      <c r="L5" s="225">
        <v>372.94027523875383</v>
      </c>
      <c r="M5" s="225">
        <v>388.89511523903792</v>
      </c>
      <c r="N5" s="225">
        <v>341.56030715893752</v>
      </c>
      <c r="O5" s="225">
        <v>348.71299775886479</v>
      </c>
      <c r="P5" s="225">
        <v>348.24782015910012</v>
      </c>
      <c r="Q5" s="225">
        <v>352.37041451904298</v>
      </c>
      <c r="R5" s="225">
        <v>349.00791731888393</v>
      </c>
      <c r="S5" s="225">
        <v>352.91334743887768</v>
      </c>
      <c r="T5" s="225">
        <v>372.14335043862292</v>
      </c>
      <c r="U5" s="225">
        <v>354.33690227867521</v>
      </c>
      <c r="V5" s="225">
        <v>339.77517551915219</v>
      </c>
      <c r="W5" s="225">
        <v>434.61907775869258</v>
      </c>
      <c r="DA5" s="89" t="s">
        <v>2815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2816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2817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2818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2819</v>
      </c>
    </row>
    <row r="10" spans="1:105" ht="12" customHeight="1" x14ac:dyDescent="0.25">
      <c r="A10" s="56" t="s">
        <v>96</v>
      </c>
      <c r="B10" s="262">
        <v>70.837646984057642</v>
      </c>
      <c r="C10" s="262">
        <v>90.860216158974836</v>
      </c>
      <c r="D10" s="262">
        <v>87.876542785006464</v>
      </c>
      <c r="E10" s="262">
        <v>88.600573239905543</v>
      </c>
      <c r="F10" s="262">
        <v>90.591309709206001</v>
      </c>
      <c r="G10" s="262">
        <v>66.789307849354572</v>
      </c>
      <c r="H10" s="262">
        <v>65.954780453693076</v>
      </c>
      <c r="I10" s="262">
        <v>81.033889930783289</v>
      </c>
      <c r="J10" s="262">
        <v>72.777059265607591</v>
      </c>
      <c r="K10" s="262">
        <v>70.805126686024821</v>
      </c>
      <c r="L10" s="262">
        <v>64.824743080473823</v>
      </c>
      <c r="M10" s="262">
        <v>70.893625052745278</v>
      </c>
      <c r="N10" s="262">
        <v>50.818791763525638</v>
      </c>
      <c r="O10" s="262">
        <v>53.269484232369813</v>
      </c>
      <c r="P10" s="262">
        <v>51.300098929362598</v>
      </c>
      <c r="Q10" s="262">
        <v>52.768321181898457</v>
      </c>
      <c r="R10" s="262">
        <v>53.364712048348331</v>
      </c>
      <c r="S10" s="262">
        <v>54.134245154050738</v>
      </c>
      <c r="T10" s="262">
        <v>59.222913540070998</v>
      </c>
      <c r="U10" s="262">
        <v>57.644318073532027</v>
      </c>
      <c r="V10" s="262">
        <v>58.81186327212675</v>
      </c>
      <c r="W10" s="262">
        <v>72.737085586559758</v>
      </c>
      <c r="DA10" s="68" t="s">
        <v>2820</v>
      </c>
    </row>
    <row r="11" spans="1:105" ht="12" customHeight="1" x14ac:dyDescent="0.25">
      <c r="A11" s="37" t="s">
        <v>160</v>
      </c>
      <c r="B11" s="228">
        <v>5.985619047280812</v>
      </c>
      <c r="C11" s="228">
        <v>5.6429856176871267</v>
      </c>
      <c r="D11" s="228">
        <v>3.1944488395103501</v>
      </c>
      <c r="E11" s="228">
        <v>4.862358878017413</v>
      </c>
      <c r="F11" s="228">
        <v>4.5833237656011114</v>
      </c>
      <c r="G11" s="228">
        <v>3.3692793196051301</v>
      </c>
      <c r="H11" s="228">
        <v>2.671786602193337</v>
      </c>
      <c r="I11" s="228">
        <v>2.30860290914412</v>
      </c>
      <c r="J11" s="228">
        <v>0.71949475722790723</v>
      </c>
      <c r="K11" s="228">
        <v>0</v>
      </c>
      <c r="L11" s="228">
        <v>0.70347450290050173</v>
      </c>
      <c r="M11" s="228">
        <v>0.72968185859789181</v>
      </c>
      <c r="N11" s="228">
        <v>0.54650177547282708</v>
      </c>
      <c r="O11" s="228">
        <v>1.075541858600521</v>
      </c>
      <c r="P11" s="228">
        <v>1.5408036349852119</v>
      </c>
      <c r="Q11" s="228">
        <v>2.5829302444447571</v>
      </c>
      <c r="R11" s="228">
        <v>1.569482312725178</v>
      </c>
      <c r="S11" s="228">
        <v>1.072680625731206</v>
      </c>
      <c r="T11" s="228">
        <v>1.204704142634424</v>
      </c>
      <c r="U11" s="228">
        <v>0.69974071851521658</v>
      </c>
      <c r="V11" s="228">
        <v>0.2239598004564286</v>
      </c>
      <c r="W11" s="228">
        <v>0.22595659944167409</v>
      </c>
      <c r="DA11" s="69" t="s">
        <v>2821</v>
      </c>
    </row>
    <row r="12" spans="1:105" ht="12" customHeight="1" x14ac:dyDescent="0.25">
      <c r="A12" s="37" t="s">
        <v>162</v>
      </c>
      <c r="B12" s="228">
        <v>64.852027936776835</v>
      </c>
      <c r="C12" s="228">
        <v>85.217230541287705</v>
      </c>
      <c r="D12" s="228">
        <v>84.682093945496121</v>
      </c>
      <c r="E12" s="228">
        <v>83.738214361888126</v>
      </c>
      <c r="F12" s="228">
        <v>86.007985943604893</v>
      </c>
      <c r="G12" s="228">
        <v>63.420028529749437</v>
      </c>
      <c r="H12" s="228">
        <v>63.282993851499739</v>
      </c>
      <c r="I12" s="228">
        <v>78.725287021639176</v>
      </c>
      <c r="J12" s="228">
        <v>72.057564508379684</v>
      </c>
      <c r="K12" s="228">
        <v>70.805126686024821</v>
      </c>
      <c r="L12" s="228">
        <v>64.121268577573318</v>
      </c>
      <c r="M12" s="228">
        <v>70.163943194147393</v>
      </c>
      <c r="N12" s="228">
        <v>50.272289988052812</v>
      </c>
      <c r="O12" s="228">
        <v>52.193942373769289</v>
      </c>
      <c r="P12" s="228">
        <v>49.759295294377388</v>
      </c>
      <c r="Q12" s="228">
        <v>50.185390937453697</v>
      </c>
      <c r="R12" s="228">
        <v>51.795229735623153</v>
      </c>
      <c r="S12" s="228">
        <v>53.061564528319529</v>
      </c>
      <c r="T12" s="228">
        <v>58.018209397436571</v>
      </c>
      <c r="U12" s="228">
        <v>56.944577355016818</v>
      </c>
      <c r="V12" s="228">
        <v>58.587903471670323</v>
      </c>
      <c r="W12" s="228">
        <v>72.511128987118084</v>
      </c>
      <c r="DA12" s="69" t="s">
        <v>2822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2823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2824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2825</v>
      </c>
    </row>
    <row r="16" spans="1:105" ht="12" customHeight="1" x14ac:dyDescent="0.25">
      <c r="A16" s="57" t="s">
        <v>2709</v>
      </c>
      <c r="B16" s="263">
        <v>75.604038056282221</v>
      </c>
      <c r="C16" s="263">
        <v>64.50536352697118</v>
      </c>
      <c r="D16" s="263">
        <v>54.672987332677927</v>
      </c>
      <c r="E16" s="263">
        <v>50.850955535498542</v>
      </c>
      <c r="F16" s="263">
        <v>45.085505535491819</v>
      </c>
      <c r="G16" s="263">
        <v>27.687322035727512</v>
      </c>
      <c r="H16" s="263">
        <v>25.724097156496299</v>
      </c>
      <c r="I16" s="263">
        <v>37.367972838188599</v>
      </c>
      <c r="J16" s="263">
        <v>28.445085681106999</v>
      </c>
      <c r="K16" s="263">
        <v>29.198589772653239</v>
      </c>
      <c r="L16" s="263">
        <v>22.725915050890201</v>
      </c>
      <c r="M16" s="263">
        <v>23.648647886361221</v>
      </c>
      <c r="N16" s="263">
        <v>22.906913436016769</v>
      </c>
      <c r="O16" s="263">
        <v>23.25507740442352</v>
      </c>
      <c r="P16" s="263">
        <v>23.43667254427174</v>
      </c>
      <c r="Q16" s="263">
        <v>23.61318136922085</v>
      </c>
      <c r="R16" s="263">
        <v>23.322742421566439</v>
      </c>
      <c r="S16" s="263">
        <v>23.54301215832292</v>
      </c>
      <c r="T16" s="263">
        <v>24.550527941202731</v>
      </c>
      <c r="U16" s="263">
        <v>23.17378805425297</v>
      </c>
      <c r="V16" s="263">
        <v>21.827106505359239</v>
      </c>
      <c r="W16" s="263">
        <v>28.574836590049859</v>
      </c>
      <c r="DA16" s="70" t="s">
        <v>2826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2827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2828</v>
      </c>
    </row>
    <row r="19" spans="1:105" ht="12" customHeight="1" x14ac:dyDescent="0.25">
      <c r="A19" s="46" t="s">
        <v>33</v>
      </c>
      <c r="B19" s="231">
        <v>3.0807095233393129</v>
      </c>
      <c r="C19" s="231">
        <v>3.060236893864027</v>
      </c>
      <c r="D19" s="231">
        <v>3.507035170253058</v>
      </c>
      <c r="E19" s="231">
        <v>3.0286603246818431</v>
      </c>
      <c r="F19" s="231">
        <v>3.244114474658585</v>
      </c>
      <c r="G19" s="231">
        <v>2.694146790372701</v>
      </c>
      <c r="H19" s="231">
        <v>2.2333526709352491</v>
      </c>
      <c r="I19" s="231">
        <v>2.0001869239057721</v>
      </c>
      <c r="J19" s="231">
        <v>1.747440217277628</v>
      </c>
      <c r="K19" s="231">
        <v>1.524410940681483</v>
      </c>
      <c r="L19" s="231">
        <v>1.284541432211268</v>
      </c>
      <c r="M19" s="231">
        <v>1.2951423044054751</v>
      </c>
      <c r="N19" s="231">
        <v>1.3721445167674109</v>
      </c>
      <c r="O19" s="231">
        <v>1.142355509176278</v>
      </c>
      <c r="P19" s="231">
        <v>1.1454441164495131</v>
      </c>
      <c r="Q19" s="231">
        <v>1.1438461373551441</v>
      </c>
      <c r="R19" s="231">
        <v>0.91592086378792126</v>
      </c>
      <c r="S19" s="231">
        <v>0.95535610511418878</v>
      </c>
      <c r="T19" s="231">
        <v>0.94006207416937315</v>
      </c>
      <c r="U19" s="231">
        <v>0.86151948048603821</v>
      </c>
      <c r="V19" s="231">
        <v>0.72022184778710718</v>
      </c>
      <c r="W19" s="231">
        <v>0.82556614722193844</v>
      </c>
      <c r="DA19" s="73" t="s">
        <v>2829</v>
      </c>
    </row>
    <row r="20" spans="1:105" ht="12" customHeight="1" x14ac:dyDescent="0.25">
      <c r="A20" s="46" t="s">
        <v>160</v>
      </c>
      <c r="B20" s="231">
        <v>0.79941148894509251</v>
      </c>
      <c r="C20" s="231">
        <v>1.074357615167052</v>
      </c>
      <c r="D20" s="231">
        <v>0.75581656202106051</v>
      </c>
      <c r="E20" s="231">
        <v>1.1242059312373991</v>
      </c>
      <c r="F20" s="231">
        <v>1.1395952475914961</v>
      </c>
      <c r="G20" s="231">
        <v>0.95396979251833691</v>
      </c>
      <c r="H20" s="231">
        <v>0.75362120921308073</v>
      </c>
      <c r="I20" s="231">
        <v>0.55512573320991365</v>
      </c>
      <c r="J20" s="231">
        <v>0.18562654530962419</v>
      </c>
      <c r="K20" s="231">
        <v>0</v>
      </c>
      <c r="L20" s="231">
        <v>0.18311893124413681</v>
      </c>
      <c r="M20" s="231">
        <v>0.18268119938480951</v>
      </c>
      <c r="N20" s="231">
        <v>0.20797481739639809</v>
      </c>
      <c r="O20" s="231">
        <v>0.41694666064463981</v>
      </c>
      <c r="P20" s="231">
        <v>0.63282322614756115</v>
      </c>
      <c r="Q20" s="231">
        <v>1.052064741458653</v>
      </c>
      <c r="R20" s="231">
        <v>0.63026328235463125</v>
      </c>
      <c r="S20" s="231">
        <v>0.42842640177529301</v>
      </c>
      <c r="T20" s="231">
        <v>0.46144042278442071</v>
      </c>
      <c r="U20" s="231">
        <v>0.26415451662266881</v>
      </c>
      <c r="V20" s="231">
        <v>7.8883609537277272E-2</v>
      </c>
      <c r="W20" s="231">
        <v>8.4549383904785155E-2</v>
      </c>
      <c r="DA20" s="73" t="s">
        <v>2830</v>
      </c>
    </row>
    <row r="21" spans="1:105" ht="12" customHeight="1" x14ac:dyDescent="0.25">
      <c r="A21" s="46" t="s">
        <v>70</v>
      </c>
      <c r="B21" s="231">
        <v>63.062581298349372</v>
      </c>
      <c r="C21" s="231">
        <v>44.146417800648933</v>
      </c>
      <c r="D21" s="231">
        <v>30.374087967085021</v>
      </c>
      <c r="E21" s="231">
        <v>27.337322290029611</v>
      </c>
      <c r="F21" s="231">
        <v>19.31681472770989</v>
      </c>
      <c r="G21" s="231">
        <v>6.0826082939156727</v>
      </c>
      <c r="H21" s="231">
        <v>4.8871174750462778</v>
      </c>
      <c r="I21" s="231">
        <v>15.882409115830001</v>
      </c>
      <c r="J21" s="231">
        <v>7.9214779468931864</v>
      </c>
      <c r="K21" s="231">
        <v>13.00791852327084</v>
      </c>
      <c r="L21" s="231">
        <v>4.5670766510870848</v>
      </c>
      <c r="M21" s="231">
        <v>4.6047671409889741</v>
      </c>
      <c r="N21" s="231">
        <v>2.1953460451322151</v>
      </c>
      <c r="O21" s="231">
        <v>1.462169443621683</v>
      </c>
      <c r="P21" s="231">
        <v>1.221772613305111</v>
      </c>
      <c r="Q21" s="231">
        <v>0.97603695141788727</v>
      </c>
      <c r="R21" s="231">
        <v>0.97694095013948112</v>
      </c>
      <c r="S21" s="231">
        <v>0.96655159039430472</v>
      </c>
      <c r="T21" s="231">
        <v>0.92618572278518607</v>
      </c>
      <c r="U21" s="231">
        <v>0.55134117044603981</v>
      </c>
      <c r="V21" s="231">
        <v>0.39204186407375419</v>
      </c>
      <c r="W21" s="231">
        <v>0.5322040302104184</v>
      </c>
      <c r="DA21" s="73" t="s">
        <v>2831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2832</v>
      </c>
    </row>
    <row r="23" spans="1:105" ht="12" customHeight="1" x14ac:dyDescent="0.25">
      <c r="A23" s="46" t="s">
        <v>162</v>
      </c>
      <c r="B23" s="231">
        <v>8.6613357456484472</v>
      </c>
      <c r="C23" s="231">
        <v>16.224351217291169</v>
      </c>
      <c r="D23" s="231">
        <v>20.036047633318809</v>
      </c>
      <c r="E23" s="231">
        <v>19.360766989549681</v>
      </c>
      <c r="F23" s="231">
        <v>21.384981085531852</v>
      </c>
      <c r="G23" s="231">
        <v>17.9565971589208</v>
      </c>
      <c r="H23" s="231">
        <v>17.850005801301691</v>
      </c>
      <c r="I23" s="231">
        <v>18.93025106524291</v>
      </c>
      <c r="J23" s="231">
        <v>18.590540971626559</v>
      </c>
      <c r="K23" s="231">
        <v>14.66626030870092</v>
      </c>
      <c r="L23" s="231">
        <v>16.691178036347711</v>
      </c>
      <c r="M23" s="231">
        <v>17.566057241581969</v>
      </c>
      <c r="N23" s="231">
        <v>19.13144805672075</v>
      </c>
      <c r="O23" s="231">
        <v>20.233605790980921</v>
      </c>
      <c r="P23" s="231">
        <v>20.436632588369552</v>
      </c>
      <c r="Q23" s="231">
        <v>20.44123353898917</v>
      </c>
      <c r="R23" s="231">
        <v>20.799617325284409</v>
      </c>
      <c r="S23" s="231">
        <v>21.192678061039128</v>
      </c>
      <c r="T23" s="231">
        <v>22.22283972146375</v>
      </c>
      <c r="U23" s="231">
        <v>21.496772886698231</v>
      </c>
      <c r="V23" s="231">
        <v>20.635959183961099</v>
      </c>
      <c r="W23" s="231">
        <v>27.132517028712719</v>
      </c>
      <c r="DA23" s="73" t="s">
        <v>2833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2834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2835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2836</v>
      </c>
    </row>
    <row r="27" spans="1:105" ht="12" customHeight="1" x14ac:dyDescent="0.25">
      <c r="A27" s="57" t="s">
        <v>2721</v>
      </c>
      <c r="B27" s="263">
        <v>642.6343234783991</v>
      </c>
      <c r="C27" s="263">
        <v>548.29558997925494</v>
      </c>
      <c r="D27" s="263">
        <v>464.72039232776251</v>
      </c>
      <c r="E27" s="263">
        <v>432.23312205173761</v>
      </c>
      <c r="F27" s="263">
        <v>383.22679705168042</v>
      </c>
      <c r="G27" s="263">
        <v>235.3422373036839</v>
      </c>
      <c r="H27" s="263">
        <v>218.6548258302185</v>
      </c>
      <c r="I27" s="263">
        <v>317.62776912460311</v>
      </c>
      <c r="J27" s="263">
        <v>241.78322828940949</v>
      </c>
      <c r="K27" s="263">
        <v>248.1880130675525</v>
      </c>
      <c r="L27" s="263">
        <v>193.17027793256679</v>
      </c>
      <c r="M27" s="263">
        <v>201.01350703407039</v>
      </c>
      <c r="N27" s="263">
        <v>194.7087642061426</v>
      </c>
      <c r="O27" s="263">
        <v>197.66815793759989</v>
      </c>
      <c r="P27" s="263">
        <v>199.21171662630971</v>
      </c>
      <c r="Q27" s="263">
        <v>200.71204163837729</v>
      </c>
      <c r="R27" s="263">
        <v>198.24331058331481</v>
      </c>
      <c r="S27" s="263">
        <v>200.1156033457448</v>
      </c>
      <c r="T27" s="263">
        <v>208.6794875002231</v>
      </c>
      <c r="U27" s="263">
        <v>196.97719846115041</v>
      </c>
      <c r="V27" s="263">
        <v>185.53040529555349</v>
      </c>
      <c r="W27" s="263">
        <v>242.88611101542389</v>
      </c>
      <c r="DA27" s="70" t="s">
        <v>2837</v>
      </c>
    </row>
    <row r="28" spans="1:105" ht="12" customHeight="1" x14ac:dyDescent="0.25">
      <c r="A28" s="46" t="s">
        <v>30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2838</v>
      </c>
    </row>
    <row r="29" spans="1:105" ht="12" customHeight="1" x14ac:dyDescent="0.25">
      <c r="A29" s="46" t="s">
        <v>32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2839</v>
      </c>
    </row>
    <row r="30" spans="1:105" ht="12" customHeight="1" x14ac:dyDescent="0.25">
      <c r="A30" s="46" t="s">
        <v>33</v>
      </c>
      <c r="B30" s="231">
        <v>26.186030948384161</v>
      </c>
      <c r="C30" s="231">
        <v>26.012013597844241</v>
      </c>
      <c r="D30" s="231">
        <v>29.809798947150991</v>
      </c>
      <c r="E30" s="231">
        <v>25.743612759795671</v>
      </c>
      <c r="F30" s="231">
        <v>27.574973034597971</v>
      </c>
      <c r="G30" s="231">
        <v>22.900247718167961</v>
      </c>
      <c r="H30" s="231">
        <v>18.98349770294962</v>
      </c>
      <c r="I30" s="231">
        <v>17.00158885319907</v>
      </c>
      <c r="J30" s="231">
        <v>14.85324184685984</v>
      </c>
      <c r="K30" s="231">
        <v>12.957492995792601</v>
      </c>
      <c r="L30" s="231">
        <v>10.91860217379579</v>
      </c>
      <c r="M30" s="231">
        <v>11.008709587446541</v>
      </c>
      <c r="N30" s="231">
        <v>11.663228392522999</v>
      </c>
      <c r="O30" s="231">
        <v>9.7100218279983643</v>
      </c>
      <c r="P30" s="231">
        <v>9.7362749898208598</v>
      </c>
      <c r="Q30" s="231">
        <v>9.722692167518721</v>
      </c>
      <c r="R30" s="231">
        <v>7.7853273421973324</v>
      </c>
      <c r="S30" s="231">
        <v>8.1205268934706059</v>
      </c>
      <c r="T30" s="231">
        <v>7.9905276304396713</v>
      </c>
      <c r="U30" s="231">
        <v>7.3229155841313256</v>
      </c>
      <c r="V30" s="231">
        <v>6.1218857061904126</v>
      </c>
      <c r="W30" s="231">
        <v>7.0173122513864774</v>
      </c>
      <c r="DA30" s="73" t="s">
        <v>2840</v>
      </c>
    </row>
    <row r="31" spans="1:105" ht="12" customHeight="1" x14ac:dyDescent="0.25">
      <c r="A31" s="46" t="s">
        <v>160</v>
      </c>
      <c r="B31" s="231">
        <v>6.7949976560332868</v>
      </c>
      <c r="C31" s="231">
        <v>9.1320397289199366</v>
      </c>
      <c r="D31" s="231">
        <v>6.4244407771790142</v>
      </c>
      <c r="E31" s="231">
        <v>9.5557504155178918</v>
      </c>
      <c r="F31" s="231">
        <v>9.6865596045277211</v>
      </c>
      <c r="G31" s="231">
        <v>8.108743236405866</v>
      </c>
      <c r="H31" s="231">
        <v>6.4057802783111866</v>
      </c>
      <c r="I31" s="231">
        <v>4.7185687322842664</v>
      </c>
      <c r="J31" s="231">
        <v>1.577825635131807</v>
      </c>
      <c r="K31" s="231">
        <v>0</v>
      </c>
      <c r="L31" s="231">
        <v>1.556510915575164</v>
      </c>
      <c r="M31" s="231">
        <v>1.5527901947708811</v>
      </c>
      <c r="N31" s="231">
        <v>1.767785947869384</v>
      </c>
      <c r="O31" s="231">
        <v>3.5440466154794379</v>
      </c>
      <c r="P31" s="231">
        <v>5.3789974222542689</v>
      </c>
      <c r="Q31" s="231">
        <v>8.9425503023985531</v>
      </c>
      <c r="R31" s="231">
        <v>5.3572379000143666</v>
      </c>
      <c r="S31" s="231">
        <v>3.641624415089991</v>
      </c>
      <c r="T31" s="231">
        <v>3.9222435936675759</v>
      </c>
      <c r="U31" s="231">
        <v>2.2453133912926861</v>
      </c>
      <c r="V31" s="231">
        <v>0.67051068106685696</v>
      </c>
      <c r="W31" s="231">
        <v>0.71866976319067388</v>
      </c>
      <c r="DA31" s="73" t="s">
        <v>2841</v>
      </c>
    </row>
    <row r="32" spans="1:105" ht="12" customHeight="1" x14ac:dyDescent="0.25">
      <c r="A32" s="46" t="s">
        <v>70</v>
      </c>
      <c r="B32" s="231">
        <v>536.03194103596979</v>
      </c>
      <c r="C32" s="231">
        <v>375.24455130551593</v>
      </c>
      <c r="D32" s="231">
        <v>258.17974772022262</v>
      </c>
      <c r="E32" s="231">
        <v>232.36723946525171</v>
      </c>
      <c r="F32" s="231">
        <v>164.19292518553411</v>
      </c>
      <c r="G32" s="231">
        <v>51.70217049828323</v>
      </c>
      <c r="H32" s="231">
        <v>41.540498537893349</v>
      </c>
      <c r="I32" s="231">
        <v>135.00047748455501</v>
      </c>
      <c r="J32" s="231">
        <v>67.332562548592108</v>
      </c>
      <c r="K32" s="231">
        <v>110.56730744780209</v>
      </c>
      <c r="L32" s="231">
        <v>38.820151534240239</v>
      </c>
      <c r="M32" s="231">
        <v>39.140520698406277</v>
      </c>
      <c r="N32" s="231">
        <v>18.66044138362383</v>
      </c>
      <c r="O32" s="231">
        <v>12.4284402707843</v>
      </c>
      <c r="P32" s="231">
        <v>10.385067213093439</v>
      </c>
      <c r="Q32" s="231">
        <v>8.2963140870520427</v>
      </c>
      <c r="R32" s="231">
        <v>8.3039980761855894</v>
      </c>
      <c r="S32" s="231">
        <v>8.2156885183515911</v>
      </c>
      <c r="T32" s="231">
        <v>7.8725786436740801</v>
      </c>
      <c r="U32" s="231">
        <v>4.6863999487913404</v>
      </c>
      <c r="V32" s="231">
        <v>3.3323558446269121</v>
      </c>
      <c r="W32" s="231">
        <v>4.5237342567885586</v>
      </c>
      <c r="DA32" s="73" t="s">
        <v>2842</v>
      </c>
    </row>
    <row r="33" spans="1:105" ht="12" customHeight="1" x14ac:dyDescent="0.25">
      <c r="A33" s="46" t="s">
        <v>34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2843</v>
      </c>
    </row>
    <row r="34" spans="1:105" ht="12" customHeight="1" x14ac:dyDescent="0.25">
      <c r="A34" s="46" t="s">
        <v>162</v>
      </c>
      <c r="B34" s="231">
        <v>73.621353838011842</v>
      </c>
      <c r="C34" s="231">
        <v>137.90698534697489</v>
      </c>
      <c r="D34" s="231">
        <v>170.30640488320989</v>
      </c>
      <c r="E34" s="231">
        <v>164.56651941117229</v>
      </c>
      <c r="F34" s="231">
        <v>181.77233922702069</v>
      </c>
      <c r="G34" s="231">
        <v>152.63107585082679</v>
      </c>
      <c r="H34" s="231">
        <v>151.7250493110644</v>
      </c>
      <c r="I34" s="231">
        <v>160.90713405456481</v>
      </c>
      <c r="J34" s="231">
        <v>158.01959825882579</v>
      </c>
      <c r="K34" s="231">
        <v>124.6632126239578</v>
      </c>
      <c r="L34" s="231">
        <v>141.8750133089556</v>
      </c>
      <c r="M34" s="231">
        <v>149.31148655344671</v>
      </c>
      <c r="N34" s="231">
        <v>162.61730848212639</v>
      </c>
      <c r="O34" s="231">
        <v>171.98564922333779</v>
      </c>
      <c r="P34" s="231">
        <v>173.7113770011411</v>
      </c>
      <c r="Q34" s="231">
        <v>173.7504850814079</v>
      </c>
      <c r="R34" s="231">
        <v>176.79674726491751</v>
      </c>
      <c r="S34" s="231">
        <v>180.13776351883271</v>
      </c>
      <c r="T34" s="231">
        <v>188.89413763244181</v>
      </c>
      <c r="U34" s="231">
        <v>182.722569536935</v>
      </c>
      <c r="V34" s="231">
        <v>175.40565306366929</v>
      </c>
      <c r="W34" s="231">
        <v>230.62639474405819</v>
      </c>
      <c r="DA34" s="73" t="s">
        <v>2844</v>
      </c>
    </row>
    <row r="35" spans="1:105" ht="12" customHeight="1" x14ac:dyDescent="0.25">
      <c r="A35" s="46" t="s">
        <v>36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2845</v>
      </c>
    </row>
    <row r="36" spans="1:105" ht="12" customHeight="1" x14ac:dyDescent="0.25">
      <c r="A36" s="46" t="s">
        <v>73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2846</v>
      </c>
    </row>
    <row r="37" spans="1:105" ht="12" customHeight="1" x14ac:dyDescent="0.25">
      <c r="A37" s="46" t="s">
        <v>79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2847</v>
      </c>
    </row>
    <row r="38" spans="1:105" ht="12" customHeight="1" x14ac:dyDescent="0.25">
      <c r="A38" s="57" t="s">
        <v>2733</v>
      </c>
      <c r="B38" s="263">
        <v>0</v>
      </c>
      <c r="C38" s="263">
        <v>0</v>
      </c>
      <c r="D38" s="263">
        <v>0</v>
      </c>
      <c r="E38" s="263">
        <v>0</v>
      </c>
      <c r="F38" s="263">
        <v>0</v>
      </c>
      <c r="G38" s="263">
        <v>0</v>
      </c>
      <c r="H38" s="263">
        <v>0</v>
      </c>
      <c r="I38" s="263">
        <v>0</v>
      </c>
      <c r="J38" s="263">
        <v>0</v>
      </c>
      <c r="K38" s="263">
        <v>0</v>
      </c>
      <c r="L38" s="263">
        <v>0</v>
      </c>
      <c r="M38" s="263">
        <v>0</v>
      </c>
      <c r="N38" s="263">
        <v>0</v>
      </c>
      <c r="O38" s="263">
        <v>0</v>
      </c>
      <c r="P38" s="263">
        <v>0</v>
      </c>
      <c r="Q38" s="263">
        <v>0</v>
      </c>
      <c r="R38" s="263">
        <v>0</v>
      </c>
      <c r="S38" s="263">
        <v>0</v>
      </c>
      <c r="T38" s="263">
        <v>0</v>
      </c>
      <c r="U38" s="263">
        <v>0</v>
      </c>
      <c r="V38" s="263">
        <v>0</v>
      </c>
      <c r="W38" s="263">
        <v>0</v>
      </c>
      <c r="DA38" s="70" t="s">
        <v>2848</v>
      </c>
    </row>
    <row r="39" spans="1:105" ht="12" customHeight="1" x14ac:dyDescent="0.25">
      <c r="A39" s="57" t="s">
        <v>2735</v>
      </c>
      <c r="B39" s="263">
        <f t="shared" ref="B39:W39" si="0">B40+B46+B57+B58</f>
        <v>233.96393215999052</v>
      </c>
      <c r="C39" s="263">
        <f t="shared" si="0"/>
        <v>205.05301013352772</v>
      </c>
      <c r="D39" s="263">
        <f t="shared" si="0"/>
        <v>178.53957911251857</v>
      </c>
      <c r="E39" s="263">
        <f t="shared" si="0"/>
        <v>168.36958801177025</v>
      </c>
      <c r="F39" s="263">
        <f t="shared" si="0"/>
        <v>152.51942194244421</v>
      </c>
      <c r="G39" s="263">
        <f t="shared" si="0"/>
        <v>105.11912341016247</v>
      </c>
      <c r="H39" s="263">
        <f t="shared" si="0"/>
        <v>99.468870438496253</v>
      </c>
      <c r="I39" s="263">
        <f t="shared" si="0"/>
        <v>133.04789534541447</v>
      </c>
      <c r="J39" s="263">
        <f t="shared" si="0"/>
        <v>107.76241964307542</v>
      </c>
      <c r="K39" s="263">
        <f t="shared" si="0"/>
        <v>111.78656759276082</v>
      </c>
      <c r="L39" s="263">
        <f t="shared" si="0"/>
        <v>92.219339174822949</v>
      </c>
      <c r="M39" s="263">
        <f t="shared" si="0"/>
        <v>93.339335265861024</v>
      </c>
      <c r="N39" s="263">
        <f t="shared" si="0"/>
        <v>73.125837753252497</v>
      </c>
      <c r="O39" s="263">
        <f t="shared" si="0"/>
        <v>74.520278184471508</v>
      </c>
      <c r="P39" s="263">
        <f t="shared" si="0"/>
        <v>74.299332059156058</v>
      </c>
      <c r="Q39" s="263">
        <f t="shared" si="0"/>
        <v>75.276870329546455</v>
      </c>
      <c r="R39" s="263">
        <f t="shared" si="0"/>
        <v>74.077152265654405</v>
      </c>
      <c r="S39" s="263">
        <f t="shared" si="0"/>
        <v>75.120486780759194</v>
      </c>
      <c r="T39" s="263">
        <f t="shared" si="0"/>
        <v>79.690421457126021</v>
      </c>
      <c r="U39" s="263">
        <f t="shared" si="0"/>
        <v>76.541597689739845</v>
      </c>
      <c r="V39" s="263">
        <f t="shared" si="0"/>
        <v>73.605800446112653</v>
      </c>
      <c r="W39" s="263">
        <f t="shared" si="0"/>
        <v>90.421044566659063</v>
      </c>
      <c r="DA39" s="70"/>
    </row>
    <row r="40" spans="1:105" ht="12" customHeight="1" x14ac:dyDescent="0.25">
      <c r="A40" s="60" t="s">
        <v>2736</v>
      </c>
      <c r="B40" s="331">
        <v>153.3196248999561</v>
      </c>
      <c r="C40" s="331">
        <v>136.24728903809179</v>
      </c>
      <c r="D40" s="331">
        <v>120.2217259576621</v>
      </c>
      <c r="E40" s="331">
        <v>114.1285687739051</v>
      </c>
      <c r="F40" s="331">
        <v>104.4282160379196</v>
      </c>
      <c r="G40" s="331">
        <v>75.585979905386466</v>
      </c>
      <c r="H40" s="331">
        <v>72.02983347156686</v>
      </c>
      <c r="I40" s="331">
        <v>93.188724318013271</v>
      </c>
      <c r="J40" s="331">
        <v>77.420994916561284</v>
      </c>
      <c r="K40" s="331">
        <v>80.641405168597359</v>
      </c>
      <c r="L40" s="331">
        <v>67.978363120540052</v>
      </c>
      <c r="M40" s="331">
        <v>68.114110853742375</v>
      </c>
      <c r="N40" s="331">
        <v>48.691796754834591</v>
      </c>
      <c r="O40" s="331">
        <v>49.714862286419738</v>
      </c>
      <c r="P40" s="331">
        <v>49.300214678599531</v>
      </c>
      <c r="Q40" s="331">
        <v>50.089476869044212</v>
      </c>
      <c r="R40" s="331">
        <v>49.199560349316869</v>
      </c>
      <c r="S40" s="331">
        <v>50.007940478548058</v>
      </c>
      <c r="T40" s="331">
        <v>53.503191653176437</v>
      </c>
      <c r="U40" s="331">
        <v>51.822890431869993</v>
      </c>
      <c r="V40" s="331">
        <v>50.323553507062798</v>
      </c>
      <c r="W40" s="331">
        <v>59.941218870605873</v>
      </c>
      <c r="DA40" s="72" t="s">
        <v>2849</v>
      </c>
    </row>
    <row r="41" spans="1:105" ht="12" customHeight="1" x14ac:dyDescent="0.25">
      <c r="A41" s="59" t="s">
        <v>30</v>
      </c>
      <c r="B41" s="232">
        <v>0</v>
      </c>
      <c r="C41" s="232">
        <v>0</v>
      </c>
      <c r="D41" s="232">
        <v>0</v>
      </c>
      <c r="E41" s="232">
        <v>0</v>
      </c>
      <c r="F41" s="232">
        <v>0</v>
      </c>
      <c r="G41" s="232">
        <v>0</v>
      </c>
      <c r="H41" s="232">
        <v>0</v>
      </c>
      <c r="I41" s="232">
        <v>0</v>
      </c>
      <c r="J41" s="232">
        <v>0</v>
      </c>
      <c r="K41" s="232">
        <v>0</v>
      </c>
      <c r="L41" s="232">
        <v>0</v>
      </c>
      <c r="M41" s="232">
        <v>0</v>
      </c>
      <c r="N41" s="232">
        <v>0</v>
      </c>
      <c r="O41" s="232">
        <v>0</v>
      </c>
      <c r="P41" s="232">
        <v>0</v>
      </c>
      <c r="Q41" s="232">
        <v>0</v>
      </c>
      <c r="R41" s="232">
        <v>0</v>
      </c>
      <c r="S41" s="232">
        <v>0</v>
      </c>
      <c r="T41" s="232">
        <v>0</v>
      </c>
      <c r="U41" s="232">
        <v>0</v>
      </c>
      <c r="V41" s="232">
        <v>0</v>
      </c>
      <c r="W41" s="232">
        <v>0</v>
      </c>
      <c r="DA41" s="71" t="s">
        <v>2850</v>
      </c>
    </row>
    <row r="42" spans="1:105" ht="12" customHeight="1" x14ac:dyDescent="0.25">
      <c r="A42" s="59" t="s">
        <v>33</v>
      </c>
      <c r="B42" s="297">
        <v>6.2474603299956639</v>
      </c>
      <c r="C42" s="297">
        <v>6.463787781445312</v>
      </c>
      <c r="D42" s="297">
        <v>7.7117026475347421</v>
      </c>
      <c r="E42" s="297">
        <v>6.7974468624675124</v>
      </c>
      <c r="F42" s="297">
        <v>7.5141019976963426</v>
      </c>
      <c r="G42" s="297">
        <v>7.3549809149652372</v>
      </c>
      <c r="H42" s="297">
        <v>6.2535924970303514</v>
      </c>
      <c r="I42" s="297">
        <v>4.9880915040128109</v>
      </c>
      <c r="J42" s="297">
        <v>4.7561312240554656</v>
      </c>
      <c r="K42" s="297">
        <v>4.2101567667515321</v>
      </c>
      <c r="L42" s="297">
        <v>3.8423545862376942</v>
      </c>
      <c r="M42" s="297">
        <v>3.7303387034031279</v>
      </c>
      <c r="N42" s="297">
        <v>2.9166819927668648</v>
      </c>
      <c r="O42" s="297">
        <v>2.442135359653919</v>
      </c>
      <c r="P42" s="297">
        <v>2.4094990761434691</v>
      </c>
      <c r="Q42" s="297">
        <v>2.426384388571972</v>
      </c>
      <c r="R42" s="297">
        <v>1.932144299268288</v>
      </c>
      <c r="S42" s="297">
        <v>2.029281169252521</v>
      </c>
      <c r="T42" s="297">
        <v>2.048685936230116</v>
      </c>
      <c r="U42" s="297">
        <v>1.9265917828205801</v>
      </c>
      <c r="V42" s="297">
        <v>1.660509728358684</v>
      </c>
      <c r="W42" s="297">
        <v>1.731783870988943</v>
      </c>
      <c r="DA42" s="122" t="s">
        <v>2851</v>
      </c>
    </row>
    <row r="43" spans="1:105" ht="12" customHeight="1" x14ac:dyDescent="0.25">
      <c r="A43" s="59" t="s">
        <v>160</v>
      </c>
      <c r="B43" s="297">
        <v>1.6211497795201759</v>
      </c>
      <c r="C43" s="297">
        <v>2.2692425020244422</v>
      </c>
      <c r="D43" s="297">
        <v>1.661982928436911</v>
      </c>
      <c r="E43" s="297">
        <v>2.5231387018812619</v>
      </c>
      <c r="F43" s="297">
        <v>2.6395600381499191</v>
      </c>
      <c r="G43" s="297">
        <v>2.6043234327462481</v>
      </c>
      <c r="H43" s="297">
        <v>2.110208567088641</v>
      </c>
      <c r="I43" s="297">
        <v>1.3843795899216169</v>
      </c>
      <c r="J43" s="297">
        <v>0.50523285399490359</v>
      </c>
      <c r="K43" s="297">
        <v>0</v>
      </c>
      <c r="L43" s="297">
        <v>0.54775023027605352</v>
      </c>
      <c r="M43" s="297">
        <v>0.5261682412281935</v>
      </c>
      <c r="N43" s="297">
        <v>0.44207909402874812</v>
      </c>
      <c r="O43" s="297">
        <v>0.89135140056716988</v>
      </c>
      <c r="P43" s="297">
        <v>1.3311753553643439</v>
      </c>
      <c r="Q43" s="297">
        <v>2.2316930407657729</v>
      </c>
      <c r="R43" s="297">
        <v>1.329546750363783</v>
      </c>
      <c r="S43" s="297">
        <v>0.91002467548925325</v>
      </c>
      <c r="T43" s="297">
        <v>1.005621363250738</v>
      </c>
      <c r="U43" s="297">
        <v>0.59072131582336729</v>
      </c>
      <c r="V43" s="297">
        <v>0.1818703520965885</v>
      </c>
      <c r="W43" s="297">
        <v>0.1773586039605333</v>
      </c>
      <c r="DA43" s="122" t="s">
        <v>2852</v>
      </c>
    </row>
    <row r="44" spans="1:105" ht="12" customHeight="1" x14ac:dyDescent="0.25">
      <c r="A44" s="59" t="s">
        <v>70</v>
      </c>
      <c r="B44" s="297">
        <v>127.8864404397048</v>
      </c>
      <c r="C44" s="297">
        <v>93.245420492304277</v>
      </c>
      <c r="D44" s="297">
        <v>66.790300986722315</v>
      </c>
      <c r="E44" s="297">
        <v>61.355178761469581</v>
      </c>
      <c r="F44" s="297">
        <v>44.742106750067947</v>
      </c>
      <c r="G44" s="297">
        <v>16.605430734073039</v>
      </c>
      <c r="H44" s="297">
        <v>13.68437756015356</v>
      </c>
      <c r="I44" s="297">
        <v>39.607753169002997</v>
      </c>
      <c r="J44" s="297">
        <v>21.560444947628032</v>
      </c>
      <c r="K44" s="297">
        <v>35.925599017033178</v>
      </c>
      <c r="L44" s="297">
        <v>13.66116146662163</v>
      </c>
      <c r="M44" s="297">
        <v>13.26289862338739</v>
      </c>
      <c r="N44" s="297">
        <v>4.6665101230109469</v>
      </c>
      <c r="O44" s="297">
        <v>3.125835759000128</v>
      </c>
      <c r="P44" s="297">
        <v>2.570059892699978</v>
      </c>
      <c r="Q44" s="297">
        <v>2.070419039981815</v>
      </c>
      <c r="R44" s="297">
        <v>2.060866786817523</v>
      </c>
      <c r="S44" s="297">
        <v>2.053061608125486</v>
      </c>
      <c r="T44" s="297">
        <v>2.0184450758570489</v>
      </c>
      <c r="U44" s="297">
        <v>1.23294875225893</v>
      </c>
      <c r="V44" s="297">
        <v>0.90387334294081256</v>
      </c>
      <c r="W44" s="297">
        <v>1.116400374088913</v>
      </c>
      <c r="DA44" s="122" t="s">
        <v>2853</v>
      </c>
    </row>
    <row r="45" spans="1:105" ht="12" customHeight="1" x14ac:dyDescent="0.25">
      <c r="A45" s="59" t="s">
        <v>162</v>
      </c>
      <c r="B45" s="297">
        <v>17.564574350735441</v>
      </c>
      <c r="C45" s="297">
        <v>34.268838262317779</v>
      </c>
      <c r="D45" s="297">
        <v>44.057739394968117</v>
      </c>
      <c r="E45" s="297">
        <v>43.452804448086759</v>
      </c>
      <c r="F45" s="297">
        <v>49.532447252005333</v>
      </c>
      <c r="G45" s="297">
        <v>49.02124482360194</v>
      </c>
      <c r="H45" s="297">
        <v>49.981654847294323</v>
      </c>
      <c r="I45" s="297">
        <v>47.208500055075831</v>
      </c>
      <c r="J45" s="297">
        <v>50.599185890882893</v>
      </c>
      <c r="K45" s="297">
        <v>40.505649384812649</v>
      </c>
      <c r="L45" s="297">
        <v>49.927096837404683</v>
      </c>
      <c r="M45" s="297">
        <v>50.594705285723663</v>
      </c>
      <c r="N45" s="297">
        <v>40.66652554502803</v>
      </c>
      <c r="O45" s="297">
        <v>43.25553976719852</v>
      </c>
      <c r="P45" s="297">
        <v>42.989480354391738</v>
      </c>
      <c r="Q45" s="297">
        <v>43.360980399724653</v>
      </c>
      <c r="R45" s="297">
        <v>43.877002512867271</v>
      </c>
      <c r="S45" s="297">
        <v>45.015573025680787</v>
      </c>
      <c r="T45" s="297">
        <v>48.430439277838531</v>
      </c>
      <c r="U45" s="297">
        <v>48.07262858096712</v>
      </c>
      <c r="V45" s="297">
        <v>47.577300083666721</v>
      </c>
      <c r="W45" s="297">
        <v>56.915676021567478</v>
      </c>
      <c r="DA45" s="122" t="s">
        <v>2854</v>
      </c>
    </row>
    <row r="46" spans="1:105" ht="12" customHeight="1" x14ac:dyDescent="0.25">
      <c r="A46" s="60" t="s">
        <v>2743</v>
      </c>
      <c r="B46" s="331">
        <v>80.644307260034424</v>
      </c>
      <c r="C46" s="331">
        <v>68.805721095435942</v>
      </c>
      <c r="D46" s="331">
        <v>58.317853154856458</v>
      </c>
      <c r="E46" s="331">
        <v>54.241019237865132</v>
      </c>
      <c r="F46" s="331">
        <v>48.091205904524607</v>
      </c>
      <c r="G46" s="331">
        <v>29.53314350477601</v>
      </c>
      <c r="H46" s="331">
        <v>27.43903696692939</v>
      </c>
      <c r="I46" s="331">
        <v>39.859171027401203</v>
      </c>
      <c r="J46" s="331">
        <v>30.341424726514141</v>
      </c>
      <c r="K46" s="331">
        <v>31.145162424163459</v>
      </c>
      <c r="L46" s="331">
        <v>24.2409760542829</v>
      </c>
      <c r="M46" s="331">
        <v>25.225224412118649</v>
      </c>
      <c r="N46" s="331">
        <v>24.43404099841791</v>
      </c>
      <c r="O46" s="331">
        <v>24.80541589805177</v>
      </c>
      <c r="P46" s="331">
        <v>24.99911738055652</v>
      </c>
      <c r="Q46" s="331">
        <v>25.18739346050225</v>
      </c>
      <c r="R46" s="331">
        <v>24.87759191633754</v>
      </c>
      <c r="S46" s="331">
        <v>25.112546302211129</v>
      </c>
      <c r="T46" s="331">
        <v>26.187229803949581</v>
      </c>
      <c r="U46" s="331">
        <v>24.718707257869848</v>
      </c>
      <c r="V46" s="331">
        <v>23.282246939049859</v>
      </c>
      <c r="W46" s="331">
        <v>30.47982569605319</v>
      </c>
      <c r="DA46" s="72" t="s">
        <v>2855</v>
      </c>
    </row>
    <row r="47" spans="1:105" ht="12" customHeight="1" x14ac:dyDescent="0.25">
      <c r="A47" s="64" t="s">
        <v>30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2856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2857</v>
      </c>
    </row>
    <row r="49" spans="1:105" ht="12" customHeight="1" x14ac:dyDescent="0.25">
      <c r="A49" s="64" t="s">
        <v>33</v>
      </c>
      <c r="B49" s="231">
        <v>3.286090158228602</v>
      </c>
      <c r="C49" s="231">
        <v>3.2642526867882968</v>
      </c>
      <c r="D49" s="231">
        <v>3.7408375149365951</v>
      </c>
      <c r="E49" s="231">
        <v>3.2305710129939671</v>
      </c>
      <c r="F49" s="231">
        <v>3.460388772969158</v>
      </c>
      <c r="G49" s="231">
        <v>2.8737565763975468</v>
      </c>
      <c r="H49" s="231">
        <v>2.3822428489976</v>
      </c>
      <c r="I49" s="231">
        <v>2.133532718832825</v>
      </c>
      <c r="J49" s="231">
        <v>1.8639362317628041</v>
      </c>
      <c r="K49" s="231">
        <v>1.6260383367269149</v>
      </c>
      <c r="L49" s="231">
        <v>1.3701775276920209</v>
      </c>
      <c r="M49" s="231">
        <v>1.3814851246991739</v>
      </c>
      <c r="N49" s="231">
        <v>1.463620817885239</v>
      </c>
      <c r="O49" s="231">
        <v>1.2185125431213639</v>
      </c>
      <c r="P49" s="231">
        <v>1.221807057546147</v>
      </c>
      <c r="Q49" s="231">
        <v>1.220102546512154</v>
      </c>
      <c r="R49" s="231">
        <v>0.97698225470711586</v>
      </c>
      <c r="S49" s="231">
        <v>1.019046512121802</v>
      </c>
      <c r="T49" s="231">
        <v>1.002732879113998</v>
      </c>
      <c r="U49" s="231">
        <v>0.91895411251844117</v>
      </c>
      <c r="V49" s="231">
        <v>0.76823663763958117</v>
      </c>
      <c r="W49" s="231">
        <v>0.8806038903700677</v>
      </c>
      <c r="DA49" s="73" t="s">
        <v>2858</v>
      </c>
    </row>
    <row r="50" spans="1:105" ht="12" customHeight="1" x14ac:dyDescent="0.25">
      <c r="A50" s="64" t="s">
        <v>160</v>
      </c>
      <c r="B50" s="231">
        <v>0.85270558820809894</v>
      </c>
      <c r="C50" s="231">
        <v>1.1459814561781889</v>
      </c>
      <c r="D50" s="231">
        <v>0.80620433282246451</v>
      </c>
      <c r="E50" s="231">
        <v>1.199152993319893</v>
      </c>
      <c r="F50" s="231">
        <v>1.2155682640975971</v>
      </c>
      <c r="G50" s="231">
        <v>1.0175677786862261</v>
      </c>
      <c r="H50" s="231">
        <v>0.80386262316061974</v>
      </c>
      <c r="I50" s="231">
        <v>0.59213411542390804</v>
      </c>
      <c r="J50" s="231">
        <v>0.1980016483302659</v>
      </c>
      <c r="K50" s="231">
        <v>0</v>
      </c>
      <c r="L50" s="231">
        <v>0.19532685999374599</v>
      </c>
      <c r="M50" s="231">
        <v>0.1948599460104635</v>
      </c>
      <c r="N50" s="231">
        <v>0.2218398052228247</v>
      </c>
      <c r="O50" s="231">
        <v>0.44474310468761591</v>
      </c>
      <c r="P50" s="231">
        <v>0.67501144122406542</v>
      </c>
      <c r="Q50" s="231">
        <v>1.1222023908892309</v>
      </c>
      <c r="R50" s="231">
        <v>0.6722808345116067</v>
      </c>
      <c r="S50" s="231">
        <v>0.45698816189364599</v>
      </c>
      <c r="T50" s="231">
        <v>0.49220311763671548</v>
      </c>
      <c r="U50" s="231">
        <v>0.28176481773084688</v>
      </c>
      <c r="V50" s="231">
        <v>8.4142516839762427E-2</v>
      </c>
      <c r="W50" s="231">
        <v>9.0186009498437511E-2</v>
      </c>
      <c r="DA50" s="73" t="s">
        <v>2859</v>
      </c>
    </row>
    <row r="51" spans="1:105" ht="12" customHeight="1" x14ac:dyDescent="0.25">
      <c r="A51" s="64" t="s">
        <v>70</v>
      </c>
      <c r="B51" s="231">
        <v>67.266753384906039</v>
      </c>
      <c r="C51" s="231">
        <v>47.089512320692208</v>
      </c>
      <c r="D51" s="231">
        <v>32.399027164890683</v>
      </c>
      <c r="E51" s="231">
        <v>29.159810442698269</v>
      </c>
      <c r="F51" s="231">
        <v>20.604602376223891</v>
      </c>
      <c r="G51" s="231">
        <v>6.4881155135100537</v>
      </c>
      <c r="H51" s="231">
        <v>5.2129253067160306</v>
      </c>
      <c r="I51" s="231">
        <v>16.94123639021868</v>
      </c>
      <c r="J51" s="231">
        <v>8.449576476686067</v>
      </c>
      <c r="K51" s="231">
        <v>13.875113091488901</v>
      </c>
      <c r="L51" s="231">
        <v>4.8715484278262267</v>
      </c>
      <c r="M51" s="231">
        <v>4.9117516170549056</v>
      </c>
      <c r="N51" s="231">
        <v>2.3417024481410298</v>
      </c>
      <c r="O51" s="231">
        <v>1.5596474065297949</v>
      </c>
      <c r="P51" s="231">
        <v>1.303224120858786</v>
      </c>
      <c r="Q51" s="231">
        <v>1.041106081512414</v>
      </c>
      <c r="R51" s="231">
        <v>1.042070346815446</v>
      </c>
      <c r="S51" s="231">
        <v>1.0309883630872589</v>
      </c>
      <c r="T51" s="231">
        <v>0.98793143763753188</v>
      </c>
      <c r="U51" s="231">
        <v>0.58809724847577616</v>
      </c>
      <c r="V51" s="231">
        <v>0.41817798834533809</v>
      </c>
      <c r="W51" s="231">
        <v>0.56768429889111316</v>
      </c>
      <c r="DA51" s="73" t="s">
        <v>2860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2861</v>
      </c>
    </row>
    <row r="53" spans="1:105" ht="12" customHeight="1" x14ac:dyDescent="0.25">
      <c r="A53" s="64" t="s">
        <v>162</v>
      </c>
      <c r="B53" s="231">
        <v>9.2387581286916838</v>
      </c>
      <c r="C53" s="231">
        <v>17.30597463177725</v>
      </c>
      <c r="D53" s="231">
        <v>21.371784142206721</v>
      </c>
      <c r="E53" s="231">
        <v>20.651484788853001</v>
      </c>
      <c r="F53" s="231">
        <v>22.810646491233971</v>
      </c>
      <c r="G53" s="231">
        <v>19.15370363618219</v>
      </c>
      <c r="H53" s="231">
        <v>19.040006188055141</v>
      </c>
      <c r="I53" s="231">
        <v>20.19226780292578</v>
      </c>
      <c r="J53" s="231">
        <v>19.829910369735</v>
      </c>
      <c r="K53" s="231">
        <v>15.644010995947649</v>
      </c>
      <c r="L53" s="231">
        <v>17.803923238770899</v>
      </c>
      <c r="M53" s="231">
        <v>18.73712772435411</v>
      </c>
      <c r="N53" s="231">
        <v>20.406877927168811</v>
      </c>
      <c r="O53" s="231">
        <v>21.582512843712991</v>
      </c>
      <c r="P53" s="231">
        <v>21.799074760927521</v>
      </c>
      <c r="Q53" s="231">
        <v>21.803982441588449</v>
      </c>
      <c r="R53" s="231">
        <v>22.186258480303369</v>
      </c>
      <c r="S53" s="231">
        <v>22.60552326510842</v>
      </c>
      <c r="T53" s="231">
        <v>23.704362369561331</v>
      </c>
      <c r="U53" s="231">
        <v>22.929891079144792</v>
      </c>
      <c r="V53" s="231">
        <v>22.011689796225181</v>
      </c>
      <c r="W53" s="231">
        <v>28.941351497293571</v>
      </c>
      <c r="DA53" s="73" t="s">
        <v>2862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2863</v>
      </c>
    </row>
    <row r="55" spans="1:105" ht="12" customHeight="1" x14ac:dyDescent="0.25">
      <c r="A55" s="64" t="s">
        <v>73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0</v>
      </c>
      <c r="K55" s="231">
        <v>0</v>
      </c>
      <c r="L55" s="231">
        <v>0</v>
      </c>
      <c r="M55" s="231">
        <v>0</v>
      </c>
      <c r="N55" s="231">
        <v>0</v>
      </c>
      <c r="O55" s="231">
        <v>0</v>
      </c>
      <c r="P55" s="231">
        <v>0</v>
      </c>
      <c r="Q55" s="231">
        <v>0</v>
      </c>
      <c r="R55" s="231">
        <v>0</v>
      </c>
      <c r="S55" s="231">
        <v>0</v>
      </c>
      <c r="T55" s="231">
        <v>0</v>
      </c>
      <c r="U55" s="231">
        <v>0</v>
      </c>
      <c r="V55" s="231">
        <v>0</v>
      </c>
      <c r="W55" s="231">
        <v>0</v>
      </c>
      <c r="DA55" s="73" t="s">
        <v>2864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0</v>
      </c>
      <c r="N56" s="231">
        <v>0</v>
      </c>
      <c r="O56" s="231">
        <v>0</v>
      </c>
      <c r="P56" s="231">
        <v>0</v>
      </c>
      <c r="Q56" s="231">
        <v>0</v>
      </c>
      <c r="R56" s="231">
        <v>0</v>
      </c>
      <c r="S56" s="231">
        <v>0</v>
      </c>
      <c r="T56" s="231">
        <v>0</v>
      </c>
      <c r="U56" s="231">
        <v>0</v>
      </c>
      <c r="V56" s="231">
        <v>0</v>
      </c>
      <c r="W56" s="231">
        <v>0</v>
      </c>
      <c r="DA56" s="73" t="s">
        <v>2865</v>
      </c>
    </row>
    <row r="57" spans="1:105" ht="12" customHeight="1" x14ac:dyDescent="0.25">
      <c r="A57" s="60" t="s">
        <v>2755</v>
      </c>
      <c r="B57" s="331">
        <v>0</v>
      </c>
      <c r="C57" s="331">
        <v>0</v>
      </c>
      <c r="D57" s="331">
        <v>0</v>
      </c>
      <c r="E57" s="331">
        <v>0</v>
      </c>
      <c r="F57" s="331">
        <v>0</v>
      </c>
      <c r="G57" s="331">
        <v>0</v>
      </c>
      <c r="H57" s="331">
        <v>0</v>
      </c>
      <c r="I57" s="331">
        <v>0</v>
      </c>
      <c r="J57" s="331">
        <v>0</v>
      </c>
      <c r="K57" s="331">
        <v>0</v>
      </c>
      <c r="L57" s="331">
        <v>0</v>
      </c>
      <c r="M57" s="331">
        <v>0</v>
      </c>
      <c r="N57" s="331">
        <v>0</v>
      </c>
      <c r="O57" s="331">
        <v>0</v>
      </c>
      <c r="P57" s="331">
        <v>0</v>
      </c>
      <c r="Q57" s="331">
        <v>0</v>
      </c>
      <c r="R57" s="331">
        <v>0</v>
      </c>
      <c r="S57" s="331">
        <v>0</v>
      </c>
      <c r="T57" s="331">
        <v>0</v>
      </c>
      <c r="U57" s="331">
        <v>0</v>
      </c>
      <c r="V57" s="331">
        <v>0</v>
      </c>
      <c r="W57" s="331">
        <v>0</v>
      </c>
      <c r="DA57" s="72" t="s">
        <v>2866</v>
      </c>
    </row>
    <row r="58" spans="1:105" ht="12" customHeight="1" x14ac:dyDescent="0.25">
      <c r="A58" s="60" t="s">
        <v>2757</v>
      </c>
      <c r="B58" s="331">
        <v>0</v>
      </c>
      <c r="C58" s="331">
        <v>0</v>
      </c>
      <c r="D58" s="331">
        <v>0</v>
      </c>
      <c r="E58" s="331">
        <v>0</v>
      </c>
      <c r="F58" s="331">
        <v>0</v>
      </c>
      <c r="G58" s="331">
        <v>0</v>
      </c>
      <c r="H58" s="331">
        <v>0</v>
      </c>
      <c r="I58" s="331">
        <v>0</v>
      </c>
      <c r="J58" s="331">
        <v>0</v>
      </c>
      <c r="K58" s="331">
        <v>0</v>
      </c>
      <c r="L58" s="331">
        <v>0</v>
      </c>
      <c r="M58" s="331">
        <v>0</v>
      </c>
      <c r="N58" s="331">
        <v>0</v>
      </c>
      <c r="O58" s="331">
        <v>0</v>
      </c>
      <c r="P58" s="331">
        <v>0</v>
      </c>
      <c r="Q58" s="331">
        <v>0</v>
      </c>
      <c r="R58" s="331">
        <v>0</v>
      </c>
      <c r="S58" s="331">
        <v>0</v>
      </c>
      <c r="T58" s="331">
        <v>0</v>
      </c>
      <c r="U58" s="331">
        <v>0</v>
      </c>
      <c r="V58" s="331">
        <v>0</v>
      </c>
      <c r="W58" s="331">
        <v>0</v>
      </c>
      <c r="DA58" s="72" t="s">
        <v>2867</v>
      </c>
    </row>
    <row r="59" spans="1:105" ht="12" customHeight="1" x14ac:dyDescent="0.25">
      <c r="A59" s="132" t="s">
        <v>2759</v>
      </c>
      <c r="B59" s="318">
        <v>0</v>
      </c>
      <c r="C59" s="318">
        <v>0</v>
      </c>
      <c r="D59" s="318">
        <v>0</v>
      </c>
      <c r="E59" s="318">
        <v>0</v>
      </c>
      <c r="F59" s="318">
        <v>0</v>
      </c>
      <c r="G59" s="318">
        <v>0</v>
      </c>
      <c r="H59" s="318">
        <v>0</v>
      </c>
      <c r="I59" s="318">
        <v>0</v>
      </c>
      <c r="J59" s="318">
        <v>0</v>
      </c>
      <c r="K59" s="318">
        <v>0</v>
      </c>
      <c r="L59" s="318">
        <v>0</v>
      </c>
      <c r="M59" s="318">
        <v>0</v>
      </c>
      <c r="N59" s="318">
        <v>0</v>
      </c>
      <c r="O59" s="318">
        <v>0</v>
      </c>
      <c r="P59" s="318">
        <v>0</v>
      </c>
      <c r="Q59" s="318">
        <v>0</v>
      </c>
      <c r="R59" s="318">
        <v>0</v>
      </c>
      <c r="S59" s="318">
        <v>0</v>
      </c>
      <c r="T59" s="318">
        <v>0</v>
      </c>
      <c r="U59" s="318">
        <v>0</v>
      </c>
      <c r="V59" s="318">
        <v>0</v>
      </c>
      <c r="W59" s="318">
        <v>0</v>
      </c>
      <c r="DA59" s="139" t="s">
        <v>2868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2" t="s">
        <v>431</v>
      </c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DA61" s="88"/>
    </row>
    <row r="62" spans="1:105" ht="12" customHeight="1" x14ac:dyDescent="0.25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DA62" s="173"/>
    </row>
    <row r="63" spans="1:105" ht="12" customHeight="1" x14ac:dyDescent="0.25">
      <c r="A63" s="35" t="s">
        <v>27</v>
      </c>
      <c r="B63" s="234">
        <f t="shared" ref="B63:W63" si="1">SUM(B$64:B$71,B$73:B$77)</f>
        <v>1.0000000000000004</v>
      </c>
      <c r="C63" s="234">
        <f t="shared" si="1"/>
        <v>0.99999999999999978</v>
      </c>
      <c r="D63" s="234">
        <f t="shared" si="1"/>
        <v>1</v>
      </c>
      <c r="E63" s="234">
        <f t="shared" si="1"/>
        <v>0.99999999999999989</v>
      </c>
      <c r="F63" s="234">
        <f t="shared" si="1"/>
        <v>1.0000000000000002</v>
      </c>
      <c r="G63" s="234">
        <f t="shared" si="1"/>
        <v>1</v>
      </c>
      <c r="H63" s="234">
        <f t="shared" si="1"/>
        <v>0.99999999999999978</v>
      </c>
      <c r="I63" s="234">
        <f t="shared" si="1"/>
        <v>1</v>
      </c>
      <c r="J63" s="234">
        <f t="shared" si="1"/>
        <v>1</v>
      </c>
      <c r="K63" s="234">
        <f t="shared" si="1"/>
        <v>1.0000000000000002</v>
      </c>
      <c r="L63" s="234">
        <f t="shared" si="1"/>
        <v>0.99999999999999967</v>
      </c>
      <c r="M63" s="234">
        <f t="shared" si="1"/>
        <v>0.99999999999999989</v>
      </c>
      <c r="N63" s="234">
        <f t="shared" si="1"/>
        <v>0.99999999999999978</v>
      </c>
      <c r="O63" s="234">
        <f t="shared" si="1"/>
        <v>0.99999999999999989</v>
      </c>
      <c r="P63" s="234">
        <f t="shared" si="1"/>
        <v>1</v>
      </c>
      <c r="Q63" s="234">
        <f t="shared" si="1"/>
        <v>1.0000000000000002</v>
      </c>
      <c r="R63" s="234">
        <f t="shared" si="1"/>
        <v>1.0000000000000002</v>
      </c>
      <c r="S63" s="234">
        <f t="shared" si="1"/>
        <v>0.99999999999999989</v>
      </c>
      <c r="T63" s="234">
        <f t="shared" si="1"/>
        <v>0.99999999999999989</v>
      </c>
      <c r="U63" s="234">
        <f t="shared" si="1"/>
        <v>1</v>
      </c>
      <c r="V63" s="234">
        <f t="shared" si="1"/>
        <v>0.99999999999999978</v>
      </c>
      <c r="W63" s="234">
        <f t="shared" si="1"/>
        <v>1</v>
      </c>
      <c r="DA63" s="95"/>
    </row>
    <row r="64" spans="1:105" ht="12" customHeight="1" x14ac:dyDescent="0.25">
      <c r="A64" s="55" t="s">
        <v>92</v>
      </c>
      <c r="B64" s="301">
        <f t="shared" ref="B64:W64" si="2">IF(B$6=0,0,B$6/B$5)</f>
        <v>0</v>
      </c>
      <c r="C64" s="301">
        <f t="shared" si="2"/>
        <v>0</v>
      </c>
      <c r="D64" s="301">
        <f t="shared" si="2"/>
        <v>0</v>
      </c>
      <c r="E64" s="301">
        <f t="shared" si="2"/>
        <v>0</v>
      </c>
      <c r="F64" s="301">
        <f t="shared" si="2"/>
        <v>0</v>
      </c>
      <c r="G64" s="301">
        <f t="shared" si="2"/>
        <v>0</v>
      </c>
      <c r="H64" s="301">
        <f t="shared" si="2"/>
        <v>0</v>
      </c>
      <c r="I64" s="301">
        <f t="shared" si="2"/>
        <v>0</v>
      </c>
      <c r="J64" s="301">
        <f t="shared" si="2"/>
        <v>0</v>
      </c>
      <c r="K64" s="301">
        <f t="shared" si="2"/>
        <v>0</v>
      </c>
      <c r="L64" s="301">
        <f t="shared" si="2"/>
        <v>0</v>
      </c>
      <c r="M64" s="301">
        <f t="shared" si="2"/>
        <v>0</v>
      </c>
      <c r="N64" s="301">
        <f t="shared" si="2"/>
        <v>0</v>
      </c>
      <c r="O64" s="301">
        <f t="shared" si="2"/>
        <v>0</v>
      </c>
      <c r="P64" s="301">
        <f t="shared" si="2"/>
        <v>0</v>
      </c>
      <c r="Q64" s="301">
        <f t="shared" si="2"/>
        <v>0</v>
      </c>
      <c r="R64" s="301">
        <f t="shared" si="2"/>
        <v>0</v>
      </c>
      <c r="S64" s="301">
        <f t="shared" si="2"/>
        <v>0</v>
      </c>
      <c r="T64" s="301">
        <f t="shared" si="2"/>
        <v>0</v>
      </c>
      <c r="U64" s="301">
        <f t="shared" si="2"/>
        <v>0</v>
      </c>
      <c r="V64" s="301">
        <f t="shared" si="2"/>
        <v>0</v>
      </c>
      <c r="W64" s="301">
        <f t="shared" si="2"/>
        <v>0</v>
      </c>
      <c r="DA64" s="67"/>
    </row>
    <row r="65" spans="1:105" ht="12" customHeight="1" x14ac:dyDescent="0.25">
      <c r="A65" s="202" t="s">
        <v>93</v>
      </c>
      <c r="B65" s="235">
        <f t="shared" ref="B65:W65" si="3">IF(B$7=0,0,B$7/B$5)</f>
        <v>0</v>
      </c>
      <c r="C65" s="235">
        <f t="shared" si="3"/>
        <v>0</v>
      </c>
      <c r="D65" s="235">
        <f t="shared" si="3"/>
        <v>0</v>
      </c>
      <c r="E65" s="235">
        <f t="shared" si="3"/>
        <v>0</v>
      </c>
      <c r="F65" s="235">
        <f t="shared" si="3"/>
        <v>0</v>
      </c>
      <c r="G65" s="235">
        <f t="shared" si="3"/>
        <v>0</v>
      </c>
      <c r="H65" s="235">
        <f t="shared" si="3"/>
        <v>0</v>
      </c>
      <c r="I65" s="235">
        <f t="shared" si="3"/>
        <v>0</v>
      </c>
      <c r="J65" s="235">
        <f t="shared" si="3"/>
        <v>0</v>
      </c>
      <c r="K65" s="235">
        <f t="shared" si="3"/>
        <v>0</v>
      </c>
      <c r="L65" s="235">
        <f t="shared" si="3"/>
        <v>0</v>
      </c>
      <c r="M65" s="235">
        <f t="shared" si="3"/>
        <v>0</v>
      </c>
      <c r="N65" s="235">
        <f t="shared" si="3"/>
        <v>0</v>
      </c>
      <c r="O65" s="235">
        <f t="shared" si="3"/>
        <v>0</v>
      </c>
      <c r="P65" s="235">
        <f t="shared" si="3"/>
        <v>0</v>
      </c>
      <c r="Q65" s="235">
        <f t="shared" si="3"/>
        <v>0</v>
      </c>
      <c r="R65" s="235">
        <f t="shared" si="3"/>
        <v>0</v>
      </c>
      <c r="S65" s="235">
        <f t="shared" si="3"/>
        <v>0</v>
      </c>
      <c r="T65" s="235">
        <f t="shared" si="3"/>
        <v>0</v>
      </c>
      <c r="U65" s="235">
        <f t="shared" si="3"/>
        <v>0</v>
      </c>
      <c r="V65" s="235">
        <f t="shared" si="3"/>
        <v>0</v>
      </c>
      <c r="W65" s="235">
        <f t="shared" si="3"/>
        <v>0</v>
      </c>
      <c r="DA65" s="174"/>
    </row>
    <row r="66" spans="1:105" ht="12" customHeight="1" x14ac:dyDescent="0.25">
      <c r="A66" s="202" t="s">
        <v>94</v>
      </c>
      <c r="B66" s="235">
        <f t="shared" ref="B66:W66" si="4">IF(B$8=0,0,B$8/B$5)</f>
        <v>0</v>
      </c>
      <c r="C66" s="235">
        <f t="shared" si="4"/>
        <v>0</v>
      </c>
      <c r="D66" s="235">
        <f t="shared" si="4"/>
        <v>0</v>
      </c>
      <c r="E66" s="235">
        <f t="shared" si="4"/>
        <v>0</v>
      </c>
      <c r="F66" s="235">
        <f t="shared" si="4"/>
        <v>0</v>
      </c>
      <c r="G66" s="235">
        <f t="shared" si="4"/>
        <v>0</v>
      </c>
      <c r="H66" s="235">
        <f t="shared" si="4"/>
        <v>0</v>
      </c>
      <c r="I66" s="235">
        <f t="shared" si="4"/>
        <v>0</v>
      </c>
      <c r="J66" s="235">
        <f t="shared" si="4"/>
        <v>0</v>
      </c>
      <c r="K66" s="235">
        <f t="shared" si="4"/>
        <v>0</v>
      </c>
      <c r="L66" s="235">
        <f t="shared" si="4"/>
        <v>0</v>
      </c>
      <c r="M66" s="235">
        <f t="shared" si="4"/>
        <v>0</v>
      </c>
      <c r="N66" s="235">
        <f t="shared" si="4"/>
        <v>0</v>
      </c>
      <c r="O66" s="235">
        <f t="shared" si="4"/>
        <v>0</v>
      </c>
      <c r="P66" s="235">
        <f t="shared" si="4"/>
        <v>0</v>
      </c>
      <c r="Q66" s="235">
        <f t="shared" si="4"/>
        <v>0</v>
      </c>
      <c r="R66" s="235">
        <f t="shared" si="4"/>
        <v>0</v>
      </c>
      <c r="S66" s="235">
        <f t="shared" si="4"/>
        <v>0</v>
      </c>
      <c r="T66" s="235">
        <f t="shared" si="4"/>
        <v>0</v>
      </c>
      <c r="U66" s="235">
        <f t="shared" si="4"/>
        <v>0</v>
      </c>
      <c r="V66" s="235">
        <f t="shared" si="4"/>
        <v>0</v>
      </c>
      <c r="W66" s="235">
        <f t="shared" si="4"/>
        <v>0</v>
      </c>
      <c r="DA66" s="174"/>
    </row>
    <row r="67" spans="1:105" ht="12" customHeight="1" x14ac:dyDescent="0.25">
      <c r="A67" s="202" t="s">
        <v>95</v>
      </c>
      <c r="B67" s="235">
        <f t="shared" ref="B67:W67" si="5">IF(B$9=0,0,B$9/B$5)</f>
        <v>0</v>
      </c>
      <c r="C67" s="235">
        <f t="shared" si="5"/>
        <v>0</v>
      </c>
      <c r="D67" s="235">
        <f t="shared" si="5"/>
        <v>0</v>
      </c>
      <c r="E67" s="235">
        <f t="shared" si="5"/>
        <v>0</v>
      </c>
      <c r="F67" s="235">
        <f t="shared" si="5"/>
        <v>0</v>
      </c>
      <c r="G67" s="235">
        <f t="shared" si="5"/>
        <v>0</v>
      </c>
      <c r="H67" s="235">
        <f t="shared" si="5"/>
        <v>0</v>
      </c>
      <c r="I67" s="235">
        <f t="shared" si="5"/>
        <v>0</v>
      </c>
      <c r="J67" s="235">
        <f t="shared" si="5"/>
        <v>0</v>
      </c>
      <c r="K67" s="235">
        <f t="shared" si="5"/>
        <v>0</v>
      </c>
      <c r="L67" s="235">
        <f t="shared" si="5"/>
        <v>0</v>
      </c>
      <c r="M67" s="235">
        <f t="shared" si="5"/>
        <v>0</v>
      </c>
      <c r="N67" s="235">
        <f t="shared" si="5"/>
        <v>0</v>
      </c>
      <c r="O67" s="235">
        <f t="shared" si="5"/>
        <v>0</v>
      </c>
      <c r="P67" s="235">
        <f t="shared" si="5"/>
        <v>0</v>
      </c>
      <c r="Q67" s="235">
        <f t="shared" si="5"/>
        <v>0</v>
      </c>
      <c r="R67" s="235">
        <f t="shared" si="5"/>
        <v>0</v>
      </c>
      <c r="S67" s="235">
        <f t="shared" si="5"/>
        <v>0</v>
      </c>
      <c r="T67" s="235">
        <f t="shared" si="5"/>
        <v>0</v>
      </c>
      <c r="U67" s="235">
        <f t="shared" si="5"/>
        <v>0</v>
      </c>
      <c r="V67" s="235">
        <f t="shared" si="5"/>
        <v>0</v>
      </c>
      <c r="W67" s="235">
        <f t="shared" si="5"/>
        <v>0</v>
      </c>
      <c r="DA67" s="174"/>
    </row>
    <row r="68" spans="1:105" ht="12" customHeight="1" x14ac:dyDescent="0.25">
      <c r="A68" s="56" t="s">
        <v>96</v>
      </c>
      <c r="B68" s="302">
        <f t="shared" ref="B68:W68" si="6">IF(B$10=0,0,B$10/B$5)</f>
        <v>6.9242308308178943E-2</v>
      </c>
      <c r="C68" s="302">
        <f t="shared" si="6"/>
        <v>9.9987672888629822E-2</v>
      </c>
      <c r="D68" s="302">
        <f t="shared" si="6"/>
        <v>0.11182932073330781</v>
      </c>
      <c r="E68" s="302">
        <f t="shared" si="6"/>
        <v>0.11972172928691417</v>
      </c>
      <c r="F68" s="302">
        <f t="shared" si="6"/>
        <v>0.13492433993109484</v>
      </c>
      <c r="G68" s="302">
        <f t="shared" si="6"/>
        <v>0.15356052884086488</v>
      </c>
      <c r="H68" s="302">
        <f t="shared" si="6"/>
        <v>0.16094281651140283</v>
      </c>
      <c r="I68" s="302">
        <f t="shared" si="6"/>
        <v>0.14239516770928884</v>
      </c>
      <c r="J68" s="302">
        <f t="shared" si="6"/>
        <v>0.1614513290773438</v>
      </c>
      <c r="K68" s="302">
        <f t="shared" si="6"/>
        <v>0.15393145096084462</v>
      </c>
      <c r="L68" s="302">
        <f t="shared" si="6"/>
        <v>0.17382070906386676</v>
      </c>
      <c r="M68" s="302">
        <f t="shared" si="6"/>
        <v>0.18229497433818337</v>
      </c>
      <c r="N68" s="302">
        <f t="shared" si="6"/>
        <v>0.14878424307037011</v>
      </c>
      <c r="O68" s="302">
        <f t="shared" si="6"/>
        <v>0.15276024861340468</v>
      </c>
      <c r="P68" s="302">
        <f t="shared" si="6"/>
        <v>0.14730917455829498</v>
      </c>
      <c r="Q68" s="302">
        <f t="shared" si="6"/>
        <v>0.14975241679674764</v>
      </c>
      <c r="R68" s="302">
        <f t="shared" si="6"/>
        <v>0.15290401564039505</v>
      </c>
      <c r="S68" s="302">
        <f t="shared" si="6"/>
        <v>0.15339245609979782</v>
      </c>
      <c r="T68" s="302">
        <f t="shared" si="6"/>
        <v>0.15914005576149223</v>
      </c>
      <c r="U68" s="302">
        <f t="shared" si="6"/>
        <v>0.16268223180490674</v>
      </c>
      <c r="V68" s="302">
        <f t="shared" si="6"/>
        <v>0.17309052429232485</v>
      </c>
      <c r="W68" s="302">
        <f t="shared" si="6"/>
        <v>0.16735824382505488</v>
      </c>
      <c r="DA68" s="68"/>
    </row>
    <row r="69" spans="1:105" ht="12" customHeight="1" x14ac:dyDescent="0.25">
      <c r="A69" s="203" t="s">
        <v>2709</v>
      </c>
      <c r="B69" s="303">
        <f t="shared" ref="B69:W69" si="7">IF(B$16=0,0,B$16/B$5)</f>
        <v>7.3901355216027281E-2</v>
      </c>
      <c r="C69" s="303">
        <f t="shared" si="7"/>
        <v>7.0985316352451422E-2</v>
      </c>
      <c r="D69" s="303">
        <f t="shared" si="7"/>
        <v>6.9575370651897062E-2</v>
      </c>
      <c r="E69" s="303">
        <f t="shared" si="7"/>
        <v>6.8712471149790011E-2</v>
      </c>
      <c r="F69" s="303">
        <f t="shared" si="7"/>
        <v>6.7149179036736908E-2</v>
      </c>
      <c r="G69" s="303">
        <f t="shared" si="7"/>
        <v>6.3658090657017274E-2</v>
      </c>
      <c r="H69" s="303">
        <f t="shared" si="7"/>
        <v>6.2771926767101555E-2</v>
      </c>
      <c r="I69" s="303">
        <f t="shared" si="7"/>
        <v>6.5664116134558886E-2</v>
      </c>
      <c r="J69" s="303">
        <f t="shared" si="7"/>
        <v>6.3103633690018202E-2</v>
      </c>
      <c r="K69" s="303">
        <f t="shared" si="7"/>
        <v>6.3478190070128213E-2</v>
      </c>
      <c r="L69" s="303">
        <f t="shared" si="7"/>
        <v>6.0937143451029054E-2</v>
      </c>
      <c r="M69" s="303">
        <f t="shared" si="7"/>
        <v>6.0809835247802903E-2</v>
      </c>
      <c r="N69" s="303">
        <f t="shared" si="7"/>
        <v>6.7065501921327014E-2</v>
      </c>
      <c r="O69" s="303">
        <f t="shared" si="7"/>
        <v>6.6688301135549924E-2</v>
      </c>
      <c r="P69" s="303">
        <f t="shared" si="7"/>
        <v>6.7298834874442257E-2</v>
      </c>
      <c r="Q69" s="303">
        <f t="shared" si="7"/>
        <v>6.7012383549427457E-2</v>
      </c>
      <c r="R69" s="303">
        <f t="shared" si="7"/>
        <v>6.6825826189658488E-2</v>
      </c>
      <c r="S69" s="303">
        <f t="shared" si="7"/>
        <v>6.6710461163275836E-2</v>
      </c>
      <c r="T69" s="303">
        <f t="shared" si="7"/>
        <v>6.5970621031563523E-2</v>
      </c>
      <c r="U69" s="303">
        <f t="shared" si="7"/>
        <v>6.5400436435569129E-2</v>
      </c>
      <c r="V69" s="303">
        <f t="shared" si="7"/>
        <v>6.4239850577691507E-2</v>
      </c>
      <c r="W69" s="303">
        <f t="shared" si="7"/>
        <v>6.5746852939380318E-2</v>
      </c>
      <c r="DA69" s="175"/>
    </row>
    <row r="70" spans="1:105" ht="12" customHeight="1" x14ac:dyDescent="0.25">
      <c r="A70" s="203" t="s">
        <v>2721</v>
      </c>
      <c r="B70" s="303">
        <f t="shared" ref="B70:W70" si="8">IF(B$27=0,0,B$27/B$5)</f>
        <v>0.6281615193362321</v>
      </c>
      <c r="C70" s="303">
        <f t="shared" si="8"/>
        <v>0.60337518899583698</v>
      </c>
      <c r="D70" s="303">
        <f t="shared" si="8"/>
        <v>0.59139065054112516</v>
      </c>
      <c r="E70" s="303">
        <f t="shared" si="8"/>
        <v>0.58405600477321507</v>
      </c>
      <c r="F70" s="303">
        <f t="shared" si="8"/>
        <v>0.57076802181226372</v>
      </c>
      <c r="G70" s="303">
        <f t="shared" si="8"/>
        <v>0.54109377058464692</v>
      </c>
      <c r="H70" s="303">
        <f t="shared" si="8"/>
        <v>0.53356137752036314</v>
      </c>
      <c r="I70" s="303">
        <f t="shared" si="8"/>
        <v>0.55814498714375049</v>
      </c>
      <c r="J70" s="303">
        <f t="shared" si="8"/>
        <v>0.53638088636515469</v>
      </c>
      <c r="K70" s="303">
        <f t="shared" si="8"/>
        <v>0.53956461559608981</v>
      </c>
      <c r="L70" s="303">
        <f t="shared" si="8"/>
        <v>0.51796571933374713</v>
      </c>
      <c r="M70" s="303">
        <f t="shared" si="8"/>
        <v>0.51688359960632468</v>
      </c>
      <c r="N70" s="303">
        <f t="shared" si="8"/>
        <v>0.57005676633127977</v>
      </c>
      <c r="O70" s="303">
        <f t="shared" si="8"/>
        <v>0.56685055965217424</v>
      </c>
      <c r="P70" s="303">
        <f t="shared" si="8"/>
        <v>0.57204009643275888</v>
      </c>
      <c r="Q70" s="303">
        <f t="shared" si="8"/>
        <v>0.56960526017013358</v>
      </c>
      <c r="R70" s="303">
        <f t="shared" si="8"/>
        <v>0.56801952261209743</v>
      </c>
      <c r="S70" s="303">
        <f t="shared" si="8"/>
        <v>0.56703891988784449</v>
      </c>
      <c r="T70" s="303">
        <f t="shared" si="8"/>
        <v>0.56075027876828965</v>
      </c>
      <c r="U70" s="303">
        <f t="shared" si="8"/>
        <v>0.55590370970233804</v>
      </c>
      <c r="V70" s="303">
        <f t="shared" si="8"/>
        <v>0.54603872991037761</v>
      </c>
      <c r="W70" s="303">
        <f t="shared" si="8"/>
        <v>0.55884824998473293</v>
      </c>
      <c r="DA70" s="175"/>
    </row>
    <row r="71" spans="1:105" ht="12" customHeight="1" x14ac:dyDescent="0.25">
      <c r="A71" s="203" t="s">
        <v>2733</v>
      </c>
      <c r="B71" s="303">
        <f t="shared" ref="B71:W71" si="9">IF(B$38=0,0,B$38/B$5)</f>
        <v>0</v>
      </c>
      <c r="C71" s="303">
        <f t="shared" si="9"/>
        <v>0</v>
      </c>
      <c r="D71" s="303">
        <f t="shared" si="9"/>
        <v>0</v>
      </c>
      <c r="E71" s="303">
        <f t="shared" si="9"/>
        <v>0</v>
      </c>
      <c r="F71" s="303">
        <f t="shared" si="9"/>
        <v>0</v>
      </c>
      <c r="G71" s="303">
        <f t="shared" si="9"/>
        <v>0</v>
      </c>
      <c r="H71" s="303">
        <f t="shared" si="9"/>
        <v>0</v>
      </c>
      <c r="I71" s="303">
        <f t="shared" si="9"/>
        <v>0</v>
      </c>
      <c r="J71" s="303">
        <f t="shared" si="9"/>
        <v>0</v>
      </c>
      <c r="K71" s="303">
        <f t="shared" si="9"/>
        <v>0</v>
      </c>
      <c r="L71" s="303">
        <f t="shared" si="9"/>
        <v>0</v>
      </c>
      <c r="M71" s="303">
        <f t="shared" si="9"/>
        <v>0</v>
      </c>
      <c r="N71" s="303">
        <f t="shared" si="9"/>
        <v>0</v>
      </c>
      <c r="O71" s="303">
        <f t="shared" si="9"/>
        <v>0</v>
      </c>
      <c r="P71" s="303">
        <f t="shared" si="9"/>
        <v>0</v>
      </c>
      <c r="Q71" s="303">
        <f t="shared" si="9"/>
        <v>0</v>
      </c>
      <c r="R71" s="303">
        <f t="shared" si="9"/>
        <v>0</v>
      </c>
      <c r="S71" s="303">
        <f t="shared" si="9"/>
        <v>0</v>
      </c>
      <c r="T71" s="303">
        <f t="shared" si="9"/>
        <v>0</v>
      </c>
      <c r="U71" s="303">
        <f t="shared" si="9"/>
        <v>0</v>
      </c>
      <c r="V71" s="303">
        <f t="shared" si="9"/>
        <v>0</v>
      </c>
      <c r="W71" s="303">
        <f t="shared" si="9"/>
        <v>0</v>
      </c>
      <c r="DA71" s="175"/>
    </row>
    <row r="72" spans="1:105" ht="12" customHeight="1" x14ac:dyDescent="0.25">
      <c r="A72" s="203" t="s">
        <v>2735</v>
      </c>
      <c r="B72" s="303">
        <f t="shared" ref="B72:W72" si="10">IF(B$39=0,0,B$39/B$5)</f>
        <v>0.22869481713956225</v>
      </c>
      <c r="C72" s="303">
        <f t="shared" si="10"/>
        <v>0.22565182176308171</v>
      </c>
      <c r="D72" s="303">
        <f t="shared" si="10"/>
        <v>0.22720465807366999</v>
      </c>
      <c r="E72" s="303">
        <f t="shared" si="10"/>
        <v>0.22750979479008074</v>
      </c>
      <c r="F72" s="303">
        <f t="shared" si="10"/>
        <v>0.22715845921990471</v>
      </c>
      <c r="G72" s="303">
        <f t="shared" si="10"/>
        <v>0.24168760991747099</v>
      </c>
      <c r="H72" s="303">
        <f t="shared" si="10"/>
        <v>0.24272387920113234</v>
      </c>
      <c r="I72" s="303">
        <f t="shared" si="10"/>
        <v>0.23379572901240178</v>
      </c>
      <c r="J72" s="303">
        <f t="shared" si="10"/>
        <v>0.23906415086748331</v>
      </c>
      <c r="K72" s="303">
        <f t="shared" si="10"/>
        <v>0.24302574337293759</v>
      </c>
      <c r="L72" s="303">
        <f t="shared" si="10"/>
        <v>0.24727642815135684</v>
      </c>
      <c r="M72" s="303">
        <f t="shared" si="10"/>
        <v>0.240011590807689</v>
      </c>
      <c r="N72" s="303">
        <f t="shared" si="10"/>
        <v>0.21409348867702302</v>
      </c>
      <c r="O72" s="303">
        <f t="shared" si="10"/>
        <v>0.21370089059887099</v>
      </c>
      <c r="P72" s="303">
        <f t="shared" si="10"/>
        <v>0.21335189413450384</v>
      </c>
      <c r="Q72" s="303">
        <f t="shared" si="10"/>
        <v>0.21362993948369155</v>
      </c>
      <c r="R72" s="303">
        <f t="shared" si="10"/>
        <v>0.21225063555784923</v>
      </c>
      <c r="S72" s="303">
        <f t="shared" si="10"/>
        <v>0.21285816284908177</v>
      </c>
      <c r="T72" s="303">
        <f t="shared" si="10"/>
        <v>0.21413904443865442</v>
      </c>
      <c r="U72" s="303">
        <f t="shared" si="10"/>
        <v>0.21601362205718613</v>
      </c>
      <c r="V72" s="303">
        <f t="shared" si="10"/>
        <v>0.21663089521960588</v>
      </c>
      <c r="W72" s="303">
        <f t="shared" si="10"/>
        <v>0.20804665325083191</v>
      </c>
      <c r="DA72" s="175"/>
    </row>
    <row r="73" spans="1:105" ht="12" customHeight="1" x14ac:dyDescent="0.25">
      <c r="A73" s="62" t="s">
        <v>2736</v>
      </c>
      <c r="B73" s="304">
        <f t="shared" ref="B73:W73" si="11">IF(B$40=0,0,B$40/B$5)</f>
        <v>0.14986670490913309</v>
      </c>
      <c r="C73" s="304">
        <f t="shared" si="11"/>
        <v>0.14993415098713353</v>
      </c>
      <c r="D73" s="304">
        <f t="shared" si="11"/>
        <v>0.1529909293783131</v>
      </c>
      <c r="E73" s="304">
        <f t="shared" si="11"/>
        <v>0.15421649223030467</v>
      </c>
      <c r="F73" s="304">
        <f t="shared" si="11"/>
        <v>0.15553266824738535</v>
      </c>
      <c r="G73" s="304">
        <f t="shared" si="11"/>
        <v>0.17378564654998591</v>
      </c>
      <c r="H73" s="304">
        <f t="shared" si="11"/>
        <v>0.175767157316224</v>
      </c>
      <c r="I73" s="304">
        <f t="shared" si="11"/>
        <v>0.16375400513553892</v>
      </c>
      <c r="J73" s="304">
        <f t="shared" si="11"/>
        <v>0.17175360826479724</v>
      </c>
      <c r="K73" s="304">
        <f t="shared" si="11"/>
        <v>0.17531567396480083</v>
      </c>
      <c r="L73" s="304">
        <f t="shared" si="11"/>
        <v>0.18227680847025912</v>
      </c>
      <c r="M73" s="304">
        <f t="shared" si="11"/>
        <v>0.17514776654336586</v>
      </c>
      <c r="N73" s="304">
        <f t="shared" si="11"/>
        <v>0.14255695329427415</v>
      </c>
      <c r="O73" s="304">
        <f t="shared" si="11"/>
        <v>0.14256670272095104</v>
      </c>
      <c r="P73" s="304">
        <f t="shared" si="11"/>
        <v>0.14156647026843208</v>
      </c>
      <c r="Q73" s="304">
        <f t="shared" si="11"/>
        <v>0.14215006369763558</v>
      </c>
      <c r="R73" s="304">
        <f t="shared" si="11"/>
        <v>0.14096975428888014</v>
      </c>
      <c r="S73" s="304">
        <f t="shared" si="11"/>
        <v>0.14170033760825415</v>
      </c>
      <c r="T73" s="304">
        <f t="shared" si="11"/>
        <v>0.14377038200498665</v>
      </c>
      <c r="U73" s="304">
        <f t="shared" si="11"/>
        <v>0.14625315652591234</v>
      </c>
      <c r="V73" s="304">
        <f t="shared" si="11"/>
        <v>0.14810838793673495</v>
      </c>
      <c r="W73" s="304">
        <f t="shared" si="11"/>
        <v>0.13791667678215955</v>
      </c>
      <c r="DA73" s="72"/>
    </row>
    <row r="74" spans="1:105" ht="12" customHeight="1" x14ac:dyDescent="0.25">
      <c r="A74" s="62" t="s">
        <v>2743</v>
      </c>
      <c r="B74" s="304">
        <f t="shared" ref="B74:W74" si="12">IF(B$46=0,0,B$46/B$5)</f>
        <v>7.8828112230429154E-2</v>
      </c>
      <c r="C74" s="304">
        <f t="shared" si="12"/>
        <v>7.5717670775948195E-2</v>
      </c>
      <c r="D74" s="304">
        <f t="shared" si="12"/>
        <v>7.4213728695356876E-2</v>
      </c>
      <c r="E74" s="304">
        <f t="shared" si="12"/>
        <v>7.3293302559776036E-2</v>
      </c>
      <c r="F74" s="304">
        <f t="shared" si="12"/>
        <v>7.1625790972519379E-2</v>
      </c>
      <c r="G74" s="304">
        <f t="shared" si="12"/>
        <v>6.790196336748508E-2</v>
      </c>
      <c r="H74" s="304">
        <f t="shared" si="12"/>
        <v>6.6956721884908338E-2</v>
      </c>
      <c r="I74" s="304">
        <f t="shared" si="12"/>
        <v>7.004172387686286E-2</v>
      </c>
      <c r="J74" s="304">
        <f t="shared" si="12"/>
        <v>6.7310542602686096E-2</v>
      </c>
      <c r="K74" s="304">
        <f t="shared" si="12"/>
        <v>6.7710069408136772E-2</v>
      </c>
      <c r="L74" s="304">
        <f t="shared" si="12"/>
        <v>6.4999619681097714E-2</v>
      </c>
      <c r="M74" s="304">
        <f t="shared" si="12"/>
        <v>6.4863824264323133E-2</v>
      </c>
      <c r="N74" s="304">
        <f t="shared" si="12"/>
        <v>7.1536535382748886E-2</v>
      </c>
      <c r="O74" s="304">
        <f t="shared" si="12"/>
        <v>7.113418787791996E-2</v>
      </c>
      <c r="P74" s="304">
        <f t="shared" si="12"/>
        <v>7.1785423866071729E-2</v>
      </c>
      <c r="Q74" s="304">
        <f t="shared" si="12"/>
        <v>7.1479875786055982E-2</v>
      </c>
      <c r="R74" s="304">
        <f t="shared" si="12"/>
        <v>7.1280881268969074E-2</v>
      </c>
      <c r="S74" s="304">
        <f t="shared" si="12"/>
        <v>7.1157825240827602E-2</v>
      </c>
      <c r="T74" s="304">
        <f t="shared" si="12"/>
        <v>7.0368662433667767E-2</v>
      </c>
      <c r="U74" s="304">
        <f t="shared" si="12"/>
        <v>6.9760465531273783E-2</v>
      </c>
      <c r="V74" s="304">
        <f t="shared" si="12"/>
        <v>6.8522507282870945E-2</v>
      </c>
      <c r="W74" s="304">
        <f t="shared" si="12"/>
        <v>7.0129976468672348E-2</v>
      </c>
      <c r="DA74" s="72"/>
    </row>
    <row r="75" spans="1:105" ht="12" customHeight="1" x14ac:dyDescent="0.25">
      <c r="A75" s="62" t="s">
        <v>2755</v>
      </c>
      <c r="B75" s="304">
        <f t="shared" ref="B75:W75" si="13">IF(B$57=0,0,B$57/B$5)</f>
        <v>0</v>
      </c>
      <c r="C75" s="304">
        <f t="shared" si="13"/>
        <v>0</v>
      </c>
      <c r="D75" s="304">
        <f t="shared" si="13"/>
        <v>0</v>
      </c>
      <c r="E75" s="304">
        <f t="shared" si="13"/>
        <v>0</v>
      </c>
      <c r="F75" s="304">
        <f t="shared" si="13"/>
        <v>0</v>
      </c>
      <c r="G75" s="304">
        <f t="shared" si="13"/>
        <v>0</v>
      </c>
      <c r="H75" s="304">
        <f t="shared" si="13"/>
        <v>0</v>
      </c>
      <c r="I75" s="304">
        <f t="shared" si="13"/>
        <v>0</v>
      </c>
      <c r="J75" s="304">
        <f t="shared" si="13"/>
        <v>0</v>
      </c>
      <c r="K75" s="304">
        <f t="shared" si="13"/>
        <v>0</v>
      </c>
      <c r="L75" s="304">
        <f t="shared" si="13"/>
        <v>0</v>
      </c>
      <c r="M75" s="304">
        <f t="shared" si="13"/>
        <v>0</v>
      </c>
      <c r="N75" s="304">
        <f t="shared" si="13"/>
        <v>0</v>
      </c>
      <c r="O75" s="304">
        <f t="shared" si="13"/>
        <v>0</v>
      </c>
      <c r="P75" s="304">
        <f t="shared" si="13"/>
        <v>0</v>
      </c>
      <c r="Q75" s="304">
        <f t="shared" si="13"/>
        <v>0</v>
      </c>
      <c r="R75" s="304">
        <f t="shared" si="13"/>
        <v>0</v>
      </c>
      <c r="S75" s="304">
        <f t="shared" si="13"/>
        <v>0</v>
      </c>
      <c r="T75" s="304">
        <f t="shared" si="13"/>
        <v>0</v>
      </c>
      <c r="U75" s="304">
        <f t="shared" si="13"/>
        <v>0</v>
      </c>
      <c r="V75" s="304">
        <f t="shared" si="13"/>
        <v>0</v>
      </c>
      <c r="W75" s="304">
        <f t="shared" si="13"/>
        <v>0</v>
      </c>
      <c r="DA75" s="72"/>
    </row>
    <row r="76" spans="1:105" ht="12" customHeight="1" x14ac:dyDescent="0.25">
      <c r="A76" s="62" t="s">
        <v>2757</v>
      </c>
      <c r="B76" s="304">
        <f t="shared" ref="B76:W76" si="14">IF(B$58=0,0,B$58/B$5)</f>
        <v>0</v>
      </c>
      <c r="C76" s="304">
        <f t="shared" si="14"/>
        <v>0</v>
      </c>
      <c r="D76" s="304">
        <f t="shared" si="14"/>
        <v>0</v>
      </c>
      <c r="E76" s="304">
        <f t="shared" si="14"/>
        <v>0</v>
      </c>
      <c r="F76" s="304">
        <f t="shared" si="14"/>
        <v>0</v>
      </c>
      <c r="G76" s="304">
        <f t="shared" si="14"/>
        <v>0</v>
      </c>
      <c r="H76" s="304">
        <f t="shared" si="14"/>
        <v>0</v>
      </c>
      <c r="I76" s="304">
        <f t="shared" si="14"/>
        <v>0</v>
      </c>
      <c r="J76" s="304">
        <f t="shared" si="14"/>
        <v>0</v>
      </c>
      <c r="K76" s="304">
        <f t="shared" si="14"/>
        <v>0</v>
      </c>
      <c r="L76" s="304">
        <f t="shared" si="14"/>
        <v>0</v>
      </c>
      <c r="M76" s="304">
        <f t="shared" si="14"/>
        <v>0</v>
      </c>
      <c r="N76" s="304">
        <f t="shared" si="14"/>
        <v>0</v>
      </c>
      <c r="O76" s="304">
        <f t="shared" si="14"/>
        <v>0</v>
      </c>
      <c r="P76" s="304">
        <f t="shared" si="14"/>
        <v>0</v>
      </c>
      <c r="Q76" s="304">
        <f t="shared" si="14"/>
        <v>0</v>
      </c>
      <c r="R76" s="304">
        <f t="shared" si="14"/>
        <v>0</v>
      </c>
      <c r="S76" s="304">
        <f t="shared" si="14"/>
        <v>0</v>
      </c>
      <c r="T76" s="304">
        <f t="shared" si="14"/>
        <v>0</v>
      </c>
      <c r="U76" s="304">
        <f t="shared" si="14"/>
        <v>0</v>
      </c>
      <c r="V76" s="304">
        <f t="shared" si="14"/>
        <v>0</v>
      </c>
      <c r="W76" s="304">
        <f t="shared" si="14"/>
        <v>0</v>
      </c>
      <c r="DA76" s="72"/>
    </row>
    <row r="77" spans="1:105" ht="12" customHeight="1" x14ac:dyDescent="0.25">
      <c r="A77" s="41" t="s">
        <v>2759</v>
      </c>
      <c r="B77" s="237">
        <f t="shared" ref="B77:W77" si="15">IF(B$59=0,0,B$59/B$5)</f>
        <v>0</v>
      </c>
      <c r="C77" s="237">
        <f t="shared" si="15"/>
        <v>0</v>
      </c>
      <c r="D77" s="237">
        <f t="shared" si="15"/>
        <v>0</v>
      </c>
      <c r="E77" s="237">
        <f t="shared" si="15"/>
        <v>0</v>
      </c>
      <c r="F77" s="237">
        <f t="shared" si="15"/>
        <v>0</v>
      </c>
      <c r="G77" s="237">
        <f t="shared" si="15"/>
        <v>0</v>
      </c>
      <c r="H77" s="237">
        <f t="shared" si="15"/>
        <v>0</v>
      </c>
      <c r="I77" s="237">
        <f t="shared" si="15"/>
        <v>0</v>
      </c>
      <c r="J77" s="237">
        <f t="shared" si="15"/>
        <v>0</v>
      </c>
      <c r="K77" s="237">
        <f t="shared" si="15"/>
        <v>0</v>
      </c>
      <c r="L77" s="237">
        <f t="shared" si="15"/>
        <v>0</v>
      </c>
      <c r="M77" s="237">
        <f t="shared" si="15"/>
        <v>0</v>
      </c>
      <c r="N77" s="237">
        <f t="shared" si="15"/>
        <v>0</v>
      </c>
      <c r="O77" s="237">
        <f t="shared" si="15"/>
        <v>0</v>
      </c>
      <c r="P77" s="237">
        <f t="shared" si="15"/>
        <v>0</v>
      </c>
      <c r="Q77" s="237">
        <f t="shared" si="15"/>
        <v>0</v>
      </c>
      <c r="R77" s="237">
        <f t="shared" si="15"/>
        <v>0</v>
      </c>
      <c r="S77" s="237">
        <f t="shared" si="15"/>
        <v>0</v>
      </c>
      <c r="T77" s="237">
        <f t="shared" si="15"/>
        <v>0</v>
      </c>
      <c r="U77" s="237">
        <f t="shared" si="15"/>
        <v>0</v>
      </c>
      <c r="V77" s="237">
        <f t="shared" si="15"/>
        <v>0</v>
      </c>
      <c r="W77" s="237">
        <f t="shared" si="15"/>
        <v>0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DA78" s="172"/>
    </row>
    <row r="79" spans="1:105" ht="15" customHeight="1" x14ac:dyDescent="0.25">
      <c r="A79" s="32" t="s">
        <v>432</v>
      </c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DA79" s="88"/>
    </row>
    <row r="80" spans="1:105" ht="12" customHeight="1" x14ac:dyDescent="0.25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DA80" s="173"/>
    </row>
    <row r="81" spans="1:105" ht="12" customHeight="1" x14ac:dyDescent="0.25">
      <c r="A81" s="35" t="s">
        <v>27</v>
      </c>
      <c r="B81" s="324">
        <f>IF(B$5=0,0,B$5/TEL_fec!B$5)</f>
        <v>1.655236316576441</v>
      </c>
      <c r="C81" s="324">
        <f>IF(C$5=0,0,C$5/TEL_fec!C$5)</f>
        <v>1.5244955554878052</v>
      </c>
      <c r="D81" s="324">
        <f>IF(D$5=0,0,D$5/TEL_fec!D$5)</f>
        <v>1.364063031497327</v>
      </c>
      <c r="E81" s="324">
        <f>IF(E$5=0,0,E$5/TEL_fec!E$5)</f>
        <v>1.37137680966846</v>
      </c>
      <c r="F81" s="324">
        <f>IF(F$5=0,0,F$5/TEL_fec!F$5)</f>
        <v>1.3169942526616414</v>
      </c>
      <c r="G81" s="324">
        <f>IF(G$5=0,0,G$5/TEL_fec!G$5)</f>
        <v>1.0247939920476328</v>
      </c>
      <c r="H81" s="324">
        <f>IF(H$5=0,0,H$5/TEL_fec!H$5)</f>
        <v>1.0055571299261989</v>
      </c>
      <c r="I81" s="324">
        <f>IF(I$5=0,0,I$5/TEL_fec!I$5)</f>
        <v>1.2370660940475282</v>
      </c>
      <c r="J81" s="324">
        <f>IF(J$5=0,0,J$5/TEL_fec!J$5)</f>
        <v>1.098478982924701</v>
      </c>
      <c r="K81" s="324">
        <f>IF(K$5=0,0,K$5/TEL_fec!K$5)</f>
        <v>1.1880551924942917</v>
      </c>
      <c r="L81" s="324">
        <f>IF(L$5=0,0,L$5/TEL_fec!L$5)</f>
        <v>0.98467968216030621</v>
      </c>
      <c r="M81" s="324">
        <f>IF(M$5=0,0,M$5/TEL_fec!M$5)</f>
        <v>1.0778956602073433</v>
      </c>
      <c r="N81" s="324">
        <f>IF(N$5=0,0,N$5/TEL_fec!N$5)</f>
        <v>1.2070027927762521</v>
      </c>
      <c r="O81" s="324">
        <f>IF(O$5=0,0,O$5/TEL_fec!O$5)</f>
        <v>1.1977354293962197</v>
      </c>
      <c r="P81" s="324">
        <f>IF(P$5=0,0,P$5/TEL_fec!P$5)</f>
        <v>1.1712230636797436</v>
      </c>
      <c r="Q81" s="324">
        <f>IF(Q$5=0,0,Q$5/TEL_fec!Q$5)</f>
        <v>1.1735048644253436</v>
      </c>
      <c r="R81" s="324">
        <f>IF(R$5=0,0,R$5/TEL_fec!R$5)</f>
        <v>1.1991613409752508</v>
      </c>
      <c r="S81" s="324">
        <f>IF(S$5=0,0,S$5/TEL_fec!S$5)</f>
        <v>1.1887876916072997</v>
      </c>
      <c r="T81" s="324">
        <f>IF(T$5=0,0,T$5/TEL_fec!T$5)</f>
        <v>1.1912379509297777</v>
      </c>
      <c r="U81" s="324">
        <f>IF(U$5=0,0,U$5/TEL_fec!U$5)</f>
        <v>1.1637974689499189</v>
      </c>
      <c r="V81" s="324">
        <f>IF(V$5=0,0,V$5/TEL_fec!V$5)</f>
        <v>1.1912024121027476</v>
      </c>
      <c r="W81" s="324">
        <f>IF(W$5=0,0,W$5/TEL_fec!W$5)</f>
        <v>1.3137843823692725</v>
      </c>
      <c r="DA81" s="95"/>
    </row>
    <row r="82" spans="1:105" ht="12" customHeight="1" x14ac:dyDescent="0.25">
      <c r="A82" s="55" t="s">
        <v>92</v>
      </c>
      <c r="B82" s="336">
        <f>IF(B$6=0,0,B$6/TEL_fec!B$6)</f>
        <v>0</v>
      </c>
      <c r="C82" s="336">
        <f>IF(C$6=0,0,C$6/TEL_fec!C$6)</f>
        <v>0</v>
      </c>
      <c r="D82" s="336">
        <f>IF(D$6=0,0,D$6/TEL_fec!D$6)</f>
        <v>0</v>
      </c>
      <c r="E82" s="336">
        <f>IF(E$6=0,0,E$6/TEL_fec!E$6)</f>
        <v>0</v>
      </c>
      <c r="F82" s="336">
        <f>IF(F$6=0,0,F$6/TEL_fec!F$6)</f>
        <v>0</v>
      </c>
      <c r="G82" s="336">
        <f>IF(G$6=0,0,G$6/TEL_fec!G$6)</f>
        <v>0</v>
      </c>
      <c r="H82" s="336">
        <f>IF(H$6=0,0,H$6/TEL_fec!H$6)</f>
        <v>0</v>
      </c>
      <c r="I82" s="336">
        <f>IF(I$6=0,0,I$6/TEL_fec!I$6)</f>
        <v>0</v>
      </c>
      <c r="J82" s="336">
        <f>IF(J$6=0,0,J$6/TEL_fec!J$6)</f>
        <v>0</v>
      </c>
      <c r="K82" s="336">
        <f>IF(K$6=0,0,K$6/TEL_fec!K$6)</f>
        <v>0</v>
      </c>
      <c r="L82" s="336">
        <f>IF(L$6=0,0,L$6/TEL_fec!L$6)</f>
        <v>0</v>
      </c>
      <c r="M82" s="336">
        <f>IF(M$6=0,0,M$6/TEL_fec!M$6)</f>
        <v>0</v>
      </c>
      <c r="N82" s="336">
        <f>IF(N$6=0,0,N$6/TEL_fec!N$6)</f>
        <v>0</v>
      </c>
      <c r="O82" s="336">
        <f>IF(O$6=0,0,O$6/TEL_fec!O$6)</f>
        <v>0</v>
      </c>
      <c r="P82" s="336">
        <f>IF(P$6=0,0,P$6/TEL_fec!P$6)</f>
        <v>0</v>
      </c>
      <c r="Q82" s="336">
        <f>IF(Q$6=0,0,Q$6/TEL_fec!Q$6)</f>
        <v>0</v>
      </c>
      <c r="R82" s="336">
        <f>IF(R$6=0,0,R$6/TEL_fec!R$6)</f>
        <v>0</v>
      </c>
      <c r="S82" s="336">
        <f>IF(S$6=0,0,S$6/TEL_fec!S$6)</f>
        <v>0</v>
      </c>
      <c r="T82" s="336">
        <f>IF(T$6=0,0,T$6/TEL_fec!T$6)</f>
        <v>0</v>
      </c>
      <c r="U82" s="336">
        <f>IF(U$6=0,0,U$6/TEL_fec!U$6)</f>
        <v>0</v>
      </c>
      <c r="V82" s="336">
        <f>IF(V$6=0,0,V$6/TEL_fec!V$6)</f>
        <v>0</v>
      </c>
      <c r="W82" s="336">
        <f>IF(W$6=0,0,W$6/TEL_fec!W$6)</f>
        <v>0</v>
      </c>
      <c r="DA82" s="67"/>
    </row>
    <row r="83" spans="1:105" ht="12" customHeight="1" x14ac:dyDescent="0.25">
      <c r="A83" s="202" t="s">
        <v>93</v>
      </c>
      <c r="B83" s="337">
        <f>IF(B$7=0,0,B$7/TEL_fec!B$7)</f>
        <v>0</v>
      </c>
      <c r="C83" s="337">
        <f>IF(C$7=0,0,C$7/TEL_fec!C$7)</f>
        <v>0</v>
      </c>
      <c r="D83" s="337">
        <f>IF(D$7=0,0,D$7/TEL_fec!D$7)</f>
        <v>0</v>
      </c>
      <c r="E83" s="337">
        <f>IF(E$7=0,0,E$7/TEL_fec!E$7)</f>
        <v>0</v>
      </c>
      <c r="F83" s="337">
        <f>IF(F$7=0,0,F$7/TEL_fec!F$7)</f>
        <v>0</v>
      </c>
      <c r="G83" s="337">
        <f>IF(G$7=0,0,G$7/TEL_fec!G$7)</f>
        <v>0</v>
      </c>
      <c r="H83" s="337">
        <f>IF(H$7=0,0,H$7/TEL_fec!H$7)</f>
        <v>0</v>
      </c>
      <c r="I83" s="337">
        <f>IF(I$7=0,0,I$7/TEL_fec!I$7)</f>
        <v>0</v>
      </c>
      <c r="J83" s="337">
        <f>IF(J$7=0,0,J$7/TEL_fec!J$7)</f>
        <v>0</v>
      </c>
      <c r="K83" s="337">
        <f>IF(K$7=0,0,K$7/TEL_fec!K$7)</f>
        <v>0</v>
      </c>
      <c r="L83" s="337">
        <f>IF(L$7=0,0,L$7/TEL_fec!L$7)</f>
        <v>0</v>
      </c>
      <c r="M83" s="337">
        <f>IF(M$7=0,0,M$7/TEL_fec!M$7)</f>
        <v>0</v>
      </c>
      <c r="N83" s="337">
        <f>IF(N$7=0,0,N$7/TEL_fec!N$7)</f>
        <v>0</v>
      </c>
      <c r="O83" s="337">
        <f>IF(O$7=0,0,O$7/TEL_fec!O$7)</f>
        <v>0</v>
      </c>
      <c r="P83" s="337">
        <f>IF(P$7=0,0,P$7/TEL_fec!P$7)</f>
        <v>0</v>
      </c>
      <c r="Q83" s="337">
        <f>IF(Q$7=0,0,Q$7/TEL_fec!Q$7)</f>
        <v>0</v>
      </c>
      <c r="R83" s="337">
        <f>IF(R$7=0,0,R$7/TEL_fec!R$7)</f>
        <v>0</v>
      </c>
      <c r="S83" s="337">
        <f>IF(S$7=0,0,S$7/TEL_fec!S$7)</f>
        <v>0</v>
      </c>
      <c r="T83" s="337">
        <f>IF(T$7=0,0,T$7/TEL_fec!T$7)</f>
        <v>0</v>
      </c>
      <c r="U83" s="337">
        <f>IF(U$7=0,0,U$7/TEL_fec!U$7)</f>
        <v>0</v>
      </c>
      <c r="V83" s="337">
        <f>IF(V$7=0,0,V$7/TEL_fec!V$7)</f>
        <v>0</v>
      </c>
      <c r="W83" s="337">
        <f>IF(W$7=0,0,W$7/TEL_fec!W$7)</f>
        <v>0</v>
      </c>
      <c r="DA83" s="174"/>
    </row>
    <row r="84" spans="1:105" ht="12" customHeight="1" x14ac:dyDescent="0.25">
      <c r="A84" s="202" t="s">
        <v>94</v>
      </c>
      <c r="B84" s="337">
        <f>IF(B$8=0,0,B$8/TEL_fec!B$8)</f>
        <v>0</v>
      </c>
      <c r="C84" s="337">
        <f>IF(C$8=0,0,C$8/TEL_fec!C$8)</f>
        <v>0</v>
      </c>
      <c r="D84" s="337">
        <f>IF(D$8=0,0,D$8/TEL_fec!D$8)</f>
        <v>0</v>
      </c>
      <c r="E84" s="337">
        <f>IF(E$8=0,0,E$8/TEL_fec!E$8)</f>
        <v>0</v>
      </c>
      <c r="F84" s="337">
        <f>IF(F$8=0,0,F$8/TEL_fec!F$8)</f>
        <v>0</v>
      </c>
      <c r="G84" s="337">
        <f>IF(G$8=0,0,G$8/TEL_fec!G$8)</f>
        <v>0</v>
      </c>
      <c r="H84" s="337">
        <f>IF(H$8=0,0,H$8/TEL_fec!H$8)</f>
        <v>0</v>
      </c>
      <c r="I84" s="337">
        <f>IF(I$8=0,0,I$8/TEL_fec!I$8)</f>
        <v>0</v>
      </c>
      <c r="J84" s="337">
        <f>IF(J$8=0,0,J$8/TEL_fec!J$8)</f>
        <v>0</v>
      </c>
      <c r="K84" s="337">
        <f>IF(K$8=0,0,K$8/TEL_fec!K$8)</f>
        <v>0</v>
      </c>
      <c r="L84" s="337">
        <f>IF(L$8=0,0,L$8/TEL_fec!L$8)</f>
        <v>0</v>
      </c>
      <c r="M84" s="337">
        <f>IF(M$8=0,0,M$8/TEL_fec!M$8)</f>
        <v>0</v>
      </c>
      <c r="N84" s="337">
        <f>IF(N$8=0,0,N$8/TEL_fec!N$8)</f>
        <v>0</v>
      </c>
      <c r="O84" s="337">
        <f>IF(O$8=0,0,O$8/TEL_fec!O$8)</f>
        <v>0</v>
      </c>
      <c r="P84" s="337">
        <f>IF(P$8=0,0,P$8/TEL_fec!P$8)</f>
        <v>0</v>
      </c>
      <c r="Q84" s="337">
        <f>IF(Q$8=0,0,Q$8/TEL_fec!Q$8)</f>
        <v>0</v>
      </c>
      <c r="R84" s="337">
        <f>IF(R$8=0,0,R$8/TEL_fec!R$8)</f>
        <v>0</v>
      </c>
      <c r="S84" s="337">
        <f>IF(S$8=0,0,S$8/TEL_fec!S$8)</f>
        <v>0</v>
      </c>
      <c r="T84" s="337">
        <f>IF(T$8=0,0,T$8/TEL_fec!T$8)</f>
        <v>0</v>
      </c>
      <c r="U84" s="337">
        <f>IF(U$8=0,0,U$8/TEL_fec!U$8)</f>
        <v>0</v>
      </c>
      <c r="V84" s="337">
        <f>IF(V$8=0,0,V$8/TEL_fec!V$8)</f>
        <v>0</v>
      </c>
      <c r="W84" s="337">
        <f>IF(W$8=0,0,W$8/TEL_fec!W$8)</f>
        <v>0</v>
      </c>
      <c r="DA84" s="174"/>
    </row>
    <row r="85" spans="1:105" ht="12" customHeight="1" x14ac:dyDescent="0.25">
      <c r="A85" s="202" t="s">
        <v>95</v>
      </c>
      <c r="B85" s="337">
        <f>IF(B$9=0,0,B$9/TEL_fec!B$9)</f>
        <v>0</v>
      </c>
      <c r="C85" s="337">
        <f>IF(C$9=0,0,C$9/TEL_fec!C$9)</f>
        <v>0</v>
      </c>
      <c r="D85" s="337">
        <f>IF(D$9=0,0,D$9/TEL_fec!D$9)</f>
        <v>0</v>
      </c>
      <c r="E85" s="337">
        <f>IF(E$9=0,0,E$9/TEL_fec!E$9)</f>
        <v>0</v>
      </c>
      <c r="F85" s="337">
        <f>IF(F$9=0,0,F$9/TEL_fec!F$9)</f>
        <v>0</v>
      </c>
      <c r="G85" s="337">
        <f>IF(G$9=0,0,G$9/TEL_fec!G$9)</f>
        <v>0</v>
      </c>
      <c r="H85" s="337">
        <f>IF(H$9=0,0,H$9/TEL_fec!H$9)</f>
        <v>0</v>
      </c>
      <c r="I85" s="337">
        <f>IF(I$9=0,0,I$9/TEL_fec!I$9)</f>
        <v>0</v>
      </c>
      <c r="J85" s="337">
        <f>IF(J$9=0,0,J$9/TEL_fec!J$9)</f>
        <v>0</v>
      </c>
      <c r="K85" s="337">
        <f>IF(K$9=0,0,K$9/TEL_fec!K$9)</f>
        <v>0</v>
      </c>
      <c r="L85" s="337">
        <f>IF(L$9=0,0,L$9/TEL_fec!L$9)</f>
        <v>0</v>
      </c>
      <c r="M85" s="337">
        <f>IF(M$9=0,0,M$9/TEL_fec!M$9)</f>
        <v>0</v>
      </c>
      <c r="N85" s="337">
        <f>IF(N$9=0,0,N$9/TEL_fec!N$9)</f>
        <v>0</v>
      </c>
      <c r="O85" s="337">
        <f>IF(O$9=0,0,O$9/TEL_fec!O$9)</f>
        <v>0</v>
      </c>
      <c r="P85" s="337">
        <f>IF(P$9=0,0,P$9/TEL_fec!P$9)</f>
        <v>0</v>
      </c>
      <c r="Q85" s="337">
        <f>IF(Q$9=0,0,Q$9/TEL_fec!Q$9)</f>
        <v>0</v>
      </c>
      <c r="R85" s="337">
        <f>IF(R$9=0,0,R$9/TEL_fec!R$9)</f>
        <v>0</v>
      </c>
      <c r="S85" s="337">
        <f>IF(S$9=0,0,S$9/TEL_fec!S$9)</f>
        <v>0</v>
      </c>
      <c r="T85" s="337">
        <f>IF(T$9=0,0,T$9/TEL_fec!T$9)</f>
        <v>0</v>
      </c>
      <c r="U85" s="337">
        <f>IF(U$9=0,0,U$9/TEL_fec!U$9)</f>
        <v>0</v>
      </c>
      <c r="V85" s="337">
        <f>IF(V$9=0,0,V$9/TEL_fec!V$9)</f>
        <v>0</v>
      </c>
      <c r="W85" s="337">
        <f>IF(W$9=0,0,W$9/TEL_fec!W$9)</f>
        <v>0</v>
      </c>
      <c r="DA85" s="174"/>
    </row>
    <row r="86" spans="1:105" ht="12" customHeight="1" x14ac:dyDescent="0.25">
      <c r="A86" s="56" t="s">
        <v>96</v>
      </c>
      <c r="B86" s="338">
        <f>IF(B$10=0,0,B$10/TEL_fec!B$10)</f>
        <v>1.7261096081181333</v>
      </c>
      <c r="C86" s="338">
        <f>IF(C$10=0,0,C$10/TEL_fec!C$10)</f>
        <v>1.9665733901914133</v>
      </c>
      <c r="D86" s="338">
        <f>IF(D$10=0,0,D$10/TEL_fec!D$10)</f>
        <v>1.9253433685566541</v>
      </c>
      <c r="E86" s="338">
        <f>IF(E$10=0,0,E$10/TEL_fec!E$10)</f>
        <v>2.0132380359162028</v>
      </c>
      <c r="F86" s="338">
        <f>IF(F$10=0,0,F$10/TEL_fec!F$10)</f>
        <v>2.0833989754040796</v>
      </c>
      <c r="G86" s="338">
        <f>IF(G$10=0,0,G$10/TEL_fec!G$10)</f>
        <v>1.9434378051372772</v>
      </c>
      <c r="H86" s="338">
        <f>IF(H$10=0,0,H$10/TEL_fec!H$10)</f>
        <v>1.9738444005824747</v>
      </c>
      <c r="I86" s="338">
        <f>IF(I$10=0,0,I$10/TEL_fec!I$10)</f>
        <v>2.0751798631927665</v>
      </c>
      <c r="J86" s="338">
        <f>IF(J$10=0,0,J$10/TEL_fec!J$10)</f>
        <v>2.0707477800623746</v>
      </c>
      <c r="K86" s="338">
        <f>IF(K$10=0,0,K$10/TEL_fec!K$10)</f>
        <v>2.1230424134337653</v>
      </c>
      <c r="L86" s="338">
        <f>IF(L$10=0,0,L$10/TEL_fec!L$10)</f>
        <v>2.0381219329923748</v>
      </c>
      <c r="M86" s="338">
        <f>IF(M$10=0,0,M$10/TEL_fec!M$10)</f>
        <v>2.1663736976217463</v>
      </c>
      <c r="N86" s="338">
        <f>IF(N$10=0,0,N$10/TEL_fec!N$10)</f>
        <v>2.0378950094447861</v>
      </c>
      <c r="O86" s="338">
        <f>IF(O$10=0,0,O$10/TEL_fec!O$10)</f>
        <v>2.0579269888303862</v>
      </c>
      <c r="P86" s="338">
        <f>IF(P$10=0,0,P$10/TEL_fec!P$10)</f>
        <v>1.9942620378816807</v>
      </c>
      <c r="Q86" s="338">
        <f>IF(Q$10=0,0,Q$10/TEL_fec!Q$10)</f>
        <v>2.0192894409587563</v>
      </c>
      <c r="R86" s="338">
        <f>IF(R$10=0,0,R$10/TEL_fec!R$10)</f>
        <v>2.0595385547104881</v>
      </c>
      <c r="S86" s="338">
        <f>IF(S$10=0,0,S$10/TEL_fec!S$10)</f>
        <v>2.0514675668964681</v>
      </c>
      <c r="T86" s="338">
        <f>IF(T$10=0,0,T$10/TEL_fec!T$10)</f>
        <v>2.0932571470420287</v>
      </c>
      <c r="U86" s="338">
        <f>IF(U$10=0,0,U$10/TEL_fec!U$10)</f>
        <v>2.09179813757269</v>
      </c>
      <c r="V86" s="338">
        <f>IF(V$10=0,0,V$10/TEL_fec!V$10)</f>
        <v>2.1691278559778864</v>
      </c>
      <c r="W86" s="338">
        <f>IF(W$10=0,0,W$10/TEL_fec!W$10)</f>
        <v>2.2105344691655722</v>
      </c>
      <c r="DA86" s="68"/>
    </row>
    <row r="87" spans="1:105" ht="12" customHeight="1" x14ac:dyDescent="0.25">
      <c r="A87" s="203" t="s">
        <v>2709</v>
      </c>
      <c r="B87" s="351">
        <f>IF(B$16=0,0,B$16/TEL_fec!B$16)</f>
        <v>2.3605186026514811</v>
      </c>
      <c r="C87" s="351">
        <f>IF(C$16=0,0,C$16/TEL_fec!C$16)</f>
        <v>2.1361259317012546</v>
      </c>
      <c r="D87" s="351">
        <f>IF(D$16=0,0,D$16/TEL_fec!D$16)</f>
        <v>1.9539838190230616</v>
      </c>
      <c r="E87" s="351">
        <f>IF(E$16=0,0,E$16/TEL_fec!E$16)</f>
        <v>1.8985754073620948</v>
      </c>
      <c r="F87" s="351">
        <f>IF(F$16=0,0,F$16/TEL_fec!F$16)</f>
        <v>1.7682912978302645</v>
      </c>
      <c r="G87" s="351">
        <f>IF(G$16=0,0,G$16/TEL_fec!G$16)</f>
        <v>1.3753987804860237</v>
      </c>
      <c r="H87" s="351">
        <f>IF(H$16=0,0,H$16/TEL_fec!H$16)</f>
        <v>1.3181342051996432</v>
      </c>
      <c r="I87" s="351">
        <f>IF(I$16=0,0,I$16/TEL_fec!I$16)</f>
        <v>1.6109754261341016</v>
      </c>
      <c r="J87" s="351">
        <f>IF(J$16=0,0,J$16/TEL_fec!J$16)</f>
        <v>1.3848417252394161</v>
      </c>
      <c r="K87" s="351">
        <f>IF(K$16=0,0,K$16/TEL_fec!K$16)</f>
        <v>1.4294811720664329</v>
      </c>
      <c r="L87" s="351">
        <f>IF(L$16=0,0,L$16/TEL_fec!L$16)</f>
        <v>1.2087735541946074</v>
      </c>
      <c r="M87" s="351">
        <f>IF(M$16=0,0,M$16/TEL_fec!M$16)</f>
        <v>1.257906734472342</v>
      </c>
      <c r="N87" s="351">
        <f>IF(N$16=0,0,N$16/TEL_fec!N$16)</f>
        <v>1.7555492182443115</v>
      </c>
      <c r="O87" s="351">
        <f>IF(O$16=0,0,O$16/TEL_fec!O$16)</f>
        <v>1.72882730494231</v>
      </c>
      <c r="P87" s="351">
        <f>IF(P$16=0,0,P$16/TEL_fec!P$16)</f>
        <v>1.7613513914772123</v>
      </c>
      <c r="Q87" s="351">
        <f>IF(Q$16=0,0,Q$16/TEL_fec!Q$16)</f>
        <v>1.7461894491210848</v>
      </c>
      <c r="R87" s="351">
        <f>IF(R$16=0,0,R$16/TEL_fec!R$16)</f>
        <v>1.7474032555465837</v>
      </c>
      <c r="S87" s="351">
        <f>IF(S$16=0,0,S$16/TEL_fec!S$16)</f>
        <v>1.7284812344374334</v>
      </c>
      <c r="T87" s="351">
        <f>IF(T$16=0,0,T$16/TEL_fec!T$16)</f>
        <v>1.6748236834149042</v>
      </c>
      <c r="U87" s="351">
        <f>IF(U$16=0,0,U$16/TEL_fec!U$16)</f>
        <v>1.6156565323362133</v>
      </c>
      <c r="V87" s="351">
        <f>IF(V$16=0,0,V$16/TEL_fec!V$16)</f>
        <v>1.5509613875251609</v>
      </c>
      <c r="W87" s="351">
        <f>IF(W$16=0,0,W$16/TEL_fec!W$16)</f>
        <v>1.7313921552816369</v>
      </c>
      <c r="DA87" s="175"/>
    </row>
    <row r="88" spans="1:105" ht="12" customHeight="1" x14ac:dyDescent="0.25">
      <c r="A88" s="203" t="s">
        <v>2721</v>
      </c>
      <c r="B88" s="351">
        <f>IF(B$27=0,0,B$27/TEL_fec!B$27)</f>
        <v>2.3605186026514811</v>
      </c>
      <c r="C88" s="351">
        <f>IF(C$27=0,0,C$27/TEL_fec!C$27)</f>
        <v>2.1361259317012538</v>
      </c>
      <c r="D88" s="351">
        <f>IF(D$27=0,0,D$27/TEL_fec!D$27)</f>
        <v>1.9539838190230623</v>
      </c>
      <c r="E88" s="351">
        <f>IF(E$27=0,0,E$27/TEL_fec!E$27)</f>
        <v>1.8985754073620946</v>
      </c>
      <c r="F88" s="351">
        <f>IF(F$27=0,0,F$27/TEL_fec!F$27)</f>
        <v>1.768291297830265</v>
      </c>
      <c r="G88" s="351">
        <f>IF(G$27=0,0,G$27/TEL_fec!G$27)</f>
        <v>1.3753987804860233</v>
      </c>
      <c r="H88" s="351">
        <f>IF(H$27=0,0,H$27/TEL_fec!H$27)</f>
        <v>1.3181342051996432</v>
      </c>
      <c r="I88" s="351">
        <f>IF(I$27=0,0,I$27/TEL_fec!I$27)</f>
        <v>1.6109754261341007</v>
      </c>
      <c r="J88" s="351">
        <f>IF(J$27=0,0,J$27/TEL_fec!J$27)</f>
        <v>1.3848417252394158</v>
      </c>
      <c r="K88" s="351">
        <f>IF(K$27=0,0,K$27/TEL_fec!K$27)</f>
        <v>1.4294811720664335</v>
      </c>
      <c r="L88" s="351">
        <f>IF(L$27=0,0,L$27/TEL_fec!L$27)</f>
        <v>1.2087735541946076</v>
      </c>
      <c r="M88" s="351">
        <f>IF(M$27=0,0,M$27/TEL_fec!M$27)</f>
        <v>1.2579067344723418</v>
      </c>
      <c r="N88" s="351">
        <f>IF(N$27=0,0,N$27/TEL_fec!N$27)</f>
        <v>1.7555492182443124</v>
      </c>
      <c r="O88" s="351">
        <f>IF(O$27=0,0,O$27/TEL_fec!O$27)</f>
        <v>1.7288273049423095</v>
      </c>
      <c r="P88" s="351">
        <f>IF(P$27=0,0,P$27/TEL_fec!P$27)</f>
        <v>1.7613513914772123</v>
      </c>
      <c r="Q88" s="351">
        <f>IF(Q$27=0,0,Q$27/TEL_fec!Q$27)</f>
        <v>1.7461894491210848</v>
      </c>
      <c r="R88" s="351">
        <f>IF(R$27=0,0,R$27/TEL_fec!R$27)</f>
        <v>1.7474032555465842</v>
      </c>
      <c r="S88" s="351">
        <f>IF(S$27=0,0,S$27/TEL_fec!S$27)</f>
        <v>1.728481234437433</v>
      </c>
      <c r="T88" s="351">
        <f>IF(T$27=0,0,T$27/TEL_fec!T$27)</f>
        <v>1.6748236834149044</v>
      </c>
      <c r="U88" s="351">
        <f>IF(U$27=0,0,U$27/TEL_fec!U$27)</f>
        <v>1.615656532336214</v>
      </c>
      <c r="V88" s="351">
        <f>IF(V$27=0,0,V$27/TEL_fec!V$27)</f>
        <v>1.5509613875251607</v>
      </c>
      <c r="W88" s="351">
        <f>IF(W$27=0,0,W$27/TEL_fec!W$27)</f>
        <v>1.7313921552816376</v>
      </c>
      <c r="DA88" s="175"/>
    </row>
    <row r="89" spans="1:105" ht="12" customHeight="1" x14ac:dyDescent="0.25">
      <c r="A89" s="203" t="s">
        <v>2733</v>
      </c>
      <c r="B89" s="351">
        <f>IF(B$38=0,0,B$38/TEL_fec!B$38)</f>
        <v>0</v>
      </c>
      <c r="C89" s="351">
        <f>IF(C$38=0,0,C$38/TEL_fec!C$38)</f>
        <v>0</v>
      </c>
      <c r="D89" s="351">
        <f>IF(D$38=0,0,D$38/TEL_fec!D$38)</f>
        <v>0</v>
      </c>
      <c r="E89" s="351">
        <f>IF(E$38=0,0,E$38/TEL_fec!E$38)</f>
        <v>0</v>
      </c>
      <c r="F89" s="351">
        <f>IF(F$38=0,0,F$38/TEL_fec!F$38)</f>
        <v>0</v>
      </c>
      <c r="G89" s="351">
        <f>IF(G$38=0,0,G$38/TEL_fec!G$38)</f>
        <v>0</v>
      </c>
      <c r="H89" s="351">
        <f>IF(H$38=0,0,H$38/TEL_fec!H$38)</f>
        <v>0</v>
      </c>
      <c r="I89" s="351">
        <f>IF(I$38=0,0,I$38/TEL_fec!I$38)</f>
        <v>0</v>
      </c>
      <c r="J89" s="351">
        <f>IF(J$38=0,0,J$38/TEL_fec!J$38)</f>
        <v>0</v>
      </c>
      <c r="K89" s="351">
        <f>IF(K$38=0,0,K$38/TEL_fec!K$38)</f>
        <v>0</v>
      </c>
      <c r="L89" s="351">
        <f>IF(L$38=0,0,L$38/TEL_fec!L$38)</f>
        <v>0</v>
      </c>
      <c r="M89" s="351">
        <f>IF(M$38=0,0,M$38/TEL_fec!M$38)</f>
        <v>0</v>
      </c>
      <c r="N89" s="351">
        <f>IF(N$38=0,0,N$38/TEL_fec!N$38)</f>
        <v>0</v>
      </c>
      <c r="O89" s="351">
        <f>IF(O$38=0,0,O$38/TEL_fec!O$38)</f>
        <v>0</v>
      </c>
      <c r="P89" s="351">
        <f>IF(P$38=0,0,P$38/TEL_fec!P$38)</f>
        <v>0</v>
      </c>
      <c r="Q89" s="351">
        <f>IF(Q$38=0,0,Q$38/TEL_fec!Q$38)</f>
        <v>0</v>
      </c>
      <c r="R89" s="351">
        <f>IF(R$38=0,0,R$38/TEL_fec!R$38)</f>
        <v>0</v>
      </c>
      <c r="S89" s="351">
        <f>IF(S$38=0,0,S$38/TEL_fec!S$38)</f>
        <v>0</v>
      </c>
      <c r="T89" s="351">
        <f>IF(T$38=0,0,T$38/TEL_fec!T$38)</f>
        <v>0</v>
      </c>
      <c r="U89" s="351">
        <f>IF(U$38=0,0,U$38/TEL_fec!U$38)</f>
        <v>0</v>
      </c>
      <c r="V89" s="351">
        <f>IF(V$38=0,0,V$38/TEL_fec!V$38)</f>
        <v>0</v>
      </c>
      <c r="W89" s="351">
        <f>IF(W$38=0,0,W$38/TEL_fec!W$38)</f>
        <v>0</v>
      </c>
      <c r="DA89" s="175"/>
    </row>
    <row r="90" spans="1:105" ht="12" customHeight="1" x14ac:dyDescent="0.25">
      <c r="A90" s="203" t="s">
        <v>2735</v>
      </c>
      <c r="B90" s="351">
        <f>IF(B$39=0,0,B$39/TEL_fec!B$39)</f>
        <v>1.4598031344687863</v>
      </c>
      <c r="C90" s="351">
        <f>IF(C$39=0,0,C$39/TEL_fec!C$39)</f>
        <v>1.3384102998374068</v>
      </c>
      <c r="D90" s="351">
        <f>IF(D$39=0,0,D$39/TEL_fec!D$39)</f>
        <v>1.1883753862185455</v>
      </c>
      <c r="E90" s="351">
        <f>IF(E$39=0,0,E$39/TEL_fec!E$39)</f>
        <v>1.2129213651222661</v>
      </c>
      <c r="F90" s="351">
        <f>IF(F$39=0,0,F$39/TEL_fec!F$39)</f>
        <v>1.1753344775440349</v>
      </c>
      <c r="G90" s="351">
        <f>IF(G$39=0,0,G$39/TEL_fec!G$39)</f>
        <v>0.94886484644281921</v>
      </c>
      <c r="H90" s="351">
        <f>IF(H$39=0,0,H$39/TEL_fec!H$39)</f>
        <v>0.94121312980479921</v>
      </c>
      <c r="I90" s="351">
        <f>IF(I$39=0,0,I$39/TEL_fec!I$39)</f>
        <v>1.1424083372114877</v>
      </c>
      <c r="J90" s="351">
        <f>IF(J$39=0,0,J$39/TEL_fec!J$39)</f>
        <v>1.0382008613952181</v>
      </c>
      <c r="K90" s="351">
        <f>IF(K$39=0,0,K$39/TEL_fec!K$39)</f>
        <v>1.1720217782481863</v>
      </c>
      <c r="L90" s="351">
        <f>IF(L$39=0,0,L$39/TEL_fec!L$39)</f>
        <v>0.95939113799574194</v>
      </c>
      <c r="M90" s="351">
        <f>IF(M$39=0,0,M$39/TEL_fec!M$39)</f>
        <v>1.0538879493461566</v>
      </c>
      <c r="N90" s="351">
        <f>IF(N$39=0,0,N$39/TEL_fec!N$39)</f>
        <v>0.98292145834205868</v>
      </c>
      <c r="O90" s="351">
        <f>IF(O$39=0,0,O$39/TEL_fec!O$39)</f>
        <v>0.9757420231206454</v>
      </c>
      <c r="P90" s="351">
        <f>IF(P$39=0,0,P$39/TEL_fec!P$39)</f>
        <v>0.93677940849161212</v>
      </c>
      <c r="Q90" s="351">
        <f>IF(Q$39=0,0,Q$39/TEL_fec!Q$39)</f>
        <v>0.94308455229846955</v>
      </c>
      <c r="R90" s="351">
        <f>IF(R$39=0,0,R$39/TEL_fec!R$39)</f>
        <v>0.96723000637258605</v>
      </c>
      <c r="S90" s="351">
        <f>IF(S$39=0,0,S$39/TEL_fec!S$39)</f>
        <v>0.96175350211814381</v>
      </c>
      <c r="T90" s="351">
        <f>IF(T$39=0,0,T$39/TEL_fec!T$39)</f>
        <v>0.98172365554338747</v>
      </c>
      <c r="U90" s="351">
        <f>IF(U$39=0,0,U$39/TEL_fec!U$39)</f>
        <v>0.96974682150051339</v>
      </c>
      <c r="V90" s="351">
        <f>IF(V$39=0,0,V$39/TEL_fec!V$39)</f>
        <v>1.0240803091722925</v>
      </c>
      <c r="W90" s="351">
        <f>IF(W$39=0,0,W$39/TEL_fec!W$39)</f>
        <v>1.0948142189040559</v>
      </c>
      <c r="DA90" s="175"/>
    </row>
    <row r="91" spans="1:105" ht="12" customHeight="1" x14ac:dyDescent="0.25">
      <c r="A91" s="41" t="s">
        <v>2759</v>
      </c>
      <c r="B91" s="339">
        <f>IF(B$59=0,0,B$59/TEL_fec!B$59)</f>
        <v>0</v>
      </c>
      <c r="C91" s="339">
        <f>IF(C$59=0,0,C$59/TEL_fec!C$59)</f>
        <v>0</v>
      </c>
      <c r="D91" s="339">
        <f>IF(D$59=0,0,D$59/TEL_fec!D$59)</f>
        <v>0</v>
      </c>
      <c r="E91" s="339">
        <f>IF(E$59=0,0,E$59/TEL_fec!E$59)</f>
        <v>0</v>
      </c>
      <c r="F91" s="339">
        <f>IF(F$59=0,0,F$59/TEL_fec!F$59)</f>
        <v>0</v>
      </c>
      <c r="G91" s="339">
        <f>IF(G$59=0,0,G$59/TEL_fec!G$59)</f>
        <v>0</v>
      </c>
      <c r="H91" s="339">
        <f>IF(H$59=0,0,H$59/TEL_fec!H$59)</f>
        <v>0</v>
      </c>
      <c r="I91" s="339">
        <f>IF(I$59=0,0,I$59/TEL_fec!I$59)</f>
        <v>0</v>
      </c>
      <c r="J91" s="339">
        <f>IF(J$59=0,0,J$59/TEL_fec!J$59)</f>
        <v>0</v>
      </c>
      <c r="K91" s="339">
        <f>IF(K$59=0,0,K$59/TEL_fec!K$59)</f>
        <v>0</v>
      </c>
      <c r="L91" s="339">
        <f>IF(L$59=0,0,L$59/TEL_fec!L$59)</f>
        <v>0</v>
      </c>
      <c r="M91" s="339">
        <f>IF(M$59=0,0,M$59/TEL_fec!M$59)</f>
        <v>0</v>
      </c>
      <c r="N91" s="339">
        <f>IF(N$59=0,0,N$59/TEL_fec!N$59)</f>
        <v>0</v>
      </c>
      <c r="O91" s="339">
        <f>IF(O$59=0,0,O$59/TEL_fec!O$59)</f>
        <v>0</v>
      </c>
      <c r="P91" s="339">
        <f>IF(P$59=0,0,P$59/TEL_fec!P$59)</f>
        <v>0</v>
      </c>
      <c r="Q91" s="339">
        <f>IF(Q$59=0,0,Q$59/TEL_fec!Q$59)</f>
        <v>0</v>
      </c>
      <c r="R91" s="339">
        <f>IF(R$59=0,0,R$59/TEL_fec!R$59)</f>
        <v>0</v>
      </c>
      <c r="S91" s="339">
        <f>IF(S$59=0,0,S$59/TEL_fec!S$59)</f>
        <v>0</v>
      </c>
      <c r="T91" s="339">
        <f>IF(T$59=0,0,T$59/TEL_fec!T$59)</f>
        <v>0</v>
      </c>
      <c r="U91" s="339">
        <f>IF(U$59=0,0,U$59/TEL_fec!U$59)</f>
        <v>0</v>
      </c>
      <c r="V91" s="339">
        <f>IF(V$59=0,0,V$59/TEL_fec!V$59)</f>
        <v>0</v>
      </c>
      <c r="W91" s="339">
        <f>IF(W$59=0,0,W$59/TEL_fec!W$59)</f>
        <v>0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products"</f>
        <v>PT: Wood and wood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1297.5545274289491</v>
      </c>
      <c r="C3" s="205">
        <v>1209.3355804095811</v>
      </c>
      <c r="D3" s="205">
        <v>1140.104326480516</v>
      </c>
      <c r="E3" s="205">
        <v>1054.1141233939879</v>
      </c>
      <c r="F3" s="205">
        <v>996.54524797699924</v>
      </c>
      <c r="G3" s="205">
        <v>1022.215703309226</v>
      </c>
      <c r="H3" s="205">
        <v>1073.6405165597821</v>
      </c>
      <c r="I3" s="205">
        <v>1085.766034519497</v>
      </c>
      <c r="J3" s="205">
        <v>963.04965724795181</v>
      </c>
      <c r="K3" s="205">
        <v>825.14995759291241</v>
      </c>
      <c r="L3" s="205">
        <v>962.06128247582842</v>
      </c>
      <c r="M3" s="205">
        <v>945.31954828741186</v>
      </c>
      <c r="N3" s="205">
        <v>915.19193404400562</v>
      </c>
      <c r="O3" s="205">
        <v>904.29787670530311</v>
      </c>
      <c r="P3" s="205">
        <v>925.01937747317743</v>
      </c>
      <c r="Q3" s="205">
        <v>951.7</v>
      </c>
      <c r="R3" s="205">
        <v>952.12374171372448</v>
      </c>
      <c r="S3" s="205">
        <v>965.9046881053855</v>
      </c>
      <c r="T3" s="205">
        <v>997.14720426017482</v>
      </c>
      <c r="U3" s="205">
        <v>1021.435106522023</v>
      </c>
      <c r="V3" s="205">
        <v>1003.3450929497139</v>
      </c>
      <c r="W3" s="205">
        <v>1051.0010176787921</v>
      </c>
      <c r="DA3" s="112" t="s">
        <v>2869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1408.450415541826</v>
      </c>
      <c r="C5" s="205">
        <v>1347.492749564231</v>
      </c>
      <c r="D5" s="205">
        <v>1012.908944002432</v>
      </c>
      <c r="E5" s="205">
        <v>814.25305838583449</v>
      </c>
      <c r="F5" s="205">
        <v>703.08409550341446</v>
      </c>
      <c r="G5" s="205">
        <v>777.38674367998135</v>
      </c>
      <c r="H5" s="205">
        <v>835.2097194958518</v>
      </c>
      <c r="I5" s="205">
        <v>789.30845284704696</v>
      </c>
      <c r="J5" s="205">
        <v>695.17340854014049</v>
      </c>
      <c r="K5" s="205">
        <v>545.91220302458328</v>
      </c>
      <c r="L5" s="205">
        <v>424.01521212601381</v>
      </c>
      <c r="M5" s="205">
        <v>478.42816556178508</v>
      </c>
      <c r="N5" s="205">
        <v>459.27099144561907</v>
      </c>
      <c r="O5" s="205">
        <v>390.81289564343422</v>
      </c>
      <c r="P5" s="205">
        <v>405.35083898778282</v>
      </c>
      <c r="Q5" s="205">
        <v>439.58327099055202</v>
      </c>
      <c r="R5" s="205">
        <v>461.72809261020501</v>
      </c>
      <c r="S5" s="205">
        <v>442.57677481456773</v>
      </c>
      <c r="T5" s="205">
        <v>552.61613430939065</v>
      </c>
      <c r="U5" s="205">
        <v>616.53079336577753</v>
      </c>
      <c r="V5" s="205">
        <v>540.52385842087654</v>
      </c>
      <c r="W5" s="205">
        <v>714.09939778481521</v>
      </c>
      <c r="DA5" s="112" t="s">
        <v>2870</v>
      </c>
    </row>
    <row r="6" spans="1:105" ht="12" customHeight="1" x14ac:dyDescent="0.25">
      <c r="A6" s="154" t="s">
        <v>2114</v>
      </c>
      <c r="B6" s="340">
        <v>1760.5630194272831</v>
      </c>
      <c r="C6" s="340">
        <v>1672.534868455919</v>
      </c>
      <c r="D6" s="340">
        <v>1584.5067174845551</v>
      </c>
      <c r="E6" s="340">
        <v>1584.5067174845551</v>
      </c>
      <c r="F6" s="340">
        <v>1496.478566513191</v>
      </c>
      <c r="G6" s="340">
        <v>1408.450415541826</v>
      </c>
      <c r="H6" s="340">
        <v>1408.450415541826</v>
      </c>
      <c r="I6" s="340">
        <v>1320.4222645704619</v>
      </c>
      <c r="J6" s="340">
        <v>1232.3941135990981</v>
      </c>
      <c r="K6" s="340">
        <v>1232.3941135990981</v>
      </c>
      <c r="L6" s="340">
        <v>1144.365962627734</v>
      </c>
      <c r="M6" s="340">
        <v>1056.3378116563699</v>
      </c>
      <c r="N6" s="340">
        <v>1056.3378116563699</v>
      </c>
      <c r="O6" s="340">
        <v>968.30966068500607</v>
      </c>
      <c r="P6" s="340">
        <v>880.28150971364198</v>
      </c>
      <c r="Q6" s="340">
        <v>880.28150971364198</v>
      </c>
      <c r="R6" s="340">
        <v>792.2533587422779</v>
      </c>
      <c r="S6" s="340">
        <v>704.22520777091381</v>
      </c>
      <c r="T6" s="340">
        <v>704.22520777091381</v>
      </c>
      <c r="U6" s="340">
        <v>704.22520777091381</v>
      </c>
      <c r="V6" s="340">
        <v>616.19705679954973</v>
      </c>
      <c r="W6" s="340">
        <v>792.25335874227801</v>
      </c>
      <c r="DA6" s="160" t="s">
        <v>2871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0</v>
      </c>
      <c r="F7" s="342">
        <v>0</v>
      </c>
      <c r="G7" s="342">
        <v>0</v>
      </c>
      <c r="H7" s="342">
        <v>0</v>
      </c>
      <c r="I7" s="342">
        <v>0</v>
      </c>
      <c r="J7" s="342">
        <v>0</v>
      </c>
      <c r="K7" s="342">
        <v>0</v>
      </c>
      <c r="L7" s="342">
        <v>0</v>
      </c>
      <c r="M7" s="342">
        <v>0</v>
      </c>
      <c r="N7" s="342">
        <v>0</v>
      </c>
      <c r="O7" s="342">
        <v>0</v>
      </c>
      <c r="P7" s="342">
        <v>0</v>
      </c>
      <c r="Q7" s="342">
        <v>0</v>
      </c>
      <c r="R7" s="342">
        <v>0</v>
      </c>
      <c r="S7" s="342">
        <v>0</v>
      </c>
      <c r="T7" s="342">
        <v>0</v>
      </c>
      <c r="U7" s="342">
        <v>88.028150971364141</v>
      </c>
      <c r="V7" s="342">
        <v>0</v>
      </c>
      <c r="W7" s="342">
        <v>176.05630194272831</v>
      </c>
      <c r="DA7" s="161" t="s">
        <v>2872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88.028150971364084</v>
      </c>
      <c r="D8" s="344">
        <f t="shared" si="0"/>
        <v>88.028150971363857</v>
      </c>
      <c r="E8" s="344">
        <f t="shared" si="0"/>
        <v>0</v>
      </c>
      <c r="F8" s="344">
        <f t="shared" si="0"/>
        <v>88.028150971364084</v>
      </c>
      <c r="G8" s="344">
        <f t="shared" si="0"/>
        <v>88.028150971364994</v>
      </c>
      <c r="H8" s="344">
        <f t="shared" si="0"/>
        <v>0</v>
      </c>
      <c r="I8" s="344">
        <f t="shared" si="0"/>
        <v>88.028150971364084</v>
      </c>
      <c r="J8" s="344">
        <f t="shared" si="0"/>
        <v>88.028150971363857</v>
      </c>
      <c r="K8" s="344">
        <f t="shared" si="0"/>
        <v>0</v>
      </c>
      <c r="L8" s="344">
        <f t="shared" si="0"/>
        <v>88.028150971364084</v>
      </c>
      <c r="M8" s="344">
        <f t="shared" si="0"/>
        <v>88.028150971364084</v>
      </c>
      <c r="N8" s="344">
        <f t="shared" si="0"/>
        <v>0</v>
      </c>
      <c r="O8" s="344">
        <f t="shared" si="0"/>
        <v>88.028150971363857</v>
      </c>
      <c r="P8" s="344">
        <f t="shared" si="0"/>
        <v>88.028150971364084</v>
      </c>
      <c r="Q8" s="344">
        <f t="shared" si="0"/>
        <v>0</v>
      </c>
      <c r="R8" s="344">
        <f t="shared" si="0"/>
        <v>88.028150971364084</v>
      </c>
      <c r="S8" s="344">
        <f t="shared" si="0"/>
        <v>88.028150971364084</v>
      </c>
      <c r="T8" s="344">
        <f t="shared" si="0"/>
        <v>0</v>
      </c>
      <c r="U8" s="344">
        <f t="shared" si="0"/>
        <v>88.028150971364084</v>
      </c>
      <c r="V8" s="344">
        <f t="shared" si="0"/>
        <v>88.028150971364084</v>
      </c>
      <c r="W8" s="344">
        <f t="shared" si="0"/>
        <v>0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352.11260388545702</v>
      </c>
      <c r="C9" s="345">
        <f t="shared" si="1"/>
        <v>325.04211889168801</v>
      </c>
      <c r="D9" s="345">
        <f t="shared" si="1"/>
        <v>571.5977734821231</v>
      </c>
      <c r="E9" s="345">
        <f t="shared" si="1"/>
        <v>770.25365909872062</v>
      </c>
      <c r="F9" s="345">
        <f t="shared" si="1"/>
        <v>793.39447100977657</v>
      </c>
      <c r="G9" s="345">
        <f t="shared" si="1"/>
        <v>631.06367186184468</v>
      </c>
      <c r="H9" s="345">
        <f t="shared" si="1"/>
        <v>573.24069604597423</v>
      </c>
      <c r="I9" s="345">
        <f t="shared" si="1"/>
        <v>531.11381172341498</v>
      </c>
      <c r="J9" s="345">
        <f t="shared" si="1"/>
        <v>537.22070505895761</v>
      </c>
      <c r="K9" s="345">
        <f t="shared" si="1"/>
        <v>686.48191057451481</v>
      </c>
      <c r="L9" s="345">
        <f t="shared" si="1"/>
        <v>720.3507505017202</v>
      </c>
      <c r="M9" s="345">
        <f t="shared" si="1"/>
        <v>577.90964609458479</v>
      </c>
      <c r="N9" s="345">
        <f t="shared" si="1"/>
        <v>597.06682021075085</v>
      </c>
      <c r="O9" s="345">
        <f t="shared" si="1"/>
        <v>577.49676504157185</v>
      </c>
      <c r="P9" s="345">
        <f t="shared" si="1"/>
        <v>474.93067072585916</v>
      </c>
      <c r="Q9" s="345">
        <f t="shared" si="1"/>
        <v>440.69823872308996</v>
      </c>
      <c r="R9" s="345">
        <f t="shared" si="1"/>
        <v>330.52526613207289</v>
      </c>
      <c r="S9" s="345">
        <f t="shared" si="1"/>
        <v>261.64843295634608</v>
      </c>
      <c r="T9" s="345">
        <f t="shared" si="1"/>
        <v>151.60907346152317</v>
      </c>
      <c r="U9" s="345">
        <f t="shared" si="1"/>
        <v>87.694414405136285</v>
      </c>
      <c r="V9" s="345">
        <f t="shared" si="1"/>
        <v>75.673198378673192</v>
      </c>
      <c r="W9" s="345">
        <f t="shared" si="1"/>
        <v>78.1539609574628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219.32381771281169</v>
      </c>
      <c r="C12" s="212">
        <v>201.26784178847811</v>
      </c>
      <c r="D12" s="212">
        <v>159.43129836629399</v>
      </c>
      <c r="E12" s="212">
        <v>141.083147033534</v>
      </c>
      <c r="F12" s="212">
        <v>133.3467755803955</v>
      </c>
      <c r="G12" s="212">
        <v>143.08039552880479</v>
      </c>
      <c r="H12" s="212">
        <v>141.8403267411866</v>
      </c>
      <c r="I12" s="212">
        <v>137.9766122098022</v>
      </c>
      <c r="J12" s="212">
        <v>133.0657781599312</v>
      </c>
      <c r="K12" s="212">
        <v>117.06070507308679</v>
      </c>
      <c r="L12" s="212">
        <v>92.705760963026634</v>
      </c>
      <c r="M12" s="212">
        <v>107.62407566637999</v>
      </c>
      <c r="N12" s="212">
        <v>111.93516766981941</v>
      </c>
      <c r="O12" s="212">
        <v>99.443508168529661</v>
      </c>
      <c r="P12" s="212">
        <v>99.326483233018052</v>
      </c>
      <c r="Q12" s="212">
        <v>106.5570937231298</v>
      </c>
      <c r="R12" s="212">
        <v>117.3214101461737</v>
      </c>
      <c r="S12" s="212">
        <v>110.4373172828891</v>
      </c>
      <c r="T12" s="212">
        <v>137.6846947549441</v>
      </c>
      <c r="U12" s="212">
        <v>146.9411865864144</v>
      </c>
      <c r="V12" s="212">
        <v>130.5662080825451</v>
      </c>
      <c r="W12" s="212">
        <v>152.1620808254514</v>
      </c>
      <c r="DA12" s="109" t="s">
        <v>2873</v>
      </c>
    </row>
    <row r="13" spans="1:105" ht="12" customHeight="1" x14ac:dyDescent="0.25">
      <c r="A13" s="24" t="s">
        <v>30</v>
      </c>
      <c r="B13" s="215">
        <v>0</v>
      </c>
      <c r="C13" s="215">
        <v>0</v>
      </c>
      <c r="D13" s="215">
        <v>0</v>
      </c>
      <c r="E13" s="215">
        <v>0</v>
      </c>
      <c r="F13" s="215">
        <v>0</v>
      </c>
      <c r="G13" s="215">
        <v>0</v>
      </c>
      <c r="H13" s="215">
        <v>0</v>
      </c>
      <c r="I13" s="215">
        <v>0</v>
      </c>
      <c r="J13" s="215">
        <v>0</v>
      </c>
      <c r="K13" s="215">
        <v>0</v>
      </c>
      <c r="L13" s="215">
        <v>0</v>
      </c>
      <c r="M13" s="215">
        <v>0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0</v>
      </c>
      <c r="T13" s="215">
        <v>0</v>
      </c>
      <c r="U13" s="215">
        <v>0</v>
      </c>
      <c r="V13" s="215">
        <v>0</v>
      </c>
      <c r="W13" s="215">
        <v>0</v>
      </c>
      <c r="DA13" s="85" t="s">
        <v>2874</v>
      </c>
    </row>
    <row r="14" spans="1:105" ht="12" customHeight="1" x14ac:dyDescent="0.25">
      <c r="A14" s="14" t="s">
        <v>31</v>
      </c>
      <c r="B14" s="206">
        <f t="shared" ref="B14:W14" si="2">B15+B16+B17+B18+B19</f>
        <v>90.695786758383491</v>
      </c>
      <c r="C14" s="206">
        <f t="shared" si="2"/>
        <v>78.221582115219249</v>
      </c>
      <c r="D14" s="206">
        <f t="shared" si="2"/>
        <v>31.06122098022356</v>
      </c>
      <c r="E14" s="206">
        <f t="shared" si="2"/>
        <v>28.001547721410148</v>
      </c>
      <c r="F14" s="206">
        <f t="shared" si="2"/>
        <v>22.228460877042131</v>
      </c>
      <c r="G14" s="206">
        <f t="shared" si="2"/>
        <v>23.848495270851242</v>
      </c>
      <c r="H14" s="206">
        <f t="shared" si="2"/>
        <v>22.536801375752361</v>
      </c>
      <c r="I14" s="206">
        <f t="shared" si="2"/>
        <v>18.12846087704213</v>
      </c>
      <c r="J14" s="206">
        <f t="shared" si="2"/>
        <v>16.886414445399829</v>
      </c>
      <c r="K14" s="206">
        <f t="shared" si="2"/>
        <v>27.32398968185726</v>
      </c>
      <c r="L14" s="206">
        <f t="shared" si="2"/>
        <v>7.260963026655201</v>
      </c>
      <c r="M14" s="206">
        <f t="shared" si="2"/>
        <v>11.010834049871022</v>
      </c>
      <c r="N14" s="206">
        <f t="shared" si="2"/>
        <v>6.2338779019776425</v>
      </c>
      <c r="O14" s="206">
        <f t="shared" si="2"/>
        <v>5.2068787618228711</v>
      </c>
      <c r="P14" s="206">
        <f t="shared" si="2"/>
        <v>6.2338779019776425</v>
      </c>
      <c r="Q14" s="206">
        <f t="shared" si="2"/>
        <v>7.260963026655201</v>
      </c>
      <c r="R14" s="206">
        <f t="shared" si="2"/>
        <v>5.2068787618228711</v>
      </c>
      <c r="S14" s="206">
        <f t="shared" si="2"/>
        <v>5.8519346517626811</v>
      </c>
      <c r="T14" s="206">
        <f t="shared" si="2"/>
        <v>6.0815133276010318</v>
      </c>
      <c r="U14" s="206">
        <f t="shared" si="2"/>
        <v>5.2343078245915731</v>
      </c>
      <c r="V14" s="206">
        <f t="shared" si="2"/>
        <v>4.8263112639724852</v>
      </c>
      <c r="W14" s="206">
        <f t="shared" si="2"/>
        <v>4.5767841788478067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2875</v>
      </c>
    </row>
    <row r="16" spans="1:105" ht="12" customHeight="1" x14ac:dyDescent="0.25">
      <c r="A16" s="18" t="s">
        <v>33</v>
      </c>
      <c r="B16" s="206">
        <v>19.205588993981081</v>
      </c>
      <c r="C16" s="206">
        <v>19.205588993981081</v>
      </c>
      <c r="D16" s="206">
        <v>10.167669819432501</v>
      </c>
      <c r="E16" s="206">
        <v>9.0379191745485805</v>
      </c>
      <c r="F16" s="206">
        <v>3.3899398108340488</v>
      </c>
      <c r="G16" s="206">
        <v>6.7798796216680994</v>
      </c>
      <c r="H16" s="206">
        <v>4.5199484092863278</v>
      </c>
      <c r="I16" s="206">
        <v>2.1974204643164228</v>
      </c>
      <c r="J16" s="206">
        <v>1.098710232158211</v>
      </c>
      <c r="K16" s="206">
        <v>1.098710232158211</v>
      </c>
      <c r="L16" s="206">
        <v>1.098710232158211</v>
      </c>
      <c r="M16" s="206">
        <v>1.098710232158211</v>
      </c>
      <c r="N16" s="206">
        <v>1.098710232158211</v>
      </c>
      <c r="O16" s="206">
        <v>1.098710232158211</v>
      </c>
      <c r="P16" s="206">
        <v>1.098710232158211</v>
      </c>
      <c r="Q16" s="206">
        <v>1.098710232158211</v>
      </c>
      <c r="R16" s="206">
        <v>1.098710232158211</v>
      </c>
      <c r="S16" s="206">
        <v>0.96242476354256223</v>
      </c>
      <c r="T16" s="206">
        <v>0.88993981083404983</v>
      </c>
      <c r="U16" s="206">
        <v>0.79544282029234725</v>
      </c>
      <c r="V16" s="206">
        <v>0.73938091143594153</v>
      </c>
      <c r="W16" s="206">
        <v>0.72734307824591571</v>
      </c>
      <c r="DA16" s="71" t="s">
        <v>2876</v>
      </c>
    </row>
    <row r="17" spans="1:105" ht="12" customHeight="1" x14ac:dyDescent="0.25">
      <c r="A17" s="18" t="s">
        <v>69</v>
      </c>
      <c r="B17" s="206">
        <v>15.52381771281169</v>
      </c>
      <c r="C17" s="206">
        <v>16.55872742906277</v>
      </c>
      <c r="D17" s="206">
        <v>9.3142734307824586</v>
      </c>
      <c r="E17" s="206">
        <v>9.3142734307824586</v>
      </c>
      <c r="F17" s="206">
        <v>8.2793637145313834</v>
      </c>
      <c r="G17" s="206">
        <v>10.34918314703353</v>
      </c>
      <c r="H17" s="206">
        <v>11.297420464316421</v>
      </c>
      <c r="I17" s="206">
        <v>9.2433361994840926</v>
      </c>
      <c r="J17" s="206">
        <v>7.1892519346517627</v>
      </c>
      <c r="K17" s="206">
        <v>6.1622527944969896</v>
      </c>
      <c r="L17" s="206">
        <v>6.1622527944969896</v>
      </c>
      <c r="M17" s="206">
        <v>5.135167669819432</v>
      </c>
      <c r="N17" s="206">
        <v>5.135167669819432</v>
      </c>
      <c r="O17" s="206">
        <v>4.1081685296646597</v>
      </c>
      <c r="P17" s="206">
        <v>5.135167669819432</v>
      </c>
      <c r="Q17" s="206">
        <v>6.1622527944969896</v>
      </c>
      <c r="R17" s="206">
        <v>4.1081685296646597</v>
      </c>
      <c r="S17" s="206">
        <v>4.3392089423903686</v>
      </c>
      <c r="T17" s="206">
        <v>4.5323301805674978</v>
      </c>
      <c r="U17" s="206">
        <v>4.4388650042992257</v>
      </c>
      <c r="V17" s="206">
        <v>3.9951848667239891</v>
      </c>
      <c r="W17" s="206">
        <v>3.823645743766122</v>
      </c>
      <c r="DA17" s="71" t="s">
        <v>2877</v>
      </c>
    </row>
    <row r="18" spans="1:105" ht="12" customHeight="1" x14ac:dyDescent="0.25">
      <c r="A18" s="18" t="s">
        <v>70</v>
      </c>
      <c r="B18" s="206">
        <v>55.966380051590711</v>
      </c>
      <c r="C18" s="206">
        <v>42.457265692175397</v>
      </c>
      <c r="D18" s="206">
        <v>11.5792777300086</v>
      </c>
      <c r="E18" s="206">
        <v>9.6493551160791053</v>
      </c>
      <c r="F18" s="206">
        <v>10.559157351676699</v>
      </c>
      <c r="G18" s="206">
        <v>6.7194325021496129</v>
      </c>
      <c r="H18" s="206">
        <v>6.7194325021496129</v>
      </c>
      <c r="I18" s="206">
        <v>6.6877042132416156</v>
      </c>
      <c r="J18" s="206">
        <v>8.5984522785898534</v>
      </c>
      <c r="K18" s="206">
        <v>20.063026655202059</v>
      </c>
      <c r="L18" s="206">
        <v>0</v>
      </c>
      <c r="M18" s="206">
        <v>4.7769561478933786</v>
      </c>
      <c r="N18" s="206">
        <v>0</v>
      </c>
      <c r="O18" s="206">
        <v>0</v>
      </c>
      <c r="P18" s="206">
        <v>0</v>
      </c>
      <c r="Q18" s="206">
        <v>0</v>
      </c>
      <c r="R18" s="206">
        <v>0</v>
      </c>
      <c r="S18" s="206">
        <v>0.55030094582975064</v>
      </c>
      <c r="T18" s="206">
        <v>0.65924333619948405</v>
      </c>
      <c r="U18" s="206">
        <v>0</v>
      </c>
      <c r="V18" s="206">
        <v>9.1745485812553734E-2</v>
      </c>
      <c r="W18" s="206">
        <v>2.579535683576956E-2</v>
      </c>
      <c r="DA18" s="71" t="s">
        <v>2878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</v>
      </c>
      <c r="T19" s="206">
        <v>0</v>
      </c>
      <c r="U19" s="206">
        <v>0</v>
      </c>
      <c r="V19" s="206">
        <v>0</v>
      </c>
      <c r="W19" s="206">
        <v>0</v>
      </c>
      <c r="DA19" s="71" t="s">
        <v>2879</v>
      </c>
    </row>
    <row r="20" spans="1:105" ht="12" customHeight="1" x14ac:dyDescent="0.25">
      <c r="A20" s="14" t="s">
        <v>35</v>
      </c>
      <c r="B20" s="206">
        <f t="shared" ref="B20:W20" si="3">B21+B22</f>
        <v>4.4711951848667244</v>
      </c>
      <c r="C20" s="206">
        <f t="shared" si="3"/>
        <v>5.7394668959587269</v>
      </c>
      <c r="D20" s="206">
        <f t="shared" si="3"/>
        <v>6.6638005159071358</v>
      </c>
      <c r="E20" s="206">
        <f t="shared" si="3"/>
        <v>6.7282889079965598</v>
      </c>
      <c r="F20" s="206">
        <f t="shared" si="3"/>
        <v>9.9957007738607047</v>
      </c>
      <c r="G20" s="206">
        <f t="shared" si="3"/>
        <v>9.6732588134135842</v>
      </c>
      <c r="H20" s="206">
        <f t="shared" si="3"/>
        <v>8.8564058469475491</v>
      </c>
      <c r="I20" s="206">
        <f t="shared" si="3"/>
        <v>7.5236457437661217</v>
      </c>
      <c r="J20" s="206">
        <f t="shared" si="3"/>
        <v>10.36113499570077</v>
      </c>
      <c r="K20" s="206">
        <f t="shared" si="3"/>
        <v>5.6104901117798791</v>
      </c>
      <c r="L20" s="206">
        <f t="shared" si="3"/>
        <v>7.9965606190885632</v>
      </c>
      <c r="M20" s="206">
        <f t="shared" si="3"/>
        <v>9.2003439380911427</v>
      </c>
      <c r="N20" s="206">
        <f t="shared" si="3"/>
        <v>8.9208942390369721</v>
      </c>
      <c r="O20" s="206">
        <f t="shared" si="3"/>
        <v>10.941530524505589</v>
      </c>
      <c r="P20" s="206">
        <f t="shared" si="3"/>
        <v>9.0283748925193468</v>
      </c>
      <c r="Q20" s="206">
        <f t="shared" si="3"/>
        <v>7.8038693035253646</v>
      </c>
      <c r="R20" s="206">
        <f t="shared" si="3"/>
        <v>7.8623387790197752</v>
      </c>
      <c r="S20" s="206">
        <f t="shared" si="3"/>
        <v>10.077644024075671</v>
      </c>
      <c r="T20" s="206">
        <f t="shared" si="3"/>
        <v>13.271367153912299</v>
      </c>
      <c r="U20" s="206">
        <f t="shared" si="3"/>
        <v>9.3031814273430768</v>
      </c>
      <c r="V20" s="206">
        <f t="shared" si="3"/>
        <v>9.6135855546001707</v>
      </c>
      <c r="W20" s="206">
        <f t="shared" si="3"/>
        <v>9.9540842648323302</v>
      </c>
      <c r="DA20" s="71"/>
    </row>
    <row r="21" spans="1:105" ht="12" customHeight="1" x14ac:dyDescent="0.25">
      <c r="A21" s="18" t="s">
        <v>72</v>
      </c>
      <c r="B21" s="206">
        <v>4.4711951848667244</v>
      </c>
      <c r="C21" s="206">
        <v>5.7394668959587269</v>
      </c>
      <c r="D21" s="206">
        <v>6.6638005159071358</v>
      </c>
      <c r="E21" s="206">
        <v>6.7282889079965598</v>
      </c>
      <c r="F21" s="206">
        <v>9.9957007738607047</v>
      </c>
      <c r="G21" s="206">
        <v>9.6732588134135842</v>
      </c>
      <c r="H21" s="206">
        <v>8.8564058469475491</v>
      </c>
      <c r="I21" s="206">
        <v>7.5236457437661217</v>
      </c>
      <c r="J21" s="206">
        <v>10.36113499570077</v>
      </c>
      <c r="K21" s="206">
        <v>5.6104901117798791</v>
      </c>
      <c r="L21" s="206">
        <v>7.9965606190885632</v>
      </c>
      <c r="M21" s="206">
        <v>9.2003439380911427</v>
      </c>
      <c r="N21" s="206">
        <v>8.9208942390369721</v>
      </c>
      <c r="O21" s="206">
        <v>10.941530524505589</v>
      </c>
      <c r="P21" s="206">
        <v>9.0283748925193468</v>
      </c>
      <c r="Q21" s="206">
        <v>7.8038693035253646</v>
      </c>
      <c r="R21" s="206">
        <v>7.8623387790197752</v>
      </c>
      <c r="S21" s="206">
        <v>10.077644024075671</v>
      </c>
      <c r="T21" s="206">
        <v>13.271367153912299</v>
      </c>
      <c r="U21" s="206">
        <v>9.3031814273430768</v>
      </c>
      <c r="V21" s="206">
        <v>9.6135855546001707</v>
      </c>
      <c r="W21" s="206">
        <v>9.9540842648323302</v>
      </c>
      <c r="DA21" s="71" t="s">
        <v>2880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2881</v>
      </c>
    </row>
    <row r="23" spans="1:105" ht="12" customHeight="1" x14ac:dyDescent="0.25">
      <c r="A23" s="14" t="s">
        <v>37</v>
      </c>
      <c r="B23" s="206">
        <f t="shared" ref="B23:W23" si="4">B24+B25+B26+B27+B28+B29</f>
        <v>37.37936371453138</v>
      </c>
      <c r="C23" s="206">
        <f t="shared" si="4"/>
        <v>33.080137575236463</v>
      </c>
      <c r="D23" s="206">
        <f t="shared" si="4"/>
        <v>32.984608770421318</v>
      </c>
      <c r="E23" s="206">
        <f t="shared" si="4"/>
        <v>39.122957867583843</v>
      </c>
      <c r="F23" s="206">
        <f t="shared" si="4"/>
        <v>40.460533104041268</v>
      </c>
      <c r="G23" s="206">
        <f t="shared" si="4"/>
        <v>39.003525365434221</v>
      </c>
      <c r="H23" s="206">
        <f t="shared" si="4"/>
        <v>39.576784178847809</v>
      </c>
      <c r="I23" s="206">
        <f t="shared" si="4"/>
        <v>40.771023215821153</v>
      </c>
      <c r="J23" s="206">
        <f t="shared" si="4"/>
        <v>40.579879621668098</v>
      </c>
      <c r="K23" s="206">
        <f t="shared" si="4"/>
        <v>27.037317282889081</v>
      </c>
      <c r="L23" s="206">
        <f t="shared" si="4"/>
        <v>17.45967325881341</v>
      </c>
      <c r="M23" s="206">
        <f t="shared" si="4"/>
        <v>29.067583834909708</v>
      </c>
      <c r="N23" s="206">
        <f t="shared" si="4"/>
        <v>44.067067927773003</v>
      </c>
      <c r="O23" s="206">
        <f t="shared" si="4"/>
        <v>36.352364574376608</v>
      </c>
      <c r="P23" s="206">
        <f t="shared" si="4"/>
        <v>38.501977644024073</v>
      </c>
      <c r="Q23" s="206">
        <f t="shared" si="4"/>
        <v>43.159415305245062</v>
      </c>
      <c r="R23" s="206">
        <f t="shared" si="4"/>
        <v>42.848925193465178</v>
      </c>
      <c r="S23" s="206">
        <f t="shared" si="4"/>
        <v>34.112553740326739</v>
      </c>
      <c r="T23" s="206">
        <f t="shared" si="4"/>
        <v>56.100171969045569</v>
      </c>
      <c r="U23" s="206">
        <f t="shared" si="4"/>
        <v>65.022098022355976</v>
      </c>
      <c r="V23" s="206">
        <f t="shared" si="4"/>
        <v>53.446689595872733</v>
      </c>
      <c r="W23" s="206">
        <f t="shared" si="4"/>
        <v>66.025795356835772</v>
      </c>
      <c r="DA23" s="71"/>
    </row>
    <row r="24" spans="1:105" ht="12" customHeight="1" x14ac:dyDescent="0.25">
      <c r="A24" s="18" t="s">
        <v>73</v>
      </c>
      <c r="B24" s="206">
        <v>37.37936371453138</v>
      </c>
      <c r="C24" s="206">
        <v>33.080137575236463</v>
      </c>
      <c r="D24" s="206">
        <v>32.984608770421318</v>
      </c>
      <c r="E24" s="206">
        <v>39.122957867583843</v>
      </c>
      <c r="F24" s="206">
        <v>40.460533104041268</v>
      </c>
      <c r="G24" s="206">
        <v>39.003525365434221</v>
      </c>
      <c r="H24" s="206">
        <v>39.576784178847809</v>
      </c>
      <c r="I24" s="206">
        <v>40.771023215821153</v>
      </c>
      <c r="J24" s="206">
        <v>40.579879621668098</v>
      </c>
      <c r="K24" s="206">
        <v>27.037317282889081</v>
      </c>
      <c r="L24" s="206">
        <v>17.45967325881341</v>
      </c>
      <c r="M24" s="206">
        <v>29.067583834909708</v>
      </c>
      <c r="N24" s="206">
        <v>44.067067927773003</v>
      </c>
      <c r="O24" s="206">
        <v>36.352364574376608</v>
      </c>
      <c r="P24" s="206">
        <v>38.501977644024073</v>
      </c>
      <c r="Q24" s="206">
        <v>43.159415305245062</v>
      </c>
      <c r="R24" s="206">
        <v>42.848925193465178</v>
      </c>
      <c r="S24" s="206">
        <v>33.87747205503009</v>
      </c>
      <c r="T24" s="206">
        <v>55.847463456577813</v>
      </c>
      <c r="U24" s="206">
        <v>64.769389509888214</v>
      </c>
      <c r="V24" s="206">
        <v>53.198366294067057</v>
      </c>
      <c r="W24" s="206">
        <v>65.714273430782455</v>
      </c>
      <c r="DA24" s="71" t="s">
        <v>2882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2883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0.23508168529664661</v>
      </c>
      <c r="T26" s="206">
        <v>0.25270851246775577</v>
      </c>
      <c r="U26" s="206">
        <v>0.25270851246775577</v>
      </c>
      <c r="V26" s="206">
        <v>0.24832330180567491</v>
      </c>
      <c r="W26" s="206">
        <v>0.31152192605331042</v>
      </c>
      <c r="DA26" s="71" t="s">
        <v>2884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2885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2886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0</v>
      </c>
      <c r="V29" s="206">
        <v>0</v>
      </c>
      <c r="W29" s="206">
        <v>0</v>
      </c>
      <c r="DA29" s="71" t="s">
        <v>2887</v>
      </c>
    </row>
    <row r="30" spans="1:105" ht="12" customHeight="1" x14ac:dyDescent="0.25">
      <c r="A30" s="14" t="s">
        <v>79</v>
      </c>
      <c r="B30" s="206">
        <v>7.9296646603611336</v>
      </c>
      <c r="C30" s="206">
        <v>5.6368013757523636</v>
      </c>
      <c r="D30" s="206">
        <v>7.3803095442820288</v>
      </c>
      <c r="E30" s="206">
        <v>8.9328460877042115</v>
      </c>
      <c r="F30" s="206">
        <v>8.3834909716251076</v>
      </c>
      <c r="G30" s="206">
        <v>9.0761822871883044</v>
      </c>
      <c r="H30" s="206">
        <v>8.7895098882201186</v>
      </c>
      <c r="I30" s="206">
        <v>8.9567497850386921</v>
      </c>
      <c r="J30" s="206">
        <v>7.7147033533963878</v>
      </c>
      <c r="K30" s="206">
        <v>9.1955288048151331</v>
      </c>
      <c r="L30" s="206">
        <v>10.031556319862419</v>
      </c>
      <c r="M30" s="206">
        <v>9.0761822871883044</v>
      </c>
      <c r="N30" s="206">
        <v>6.7116079105760953</v>
      </c>
      <c r="O30" s="206">
        <v>3.176612209802236</v>
      </c>
      <c r="P30" s="206">
        <v>3.3438521066208078</v>
      </c>
      <c r="Q30" s="206">
        <v>4.3947549441100593</v>
      </c>
      <c r="R30" s="206">
        <v>1.1942390369733451</v>
      </c>
      <c r="S30" s="206">
        <v>0</v>
      </c>
      <c r="T30" s="206">
        <v>0</v>
      </c>
      <c r="U30" s="206">
        <v>0</v>
      </c>
      <c r="V30" s="206">
        <v>0</v>
      </c>
      <c r="W30" s="206">
        <v>0</v>
      </c>
      <c r="DA30" s="71" t="s">
        <v>2888</v>
      </c>
    </row>
    <row r="31" spans="1:105" ht="12" customHeight="1" x14ac:dyDescent="0.25">
      <c r="A31" s="21" t="s">
        <v>38</v>
      </c>
      <c r="B31" s="209">
        <v>78.847807394668948</v>
      </c>
      <c r="C31" s="209">
        <v>78.589853826311256</v>
      </c>
      <c r="D31" s="209">
        <v>81.341358555460005</v>
      </c>
      <c r="E31" s="209">
        <v>58.297506448839208</v>
      </c>
      <c r="F31" s="209">
        <v>52.278589853826311</v>
      </c>
      <c r="G31" s="209">
        <v>61.478933791917449</v>
      </c>
      <c r="H31" s="209">
        <v>62.08082545141874</v>
      </c>
      <c r="I31" s="209">
        <v>62.596732588134131</v>
      </c>
      <c r="J31" s="209">
        <v>57.523645743766117</v>
      </c>
      <c r="K31" s="209">
        <v>47.893379191745481</v>
      </c>
      <c r="L31" s="209">
        <v>49.957007738607047</v>
      </c>
      <c r="M31" s="209">
        <v>49.269131556319863</v>
      </c>
      <c r="N31" s="209">
        <v>46.001719690455722</v>
      </c>
      <c r="O31" s="209">
        <v>43.76612209802235</v>
      </c>
      <c r="P31" s="209">
        <v>42.218400687876183</v>
      </c>
      <c r="Q31" s="209">
        <v>43.93809114359415</v>
      </c>
      <c r="R31" s="209">
        <v>60.209028374892512</v>
      </c>
      <c r="S31" s="209">
        <v>60.39518486672398</v>
      </c>
      <c r="T31" s="209">
        <v>62.231642304385211</v>
      </c>
      <c r="U31" s="209">
        <v>67.381599312123811</v>
      </c>
      <c r="V31" s="209">
        <v>62.679621668099742</v>
      </c>
      <c r="W31" s="209">
        <v>71.605417024935505</v>
      </c>
      <c r="DA31" s="86" t="s">
        <v>2889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WWP_emi!B5</f>
        <v>290.7656996412527</v>
      </c>
      <c r="C33" s="205">
        <f>WWP_emi!C5</f>
        <v>253.17792396163199</v>
      </c>
      <c r="D33" s="205">
        <f>WWP_emi!D5</f>
        <v>108.9339598810673</v>
      </c>
      <c r="E33" s="205">
        <f>WWP_emi!E5</f>
        <v>99.846699840844195</v>
      </c>
      <c r="F33" s="205">
        <f>WWP_emi!F5</f>
        <v>92.337514560585561</v>
      </c>
      <c r="G33" s="205">
        <f>WWP_emi!G5</f>
        <v>94.514446440913602</v>
      </c>
      <c r="H33" s="205">
        <f>WWP_emi!H5</f>
        <v>89.567209440935386</v>
      </c>
      <c r="I33" s="205">
        <f>WWP_emi!I5</f>
        <v>73.825562880920714</v>
      </c>
      <c r="J33" s="205">
        <f>WWP_emi!J5</f>
        <v>77.406900840779358</v>
      </c>
      <c r="K33" s="205">
        <f>WWP_emi!K5</f>
        <v>100.2143365208277</v>
      </c>
      <c r="L33" s="205">
        <f>WWP_emi!L5</f>
        <v>40.802819400930872</v>
      </c>
      <c r="M33" s="205">
        <f>WWP_emi!M5</f>
        <v>55.923935040712607</v>
      </c>
      <c r="N33" s="205">
        <f>WWP_emi!N5</f>
        <v>39.787441200325667</v>
      </c>
      <c r="O33" s="205">
        <f>WWP_emi!O5</f>
        <v>41.34731976043949</v>
      </c>
      <c r="P33" s="205">
        <f>WWP_emi!P5</f>
        <v>40.03989120037091</v>
      </c>
      <c r="Q33" s="205">
        <f>WWP_emi!Q5</f>
        <v>40.350227040332243</v>
      </c>
      <c r="R33" s="205">
        <f>WWP_emi!R5</f>
        <v>34.114930200343437</v>
      </c>
      <c r="S33" s="205">
        <f>WWP_emi!S5</f>
        <v>41.458259160503538</v>
      </c>
      <c r="T33" s="205">
        <f>WWP_emi!T5</f>
        <v>49.720343400606438</v>
      </c>
      <c r="U33" s="205">
        <f>WWP_emi!U5</f>
        <v>37.72393956025509</v>
      </c>
      <c r="V33" s="205">
        <f>WWP_emi!V5</f>
        <v>37.22573412029449</v>
      </c>
      <c r="W33" s="205">
        <f>WWP_emi!W5</f>
        <v>37.24779024027869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169.02859423364103</v>
      </c>
      <c r="C35" s="286">
        <f t="shared" si="5"/>
        <v>166.428446370785</v>
      </c>
      <c r="D35" s="286">
        <f t="shared" si="5"/>
        <v>139.83921880066526</v>
      </c>
      <c r="E35" s="286">
        <f t="shared" si="5"/>
        <v>133.84048643545447</v>
      </c>
      <c r="F35" s="286">
        <f t="shared" si="5"/>
        <v>133.8090526758231</v>
      </c>
      <c r="G35" s="286">
        <f t="shared" si="5"/>
        <v>139.97084476946463</v>
      </c>
      <c r="H35" s="286">
        <f t="shared" si="5"/>
        <v>132.11156299845982</v>
      </c>
      <c r="I35" s="286">
        <f t="shared" si="5"/>
        <v>127.0776648220198</v>
      </c>
      <c r="J35" s="286">
        <f t="shared" si="5"/>
        <v>138.17125332891467</v>
      </c>
      <c r="K35" s="286">
        <f t="shared" si="5"/>
        <v>141.86597720318696</v>
      </c>
      <c r="L35" s="286">
        <f t="shared" si="5"/>
        <v>96.361596347014256</v>
      </c>
      <c r="M35" s="286">
        <f t="shared" si="5"/>
        <v>113.84941299622666</v>
      </c>
      <c r="N35" s="286">
        <f t="shared" si="5"/>
        <v>122.30786079506376</v>
      </c>
      <c r="O35" s="286">
        <f t="shared" si="5"/>
        <v>109.96764531930532</v>
      </c>
      <c r="P35" s="286">
        <f t="shared" si="5"/>
        <v>107.37773245825674</v>
      </c>
      <c r="Q35" s="286">
        <f t="shared" si="5"/>
        <v>111.96500338670776</v>
      </c>
      <c r="R35" s="286">
        <f t="shared" si="5"/>
        <v>123.22075903181164</v>
      </c>
      <c r="S35" s="286">
        <f t="shared" si="5"/>
        <v>114.33562611597944</v>
      </c>
      <c r="T35" s="286">
        <f t="shared" si="5"/>
        <v>138.07860481050852</v>
      </c>
      <c r="U35" s="286">
        <f t="shared" si="5"/>
        <v>143.85758395043592</v>
      </c>
      <c r="V35" s="286">
        <f t="shared" si="5"/>
        <v>130.13090809932217</v>
      </c>
      <c r="W35" s="286">
        <f t="shared" si="5"/>
        <v>144.7782430901083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155.71994249328159</v>
      </c>
      <c r="C36" s="346">
        <f t="shared" si="6"/>
        <v>149.36469369023814</v>
      </c>
      <c r="D36" s="346">
        <f t="shared" si="6"/>
        <v>157.39943783723879</v>
      </c>
      <c r="E36" s="346">
        <f t="shared" si="6"/>
        <v>173.26695378119371</v>
      </c>
      <c r="F36" s="346">
        <f t="shared" si="6"/>
        <v>189.65978100374753</v>
      </c>
      <c r="G36" s="346">
        <f t="shared" si="6"/>
        <v>184.05304269981889</v>
      </c>
      <c r="H36" s="346">
        <f t="shared" si="6"/>
        <v>169.82600109922581</v>
      </c>
      <c r="I36" s="346">
        <f t="shared" si="6"/>
        <v>174.80696134967081</v>
      </c>
      <c r="J36" s="346">
        <f t="shared" si="6"/>
        <v>191.41379190462484</v>
      </c>
      <c r="K36" s="346">
        <f t="shared" si="6"/>
        <v>214.43137637246656</v>
      </c>
      <c r="L36" s="346">
        <f t="shared" si="6"/>
        <v>218.6378184362764</v>
      </c>
      <c r="M36" s="346">
        <f t="shared" si="6"/>
        <v>224.95346932596345</v>
      </c>
      <c r="N36" s="346">
        <f t="shared" si="6"/>
        <v>243.72357443584224</v>
      </c>
      <c r="O36" s="346">
        <f t="shared" si="6"/>
        <v>254.4529857562809</v>
      </c>
      <c r="P36" s="346">
        <f t="shared" si="6"/>
        <v>245.03830676914356</v>
      </c>
      <c r="Q36" s="346">
        <f t="shared" si="6"/>
        <v>242.40479735048888</v>
      </c>
      <c r="R36" s="346">
        <f t="shared" si="6"/>
        <v>254.09199055431415</v>
      </c>
      <c r="S36" s="346">
        <f t="shared" si="6"/>
        <v>249.53256376627644</v>
      </c>
      <c r="T36" s="346">
        <f t="shared" si="6"/>
        <v>249.15069649026788</v>
      </c>
      <c r="U36" s="346">
        <f t="shared" si="6"/>
        <v>238.33551895150293</v>
      </c>
      <c r="V36" s="346">
        <f t="shared" si="6"/>
        <v>241.55493980226919</v>
      </c>
      <c r="W36" s="346">
        <f t="shared" si="6"/>
        <v>213.08249425425717</v>
      </c>
      <c r="DA36" s="119"/>
    </row>
    <row r="37" spans="1:105" ht="12" customHeight="1" x14ac:dyDescent="0.25">
      <c r="A37" s="158" t="s">
        <v>2138</v>
      </c>
      <c r="B37" s="346">
        <f>IF(WWP_ued!B$5=0,"",WWP_ued!B$5/B$5*1000)</f>
        <v>66.712810506867228</v>
      </c>
      <c r="C37" s="346">
        <f>IF(WWP_ued!C$5=0,"",WWP_ued!C$5/C$5*1000)</f>
        <v>64.622019261947543</v>
      </c>
      <c r="D37" s="346">
        <f>IF(WWP_ued!D$5=0,"",WWP_ued!D$5/D$5*1000)</f>
        <v>70.160341730804731</v>
      </c>
      <c r="E37" s="346">
        <f>IF(WWP_ued!E$5=0,"",WWP_ued!E$5/E$5*1000)</f>
        <v>75.550943301985214</v>
      </c>
      <c r="F37" s="346">
        <f>IF(WWP_ued!F$5=0,"",WWP_ued!F$5/F$5*1000)</f>
        <v>82.120716891232121</v>
      </c>
      <c r="G37" s="346">
        <f>IF(WWP_ued!G$5=0,"",WWP_ued!G$5/G$5*1000)</f>
        <v>80.691334701935048</v>
      </c>
      <c r="H37" s="346">
        <f>IF(WWP_ued!H$5=0,"",WWP_ued!H$5/H$5*1000)</f>
        <v>74.444018201397924</v>
      </c>
      <c r="I37" s="346">
        <f>IF(WWP_ued!I$5=0,"",WWP_ued!I$5/I$5*1000)</f>
        <v>76.687839391378873</v>
      </c>
      <c r="J37" s="346">
        <f>IF(WWP_ued!J$5=0,"",WWP_ued!J$5/J$5*1000)</f>
        <v>83.512824206651615</v>
      </c>
      <c r="K37" s="346">
        <f>IF(WWP_ued!K$5=0,"",WWP_ued!K$5/K$5*1000)</f>
        <v>93.008251078737857</v>
      </c>
      <c r="L37" s="346">
        <f>IF(WWP_ued!L$5=0,"",WWP_ued!L$5/L$5*1000)</f>
        <v>99.115541228638406</v>
      </c>
      <c r="M37" s="346">
        <f>IF(WWP_ued!M$5=0,"",WWP_ued!M$5/M$5*1000)</f>
        <v>99.30679579041437</v>
      </c>
      <c r="N37" s="346">
        <f>IF(WWP_ued!N$5=0,"",WWP_ued!N$5/N$5*1000)</f>
        <v>105.66506959996097</v>
      </c>
      <c r="O37" s="346">
        <f>IF(WWP_ued!O$5=0,"",WWP_ued!O$5/O$5*1000)</f>
        <v>111.10751988806709</v>
      </c>
      <c r="P37" s="346">
        <f>IF(WWP_ued!P$5=0,"",WWP_ued!P$5/P$5*1000)</f>
        <v>106.39849264426448</v>
      </c>
      <c r="Q37" s="346">
        <f>IF(WWP_ued!Q$5=0,"",WWP_ued!Q$5/Q$5*1000)</f>
        <v>104.81340087392846</v>
      </c>
      <c r="R37" s="346">
        <f>IF(WWP_ued!R$5=0,"",WWP_ued!R$5/R$5*1000)</f>
        <v>112.03715693432275</v>
      </c>
      <c r="S37" s="346">
        <f>IF(WWP_ued!S$5=0,"",WWP_ued!S$5/S$5*1000)</f>
        <v>111.23875135450386</v>
      </c>
      <c r="T37" s="346">
        <f>IF(WWP_ued!T$5=0,"",WWP_ued!T$5/T$5*1000)</f>
        <v>108.25884317284975</v>
      </c>
      <c r="U37" s="346">
        <f>IF(WWP_ued!U$5=0,"",WWP_ued!U$5/U$5*1000)</f>
        <v>103.2663217429882</v>
      </c>
      <c r="V37" s="346">
        <f>IF(WWP_ued!V$5=0,"",WWP_ued!V$5/V$5*1000)</f>
        <v>105.41396208828752</v>
      </c>
      <c r="W37" s="346">
        <f>IF(WWP_ued!W$5=0,"",WWP_ued!W$5/W$5*1000)</f>
        <v>92.615192373206682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1.3257369978028966</v>
      </c>
      <c r="C38" s="347">
        <f t="shared" si="7"/>
        <v>1.2579154310588208</v>
      </c>
      <c r="D38" s="347">
        <f t="shared" si="7"/>
        <v>0.68326583925065409</v>
      </c>
      <c r="E38" s="347">
        <f t="shared" si="7"/>
        <v>0.70771528662535199</v>
      </c>
      <c r="F38" s="347">
        <f t="shared" si="7"/>
        <v>0.69246154741038168</v>
      </c>
      <c r="G38" s="347">
        <f t="shared" si="7"/>
        <v>0.66056880882668556</v>
      </c>
      <c r="H38" s="347">
        <f t="shared" si="7"/>
        <v>0.63146505298431099</v>
      </c>
      <c r="I38" s="347">
        <f t="shared" si="7"/>
        <v>0.53505852693834999</v>
      </c>
      <c r="J38" s="347">
        <f t="shared" si="7"/>
        <v>0.58171907090750508</v>
      </c>
      <c r="K38" s="347">
        <f t="shared" si="7"/>
        <v>0.85608861195786345</v>
      </c>
      <c r="L38" s="347">
        <f t="shared" si="7"/>
        <v>0.44013251147578686</v>
      </c>
      <c r="M38" s="347">
        <f t="shared" si="7"/>
        <v>0.51962290681194057</v>
      </c>
      <c r="N38" s="347">
        <f t="shared" si="7"/>
        <v>0.35545076698047756</v>
      </c>
      <c r="O38" s="347">
        <f t="shared" si="7"/>
        <v>0.41578701839809434</v>
      </c>
      <c r="P38" s="347">
        <f t="shared" si="7"/>
        <v>0.40311395206088274</v>
      </c>
      <c r="Q38" s="347">
        <f t="shared" si="7"/>
        <v>0.37867236830966261</v>
      </c>
      <c r="R38" s="347">
        <f t="shared" si="7"/>
        <v>0.29078179471111698</v>
      </c>
      <c r="S38" s="347">
        <f t="shared" si="7"/>
        <v>0.3754008172283535</v>
      </c>
      <c r="T38" s="347">
        <f t="shared" si="7"/>
        <v>0.36111743203629421</v>
      </c>
      <c r="U38" s="347">
        <f t="shared" si="7"/>
        <v>0.25672815387311493</v>
      </c>
      <c r="V38" s="347">
        <f t="shared" si="7"/>
        <v>0.28511001940685948</v>
      </c>
      <c r="W38" s="347">
        <f t="shared" si="7"/>
        <v>0.24479022656772473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activeCell="V46" sqref="V46"/>
      <selection pane="topRight" activeCell="V46" sqref="V46"/>
      <selection pane="bottomLeft" activeCell="V46" sqref="V46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PT: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28</v>
      </c>
      <c r="B5" s="225">
        <v>219.32381771281169</v>
      </c>
      <c r="C5" s="225">
        <v>201.26784178847811</v>
      </c>
      <c r="D5" s="225">
        <v>159.43129836629399</v>
      </c>
      <c r="E5" s="225">
        <v>141.083147033534</v>
      </c>
      <c r="F5" s="225">
        <v>133.3467755803955</v>
      </c>
      <c r="G5" s="225">
        <v>143.08039552880479</v>
      </c>
      <c r="H5" s="225">
        <v>141.8403267411866</v>
      </c>
      <c r="I5" s="225">
        <v>137.9766122098022</v>
      </c>
      <c r="J5" s="225">
        <v>133.0657781599312</v>
      </c>
      <c r="K5" s="225">
        <v>117.06070507308679</v>
      </c>
      <c r="L5" s="225">
        <v>92.705760963026648</v>
      </c>
      <c r="M5" s="225">
        <v>107.62407566637999</v>
      </c>
      <c r="N5" s="225">
        <v>111.93516766981951</v>
      </c>
      <c r="O5" s="225">
        <v>99.443508168529647</v>
      </c>
      <c r="P5" s="225">
        <v>99.326483233018081</v>
      </c>
      <c r="Q5" s="225">
        <v>106.5570937231299</v>
      </c>
      <c r="R5" s="225">
        <v>117.3214101461737</v>
      </c>
      <c r="S5" s="225">
        <v>110.4373172828891</v>
      </c>
      <c r="T5" s="225">
        <v>137.6846947549441</v>
      </c>
      <c r="U5" s="225">
        <v>146.9411865864144</v>
      </c>
      <c r="V5" s="225">
        <v>130.56620808254519</v>
      </c>
      <c r="W5" s="225">
        <v>152.1620808254514</v>
      </c>
      <c r="DA5" s="89" t="s">
        <v>2873</v>
      </c>
    </row>
    <row r="6" spans="1:105" ht="12" customHeight="1" x14ac:dyDescent="0.25">
      <c r="A6" s="55" t="s">
        <v>92</v>
      </c>
      <c r="B6" s="261">
        <v>3.266864211526848</v>
      </c>
      <c r="C6" s="261">
        <v>3.2572316123966818</v>
      </c>
      <c r="D6" s="261">
        <v>3.3559499490440898</v>
      </c>
      <c r="E6" s="261">
        <v>2.4139486107824761</v>
      </c>
      <c r="F6" s="261">
        <v>2.1708247265850642</v>
      </c>
      <c r="G6" s="261">
        <v>2.5490122284760348</v>
      </c>
      <c r="H6" s="261">
        <v>2.573489687351993</v>
      </c>
      <c r="I6" s="261">
        <v>2.5896061613023371</v>
      </c>
      <c r="J6" s="261">
        <v>2.3832690600078639</v>
      </c>
      <c r="K6" s="261">
        <v>1.981403803565166</v>
      </c>
      <c r="L6" s="261">
        <v>2.066079273888159</v>
      </c>
      <c r="M6" s="261">
        <v>2.0396153475290411</v>
      </c>
      <c r="N6" s="261">
        <v>1.9061013460153</v>
      </c>
      <c r="O6" s="261">
        <v>1.8149710324366399</v>
      </c>
      <c r="P6" s="261">
        <v>1.750700410607589</v>
      </c>
      <c r="Q6" s="261">
        <v>1.821306181716805</v>
      </c>
      <c r="R6" s="261">
        <v>2.4838812626466038</v>
      </c>
      <c r="S6" s="261">
        <v>2.4946349783139188</v>
      </c>
      <c r="T6" s="261">
        <v>2.576038130916722</v>
      </c>
      <c r="U6" s="261">
        <v>2.7813756734048489</v>
      </c>
      <c r="V6" s="261">
        <v>2.5881307103040281</v>
      </c>
      <c r="W6" s="261">
        <v>2.9544018927362319</v>
      </c>
      <c r="DA6" s="67" t="s">
        <v>2890</v>
      </c>
    </row>
    <row r="7" spans="1:105" ht="12" customHeight="1" x14ac:dyDescent="0.25">
      <c r="A7" s="202" t="s">
        <v>93</v>
      </c>
      <c r="B7" s="226">
        <v>3.550939360355271</v>
      </c>
      <c r="C7" s="226">
        <v>3.540469143909438</v>
      </c>
      <c r="D7" s="226">
        <v>3.647771683743577</v>
      </c>
      <c r="E7" s="226">
        <v>2.623857185633125</v>
      </c>
      <c r="F7" s="226">
        <v>2.359592094114201</v>
      </c>
      <c r="G7" s="226">
        <v>2.770665465734822</v>
      </c>
      <c r="H7" s="226">
        <v>2.7972713992956448</v>
      </c>
      <c r="I7" s="226">
        <v>2.8147893057634099</v>
      </c>
      <c r="J7" s="226">
        <v>2.5905098478346349</v>
      </c>
      <c r="K7" s="226">
        <v>2.1536997864838772</v>
      </c>
      <c r="L7" s="226">
        <v>2.2457383411827818</v>
      </c>
      <c r="M7" s="226">
        <v>2.2169732038359129</v>
      </c>
      <c r="N7" s="226">
        <v>2.0718492891470648</v>
      </c>
      <c r="O7" s="226">
        <v>1.9727946004746091</v>
      </c>
      <c r="P7" s="226">
        <v>1.902935228921292</v>
      </c>
      <c r="Q7" s="226">
        <v>1.979680632300876</v>
      </c>
      <c r="R7" s="226">
        <v>2.6998709376593522</v>
      </c>
      <c r="S7" s="226">
        <v>2.7115597590368679</v>
      </c>
      <c r="T7" s="226">
        <v>2.8000414466486112</v>
      </c>
      <c r="U7" s="226">
        <v>3.023234427613966</v>
      </c>
      <c r="V7" s="226">
        <v>2.813185554678292</v>
      </c>
      <c r="W7" s="226">
        <v>3.2113064051480791</v>
      </c>
      <c r="DA7" s="174" t="s">
        <v>2891</v>
      </c>
    </row>
    <row r="8" spans="1:105" ht="12" customHeight="1" x14ac:dyDescent="0.25">
      <c r="A8" s="202" t="s">
        <v>94</v>
      </c>
      <c r="B8" s="226">
        <v>8.8063296136810685</v>
      </c>
      <c r="C8" s="226">
        <v>8.7803634768954044</v>
      </c>
      <c r="D8" s="226">
        <v>9.0464737756840705</v>
      </c>
      <c r="E8" s="226">
        <v>6.507165820370151</v>
      </c>
      <c r="F8" s="226">
        <v>5.8517883934032184</v>
      </c>
      <c r="G8" s="226">
        <v>6.8712503550223554</v>
      </c>
      <c r="H8" s="226">
        <v>6.9372330702531988</v>
      </c>
      <c r="I8" s="226">
        <v>6.9806774782932566</v>
      </c>
      <c r="J8" s="226">
        <v>6.424464422629895</v>
      </c>
      <c r="K8" s="226">
        <v>5.341175470480013</v>
      </c>
      <c r="L8" s="226">
        <v>5.5694310861332994</v>
      </c>
      <c r="M8" s="226">
        <v>5.4980935455130657</v>
      </c>
      <c r="N8" s="226">
        <v>5.13818623708472</v>
      </c>
      <c r="O8" s="226">
        <v>4.8925306091770304</v>
      </c>
      <c r="P8" s="226">
        <v>4.7192793677248046</v>
      </c>
      <c r="Q8" s="226">
        <v>4.9096079681061706</v>
      </c>
      <c r="R8" s="226">
        <v>6.6956799253951944</v>
      </c>
      <c r="S8" s="226">
        <v>6.7246682024114319</v>
      </c>
      <c r="T8" s="226">
        <v>6.9441027876885544</v>
      </c>
      <c r="U8" s="226">
        <v>7.4976213804826379</v>
      </c>
      <c r="V8" s="226">
        <v>6.9767001756021649</v>
      </c>
      <c r="W8" s="226">
        <v>7.9640398847672351</v>
      </c>
      <c r="DA8" s="174" t="s">
        <v>2892</v>
      </c>
    </row>
    <row r="9" spans="1:105" ht="12" customHeight="1" x14ac:dyDescent="0.25">
      <c r="A9" s="202" t="s">
        <v>95</v>
      </c>
      <c r="B9" s="226">
        <v>26.987139138700051</v>
      </c>
      <c r="C9" s="226">
        <v>26.907565493711729</v>
      </c>
      <c r="D9" s="226">
        <v>27.72306479645118</v>
      </c>
      <c r="E9" s="226">
        <v>19.941314610811752</v>
      </c>
      <c r="F9" s="226">
        <v>17.932899915267932</v>
      </c>
      <c r="G9" s="226">
        <v>21.05705753958464</v>
      </c>
      <c r="H9" s="226">
        <v>21.259262634646891</v>
      </c>
      <c r="I9" s="226">
        <v>21.392398723801911</v>
      </c>
      <c r="J9" s="226">
        <v>19.687874843543231</v>
      </c>
      <c r="K9" s="226">
        <v>16.368118377277462</v>
      </c>
      <c r="L9" s="226">
        <v>17.06761139298915</v>
      </c>
      <c r="M9" s="226">
        <v>16.848996349152952</v>
      </c>
      <c r="N9" s="226">
        <v>15.7460545975177</v>
      </c>
      <c r="O9" s="226">
        <v>14.99323896360703</v>
      </c>
      <c r="P9" s="226">
        <v>14.46230773980183</v>
      </c>
      <c r="Q9" s="226">
        <v>15.04557280548665</v>
      </c>
      <c r="R9" s="226">
        <v>20.519019126211081</v>
      </c>
      <c r="S9" s="226">
        <v>20.607854168680198</v>
      </c>
      <c r="T9" s="226">
        <v>21.280314994529441</v>
      </c>
      <c r="U9" s="226">
        <v>22.976581649866141</v>
      </c>
      <c r="V9" s="226">
        <v>21.380210215555021</v>
      </c>
      <c r="W9" s="226">
        <v>24.405928679125392</v>
      </c>
      <c r="DA9" s="174" t="s">
        <v>2893</v>
      </c>
    </row>
    <row r="10" spans="1:105" ht="12" customHeight="1" x14ac:dyDescent="0.25">
      <c r="A10" s="56" t="s">
        <v>96</v>
      </c>
      <c r="B10" s="262">
        <v>5.6175660758321779</v>
      </c>
      <c r="C10" s="262">
        <v>5.4972872770077341</v>
      </c>
      <c r="D10" s="262">
        <v>5.671287954391234</v>
      </c>
      <c r="E10" s="262">
        <v>4.0423673296207348</v>
      </c>
      <c r="F10" s="262">
        <v>3.5910216915689288</v>
      </c>
      <c r="G10" s="262">
        <v>4.1905928770350416</v>
      </c>
      <c r="H10" s="262">
        <v>4.2218009246633139</v>
      </c>
      <c r="I10" s="262">
        <v>4.3009073784837391</v>
      </c>
      <c r="J10" s="262">
        <v>3.9343377546225939</v>
      </c>
      <c r="K10" s="262">
        <v>3.3508373412315242</v>
      </c>
      <c r="L10" s="262">
        <v>3.3742099215443169</v>
      </c>
      <c r="M10" s="262">
        <v>3.361236239448556</v>
      </c>
      <c r="N10" s="262">
        <v>3.1506404758431792</v>
      </c>
      <c r="O10" s="262">
        <v>2.9526639591957169</v>
      </c>
      <c r="P10" s="262">
        <v>2.8637363778525349</v>
      </c>
      <c r="Q10" s="262">
        <v>3.00069963452074</v>
      </c>
      <c r="R10" s="262">
        <v>4.1842823796037951</v>
      </c>
      <c r="S10" s="262">
        <v>4.1290098665903914</v>
      </c>
      <c r="T10" s="262">
        <v>4.243060252712362</v>
      </c>
      <c r="U10" s="262">
        <v>4.6904765663897754</v>
      </c>
      <c r="V10" s="262">
        <v>4.3376591162935014</v>
      </c>
      <c r="W10" s="262">
        <v>4.9946464942416711</v>
      </c>
      <c r="DA10" s="68" t="s">
        <v>2894</v>
      </c>
    </row>
    <row r="11" spans="1:105" ht="12" customHeight="1" x14ac:dyDescent="0.25">
      <c r="A11" s="37" t="s">
        <v>160</v>
      </c>
      <c r="B11" s="228">
        <v>0.43784986410113141</v>
      </c>
      <c r="C11" s="228">
        <v>0.35945522883973607</v>
      </c>
      <c r="D11" s="228">
        <v>7.9548949826361098E-2</v>
      </c>
      <c r="E11" s="228">
        <v>0.15839363099670331</v>
      </c>
      <c r="F11" s="228">
        <v>0.15789898303892211</v>
      </c>
      <c r="G11" s="228">
        <v>0.1501640092009387</v>
      </c>
      <c r="H11" s="228">
        <v>0.15289306657344559</v>
      </c>
      <c r="I11" s="228">
        <v>0.1102565359235342</v>
      </c>
      <c r="J11" s="228">
        <v>0.1006192339096505</v>
      </c>
      <c r="K11" s="228">
        <v>0.1124260825887454</v>
      </c>
      <c r="L11" s="228">
        <v>3.796809656788705E-2</v>
      </c>
      <c r="M11" s="228">
        <v>5.8874115644184918E-2</v>
      </c>
      <c r="N11" s="228">
        <v>7.4990059535894868E-2</v>
      </c>
      <c r="O11" s="228">
        <v>5.0328153889576663E-2</v>
      </c>
      <c r="P11" s="228">
        <v>6.9385173424407851E-2</v>
      </c>
      <c r="Q11" s="228">
        <v>8.9807461595373866E-2</v>
      </c>
      <c r="R11" s="228">
        <v>2.8447735570689681E-2</v>
      </c>
      <c r="S11" s="228">
        <v>2.634171543229806E-2</v>
      </c>
      <c r="T11" s="228">
        <v>5.3202221764598732E-2</v>
      </c>
      <c r="U11" s="228">
        <v>4.5768646737515913E-2</v>
      </c>
      <c r="V11" s="228">
        <v>3.6911678720237547E-2</v>
      </c>
      <c r="W11" s="228">
        <v>3.6779605437055593E-2</v>
      </c>
      <c r="DA11" s="69" t="s">
        <v>2895</v>
      </c>
    </row>
    <row r="12" spans="1:105" ht="12" customHeight="1" x14ac:dyDescent="0.25">
      <c r="A12" s="37" t="s">
        <v>162</v>
      </c>
      <c r="B12" s="228">
        <v>0.12611022882907491</v>
      </c>
      <c r="C12" s="228">
        <v>0.12459178371907691</v>
      </c>
      <c r="D12" s="228">
        <v>5.6912472758301282E-2</v>
      </c>
      <c r="E12" s="228">
        <v>0.1144177394460377</v>
      </c>
      <c r="F12" s="228">
        <v>0.19063191826973691</v>
      </c>
      <c r="G12" s="228">
        <v>0.14035651942992841</v>
      </c>
      <c r="H12" s="228">
        <v>0.1198577191170105</v>
      </c>
      <c r="I12" s="228">
        <v>8.9743692030783639E-2</v>
      </c>
      <c r="J12" s="228">
        <v>0.14501223147806949</v>
      </c>
      <c r="K12" s="228">
        <v>0.1023595502660308</v>
      </c>
      <c r="L12" s="228">
        <v>4.9269998476474473E-2</v>
      </c>
      <c r="M12" s="228">
        <v>0.1054809010737716</v>
      </c>
      <c r="N12" s="228">
        <v>0.13027391374784991</v>
      </c>
      <c r="O12" s="228">
        <v>0.13404197711182211</v>
      </c>
      <c r="P12" s="228">
        <v>0.1219892704457792</v>
      </c>
      <c r="Q12" s="228">
        <v>0.1137320580871885</v>
      </c>
      <c r="R12" s="228">
        <v>5.4444147784509463E-2</v>
      </c>
      <c r="S12" s="228">
        <v>5.8033573447087948E-2</v>
      </c>
      <c r="T12" s="228">
        <v>0.14755705517482051</v>
      </c>
      <c r="U12" s="228">
        <v>9.0757188981769196E-2</v>
      </c>
      <c r="V12" s="228">
        <v>8.362269312276871E-2</v>
      </c>
      <c r="W12" s="228">
        <v>8.8535053710100897E-2</v>
      </c>
      <c r="DA12" s="69" t="s">
        <v>2896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2897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2898</v>
      </c>
    </row>
    <row r="15" spans="1:105" ht="12" customHeight="1" x14ac:dyDescent="0.25">
      <c r="A15" s="37" t="s">
        <v>38</v>
      </c>
      <c r="B15" s="228">
        <v>5.0536059829019706</v>
      </c>
      <c r="C15" s="228">
        <v>5.0132402644489211</v>
      </c>
      <c r="D15" s="228">
        <v>5.5348265318065719</v>
      </c>
      <c r="E15" s="228">
        <v>3.769555959177993</v>
      </c>
      <c r="F15" s="228">
        <v>3.2424907902602702</v>
      </c>
      <c r="G15" s="228">
        <v>3.900072348404175</v>
      </c>
      <c r="H15" s="228">
        <v>3.9490501389728578</v>
      </c>
      <c r="I15" s="228">
        <v>4.1009071505294212</v>
      </c>
      <c r="J15" s="228">
        <v>3.6887062892348741</v>
      </c>
      <c r="K15" s="228">
        <v>3.1360517083767481</v>
      </c>
      <c r="L15" s="228">
        <v>3.2869718264999559</v>
      </c>
      <c r="M15" s="228">
        <v>3.1968812227306</v>
      </c>
      <c r="N15" s="228">
        <v>2.9453765025594341</v>
      </c>
      <c r="O15" s="228">
        <v>2.7682938281943188</v>
      </c>
      <c r="P15" s="228">
        <v>2.6723619339823479</v>
      </c>
      <c r="Q15" s="228">
        <v>2.7971601148381779</v>
      </c>
      <c r="R15" s="228">
        <v>4.1013904962485963</v>
      </c>
      <c r="S15" s="228">
        <v>4.0446345777110064</v>
      </c>
      <c r="T15" s="228">
        <v>4.0423009757729416</v>
      </c>
      <c r="U15" s="228">
        <v>4.5539507306704898</v>
      </c>
      <c r="V15" s="228">
        <v>4.2171247444504942</v>
      </c>
      <c r="W15" s="228">
        <v>4.8693318350945143</v>
      </c>
      <c r="DA15" s="69" t="s">
        <v>2899</v>
      </c>
    </row>
    <row r="16" spans="1:105" ht="12" customHeight="1" x14ac:dyDescent="0.25">
      <c r="A16" s="57" t="s">
        <v>2900</v>
      </c>
      <c r="B16" s="263">
        <v>119.0718039289773</v>
      </c>
      <c r="C16" s="263">
        <v>103.98688023293759</v>
      </c>
      <c r="D16" s="263">
        <v>66.480619569324261</v>
      </c>
      <c r="E16" s="263">
        <v>70.453552147032141</v>
      </c>
      <c r="F16" s="263">
        <v>68.959569053598244</v>
      </c>
      <c r="G16" s="263">
        <v>69.441028217660005</v>
      </c>
      <c r="H16" s="263">
        <v>67.908239140135322</v>
      </c>
      <c r="I16" s="263">
        <v>64.314544673879467</v>
      </c>
      <c r="J16" s="263">
        <v>64.38023645290474</v>
      </c>
      <c r="K16" s="263">
        <v>58.814618887643057</v>
      </c>
      <c r="L16" s="263">
        <v>36.476779496163132</v>
      </c>
      <c r="M16" s="263">
        <v>49.772469647812969</v>
      </c>
      <c r="N16" s="263">
        <v>56.499504734897471</v>
      </c>
      <c r="O16" s="263">
        <v>47.559096745462142</v>
      </c>
      <c r="P16" s="263">
        <v>48.828086405284317</v>
      </c>
      <c r="Q16" s="263">
        <v>53.618807184728936</v>
      </c>
      <c r="R16" s="263">
        <v>49.01308665448947</v>
      </c>
      <c r="S16" s="263">
        <v>42.756940744069553</v>
      </c>
      <c r="T16" s="263">
        <v>64.575444330696129</v>
      </c>
      <c r="U16" s="263">
        <v>68.477324590279949</v>
      </c>
      <c r="V16" s="263">
        <v>58.290016113553783</v>
      </c>
      <c r="W16" s="263">
        <v>69.354694256380711</v>
      </c>
      <c r="DA16" s="70" t="s">
        <v>2901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2902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2903</v>
      </c>
    </row>
    <row r="19" spans="1:105" ht="12" customHeight="1" x14ac:dyDescent="0.25">
      <c r="A19" s="46" t="s">
        <v>33</v>
      </c>
      <c r="B19" s="231">
        <v>15.664109978943619</v>
      </c>
      <c r="C19" s="231">
        <v>15.684248821148531</v>
      </c>
      <c r="D19" s="231">
        <v>7.8825528964295479</v>
      </c>
      <c r="E19" s="231">
        <v>6.8194718677757598</v>
      </c>
      <c r="F19" s="231">
        <v>2.5285604311131689</v>
      </c>
      <c r="G19" s="231">
        <v>5.0933039153988267</v>
      </c>
      <c r="H19" s="231">
        <v>3.3647372268779772</v>
      </c>
      <c r="I19" s="231">
        <v>1.5811079809915189</v>
      </c>
      <c r="J19" s="231">
        <v>0.80179826230971463</v>
      </c>
      <c r="K19" s="231">
        <v>0.84946605608668135</v>
      </c>
      <c r="L19" s="231">
        <v>0.79999600858464281</v>
      </c>
      <c r="M19" s="231">
        <v>0.79400946200143607</v>
      </c>
      <c r="N19" s="231">
        <v>0.70013637804743434</v>
      </c>
      <c r="O19" s="231">
        <v>0.75655201651560267</v>
      </c>
      <c r="P19" s="231">
        <v>0.73765439211211936</v>
      </c>
      <c r="Q19" s="231">
        <v>0.71184461498886265</v>
      </c>
      <c r="R19" s="231">
        <v>0.69974048937850031</v>
      </c>
      <c r="S19" s="231">
        <v>0.68340257831355855</v>
      </c>
      <c r="T19" s="231">
        <v>0.59222998186007736</v>
      </c>
      <c r="U19" s="231">
        <v>0.46476754998594699</v>
      </c>
      <c r="V19" s="231">
        <v>0.46077838685020361</v>
      </c>
      <c r="W19" s="231">
        <v>0.42330983294548502</v>
      </c>
      <c r="DA19" s="73" t="s">
        <v>2904</v>
      </c>
    </row>
    <row r="20" spans="1:105" ht="12" customHeight="1" x14ac:dyDescent="0.25">
      <c r="A20" s="46" t="s">
        <v>160</v>
      </c>
      <c r="B20" s="231">
        <v>12.30414019559734</v>
      </c>
      <c r="C20" s="231">
        <v>13.22913949628871</v>
      </c>
      <c r="D20" s="231">
        <v>7.1592808871469229</v>
      </c>
      <c r="E20" s="231">
        <v>6.9084778822977491</v>
      </c>
      <c r="F20" s="231">
        <v>6.0578109077627156</v>
      </c>
      <c r="G20" s="231">
        <v>7.661891804379958</v>
      </c>
      <c r="H20" s="231">
        <v>8.2962022606496646</v>
      </c>
      <c r="I20" s="231">
        <v>6.5715166403424901</v>
      </c>
      <c r="J20" s="231">
        <v>5.1730230731003557</v>
      </c>
      <c r="K20" s="231">
        <v>4.677413831740397</v>
      </c>
      <c r="L20" s="231">
        <v>4.4592315338274027</v>
      </c>
      <c r="M20" s="231">
        <v>3.6685060318351468</v>
      </c>
      <c r="N20" s="231">
        <v>3.2245211891591001</v>
      </c>
      <c r="O20" s="231">
        <v>2.7941555736312949</v>
      </c>
      <c r="P20" s="231">
        <v>3.40107573277957</v>
      </c>
      <c r="Q20" s="231">
        <v>3.9342834748599369</v>
      </c>
      <c r="R20" s="231">
        <v>2.598269990968554</v>
      </c>
      <c r="S20" s="231">
        <v>3.2294264761357541</v>
      </c>
      <c r="T20" s="231">
        <v>3.148904446603745</v>
      </c>
      <c r="U20" s="231">
        <v>2.7144871913767958</v>
      </c>
      <c r="V20" s="231">
        <v>2.621529329097247</v>
      </c>
      <c r="W20" s="231">
        <v>2.3852402239989119</v>
      </c>
      <c r="DA20" s="73" t="s">
        <v>2905</v>
      </c>
    </row>
    <row r="21" spans="1:105" ht="12" customHeight="1" x14ac:dyDescent="0.25">
      <c r="A21" s="46" t="s">
        <v>70</v>
      </c>
      <c r="B21" s="231">
        <v>45.646271641354737</v>
      </c>
      <c r="C21" s="231">
        <v>34.672736128550078</v>
      </c>
      <c r="D21" s="231">
        <v>8.9769112127144055</v>
      </c>
      <c r="E21" s="231">
        <v>7.2808247656813423</v>
      </c>
      <c r="F21" s="231">
        <v>7.8760889441215092</v>
      </c>
      <c r="G21" s="231">
        <v>5.0478937359121394</v>
      </c>
      <c r="H21" s="231">
        <v>5.0020758283492146</v>
      </c>
      <c r="I21" s="231">
        <v>4.8119978300813253</v>
      </c>
      <c r="J21" s="231">
        <v>6.2748337948795951</v>
      </c>
      <c r="K21" s="231">
        <v>15.511696921652341</v>
      </c>
      <c r="L21" s="231">
        <v>0</v>
      </c>
      <c r="M21" s="231">
        <v>3.4521826319417599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0.39075998402633572</v>
      </c>
      <c r="T21" s="231">
        <v>0.43870794888127662</v>
      </c>
      <c r="U21" s="231">
        <v>0</v>
      </c>
      <c r="V21" s="231">
        <v>5.7175315591250983E-2</v>
      </c>
      <c r="W21" s="231">
        <v>1.5012761541984341E-2</v>
      </c>
      <c r="DA21" s="73" t="s">
        <v>2906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2907</v>
      </c>
    </row>
    <row r="23" spans="1:105" ht="12" customHeight="1" x14ac:dyDescent="0.25">
      <c r="A23" s="46" t="s">
        <v>162</v>
      </c>
      <c r="B23" s="231">
        <v>3.5438584383194049</v>
      </c>
      <c r="C23" s="231">
        <v>4.5853890962481261</v>
      </c>
      <c r="D23" s="231">
        <v>5.122033406451755</v>
      </c>
      <c r="E23" s="231">
        <v>4.9904305957978199</v>
      </c>
      <c r="F23" s="231">
        <v>7.313613372528696</v>
      </c>
      <c r="G23" s="231">
        <v>7.1614794492630116</v>
      </c>
      <c r="H23" s="231">
        <v>6.5036558071597748</v>
      </c>
      <c r="I23" s="231">
        <v>5.3489088933020259</v>
      </c>
      <c r="J23" s="231">
        <v>7.4553501370464703</v>
      </c>
      <c r="K23" s="231">
        <v>4.2586023207481949</v>
      </c>
      <c r="L23" s="231">
        <v>5.7866037736468439</v>
      </c>
      <c r="M23" s="231">
        <v>6.5726222398171661</v>
      </c>
      <c r="N23" s="231">
        <v>5.6016890488472697</v>
      </c>
      <c r="O23" s="231">
        <v>7.4418413651593278</v>
      </c>
      <c r="P23" s="231">
        <v>5.9795879565629901</v>
      </c>
      <c r="Q23" s="231">
        <v>4.9823717177335878</v>
      </c>
      <c r="R23" s="231">
        <v>4.9726487024189723</v>
      </c>
      <c r="S23" s="231">
        <v>7.1147666550600386</v>
      </c>
      <c r="T23" s="231">
        <v>8.7335275061186302</v>
      </c>
      <c r="U23" s="231">
        <v>5.3827072587321769</v>
      </c>
      <c r="V23" s="231">
        <v>5.9390239132972704</v>
      </c>
      <c r="W23" s="231">
        <v>5.7416975748868424</v>
      </c>
      <c r="DA23" s="73" t="s">
        <v>2908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2909</v>
      </c>
    </row>
    <row r="25" spans="1:105" ht="12" customHeight="1" x14ac:dyDescent="0.25">
      <c r="A25" s="46" t="s">
        <v>73</v>
      </c>
      <c r="B25" s="231">
        <v>34.578033655834297</v>
      </c>
      <c r="C25" s="231">
        <v>30.60100538773893</v>
      </c>
      <c r="D25" s="231">
        <v>30.51263581972194</v>
      </c>
      <c r="E25" s="231">
        <v>36.1909572404237</v>
      </c>
      <c r="F25" s="231">
        <v>37.428290275140547</v>
      </c>
      <c r="G25" s="231">
        <v>36.080475395178738</v>
      </c>
      <c r="H25" s="231">
        <v>36.61077234448738</v>
      </c>
      <c r="I25" s="231">
        <v>37.715511256901387</v>
      </c>
      <c r="J25" s="231">
        <v>37.538692580006611</v>
      </c>
      <c r="K25" s="231">
        <v>25.011053535175989</v>
      </c>
      <c r="L25" s="231">
        <v>16.151189040698501</v>
      </c>
      <c r="M25" s="231">
        <v>26.88916536466396</v>
      </c>
      <c r="N25" s="231">
        <v>40.764539748825477</v>
      </c>
      <c r="O25" s="231">
        <v>33.628001143357373</v>
      </c>
      <c r="P25" s="231">
        <v>35.616515277402797</v>
      </c>
      <c r="Q25" s="231">
        <v>39.92490954084937</v>
      </c>
      <c r="R25" s="231">
        <v>39.637688559387072</v>
      </c>
      <c r="S25" s="231">
        <v>31.338585050533862</v>
      </c>
      <c r="T25" s="231">
        <v>51.662074447232413</v>
      </c>
      <c r="U25" s="231">
        <v>59.915362590185033</v>
      </c>
      <c r="V25" s="231">
        <v>49.211509168717797</v>
      </c>
      <c r="W25" s="231">
        <v>60.789433863007481</v>
      </c>
      <c r="DA25" s="73" t="s">
        <v>2910</v>
      </c>
    </row>
    <row r="26" spans="1:105" ht="12" customHeight="1" x14ac:dyDescent="0.25">
      <c r="A26" s="46" t="s">
        <v>79</v>
      </c>
      <c r="B26" s="231">
        <v>7.3353900189278463</v>
      </c>
      <c r="C26" s="231">
        <v>5.2143613029632112</v>
      </c>
      <c r="D26" s="231">
        <v>6.8272053468596923</v>
      </c>
      <c r="E26" s="231">
        <v>8.2633897950557724</v>
      </c>
      <c r="F26" s="231">
        <v>7.7552051229316046</v>
      </c>
      <c r="G26" s="231">
        <v>8.3959839175273245</v>
      </c>
      <c r="H26" s="231">
        <v>8.1307956726113062</v>
      </c>
      <c r="I26" s="231">
        <v>8.285502072260714</v>
      </c>
      <c r="J26" s="231">
        <v>7.1365386055620004</v>
      </c>
      <c r="K26" s="231">
        <v>8.5063862222394491</v>
      </c>
      <c r="L26" s="231">
        <v>9.2797591394057353</v>
      </c>
      <c r="M26" s="231">
        <v>8.395983917553508</v>
      </c>
      <c r="N26" s="231">
        <v>6.2086183700181863</v>
      </c>
      <c r="O26" s="231">
        <v>2.9385466467985442</v>
      </c>
      <c r="P26" s="231">
        <v>3.09325304642684</v>
      </c>
      <c r="Q26" s="231">
        <v>4.065397836297179</v>
      </c>
      <c r="R26" s="231">
        <v>1.104738912336384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2911</v>
      </c>
    </row>
    <row r="27" spans="1:105" ht="12" customHeight="1" x14ac:dyDescent="0.25">
      <c r="A27" s="57" t="s">
        <v>2912</v>
      </c>
      <c r="B27" s="263">
        <v>16.61839620646267</v>
      </c>
      <c r="C27" s="263">
        <v>16.569395593496171</v>
      </c>
      <c r="D27" s="263">
        <v>17.071571479919939</v>
      </c>
      <c r="E27" s="263">
        <v>12.27965162876303</v>
      </c>
      <c r="F27" s="263">
        <v>11.04289100045446</v>
      </c>
      <c r="G27" s="263">
        <v>12.966714379638971</v>
      </c>
      <c r="H27" s="263">
        <v>13.09123014870362</v>
      </c>
      <c r="I27" s="263">
        <v>13.173213950972761</v>
      </c>
      <c r="J27" s="263">
        <v>12.123586087866091</v>
      </c>
      <c r="K27" s="263">
        <v>10.07931500074454</v>
      </c>
      <c r="L27" s="263">
        <v>10.510055436735421</v>
      </c>
      <c r="M27" s="263">
        <v>10.375434593952081</v>
      </c>
      <c r="N27" s="263">
        <v>9.6962546732082675</v>
      </c>
      <c r="O27" s="263">
        <v>9.2326787302211759</v>
      </c>
      <c r="P27" s="263">
        <v>8.9057368713516531</v>
      </c>
      <c r="Q27" s="263">
        <v>9.2649053591681021</v>
      </c>
      <c r="R27" s="263">
        <v>12.63539598824577</v>
      </c>
      <c r="S27" s="263">
        <v>12.690099672292551</v>
      </c>
      <c r="T27" s="263">
        <v>13.104193970315499</v>
      </c>
      <c r="U27" s="263">
        <v>14.148737121233371</v>
      </c>
      <c r="V27" s="263">
        <v>13.165708395894409</v>
      </c>
      <c r="W27" s="263">
        <v>15.02891397609301</v>
      </c>
      <c r="DA27" s="70" t="s">
        <v>2913</v>
      </c>
    </row>
    <row r="28" spans="1:105" ht="12" customHeight="1" x14ac:dyDescent="0.25">
      <c r="A28" s="57" t="s">
        <v>2914</v>
      </c>
      <c r="B28" s="263">
        <f t="shared" ref="B28:W28" si="0">B29+B35+B46+B47</f>
        <v>22.260622040985275</v>
      </c>
      <c r="C28" s="263">
        <f t="shared" si="0"/>
        <v>19.623248375028162</v>
      </c>
      <c r="D28" s="263">
        <f t="shared" si="0"/>
        <v>12.931967493190458</v>
      </c>
      <c r="E28" s="263">
        <f t="shared" si="0"/>
        <v>13.108819942180981</v>
      </c>
      <c r="F28" s="263">
        <f t="shared" si="0"/>
        <v>12.703922609830354</v>
      </c>
      <c r="G28" s="263">
        <f t="shared" si="0"/>
        <v>12.978179177688887</v>
      </c>
      <c r="H28" s="263">
        <f t="shared" si="0"/>
        <v>12.697419924503839</v>
      </c>
      <c r="I28" s="263">
        <f t="shared" si="0"/>
        <v>11.991250443091474</v>
      </c>
      <c r="J28" s="263">
        <f t="shared" si="0"/>
        <v>11.952468437777453</v>
      </c>
      <c r="K28" s="263">
        <f t="shared" si="0"/>
        <v>10.999401276012478</v>
      </c>
      <c r="L28" s="263">
        <f t="shared" si="0"/>
        <v>7.0830309706681929</v>
      </c>
      <c r="M28" s="263">
        <f t="shared" si="0"/>
        <v>9.3049087278164144</v>
      </c>
      <c r="N28" s="263">
        <f t="shared" si="0"/>
        <v>10.057418987398997</v>
      </c>
      <c r="O28" s="263">
        <f t="shared" si="0"/>
        <v>8.723037034838482</v>
      </c>
      <c r="P28" s="263">
        <f t="shared" si="0"/>
        <v>8.849795788098989</v>
      </c>
      <c r="Q28" s="263">
        <f t="shared" si="0"/>
        <v>9.5885281285766268</v>
      </c>
      <c r="R28" s="263">
        <f t="shared" si="0"/>
        <v>9.0963516090825394</v>
      </c>
      <c r="S28" s="263">
        <f t="shared" si="0"/>
        <v>8.2854402874432953</v>
      </c>
      <c r="T28" s="263">
        <f t="shared" si="0"/>
        <v>11.796865422522275</v>
      </c>
      <c r="U28" s="263">
        <f t="shared" si="0"/>
        <v>12.155030619887896</v>
      </c>
      <c r="V28" s="263">
        <f t="shared" si="0"/>
        <v>10.601310151466778</v>
      </c>
      <c r="W28" s="263">
        <f t="shared" si="0"/>
        <v>12.361177447663</v>
      </c>
      <c r="DA28" s="70"/>
    </row>
    <row r="29" spans="1:105" ht="12" customHeight="1" x14ac:dyDescent="0.25">
      <c r="A29" s="60" t="s">
        <v>2915</v>
      </c>
      <c r="B29" s="331">
        <v>11.193676256770541</v>
      </c>
      <c r="C29" s="331">
        <v>9.7825916969563487</v>
      </c>
      <c r="D29" s="331">
        <v>6.086949378315694</v>
      </c>
      <c r="E29" s="331">
        <v>6.3515015666542576</v>
      </c>
      <c r="F29" s="331">
        <v>6.1733449077769604</v>
      </c>
      <c r="G29" s="331">
        <v>6.2441668428283954</v>
      </c>
      <c r="H29" s="331">
        <v>6.0769437094063692</v>
      </c>
      <c r="I29" s="331">
        <v>5.6549092521166608</v>
      </c>
      <c r="J29" s="331">
        <v>5.7005170282364226</v>
      </c>
      <c r="K29" s="331">
        <v>5.3730708950714128</v>
      </c>
      <c r="L29" s="331">
        <v>3.2295791938348928</v>
      </c>
      <c r="M29" s="331">
        <v>4.3858162587751037</v>
      </c>
      <c r="N29" s="331">
        <v>4.6513871532828448</v>
      </c>
      <c r="O29" s="331">
        <v>4.080931815106287</v>
      </c>
      <c r="P29" s="331">
        <v>4.1328274623871417</v>
      </c>
      <c r="Q29" s="331">
        <v>4.4527426912960779</v>
      </c>
      <c r="R29" s="331">
        <v>4.0456212546452637</v>
      </c>
      <c r="S29" s="331">
        <v>3.7368743759211118</v>
      </c>
      <c r="T29" s="331">
        <v>5.4452866599520986</v>
      </c>
      <c r="U29" s="331">
        <v>5.3980648894006462</v>
      </c>
      <c r="V29" s="331">
        <v>4.7536860153222822</v>
      </c>
      <c r="W29" s="331">
        <v>5.4579030595958402</v>
      </c>
      <c r="DA29" s="72" t="s">
        <v>2916</v>
      </c>
    </row>
    <row r="30" spans="1:105" ht="12" customHeight="1" x14ac:dyDescent="0.25">
      <c r="A30" s="59" t="s">
        <v>30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2917</v>
      </c>
    </row>
    <row r="31" spans="1:105" ht="12" customHeight="1" x14ac:dyDescent="0.25">
      <c r="A31" s="59" t="s">
        <v>33</v>
      </c>
      <c r="B31" s="297">
        <v>2.2724553752560812</v>
      </c>
      <c r="C31" s="297">
        <v>2.25068499022992</v>
      </c>
      <c r="D31" s="297">
        <v>1.646514028875312</v>
      </c>
      <c r="E31" s="297">
        <v>1.665969635074958</v>
      </c>
      <c r="F31" s="297">
        <v>0.65652873925172894</v>
      </c>
      <c r="G31" s="297">
        <v>1.27394306507213</v>
      </c>
      <c r="H31" s="297">
        <v>0.88261790466516399</v>
      </c>
      <c r="I31" s="297">
        <v>0.48821944724950711</v>
      </c>
      <c r="J31" s="297">
        <v>0.23195450016364269</v>
      </c>
      <c r="K31" s="297">
        <v>0.1804249129444094</v>
      </c>
      <c r="L31" s="297">
        <v>0.23390276300161339</v>
      </c>
      <c r="M31" s="297">
        <v>0.24037430802849691</v>
      </c>
      <c r="N31" s="297">
        <v>0.34185249452374361</v>
      </c>
      <c r="O31" s="297">
        <v>0.28086635834275742</v>
      </c>
      <c r="P31" s="297">
        <v>0.30129496868249978</v>
      </c>
      <c r="Q31" s="297">
        <v>0.32919571792835661</v>
      </c>
      <c r="R31" s="297">
        <v>0.34228045600819718</v>
      </c>
      <c r="S31" s="297">
        <v>0.22365650991097991</v>
      </c>
      <c r="T31" s="297">
        <v>0.24973047693584341</v>
      </c>
      <c r="U31" s="297">
        <v>0.29302225275983318</v>
      </c>
      <c r="V31" s="297">
        <v>0.24127268801380519</v>
      </c>
      <c r="W31" s="297">
        <v>0.26973891350433049</v>
      </c>
      <c r="DA31" s="122" t="s">
        <v>2918</v>
      </c>
    </row>
    <row r="32" spans="1:105" ht="12" customHeight="1" x14ac:dyDescent="0.25">
      <c r="A32" s="59" t="s">
        <v>160</v>
      </c>
      <c r="B32" s="297">
        <v>1.785011057951932</v>
      </c>
      <c r="C32" s="297">
        <v>1.8983775402623619</v>
      </c>
      <c r="D32" s="297">
        <v>1.495436386184692</v>
      </c>
      <c r="E32" s="297">
        <v>1.6877134475589359</v>
      </c>
      <c r="F32" s="297">
        <v>1.5728819089951289</v>
      </c>
      <c r="G32" s="297">
        <v>1.9164012381064679</v>
      </c>
      <c r="H32" s="297">
        <v>2.1762105514454051</v>
      </c>
      <c r="I32" s="297">
        <v>2.0291733773470582</v>
      </c>
      <c r="J32" s="297">
        <v>1.4965185604162501</v>
      </c>
      <c r="K32" s="297">
        <v>0.99347346177022722</v>
      </c>
      <c r="L32" s="297">
        <v>1.3037897257406079</v>
      </c>
      <c r="M32" s="297">
        <v>1.1105844969126399</v>
      </c>
      <c r="N32" s="297">
        <v>1.5744227078056861</v>
      </c>
      <c r="O32" s="297">
        <v>1.0373170429488301</v>
      </c>
      <c r="P32" s="297">
        <v>1.3891695316292221</v>
      </c>
      <c r="Q32" s="297">
        <v>1.819426944826225</v>
      </c>
      <c r="R32" s="297">
        <v>1.27095266150888</v>
      </c>
      <c r="S32" s="297">
        <v>1.0568913223140339</v>
      </c>
      <c r="T32" s="297">
        <v>1.327824381342354</v>
      </c>
      <c r="U32" s="297">
        <v>1.711404231919788</v>
      </c>
      <c r="V32" s="297">
        <v>1.372684670090534</v>
      </c>
      <c r="W32" s="297">
        <v>1.5199082477990771</v>
      </c>
      <c r="DA32" s="122" t="s">
        <v>2919</v>
      </c>
    </row>
    <row r="33" spans="1:105" ht="12" customHeight="1" x14ac:dyDescent="0.25">
      <c r="A33" s="59" t="s">
        <v>70</v>
      </c>
      <c r="B33" s="297">
        <v>6.62208804019079</v>
      </c>
      <c r="C33" s="297">
        <v>4.9755272097893029</v>
      </c>
      <c r="D33" s="297">
        <v>1.875104479717139</v>
      </c>
      <c r="E33" s="297">
        <v>1.7786762982692761</v>
      </c>
      <c r="F33" s="297">
        <v>2.0449891887464839</v>
      </c>
      <c r="G33" s="297">
        <v>1.2625850184678731</v>
      </c>
      <c r="H33" s="297">
        <v>1.3121148514442249</v>
      </c>
      <c r="I33" s="297">
        <v>1.4858636785166759</v>
      </c>
      <c r="J33" s="297">
        <v>1.8152645184194931</v>
      </c>
      <c r="K33" s="297">
        <v>3.2946537965298082</v>
      </c>
      <c r="L33" s="297">
        <v>0</v>
      </c>
      <c r="M33" s="297">
        <v>1.0450958723455299</v>
      </c>
      <c r="N33" s="297">
        <v>0</v>
      </c>
      <c r="O33" s="297">
        <v>0</v>
      </c>
      <c r="P33" s="297">
        <v>0</v>
      </c>
      <c r="Q33" s="297">
        <v>0</v>
      </c>
      <c r="R33" s="297">
        <v>0</v>
      </c>
      <c r="S33" s="297">
        <v>0.12788364722864931</v>
      </c>
      <c r="T33" s="297">
        <v>0.18499358132049379</v>
      </c>
      <c r="U33" s="297">
        <v>0</v>
      </c>
      <c r="V33" s="297">
        <v>2.9938127469558099E-2</v>
      </c>
      <c r="W33" s="297">
        <v>9.5663404718405384E-3</v>
      </c>
      <c r="DA33" s="122" t="s">
        <v>2920</v>
      </c>
    </row>
    <row r="34" spans="1:105" ht="12" customHeight="1" x14ac:dyDescent="0.25">
      <c r="A34" s="59" t="s">
        <v>162</v>
      </c>
      <c r="B34" s="297">
        <v>0.51412178337173942</v>
      </c>
      <c r="C34" s="297">
        <v>0.65800195667476391</v>
      </c>
      <c r="D34" s="297">
        <v>1.069894483538552</v>
      </c>
      <c r="E34" s="297">
        <v>1.2191421857510889</v>
      </c>
      <c r="F34" s="297">
        <v>1.898945070783618</v>
      </c>
      <c r="G34" s="297">
        <v>1.7912375211819249</v>
      </c>
      <c r="H34" s="297">
        <v>1.7060004018515751</v>
      </c>
      <c r="I34" s="297">
        <v>1.6516527490034201</v>
      </c>
      <c r="J34" s="297">
        <v>2.156779449237038</v>
      </c>
      <c r="K34" s="297">
        <v>0.90451872382696852</v>
      </c>
      <c r="L34" s="297">
        <v>1.691886705092672</v>
      </c>
      <c r="M34" s="297">
        <v>1.989761581488438</v>
      </c>
      <c r="N34" s="297">
        <v>2.735111950953415</v>
      </c>
      <c r="O34" s="297">
        <v>2.7627484138147</v>
      </c>
      <c r="P34" s="297">
        <v>2.4423629620754199</v>
      </c>
      <c r="Q34" s="297">
        <v>2.304120028541496</v>
      </c>
      <c r="R34" s="297">
        <v>2.4323881371281861</v>
      </c>
      <c r="S34" s="297">
        <v>2.3284428964674491</v>
      </c>
      <c r="T34" s="297">
        <v>3.682738220353408</v>
      </c>
      <c r="U34" s="297">
        <v>3.3936384047210248</v>
      </c>
      <c r="V34" s="297">
        <v>3.109790529748385</v>
      </c>
      <c r="W34" s="297">
        <v>3.6586895578205918</v>
      </c>
      <c r="DA34" s="122" t="s">
        <v>2921</v>
      </c>
    </row>
    <row r="35" spans="1:105" ht="12" customHeight="1" x14ac:dyDescent="0.25">
      <c r="A35" s="60" t="s">
        <v>2922</v>
      </c>
      <c r="B35" s="331">
        <v>9.6465700400726249</v>
      </c>
      <c r="C35" s="331">
        <v>8.4244690205080381</v>
      </c>
      <c r="D35" s="331">
        <v>5.3859094413773336</v>
      </c>
      <c r="E35" s="331">
        <v>5.7077755012734723</v>
      </c>
      <c r="F35" s="331">
        <v>5.5867408644077132</v>
      </c>
      <c r="G35" s="331">
        <v>5.6257461485665621</v>
      </c>
      <c r="H35" s="331">
        <v>5.501567655379211</v>
      </c>
      <c r="I35" s="331">
        <v>5.2104254686694498</v>
      </c>
      <c r="J35" s="331">
        <v>5.2157474704071758</v>
      </c>
      <c r="K35" s="331">
        <v>4.7648504663475144</v>
      </c>
      <c r="L35" s="331">
        <v>2.955156440360188</v>
      </c>
      <c r="M35" s="331">
        <v>4.0323031875069439</v>
      </c>
      <c r="N35" s="331">
        <v>4.5772921184573239</v>
      </c>
      <c r="O35" s="331">
        <v>3.852987379542351</v>
      </c>
      <c r="P35" s="331">
        <v>3.9557942341433301</v>
      </c>
      <c r="Q35" s="331">
        <v>4.3439131843602006</v>
      </c>
      <c r="R35" s="331">
        <v>3.9707819793735339</v>
      </c>
      <c r="S35" s="331">
        <v>3.463942007907435</v>
      </c>
      <c r="T35" s="331">
        <v>5.231562183910734</v>
      </c>
      <c r="U35" s="331">
        <v>5.5476719594416632</v>
      </c>
      <c r="V35" s="331">
        <v>4.7223499142731784</v>
      </c>
      <c r="W35" s="331">
        <v>5.6187518260079301</v>
      </c>
      <c r="DA35" s="72" t="s">
        <v>2923</v>
      </c>
    </row>
    <row r="36" spans="1:105" ht="12" customHeight="1" x14ac:dyDescent="0.25">
      <c r="A36" s="64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2924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2925</v>
      </c>
    </row>
    <row r="38" spans="1:105" ht="12" customHeight="1" x14ac:dyDescent="0.25">
      <c r="A38" s="64" t="s">
        <v>33</v>
      </c>
      <c r="B38" s="231">
        <v>1.2690236398653181</v>
      </c>
      <c r="C38" s="231">
        <v>1.2706551827280721</v>
      </c>
      <c r="D38" s="231">
        <v>0.63860289422792582</v>
      </c>
      <c r="E38" s="231">
        <v>0.55247767177561402</v>
      </c>
      <c r="F38" s="231">
        <v>0.204850640491165</v>
      </c>
      <c r="G38" s="231">
        <v>0.41263264126389843</v>
      </c>
      <c r="H38" s="231">
        <v>0.27259327779126002</v>
      </c>
      <c r="I38" s="231">
        <v>0.12809303610324091</v>
      </c>
      <c r="J38" s="231">
        <v>6.4957469696122538E-2</v>
      </c>
      <c r="K38" s="231">
        <v>6.8819263136318684E-2</v>
      </c>
      <c r="L38" s="231">
        <v>6.4811460597282863E-2</v>
      </c>
      <c r="M38" s="231">
        <v>6.4326462142505897E-2</v>
      </c>
      <c r="N38" s="231">
        <v>5.6721359596314219E-2</v>
      </c>
      <c r="O38" s="231">
        <v>6.1291857311820533E-2</v>
      </c>
      <c r="P38" s="231">
        <v>5.976087137405877E-2</v>
      </c>
      <c r="Q38" s="231">
        <v>5.7669899250325202E-2</v>
      </c>
      <c r="R38" s="231">
        <v>5.6689286782709937E-2</v>
      </c>
      <c r="S38" s="231">
        <v>5.5365675329821853E-2</v>
      </c>
      <c r="T38" s="231">
        <v>4.7979352049220658E-2</v>
      </c>
      <c r="U38" s="231">
        <v>3.7653017552052991E-2</v>
      </c>
      <c r="V38" s="231">
        <v>3.7329836577880637E-2</v>
      </c>
      <c r="W38" s="231">
        <v>3.4294331801639127E-2</v>
      </c>
      <c r="DA38" s="73" t="s">
        <v>2926</v>
      </c>
    </row>
    <row r="39" spans="1:105" ht="12" customHeight="1" x14ac:dyDescent="0.25">
      <c r="A39" s="64" t="s">
        <v>160</v>
      </c>
      <c r="B39" s="231">
        <v>0.99681659522433452</v>
      </c>
      <c r="C39" s="231">
        <v>1.071755163774617</v>
      </c>
      <c r="D39" s="231">
        <v>0.58000720771484893</v>
      </c>
      <c r="E39" s="231">
        <v>0.55968847000611888</v>
      </c>
      <c r="F39" s="231">
        <v>0.49077191478601367</v>
      </c>
      <c r="G39" s="231">
        <v>0.62072609544485746</v>
      </c>
      <c r="H39" s="231">
        <v>0.67211458576458016</v>
      </c>
      <c r="I39" s="231">
        <v>0.53238964598519356</v>
      </c>
      <c r="J39" s="231">
        <v>0.41909106729700102</v>
      </c>
      <c r="K39" s="231">
        <v>0.37893941844705348</v>
      </c>
      <c r="L39" s="231">
        <v>0.36126343850156539</v>
      </c>
      <c r="M39" s="231">
        <v>0.29720302549237287</v>
      </c>
      <c r="N39" s="231">
        <v>0.26123371336068002</v>
      </c>
      <c r="O39" s="231">
        <v>0.22636775923854191</v>
      </c>
      <c r="P39" s="231">
        <v>0.27553723203369679</v>
      </c>
      <c r="Q39" s="231">
        <v>0.31873491326606701</v>
      </c>
      <c r="R39" s="231">
        <v>0.21049814165784539</v>
      </c>
      <c r="S39" s="231">
        <v>0.26163111386042509</v>
      </c>
      <c r="T39" s="231">
        <v>0.25510764338279102</v>
      </c>
      <c r="U39" s="231">
        <v>0.21991344676456859</v>
      </c>
      <c r="V39" s="231">
        <v>0.212382490655178</v>
      </c>
      <c r="W39" s="231">
        <v>0.1932395926152965</v>
      </c>
      <c r="DA39" s="73" t="s">
        <v>2927</v>
      </c>
    </row>
    <row r="40" spans="1:105" ht="12" customHeight="1" x14ac:dyDescent="0.25">
      <c r="A40" s="64" t="s">
        <v>70</v>
      </c>
      <c r="B40" s="231">
        <v>3.698020370289786</v>
      </c>
      <c r="C40" s="231">
        <v>2.8090023541133049</v>
      </c>
      <c r="D40" s="231">
        <v>0.72726203769126518</v>
      </c>
      <c r="E40" s="231">
        <v>0.5898540522115</v>
      </c>
      <c r="F40" s="231">
        <v>0.63807921887727437</v>
      </c>
      <c r="G40" s="231">
        <v>0.40895374783576233</v>
      </c>
      <c r="H40" s="231">
        <v>0.40524182242763701</v>
      </c>
      <c r="I40" s="231">
        <v>0.38984270472835619</v>
      </c>
      <c r="J40" s="231">
        <v>0.50835396537895239</v>
      </c>
      <c r="K40" s="231">
        <v>1.256675937187874</v>
      </c>
      <c r="L40" s="231">
        <v>0</v>
      </c>
      <c r="M40" s="231">
        <v>0.27967764366794962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3.1657314581511643E-2</v>
      </c>
      <c r="T40" s="231">
        <v>3.5541806005929939E-2</v>
      </c>
      <c r="U40" s="231">
        <v>0</v>
      </c>
      <c r="V40" s="231">
        <v>4.6320427524826902E-3</v>
      </c>
      <c r="W40" s="231">
        <v>1.216254822141121E-3</v>
      </c>
      <c r="DA40" s="73" t="s">
        <v>2928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2929</v>
      </c>
    </row>
    <row r="42" spans="1:105" ht="12" customHeight="1" x14ac:dyDescent="0.25">
      <c r="A42" s="64" t="s">
        <v>162</v>
      </c>
      <c r="B42" s="231">
        <v>0.28710473436466533</v>
      </c>
      <c r="C42" s="231">
        <v>0.37148405935234408</v>
      </c>
      <c r="D42" s="231">
        <v>0.41496015322317809</v>
      </c>
      <c r="E42" s="231">
        <v>0.40429838705727028</v>
      </c>
      <c r="F42" s="231">
        <v>0.59251041234070445</v>
      </c>
      <c r="G42" s="231">
        <v>0.58018532363096409</v>
      </c>
      <c r="H42" s="231">
        <v>0.52689191891065279</v>
      </c>
      <c r="I42" s="231">
        <v>0.43334040952283198</v>
      </c>
      <c r="J42" s="231">
        <v>0.6039931780422263</v>
      </c>
      <c r="K42" s="231">
        <v>0.3450095169836917</v>
      </c>
      <c r="L42" s="231">
        <v>0.46880014205485898</v>
      </c>
      <c r="M42" s="231">
        <v>0.53247921582806856</v>
      </c>
      <c r="N42" s="231">
        <v>0.45381932556127641</v>
      </c>
      <c r="O42" s="231">
        <v>0.60289876853582114</v>
      </c>
      <c r="P42" s="231">
        <v>0.48443470351860562</v>
      </c>
      <c r="Q42" s="231">
        <v>0.40364549922718929</v>
      </c>
      <c r="R42" s="231">
        <v>0.40285779176716718</v>
      </c>
      <c r="S42" s="231">
        <v>0.57640089922335824</v>
      </c>
      <c r="T42" s="231">
        <v>0.70754437242695922</v>
      </c>
      <c r="U42" s="231">
        <v>0.43607857497093738</v>
      </c>
      <c r="V42" s="231">
        <v>0.48114841850771672</v>
      </c>
      <c r="W42" s="231">
        <v>0.46516207848919588</v>
      </c>
      <c r="DA42" s="73" t="s">
        <v>2930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2931</v>
      </c>
    </row>
    <row r="44" spans="1:105" ht="12" customHeight="1" x14ac:dyDescent="0.25">
      <c r="A44" s="64" t="s">
        <v>73</v>
      </c>
      <c r="B44" s="231">
        <v>2.801330058860553</v>
      </c>
      <c r="C44" s="231">
        <v>2.4791321877137098</v>
      </c>
      <c r="D44" s="231">
        <v>2.4719729510249362</v>
      </c>
      <c r="E44" s="231">
        <v>2.932000627497501</v>
      </c>
      <c r="F44" s="231">
        <v>3.0322428291644141</v>
      </c>
      <c r="G44" s="231">
        <v>2.9230499706405042</v>
      </c>
      <c r="H44" s="231">
        <v>2.9660118347825288</v>
      </c>
      <c r="I44" s="231">
        <v>3.055511959438002</v>
      </c>
      <c r="J44" s="231">
        <v>3.0411870420790952</v>
      </c>
      <c r="K44" s="231">
        <v>2.0262637479397898</v>
      </c>
      <c r="L44" s="231">
        <v>1.308484218518128</v>
      </c>
      <c r="M44" s="231">
        <v>2.1784184706233489</v>
      </c>
      <c r="N44" s="231">
        <v>3.302528179323831</v>
      </c>
      <c r="O44" s="231">
        <v>2.7243634314176601</v>
      </c>
      <c r="P44" s="231">
        <v>2.885462366990899</v>
      </c>
      <c r="Q44" s="231">
        <v>3.23450576476603</v>
      </c>
      <c r="R44" s="231">
        <v>3.211236634516629</v>
      </c>
      <c r="S44" s="231">
        <v>2.538887004912318</v>
      </c>
      <c r="T44" s="231">
        <v>4.1853890100458333</v>
      </c>
      <c r="U44" s="231">
        <v>4.8540269201541042</v>
      </c>
      <c r="V44" s="231">
        <v>3.9868571257799199</v>
      </c>
      <c r="W44" s="231">
        <v>4.9248395682796584</v>
      </c>
      <c r="DA44" s="73" t="s">
        <v>2932</v>
      </c>
    </row>
    <row r="45" spans="1:105" ht="12" customHeight="1" x14ac:dyDescent="0.25">
      <c r="A45" s="64" t="s">
        <v>79</v>
      </c>
      <c r="B45" s="231">
        <v>0.59427464146796793</v>
      </c>
      <c r="C45" s="231">
        <v>0.42244007282598839</v>
      </c>
      <c r="D45" s="231">
        <v>0.55310419749517947</v>
      </c>
      <c r="E45" s="231">
        <v>0.66945629272546769</v>
      </c>
      <c r="F45" s="231">
        <v>0.62828584874814142</v>
      </c>
      <c r="G45" s="231">
        <v>0.6801983697505769</v>
      </c>
      <c r="H45" s="231">
        <v>0.65871421570255273</v>
      </c>
      <c r="I45" s="231">
        <v>0.67124771289182561</v>
      </c>
      <c r="J45" s="231">
        <v>0.57816474791377892</v>
      </c>
      <c r="K45" s="231">
        <v>0.68914258265278683</v>
      </c>
      <c r="L45" s="231">
        <v>0.75179718068835344</v>
      </c>
      <c r="M45" s="231">
        <v>0.68019836975269854</v>
      </c>
      <c r="N45" s="231">
        <v>0.50298954061522139</v>
      </c>
      <c r="O45" s="231">
        <v>0.23806556303850729</v>
      </c>
      <c r="P45" s="231">
        <v>0.2505990602260697</v>
      </c>
      <c r="Q45" s="231">
        <v>0.32935710785058969</v>
      </c>
      <c r="R45" s="231">
        <v>8.9500124649183305E-2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2933</v>
      </c>
    </row>
    <row r="46" spans="1:105" ht="12" customHeight="1" x14ac:dyDescent="0.25">
      <c r="A46" s="60" t="s">
        <v>2934</v>
      </c>
      <c r="B46" s="331">
        <v>1.4203757441421081</v>
      </c>
      <c r="C46" s="331">
        <v>1.4161876575637751</v>
      </c>
      <c r="D46" s="331">
        <v>1.459108673497431</v>
      </c>
      <c r="E46" s="331">
        <v>1.04954287425325</v>
      </c>
      <c r="F46" s="331">
        <v>0.94383683764568016</v>
      </c>
      <c r="G46" s="331">
        <v>1.108266186293928</v>
      </c>
      <c r="H46" s="331">
        <v>1.118908559718258</v>
      </c>
      <c r="I46" s="331">
        <v>1.125915722305364</v>
      </c>
      <c r="J46" s="331">
        <v>1.036203939133854</v>
      </c>
      <c r="K46" s="331">
        <v>0.86147991459355067</v>
      </c>
      <c r="L46" s="331">
        <v>0.89829533647311277</v>
      </c>
      <c r="M46" s="331">
        <v>0.88678928153436531</v>
      </c>
      <c r="N46" s="331">
        <v>0.82873971565882609</v>
      </c>
      <c r="O46" s="331">
        <v>0.78911784018984366</v>
      </c>
      <c r="P46" s="331">
        <v>0.76117409156851712</v>
      </c>
      <c r="Q46" s="331">
        <v>0.79187225292035013</v>
      </c>
      <c r="R46" s="331">
        <v>1.0799483750637411</v>
      </c>
      <c r="S46" s="331">
        <v>1.084623903614748</v>
      </c>
      <c r="T46" s="331">
        <v>1.120016578659444</v>
      </c>
      <c r="U46" s="331">
        <v>1.2092937710455871</v>
      </c>
      <c r="V46" s="331">
        <v>1.125274221871317</v>
      </c>
      <c r="W46" s="331">
        <v>1.2845225620592311</v>
      </c>
      <c r="DA46" s="72" t="s">
        <v>2935</v>
      </c>
    </row>
    <row r="47" spans="1:105" ht="12" customHeight="1" x14ac:dyDescent="0.25">
      <c r="A47" s="60" t="s">
        <v>2936</v>
      </c>
      <c r="B47" s="331">
        <v>0</v>
      </c>
      <c r="C47" s="331">
        <v>0</v>
      </c>
      <c r="D47" s="331">
        <v>0</v>
      </c>
      <c r="E47" s="331">
        <v>0</v>
      </c>
      <c r="F47" s="331">
        <v>0</v>
      </c>
      <c r="G47" s="331">
        <v>0</v>
      </c>
      <c r="H47" s="331">
        <v>0</v>
      </c>
      <c r="I47" s="331">
        <v>0</v>
      </c>
      <c r="J47" s="331">
        <v>0</v>
      </c>
      <c r="K47" s="331">
        <v>0</v>
      </c>
      <c r="L47" s="331">
        <v>0</v>
      </c>
      <c r="M47" s="331">
        <v>0</v>
      </c>
      <c r="N47" s="331">
        <v>0</v>
      </c>
      <c r="O47" s="331">
        <v>0</v>
      </c>
      <c r="P47" s="331">
        <v>0</v>
      </c>
      <c r="Q47" s="331">
        <v>0</v>
      </c>
      <c r="R47" s="331">
        <v>0</v>
      </c>
      <c r="S47" s="331">
        <v>0</v>
      </c>
      <c r="T47" s="331">
        <v>0</v>
      </c>
      <c r="U47" s="331">
        <v>0</v>
      </c>
      <c r="V47" s="331">
        <v>0</v>
      </c>
      <c r="W47" s="331">
        <v>0</v>
      </c>
      <c r="DA47" s="72" t="s">
        <v>2937</v>
      </c>
    </row>
    <row r="48" spans="1:105" ht="12" customHeight="1" x14ac:dyDescent="0.25">
      <c r="A48" s="132" t="s">
        <v>2938</v>
      </c>
      <c r="B48" s="318">
        <v>13.14415713629108</v>
      </c>
      <c r="C48" s="318">
        <v>13.105400583095181</v>
      </c>
      <c r="D48" s="318">
        <v>13.50259166454523</v>
      </c>
      <c r="E48" s="318">
        <v>9.7124697583395854</v>
      </c>
      <c r="F48" s="318">
        <v>8.7342660955731315</v>
      </c>
      <c r="G48" s="318">
        <v>10.25589528796402</v>
      </c>
      <c r="H48" s="318">
        <v>10.35437981163277</v>
      </c>
      <c r="I48" s="318">
        <v>10.419224094213851</v>
      </c>
      <c r="J48" s="318">
        <v>9.5890312527446913</v>
      </c>
      <c r="K48" s="318">
        <v>7.97213512964872</v>
      </c>
      <c r="L48" s="318">
        <v>8.3128250437221922</v>
      </c>
      <c r="M48" s="318">
        <v>8.2063480113190259</v>
      </c>
      <c r="N48" s="318">
        <v>7.669157328706782</v>
      </c>
      <c r="O48" s="318">
        <v>7.3024964931168181</v>
      </c>
      <c r="P48" s="318">
        <v>7.0439050433750623</v>
      </c>
      <c r="Q48" s="318">
        <v>7.3279858285249251</v>
      </c>
      <c r="R48" s="318">
        <v>9.9938422628398662</v>
      </c>
      <c r="S48" s="318">
        <v>10.03710960405088</v>
      </c>
      <c r="T48" s="318">
        <v>10.364633418914501</v>
      </c>
      <c r="U48" s="318">
        <v>11.19080455725587</v>
      </c>
      <c r="V48" s="318">
        <v>10.413287649197169</v>
      </c>
      <c r="W48" s="318">
        <v>11.88697178929614</v>
      </c>
      <c r="DA48" s="139" t="s">
        <v>2939</v>
      </c>
    </row>
    <row r="49" spans="1:105" ht="12" customHeight="1" x14ac:dyDescent="0.25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DA49" s="173"/>
    </row>
    <row r="50" spans="1:105" ht="15" customHeight="1" x14ac:dyDescent="0.25">
      <c r="A50" s="32" t="s">
        <v>100</v>
      </c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DA50" s="88"/>
    </row>
    <row r="51" spans="1:105" ht="12" customHeight="1" x14ac:dyDescent="0.2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DA51" s="173"/>
    </row>
    <row r="52" spans="1:105" ht="12" customHeight="1" x14ac:dyDescent="0.25">
      <c r="A52" s="35" t="s">
        <v>28</v>
      </c>
      <c r="B52" s="234">
        <f t="shared" ref="B52:W52" si="1">SUM(B$53:B$57,B$58,B$59,B$61:B$64,B$65)</f>
        <v>1.0000000000000002</v>
      </c>
      <c r="C52" s="234">
        <f t="shared" si="1"/>
        <v>0.99999999999999989</v>
      </c>
      <c r="D52" s="234">
        <f t="shared" si="1"/>
        <v>1.0000000000000004</v>
      </c>
      <c r="E52" s="234">
        <f t="shared" si="1"/>
        <v>0.99999999999999978</v>
      </c>
      <c r="F52" s="234">
        <f t="shared" si="1"/>
        <v>1.0000000000000002</v>
      </c>
      <c r="G52" s="234">
        <f t="shared" si="1"/>
        <v>1</v>
      </c>
      <c r="H52" s="234">
        <f t="shared" si="1"/>
        <v>1</v>
      </c>
      <c r="I52" s="234">
        <f t="shared" si="1"/>
        <v>1</v>
      </c>
      <c r="J52" s="234">
        <f t="shared" si="1"/>
        <v>0.99999999999999978</v>
      </c>
      <c r="K52" s="234">
        <f t="shared" si="1"/>
        <v>1.0000000000000004</v>
      </c>
      <c r="L52" s="234">
        <f t="shared" si="1"/>
        <v>1</v>
      </c>
      <c r="M52" s="234">
        <f t="shared" si="1"/>
        <v>1.0000000000000002</v>
      </c>
      <c r="N52" s="234">
        <f t="shared" si="1"/>
        <v>0.99999999999999967</v>
      </c>
      <c r="O52" s="234">
        <f t="shared" si="1"/>
        <v>0.99999999999999978</v>
      </c>
      <c r="P52" s="234">
        <f t="shared" si="1"/>
        <v>0.99999999999999978</v>
      </c>
      <c r="Q52" s="234">
        <f t="shared" si="1"/>
        <v>0.99999999999999944</v>
      </c>
      <c r="R52" s="234">
        <f t="shared" si="1"/>
        <v>0.99999999999999989</v>
      </c>
      <c r="S52" s="234">
        <f t="shared" si="1"/>
        <v>0.99999999999999978</v>
      </c>
      <c r="T52" s="234">
        <f t="shared" si="1"/>
        <v>0.99999999999999989</v>
      </c>
      <c r="U52" s="234">
        <f t="shared" si="1"/>
        <v>1.0000000000000002</v>
      </c>
      <c r="V52" s="234">
        <f t="shared" si="1"/>
        <v>0.99999999999999978</v>
      </c>
      <c r="W52" s="234">
        <f t="shared" si="1"/>
        <v>1.0000000000000004</v>
      </c>
      <c r="DA52" s="95"/>
    </row>
    <row r="53" spans="1:105" ht="12" customHeight="1" x14ac:dyDescent="0.25">
      <c r="A53" s="55" t="s">
        <v>92</v>
      </c>
      <c r="B53" s="301">
        <f t="shared" ref="B53:W53" si="2">IF(B$6=0,0,B$6/B$5)</f>
        <v>1.4895163897815079E-2</v>
      </c>
      <c r="C53" s="301">
        <f t="shared" si="2"/>
        <v>1.6183567049026442E-2</v>
      </c>
      <c r="D53" s="301">
        <f t="shared" si="2"/>
        <v>2.1049505231612569E-2</v>
      </c>
      <c r="E53" s="301">
        <f t="shared" si="2"/>
        <v>1.711011316049468E-2</v>
      </c>
      <c r="F53" s="301">
        <f t="shared" si="2"/>
        <v>1.6279544196974319E-2</v>
      </c>
      <c r="G53" s="301">
        <f t="shared" si="2"/>
        <v>1.7815244492826905E-2</v>
      </c>
      <c r="H53" s="301">
        <f t="shared" si="2"/>
        <v>1.8143568521579844E-2</v>
      </c>
      <c r="I53" s="301">
        <f t="shared" si="2"/>
        <v>1.8768442852942907E-2</v>
      </c>
      <c r="J53" s="301">
        <f t="shared" si="2"/>
        <v>1.7910458218216126E-2</v>
      </c>
      <c r="K53" s="301">
        <f t="shared" si="2"/>
        <v>1.6926293091503914E-2</v>
      </c>
      <c r="L53" s="301">
        <f t="shared" si="2"/>
        <v>2.2286417288696465E-2</v>
      </c>
      <c r="M53" s="301">
        <f t="shared" si="2"/>
        <v>1.8951292588580006E-2</v>
      </c>
      <c r="N53" s="301">
        <f t="shared" si="2"/>
        <v>1.7028619206055223E-2</v>
      </c>
      <c r="O53" s="301">
        <f t="shared" si="2"/>
        <v>1.8251277191073736E-2</v>
      </c>
      <c r="P53" s="301">
        <f t="shared" si="2"/>
        <v>1.7625716260390275E-2</v>
      </c>
      <c r="Q53" s="301">
        <f t="shared" si="2"/>
        <v>1.7092303459863057E-2</v>
      </c>
      <c r="R53" s="301">
        <f t="shared" si="2"/>
        <v>2.1171593995945613E-2</v>
      </c>
      <c r="S53" s="301">
        <f t="shared" si="2"/>
        <v>2.2588695919911049E-2</v>
      </c>
      <c r="T53" s="301">
        <f t="shared" si="2"/>
        <v>1.8709691265987424E-2</v>
      </c>
      <c r="U53" s="301">
        <f t="shared" si="2"/>
        <v>1.8928496073965989E-2</v>
      </c>
      <c r="V53" s="301">
        <f t="shared" si="2"/>
        <v>1.9822362526357412E-2</v>
      </c>
      <c r="W53" s="301">
        <f t="shared" si="2"/>
        <v>1.9416150703967395E-2</v>
      </c>
      <c r="DA53" s="67"/>
    </row>
    <row r="54" spans="1:105" ht="12" customHeight="1" x14ac:dyDescent="0.25">
      <c r="A54" s="202" t="s">
        <v>93</v>
      </c>
      <c r="B54" s="235">
        <f t="shared" ref="B54:W54" si="3">IF(B$7=0,0,B$7/B$5)</f>
        <v>1.6190395541103353E-2</v>
      </c>
      <c r="C54" s="235">
        <f t="shared" si="3"/>
        <v>1.7590833748941794E-2</v>
      </c>
      <c r="D54" s="235">
        <f t="shared" si="3"/>
        <v>2.2879896990883233E-2</v>
      </c>
      <c r="E54" s="235">
        <f t="shared" si="3"/>
        <v>1.8597949087494209E-2</v>
      </c>
      <c r="F54" s="235">
        <f t="shared" si="3"/>
        <v>1.7695156735841655E-2</v>
      </c>
      <c r="G54" s="235">
        <f t="shared" si="3"/>
        <v>1.9364396187855341E-2</v>
      </c>
      <c r="H54" s="235">
        <f t="shared" si="3"/>
        <v>1.9721270132152007E-2</v>
      </c>
      <c r="I54" s="235">
        <f t="shared" si="3"/>
        <v>2.0400481361894464E-2</v>
      </c>
      <c r="J54" s="235">
        <f t="shared" si="3"/>
        <v>1.9467889367626227E-2</v>
      </c>
      <c r="K54" s="235">
        <f t="shared" si="3"/>
        <v>1.8398144664678175E-2</v>
      </c>
      <c r="L54" s="235">
        <f t="shared" si="3"/>
        <v>2.4224366618148335E-2</v>
      </c>
      <c r="M54" s="235">
        <f t="shared" si="3"/>
        <v>2.0599231074543475E-2</v>
      </c>
      <c r="N54" s="235">
        <f t="shared" si="3"/>
        <v>1.8509368702233932E-2</v>
      </c>
      <c r="O54" s="235">
        <f t="shared" si="3"/>
        <v>1.983834477290624E-2</v>
      </c>
      <c r="P54" s="235">
        <f t="shared" si="3"/>
        <v>1.9158387239554646E-2</v>
      </c>
      <c r="Q54" s="235">
        <f t="shared" si="3"/>
        <v>1.8578590717242462E-2</v>
      </c>
      <c r="R54" s="235">
        <f t="shared" si="3"/>
        <v>2.30126021695061E-2</v>
      </c>
      <c r="S54" s="235">
        <f t="shared" si="3"/>
        <v>2.4552930347729394E-2</v>
      </c>
      <c r="T54" s="235">
        <f t="shared" si="3"/>
        <v>2.0336620941290681E-2</v>
      </c>
      <c r="U54" s="235">
        <f t="shared" si="3"/>
        <v>2.0574452254310857E-2</v>
      </c>
      <c r="V54" s="235">
        <f t="shared" si="3"/>
        <v>2.1546046224301542E-2</v>
      </c>
      <c r="W54" s="235">
        <f t="shared" si="3"/>
        <v>2.1104511634747174E-2</v>
      </c>
      <c r="DA54" s="174"/>
    </row>
    <row r="55" spans="1:105" ht="12" customHeight="1" x14ac:dyDescent="0.25">
      <c r="A55" s="202" t="s">
        <v>94</v>
      </c>
      <c r="B55" s="235">
        <f t="shared" ref="B55:W55" si="4">IF(B$8=0,0,B$8/B$5)</f>
        <v>4.0152180941936302E-2</v>
      </c>
      <c r="C55" s="235">
        <f t="shared" si="4"/>
        <v>4.3625267697375639E-2</v>
      </c>
      <c r="D55" s="235">
        <f t="shared" si="4"/>
        <v>5.6742144537390418E-2</v>
      </c>
      <c r="E55" s="235">
        <f t="shared" si="4"/>
        <v>4.6122913736985648E-2</v>
      </c>
      <c r="F55" s="235">
        <f t="shared" si="4"/>
        <v>4.3883988704887307E-2</v>
      </c>
      <c r="G55" s="235">
        <f t="shared" si="4"/>
        <v>4.8023702545881231E-2</v>
      </c>
      <c r="H55" s="235">
        <f t="shared" si="4"/>
        <v>4.8908749927736972E-2</v>
      </c>
      <c r="I55" s="235">
        <f t="shared" si="4"/>
        <v>5.0593193777498269E-2</v>
      </c>
      <c r="J55" s="235">
        <f t="shared" si="4"/>
        <v>4.8280365631713049E-2</v>
      </c>
      <c r="K55" s="235">
        <f t="shared" si="4"/>
        <v>4.5627398768401856E-2</v>
      </c>
      <c r="L55" s="235">
        <f t="shared" si="4"/>
        <v>6.0076429213007876E-2</v>
      </c>
      <c r="M55" s="235">
        <f t="shared" si="4"/>
        <v>5.1086093064867832E-2</v>
      </c>
      <c r="N55" s="235">
        <f t="shared" si="4"/>
        <v>4.5903234381540148E-2</v>
      </c>
      <c r="O55" s="235">
        <f t="shared" si="4"/>
        <v>4.9199095036807472E-2</v>
      </c>
      <c r="P55" s="235">
        <f t="shared" si="4"/>
        <v>4.7512800354095525E-2</v>
      </c>
      <c r="Q55" s="235">
        <f t="shared" si="4"/>
        <v>4.6074904978761287E-2</v>
      </c>
      <c r="R55" s="235">
        <f t="shared" si="4"/>
        <v>5.7071253380375143E-2</v>
      </c>
      <c r="S55" s="235">
        <f t="shared" si="4"/>
        <v>6.0891267262368896E-2</v>
      </c>
      <c r="T55" s="235">
        <f t="shared" si="4"/>
        <v>5.0434819934400875E-2</v>
      </c>
      <c r="U55" s="235">
        <f t="shared" si="4"/>
        <v>5.1024641590690936E-2</v>
      </c>
      <c r="V55" s="235">
        <f t="shared" si="4"/>
        <v>5.3434194636267827E-2</v>
      </c>
      <c r="W55" s="235">
        <f t="shared" si="4"/>
        <v>5.2339188854172991E-2</v>
      </c>
      <c r="DA55" s="174"/>
    </row>
    <row r="56" spans="1:105" ht="12" customHeight="1" x14ac:dyDescent="0.25">
      <c r="A56" s="202" t="s">
        <v>95</v>
      </c>
      <c r="B56" s="235">
        <f t="shared" ref="B56:W56" si="5">IF(B$9=0,0,B$9/B$5)</f>
        <v>0.12304700611238545</v>
      </c>
      <c r="C56" s="235">
        <f t="shared" si="5"/>
        <v>0.13369033649195763</v>
      </c>
      <c r="D56" s="235">
        <f t="shared" si="5"/>
        <v>0.17388721713071256</v>
      </c>
      <c r="E56" s="235">
        <f t="shared" si="5"/>
        <v>0.14134441306495599</v>
      </c>
      <c r="F56" s="235">
        <f t="shared" si="5"/>
        <v>0.1344831911923966</v>
      </c>
      <c r="G56" s="235">
        <f t="shared" si="5"/>
        <v>0.14716941102770056</v>
      </c>
      <c r="H56" s="235">
        <f t="shared" si="5"/>
        <v>0.14988165300435519</v>
      </c>
      <c r="I56" s="235">
        <f t="shared" si="5"/>
        <v>0.15504365835039791</v>
      </c>
      <c r="J56" s="235">
        <f t="shared" si="5"/>
        <v>0.14795595919395937</v>
      </c>
      <c r="K56" s="235">
        <f t="shared" si="5"/>
        <v>0.13982589945155408</v>
      </c>
      <c r="L56" s="235">
        <f t="shared" si="5"/>
        <v>0.18410518629792744</v>
      </c>
      <c r="M56" s="235">
        <f t="shared" si="5"/>
        <v>0.15655415616653054</v>
      </c>
      <c r="N56" s="235">
        <f t="shared" si="5"/>
        <v>0.14067120213697795</v>
      </c>
      <c r="O56" s="235">
        <f t="shared" si="5"/>
        <v>0.15077142027408744</v>
      </c>
      <c r="P56" s="235">
        <f t="shared" si="5"/>
        <v>0.14560374302061541</v>
      </c>
      <c r="Q56" s="235">
        <f t="shared" si="5"/>
        <v>0.14119728945104262</v>
      </c>
      <c r="R56" s="235">
        <f t="shared" si="5"/>
        <v>0.17489577648824642</v>
      </c>
      <c r="S56" s="235">
        <f t="shared" si="5"/>
        <v>0.18660227064274343</v>
      </c>
      <c r="T56" s="235">
        <f t="shared" si="5"/>
        <v>0.15455831915380913</v>
      </c>
      <c r="U56" s="235">
        <f t="shared" si="5"/>
        <v>0.1563658371327625</v>
      </c>
      <c r="V56" s="235">
        <f t="shared" si="5"/>
        <v>0.16374995130469172</v>
      </c>
      <c r="W56" s="235">
        <f t="shared" si="5"/>
        <v>0.16039428842407846</v>
      </c>
      <c r="DA56" s="174"/>
    </row>
    <row r="57" spans="1:105" ht="12" customHeight="1" x14ac:dyDescent="0.25">
      <c r="A57" s="56" t="s">
        <v>96</v>
      </c>
      <c r="B57" s="302">
        <f t="shared" ref="B57:W57" si="6">IF(B$10=0,0,B$10/B$5)</f>
        <v>2.5613114591995501E-2</v>
      </c>
      <c r="C57" s="302">
        <f t="shared" si="6"/>
        <v>2.7313291721909022E-2</v>
      </c>
      <c r="D57" s="302">
        <f t="shared" si="6"/>
        <v>3.5571986256810309E-2</v>
      </c>
      <c r="E57" s="302">
        <f t="shared" si="6"/>
        <v>2.8652375670780196E-2</v>
      </c>
      <c r="F57" s="302">
        <f t="shared" si="6"/>
        <v>2.6929947694189892E-2</v>
      </c>
      <c r="G57" s="302">
        <f t="shared" si="6"/>
        <v>2.9288379176945985E-2</v>
      </c>
      <c r="H57" s="302">
        <f t="shared" si="6"/>
        <v>2.9764461360602724E-2</v>
      </c>
      <c r="I57" s="302">
        <f t="shared" si="6"/>
        <v>3.1171278302904962E-2</v>
      </c>
      <c r="J57" s="302">
        <f t="shared" si="6"/>
        <v>2.9566863915182835E-2</v>
      </c>
      <c r="K57" s="302">
        <f t="shared" si="6"/>
        <v>2.8624783518426875E-2</v>
      </c>
      <c r="L57" s="302">
        <f t="shared" si="6"/>
        <v>3.6396982091436964E-2</v>
      </c>
      <c r="M57" s="302">
        <f t="shared" si="6"/>
        <v>3.1231266969185701E-2</v>
      </c>
      <c r="N57" s="302">
        <f t="shared" si="6"/>
        <v>2.8147011716074553E-2</v>
      </c>
      <c r="O57" s="302">
        <f t="shared" si="6"/>
        <v>2.9691872436677879E-2</v>
      </c>
      <c r="P57" s="302">
        <f t="shared" si="6"/>
        <v>2.8831549095866636E-2</v>
      </c>
      <c r="Q57" s="302">
        <f t="shared" si="6"/>
        <v>2.8160486830820827E-2</v>
      </c>
      <c r="R57" s="302">
        <f t="shared" si="6"/>
        <v>3.566512177436746E-2</v>
      </c>
      <c r="S57" s="302">
        <f t="shared" si="6"/>
        <v>3.7387813903644422E-2</v>
      </c>
      <c r="T57" s="302">
        <f t="shared" si="6"/>
        <v>3.0817225257057837E-2</v>
      </c>
      <c r="U57" s="302">
        <f t="shared" si="6"/>
        <v>3.1920775075756996E-2</v>
      </c>
      <c r="V57" s="302">
        <f t="shared" si="6"/>
        <v>3.3221912315560181E-2</v>
      </c>
      <c r="W57" s="302">
        <f t="shared" si="6"/>
        <v>3.2824514932673299E-2</v>
      </c>
      <c r="DA57" s="68"/>
    </row>
    <row r="58" spans="1:105" ht="12" customHeight="1" x14ac:dyDescent="0.25">
      <c r="A58" s="203" t="s">
        <v>2900</v>
      </c>
      <c r="B58" s="303">
        <f t="shared" ref="B58:W58" si="7">IF(B$16=0,0,B$16/B$5)</f>
        <v>0.54290411853441756</v>
      </c>
      <c r="C58" s="303">
        <f t="shared" si="7"/>
        <v>0.51665919060344634</v>
      </c>
      <c r="D58" s="303">
        <f t="shared" si="7"/>
        <v>0.41698600118393814</v>
      </c>
      <c r="E58" s="303">
        <f t="shared" si="7"/>
        <v>0.49937610287560469</v>
      </c>
      <c r="F58" s="303">
        <f t="shared" si="7"/>
        <v>0.5171446310077602</v>
      </c>
      <c r="G58" s="303">
        <f t="shared" si="7"/>
        <v>0.48532874095724887</v>
      </c>
      <c r="H58" s="303">
        <f t="shared" si="7"/>
        <v>0.47876538852061601</v>
      </c>
      <c r="I58" s="303">
        <f t="shared" si="7"/>
        <v>0.4661264227598596</v>
      </c>
      <c r="J58" s="303">
        <f t="shared" si="7"/>
        <v>0.48382264277992199</v>
      </c>
      <c r="K58" s="303">
        <f t="shared" si="7"/>
        <v>0.50242836698209004</v>
      </c>
      <c r="L58" s="303">
        <f t="shared" si="7"/>
        <v>0.39346831434468216</v>
      </c>
      <c r="M58" s="303">
        <f t="shared" si="7"/>
        <v>0.46246594304884775</v>
      </c>
      <c r="N58" s="303">
        <f t="shared" si="7"/>
        <v>0.50475204451881239</v>
      </c>
      <c r="O58" s="303">
        <f t="shared" si="7"/>
        <v>0.47825240301118938</v>
      </c>
      <c r="P58" s="303">
        <f t="shared" si="7"/>
        <v>0.49159181736792729</v>
      </c>
      <c r="Q58" s="303">
        <f t="shared" si="7"/>
        <v>0.50319322075401285</v>
      </c>
      <c r="R58" s="303">
        <f t="shared" si="7"/>
        <v>0.4177676230913252</v>
      </c>
      <c r="S58" s="303">
        <f t="shared" si="7"/>
        <v>0.3871602624550009</v>
      </c>
      <c r="T58" s="303">
        <f t="shared" si="7"/>
        <v>0.46900960521160101</v>
      </c>
      <c r="U58" s="303">
        <f t="shared" si="7"/>
        <v>0.4660185900296186</v>
      </c>
      <c r="V58" s="303">
        <f t="shared" si="7"/>
        <v>0.44644029239711308</v>
      </c>
      <c r="W58" s="303">
        <f t="shared" si="7"/>
        <v>0.45579485953493937</v>
      </c>
      <c r="DA58" s="175"/>
    </row>
    <row r="59" spans="1:105" ht="12" customHeight="1" x14ac:dyDescent="0.25">
      <c r="A59" s="203" t="s">
        <v>2912</v>
      </c>
      <c r="B59" s="303">
        <f t="shared" ref="B59:W59" si="8">IF(B$27=0,0,B$27/B$5)</f>
        <v>7.5771051132363695E-2</v>
      </c>
      <c r="C59" s="303">
        <f t="shared" si="8"/>
        <v>8.2325101945047593E-2</v>
      </c>
      <c r="D59" s="303">
        <f t="shared" si="8"/>
        <v>0.10707791791733354</v>
      </c>
      <c r="E59" s="303">
        <f t="shared" si="8"/>
        <v>8.7038401729472928E-2</v>
      </c>
      <c r="F59" s="303">
        <f t="shared" si="8"/>
        <v>8.2813333523738944E-2</v>
      </c>
      <c r="G59" s="303">
        <f t="shared" si="8"/>
        <v>9.0625374159163025E-2</v>
      </c>
      <c r="H59" s="303">
        <f t="shared" si="8"/>
        <v>9.2295544218471401E-2</v>
      </c>
      <c r="I59" s="303">
        <f t="shared" si="8"/>
        <v>9.5474252773666113E-2</v>
      </c>
      <c r="J59" s="303">
        <f t="shared" si="8"/>
        <v>9.1109722240490743E-2</v>
      </c>
      <c r="K59" s="303">
        <f t="shared" si="8"/>
        <v>8.6103317030693807E-2</v>
      </c>
      <c r="L59" s="303">
        <f t="shared" si="8"/>
        <v>0.11337003577293422</v>
      </c>
      <c r="M59" s="303">
        <f t="shared" si="8"/>
        <v>9.6404401428863529E-2</v>
      </c>
      <c r="N59" s="303">
        <f t="shared" si="8"/>
        <v>8.6623845526454843E-2</v>
      </c>
      <c r="O59" s="303">
        <f t="shared" si="8"/>
        <v>9.2843453537201262E-2</v>
      </c>
      <c r="P59" s="303">
        <f t="shared" si="8"/>
        <v>8.9661252281115808E-2</v>
      </c>
      <c r="Q59" s="303">
        <f t="shared" si="8"/>
        <v>8.6947804556694736E-2</v>
      </c>
      <c r="R59" s="303">
        <f t="shared" si="8"/>
        <v>0.10769897815328858</v>
      </c>
      <c r="S59" s="303">
        <f t="shared" si="8"/>
        <v>0.11490771402737365</v>
      </c>
      <c r="T59" s="303">
        <f t="shared" si="8"/>
        <v>9.5175386005240378E-2</v>
      </c>
      <c r="U59" s="303">
        <f t="shared" si="8"/>
        <v>9.6288436550174869E-2</v>
      </c>
      <c r="V59" s="303">
        <f t="shared" si="8"/>
        <v>0.10083549632973123</v>
      </c>
      <c r="W59" s="303">
        <f t="shared" si="8"/>
        <v>9.8769114450616785E-2</v>
      </c>
      <c r="DA59" s="175"/>
    </row>
    <row r="60" spans="1:105" ht="12" customHeight="1" x14ac:dyDescent="0.25">
      <c r="A60" s="203" t="s">
        <v>2914</v>
      </c>
      <c r="B60" s="303">
        <f t="shared" ref="B60:W60" si="9">IF(B$28=0,0,B$28/B$5)</f>
        <v>0.10149660111303513</v>
      </c>
      <c r="C60" s="303">
        <f t="shared" si="9"/>
        <v>9.74981805372125E-2</v>
      </c>
      <c r="D60" s="303">
        <f t="shared" si="9"/>
        <v>8.1113104049866144E-2</v>
      </c>
      <c r="E60" s="303">
        <f t="shared" si="9"/>
        <v>9.2915562331942814E-2</v>
      </c>
      <c r="F60" s="303">
        <f t="shared" si="9"/>
        <v>9.5269814770819777E-2</v>
      </c>
      <c r="G60" s="303">
        <f t="shared" si="9"/>
        <v>9.0705502523412682E-2</v>
      </c>
      <c r="H60" s="303">
        <f t="shared" si="9"/>
        <v>8.951911079331186E-2</v>
      </c>
      <c r="I60" s="303">
        <f t="shared" si="9"/>
        <v>8.6907848011647193E-2</v>
      </c>
      <c r="J60" s="303">
        <f t="shared" si="9"/>
        <v>8.98237593696843E-2</v>
      </c>
      <c r="K60" s="303">
        <f t="shared" si="9"/>
        <v>9.39632242018789E-2</v>
      </c>
      <c r="L60" s="303">
        <f t="shared" si="9"/>
        <v>7.6403352899428553E-2</v>
      </c>
      <c r="M60" s="303">
        <f t="shared" si="9"/>
        <v>8.6457501913051196E-2</v>
      </c>
      <c r="N60" s="303">
        <f t="shared" si="9"/>
        <v>8.9850394623661484E-2</v>
      </c>
      <c r="O60" s="303">
        <f t="shared" si="9"/>
        <v>8.7718516728666804E-2</v>
      </c>
      <c r="P60" s="303">
        <f t="shared" si="9"/>
        <v>8.9098048174498762E-2</v>
      </c>
      <c r="Q60" s="303">
        <f t="shared" si="9"/>
        <v>8.9984887852616852E-2</v>
      </c>
      <c r="R60" s="303">
        <f t="shared" si="9"/>
        <v>7.753360275630139E-2</v>
      </c>
      <c r="S60" s="303">
        <f t="shared" si="9"/>
        <v>7.5023918466072897E-2</v>
      </c>
      <c r="T60" s="303">
        <f t="shared" si="9"/>
        <v>8.5680296154331009E-2</v>
      </c>
      <c r="U60" s="303">
        <f t="shared" si="9"/>
        <v>8.2720378828162411E-2</v>
      </c>
      <c r="V60" s="303">
        <f t="shared" si="9"/>
        <v>8.1194899562102088E-2</v>
      </c>
      <c r="W60" s="303">
        <f t="shared" si="9"/>
        <v>8.1236911197624787E-2</v>
      </c>
      <c r="DA60" s="175"/>
    </row>
    <row r="61" spans="1:105" ht="12" customHeight="1" x14ac:dyDescent="0.25">
      <c r="A61" s="62" t="s">
        <v>2915</v>
      </c>
      <c r="B61" s="304">
        <f t="shared" ref="B61:W61" si="10">IF(B$29=0,0,B$29/B$5)</f>
        <v>5.1037212344296465E-2</v>
      </c>
      <c r="C61" s="304">
        <f t="shared" si="10"/>
        <v>4.8604842234246923E-2</v>
      </c>
      <c r="D61" s="304">
        <f t="shared" si="10"/>
        <v>3.8179136974290366E-2</v>
      </c>
      <c r="E61" s="304">
        <f t="shared" si="10"/>
        <v>4.5019562578545058E-2</v>
      </c>
      <c r="F61" s="304">
        <f t="shared" si="10"/>
        <v>4.6295419449831517E-2</v>
      </c>
      <c r="G61" s="304">
        <f t="shared" si="10"/>
        <v>4.3640967162208652E-2</v>
      </c>
      <c r="H61" s="304">
        <f t="shared" si="10"/>
        <v>4.2843554079615563E-2</v>
      </c>
      <c r="I61" s="304">
        <f t="shared" si="10"/>
        <v>4.0984549204020261E-2</v>
      </c>
      <c r="J61" s="304">
        <f t="shared" si="10"/>
        <v>4.2839842873687591E-2</v>
      </c>
      <c r="K61" s="304">
        <f t="shared" si="10"/>
        <v>4.589986786528185E-2</v>
      </c>
      <c r="L61" s="304">
        <f t="shared" si="10"/>
        <v>3.4836877021298909E-2</v>
      </c>
      <c r="M61" s="304">
        <f t="shared" si="10"/>
        <v>4.0751255995642999E-2</v>
      </c>
      <c r="N61" s="304">
        <f t="shared" si="10"/>
        <v>4.1554296563911561E-2</v>
      </c>
      <c r="O61" s="304">
        <f t="shared" si="10"/>
        <v>4.1037689541183718E-2</v>
      </c>
      <c r="P61" s="304">
        <f t="shared" si="10"/>
        <v>4.1608514948542029E-2</v>
      </c>
      <c r="Q61" s="304">
        <f t="shared" si="10"/>
        <v>4.1787388673209844E-2</v>
      </c>
      <c r="R61" s="304">
        <f t="shared" si="10"/>
        <v>3.448323072152578E-2</v>
      </c>
      <c r="S61" s="304">
        <f t="shared" si="10"/>
        <v>3.38370622164696E-2</v>
      </c>
      <c r="T61" s="304">
        <f t="shared" si="10"/>
        <v>3.9548961267218588E-2</v>
      </c>
      <c r="U61" s="304">
        <f t="shared" si="10"/>
        <v>3.6736227703089271E-2</v>
      </c>
      <c r="V61" s="304">
        <f t="shared" si="10"/>
        <v>3.6408241344628445E-2</v>
      </c>
      <c r="W61" s="304">
        <f t="shared" si="10"/>
        <v>3.5869009085494341E-2</v>
      </c>
      <c r="DA61" s="72"/>
    </row>
    <row r="62" spans="1:105" ht="12" customHeight="1" x14ac:dyDescent="0.25">
      <c r="A62" s="62" t="s">
        <v>2922</v>
      </c>
      <c r="B62" s="304">
        <f t="shared" ref="B62:W62" si="11">IF(B$35=0,0,B$35/B$5)</f>
        <v>4.398323055229731E-2</v>
      </c>
      <c r="C62" s="304">
        <f t="shared" si="11"/>
        <v>4.1857004803388866E-2</v>
      </c>
      <c r="D62" s="304">
        <f t="shared" si="11"/>
        <v>3.3782008279222488E-2</v>
      </c>
      <c r="E62" s="304">
        <f t="shared" si="11"/>
        <v>4.0456820118400058E-2</v>
      </c>
      <c r="F62" s="304">
        <f t="shared" si="11"/>
        <v>4.18963326266516E-2</v>
      </c>
      <c r="G62" s="304">
        <f t="shared" si="11"/>
        <v>3.9318776886061883E-2</v>
      </c>
      <c r="H62" s="304">
        <f t="shared" si="11"/>
        <v>3.8787048660835495E-2</v>
      </c>
      <c r="I62" s="304">
        <f t="shared" si="11"/>
        <v>3.7763106262869155E-2</v>
      </c>
      <c r="J62" s="304">
        <f t="shared" si="11"/>
        <v>3.9196760748946215E-2</v>
      </c>
      <c r="K62" s="304">
        <f t="shared" si="11"/>
        <v>4.0704098470725786E-2</v>
      </c>
      <c r="L62" s="304">
        <f t="shared" si="11"/>
        <v>3.1876729230870315E-2</v>
      </c>
      <c r="M62" s="304">
        <f t="shared" si="11"/>
        <v>3.7466553487590787E-2</v>
      </c>
      <c r="N62" s="304">
        <f t="shared" si="11"/>
        <v>4.0892350578856332E-2</v>
      </c>
      <c r="O62" s="304">
        <f t="shared" si="11"/>
        <v>3.8745489278320583E-2</v>
      </c>
      <c r="P62" s="304">
        <f t="shared" si="11"/>
        <v>3.9826178330134882E-2</v>
      </c>
      <c r="Q62" s="304">
        <f t="shared" si="11"/>
        <v>4.0766062892510044E-2</v>
      </c>
      <c r="R62" s="304">
        <f t="shared" si="11"/>
        <v>3.3845331166973157E-2</v>
      </c>
      <c r="S62" s="304">
        <f t="shared" si="11"/>
        <v>3.1365684110511528E-2</v>
      </c>
      <c r="T62" s="304">
        <f t="shared" si="11"/>
        <v>3.7996686510596157E-2</v>
      </c>
      <c r="U62" s="304">
        <f t="shared" si="11"/>
        <v>3.7754370223348793E-2</v>
      </c>
      <c r="V62" s="304">
        <f t="shared" si="11"/>
        <v>3.6168239727753022E-2</v>
      </c>
      <c r="W62" s="304">
        <f t="shared" si="11"/>
        <v>3.692609745823159E-2</v>
      </c>
      <c r="DA62" s="72"/>
    </row>
    <row r="63" spans="1:105" ht="12" customHeight="1" x14ac:dyDescent="0.25">
      <c r="A63" s="62" t="s">
        <v>2934</v>
      </c>
      <c r="B63" s="304">
        <f t="shared" ref="B63:W63" si="12">IF(B$46=0,0,B$46/B$5)</f>
        <v>6.4761582164413398E-3</v>
      </c>
      <c r="C63" s="304">
        <f t="shared" si="12"/>
        <v>7.0363334995767165E-3</v>
      </c>
      <c r="D63" s="304">
        <f t="shared" si="12"/>
        <v>9.1519587963532958E-3</v>
      </c>
      <c r="E63" s="304">
        <f t="shared" si="12"/>
        <v>7.4391796349976835E-3</v>
      </c>
      <c r="F63" s="304">
        <f t="shared" si="12"/>
        <v>7.0780626943366606E-3</v>
      </c>
      <c r="G63" s="304">
        <f t="shared" si="12"/>
        <v>7.7457584751421315E-3</v>
      </c>
      <c r="H63" s="304">
        <f t="shared" si="12"/>
        <v>7.8885080528608032E-3</v>
      </c>
      <c r="I63" s="304">
        <f t="shared" si="12"/>
        <v>8.1601925447577859E-3</v>
      </c>
      <c r="J63" s="304">
        <f t="shared" si="12"/>
        <v>7.7871557470504914E-3</v>
      </c>
      <c r="K63" s="304">
        <f t="shared" si="12"/>
        <v>7.359257865871268E-3</v>
      </c>
      <c r="L63" s="304">
        <f t="shared" si="12"/>
        <v>9.6897466472593355E-3</v>
      </c>
      <c r="M63" s="304">
        <f t="shared" si="12"/>
        <v>8.2396924298173916E-3</v>
      </c>
      <c r="N63" s="304">
        <f t="shared" si="12"/>
        <v>7.4037474808935745E-3</v>
      </c>
      <c r="O63" s="304">
        <f t="shared" si="12"/>
        <v>7.9353379091624959E-3</v>
      </c>
      <c r="P63" s="304">
        <f t="shared" si="12"/>
        <v>7.663354895821861E-3</v>
      </c>
      <c r="Q63" s="304">
        <f t="shared" si="12"/>
        <v>7.4314362868969823E-3</v>
      </c>
      <c r="R63" s="304">
        <f t="shared" si="12"/>
        <v>9.2050408678024422E-3</v>
      </c>
      <c r="S63" s="304">
        <f t="shared" si="12"/>
        <v>9.8211721390917672E-3</v>
      </c>
      <c r="T63" s="304">
        <f t="shared" si="12"/>
        <v>8.1346483765162691E-3</v>
      </c>
      <c r="U63" s="304">
        <f t="shared" si="12"/>
        <v>8.229780901724347E-3</v>
      </c>
      <c r="V63" s="304">
        <f t="shared" si="12"/>
        <v>8.6184184897206174E-3</v>
      </c>
      <c r="W63" s="304">
        <f t="shared" si="12"/>
        <v>8.4418046538988663E-3</v>
      </c>
      <c r="DA63" s="72"/>
    </row>
    <row r="64" spans="1:105" ht="12" customHeight="1" x14ac:dyDescent="0.25">
      <c r="A64" s="62" t="s">
        <v>2936</v>
      </c>
      <c r="B64" s="304">
        <f t="shared" ref="B64:W64" si="13">IF(B$47=0,0,B$47/B$5)</f>
        <v>0</v>
      </c>
      <c r="C64" s="304">
        <f t="shared" si="13"/>
        <v>0</v>
      </c>
      <c r="D64" s="304">
        <f t="shared" si="13"/>
        <v>0</v>
      </c>
      <c r="E64" s="304">
        <f t="shared" si="13"/>
        <v>0</v>
      </c>
      <c r="F64" s="304">
        <f t="shared" si="13"/>
        <v>0</v>
      </c>
      <c r="G64" s="304">
        <f t="shared" si="13"/>
        <v>0</v>
      </c>
      <c r="H64" s="304">
        <f t="shared" si="13"/>
        <v>0</v>
      </c>
      <c r="I64" s="304">
        <f t="shared" si="13"/>
        <v>0</v>
      </c>
      <c r="J64" s="304">
        <f t="shared" si="13"/>
        <v>0</v>
      </c>
      <c r="K64" s="304">
        <f t="shared" si="13"/>
        <v>0</v>
      </c>
      <c r="L64" s="304">
        <f t="shared" si="13"/>
        <v>0</v>
      </c>
      <c r="M64" s="304">
        <f t="shared" si="13"/>
        <v>0</v>
      </c>
      <c r="N64" s="304">
        <f t="shared" si="13"/>
        <v>0</v>
      </c>
      <c r="O64" s="304">
        <f t="shared" si="13"/>
        <v>0</v>
      </c>
      <c r="P64" s="304">
        <f t="shared" si="13"/>
        <v>0</v>
      </c>
      <c r="Q64" s="304">
        <f t="shared" si="13"/>
        <v>0</v>
      </c>
      <c r="R64" s="304">
        <f t="shared" si="13"/>
        <v>0</v>
      </c>
      <c r="S64" s="304">
        <f t="shared" si="13"/>
        <v>0</v>
      </c>
      <c r="T64" s="304">
        <f t="shared" si="13"/>
        <v>0</v>
      </c>
      <c r="U64" s="304">
        <f t="shared" si="13"/>
        <v>0</v>
      </c>
      <c r="V64" s="304">
        <f t="shared" si="13"/>
        <v>0</v>
      </c>
      <c r="W64" s="304">
        <f t="shared" si="13"/>
        <v>0</v>
      </c>
      <c r="DA64" s="72"/>
    </row>
    <row r="65" spans="1:105" ht="12" customHeight="1" x14ac:dyDescent="0.25">
      <c r="A65" s="41" t="s">
        <v>2938</v>
      </c>
      <c r="B65" s="237">
        <f t="shared" ref="B65:W65" si="14">IF(B$48=0,0,B$48/B$5)</f>
        <v>5.993036813494821E-2</v>
      </c>
      <c r="C65" s="237">
        <f t="shared" si="14"/>
        <v>6.511423020508296E-2</v>
      </c>
      <c r="D65" s="237">
        <f t="shared" si="14"/>
        <v>8.4692226701453419E-2</v>
      </c>
      <c r="E65" s="237">
        <f t="shared" si="14"/>
        <v>6.8842168342268639E-2</v>
      </c>
      <c r="F65" s="237">
        <f t="shared" si="14"/>
        <v>6.5500392173391514E-2</v>
      </c>
      <c r="G65" s="237">
        <f t="shared" si="14"/>
        <v>7.167924892896535E-2</v>
      </c>
      <c r="H65" s="237">
        <f t="shared" si="14"/>
        <v>7.3000253521173938E-2</v>
      </c>
      <c r="I65" s="237">
        <f t="shared" si="14"/>
        <v>7.5514421809188645E-2</v>
      </c>
      <c r="J65" s="237">
        <f t="shared" si="14"/>
        <v>7.2062339283205296E-2</v>
      </c>
      <c r="K65" s="237">
        <f t="shared" si="14"/>
        <v>6.8102572290772739E-2</v>
      </c>
      <c r="L65" s="237">
        <f t="shared" si="14"/>
        <v>8.9668915473737953E-2</v>
      </c>
      <c r="M65" s="237">
        <f t="shared" si="14"/>
        <v>7.6250113745530229E-2</v>
      </c>
      <c r="N65" s="237">
        <f t="shared" si="14"/>
        <v>6.8514279188189184E-2</v>
      </c>
      <c r="O65" s="237">
        <f t="shared" si="14"/>
        <v>7.3433617011389785E-2</v>
      </c>
      <c r="P65" s="237">
        <f t="shared" si="14"/>
        <v>7.0916686205935553E-2</v>
      </c>
      <c r="Q65" s="237">
        <f t="shared" si="14"/>
        <v>6.8770511398944717E-2</v>
      </c>
      <c r="R65" s="237">
        <f t="shared" si="14"/>
        <v>8.5183448190643857E-2</v>
      </c>
      <c r="S65" s="237">
        <f t="shared" si="14"/>
        <v>9.0885126975155217E-2</v>
      </c>
      <c r="T65" s="237">
        <f t="shared" si="14"/>
        <v>7.5278036076281585E-2</v>
      </c>
      <c r="U65" s="237">
        <f t="shared" si="14"/>
        <v>7.6158392464557162E-2</v>
      </c>
      <c r="V65" s="237">
        <f t="shared" si="14"/>
        <v>7.9754844703874603E-2</v>
      </c>
      <c r="W65" s="237">
        <f t="shared" si="14"/>
        <v>7.8120460267180211E-2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DA66" s="172"/>
    </row>
    <row r="67" spans="1:105" ht="15" customHeight="1" x14ac:dyDescent="0.25">
      <c r="A67" s="32" t="s">
        <v>54</v>
      </c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DA67" s="88"/>
    </row>
    <row r="68" spans="1:105" ht="12" customHeight="1" x14ac:dyDescent="0.25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DA68" s="173"/>
    </row>
    <row r="69" spans="1:105" ht="12" customHeight="1" x14ac:dyDescent="0.25">
      <c r="A69" s="35" t="s">
        <v>28</v>
      </c>
      <c r="B69" s="324">
        <f t="shared" ref="B69:W69" si="15">SUM(B$70:B$78)</f>
        <v>155.71994249328162</v>
      </c>
      <c r="C69" s="324">
        <f t="shared" si="15"/>
        <v>149.36469369023811</v>
      </c>
      <c r="D69" s="324">
        <f t="shared" si="15"/>
        <v>157.39943783723882</v>
      </c>
      <c r="E69" s="324">
        <f t="shared" si="15"/>
        <v>173.26695378119368</v>
      </c>
      <c r="F69" s="324">
        <f t="shared" si="15"/>
        <v>189.65978100374761</v>
      </c>
      <c r="G69" s="324">
        <f t="shared" si="15"/>
        <v>184.05304269981889</v>
      </c>
      <c r="H69" s="324">
        <f t="shared" si="15"/>
        <v>169.82600109922581</v>
      </c>
      <c r="I69" s="324">
        <f t="shared" si="15"/>
        <v>174.80696134967081</v>
      </c>
      <c r="J69" s="324">
        <f t="shared" si="15"/>
        <v>191.41379190462484</v>
      </c>
      <c r="K69" s="324">
        <f t="shared" si="15"/>
        <v>214.43137637246664</v>
      </c>
      <c r="L69" s="324">
        <f t="shared" si="15"/>
        <v>218.63781843627643</v>
      </c>
      <c r="M69" s="324">
        <f t="shared" si="15"/>
        <v>224.95346932596351</v>
      </c>
      <c r="N69" s="324">
        <f t="shared" si="15"/>
        <v>243.72357443584238</v>
      </c>
      <c r="O69" s="324">
        <f t="shared" si="15"/>
        <v>254.45298575628087</v>
      </c>
      <c r="P69" s="324">
        <f t="shared" si="15"/>
        <v>245.03830676914365</v>
      </c>
      <c r="Q69" s="324">
        <f t="shared" si="15"/>
        <v>242.40479735048896</v>
      </c>
      <c r="R69" s="324">
        <f t="shared" si="15"/>
        <v>254.09199055431409</v>
      </c>
      <c r="S69" s="324">
        <f t="shared" si="15"/>
        <v>249.53256376627644</v>
      </c>
      <c r="T69" s="324">
        <f t="shared" si="15"/>
        <v>249.15069649026788</v>
      </c>
      <c r="U69" s="324">
        <f t="shared" si="15"/>
        <v>238.33551895150302</v>
      </c>
      <c r="V69" s="324">
        <f t="shared" si="15"/>
        <v>241.55493980226927</v>
      </c>
      <c r="W69" s="324">
        <f t="shared" si="15"/>
        <v>213.08249425425731</v>
      </c>
      <c r="DA69" s="95"/>
    </row>
    <row r="70" spans="1:105" ht="12" customHeight="1" x14ac:dyDescent="0.25">
      <c r="A70" s="55" t="s">
        <v>92</v>
      </c>
      <c r="B70" s="336">
        <f>IF(B$6=0,0,B$6/WWP!B$5*1000)</f>
        <v>2.319474065595768</v>
      </c>
      <c r="C70" s="336">
        <f>IF(C$6=0,0,C$6/WWP!C$5*1000)</f>
        <v>2.4172535350932653</v>
      </c>
      <c r="D70" s="336">
        <f>IF(D$6=0,0,D$6/WWP!D$5*1000)</f>
        <v>3.3131802902078356</v>
      </c>
      <c r="E70" s="336">
        <f>IF(E$6=0,0,E$6/WWP!E$5*1000)</f>
        <v>2.9646171861704258</v>
      </c>
      <c r="F70" s="336">
        <f>IF(F$6=0,0,F$6/WWP!F$5*1000)</f>
        <v>3.087574787238978</v>
      </c>
      <c r="G70" s="336">
        <f>IF(G$6=0,0,G$6/WWP!G$5*1000)</f>
        <v>3.278949955345984</v>
      </c>
      <c r="H70" s="336">
        <f>IF(H$6=0,0,H$6/WWP!H$5*1000)</f>
        <v>3.0812496876896973</v>
      </c>
      <c r="I70" s="336">
        <f>IF(I$6=0,0,I$6/WWP!I$5*1000)</f>
        <v>3.2808544643878959</v>
      </c>
      <c r="J70" s="336">
        <f>IF(J$6=0,0,J$6/WWP!J$5*1000)</f>
        <v>3.4283087222980995</v>
      </c>
      <c r="K70" s="336">
        <f>IF(K$6=0,0,K$6/WWP!K$5*1000)</f>
        <v>3.6295283244949559</v>
      </c>
      <c r="L70" s="336">
        <f>IF(L$6=0,0,L$6/WWP!L$5*1000)</f>
        <v>4.8726536567611101</v>
      </c>
      <c r="M70" s="336">
        <f>IF(M$6=0,0,M$6/WWP!M$5*1000)</f>
        <v>4.2631590160124917</v>
      </c>
      <c r="N70" s="336">
        <f>IF(N$6=0,0,N$6/WWP!N$5*1000)</f>
        <v>4.1502759406066163</v>
      </c>
      <c r="O70" s="336">
        <f>IF(O$6=0,0,O$6/WWP!O$5*1000)</f>
        <v>4.6440919751342191</v>
      </c>
      <c r="P70" s="336">
        <f>IF(P$6=0,0,P$6/WWP!P$5*1000)</f>
        <v>4.3189756680393963</v>
      </c>
      <c r="Q70" s="336">
        <f>IF(Q$6=0,0,Q$6/WWP!Q$5*1000)</f>
        <v>4.1432563564411682</v>
      </c>
      <c r="R70" s="336">
        <f>IF(R$6=0,0,R$6/WWP!R$5*1000)</f>
        <v>5.379532461637587</v>
      </c>
      <c r="S70" s="336">
        <f>IF(S$6=0,0,S$6/WWP!S$5*1000)</f>
        <v>5.6366152050322329</v>
      </c>
      <c r="T70" s="336">
        <f>IF(T$6=0,0,T$6/WWP!T$5*1000)</f>
        <v>4.6615326100386483</v>
      </c>
      <c r="U70" s="336">
        <f>IF(U$6=0,0,U$6/WWP!U$5*1000)</f>
        <v>4.5113329347601701</v>
      </c>
      <c r="V70" s="336">
        <f>IF(V$6=0,0,V$6/WWP!V$5*1000)</f>
        <v>4.7881895867930249</v>
      </c>
      <c r="W70" s="336">
        <f>IF(W$6=0,0,W$6/WWP!W$5*1000)</f>
        <v>4.1372418208179242</v>
      </c>
      <c r="DA70" s="67"/>
    </row>
    <row r="71" spans="1:105" ht="12" customHeight="1" x14ac:dyDescent="0.25">
      <c r="A71" s="202" t="s">
        <v>93</v>
      </c>
      <c r="B71" s="337">
        <f>IF(B$7=0,0,B$7/WWP!B$5*1000)</f>
        <v>2.5211674626040965</v>
      </c>
      <c r="C71" s="337">
        <f>IF(C$7=0,0,C$7/WWP!C$5*1000)</f>
        <v>2.6274494946665943</v>
      </c>
      <c r="D71" s="337">
        <f>IF(D$7=0,0,D$7/WWP!D$5*1000)</f>
        <v>3.6012829241389528</v>
      </c>
      <c r="E71" s="337">
        <f>IF(E$7=0,0,E$7/WWP!E$5*1000)</f>
        <v>3.2224099849678529</v>
      </c>
      <c r="F71" s="337">
        <f>IF(F$7=0,0,F$7/WWP!F$5*1000)</f>
        <v>3.3560595513467164</v>
      </c>
      <c r="G71" s="337">
        <f>IF(G$7=0,0,G$7/WWP!G$5*1000)</f>
        <v>3.5640760384195498</v>
      </c>
      <c r="H71" s="337">
        <f>IF(H$7=0,0,H$7/WWP!H$5*1000)</f>
        <v>3.3491844431409756</v>
      </c>
      <c r="I71" s="337">
        <f>IF(I$7=0,0,I$7/WWP!I$5*1000)</f>
        <v>3.5661461569433652</v>
      </c>
      <c r="J71" s="337">
        <f>IF(J$7=0,0,J$7/WWP!J$5*1000)</f>
        <v>3.7264225242370652</v>
      </c>
      <c r="K71" s="337">
        <f>IF(K$7=0,0,K$7/WWP!K$5*1000)</f>
        <v>3.945139483146693</v>
      </c>
      <c r="L71" s="337">
        <f>IF(L$7=0,0,L$7/WWP!L$5*1000)</f>
        <v>5.2963626703925124</v>
      </c>
      <c r="M71" s="337">
        <f>IF(M$7=0,0,M$7/WWP!M$5*1000)</f>
        <v>4.633868495665749</v>
      </c>
      <c r="N71" s="337">
        <f>IF(N$7=0,0,N$7/WWP!N$5*1000)</f>
        <v>4.5111695006593644</v>
      </c>
      <c r="O71" s="337">
        <f>IF(O$7=0,0,O$7/WWP!O$5*1000)</f>
        <v>5.0479260599284999</v>
      </c>
      <c r="P71" s="337">
        <f>IF(P$7=0,0,P$7/WWP!P$5*1000)</f>
        <v>4.6945387696080383</v>
      </c>
      <c r="Q71" s="337">
        <f>IF(Q$7=0,0,Q$7/WWP!Q$5*1000)</f>
        <v>4.5035395178708368</v>
      </c>
      <c r="R71" s="337">
        <f>IF(R$7=0,0,R$7/WWP!R$5*1000)</f>
        <v>5.8473178930843339</v>
      </c>
      <c r="S71" s="337">
        <f>IF(S$7=0,0,S$7/WWP!S$5*1000)</f>
        <v>6.1267556576437299</v>
      </c>
      <c r="T71" s="337">
        <f>IF(T$7=0,0,T$7/WWP!T$5*1000)</f>
        <v>5.0668832717811405</v>
      </c>
      <c r="U71" s="337">
        <f>IF(U$7=0,0,U$7/WWP!U$5*1000)</f>
        <v>4.9036227551740978</v>
      </c>
      <c r="V71" s="337">
        <f>IF(V$7=0,0,V$7/WWP!V$5*1000)</f>
        <v>5.2045538986880704</v>
      </c>
      <c r="W71" s="337">
        <f>IF(W$7=0,0,W$7/WWP!W$5*1000)</f>
        <v>4.4970019791499185</v>
      </c>
      <c r="DA71" s="174"/>
    </row>
    <row r="72" spans="1:105" ht="12" customHeight="1" x14ac:dyDescent="0.25">
      <c r="A72" s="202" t="s">
        <v>94</v>
      </c>
      <c r="B72" s="337">
        <f>IF(B$8=0,0,B$8/WWP!B$5*1000)</f>
        <v>6.2524953072581564</v>
      </c>
      <c r="C72" s="337">
        <f>IF(C$8=0,0,C$8/WWP!C$5*1000)</f>
        <v>6.5160747467731523</v>
      </c>
      <c r="D72" s="337">
        <f>IF(D$8=0,0,D$8/WWP!D$5*1000)</f>
        <v>8.9311816518646019</v>
      </c>
      <c r="E72" s="337">
        <f>IF(E$8=0,0,E$8/WWP!E$5*1000)</f>
        <v>7.9915767627202765</v>
      </c>
      <c r="F72" s="337">
        <f>IF(F$8=0,0,F$8/WWP!F$5*1000)</f>
        <v>8.3230276873398576</v>
      </c>
      <c r="G72" s="337">
        <f>IF(G$8=0,0,G$8/WWP!G$5*1000)</f>
        <v>8.8389085752804792</v>
      </c>
      <c r="H72" s="337">
        <f>IF(H$8=0,0,H$8/WWP!H$5*1000)</f>
        <v>8.3059774189896185</v>
      </c>
      <c r="I72" s="337">
        <f>IF(I$8=0,0,I$8/WWP!I$5*1000)</f>
        <v>8.844042469219545</v>
      </c>
      <c r="J72" s="337">
        <f>IF(J$8=0,0,J$8/WWP!J$5*1000)</f>
        <v>9.2415278601079223</v>
      </c>
      <c r="K72" s="337">
        <f>IF(K$8=0,0,K$8/WWP!K$5*1000)</f>
        <v>9.7839459182037949</v>
      </c>
      <c r="L72" s="337">
        <f>IF(L$8=0,0,L$8/WWP!L$5*1000)</f>
        <v>13.13497942257343</v>
      </c>
      <c r="M72" s="337">
        <f>IF(M$8=0,0,M$8/WWP!M$5*1000)</f>
        <v>11.491993869251061</v>
      </c>
      <c r="N72" s="337">
        <f>IF(N$8=0,0,N$8/WWP!N$5*1000)</f>
        <v>11.187700361635224</v>
      </c>
      <c r="O72" s="337">
        <f>IF(O$8=0,0,O$8/WWP!O$5*1000)</f>
        <v>12.518856628622681</v>
      </c>
      <c r="P72" s="337">
        <f>IF(P$8=0,0,P$8/WWP!P$5*1000)</f>
        <v>11.642456148627936</v>
      </c>
      <c r="Q72" s="337">
        <f>IF(Q$8=0,0,Q$8/WWP!Q$5*1000)</f>
        <v>11.16877800431967</v>
      </c>
      <c r="R72" s="337">
        <f>IF(R$8=0,0,R$8/WWP!R$5*1000)</f>
        <v>14.501348374849151</v>
      </c>
      <c r="S72" s="337">
        <f>IF(S$8=0,0,S$8/WWP!S$5*1000)</f>
        <v>15.194354030956449</v>
      </c>
      <c r="T72" s="337">
        <f>IF(T$8=0,0,T$8/WWP!T$5*1000)</f>
        <v>12.565870514017224</v>
      </c>
      <c r="U72" s="337">
        <f>IF(U$8=0,0,U$8/WWP!U$5*1000)</f>
        <v>12.160984432831764</v>
      </c>
      <c r="V72" s="337">
        <f>IF(V$8=0,0,V$8/WWP!V$5*1000)</f>
        <v>12.907293668746417</v>
      </c>
      <c r="W72" s="337">
        <f>IF(W$8=0,0,W$8/WWP!W$5*1000)</f>
        <v>11.152564908291795</v>
      </c>
      <c r="DA72" s="174"/>
    </row>
    <row r="73" spans="1:105" ht="12" customHeight="1" x14ac:dyDescent="0.25">
      <c r="A73" s="202" t="s">
        <v>95</v>
      </c>
      <c r="B73" s="337">
        <f>IF(B$9=0,0,B$9/WWP!B$5*1000)</f>
        <v>19.160872715791125</v>
      </c>
      <c r="C73" s="337">
        <f>IF(C$9=0,0,C$9/WWP!C$5*1000)</f>
        <v>19.968616159466116</v>
      </c>
      <c r="D73" s="337">
        <f>IF(D$9=0,0,D$9/WWP!D$5*1000)</f>
        <v>27.369750223456034</v>
      </c>
      <c r="E73" s="337">
        <f>IF(E$9=0,0,E$9/WWP!E$5*1000)</f>
        <v>24.490315885755681</v>
      </c>
      <c r="F73" s="337">
        <f>IF(F$9=0,0,F$9/WWP!F$5*1000)</f>
        <v>25.506052590235051</v>
      </c>
      <c r="G73" s="337">
        <f>IF(G$9=0,0,G$9/WWP!G$5*1000)</f>
        <v>27.086977891988571</v>
      </c>
      <c r="H73" s="337">
        <f>IF(H$9=0,0,H$9/WWP!H$5*1000)</f>
        <v>25.453801767871404</v>
      </c>
      <c r="I73" s="337">
        <f>IF(I$9=0,0,I$9/WWP!I$5*1000)</f>
        <v>27.102710792769571</v>
      </c>
      <c r="J73" s="337">
        <f>IF(J$9=0,0,J$9/WWP!J$5*1000)</f>
        <v>28.320811184201705</v>
      </c>
      <c r="K73" s="337">
        <f>IF(K$9=0,0,K$9/WWP!K$5*1000)</f>
        <v>29.983060071914863</v>
      </c>
      <c r="L73" s="337">
        <f>IF(L$9=0,0,L$9/WWP!L$5*1000)</f>
        <v>40.252356294983109</v>
      </c>
      <c r="M73" s="337">
        <f>IF(M$9=0,0,M$9/WWP!M$5*1000)</f>
        <v>35.21740056705972</v>
      </c>
      <c r="N73" s="337">
        <f>IF(N$9=0,0,N$9/WWP!N$5*1000)</f>
        <v>34.284888205011185</v>
      </c>
      <c r="O73" s="337">
        <f>IF(O$9=0,0,O$9/WWP!O$5*1000)</f>
        <v>38.364238055456603</v>
      </c>
      <c r="P73" s="337">
        <f>IF(P$9=0,0,P$9/WWP!P$5*1000)</f>
        <v>35.678494649021118</v>
      </c>
      <c r="Q73" s="337">
        <f>IF(Q$9=0,0,Q$9/WWP!Q$5*1000)</f>
        <v>34.226900335818343</v>
      </c>
      <c r="R73" s="337">
        <f>IF(R$9=0,0,R$9/WWP!R$5*1000)</f>
        <v>44.439615987440952</v>
      </c>
      <c r="S73" s="337">
        <f>IF(S$9=0,0,S$9/WWP!S$5*1000)</f>
        <v>46.563342998092352</v>
      </c>
      <c r="T73" s="337">
        <f>IF(T$9=0,0,T$9/WWP!T$5*1000)</f>
        <v>38.508312865536659</v>
      </c>
      <c r="U73" s="337">
        <f>IF(U$9=0,0,U$9/WWP!U$5*1000)</f>
        <v>37.267532939323139</v>
      </c>
      <c r="V73" s="337">
        <f>IF(V$9=0,0,V$9/WWP!V$5*1000)</f>
        <v>39.554609630029347</v>
      </c>
      <c r="W73" s="337">
        <f>IF(W$9=0,0,W$9/WWP!W$5*1000)</f>
        <v>34.17721504153937</v>
      </c>
      <c r="DA73" s="174"/>
    </row>
    <row r="74" spans="1:105" ht="12" customHeight="1" x14ac:dyDescent="0.25">
      <c r="A74" s="56" t="s">
        <v>96</v>
      </c>
      <c r="B74" s="338">
        <f>IF(B$10=0,0,B$10/WWP!B$5*1000)</f>
        <v>3.9884727313393702</v>
      </c>
      <c r="C74" s="338">
        <f>IF(C$10=0,0,C$10/WWP!C$5*1000)</f>
        <v>4.0796414517150579</v>
      </c>
      <c r="D74" s="338">
        <f>IF(D$10=0,0,D$10/WWP!D$5*1000)</f>
        <v>5.5990106395759272</v>
      </c>
      <c r="E74" s="338">
        <f>IF(E$10=0,0,E$10/WWP!E$5*1000)</f>
        <v>4.9645098510704706</v>
      </c>
      <c r="F74" s="338">
        <f>IF(F$10=0,0,F$10/WWP!F$5*1000)</f>
        <v>5.1075279821224306</v>
      </c>
      <c r="G74" s="338">
        <f>IF(G$10=0,0,G$10/WWP!G$5*1000)</f>
        <v>5.3906153032629263</v>
      </c>
      <c r="H74" s="338">
        <f>IF(H$10=0,0,H$10/WWP!H$5*1000)</f>
        <v>5.0547794477435826</v>
      </c>
      <c r="I74" s="338">
        <f>IF(I$10=0,0,I$10/WWP!I$5*1000)</f>
        <v>5.4489564415157394</v>
      </c>
      <c r="J74" s="338">
        <f>IF(J$10=0,0,J$10/WWP!J$5*1000)</f>
        <v>5.6595055367331684</v>
      </c>
      <c r="K74" s="338">
        <f>IF(K$10=0,0,K$10/WWP!K$5*1000)</f>
        <v>6.1380517282201712</v>
      </c>
      <c r="L74" s="338">
        <f>IF(L$10=0,0,L$10/WWP!L$5*1000)</f>
        <v>7.9577567621360004</v>
      </c>
      <c r="M74" s="338">
        <f>IF(M$10=0,0,M$10/WWP!M$5*1000)</f>
        <v>7.0255818561636918</v>
      </c>
      <c r="N74" s="338">
        <f>IF(N$10=0,0,N$10/WWP!N$5*1000)</f>
        <v>6.8600903051292255</v>
      </c>
      <c r="O74" s="338">
        <f>IF(O$10=0,0,O$10/WWP!O$5*1000)</f>
        <v>7.5551855942073045</v>
      </c>
      <c r="P74" s="338">
        <f>IF(P$10=0,0,P$10/WWP!P$5*1000)</f>
        <v>7.064833971982595</v>
      </c>
      <c r="Q74" s="338">
        <f>IF(Q$10=0,0,Q$10/WWP!Q$5*1000)</f>
        <v>6.8262371035162399</v>
      </c>
      <c r="R74" s="338">
        <f>IF(R$10=0,0,R$10/WWP!R$5*1000)</f>
        <v>9.0622217850110403</v>
      </c>
      <c r="S74" s="338">
        <f>IF(S$10=0,0,S$10/WWP!S$5*1000)</f>
        <v>9.3294770569928289</v>
      </c>
      <c r="T74" s="338">
        <f>IF(T$10=0,0,T$10/WWP!T$5*1000)</f>
        <v>7.6781331366934342</v>
      </c>
      <c r="U74" s="338">
        <f>IF(U$10=0,0,U$10/WWP!U$5*1000)</f>
        <v>7.6078544930147443</v>
      </c>
      <c r="V74" s="338">
        <f>IF(V$10=0,0,V$10/WWP!V$5*1000)</f>
        <v>8.0249170295014114</v>
      </c>
      <c r="W74" s="338">
        <f>IF(W$10=0,0,W$10/WWP!W$5*1000)</f>
        <v>6.9943295145401372</v>
      </c>
      <c r="DA74" s="68"/>
    </row>
    <row r="75" spans="1:105" ht="12" customHeight="1" x14ac:dyDescent="0.25">
      <c r="A75" s="203" t="s">
        <v>2900</v>
      </c>
      <c r="B75" s="351">
        <f>IF(B$16=0,0,B$16/WWP!B$5*1000)</f>
        <v>84.540998117545229</v>
      </c>
      <c r="C75" s="351">
        <f>IF(C$16=0,0,C$16/WWP!C$5*1000)</f>
        <v>77.170641746730126</v>
      </c>
      <c r="D75" s="351">
        <f>IF(D$16=0,0,D$16/WWP!D$5*1000)</f>
        <v>65.633362172350047</v>
      </c>
      <c r="E75" s="351">
        <f>IF(E$16=0,0,E$16/WWP!E$5*1000)</f>
        <v>86.525376136380032</v>
      </c>
      <c r="F75" s="351">
        <f>IF(F$16=0,0,F$16/WWP!F$5*1000)</f>
        <v>98.081537464195634</v>
      </c>
      <c r="G75" s="351">
        <f>IF(G$16=0,0,G$16/WWP!G$5*1000)</f>
        <v>89.326231482853871</v>
      </c>
      <c r="H75" s="351">
        <f>IF(H$16=0,0,H$16/WWP!H$5*1000)</f>
        <v>81.306811397173405</v>
      </c>
      <c r="I75" s="351">
        <f>IF(I$16=0,0,I$16/WWP!I$5*1000)</f>
        <v>81.482143567443103</v>
      </c>
      <c r="J75" s="351">
        <f>IF(J$16=0,0,J$16/WWP!J$5*1000)</f>
        <v>92.610326663821624</v>
      </c>
      <c r="K75" s="351">
        <f>IF(K$16=0,0,K$16/WWP!K$5*1000)</f>
        <v>107.73640626054029</v>
      </c>
      <c r="L75" s="351">
        <f>IF(L$16=0,0,L$16/WWP!L$5*1000)</f>
        <v>86.027053872120348</v>
      </c>
      <c r="M75" s="351">
        <f>IF(M$16=0,0,M$16/WWP!M$5*1000)</f>
        <v>104.03331833394174</v>
      </c>
      <c r="N75" s="351">
        <f>IF(N$16=0,0,N$16/WWP!N$5*1000)</f>
        <v>123.01997249392444</v>
      </c>
      <c r="O75" s="351">
        <f>IF(O$16=0,0,O$16/WWP!O$5*1000)</f>
        <v>121.69275189131326</v>
      </c>
      <c r="P75" s="351">
        <f>IF(P$16=0,0,P$16/WWP!P$5*1000)</f>
        <v>120.45882654940301</v>
      </c>
      <c r="Q75" s="351">
        <f>IF(Q$16=0,0,Q$16/WWP!Q$5*1000)</f>
        <v>121.9764507050164</v>
      </c>
      <c r="R75" s="351">
        <f>IF(R$16=0,0,R$16/WWP!R$5*1000)</f>
        <v>106.15140694041928</v>
      </c>
      <c r="S75" s="351">
        <f>IF(S$16=0,0,S$16/WWP!S$5*1000)</f>
        <v>96.609092878820846</v>
      </c>
      <c r="T75" s="351">
        <f>IF(T$16=0,0,T$16/WWP!T$5*1000)</f>
        <v>116.85406979909598</v>
      </c>
      <c r="U75" s="351">
        <f>IF(U$16=0,0,U$16/WWP!U$5*1000)</f>
        <v>111.06878249575685</v>
      </c>
      <c r="V75" s="351">
        <f>IF(V$16=0,0,V$16/WWP!V$5*1000)</f>
        <v>107.83985795529217</v>
      </c>
      <c r="W75" s="351">
        <f>IF(W$16=0,0,W$16/WWP!W$5*1000)</f>
        <v>97.121905537973674</v>
      </c>
      <c r="DA75" s="175"/>
    </row>
    <row r="76" spans="1:105" ht="12" customHeight="1" x14ac:dyDescent="0.25">
      <c r="A76" s="203" t="s">
        <v>2912</v>
      </c>
      <c r="B76" s="351">
        <f>IF(B$27=0,0,B$27/WWP!B$5*1000)</f>
        <v>11.799063724987173</v>
      </c>
      <c r="C76" s="351">
        <f>IF(C$27=0,0,C$27/WWP!C$5*1000)</f>
        <v>12.296463635039663</v>
      </c>
      <c r="D76" s="351">
        <f>IF(D$27=0,0,D$27/WWP!D$5*1000)</f>
        <v>16.854004084970295</v>
      </c>
      <c r="E76" s="351">
        <f>IF(E$27=0,0,E$27/WWP!E$5*1000)</f>
        <v>15.080878729649557</v>
      </c>
      <c r="F76" s="351">
        <f>IF(F$27=0,0,F$27/WWP!F$5*1000)</f>
        <v>15.706358700302632</v>
      </c>
      <c r="G76" s="351">
        <f>IF(G$27=0,0,G$27/WWP!G$5*1000)</f>
        <v>16.679875859803499</v>
      </c>
      <c r="H76" s="351">
        <f>IF(H$27=0,0,H$27/WWP!H$5*1000)</f>
        <v>15.674183193899768</v>
      </c>
      <c r="I76" s="351">
        <f>IF(I$27=0,0,I$27/WWP!I$5*1000)</f>
        <v>16.689564014494952</v>
      </c>
      <c r="J76" s="351">
        <f>IF(J$27=0,0,J$27/WWP!J$5*1000)</f>
        <v>17.439657413429465</v>
      </c>
      <c r="K76" s="351">
        <f>IF(K$27=0,0,K$27/WWP!K$5*1000)</f>
        <v>18.463252781126513</v>
      </c>
      <c r="L76" s="351">
        <f>IF(L$27=0,0,L$27/WWP!L$5*1000)</f>
        <v>24.786977297436959</v>
      </c>
      <c r="M76" s="351">
        <f>IF(M$27=0,0,M$27/WWP!M$5*1000)</f>
        <v>21.686504559715726</v>
      </c>
      <c r="N76" s="351">
        <f>IF(N$27=0,0,N$27/WWP!N$5*1000)</f>
        <v>21.112273263085836</v>
      </c>
      <c r="O76" s="351">
        <f>IF(O$27=0,0,O$27/WWP!O$5*1000)</f>
        <v>23.624293960465394</v>
      </c>
      <c r="P76" s="351">
        <f>IF(P$27=0,0,P$27/WWP!P$5*1000)</f>
        <v>21.970441441765633</v>
      </c>
      <c r="Q76" s="351">
        <f>IF(Q$27=0,0,Q$27/WWP!Q$5*1000)</f>
        <v>21.076564943635521</v>
      </c>
      <c r="R76" s="351">
        <f>IF(R$27=0,0,R$27/WWP!R$5*1000)</f>
        <v>27.365447739634689</v>
      </c>
      <c r="S76" s="351">
        <f>IF(S$27=0,0,S$27/WWP!S$5*1000)</f>
        <v>28.673216477772677</v>
      </c>
      <c r="T76" s="351">
        <f>IF(T$27=0,0,T$27/WWP!T$5*1000)</f>
        <v>23.713013711935734</v>
      </c>
      <c r="U76" s="351">
        <f>IF(U$27=0,0,U$27/WWP!U$5*1000)</f>
        <v>22.948954494214792</v>
      </c>
      <c r="V76" s="351">
        <f>IF(V$27=0,0,V$27/WWP!V$5*1000)</f>
        <v>24.357312245860179</v>
      </c>
      <c r="W76" s="351">
        <f>IF(W$27=0,0,W$27/WWP!W$5*1000)</f>
        <v>21.045969262421622</v>
      </c>
      <c r="DA76" s="175"/>
    </row>
    <row r="77" spans="1:105" ht="12" customHeight="1" x14ac:dyDescent="0.25">
      <c r="A77" s="203" t="s">
        <v>2914</v>
      </c>
      <c r="B77" s="351">
        <f>IF(B$28=0,0,B$28/WWP!B$5*1000)</f>
        <v>15.805044888585369</v>
      </c>
      <c r="C77" s="351">
        <f>IF(C$28=0,0,C$28/WWP!C$5*1000)</f>
        <v>14.562785871296281</v>
      </c>
      <c r="D77" s="351">
        <f>IF(D$28=0,0,D$28/WWP!D$5*1000)</f>
        <v>12.767156978682387</v>
      </c>
      <c r="E77" s="351">
        <f>IF(E$28=0,0,E$28/WWP!E$5*1000)</f>
        <v>16.099196444122356</v>
      </c>
      <c r="F77" s="351">
        <f>IF(F$28=0,0,F$28/WWP!F$5*1000)</f>
        <v>18.068852205701273</v>
      </c>
      <c r="G77" s="351">
        <f>IF(G$28=0,0,G$28/WWP!G$5*1000)</f>
        <v>16.694623729050203</v>
      </c>
      <c r="H77" s="351">
        <f>IF(H$28=0,0,H$28/WWP!H$5*1000)</f>
        <v>15.202672607986695</v>
      </c>
      <c r="I77" s="351">
        <f>IF(I$28=0,0,I$28/WWP!I$5*1000)</f>
        <v>15.192096828355076</v>
      </c>
      <c r="J77" s="351">
        <f>IF(J$28=0,0,J$28/WWP!J$5*1000)</f>
        <v>17.19350638407985</v>
      </c>
      <c r="K77" s="351">
        <f>IF(K$28=0,0,K$28/WWP!K$5*1000)</f>
        <v>20.148663494003554</v>
      </c>
      <c r="L77" s="351">
        <f>IF(L$28=0,0,L$28/WWP!L$5*1000)</f>
        <v>16.704662399148017</v>
      </c>
      <c r="M77" s="351">
        <f>IF(M$28=0,0,M$28/WWP!M$5*1000)</f>
        <v>19.448915004596991</v>
      </c>
      <c r="N77" s="351">
        <f>IF(N$28=0,0,N$28/WWP!N$5*1000)</f>
        <v>21.898659342149777</v>
      </c>
      <c r="O77" s="351">
        <f>IF(O$28=0,0,O$28/WWP!O$5*1000)</f>
        <v>22.320238487721539</v>
      </c>
      <c r="P77" s="351">
        <f>IF(P$28=0,0,P$28/WWP!P$5*1000)</f>
        <v>21.832434861114766</v>
      </c>
      <c r="Q77" s="351">
        <f>IF(Q$28=0,0,Q$28/WWP!Q$5*1000)</f>
        <v>21.812768504520076</v>
      </c>
      <c r="R77" s="351">
        <f>IF(R$28=0,0,R$28/WWP!R$5*1000)</f>
        <v>19.70066745919608</v>
      </c>
      <c r="S77" s="351">
        <f>IF(S$28=0,0,S$28/WWP!S$5*1000)</f>
        <v>18.720910718631263</v>
      </c>
      <c r="T77" s="351">
        <f>IF(T$28=0,0,T$28/WWP!T$5*1000)</f>
        <v>21.347305462343989</v>
      </c>
      <c r="U77" s="351">
        <f>IF(U$28=0,0,U$28/WWP!U$5*1000)</f>
        <v>19.715204415875</v>
      </c>
      <c r="V77" s="351">
        <f>IF(V$28=0,0,V$28/WWP!V$5*1000)</f>
        <v>19.613029075974875</v>
      </c>
      <c r="W77" s="351">
        <f>IF(W$28=0,0,W$28/WWP!W$5*1000)</f>
        <v>17.310163663501484</v>
      </c>
      <c r="DA77" s="175"/>
    </row>
    <row r="78" spans="1:105" ht="12" customHeight="1" x14ac:dyDescent="0.25">
      <c r="A78" s="41" t="s">
        <v>2938</v>
      </c>
      <c r="B78" s="339">
        <f>IF(B$48=0,0,B$48/WWP!B$5*1000)</f>
        <v>9.33235347957533</v>
      </c>
      <c r="C78" s="339">
        <f>IF(C$48=0,0,C$48/WWP!C$5*1000)</f>
        <v>9.7257670494578683</v>
      </c>
      <c r="D78" s="339">
        <f>IF(D$48=0,0,D$48/WWP!D$5*1000)</f>
        <v>13.330508871992752</v>
      </c>
      <c r="E78" s="339">
        <f>IF(E$48=0,0,E$48/WWP!E$5*1000)</f>
        <v>11.928072800357016</v>
      </c>
      <c r="F78" s="339">
        <f>IF(F$48=0,0,F$48/WWP!F$5*1000)</f>
        <v>12.422790035265013</v>
      </c>
      <c r="G78" s="339">
        <f>IF(G$48=0,0,G$48/WWP!G$5*1000)</f>
        <v>13.192783863813808</v>
      </c>
      <c r="H78" s="339">
        <f>IF(H$48=0,0,H$48/WWP!H$5*1000)</f>
        <v>12.397341134730647</v>
      </c>
      <c r="I78" s="339">
        <f>IF(I$48=0,0,I$48/WWP!I$5*1000)</f>
        <v>13.200446614541576</v>
      </c>
      <c r="J78" s="339">
        <f>IF(J$48=0,0,J$48/WWP!J$5*1000)</f>
        <v>13.793725615715932</v>
      </c>
      <c r="K78" s="339">
        <f>IF(K$48=0,0,K$48/WWP!K$5*1000)</f>
        <v>14.603328310815801</v>
      </c>
      <c r="L78" s="339">
        <f>IF(L$48=0,0,L$48/WWP!L$5*1000)</f>
        <v>19.605016060724939</v>
      </c>
      <c r="M78" s="339">
        <f>IF(M$48=0,0,M$48/WWP!M$5*1000)</f>
        <v>17.152727623556359</v>
      </c>
      <c r="N78" s="339">
        <f>IF(N$48=0,0,N$48/WWP!N$5*1000)</f>
        <v>16.698545023640719</v>
      </c>
      <c r="O78" s="339">
        <f>IF(O$48=0,0,O$48/WWP!O$5*1000)</f>
        <v>18.685403103431351</v>
      </c>
      <c r="P78" s="339">
        <f>IF(P$48=0,0,P$48/WWP!P$5*1000)</f>
        <v>17.377304709581132</v>
      </c>
      <c r="Q78" s="339">
        <f>IF(Q$48=0,0,Q$48/WWP!Q$5*1000)</f>
        <v>16.670301879350696</v>
      </c>
      <c r="R78" s="339">
        <f>IF(R$48=0,0,R$48/WWP!R$5*1000)</f>
        <v>21.644431913040989</v>
      </c>
      <c r="S78" s="339">
        <f>IF(S$48=0,0,S$48/WWP!S$5*1000)</f>
        <v>22.678798742334052</v>
      </c>
      <c r="T78" s="339">
        <f>IF(T$48=0,0,T$48/WWP!T$5*1000)</f>
        <v>18.755575118825071</v>
      </c>
      <c r="U78" s="339">
        <f>IF(U$48=0,0,U$48/WWP!U$5*1000)</f>
        <v>18.151249990552461</v>
      </c>
      <c r="V78" s="339">
        <f>IF(V$48=0,0,V$48/WWP!V$5*1000)</f>
        <v>19.26517671138377</v>
      </c>
      <c r="W78" s="339">
        <f>IF(W$48=0,0,W$48/WWP!W$5*1000)</f>
        <v>16.646102526021355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PT: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28</v>
      </c>
      <c r="B5" s="225">
        <v>93.961685680360233</v>
      </c>
      <c r="C5" s="225">
        <v>87.077702417674402</v>
      </c>
      <c r="D5" s="225">
        <v>71.066037653399192</v>
      </c>
      <c r="E5" s="225">
        <v>61.517586647576238</v>
      </c>
      <c r="F5" s="225">
        <v>57.737769957563913</v>
      </c>
      <c r="G5" s="225">
        <v>62.728373927128757</v>
      </c>
      <c r="H5" s="225">
        <v>62.176367560133649</v>
      </c>
      <c r="I5" s="225">
        <v>60.530359862192078</v>
      </c>
      <c r="J5" s="225">
        <v>58.055894660551552</v>
      </c>
      <c r="K5" s="225">
        <v>50.774339245857362</v>
      </c>
      <c r="L5" s="225">
        <v>42.026497239045781</v>
      </c>
      <c r="M5" s="225">
        <v>47.511168137826751</v>
      </c>
      <c r="N5" s="225">
        <v>48.528901276344421</v>
      </c>
      <c r="O5" s="225">
        <v>43.422251575215959</v>
      </c>
      <c r="P5" s="225">
        <v>43.128718260388048</v>
      </c>
      <c r="Q5" s="225">
        <v>46.074217599805458</v>
      </c>
      <c r="R5" s="225">
        <v>51.730702772755052</v>
      </c>
      <c r="S5" s="225">
        <v>49.231687808875947</v>
      </c>
      <c r="T5" s="225">
        <v>59.825583418986803</v>
      </c>
      <c r="U5" s="225">
        <v>63.666867272170151</v>
      </c>
      <c r="V5" s="225">
        <v>56.978761519393167</v>
      </c>
      <c r="W5" s="225">
        <v>66.136453099431705</v>
      </c>
      <c r="DA5" s="89" t="s">
        <v>2940</v>
      </c>
    </row>
    <row r="6" spans="1:105" ht="12" customHeight="1" x14ac:dyDescent="0.25">
      <c r="A6" s="55" t="s">
        <v>92</v>
      </c>
      <c r="B6" s="261">
        <v>1.4833864626400859</v>
      </c>
      <c r="C6" s="261">
        <v>1.4790125841362569</v>
      </c>
      <c r="D6" s="261">
        <v>1.523837662472975</v>
      </c>
      <c r="E6" s="261">
        <v>1.0961027024352461</v>
      </c>
      <c r="F6" s="261">
        <v>0.9857073339071003</v>
      </c>
      <c r="G6" s="261">
        <v>1.1574310984472069</v>
      </c>
      <c r="H6" s="261">
        <v>1.1685455889143379</v>
      </c>
      <c r="I6" s="261">
        <v>1.175863603296166</v>
      </c>
      <c r="J6" s="261">
        <v>1.0821720253846481</v>
      </c>
      <c r="K6" s="261">
        <v>0.89969689246999462</v>
      </c>
      <c r="L6" s="261">
        <v>0.93814552034733922</v>
      </c>
      <c r="M6" s="261">
        <v>0.92612903372052791</v>
      </c>
      <c r="N6" s="261">
        <v>0.86550427260570162</v>
      </c>
      <c r="O6" s="261">
        <v>0.82412469122556531</v>
      </c>
      <c r="P6" s="261">
        <v>0.79494130183635148</v>
      </c>
      <c r="Q6" s="261">
        <v>0.82700129523250354</v>
      </c>
      <c r="R6" s="261">
        <v>1.127857052281114</v>
      </c>
      <c r="S6" s="261">
        <v>1.13273999666175</v>
      </c>
      <c r="T6" s="261">
        <v>1.169702761799388</v>
      </c>
      <c r="U6" s="261">
        <v>1.262940469606139</v>
      </c>
      <c r="V6" s="261">
        <v>1.175193644615466</v>
      </c>
      <c r="W6" s="261">
        <v>1.341506560762407</v>
      </c>
      <c r="DA6" s="67" t="s">
        <v>2941</v>
      </c>
    </row>
    <row r="7" spans="1:105" ht="12" customHeight="1" x14ac:dyDescent="0.25">
      <c r="A7" s="202" t="s">
        <v>93</v>
      </c>
      <c r="B7" s="226">
        <v>0.41830314321611162</v>
      </c>
      <c r="C7" s="226">
        <v>0.41706974438696143</v>
      </c>
      <c r="D7" s="226">
        <v>0.42971005871866041</v>
      </c>
      <c r="E7" s="226">
        <v>0.30909221383907409</v>
      </c>
      <c r="F7" s="226">
        <v>0.27796160100495371</v>
      </c>
      <c r="G7" s="226">
        <v>0.32638633203841932</v>
      </c>
      <c r="H7" s="226">
        <v>0.32952052964284628</v>
      </c>
      <c r="I7" s="226">
        <v>0.33158415129176649</v>
      </c>
      <c r="J7" s="226">
        <v>0.30516387409474183</v>
      </c>
      <c r="K7" s="226">
        <v>0.25370734298879688</v>
      </c>
      <c r="L7" s="226">
        <v>0.26454954918286949</v>
      </c>
      <c r="M7" s="226">
        <v>0.26116099586045111</v>
      </c>
      <c r="N7" s="226">
        <v>0.24406529708622629</v>
      </c>
      <c r="O7" s="226">
        <v>0.23239658539698019</v>
      </c>
      <c r="P7" s="226">
        <v>0.22416710250856189</v>
      </c>
      <c r="Q7" s="226">
        <v>0.23320776476809879</v>
      </c>
      <c r="R7" s="226">
        <v>0.31804668705684253</v>
      </c>
      <c r="S7" s="226">
        <v>0.31942363840027999</v>
      </c>
      <c r="T7" s="226">
        <v>0.32984684316076768</v>
      </c>
      <c r="U7" s="226">
        <v>0.3561391326106898</v>
      </c>
      <c r="V7" s="226">
        <v>0.33139522829090351</v>
      </c>
      <c r="W7" s="226">
        <v>0.37829414326272143</v>
      </c>
      <c r="DA7" s="174" t="s">
        <v>2942</v>
      </c>
    </row>
    <row r="8" spans="1:105" ht="12" customHeight="1" x14ac:dyDescent="0.25">
      <c r="A8" s="202" t="s">
        <v>94</v>
      </c>
      <c r="B8" s="226">
        <v>5.6746979994148887</v>
      </c>
      <c r="C8" s="226">
        <v>5.657965718097457</v>
      </c>
      <c r="D8" s="226">
        <v>5.8294441485452264</v>
      </c>
      <c r="E8" s="226">
        <v>4.1931431689030534</v>
      </c>
      <c r="F8" s="226">
        <v>3.7708254568913242</v>
      </c>
      <c r="G8" s="226">
        <v>4.4277550754570649</v>
      </c>
      <c r="H8" s="226">
        <v>4.470273581865766</v>
      </c>
      <c r="I8" s="226">
        <v>4.4982686611105489</v>
      </c>
      <c r="J8" s="226">
        <v>4.1398513348594639</v>
      </c>
      <c r="K8" s="226">
        <v>3.441792334205775</v>
      </c>
      <c r="L8" s="226">
        <v>3.588877640153286</v>
      </c>
      <c r="M8" s="226">
        <v>3.5429085455588818</v>
      </c>
      <c r="N8" s="226">
        <v>3.310988395767962</v>
      </c>
      <c r="O8" s="226">
        <v>3.1526907210968829</v>
      </c>
      <c r="P8" s="226">
        <v>3.0410496042645412</v>
      </c>
      <c r="Q8" s="226">
        <v>3.1636951757109739</v>
      </c>
      <c r="R8" s="226">
        <v>4.3146195003119043</v>
      </c>
      <c r="S8" s="226">
        <v>4.3332992142003066</v>
      </c>
      <c r="T8" s="226">
        <v>4.4747003491453361</v>
      </c>
      <c r="U8" s="226">
        <v>4.8313813943662369</v>
      </c>
      <c r="V8" s="226">
        <v>4.4957057327835033</v>
      </c>
      <c r="W8" s="226">
        <v>5.1319361395624634</v>
      </c>
      <c r="DA8" s="174" t="s">
        <v>2943</v>
      </c>
    </row>
    <row r="9" spans="1:105" ht="12" customHeight="1" x14ac:dyDescent="0.25">
      <c r="A9" s="202" t="s">
        <v>95</v>
      </c>
      <c r="B9" s="226">
        <v>12.945868876591319</v>
      </c>
      <c r="C9" s="226">
        <v>12.90769699150351</v>
      </c>
      <c r="D9" s="226">
        <v>13.29889618412475</v>
      </c>
      <c r="E9" s="226">
        <v>9.5659507609022842</v>
      </c>
      <c r="F9" s="226">
        <v>8.6025039440796771</v>
      </c>
      <c r="G9" s="226">
        <v>10.101178358820009</v>
      </c>
      <c r="H9" s="226">
        <v>10.198177178643069</v>
      </c>
      <c r="I9" s="226">
        <v>10.262043242551689</v>
      </c>
      <c r="J9" s="226">
        <v>9.4443744063909953</v>
      </c>
      <c r="K9" s="226">
        <v>7.8518702252841219</v>
      </c>
      <c r="L9" s="226">
        <v>8.1874206078183374</v>
      </c>
      <c r="M9" s="226">
        <v>8.0825498515144538</v>
      </c>
      <c r="N9" s="226">
        <v>7.5534630438390051</v>
      </c>
      <c r="O9" s="226">
        <v>7.1923335282291134</v>
      </c>
      <c r="P9" s="226">
        <v>6.9376431006686099</v>
      </c>
      <c r="Q9" s="226">
        <v>7.2174383402397471</v>
      </c>
      <c r="R9" s="226">
        <v>9.8430785760195807</v>
      </c>
      <c r="S9" s="226">
        <v>9.8856932009170571</v>
      </c>
      <c r="T9" s="226">
        <v>10.208276103511739</v>
      </c>
      <c r="U9" s="226">
        <v>11.021983906582751</v>
      </c>
      <c r="V9" s="226">
        <v>10.256196352714481</v>
      </c>
      <c r="W9" s="226">
        <v>11.70764899782616</v>
      </c>
      <c r="DA9" s="174" t="s">
        <v>2944</v>
      </c>
    </row>
    <row r="10" spans="1:105" ht="12" customHeight="1" x14ac:dyDescent="0.25">
      <c r="A10" s="56" t="s">
        <v>96</v>
      </c>
      <c r="B10" s="262">
        <v>4.3725935625533721</v>
      </c>
      <c r="C10" s="262">
        <v>4.2940407264637814</v>
      </c>
      <c r="D10" s="262">
        <v>4.5056421930510311</v>
      </c>
      <c r="E10" s="262">
        <v>3.177390345966415</v>
      </c>
      <c r="F10" s="262">
        <v>2.8047818041371988</v>
      </c>
      <c r="G10" s="262">
        <v>3.2935710338402369</v>
      </c>
      <c r="H10" s="262">
        <v>3.3211420686352859</v>
      </c>
      <c r="I10" s="262">
        <v>3.398535778711576</v>
      </c>
      <c r="J10" s="262">
        <v>3.099001689533651</v>
      </c>
      <c r="K10" s="262">
        <v>2.636817894040933</v>
      </c>
      <c r="L10" s="262">
        <v>2.6803308734359939</v>
      </c>
      <c r="M10" s="262">
        <v>2.6564727528004699</v>
      </c>
      <c r="N10" s="262">
        <v>2.480701119104574</v>
      </c>
      <c r="O10" s="262">
        <v>2.3273450448669188</v>
      </c>
      <c r="P10" s="262">
        <v>2.2539680067184231</v>
      </c>
      <c r="Q10" s="262">
        <v>2.3602108164124749</v>
      </c>
      <c r="R10" s="262">
        <v>3.3289876440667272</v>
      </c>
      <c r="S10" s="262">
        <v>3.284715817324654</v>
      </c>
      <c r="T10" s="262">
        <v>3.3557965289489231</v>
      </c>
      <c r="U10" s="262">
        <v>3.7239541410651462</v>
      </c>
      <c r="V10" s="262">
        <v>3.4450837862628569</v>
      </c>
      <c r="W10" s="262">
        <v>3.9693688567720931</v>
      </c>
      <c r="DA10" s="68" t="s">
        <v>2945</v>
      </c>
    </row>
    <row r="11" spans="1:105" ht="12" customHeight="1" x14ac:dyDescent="0.25">
      <c r="A11" s="37" t="s">
        <v>160</v>
      </c>
      <c r="B11" s="228">
        <v>0.25312539399065193</v>
      </c>
      <c r="C11" s="228">
        <v>0.20780466977841189</v>
      </c>
      <c r="D11" s="228">
        <v>4.59880450292647E-2</v>
      </c>
      <c r="E11" s="228">
        <v>9.1568945291233383E-2</v>
      </c>
      <c r="F11" s="228">
        <v>9.1282984350130672E-2</v>
      </c>
      <c r="G11" s="228">
        <v>8.6811318464687579E-2</v>
      </c>
      <c r="H11" s="228">
        <v>8.838901387874705E-2</v>
      </c>
      <c r="I11" s="228">
        <v>6.3740408262963191E-2</v>
      </c>
      <c r="J11" s="228">
        <v>5.8168987396408418E-2</v>
      </c>
      <c r="K11" s="228">
        <v>6.4994644930456674E-2</v>
      </c>
      <c r="L11" s="228">
        <v>2.1949737092077121E-2</v>
      </c>
      <c r="M11" s="228">
        <v>3.4035716212631822E-2</v>
      </c>
      <c r="N11" s="228">
        <v>4.3352504869161132E-2</v>
      </c>
      <c r="O11" s="228">
        <v>2.9095210085936709E-2</v>
      </c>
      <c r="P11" s="228">
        <v>4.0112264043335052E-2</v>
      </c>
      <c r="Q11" s="228">
        <v>5.1918593480204341E-2</v>
      </c>
      <c r="R11" s="228">
        <v>1.6445920999097339E-2</v>
      </c>
      <c r="S11" s="228">
        <v>1.522840965333727E-2</v>
      </c>
      <c r="T11" s="228">
        <v>3.0756737524604141E-2</v>
      </c>
      <c r="U11" s="228">
        <v>2.645931331196397E-2</v>
      </c>
      <c r="V11" s="228">
        <v>2.1339011348324759E-2</v>
      </c>
      <c r="W11" s="228">
        <v>2.1262658459853031E-2</v>
      </c>
      <c r="DA11" s="69" t="s">
        <v>2946</v>
      </c>
    </row>
    <row r="12" spans="1:105" ht="12" customHeight="1" x14ac:dyDescent="0.25">
      <c r="A12" s="37" t="s">
        <v>162</v>
      </c>
      <c r="B12" s="228">
        <v>8.0882760337426043E-2</v>
      </c>
      <c r="C12" s="228">
        <v>7.9908881905376206E-2</v>
      </c>
      <c r="D12" s="228">
        <v>3.6501701226464567E-2</v>
      </c>
      <c r="E12" s="228">
        <v>7.3383600076620453E-2</v>
      </c>
      <c r="F12" s="228">
        <v>0.12226475125164531</v>
      </c>
      <c r="G12" s="228">
        <v>9.0019840803182025E-2</v>
      </c>
      <c r="H12" s="228">
        <v>7.6872615805583452E-2</v>
      </c>
      <c r="I12" s="228">
        <v>5.7558515290300823E-2</v>
      </c>
      <c r="J12" s="228">
        <v>9.3005854271607735E-2</v>
      </c>
      <c r="K12" s="228">
        <v>6.5649892552612041E-2</v>
      </c>
      <c r="L12" s="228">
        <v>3.1600081259064848E-2</v>
      </c>
      <c r="M12" s="228">
        <v>6.7651819530745644E-2</v>
      </c>
      <c r="N12" s="228">
        <v>8.3553204539555601E-2</v>
      </c>
      <c r="O12" s="228">
        <v>8.5969910692848428E-2</v>
      </c>
      <c r="P12" s="228">
        <v>7.8239719464600593E-2</v>
      </c>
      <c r="Q12" s="228">
        <v>7.2943827652681648E-2</v>
      </c>
      <c r="R12" s="228">
        <v>3.4918602542529258E-2</v>
      </c>
      <c r="S12" s="228">
        <v>3.7220736622460518E-2</v>
      </c>
      <c r="T12" s="228">
        <v>9.4638016603533132E-2</v>
      </c>
      <c r="U12" s="228">
        <v>5.8208537352352437E-2</v>
      </c>
      <c r="V12" s="228">
        <v>5.363271726186622E-2</v>
      </c>
      <c r="W12" s="228">
        <v>5.6783336270057272E-2</v>
      </c>
      <c r="DA12" s="69" t="s">
        <v>2947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2948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2949</v>
      </c>
    </row>
    <row r="15" spans="1:105" ht="12" customHeight="1" x14ac:dyDescent="0.25">
      <c r="A15" s="37" t="s">
        <v>38</v>
      </c>
      <c r="B15" s="228">
        <v>4.0385854082252939</v>
      </c>
      <c r="C15" s="228">
        <v>4.0063271747799929</v>
      </c>
      <c r="D15" s="228">
        <v>4.4231524467953021</v>
      </c>
      <c r="E15" s="228">
        <v>3.012437800598561</v>
      </c>
      <c r="F15" s="228">
        <v>2.5912340685354232</v>
      </c>
      <c r="G15" s="228">
        <v>3.1167398745723669</v>
      </c>
      <c r="H15" s="228">
        <v>3.1558804389509558</v>
      </c>
      <c r="I15" s="228">
        <v>3.277236855158312</v>
      </c>
      <c r="J15" s="228">
        <v>2.9478268478656351</v>
      </c>
      <c r="K15" s="228">
        <v>2.5061733565578641</v>
      </c>
      <c r="L15" s="228">
        <v>2.626781055084852</v>
      </c>
      <c r="M15" s="228">
        <v>2.554785217057093</v>
      </c>
      <c r="N15" s="228">
        <v>2.3537954096958571</v>
      </c>
      <c r="O15" s="228">
        <v>2.2122799240881341</v>
      </c>
      <c r="P15" s="228">
        <v>2.135616023210487</v>
      </c>
      <c r="Q15" s="228">
        <v>2.2353483952795892</v>
      </c>
      <c r="R15" s="228">
        <v>3.2776231205250999</v>
      </c>
      <c r="S15" s="228">
        <v>3.232266671048857</v>
      </c>
      <c r="T15" s="228">
        <v>3.2304017748207858</v>
      </c>
      <c r="U15" s="228">
        <v>3.6392862904008298</v>
      </c>
      <c r="V15" s="228">
        <v>3.370112057652666</v>
      </c>
      <c r="W15" s="228">
        <v>3.8913228620421818</v>
      </c>
      <c r="DA15" s="69" t="s">
        <v>2950</v>
      </c>
    </row>
    <row r="16" spans="1:105" ht="12" customHeight="1" x14ac:dyDescent="0.25">
      <c r="A16" s="57" t="s">
        <v>2900</v>
      </c>
      <c r="B16" s="263">
        <v>49.253598178233567</v>
      </c>
      <c r="C16" s="263">
        <v>43.245300542136583</v>
      </c>
      <c r="D16" s="263">
        <v>27.81454422240931</v>
      </c>
      <c r="E16" s="263">
        <v>29.38709333233443</v>
      </c>
      <c r="F16" s="263">
        <v>28.64426188257146</v>
      </c>
      <c r="G16" s="263">
        <v>29.082407512326508</v>
      </c>
      <c r="H16" s="263">
        <v>28.340762440580349</v>
      </c>
      <c r="I16" s="263">
        <v>26.669525171047621</v>
      </c>
      <c r="J16" s="263">
        <v>26.66064991382526</v>
      </c>
      <c r="K16" s="263">
        <v>24.36774296390135</v>
      </c>
      <c r="L16" s="263">
        <v>15.68318797903714</v>
      </c>
      <c r="M16" s="263">
        <v>20.87176836233721</v>
      </c>
      <c r="N16" s="263">
        <v>23.23425188834009</v>
      </c>
      <c r="O16" s="263">
        <v>19.602890514742459</v>
      </c>
      <c r="P16" s="263">
        <v>20.032085403801531</v>
      </c>
      <c r="Q16" s="263">
        <v>21.933951817949591</v>
      </c>
      <c r="R16" s="263">
        <v>19.843148644447961</v>
      </c>
      <c r="S16" s="263">
        <v>17.495301634231939</v>
      </c>
      <c r="T16" s="263">
        <v>26.16643098249008</v>
      </c>
      <c r="U16" s="263">
        <v>27.42032140490123</v>
      </c>
      <c r="V16" s="263">
        <v>23.45981925565092</v>
      </c>
      <c r="W16" s="263">
        <v>27.773089928932951</v>
      </c>
      <c r="DA16" s="70" t="s">
        <v>2951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2952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2953</v>
      </c>
    </row>
    <row r="19" spans="1:105" ht="12" customHeight="1" x14ac:dyDescent="0.25">
      <c r="A19" s="46" t="s">
        <v>33</v>
      </c>
      <c r="B19" s="231">
        <v>7.0693704563863706</v>
      </c>
      <c r="C19" s="231">
        <v>7.0784593185241196</v>
      </c>
      <c r="D19" s="231">
        <v>3.5574754417473708</v>
      </c>
      <c r="E19" s="231">
        <v>3.0776962760742279</v>
      </c>
      <c r="F19" s="231">
        <v>1.141164766649865</v>
      </c>
      <c r="G19" s="231">
        <v>2.2986593092948739</v>
      </c>
      <c r="H19" s="231">
        <v>1.518539768756062</v>
      </c>
      <c r="I19" s="231">
        <v>0.71356994200138679</v>
      </c>
      <c r="J19" s="231">
        <v>0.36185962401781391</v>
      </c>
      <c r="K19" s="231">
        <v>0.38337257901500132</v>
      </c>
      <c r="L19" s="231">
        <v>0.36104624877619068</v>
      </c>
      <c r="M19" s="231">
        <v>0.3583444600625012</v>
      </c>
      <c r="N19" s="231">
        <v>0.31597859265947797</v>
      </c>
      <c r="O19" s="231">
        <v>0.34143953799254573</v>
      </c>
      <c r="P19" s="231">
        <v>0.33291084993855119</v>
      </c>
      <c r="Q19" s="231">
        <v>0.32126263780735859</v>
      </c>
      <c r="R19" s="231">
        <v>0.31579992411948798</v>
      </c>
      <c r="S19" s="231">
        <v>0.30842646045274758</v>
      </c>
      <c r="T19" s="231">
        <v>0.26727935023284449</v>
      </c>
      <c r="U19" s="231">
        <v>0.20975427211468731</v>
      </c>
      <c r="V19" s="231">
        <v>0.20795392264986359</v>
      </c>
      <c r="W19" s="231">
        <v>0.19104398723868479</v>
      </c>
      <c r="DA19" s="73" t="s">
        <v>2954</v>
      </c>
    </row>
    <row r="20" spans="1:105" ht="12" customHeight="1" x14ac:dyDescent="0.25">
      <c r="A20" s="46" t="s">
        <v>160</v>
      </c>
      <c r="B20" s="231">
        <v>5.4091443371521546</v>
      </c>
      <c r="C20" s="231">
        <v>5.8157923962335003</v>
      </c>
      <c r="D20" s="231">
        <v>3.147362030436649</v>
      </c>
      <c r="E20" s="231">
        <v>3.037104049638764</v>
      </c>
      <c r="F20" s="231">
        <v>2.6631339570552131</v>
      </c>
      <c r="G20" s="231">
        <v>3.3683197693377971</v>
      </c>
      <c r="H20" s="231">
        <v>3.6471752405844091</v>
      </c>
      <c r="I20" s="231">
        <v>2.8889691970779778</v>
      </c>
      <c r="J20" s="231">
        <v>2.2741636568665391</v>
      </c>
      <c r="K20" s="231">
        <v>2.0562839937022859</v>
      </c>
      <c r="L20" s="231">
        <v>1.9603667233801221</v>
      </c>
      <c r="M20" s="231">
        <v>1.6127480923055471</v>
      </c>
      <c r="N20" s="231">
        <v>1.4175635398406889</v>
      </c>
      <c r="O20" s="231">
        <v>1.228366270049323</v>
      </c>
      <c r="P20" s="231">
        <v>1.4951804228281631</v>
      </c>
      <c r="Q20" s="231">
        <v>1.729589133453203</v>
      </c>
      <c r="R20" s="231">
        <v>1.1422510784677891</v>
      </c>
      <c r="S20" s="231">
        <v>1.419720001393473</v>
      </c>
      <c r="T20" s="231">
        <v>1.3843209183909151</v>
      </c>
      <c r="U20" s="231">
        <v>1.1933424673397111</v>
      </c>
      <c r="V20" s="231">
        <v>1.152476345339321</v>
      </c>
      <c r="W20" s="231">
        <v>1.048598963055368</v>
      </c>
      <c r="DA20" s="73" t="s">
        <v>2955</v>
      </c>
    </row>
    <row r="21" spans="1:105" ht="12" customHeight="1" x14ac:dyDescent="0.25">
      <c r="A21" s="46" t="s">
        <v>70</v>
      </c>
      <c r="B21" s="231">
        <v>18.135269574994211</v>
      </c>
      <c r="C21" s="231">
        <v>13.775482508941989</v>
      </c>
      <c r="D21" s="231">
        <v>3.5665279756577339</v>
      </c>
      <c r="E21" s="231">
        <v>2.8926726128120279</v>
      </c>
      <c r="F21" s="231">
        <v>3.1291711472195911</v>
      </c>
      <c r="G21" s="231">
        <v>2.005528828421403</v>
      </c>
      <c r="H21" s="231">
        <v>1.9873253678727649</v>
      </c>
      <c r="I21" s="231">
        <v>1.9118073547928001</v>
      </c>
      <c r="J21" s="231">
        <v>2.492992271143748</v>
      </c>
      <c r="K21" s="231">
        <v>6.1627991755828777</v>
      </c>
      <c r="L21" s="231">
        <v>0</v>
      </c>
      <c r="M21" s="231">
        <v>1.3715526022426909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0.1552489917493666</v>
      </c>
      <c r="T21" s="231">
        <v>0.17429872433319729</v>
      </c>
      <c r="U21" s="231">
        <v>0</v>
      </c>
      <c r="V21" s="231">
        <v>2.2715760214319491E-2</v>
      </c>
      <c r="W21" s="231">
        <v>5.9645720852769136E-3</v>
      </c>
      <c r="DA21" s="73" t="s">
        <v>2956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2957</v>
      </c>
    </row>
    <row r="23" spans="1:105" ht="12" customHeight="1" x14ac:dyDescent="0.25">
      <c r="A23" s="46" t="s">
        <v>162</v>
      </c>
      <c r="B23" s="231">
        <v>1.651570456026155</v>
      </c>
      <c r="C23" s="231">
        <v>2.1369626616178401</v>
      </c>
      <c r="D23" s="231">
        <v>2.387058963022914</v>
      </c>
      <c r="E23" s="231">
        <v>2.3257271356406908</v>
      </c>
      <c r="F23" s="231">
        <v>3.4084171202375599</v>
      </c>
      <c r="G23" s="231">
        <v>3.337517027189794</v>
      </c>
      <c r="H23" s="231">
        <v>3.0309466289973521</v>
      </c>
      <c r="I23" s="231">
        <v>2.4927914175777728</v>
      </c>
      <c r="J23" s="231">
        <v>3.4744717487969621</v>
      </c>
      <c r="K23" s="231">
        <v>1.984667813155528</v>
      </c>
      <c r="L23" s="231">
        <v>2.6967735872138201</v>
      </c>
      <c r="M23" s="231">
        <v>3.0630875636923842</v>
      </c>
      <c r="N23" s="231">
        <v>2.6105964157272479</v>
      </c>
      <c r="O23" s="231">
        <v>3.4681761563137079</v>
      </c>
      <c r="P23" s="231">
        <v>2.78671142771509</v>
      </c>
      <c r="Q23" s="231">
        <v>2.321971397325727</v>
      </c>
      <c r="R23" s="231">
        <v>2.3174401088680749</v>
      </c>
      <c r="S23" s="231">
        <v>3.31574711956881</v>
      </c>
      <c r="T23" s="231">
        <v>4.0701501645865932</v>
      </c>
      <c r="U23" s="231">
        <v>2.5085427188156642</v>
      </c>
      <c r="V23" s="231">
        <v>2.767807067791956</v>
      </c>
      <c r="W23" s="231">
        <v>2.6758456205765211</v>
      </c>
      <c r="DA23" s="73" t="s">
        <v>2958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2959</v>
      </c>
    </row>
    <row r="25" spans="1:105" ht="12" customHeight="1" x14ac:dyDescent="0.25">
      <c r="A25" s="46" t="s">
        <v>73</v>
      </c>
      <c r="B25" s="231">
        <v>13.56720481047507</v>
      </c>
      <c r="C25" s="231">
        <v>12.00675873111293</v>
      </c>
      <c r="D25" s="231">
        <v>11.97208561926878</v>
      </c>
      <c r="E25" s="231">
        <v>14.200059322492059</v>
      </c>
      <c r="F25" s="231">
        <v>14.68554530668243</v>
      </c>
      <c r="G25" s="231">
        <v>14.15671013042415</v>
      </c>
      <c r="H25" s="231">
        <v>14.36478001066231</v>
      </c>
      <c r="I25" s="231">
        <v>14.79824072262773</v>
      </c>
      <c r="J25" s="231">
        <v>14.728863289901909</v>
      </c>
      <c r="K25" s="231">
        <v>9.8134581397816021</v>
      </c>
      <c r="L25" s="231">
        <v>6.3371587820432387</v>
      </c>
      <c r="M25" s="231">
        <v>10.55036319636338</v>
      </c>
      <c r="N25" s="231">
        <v>15.994572313794659</v>
      </c>
      <c r="O25" s="231">
        <v>13.194445451117749</v>
      </c>
      <c r="P25" s="231">
        <v>13.97466849079794</v>
      </c>
      <c r="Q25" s="231">
        <v>15.665130937513521</v>
      </c>
      <c r="R25" s="231">
        <v>15.55243552168535</v>
      </c>
      <c r="S25" s="231">
        <v>12.29615906106754</v>
      </c>
      <c r="T25" s="231">
        <v>20.270381824946529</v>
      </c>
      <c r="U25" s="231">
        <v>23.50868194663116</v>
      </c>
      <c r="V25" s="231">
        <v>19.308866159655459</v>
      </c>
      <c r="W25" s="231">
        <v>23.851636785977099</v>
      </c>
      <c r="DA25" s="73" t="s">
        <v>2960</v>
      </c>
    </row>
    <row r="26" spans="1:105" ht="12" customHeight="1" x14ac:dyDescent="0.25">
      <c r="A26" s="46" t="s">
        <v>79</v>
      </c>
      <c r="B26" s="231">
        <v>3.421038543199594</v>
      </c>
      <c r="C26" s="231">
        <v>2.4318449257062009</v>
      </c>
      <c r="D26" s="231">
        <v>3.1840341922758642</v>
      </c>
      <c r="E26" s="231">
        <v>3.85383393567666</v>
      </c>
      <c r="F26" s="231">
        <v>3.616829584726807</v>
      </c>
      <c r="G26" s="231">
        <v>3.915672447658495</v>
      </c>
      <c r="H26" s="231">
        <v>3.7919954237074558</v>
      </c>
      <c r="I26" s="231">
        <v>3.864146536969955</v>
      </c>
      <c r="J26" s="231">
        <v>3.328299323098288</v>
      </c>
      <c r="K26" s="231">
        <v>3.9671612626640602</v>
      </c>
      <c r="L26" s="231">
        <v>4.3278426376237631</v>
      </c>
      <c r="M26" s="231">
        <v>3.915672447670707</v>
      </c>
      <c r="N26" s="231">
        <v>2.8955410263180141</v>
      </c>
      <c r="O26" s="231">
        <v>1.370463099269136</v>
      </c>
      <c r="P26" s="231">
        <v>1.4426142125217889</v>
      </c>
      <c r="Q26" s="231">
        <v>1.8959977118497759</v>
      </c>
      <c r="R26" s="231">
        <v>0.51522201130725453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2961</v>
      </c>
    </row>
    <row r="27" spans="1:105" ht="12" customHeight="1" x14ac:dyDescent="0.25">
      <c r="A27" s="57" t="s">
        <v>2912</v>
      </c>
      <c r="B27" s="263">
        <v>6.9809710662706719</v>
      </c>
      <c r="C27" s="263">
        <v>6.9603871388507912</v>
      </c>
      <c r="D27" s="263">
        <v>7.1713386223603628</v>
      </c>
      <c r="E27" s="263">
        <v>5.1583733868940582</v>
      </c>
      <c r="F27" s="263">
        <v>4.6388412939736083</v>
      </c>
      <c r="G27" s="263">
        <v>5.4469912008508592</v>
      </c>
      <c r="H27" s="263">
        <v>5.4992971496521488</v>
      </c>
      <c r="I27" s="263">
        <v>5.5337364869042691</v>
      </c>
      <c r="J27" s="263">
        <v>5.0928141709560188</v>
      </c>
      <c r="K27" s="263">
        <v>4.2340672056345738</v>
      </c>
      <c r="L27" s="263">
        <v>4.4150104496977862</v>
      </c>
      <c r="M27" s="263">
        <v>4.3584596131000861</v>
      </c>
      <c r="N27" s="263">
        <v>4.073153178195092</v>
      </c>
      <c r="O27" s="263">
        <v>3.8784165619292268</v>
      </c>
      <c r="P27" s="263">
        <v>3.7410764944061472</v>
      </c>
      <c r="Q27" s="263">
        <v>3.8919541597483498</v>
      </c>
      <c r="R27" s="263">
        <v>5.3078126618809094</v>
      </c>
      <c r="S27" s="263">
        <v>5.3307923062945157</v>
      </c>
      <c r="T27" s="263">
        <v>5.5047429256738836</v>
      </c>
      <c r="U27" s="263">
        <v>5.9435292816757386</v>
      </c>
      <c r="V27" s="263">
        <v>5.5305835916316273</v>
      </c>
      <c r="W27" s="263">
        <v>6.3132694828743832</v>
      </c>
      <c r="DA27" s="70" t="s">
        <v>2962</v>
      </c>
    </row>
    <row r="28" spans="1:105" ht="12" customHeight="1" x14ac:dyDescent="0.25">
      <c r="A28" s="57" t="s">
        <v>2914</v>
      </c>
      <c r="B28" s="263">
        <f t="shared" ref="B28:W28" si="0">B29+B35+B46+B47</f>
        <v>6.3904808682082814</v>
      </c>
      <c r="C28" s="263">
        <f t="shared" si="0"/>
        <v>5.6934375464512605</v>
      </c>
      <c r="D28" s="263">
        <f t="shared" si="0"/>
        <v>3.8751747999040558</v>
      </c>
      <c r="E28" s="263">
        <f t="shared" si="0"/>
        <v>3.8704818864979331</v>
      </c>
      <c r="F28" s="263">
        <f t="shared" si="0"/>
        <v>3.7323330606421457</v>
      </c>
      <c r="G28" s="263">
        <f t="shared" si="0"/>
        <v>3.86636847191944</v>
      </c>
      <c r="H28" s="263">
        <f t="shared" si="0"/>
        <v>3.7740981566703997</v>
      </c>
      <c r="I28" s="263">
        <f t="shared" si="0"/>
        <v>3.5544725372401929</v>
      </c>
      <c r="J28" s="263">
        <f t="shared" si="0"/>
        <v>3.532404049407214</v>
      </c>
      <c r="K28" s="263">
        <f t="shared" si="0"/>
        <v>3.1816015747022348</v>
      </c>
      <c r="L28" s="263">
        <f t="shared" si="0"/>
        <v>2.1949639796220022</v>
      </c>
      <c r="M28" s="263">
        <f t="shared" si="0"/>
        <v>2.7898913929432472</v>
      </c>
      <c r="N28" s="263">
        <f t="shared" si="0"/>
        <v>3.0082168652074515</v>
      </c>
      <c r="O28" s="263">
        <f t="shared" si="0"/>
        <v>2.6331925595143977</v>
      </c>
      <c r="P28" s="263">
        <f t="shared" si="0"/>
        <v>2.6516582838670568</v>
      </c>
      <c r="Q28" s="263">
        <f t="shared" si="0"/>
        <v>2.8554048599406023</v>
      </c>
      <c r="R28" s="263">
        <f t="shared" si="0"/>
        <v>2.7492960435657707</v>
      </c>
      <c r="S28" s="263">
        <f t="shared" si="0"/>
        <v>2.5306612598604663</v>
      </c>
      <c r="T28" s="263">
        <f t="shared" si="0"/>
        <v>3.536510895206777</v>
      </c>
      <c r="U28" s="263">
        <f t="shared" si="0"/>
        <v>3.6221454643196136</v>
      </c>
      <c r="V28" s="263">
        <f t="shared" si="0"/>
        <v>3.1813630741853904</v>
      </c>
      <c r="W28" s="263">
        <f t="shared" si="0"/>
        <v>3.6956841381331595</v>
      </c>
      <c r="DA28" s="70"/>
    </row>
    <row r="29" spans="1:105" ht="12" customHeight="1" x14ac:dyDescent="0.25">
      <c r="A29" s="60" t="s">
        <v>2915</v>
      </c>
      <c r="B29" s="331">
        <v>3.2365773595493028</v>
      </c>
      <c r="C29" s="331">
        <v>2.8536939928260869</v>
      </c>
      <c r="D29" s="331">
        <v>1.8198644465032561</v>
      </c>
      <c r="E29" s="331">
        <v>1.904360579646279</v>
      </c>
      <c r="F29" s="331">
        <v>1.8489592092297871</v>
      </c>
      <c r="G29" s="331">
        <v>1.891578191115401</v>
      </c>
      <c r="H29" s="331">
        <v>1.83342876945026</v>
      </c>
      <c r="I29" s="331">
        <v>1.6977771647729361</v>
      </c>
      <c r="J29" s="331">
        <v>1.7136166674275779</v>
      </c>
      <c r="K29" s="331">
        <v>1.5549692299536619</v>
      </c>
      <c r="L29" s="331">
        <v>1.0045329781169721</v>
      </c>
      <c r="M29" s="331">
        <v>1.3344739263482781</v>
      </c>
      <c r="N29" s="331">
        <v>1.4541883999719889</v>
      </c>
      <c r="O29" s="331">
        <v>1.284521526710994</v>
      </c>
      <c r="P29" s="331">
        <v>1.2923344940379571</v>
      </c>
      <c r="Q29" s="331">
        <v>1.384376553008053</v>
      </c>
      <c r="R29" s="331">
        <v>1.2667370902317481</v>
      </c>
      <c r="S29" s="331">
        <v>1.1682310580763999</v>
      </c>
      <c r="T29" s="331">
        <v>1.708437129435491</v>
      </c>
      <c r="U29" s="331">
        <v>1.691608396914313</v>
      </c>
      <c r="V29" s="331">
        <v>1.4918296709743979</v>
      </c>
      <c r="W29" s="331">
        <v>1.7154030873878661</v>
      </c>
      <c r="DA29" s="72" t="s">
        <v>2963</v>
      </c>
    </row>
    <row r="30" spans="1:105" ht="12" customHeight="1" x14ac:dyDescent="0.25">
      <c r="A30" s="59" t="s">
        <v>30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2964</v>
      </c>
    </row>
    <row r="31" spans="1:105" ht="12" customHeight="1" x14ac:dyDescent="0.25">
      <c r="A31" s="59" t="s">
        <v>33</v>
      </c>
      <c r="B31" s="297">
        <v>0.706402450318797</v>
      </c>
      <c r="C31" s="297">
        <v>0.69963503323579679</v>
      </c>
      <c r="D31" s="297">
        <v>0.51182591180727843</v>
      </c>
      <c r="E31" s="297">
        <v>0.51787377001453527</v>
      </c>
      <c r="F31" s="297">
        <v>0.204084760106618</v>
      </c>
      <c r="G31" s="297">
        <v>0.39601063789082341</v>
      </c>
      <c r="H31" s="297">
        <v>0.2743655419330091</v>
      </c>
      <c r="I31" s="297">
        <v>0.15176509848580691</v>
      </c>
      <c r="J31" s="297">
        <v>7.2104046161788574E-2</v>
      </c>
      <c r="K31" s="297">
        <v>5.6085854089928583E-2</v>
      </c>
      <c r="L31" s="297">
        <v>7.2709671978512233E-2</v>
      </c>
      <c r="M31" s="297">
        <v>7.4721379365207882E-2</v>
      </c>
      <c r="N31" s="297">
        <v>0.1062663066604566</v>
      </c>
      <c r="O31" s="297">
        <v>8.730850599127081E-2</v>
      </c>
      <c r="P31" s="297">
        <v>9.3658826687436622E-2</v>
      </c>
      <c r="Q31" s="297">
        <v>0.1023318936473467</v>
      </c>
      <c r="R31" s="297">
        <v>0.1063993403140772</v>
      </c>
      <c r="S31" s="297">
        <v>6.9524580482933626E-2</v>
      </c>
      <c r="T31" s="297">
        <v>7.762978439428414E-2</v>
      </c>
      <c r="U31" s="297">
        <v>9.1087217641910509E-2</v>
      </c>
      <c r="V31" s="297">
        <v>7.5000644617168058E-2</v>
      </c>
      <c r="W31" s="297">
        <v>8.3849492280708413E-2</v>
      </c>
      <c r="DA31" s="122" t="s">
        <v>2965</v>
      </c>
    </row>
    <row r="32" spans="1:105" ht="12" customHeight="1" x14ac:dyDescent="0.25">
      <c r="A32" s="59" t="s">
        <v>160</v>
      </c>
      <c r="B32" s="297">
        <v>0.53041850070912155</v>
      </c>
      <c r="C32" s="297">
        <v>0.56410550747016563</v>
      </c>
      <c r="D32" s="297">
        <v>0.44437098713329731</v>
      </c>
      <c r="E32" s="297">
        <v>0.50150638142710013</v>
      </c>
      <c r="F32" s="297">
        <v>0.4673840311773369</v>
      </c>
      <c r="G32" s="297">
        <v>0.56946127417262749</v>
      </c>
      <c r="H32" s="297">
        <v>0.64666397038988299</v>
      </c>
      <c r="I32" s="297">
        <v>0.60297167106976801</v>
      </c>
      <c r="J32" s="297">
        <v>0.44469255670052849</v>
      </c>
      <c r="K32" s="297">
        <v>0.29521201100629529</v>
      </c>
      <c r="L32" s="297">
        <v>0.38742291734638229</v>
      </c>
      <c r="M32" s="297">
        <v>0.33001171681204178</v>
      </c>
      <c r="N32" s="297">
        <v>0.46784188167151142</v>
      </c>
      <c r="O32" s="297">
        <v>0.30824019169507821</v>
      </c>
      <c r="P32" s="297">
        <v>0.41279364456318463</v>
      </c>
      <c r="Q32" s="297">
        <v>0.54064522901711431</v>
      </c>
      <c r="R32" s="297">
        <v>0.37766533836675048</v>
      </c>
      <c r="S32" s="297">
        <v>0.31405671583765998</v>
      </c>
      <c r="T32" s="297">
        <v>0.39456484844677869</v>
      </c>
      <c r="U32" s="297">
        <v>0.50854613071342891</v>
      </c>
      <c r="V32" s="297">
        <v>0.40789514519378561</v>
      </c>
      <c r="W32" s="297">
        <v>0.45164283460406662</v>
      </c>
      <c r="DA32" s="122" t="s">
        <v>2966</v>
      </c>
    </row>
    <row r="33" spans="1:105" ht="12" customHeight="1" x14ac:dyDescent="0.25">
      <c r="A33" s="59" t="s">
        <v>70</v>
      </c>
      <c r="B33" s="297">
        <v>1.8343268334135641</v>
      </c>
      <c r="C33" s="297">
        <v>1.3782273832518981</v>
      </c>
      <c r="D33" s="297">
        <v>0.5194063325228806</v>
      </c>
      <c r="E33" s="297">
        <v>0.4926956032704814</v>
      </c>
      <c r="F33" s="297">
        <v>0.56646461360701506</v>
      </c>
      <c r="G33" s="297">
        <v>0.34973766050607402</v>
      </c>
      <c r="H33" s="297">
        <v>0.36345748741438522</v>
      </c>
      <c r="I33" s="297">
        <v>0.41158613412502998</v>
      </c>
      <c r="J33" s="297">
        <v>0.50283058691930227</v>
      </c>
      <c r="K33" s="297">
        <v>0.91262330387386092</v>
      </c>
      <c r="L33" s="297">
        <v>0</v>
      </c>
      <c r="M33" s="297">
        <v>0.28949288962910402</v>
      </c>
      <c r="N33" s="297">
        <v>0</v>
      </c>
      <c r="O33" s="297">
        <v>0</v>
      </c>
      <c r="P33" s="297">
        <v>0</v>
      </c>
      <c r="Q33" s="297">
        <v>0</v>
      </c>
      <c r="R33" s="297">
        <v>0</v>
      </c>
      <c r="S33" s="297">
        <v>3.5423933394208837E-2</v>
      </c>
      <c r="T33" s="297">
        <v>5.1243457979709882E-2</v>
      </c>
      <c r="U33" s="297">
        <v>0</v>
      </c>
      <c r="V33" s="297">
        <v>8.2928994942785376E-3</v>
      </c>
      <c r="W33" s="297">
        <v>2.6498885122888979E-3</v>
      </c>
      <c r="DA33" s="122" t="s">
        <v>2967</v>
      </c>
    </row>
    <row r="34" spans="1:105" ht="12" customHeight="1" x14ac:dyDescent="0.25">
      <c r="A34" s="59" t="s">
        <v>162</v>
      </c>
      <c r="B34" s="297">
        <v>0.16542957510782061</v>
      </c>
      <c r="C34" s="297">
        <v>0.21172606886822731</v>
      </c>
      <c r="D34" s="297">
        <v>0.34426121503980001</v>
      </c>
      <c r="E34" s="297">
        <v>0.39228482493416261</v>
      </c>
      <c r="F34" s="297">
        <v>0.61102580433881715</v>
      </c>
      <c r="G34" s="297">
        <v>0.57636861854587607</v>
      </c>
      <c r="H34" s="297">
        <v>0.54894176971298236</v>
      </c>
      <c r="I34" s="297">
        <v>0.53145426109233151</v>
      </c>
      <c r="J34" s="297">
        <v>0.69398947764595897</v>
      </c>
      <c r="K34" s="297">
        <v>0.29104806098357722</v>
      </c>
      <c r="L34" s="297">
        <v>0.54440038879207742</v>
      </c>
      <c r="M34" s="297">
        <v>0.6402479405419238</v>
      </c>
      <c r="N34" s="297">
        <v>0.88008021164002137</v>
      </c>
      <c r="O34" s="297">
        <v>0.88897282902464514</v>
      </c>
      <c r="P34" s="297">
        <v>0.78588202278733532</v>
      </c>
      <c r="Q34" s="297">
        <v>0.74139943034359168</v>
      </c>
      <c r="R34" s="297">
        <v>0.78267241155092004</v>
      </c>
      <c r="S34" s="297">
        <v>0.74922582836159723</v>
      </c>
      <c r="T34" s="297">
        <v>1.184999038614718</v>
      </c>
      <c r="U34" s="297">
        <v>1.091975048558973</v>
      </c>
      <c r="V34" s="297">
        <v>1.0006409816691659</v>
      </c>
      <c r="W34" s="297">
        <v>1.177260871990802</v>
      </c>
      <c r="DA34" s="122" t="s">
        <v>2968</v>
      </c>
    </row>
    <row r="35" spans="1:105" ht="12" customHeight="1" x14ac:dyDescent="0.25">
      <c r="A35" s="60" t="s">
        <v>2922</v>
      </c>
      <c r="B35" s="331">
        <v>2.5610258823608509</v>
      </c>
      <c r="C35" s="331">
        <v>2.2486140723791799</v>
      </c>
      <c r="D35" s="331">
        <v>1.446265253594015</v>
      </c>
      <c r="E35" s="331">
        <v>1.528032659849861</v>
      </c>
      <c r="F35" s="331">
        <v>1.489407855989026</v>
      </c>
      <c r="G35" s="331">
        <v>1.5121899945443751</v>
      </c>
      <c r="H35" s="331">
        <v>1.473626878457017</v>
      </c>
      <c r="I35" s="331">
        <v>1.3867280109397431</v>
      </c>
      <c r="J35" s="331">
        <v>1.3862665266157581</v>
      </c>
      <c r="K35" s="331">
        <v>1.2670428706434469</v>
      </c>
      <c r="L35" s="331">
        <v>0.81547443877906678</v>
      </c>
      <c r="M35" s="331">
        <v>1.085263634814162</v>
      </c>
      <c r="N35" s="331">
        <v>1.208105044996014</v>
      </c>
      <c r="O35" s="331">
        <v>1.0192861401855451</v>
      </c>
      <c r="P35" s="331">
        <v>1.041602869523363</v>
      </c>
      <c r="Q35" s="331">
        <v>1.1404936976370841</v>
      </c>
      <c r="R35" s="331">
        <v>1.0317787764879081</v>
      </c>
      <c r="S35" s="331">
        <v>0.90969841721693712</v>
      </c>
      <c r="T35" s="331">
        <v>1.360568759924238</v>
      </c>
      <c r="U35" s="331">
        <v>1.4257669575019829</v>
      </c>
      <c r="V35" s="331">
        <v>1.2198338097414561</v>
      </c>
      <c r="W35" s="331">
        <v>1.4441097660265141</v>
      </c>
      <c r="DA35" s="72" t="s">
        <v>2969</v>
      </c>
    </row>
    <row r="36" spans="1:105" ht="12" customHeight="1" x14ac:dyDescent="0.25">
      <c r="A36" s="64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2970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2971</v>
      </c>
    </row>
    <row r="38" spans="1:105" ht="12" customHeight="1" x14ac:dyDescent="0.25">
      <c r="A38" s="64" t="s">
        <v>33</v>
      </c>
      <c r="B38" s="231">
        <v>0.36758412340326502</v>
      </c>
      <c r="C38" s="231">
        <v>0.3680567144836519</v>
      </c>
      <c r="D38" s="231">
        <v>0.1849770782067332</v>
      </c>
      <c r="E38" s="231">
        <v>0.16003013206363051</v>
      </c>
      <c r="F38" s="231">
        <v>5.9336832465574772E-2</v>
      </c>
      <c r="G38" s="231">
        <v>0.1195227598302752</v>
      </c>
      <c r="H38" s="231">
        <v>7.8959097305041054E-2</v>
      </c>
      <c r="I38" s="231">
        <v>3.7103301239581103E-2</v>
      </c>
      <c r="J38" s="231">
        <v>1.8815515965705309E-2</v>
      </c>
      <c r="K38" s="231">
        <v>1.9934119206721088E-2</v>
      </c>
      <c r="L38" s="231">
        <v>1.8773223115580329E-2</v>
      </c>
      <c r="M38" s="231">
        <v>1.8632738946294049E-2</v>
      </c>
      <c r="N38" s="231">
        <v>1.6429852518480541E-2</v>
      </c>
      <c r="O38" s="231">
        <v>1.7753738333916819E-2</v>
      </c>
      <c r="P38" s="231">
        <v>1.7310274472254951E-2</v>
      </c>
      <c r="Q38" s="231">
        <v>1.6704605569786871E-2</v>
      </c>
      <c r="R38" s="231">
        <v>1.6420562339240809E-2</v>
      </c>
      <c r="S38" s="231">
        <v>1.603716636429426E-2</v>
      </c>
      <c r="T38" s="231">
        <v>1.389765132061779E-2</v>
      </c>
      <c r="U38" s="231">
        <v>1.0906535556601661E-2</v>
      </c>
      <c r="V38" s="231">
        <v>1.0812923277555101E-2</v>
      </c>
      <c r="W38" s="231">
        <v>9.9336619878445456E-3</v>
      </c>
      <c r="DA38" s="73" t="s">
        <v>2972</v>
      </c>
    </row>
    <row r="39" spans="1:105" ht="12" customHeight="1" x14ac:dyDescent="0.25">
      <c r="A39" s="64" t="s">
        <v>160</v>
      </c>
      <c r="B39" s="231">
        <v>0.28125779965846798</v>
      </c>
      <c r="C39" s="231">
        <v>0.30240216764048811</v>
      </c>
      <c r="D39" s="231">
        <v>0.1636525232520005</v>
      </c>
      <c r="E39" s="231">
        <v>0.15791946916043129</v>
      </c>
      <c r="F39" s="231">
        <v>0.13847424847077591</v>
      </c>
      <c r="G39" s="231">
        <v>0.17514160240893911</v>
      </c>
      <c r="H39" s="231">
        <v>0.18964117412989639</v>
      </c>
      <c r="I39" s="231">
        <v>0.15021694172040481</v>
      </c>
      <c r="J39" s="231">
        <v>0.1182490660861701</v>
      </c>
      <c r="K39" s="231">
        <v>0.1069200367920158</v>
      </c>
      <c r="L39" s="231">
        <v>0.1019326527034148</v>
      </c>
      <c r="M39" s="231">
        <v>8.3857621755396447E-2</v>
      </c>
      <c r="N39" s="231">
        <v>7.3708663929195894E-2</v>
      </c>
      <c r="O39" s="231">
        <v>6.3871025203710255E-2</v>
      </c>
      <c r="P39" s="231">
        <v>7.7744487779461094E-2</v>
      </c>
      <c r="Q39" s="231">
        <v>8.9932973436674751E-2</v>
      </c>
      <c r="R39" s="231">
        <v>5.9393317124258042E-2</v>
      </c>
      <c r="S39" s="231">
        <v>7.3820792871146693E-2</v>
      </c>
      <c r="T39" s="231">
        <v>7.1980156427625772E-2</v>
      </c>
      <c r="U39" s="231">
        <v>6.2049902107009211E-2</v>
      </c>
      <c r="V39" s="231">
        <v>5.9924997530982349E-2</v>
      </c>
      <c r="W39" s="231">
        <v>5.4523713676381438E-2</v>
      </c>
      <c r="DA39" s="73" t="s">
        <v>2973</v>
      </c>
    </row>
    <row r="40" spans="1:105" ht="12" customHeight="1" x14ac:dyDescent="0.25">
      <c r="A40" s="64" t="s">
        <v>70</v>
      </c>
      <c r="B40" s="231">
        <v>0.94297465531516522</v>
      </c>
      <c r="C40" s="231">
        <v>0.71627999886920934</v>
      </c>
      <c r="D40" s="231">
        <v>0.1854477803382098</v>
      </c>
      <c r="E40" s="231">
        <v>0.15040950721610169</v>
      </c>
      <c r="F40" s="231">
        <v>0.16270665686933941</v>
      </c>
      <c r="G40" s="231">
        <v>0.1042809343354304</v>
      </c>
      <c r="H40" s="231">
        <v>0.1033344139726968</v>
      </c>
      <c r="I40" s="231">
        <v>9.940772448734414E-2</v>
      </c>
      <c r="J40" s="231">
        <v>0.12962743773197519</v>
      </c>
      <c r="K40" s="231">
        <v>0.32044538430158431</v>
      </c>
      <c r="L40" s="231">
        <v>0</v>
      </c>
      <c r="M40" s="231">
        <v>7.1316245782733725E-2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8.0724393909613369E-3</v>
      </c>
      <c r="T40" s="231">
        <v>9.0629631294037276E-3</v>
      </c>
      <c r="U40" s="231">
        <v>0</v>
      </c>
      <c r="V40" s="231">
        <v>1.181145175137366E-3</v>
      </c>
      <c r="W40" s="231">
        <v>3.1013822446685358E-4</v>
      </c>
      <c r="DA40" s="73" t="s">
        <v>2974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2975</v>
      </c>
    </row>
    <row r="42" spans="1:105" ht="12" customHeight="1" x14ac:dyDescent="0.25">
      <c r="A42" s="64" t="s">
        <v>162</v>
      </c>
      <c r="B42" s="231">
        <v>8.5876257590754373E-2</v>
      </c>
      <c r="C42" s="231">
        <v>0.1111150634363318</v>
      </c>
      <c r="D42" s="231">
        <v>0.1241192524635646</v>
      </c>
      <c r="E42" s="231">
        <v>0.1209301981985348</v>
      </c>
      <c r="F42" s="231">
        <v>0.177226533404169</v>
      </c>
      <c r="G42" s="231">
        <v>0.17353996064454949</v>
      </c>
      <c r="H42" s="231">
        <v>0.15759930344230089</v>
      </c>
      <c r="I42" s="231">
        <v>0.12961699400400301</v>
      </c>
      <c r="J42" s="231">
        <v>0.18066115787116119</v>
      </c>
      <c r="K42" s="231">
        <v>0.10319622982643389</v>
      </c>
      <c r="L42" s="231">
        <v>0.14022339912566781</v>
      </c>
      <c r="M42" s="231">
        <v>0.15927052683880041</v>
      </c>
      <c r="N42" s="231">
        <v>0.1357424682940338</v>
      </c>
      <c r="O42" s="231">
        <v>0.18033380766953599</v>
      </c>
      <c r="P42" s="231">
        <v>0.14489987243618399</v>
      </c>
      <c r="Q42" s="231">
        <v>0.1207349120998991</v>
      </c>
      <c r="R42" s="231">
        <v>0.1204992999324693</v>
      </c>
      <c r="S42" s="231">
        <v>0.17240799670818499</v>
      </c>
      <c r="T42" s="231">
        <v>0.21163448564470699</v>
      </c>
      <c r="U42" s="231">
        <v>0.13043601010928579</v>
      </c>
      <c r="V42" s="231">
        <v>0.14391690760024611</v>
      </c>
      <c r="W42" s="231">
        <v>0.13913521336451071</v>
      </c>
      <c r="DA42" s="73" t="s">
        <v>2976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2977</v>
      </c>
    </row>
    <row r="44" spans="1:105" ht="12" customHeight="1" x14ac:dyDescent="0.25">
      <c r="A44" s="64" t="s">
        <v>73</v>
      </c>
      <c r="B44" s="231">
        <v>0.70545024030899006</v>
      </c>
      <c r="C44" s="231">
        <v>0.62431215202529911</v>
      </c>
      <c r="D44" s="231">
        <v>0.62250926370567738</v>
      </c>
      <c r="E44" s="231">
        <v>0.73835660339700937</v>
      </c>
      <c r="F44" s="231">
        <v>0.76360028542275038</v>
      </c>
      <c r="G44" s="231">
        <v>0.73610258730536027</v>
      </c>
      <c r="H44" s="231">
        <v>0.74692153999793998</v>
      </c>
      <c r="I44" s="231">
        <v>0.7694600781634745</v>
      </c>
      <c r="J44" s="231">
        <v>0.76585267875643792</v>
      </c>
      <c r="K44" s="231">
        <v>0.51026770065607441</v>
      </c>
      <c r="L44" s="231">
        <v>0.32951151310231391</v>
      </c>
      <c r="M44" s="231">
        <v>0.54858435147048212</v>
      </c>
      <c r="N44" s="231">
        <v>0.83166540492513319</v>
      </c>
      <c r="O44" s="231">
        <v>0.68606797378397877</v>
      </c>
      <c r="P44" s="231">
        <v>0.72663701792577828</v>
      </c>
      <c r="Q44" s="231">
        <v>0.81453553172635784</v>
      </c>
      <c r="R44" s="231">
        <v>0.80867573899172451</v>
      </c>
      <c r="S44" s="231">
        <v>0.63936002188234975</v>
      </c>
      <c r="T44" s="231">
        <v>1.0539935034018839</v>
      </c>
      <c r="U44" s="231">
        <v>1.2223745097290859</v>
      </c>
      <c r="V44" s="231">
        <v>1.003997836157535</v>
      </c>
      <c r="W44" s="231">
        <v>1.24020703877331</v>
      </c>
      <c r="DA44" s="73" t="s">
        <v>2978</v>
      </c>
    </row>
    <row r="45" spans="1:105" ht="12" customHeight="1" x14ac:dyDescent="0.25">
      <c r="A45" s="64" t="s">
        <v>79</v>
      </c>
      <c r="B45" s="231">
        <v>0.17788280608420801</v>
      </c>
      <c r="C45" s="231">
        <v>0.12644797592419971</v>
      </c>
      <c r="D45" s="231">
        <v>0.16555935562783</v>
      </c>
      <c r="E45" s="231">
        <v>0.200386749814153</v>
      </c>
      <c r="F45" s="231">
        <v>0.18806329935641669</v>
      </c>
      <c r="G45" s="231">
        <v>0.2036021500198206</v>
      </c>
      <c r="H45" s="231">
        <v>0.1971713496091422</v>
      </c>
      <c r="I45" s="231">
        <v>0.20092297132493531</v>
      </c>
      <c r="J45" s="231">
        <v>0.1730606702043086</v>
      </c>
      <c r="K45" s="231">
        <v>0.2062793998606173</v>
      </c>
      <c r="L45" s="231">
        <v>0.22503365073208989</v>
      </c>
      <c r="M45" s="231">
        <v>0.20360215002045559</v>
      </c>
      <c r="N45" s="231">
        <v>0.1505586553291707</v>
      </c>
      <c r="O45" s="231">
        <v>7.1259595194403377E-2</v>
      </c>
      <c r="P45" s="231">
        <v>7.5011216909684486E-2</v>
      </c>
      <c r="Q45" s="231">
        <v>9.8585674804365586E-2</v>
      </c>
      <c r="R45" s="231">
        <v>2.678985810021519E-2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2979</v>
      </c>
    </row>
    <row r="46" spans="1:105" ht="12" customHeight="1" x14ac:dyDescent="0.25">
      <c r="A46" s="60" t="s">
        <v>2934</v>
      </c>
      <c r="B46" s="331">
        <v>0.59287762629812757</v>
      </c>
      <c r="C46" s="331">
        <v>0.59112948124599363</v>
      </c>
      <c r="D46" s="331">
        <v>0.60904509980678456</v>
      </c>
      <c r="E46" s="331">
        <v>0.43808864700179301</v>
      </c>
      <c r="F46" s="331">
        <v>0.39396599542333233</v>
      </c>
      <c r="G46" s="331">
        <v>0.46260028625966421</v>
      </c>
      <c r="H46" s="331">
        <v>0.46704250876312259</v>
      </c>
      <c r="I46" s="331">
        <v>0.46996736152751389</v>
      </c>
      <c r="J46" s="331">
        <v>0.43252085536387769</v>
      </c>
      <c r="K46" s="331">
        <v>0.35958947410512621</v>
      </c>
      <c r="L46" s="331">
        <v>0.37495656272596312</v>
      </c>
      <c r="M46" s="331">
        <v>0.37015383178080702</v>
      </c>
      <c r="N46" s="331">
        <v>0.34592342023944861</v>
      </c>
      <c r="O46" s="331">
        <v>0.32938489261785892</v>
      </c>
      <c r="P46" s="331">
        <v>0.31772092030573662</v>
      </c>
      <c r="Q46" s="331">
        <v>0.33053460929546541</v>
      </c>
      <c r="R46" s="331">
        <v>0.45078017684611438</v>
      </c>
      <c r="S46" s="331">
        <v>0.45273178456712909</v>
      </c>
      <c r="T46" s="331">
        <v>0.46750500584704802</v>
      </c>
      <c r="U46" s="331">
        <v>0.50477010990331794</v>
      </c>
      <c r="V46" s="331">
        <v>0.46969959346953671</v>
      </c>
      <c r="W46" s="331">
        <v>0.53617128471877928</v>
      </c>
      <c r="DA46" s="72" t="s">
        <v>2980</v>
      </c>
    </row>
    <row r="47" spans="1:105" ht="12" customHeight="1" x14ac:dyDescent="0.25">
      <c r="A47" s="60" t="s">
        <v>2936</v>
      </c>
      <c r="B47" s="331">
        <v>0</v>
      </c>
      <c r="C47" s="331">
        <v>0</v>
      </c>
      <c r="D47" s="331">
        <v>0</v>
      </c>
      <c r="E47" s="331">
        <v>0</v>
      </c>
      <c r="F47" s="331">
        <v>0</v>
      </c>
      <c r="G47" s="331">
        <v>0</v>
      </c>
      <c r="H47" s="331">
        <v>0</v>
      </c>
      <c r="I47" s="331">
        <v>0</v>
      </c>
      <c r="J47" s="331">
        <v>0</v>
      </c>
      <c r="K47" s="331">
        <v>0</v>
      </c>
      <c r="L47" s="331">
        <v>0</v>
      </c>
      <c r="M47" s="331">
        <v>0</v>
      </c>
      <c r="N47" s="331">
        <v>0</v>
      </c>
      <c r="O47" s="331">
        <v>0</v>
      </c>
      <c r="P47" s="331">
        <v>0</v>
      </c>
      <c r="Q47" s="331">
        <v>0</v>
      </c>
      <c r="R47" s="331">
        <v>0</v>
      </c>
      <c r="S47" s="331">
        <v>0</v>
      </c>
      <c r="T47" s="331">
        <v>0</v>
      </c>
      <c r="U47" s="331">
        <v>0</v>
      </c>
      <c r="V47" s="331">
        <v>0</v>
      </c>
      <c r="W47" s="331">
        <v>0</v>
      </c>
      <c r="DA47" s="72" t="s">
        <v>2981</v>
      </c>
    </row>
    <row r="48" spans="1:105" ht="12" customHeight="1" x14ac:dyDescent="0.25">
      <c r="A48" s="132" t="s">
        <v>2938</v>
      </c>
      <c r="B48" s="318">
        <v>6.4417855232319328</v>
      </c>
      <c r="C48" s="318">
        <v>6.4227914256478158</v>
      </c>
      <c r="D48" s="318">
        <v>6.6174497618128179</v>
      </c>
      <c r="E48" s="318">
        <v>4.7599588498037537</v>
      </c>
      <c r="F48" s="318">
        <v>4.280553580356445</v>
      </c>
      <c r="G48" s="318">
        <v>5.0262848434290186</v>
      </c>
      <c r="H48" s="318">
        <v>5.0745508655294458</v>
      </c>
      <c r="I48" s="318">
        <v>5.1063302300382469</v>
      </c>
      <c r="J48" s="318">
        <v>4.6994631960995603</v>
      </c>
      <c r="K48" s="318">
        <v>3.9070428126295789</v>
      </c>
      <c r="L48" s="318">
        <v>4.0740106397510436</v>
      </c>
      <c r="M48" s="318">
        <v>4.0218275899914193</v>
      </c>
      <c r="N48" s="318">
        <v>3.7585572161983158</v>
      </c>
      <c r="O48" s="318">
        <v>3.578861368214409</v>
      </c>
      <c r="P48" s="318">
        <v>3.4521289623168299</v>
      </c>
      <c r="Q48" s="318">
        <v>3.591353369803115</v>
      </c>
      <c r="R48" s="318">
        <v>4.8978559631242407</v>
      </c>
      <c r="S48" s="318">
        <v>4.9190607409849898</v>
      </c>
      <c r="T48" s="318">
        <v>5.0795760290498997</v>
      </c>
      <c r="U48" s="318">
        <v>5.4844720770426107</v>
      </c>
      <c r="V48" s="318">
        <v>5.1034208532580294</v>
      </c>
      <c r="W48" s="318">
        <v>5.8256548513053703</v>
      </c>
      <c r="DA48" s="139" t="s">
        <v>2982</v>
      </c>
    </row>
    <row r="49" spans="1:105" ht="12" customHeight="1" x14ac:dyDescent="0.25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DA49" s="173"/>
    </row>
    <row r="50" spans="1:105" ht="15" customHeight="1" x14ac:dyDescent="0.25">
      <c r="A50" s="32" t="s">
        <v>102</v>
      </c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DA50" s="88"/>
    </row>
    <row r="51" spans="1:105" ht="12" customHeight="1" x14ac:dyDescent="0.2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DA51" s="173"/>
    </row>
    <row r="52" spans="1:105" ht="12" customHeight="1" x14ac:dyDescent="0.25">
      <c r="A52" s="35" t="s">
        <v>28</v>
      </c>
      <c r="B52" s="234">
        <f t="shared" ref="B52:W52" si="1">SUM(B$53:B$57,B$58,B$59,B$61:B$64,B$65)</f>
        <v>1</v>
      </c>
      <c r="C52" s="234">
        <f t="shared" si="1"/>
        <v>1.0000000000000002</v>
      </c>
      <c r="D52" s="234">
        <f t="shared" si="1"/>
        <v>0.99999999999999978</v>
      </c>
      <c r="E52" s="234">
        <f t="shared" si="1"/>
        <v>1</v>
      </c>
      <c r="F52" s="234">
        <f t="shared" si="1"/>
        <v>1</v>
      </c>
      <c r="G52" s="234">
        <f t="shared" si="1"/>
        <v>0.99999999999999989</v>
      </c>
      <c r="H52" s="234">
        <f t="shared" si="1"/>
        <v>0.99999999999999989</v>
      </c>
      <c r="I52" s="234">
        <f t="shared" si="1"/>
        <v>1</v>
      </c>
      <c r="J52" s="234">
        <f t="shared" si="1"/>
        <v>1</v>
      </c>
      <c r="K52" s="234">
        <f t="shared" si="1"/>
        <v>1</v>
      </c>
      <c r="L52" s="234">
        <f t="shared" si="1"/>
        <v>1.0000000000000004</v>
      </c>
      <c r="M52" s="234">
        <f t="shared" si="1"/>
        <v>1</v>
      </c>
      <c r="N52" s="234">
        <f t="shared" si="1"/>
        <v>1</v>
      </c>
      <c r="O52" s="234">
        <f t="shared" si="1"/>
        <v>0.99999999999999989</v>
      </c>
      <c r="P52" s="234">
        <f t="shared" si="1"/>
        <v>1</v>
      </c>
      <c r="Q52" s="234">
        <f t="shared" si="1"/>
        <v>1</v>
      </c>
      <c r="R52" s="234">
        <f t="shared" si="1"/>
        <v>0.99999999999999978</v>
      </c>
      <c r="S52" s="234">
        <f t="shared" si="1"/>
        <v>1.0000000000000002</v>
      </c>
      <c r="T52" s="234">
        <f t="shared" si="1"/>
        <v>0.99999999999999978</v>
      </c>
      <c r="U52" s="234">
        <f t="shared" si="1"/>
        <v>1.0000000000000002</v>
      </c>
      <c r="V52" s="234">
        <f t="shared" si="1"/>
        <v>1.0000000000000002</v>
      </c>
      <c r="W52" s="234">
        <f t="shared" si="1"/>
        <v>0.99999999999999989</v>
      </c>
      <c r="DA52" s="95"/>
    </row>
    <row r="53" spans="1:105" ht="12" customHeight="1" x14ac:dyDescent="0.25">
      <c r="A53" s="55" t="s">
        <v>92</v>
      </c>
      <c r="B53" s="301">
        <f t="shared" ref="B53:W53" si="2">IF(B$6=0,0,B$6/B$5)</f>
        <v>1.5787141874894457E-2</v>
      </c>
      <c r="C53" s="301">
        <f t="shared" si="2"/>
        <v>1.6984974833649923E-2</v>
      </c>
      <c r="D53" s="301">
        <f t="shared" si="2"/>
        <v>2.1442558397655194E-2</v>
      </c>
      <c r="E53" s="301">
        <f t="shared" si="2"/>
        <v>1.7817712985306648E-2</v>
      </c>
      <c r="F53" s="301">
        <f t="shared" si="2"/>
        <v>1.7072140725760195E-2</v>
      </c>
      <c r="G53" s="301">
        <f t="shared" si="2"/>
        <v>1.8451476197865243E-2</v>
      </c>
      <c r="H53" s="301">
        <f t="shared" si="2"/>
        <v>1.8794047236422799E-2</v>
      </c>
      <c r="I53" s="301">
        <f t="shared" si="2"/>
        <v>1.9426013755299402E-2</v>
      </c>
      <c r="J53" s="301">
        <f t="shared" si="2"/>
        <v>1.8640174812773559E-2</v>
      </c>
      <c r="K53" s="301">
        <f t="shared" si="2"/>
        <v>1.7719519462646677E-2</v>
      </c>
      <c r="L53" s="301">
        <f t="shared" si="2"/>
        <v>2.232271500075746E-2</v>
      </c>
      <c r="M53" s="301">
        <f t="shared" si="2"/>
        <v>1.9492870203357007E-2</v>
      </c>
      <c r="N53" s="301">
        <f t="shared" si="2"/>
        <v>1.7834821103349288E-2</v>
      </c>
      <c r="O53" s="301">
        <f t="shared" si="2"/>
        <v>1.8979317316100426E-2</v>
      </c>
      <c r="P53" s="301">
        <f t="shared" si="2"/>
        <v>1.8431832289494965E-2</v>
      </c>
      <c r="Q53" s="301">
        <f t="shared" si="2"/>
        <v>1.7949329111038349E-2</v>
      </c>
      <c r="R53" s="301">
        <f t="shared" si="2"/>
        <v>2.1802469168756802E-2</v>
      </c>
      <c r="S53" s="301">
        <f t="shared" si="2"/>
        <v>2.3008351878148061E-2</v>
      </c>
      <c r="T53" s="301">
        <f t="shared" si="2"/>
        <v>1.9551882237527171E-2</v>
      </c>
      <c r="U53" s="301">
        <f t="shared" si="2"/>
        <v>1.9836698799819721E-2</v>
      </c>
      <c r="V53" s="301">
        <f t="shared" si="2"/>
        <v>2.0625117381947302E-2</v>
      </c>
      <c r="W53" s="301">
        <f t="shared" si="2"/>
        <v>2.0283920559597327E-2</v>
      </c>
      <c r="DA53" s="67"/>
    </row>
    <row r="54" spans="1:105" ht="12" customHeight="1" x14ac:dyDescent="0.25">
      <c r="A54" s="202" t="s">
        <v>93</v>
      </c>
      <c r="B54" s="235">
        <f t="shared" ref="B54:W54" si="3">IF(B$7=0,0,B$7/B$5)</f>
        <v>4.4518480079114298E-3</v>
      </c>
      <c r="C54" s="235">
        <f t="shared" si="3"/>
        <v>4.7896273421002391E-3</v>
      </c>
      <c r="D54" s="235">
        <f t="shared" si="3"/>
        <v>6.046630330150491E-3</v>
      </c>
      <c r="E54" s="235">
        <f t="shared" si="3"/>
        <v>5.0244528545927963E-3</v>
      </c>
      <c r="F54" s="235">
        <f t="shared" si="3"/>
        <v>4.814207427984313E-3</v>
      </c>
      <c r="G54" s="235">
        <f t="shared" si="3"/>
        <v>5.2031690223244224E-3</v>
      </c>
      <c r="H54" s="235">
        <f t="shared" si="3"/>
        <v>5.2997713210594316E-3</v>
      </c>
      <c r="I54" s="235">
        <f t="shared" si="3"/>
        <v>5.4779808355125536E-3</v>
      </c>
      <c r="J54" s="235">
        <f t="shared" si="3"/>
        <v>5.2563805256815354E-3</v>
      </c>
      <c r="K54" s="235">
        <f t="shared" si="3"/>
        <v>4.9967630649077653E-3</v>
      </c>
      <c r="L54" s="235">
        <f t="shared" si="3"/>
        <v>6.2948274674931278E-3</v>
      </c>
      <c r="M54" s="235">
        <f t="shared" si="3"/>
        <v>5.4968338202681178E-3</v>
      </c>
      <c r="N54" s="235">
        <f t="shared" si="3"/>
        <v>5.0292772073369969E-3</v>
      </c>
      <c r="O54" s="235">
        <f t="shared" si="3"/>
        <v>5.3520160048454229E-3</v>
      </c>
      <c r="P54" s="235">
        <f t="shared" si="3"/>
        <v>5.1976295969465465E-3</v>
      </c>
      <c r="Q54" s="235">
        <f t="shared" si="3"/>
        <v>5.0615675515905774E-3</v>
      </c>
      <c r="R54" s="235">
        <f t="shared" si="3"/>
        <v>6.1481222950705355E-3</v>
      </c>
      <c r="S54" s="235">
        <f t="shared" si="3"/>
        <v>6.4881715946917282E-3</v>
      </c>
      <c r="T54" s="235">
        <f t="shared" si="3"/>
        <v>5.5134747429154939E-3</v>
      </c>
      <c r="U54" s="235">
        <f t="shared" si="3"/>
        <v>5.5937907402955284E-3</v>
      </c>
      <c r="V54" s="235">
        <f t="shared" si="3"/>
        <v>5.8161184879055427E-3</v>
      </c>
      <c r="W54" s="235">
        <f t="shared" si="3"/>
        <v>5.7199037071731327E-3</v>
      </c>
      <c r="DA54" s="174"/>
    </row>
    <row r="55" spans="1:105" ht="12" customHeight="1" x14ac:dyDescent="0.25">
      <c r="A55" s="202" t="s">
        <v>94</v>
      </c>
      <c r="B55" s="235">
        <f t="shared" ref="B55:W55" si="4">IF(B$8=0,0,B$8/B$5)</f>
        <v>6.0393744091811329E-2</v>
      </c>
      <c r="C55" s="235">
        <f t="shared" si="4"/>
        <v>6.4976056567944585E-2</v>
      </c>
      <c r="D55" s="235">
        <f t="shared" si="4"/>
        <v>8.2028551767250463E-2</v>
      </c>
      <c r="E55" s="235">
        <f t="shared" si="4"/>
        <v>6.8161698099843473E-2</v>
      </c>
      <c r="F55" s="235">
        <f t="shared" si="4"/>
        <v>6.5309509869584573E-2</v>
      </c>
      <c r="G55" s="235">
        <f t="shared" si="4"/>
        <v>7.0586160588201538E-2</v>
      </c>
      <c r="H55" s="235">
        <f t="shared" si="4"/>
        <v>7.1896666809014811E-2</v>
      </c>
      <c r="I55" s="235">
        <f t="shared" si="4"/>
        <v>7.4314256041953852E-2</v>
      </c>
      <c r="J55" s="235">
        <f t="shared" si="4"/>
        <v>7.1308027532171595E-2</v>
      </c>
      <c r="K55" s="235">
        <f t="shared" si="4"/>
        <v>6.7786058574589692E-2</v>
      </c>
      <c r="L55" s="235">
        <f t="shared" si="4"/>
        <v>8.5395592683821117E-2</v>
      </c>
      <c r="M55" s="235">
        <f t="shared" si="4"/>
        <v>7.4570015523111086E-2</v>
      </c>
      <c r="N55" s="235">
        <f t="shared" si="4"/>
        <v>6.8227145241013615E-2</v>
      </c>
      <c r="O55" s="235">
        <f t="shared" si="4"/>
        <v>7.2605417884325896E-2</v>
      </c>
      <c r="P55" s="235">
        <f t="shared" si="4"/>
        <v>7.0511012775856599E-2</v>
      </c>
      <c r="Q55" s="235">
        <f t="shared" si="4"/>
        <v>6.8665195862692902E-2</v>
      </c>
      <c r="R55" s="235">
        <f t="shared" si="4"/>
        <v>8.3405391170991008E-2</v>
      </c>
      <c r="S55" s="235">
        <f t="shared" si="4"/>
        <v>8.8018497984931138E-2</v>
      </c>
      <c r="T55" s="235">
        <f t="shared" si="4"/>
        <v>7.4795766182619516E-2</v>
      </c>
      <c r="U55" s="235">
        <f t="shared" si="4"/>
        <v>7.5885332534307279E-2</v>
      </c>
      <c r="V55" s="235">
        <f t="shared" si="4"/>
        <v>7.8901429460753625E-2</v>
      </c>
      <c r="W55" s="235">
        <f t="shared" si="4"/>
        <v>7.7596180306901893E-2</v>
      </c>
      <c r="DA55" s="174"/>
    </row>
    <row r="56" spans="1:105" ht="12" customHeight="1" x14ac:dyDescent="0.25">
      <c r="A56" s="202" t="s">
        <v>95</v>
      </c>
      <c r="B56" s="235">
        <f t="shared" ref="B56:W56" si="5">IF(B$9=0,0,B$9/B$5)</f>
        <v>0.13777816758876274</v>
      </c>
      <c r="C56" s="235">
        <f t="shared" si="5"/>
        <v>0.14823194265726974</v>
      </c>
      <c r="D56" s="235">
        <f t="shared" si="5"/>
        <v>0.18713434184955779</v>
      </c>
      <c r="E56" s="235">
        <f t="shared" si="5"/>
        <v>0.15549944791729209</v>
      </c>
      <c r="F56" s="235">
        <f t="shared" si="5"/>
        <v>0.14899266027077843</v>
      </c>
      <c r="G56" s="235">
        <f t="shared" si="5"/>
        <v>0.16103045123654086</v>
      </c>
      <c r="H56" s="235">
        <f t="shared" si="5"/>
        <v>0.16402015072334258</v>
      </c>
      <c r="I56" s="235">
        <f t="shared" si="5"/>
        <v>0.16953547386658563</v>
      </c>
      <c r="J56" s="235">
        <f t="shared" si="5"/>
        <v>0.16267726923530404</v>
      </c>
      <c r="K56" s="235">
        <f t="shared" si="5"/>
        <v>0.15464248953125961</v>
      </c>
      <c r="L56" s="235">
        <f t="shared" si="5"/>
        <v>0.19481567929034083</v>
      </c>
      <c r="M56" s="235">
        <f t="shared" si="5"/>
        <v>0.17011894609847336</v>
      </c>
      <c r="N56" s="235">
        <f t="shared" si="5"/>
        <v>0.15564875456022259</v>
      </c>
      <c r="O56" s="235">
        <f t="shared" si="5"/>
        <v>0.16563704707413809</v>
      </c>
      <c r="P56" s="235">
        <f t="shared" si="5"/>
        <v>0.16085901414419146</v>
      </c>
      <c r="Q56" s="235">
        <f t="shared" si="5"/>
        <v>0.15664809336383004</v>
      </c>
      <c r="R56" s="235">
        <f t="shared" si="5"/>
        <v>0.19027536933450714</v>
      </c>
      <c r="S56" s="235">
        <f t="shared" si="5"/>
        <v>0.20079939650443535</v>
      </c>
      <c r="T56" s="235">
        <f t="shared" si="5"/>
        <v>0.1706339582519131</v>
      </c>
      <c r="U56" s="235">
        <f t="shared" si="5"/>
        <v>0.17311962059425284</v>
      </c>
      <c r="V56" s="235">
        <f t="shared" si="5"/>
        <v>0.18000033835806881</v>
      </c>
      <c r="W56" s="235">
        <f t="shared" si="5"/>
        <v>0.1770226319851852</v>
      </c>
      <c r="DA56" s="174"/>
    </row>
    <row r="57" spans="1:105" ht="12" customHeight="1" x14ac:dyDescent="0.25">
      <c r="A57" s="56" t="s">
        <v>96</v>
      </c>
      <c r="B57" s="302">
        <f t="shared" ref="B57:W57" si="6">IF(B$10=0,0,B$10/B$5)</f>
        <v>4.6535920794653504E-2</v>
      </c>
      <c r="C57" s="302">
        <f t="shared" si="6"/>
        <v>4.9312747204411859E-2</v>
      </c>
      <c r="D57" s="302">
        <f t="shared" si="6"/>
        <v>6.3400779638591823E-2</v>
      </c>
      <c r="E57" s="302">
        <f t="shared" si="6"/>
        <v>5.1650113717385281E-2</v>
      </c>
      <c r="F57" s="302">
        <f t="shared" si="6"/>
        <v>4.8577937911330075E-2</v>
      </c>
      <c r="G57" s="302">
        <f t="shared" si="6"/>
        <v>5.2505283138159491E-2</v>
      </c>
      <c r="H57" s="302">
        <f t="shared" si="6"/>
        <v>5.3414861609971914E-2</v>
      </c>
      <c r="I57" s="302">
        <f t="shared" si="6"/>
        <v>5.6145970161897853E-2</v>
      </c>
      <c r="J57" s="302">
        <f t="shared" si="6"/>
        <v>5.3379621615570319E-2</v>
      </c>
      <c r="K57" s="302">
        <f t="shared" si="6"/>
        <v>5.1932096669403113E-2</v>
      </c>
      <c r="L57" s="302">
        <f t="shared" si="6"/>
        <v>6.3777165586518705E-2</v>
      </c>
      <c r="M57" s="302">
        <f t="shared" si="6"/>
        <v>5.5912596067817538E-2</v>
      </c>
      <c r="N57" s="302">
        <f t="shared" si="6"/>
        <v>5.1118015324072466E-2</v>
      </c>
      <c r="O57" s="302">
        <f t="shared" si="6"/>
        <v>5.3597981689998159E-2</v>
      </c>
      <c r="P57" s="302">
        <f t="shared" si="6"/>
        <v>5.2261418786205847E-2</v>
      </c>
      <c r="Q57" s="302">
        <f t="shared" si="6"/>
        <v>5.12262809737314E-2</v>
      </c>
      <c r="R57" s="302">
        <f t="shared" si="6"/>
        <v>6.4352260178842977E-2</v>
      </c>
      <c r="S57" s="302">
        <f t="shared" si="6"/>
        <v>6.6719545144914877E-2</v>
      </c>
      <c r="T57" s="302">
        <f t="shared" si="6"/>
        <v>5.6093001307596049E-2</v>
      </c>
      <c r="U57" s="302">
        <f t="shared" si="6"/>
        <v>5.8491242001048618E-2</v>
      </c>
      <c r="V57" s="302">
        <f t="shared" si="6"/>
        <v>6.0462595086246226E-2</v>
      </c>
      <c r="W57" s="302">
        <f t="shared" si="6"/>
        <v>6.0017867163278532E-2</v>
      </c>
      <c r="DA57" s="68"/>
    </row>
    <row r="58" spans="1:105" ht="12" customHeight="1" x14ac:dyDescent="0.25">
      <c r="A58" s="203" t="s">
        <v>2900</v>
      </c>
      <c r="B58" s="303">
        <f t="shared" ref="B58:W58" si="7">IF(B$16=0,0,B$16/B$5)</f>
        <v>0.52418810732903331</v>
      </c>
      <c r="C58" s="303">
        <f t="shared" si="7"/>
        <v>0.49662886527147238</v>
      </c>
      <c r="D58" s="303">
        <f t="shared" si="7"/>
        <v>0.3913901089865941</v>
      </c>
      <c r="E58" s="303">
        <f t="shared" si="7"/>
        <v>0.47770231138435382</v>
      </c>
      <c r="F58" s="303">
        <f t="shared" si="7"/>
        <v>0.49610959868426524</v>
      </c>
      <c r="G58" s="303">
        <f t="shared" si="7"/>
        <v>0.46362444443580503</v>
      </c>
      <c r="H58" s="303">
        <f t="shared" si="7"/>
        <v>0.45581245017523231</v>
      </c>
      <c r="I58" s="303">
        <f t="shared" si="7"/>
        <v>0.4405974990362761</v>
      </c>
      <c r="J58" s="303">
        <f t="shared" si="7"/>
        <v>0.45922382334658823</v>
      </c>
      <c r="K58" s="303">
        <f t="shared" si="7"/>
        <v>0.47992240422684562</v>
      </c>
      <c r="L58" s="303">
        <f t="shared" si="7"/>
        <v>0.37317380722527305</v>
      </c>
      <c r="M58" s="303">
        <f t="shared" si="7"/>
        <v>0.43930236153717783</v>
      </c>
      <c r="N58" s="303">
        <f t="shared" si="7"/>
        <v>0.47877143881816475</v>
      </c>
      <c r="O58" s="303">
        <f t="shared" si="7"/>
        <v>0.45144804342507117</v>
      </c>
      <c r="P58" s="303">
        <f t="shared" si="7"/>
        <v>0.4644720782764411</v>
      </c>
      <c r="Q58" s="303">
        <f t="shared" si="7"/>
        <v>0.47605695680966276</v>
      </c>
      <c r="R58" s="303">
        <f t="shared" si="7"/>
        <v>0.38358552234667742</v>
      </c>
      <c r="S58" s="303">
        <f t="shared" si="7"/>
        <v>0.35536668379420711</v>
      </c>
      <c r="T58" s="303">
        <f t="shared" si="7"/>
        <v>0.4373786177601347</v>
      </c>
      <c r="U58" s="303">
        <f t="shared" si="7"/>
        <v>0.43068431948570385</v>
      </c>
      <c r="V58" s="303">
        <f t="shared" si="7"/>
        <v>0.41172918873756476</v>
      </c>
      <c r="W58" s="303">
        <f t="shared" si="7"/>
        <v>0.41993618688891554</v>
      </c>
      <c r="DA58" s="175"/>
    </row>
    <row r="59" spans="1:105" ht="12" customHeight="1" x14ac:dyDescent="0.25">
      <c r="A59" s="203" t="s">
        <v>2912</v>
      </c>
      <c r="B59" s="303">
        <f t="shared" ref="B59:W59" si="8">IF(B$27=0,0,B$27/B$5)</f>
        <v>7.4295932599789727E-2</v>
      </c>
      <c r="C59" s="303">
        <f t="shared" si="8"/>
        <v>7.9933059159792694E-2</v>
      </c>
      <c r="D59" s="303">
        <f t="shared" si="8"/>
        <v>0.10091091130388001</v>
      </c>
      <c r="E59" s="303">
        <f t="shared" si="8"/>
        <v>8.3852011562896636E-2</v>
      </c>
      <c r="F59" s="303">
        <f t="shared" si="8"/>
        <v>8.0343270919245105E-2</v>
      </c>
      <c r="G59" s="303">
        <f t="shared" si="8"/>
        <v>8.6834567195677698E-2</v>
      </c>
      <c r="H59" s="303">
        <f t="shared" si="8"/>
        <v>8.8446742153817898E-2</v>
      </c>
      <c r="I59" s="303">
        <f t="shared" si="8"/>
        <v>9.1420842359153084E-2</v>
      </c>
      <c r="J59" s="303">
        <f t="shared" si="8"/>
        <v>8.7722602514926695E-2</v>
      </c>
      <c r="K59" s="303">
        <f t="shared" si="8"/>
        <v>8.3389902626453738E-2</v>
      </c>
      <c r="L59" s="303">
        <f t="shared" si="8"/>
        <v>0.10505301987423089</v>
      </c>
      <c r="M59" s="303">
        <f t="shared" si="8"/>
        <v>9.1735475761330121E-2</v>
      </c>
      <c r="N59" s="303">
        <f t="shared" si="8"/>
        <v>8.3932524146813195E-2</v>
      </c>
      <c r="O59" s="303">
        <f t="shared" si="8"/>
        <v>8.9318642429470504E-2</v>
      </c>
      <c r="P59" s="303">
        <f t="shared" si="8"/>
        <v>8.6742120918584589E-2</v>
      </c>
      <c r="Q59" s="303">
        <f t="shared" si="8"/>
        <v>8.4471410747619144E-2</v>
      </c>
      <c r="R59" s="303">
        <f t="shared" si="8"/>
        <v>0.10260468884788414</v>
      </c>
      <c r="S59" s="303">
        <f t="shared" si="8"/>
        <v>0.10827969837210072</v>
      </c>
      <c r="T59" s="303">
        <f t="shared" si="8"/>
        <v>9.2013192535400287E-2</v>
      </c>
      <c r="U59" s="303">
        <f t="shared" si="8"/>
        <v>9.3353568917843618E-2</v>
      </c>
      <c r="V59" s="303">
        <f t="shared" si="8"/>
        <v>9.7063948814493803E-2</v>
      </c>
      <c r="W59" s="303">
        <f t="shared" si="8"/>
        <v>9.5458241060838375E-2</v>
      </c>
      <c r="DA59" s="175"/>
    </row>
    <row r="60" spans="1:105" ht="12" customHeight="1" x14ac:dyDescent="0.25">
      <c r="A60" s="203" t="s">
        <v>2914</v>
      </c>
      <c r="B60" s="303">
        <f t="shared" ref="B60:W60" si="9">IF(B$28=0,0,B$28/B$5)</f>
        <v>6.8011560477400132E-2</v>
      </c>
      <c r="C60" s="303">
        <f t="shared" si="9"/>
        <v>6.5383414908471993E-2</v>
      </c>
      <c r="D60" s="303">
        <f t="shared" si="9"/>
        <v>5.452920871716422E-2</v>
      </c>
      <c r="E60" s="303">
        <f t="shared" si="9"/>
        <v>6.29166730592223E-2</v>
      </c>
      <c r="F60" s="303">
        <f t="shared" si="9"/>
        <v>6.4642833683831821E-2</v>
      </c>
      <c r="G60" s="303">
        <f t="shared" si="9"/>
        <v>6.1636676193949823E-2</v>
      </c>
      <c r="H60" s="303">
        <f t="shared" si="9"/>
        <v>6.0699881719855929E-2</v>
      </c>
      <c r="I60" s="303">
        <f t="shared" si="9"/>
        <v>5.8722144479771303E-2</v>
      </c>
      <c r="J60" s="303">
        <f t="shared" si="9"/>
        <v>6.08448818170991E-2</v>
      </c>
      <c r="K60" s="303">
        <f t="shared" si="9"/>
        <v>6.2661604699500231E-2</v>
      </c>
      <c r="L60" s="303">
        <f t="shared" si="9"/>
        <v>5.2228097124942294E-2</v>
      </c>
      <c r="M60" s="303">
        <f t="shared" si="9"/>
        <v>5.8720749295196384E-2</v>
      </c>
      <c r="N60" s="303">
        <f t="shared" si="9"/>
        <v>6.1988151103553157E-2</v>
      </c>
      <c r="O60" s="303">
        <f t="shared" si="9"/>
        <v>6.0641548146189182E-2</v>
      </c>
      <c r="P60" s="303">
        <f t="shared" si="9"/>
        <v>6.1482427274044349E-2</v>
      </c>
      <c r="Q60" s="303">
        <f t="shared" si="9"/>
        <v>6.1974028180842272E-2</v>
      </c>
      <c r="R60" s="303">
        <f t="shared" si="9"/>
        <v>5.3146311497893263E-2</v>
      </c>
      <c r="S60" s="303">
        <f t="shared" si="9"/>
        <v>5.1403097730161815E-2</v>
      </c>
      <c r="T60" s="303">
        <f t="shared" si="9"/>
        <v>5.9113688377076437E-2</v>
      </c>
      <c r="U60" s="303">
        <f t="shared" si="9"/>
        <v>5.6892157876015266E-2</v>
      </c>
      <c r="V60" s="303">
        <f t="shared" si="9"/>
        <v>5.5834191360979099E-2</v>
      </c>
      <c r="W60" s="303">
        <f t="shared" si="9"/>
        <v>5.5879684575417844E-2</v>
      </c>
      <c r="DA60" s="175"/>
    </row>
    <row r="61" spans="1:105" ht="12" customHeight="1" x14ac:dyDescent="0.25">
      <c r="A61" s="62" t="s">
        <v>2915</v>
      </c>
      <c r="B61" s="304">
        <f t="shared" ref="B61:W61" si="10">IF(B$29=0,0,B$29/B$5)</f>
        <v>3.44457140813706E-2</v>
      </c>
      <c r="C61" s="304">
        <f t="shared" si="10"/>
        <v>3.2771810849327884E-2</v>
      </c>
      <c r="D61" s="304">
        <f t="shared" si="10"/>
        <v>2.5608075342247665E-2</v>
      </c>
      <c r="E61" s="304">
        <f t="shared" si="10"/>
        <v>3.0956360342222721E-2</v>
      </c>
      <c r="F61" s="304">
        <f t="shared" si="10"/>
        <v>3.2023391457424395E-2</v>
      </c>
      <c r="G61" s="304">
        <f t="shared" si="10"/>
        <v>3.0155064968093039E-2</v>
      </c>
      <c r="H61" s="304">
        <f t="shared" si="10"/>
        <v>2.94875503570881E-2</v>
      </c>
      <c r="I61" s="304">
        <f t="shared" si="10"/>
        <v>2.8048357363779464E-2</v>
      </c>
      <c r="J61" s="304">
        <f t="shared" si="10"/>
        <v>2.9516669710232969E-2</v>
      </c>
      <c r="K61" s="304">
        <f t="shared" si="10"/>
        <v>3.0625100258306771E-2</v>
      </c>
      <c r="L61" s="304">
        <f t="shared" si="10"/>
        <v>2.3902372172565581E-2</v>
      </c>
      <c r="M61" s="304">
        <f t="shared" si="10"/>
        <v>2.8087584007134021E-2</v>
      </c>
      <c r="N61" s="304">
        <f t="shared" si="10"/>
        <v>2.9965409513213893E-2</v>
      </c>
      <c r="O61" s="304">
        <f t="shared" si="10"/>
        <v>2.9582103187024922E-2</v>
      </c>
      <c r="P61" s="304">
        <f t="shared" si="10"/>
        <v>2.9964593110222641E-2</v>
      </c>
      <c r="Q61" s="304">
        <f t="shared" si="10"/>
        <v>3.0046664384679608E-2</v>
      </c>
      <c r="R61" s="304">
        <f t="shared" si="10"/>
        <v>2.4487142496330033E-2</v>
      </c>
      <c r="S61" s="304">
        <f t="shared" si="10"/>
        <v>2.3729250612159195E-2</v>
      </c>
      <c r="T61" s="304">
        <f t="shared" si="10"/>
        <v>2.85569656290771E-2</v>
      </c>
      <c r="U61" s="304">
        <f t="shared" si="10"/>
        <v>2.6569681678899618E-2</v>
      </c>
      <c r="V61" s="304">
        <f t="shared" si="10"/>
        <v>2.6182205986815667E-2</v>
      </c>
      <c r="W61" s="304">
        <f t="shared" si="10"/>
        <v>2.5937331184193883E-2</v>
      </c>
      <c r="DA61" s="72"/>
    </row>
    <row r="62" spans="1:105" ht="12" customHeight="1" x14ac:dyDescent="0.25">
      <c r="A62" s="62" t="s">
        <v>2922</v>
      </c>
      <c r="B62" s="304">
        <f t="shared" ref="B62:W62" si="11">IF(B$35=0,0,B$35/B$5)</f>
        <v>2.7256065744424525E-2</v>
      </c>
      <c r="C62" s="304">
        <f t="shared" si="11"/>
        <v>2.5823075367716324E-2</v>
      </c>
      <c r="D62" s="304">
        <f t="shared" si="11"/>
        <v>2.0351004521283283E-2</v>
      </c>
      <c r="E62" s="304">
        <f t="shared" si="11"/>
        <v>2.4838956518299385E-2</v>
      </c>
      <c r="F62" s="304">
        <f t="shared" si="11"/>
        <v>2.5796075204908512E-2</v>
      </c>
      <c r="G62" s="304">
        <f t="shared" si="11"/>
        <v>2.4106953518372384E-2</v>
      </c>
      <c r="H62" s="304">
        <f t="shared" si="11"/>
        <v>2.3700755387998568E-2</v>
      </c>
      <c r="I62" s="304">
        <f t="shared" si="11"/>
        <v>2.2909627732213573E-2</v>
      </c>
      <c r="J62" s="304">
        <f t="shared" si="11"/>
        <v>2.3878135626384783E-2</v>
      </c>
      <c r="K62" s="304">
        <f t="shared" si="11"/>
        <v>2.4954394079029277E-2</v>
      </c>
      <c r="L62" s="304">
        <f t="shared" si="11"/>
        <v>1.9403816457523603E-2</v>
      </c>
      <c r="M62" s="304">
        <f t="shared" si="11"/>
        <v>2.2842284821663068E-2</v>
      </c>
      <c r="N62" s="304">
        <f t="shared" si="11"/>
        <v>2.4894547645258742E-2</v>
      </c>
      <c r="O62" s="304">
        <f t="shared" si="11"/>
        <v>2.3473820523100677E-2</v>
      </c>
      <c r="P62" s="304">
        <f t="shared" si="11"/>
        <v>2.4151027703506606E-2</v>
      </c>
      <c r="Q62" s="304">
        <f t="shared" si="11"/>
        <v>2.4753403466191461E-2</v>
      </c>
      <c r="R62" s="304">
        <f t="shared" si="11"/>
        <v>1.9945191562936077E-2</v>
      </c>
      <c r="S62" s="304">
        <f t="shared" si="11"/>
        <v>1.8477904327564576E-2</v>
      </c>
      <c r="T62" s="304">
        <f t="shared" si="11"/>
        <v>2.274225644229046E-2</v>
      </c>
      <c r="U62" s="304">
        <f t="shared" si="11"/>
        <v>2.2394174844616699E-2</v>
      </c>
      <c r="V62" s="304">
        <f t="shared" si="11"/>
        <v>2.140857009196797E-2</v>
      </c>
      <c r="W62" s="304">
        <f t="shared" si="11"/>
        <v>2.1835307131687152E-2</v>
      </c>
      <c r="DA62" s="72"/>
    </row>
    <row r="63" spans="1:105" ht="12" customHeight="1" x14ac:dyDescent="0.25">
      <c r="A63" s="62" t="s">
        <v>2934</v>
      </c>
      <c r="B63" s="304">
        <f t="shared" ref="B63:W63" si="12">IF(B$46=0,0,B$46/B$5)</f>
        <v>6.3097806516050001E-3</v>
      </c>
      <c r="C63" s="304">
        <f t="shared" si="12"/>
        <v>6.7885286914277886E-3</v>
      </c>
      <c r="D63" s="304">
        <f t="shared" si="12"/>
        <v>8.5701288536332663E-3</v>
      </c>
      <c r="E63" s="304">
        <f t="shared" si="12"/>
        <v>7.1213561987001888E-3</v>
      </c>
      <c r="F63" s="304">
        <f t="shared" si="12"/>
        <v>6.8233670214989132E-3</v>
      </c>
      <c r="G63" s="304">
        <f t="shared" si="12"/>
        <v>7.3746577074844102E-3</v>
      </c>
      <c r="H63" s="304">
        <f t="shared" si="12"/>
        <v>7.5115759747692579E-3</v>
      </c>
      <c r="I63" s="304">
        <f t="shared" si="12"/>
        <v>7.7641593837782658E-3</v>
      </c>
      <c r="J63" s="304">
        <f t="shared" si="12"/>
        <v>7.4500764804813465E-3</v>
      </c>
      <c r="K63" s="304">
        <f t="shared" si="12"/>
        <v>7.0821103621641875E-3</v>
      </c>
      <c r="L63" s="304">
        <f t="shared" si="12"/>
        <v>8.9219084948531056E-3</v>
      </c>
      <c r="M63" s="304">
        <f t="shared" si="12"/>
        <v>7.7908804663992951E-3</v>
      </c>
      <c r="N63" s="304">
        <f t="shared" si="12"/>
        <v>7.1281939450805196E-3</v>
      </c>
      <c r="O63" s="304">
        <f t="shared" si="12"/>
        <v>7.5856244360635906E-3</v>
      </c>
      <c r="P63" s="304">
        <f t="shared" si="12"/>
        <v>7.3668064603151029E-3</v>
      </c>
      <c r="Q63" s="304">
        <f t="shared" si="12"/>
        <v>7.1739603299712041E-3</v>
      </c>
      <c r="R63" s="304">
        <f t="shared" si="12"/>
        <v>8.713977438627148E-3</v>
      </c>
      <c r="S63" s="304">
        <f t="shared" si="12"/>
        <v>9.19594279043804E-3</v>
      </c>
      <c r="T63" s="304">
        <f t="shared" si="12"/>
        <v>7.8144663057088757E-3</v>
      </c>
      <c r="U63" s="304">
        <f t="shared" si="12"/>
        <v>7.9283013524989523E-3</v>
      </c>
      <c r="V63" s="304">
        <f t="shared" si="12"/>
        <v>8.2434152821954688E-3</v>
      </c>
      <c r="W63" s="304">
        <f t="shared" si="12"/>
        <v>8.1070462595368067E-3</v>
      </c>
      <c r="DA63" s="72"/>
    </row>
    <row r="64" spans="1:105" ht="12" customHeight="1" x14ac:dyDescent="0.25">
      <c r="A64" s="62" t="s">
        <v>2936</v>
      </c>
      <c r="B64" s="304">
        <f t="shared" ref="B64:W64" si="13">IF(B$47=0,0,B$47/B$5)</f>
        <v>0</v>
      </c>
      <c r="C64" s="304">
        <f t="shared" si="13"/>
        <v>0</v>
      </c>
      <c r="D64" s="304">
        <f t="shared" si="13"/>
        <v>0</v>
      </c>
      <c r="E64" s="304">
        <f t="shared" si="13"/>
        <v>0</v>
      </c>
      <c r="F64" s="304">
        <f t="shared" si="13"/>
        <v>0</v>
      </c>
      <c r="G64" s="304">
        <f t="shared" si="13"/>
        <v>0</v>
      </c>
      <c r="H64" s="304">
        <f t="shared" si="13"/>
        <v>0</v>
      </c>
      <c r="I64" s="304">
        <f t="shared" si="13"/>
        <v>0</v>
      </c>
      <c r="J64" s="304">
        <f t="shared" si="13"/>
        <v>0</v>
      </c>
      <c r="K64" s="304">
        <f t="shared" si="13"/>
        <v>0</v>
      </c>
      <c r="L64" s="304">
        <f t="shared" si="13"/>
        <v>0</v>
      </c>
      <c r="M64" s="304">
        <f t="shared" si="13"/>
        <v>0</v>
      </c>
      <c r="N64" s="304">
        <f t="shared" si="13"/>
        <v>0</v>
      </c>
      <c r="O64" s="304">
        <f t="shared" si="13"/>
        <v>0</v>
      </c>
      <c r="P64" s="304">
        <f t="shared" si="13"/>
        <v>0</v>
      </c>
      <c r="Q64" s="304">
        <f t="shared" si="13"/>
        <v>0</v>
      </c>
      <c r="R64" s="304">
        <f t="shared" si="13"/>
        <v>0</v>
      </c>
      <c r="S64" s="304">
        <f t="shared" si="13"/>
        <v>0</v>
      </c>
      <c r="T64" s="304">
        <f t="shared" si="13"/>
        <v>0</v>
      </c>
      <c r="U64" s="304">
        <f t="shared" si="13"/>
        <v>0</v>
      </c>
      <c r="V64" s="304">
        <f t="shared" si="13"/>
        <v>0</v>
      </c>
      <c r="W64" s="304">
        <f t="shared" si="13"/>
        <v>0</v>
      </c>
      <c r="DA64" s="72"/>
    </row>
    <row r="65" spans="1:105" ht="12" customHeight="1" x14ac:dyDescent="0.25">
      <c r="A65" s="41" t="s">
        <v>2938</v>
      </c>
      <c r="B65" s="237">
        <f t="shared" ref="B65:W65" si="14">IF(B$48=0,0,B$48/B$5)</f>
        <v>6.8557577235743308E-2</v>
      </c>
      <c r="C65" s="237">
        <f t="shared" si="14"/>
        <v>7.3759312054886783E-2</v>
      </c>
      <c r="D65" s="237">
        <f t="shared" si="14"/>
        <v>9.3116909009155868E-2</v>
      </c>
      <c r="E65" s="237">
        <f t="shared" si="14"/>
        <v>7.7375578419107138E-2</v>
      </c>
      <c r="F65" s="237">
        <f t="shared" si="14"/>
        <v>7.4137840507220221E-2</v>
      </c>
      <c r="G65" s="237">
        <f t="shared" si="14"/>
        <v>8.0127771991475957E-2</v>
      </c>
      <c r="H65" s="237">
        <f t="shared" si="14"/>
        <v>8.1615428251282332E-2</v>
      </c>
      <c r="I65" s="237">
        <f t="shared" si="14"/>
        <v>8.4359819463550159E-2</v>
      </c>
      <c r="J65" s="237">
        <f t="shared" si="14"/>
        <v>8.0947218599884962E-2</v>
      </c>
      <c r="K65" s="237">
        <f t="shared" si="14"/>
        <v>7.6949161144393458E-2</v>
      </c>
      <c r="L65" s="237">
        <f t="shared" si="14"/>
        <v>9.6939095746622933E-2</v>
      </c>
      <c r="M65" s="237">
        <f t="shared" si="14"/>
        <v>8.4650151693268491E-2</v>
      </c>
      <c r="N65" s="237">
        <f t="shared" si="14"/>
        <v>7.7449872495473901E-2</v>
      </c>
      <c r="O65" s="237">
        <f t="shared" si="14"/>
        <v>8.2419986029861003E-2</v>
      </c>
      <c r="P65" s="237">
        <f t="shared" si="14"/>
        <v>8.0042465938234664E-2</v>
      </c>
      <c r="Q65" s="237">
        <f t="shared" si="14"/>
        <v>7.7947137398992519E-2</v>
      </c>
      <c r="R65" s="237">
        <f t="shared" si="14"/>
        <v>9.4679865159376667E-2</v>
      </c>
      <c r="S65" s="237">
        <f t="shared" si="14"/>
        <v>9.9916556996409445E-2</v>
      </c>
      <c r="T65" s="237">
        <f t="shared" si="14"/>
        <v>8.4906418604817124E-2</v>
      </c>
      <c r="U65" s="237">
        <f t="shared" si="14"/>
        <v>8.6143269050713372E-2</v>
      </c>
      <c r="V65" s="237">
        <f t="shared" si="14"/>
        <v>8.9567072312041043E-2</v>
      </c>
      <c r="W65" s="237">
        <f t="shared" si="14"/>
        <v>8.808538375269219E-2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DA66" s="172"/>
    </row>
    <row r="67" spans="1:105" ht="15" customHeight="1" x14ac:dyDescent="0.25">
      <c r="A67" s="32" t="s">
        <v>343</v>
      </c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DA67" s="88"/>
    </row>
    <row r="68" spans="1:105" ht="12" customHeight="1" x14ac:dyDescent="0.25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DA68" s="173"/>
    </row>
    <row r="69" spans="1:105" ht="12" customHeight="1" x14ac:dyDescent="0.25">
      <c r="A69" s="35" t="s">
        <v>28</v>
      </c>
      <c r="B69" s="324">
        <f>IF(B$5=0,0,B$5/WWP_fec!B$5)</f>
        <v>0.42841532971761465</v>
      </c>
      <c r="C69" s="324">
        <f>IF(C$5=0,0,C$5/WWP_fec!C$5)</f>
        <v>0.43264587946040817</v>
      </c>
      <c r="D69" s="324">
        <f>IF(D$5=0,0,D$5/WWP_fec!D$5)</f>
        <v>0.44574709220597775</v>
      </c>
      <c r="E69" s="324">
        <f>IF(E$5=0,0,E$5/WWP_fec!E$5)</f>
        <v>0.43603781132663666</v>
      </c>
      <c r="F69" s="324">
        <f>IF(F$5=0,0,F$5/WWP_fec!F$5)</f>
        <v>0.43298962203066915</v>
      </c>
      <c r="G69" s="324">
        <f>IF(G$5=0,0,G$5/WWP_fec!G$5)</f>
        <v>0.43841347862712854</v>
      </c>
      <c r="H69" s="324">
        <f>IF(H$5=0,0,H$5/WWP_fec!H$5)</f>
        <v>0.43835465546822738</v>
      </c>
      <c r="I69" s="324">
        <f>IF(I$5=0,0,I$5/WWP_fec!I$5)</f>
        <v>0.43870014557359782</v>
      </c>
      <c r="J69" s="324">
        <f>IF(J$5=0,0,J$5/WWP_fec!J$5)</f>
        <v>0.43629470674852566</v>
      </c>
      <c r="K69" s="324">
        <f>IF(K$5=0,0,K$5/WWP_fec!K$5)</f>
        <v>0.43374366499976597</v>
      </c>
      <c r="L69" s="324">
        <f>IF(L$5=0,0,L$5/WWP_fec!L$5)</f>
        <v>0.45333209934824859</v>
      </c>
      <c r="M69" s="324">
        <f>IF(M$5=0,0,M$5/WWP_fec!M$5)</f>
        <v>0.4414548310278168</v>
      </c>
      <c r="N69" s="324">
        <f>IF(N$5=0,0,N$5/WWP_fec!N$5)</f>
        <v>0.43354472313377357</v>
      </c>
      <c r="O69" s="324">
        <f>IF(O$5=0,0,O$5/WWP_fec!O$5)</f>
        <v>0.43665245097374356</v>
      </c>
      <c r="P69" s="324">
        <f>IF(P$5=0,0,P$5/WWP_fec!P$5)</f>
        <v>0.43421167101234098</v>
      </c>
      <c r="Q69" s="324">
        <f>IF(Q$5=0,0,Q$5/WWP_fec!Q$5)</f>
        <v>0.43238996100551796</v>
      </c>
      <c r="R69" s="324">
        <f>IF(R$5=0,0,R$5/WWP_fec!R$5)</f>
        <v>0.44093147796555177</v>
      </c>
      <c r="S69" s="324">
        <f>IF(S$5=0,0,S$5/WWP_fec!S$5)</f>
        <v>0.44578851623828597</v>
      </c>
      <c r="T69" s="324">
        <f>IF(T$5=0,0,T$5/WWP_fec!T$5)</f>
        <v>0.43451150126356752</v>
      </c>
      <c r="U69" s="324">
        <f>IF(U$5=0,0,U$5/WWP_fec!U$5)</f>
        <v>0.43328129268051341</v>
      </c>
      <c r="V69" s="324">
        <f>IF(V$5=0,0,V$5/WWP_fec!V$5)</f>
        <v>0.43639745961964871</v>
      </c>
      <c r="W69" s="324">
        <f>IF(W$5=0,0,W$5/WWP_fec!W$5)</f>
        <v>0.43464477313042493</v>
      </c>
      <c r="DA69" s="95"/>
    </row>
    <row r="70" spans="1:105" ht="12" customHeight="1" x14ac:dyDescent="0.25">
      <c r="A70" s="55" t="s">
        <v>92</v>
      </c>
      <c r="B70" s="336">
        <f>IF(B$6=0,0,B$6/WWP_fec!B$6)</f>
        <v>0.45407043776294248</v>
      </c>
      <c r="C70" s="336">
        <f>IF(C$6=0,0,C$6/WWP_fec!C$6)</f>
        <v>0.45407043776294265</v>
      </c>
      <c r="D70" s="336">
        <f>IF(D$6=0,0,D$6/WWP_fec!D$6)</f>
        <v>0.45407043776294265</v>
      </c>
      <c r="E70" s="336">
        <f>IF(E$6=0,0,E$6/WWP_fec!E$6)</f>
        <v>0.45407043776294259</v>
      </c>
      <c r="F70" s="336">
        <f>IF(F$6=0,0,F$6/WWP_fec!F$6)</f>
        <v>0.45407043776294259</v>
      </c>
      <c r="G70" s="336">
        <f>IF(G$6=0,0,G$6/WWP_fec!G$6)</f>
        <v>0.45407043776294259</v>
      </c>
      <c r="H70" s="336">
        <f>IF(H$6=0,0,H$6/WWP_fec!H$6)</f>
        <v>0.45407043776294265</v>
      </c>
      <c r="I70" s="336">
        <f>IF(I$6=0,0,I$6/WWP_fec!I$6)</f>
        <v>0.45407043776294276</v>
      </c>
      <c r="J70" s="336">
        <f>IF(J$6=0,0,J$6/WWP_fec!J$6)</f>
        <v>0.45407043776294287</v>
      </c>
      <c r="K70" s="336">
        <f>IF(K$6=0,0,K$6/WWP_fec!K$6)</f>
        <v>0.4540704377629427</v>
      </c>
      <c r="L70" s="336">
        <f>IF(L$6=0,0,L$6/WWP_fec!L$6)</f>
        <v>0.4540704377629427</v>
      </c>
      <c r="M70" s="336">
        <f>IF(M$6=0,0,M$6/WWP_fec!M$6)</f>
        <v>0.45407043776294259</v>
      </c>
      <c r="N70" s="336">
        <f>IF(N$6=0,0,N$6/WWP_fec!N$6)</f>
        <v>0.4540704377629427</v>
      </c>
      <c r="O70" s="336">
        <f>IF(O$6=0,0,O$6/WWP_fec!O$6)</f>
        <v>0.45407043776294276</v>
      </c>
      <c r="P70" s="336">
        <f>IF(P$6=0,0,P$6/WWP_fec!P$6)</f>
        <v>0.4540704377629427</v>
      </c>
      <c r="Q70" s="336">
        <f>IF(Q$6=0,0,Q$6/WWP_fec!Q$6)</f>
        <v>0.45407043776294281</v>
      </c>
      <c r="R70" s="336">
        <f>IF(R$6=0,0,R$6/WWP_fec!R$6)</f>
        <v>0.45407043776294259</v>
      </c>
      <c r="S70" s="336">
        <f>IF(S$6=0,0,S$6/WWP_fec!S$6)</f>
        <v>0.45407043776294259</v>
      </c>
      <c r="T70" s="336">
        <f>IF(T$6=0,0,T$6/WWP_fec!T$6)</f>
        <v>0.45407043776294248</v>
      </c>
      <c r="U70" s="336">
        <f>IF(U$6=0,0,U$6/WWP_fec!U$6)</f>
        <v>0.45407043776294259</v>
      </c>
      <c r="V70" s="336">
        <f>IF(V$6=0,0,V$6/WWP_fec!V$6)</f>
        <v>0.45407043776294276</v>
      </c>
      <c r="W70" s="336">
        <f>IF(W$6=0,0,W$6/WWP_fec!W$6)</f>
        <v>0.45407043776294259</v>
      </c>
      <c r="DA70" s="67"/>
    </row>
    <row r="71" spans="1:105" ht="12" customHeight="1" x14ac:dyDescent="0.25">
      <c r="A71" s="202" t="s">
        <v>93</v>
      </c>
      <c r="B71" s="337">
        <f>IF(B$7=0,0,B$7/WWP_fec!B$7)</f>
        <v>0.1178007002559065</v>
      </c>
      <c r="C71" s="337">
        <f>IF(C$7=0,0,C$7/WWP_fec!C$7)</f>
        <v>0.11780070025590646</v>
      </c>
      <c r="D71" s="337">
        <f>IF(D$7=0,0,D$7/WWP_fec!D$7)</f>
        <v>0.11780070025590648</v>
      </c>
      <c r="E71" s="337">
        <f>IF(E$7=0,0,E$7/WWP_fec!E$7)</f>
        <v>0.11780070025590647</v>
      </c>
      <c r="F71" s="337">
        <f>IF(F$7=0,0,F$7/WWP_fec!F$7)</f>
        <v>0.1178007002559065</v>
      </c>
      <c r="G71" s="337">
        <f>IF(G$7=0,0,G$7/WWP_fec!G$7)</f>
        <v>0.1178007002559065</v>
      </c>
      <c r="H71" s="337">
        <f>IF(H$7=0,0,H$7/WWP_fec!H$7)</f>
        <v>0.11780070025590646</v>
      </c>
      <c r="I71" s="337">
        <f>IF(I$7=0,0,I$7/WWP_fec!I$7)</f>
        <v>0.11780070025590646</v>
      </c>
      <c r="J71" s="337">
        <f>IF(J$7=0,0,J$7/WWP_fec!J$7)</f>
        <v>0.11780070025590651</v>
      </c>
      <c r="K71" s="337">
        <f>IF(K$7=0,0,K$7/WWP_fec!K$7)</f>
        <v>0.11780070025590643</v>
      </c>
      <c r="L71" s="337">
        <f>IF(L$7=0,0,L$7/WWP_fec!L$7)</f>
        <v>0.11780070025590647</v>
      </c>
      <c r="M71" s="337">
        <f>IF(M$7=0,0,M$7/WWP_fec!M$7)</f>
        <v>0.11780070025590651</v>
      </c>
      <c r="N71" s="337">
        <f>IF(N$7=0,0,N$7/WWP_fec!N$7)</f>
        <v>0.11780070025590648</v>
      </c>
      <c r="O71" s="337">
        <f>IF(O$7=0,0,O$7/WWP_fec!O$7)</f>
        <v>0.11780070025590647</v>
      </c>
      <c r="P71" s="337">
        <f>IF(P$7=0,0,P$7/WWP_fec!P$7)</f>
        <v>0.11780070025590648</v>
      </c>
      <c r="Q71" s="337">
        <f>IF(Q$7=0,0,Q$7/WWP_fec!Q$7)</f>
        <v>0.11780070025590643</v>
      </c>
      <c r="R71" s="337">
        <f>IF(R$7=0,0,R$7/WWP_fec!R$7)</f>
        <v>0.11780070025590648</v>
      </c>
      <c r="S71" s="337">
        <f>IF(S$7=0,0,S$7/WWP_fec!S$7)</f>
        <v>0.11780070025590644</v>
      </c>
      <c r="T71" s="337">
        <f>IF(T$7=0,0,T$7/WWP_fec!T$7)</f>
        <v>0.11780070025590643</v>
      </c>
      <c r="U71" s="337">
        <f>IF(U$7=0,0,U$7/WWP_fec!U$7)</f>
        <v>0.11780070025590648</v>
      </c>
      <c r="V71" s="337">
        <f>IF(V$7=0,0,V$7/WWP_fec!V$7)</f>
        <v>0.11780070025590648</v>
      </c>
      <c r="W71" s="337">
        <f>IF(W$7=0,0,W$7/WWP_fec!W$7)</f>
        <v>0.11780070025590647</v>
      </c>
      <c r="DA71" s="174"/>
    </row>
    <row r="72" spans="1:105" ht="12" customHeight="1" x14ac:dyDescent="0.25">
      <c r="A72" s="202" t="s">
        <v>94</v>
      </c>
      <c r="B72" s="337">
        <f>IF(B$8=0,0,B$8/WWP_fec!B$8)</f>
        <v>0.64438855327410915</v>
      </c>
      <c r="C72" s="337">
        <f>IF(C$8=0,0,C$8/WWP_fec!C$8)</f>
        <v>0.64438855327410915</v>
      </c>
      <c r="D72" s="337">
        <f>IF(D$8=0,0,D$8/WWP_fec!D$8)</f>
        <v>0.64438855327410915</v>
      </c>
      <c r="E72" s="337">
        <f>IF(E$8=0,0,E$8/WWP_fec!E$8)</f>
        <v>0.64438855327410915</v>
      </c>
      <c r="F72" s="337">
        <f>IF(F$8=0,0,F$8/WWP_fec!F$8)</f>
        <v>0.64438855327410927</v>
      </c>
      <c r="G72" s="337">
        <f>IF(G$8=0,0,G$8/WWP_fec!G$8)</f>
        <v>0.64438855327410927</v>
      </c>
      <c r="H72" s="337">
        <f>IF(H$8=0,0,H$8/WWP_fec!H$8)</f>
        <v>0.64438855327410927</v>
      </c>
      <c r="I72" s="337">
        <f>IF(I$8=0,0,I$8/WWP_fec!I$8)</f>
        <v>0.64438855327410927</v>
      </c>
      <c r="J72" s="337">
        <f>IF(J$8=0,0,J$8/WWP_fec!J$8)</f>
        <v>0.64438855327410927</v>
      </c>
      <c r="K72" s="337">
        <f>IF(K$8=0,0,K$8/WWP_fec!K$8)</f>
        <v>0.64438855327410915</v>
      </c>
      <c r="L72" s="337">
        <f>IF(L$8=0,0,L$8/WWP_fec!L$8)</f>
        <v>0.64438855327410893</v>
      </c>
      <c r="M72" s="337">
        <f>IF(M$8=0,0,M$8/WWP_fec!M$8)</f>
        <v>0.64438855327410915</v>
      </c>
      <c r="N72" s="337">
        <f>IF(N$8=0,0,N$8/WWP_fec!N$8)</f>
        <v>0.64438855327410927</v>
      </c>
      <c r="O72" s="337">
        <f>IF(O$8=0,0,O$8/WWP_fec!O$8)</f>
        <v>0.64438855327410927</v>
      </c>
      <c r="P72" s="337">
        <f>IF(P$8=0,0,P$8/WWP_fec!P$8)</f>
        <v>0.64438855327410949</v>
      </c>
      <c r="Q72" s="337">
        <f>IF(Q$8=0,0,Q$8/WWP_fec!Q$8)</f>
        <v>0.64438855327410915</v>
      </c>
      <c r="R72" s="337">
        <f>IF(R$8=0,0,R$8/WWP_fec!R$8)</f>
        <v>0.64438855327410915</v>
      </c>
      <c r="S72" s="337">
        <f>IF(S$8=0,0,S$8/WWP_fec!S$8)</f>
        <v>0.64438855327410915</v>
      </c>
      <c r="T72" s="337">
        <f>IF(T$8=0,0,T$8/WWP_fec!T$8)</f>
        <v>0.64438855327410915</v>
      </c>
      <c r="U72" s="337">
        <f>IF(U$8=0,0,U$8/WWP_fec!U$8)</f>
        <v>0.64438855327410927</v>
      </c>
      <c r="V72" s="337">
        <f>IF(V$8=0,0,V$8/WWP_fec!V$8)</f>
        <v>0.64438855327410927</v>
      </c>
      <c r="W72" s="337">
        <f>IF(W$8=0,0,W$8/WWP_fec!W$8)</f>
        <v>0.64438855327410938</v>
      </c>
      <c r="DA72" s="174"/>
    </row>
    <row r="73" spans="1:105" ht="12" customHeight="1" x14ac:dyDescent="0.25">
      <c r="A73" s="202" t="s">
        <v>95</v>
      </c>
      <c r="B73" s="337">
        <f>IF(B$9=0,0,B$9/WWP_fec!B$9)</f>
        <v>0.47970512213451727</v>
      </c>
      <c r="C73" s="337">
        <f>IF(C$9=0,0,C$9/WWP_fec!C$9)</f>
        <v>0.47970512213451738</v>
      </c>
      <c r="D73" s="337">
        <f>IF(D$9=0,0,D$9/WWP_fec!D$9)</f>
        <v>0.47970512213451733</v>
      </c>
      <c r="E73" s="337">
        <f>IF(E$9=0,0,E$9/WWP_fec!E$9)</f>
        <v>0.47970512213451721</v>
      </c>
      <c r="F73" s="337">
        <f>IF(F$9=0,0,F$9/WWP_fec!F$9)</f>
        <v>0.47970512213451727</v>
      </c>
      <c r="G73" s="337">
        <f>IF(G$9=0,0,G$9/WWP_fec!G$9)</f>
        <v>0.47970512213451733</v>
      </c>
      <c r="H73" s="337">
        <f>IF(H$9=0,0,H$9/WWP_fec!H$9)</f>
        <v>0.47970512213451744</v>
      </c>
      <c r="I73" s="337">
        <f>IF(I$9=0,0,I$9/WWP_fec!I$9)</f>
        <v>0.47970512213451738</v>
      </c>
      <c r="J73" s="337">
        <f>IF(J$9=0,0,J$9/WWP_fec!J$9)</f>
        <v>0.47970512213451727</v>
      </c>
      <c r="K73" s="337">
        <f>IF(K$9=0,0,K$9/WWP_fec!K$9)</f>
        <v>0.47970512213451733</v>
      </c>
      <c r="L73" s="337">
        <f>IF(L$9=0,0,L$9/WWP_fec!L$9)</f>
        <v>0.47970512213451721</v>
      </c>
      <c r="M73" s="337">
        <f>IF(M$9=0,0,M$9/WWP_fec!M$9)</f>
        <v>0.47970512213451738</v>
      </c>
      <c r="N73" s="337">
        <f>IF(N$9=0,0,N$9/WWP_fec!N$9)</f>
        <v>0.47970512213451727</v>
      </c>
      <c r="O73" s="337">
        <f>IF(O$9=0,0,O$9/WWP_fec!O$9)</f>
        <v>0.47970512213451727</v>
      </c>
      <c r="P73" s="337">
        <f>IF(P$9=0,0,P$9/WWP_fec!P$9)</f>
        <v>0.47970512213451721</v>
      </c>
      <c r="Q73" s="337">
        <f>IF(Q$9=0,0,Q$9/WWP_fec!Q$9)</f>
        <v>0.47970512213451738</v>
      </c>
      <c r="R73" s="337">
        <f>IF(R$9=0,0,R$9/WWP_fec!R$9)</f>
        <v>0.47970512213451721</v>
      </c>
      <c r="S73" s="337">
        <f>IF(S$9=0,0,S$9/WWP_fec!S$9)</f>
        <v>0.47970512213451733</v>
      </c>
      <c r="T73" s="337">
        <f>IF(T$9=0,0,T$9/WWP_fec!T$9)</f>
        <v>0.47970512213451705</v>
      </c>
      <c r="U73" s="337">
        <f>IF(U$9=0,0,U$9/WWP_fec!U$9)</f>
        <v>0.47970512213451749</v>
      </c>
      <c r="V73" s="337">
        <f>IF(V$9=0,0,V$9/WWP_fec!V$9)</f>
        <v>0.47970512213451755</v>
      </c>
      <c r="W73" s="337">
        <f>IF(W$9=0,0,W$9/WWP_fec!W$9)</f>
        <v>0.4797051221345171</v>
      </c>
      <c r="DA73" s="174"/>
    </row>
    <row r="74" spans="1:105" ht="12" customHeight="1" x14ac:dyDescent="0.25">
      <c r="A74" s="56" t="s">
        <v>96</v>
      </c>
      <c r="B74" s="338">
        <f>IF(B$10=0,0,B$10/WWP_fec!B$10)</f>
        <v>0.7783786614215521</v>
      </c>
      <c r="C74" s="338">
        <f>IF(C$10=0,0,C$10/WWP_fec!C$10)</f>
        <v>0.78111994336251966</v>
      </c>
      <c r="D74" s="338">
        <f>IF(D$10=0,0,D$10/WWP_fec!D$10)</f>
        <v>0.7944654246593752</v>
      </c>
      <c r="E74" s="338">
        <f>IF(E$10=0,0,E$10/WWP_fec!E$10)</f>
        <v>0.78602217138552966</v>
      </c>
      <c r="F74" s="338">
        <f>IF(F$10=0,0,F$10/WWP_fec!F$10)</f>
        <v>0.78105398547781557</v>
      </c>
      <c r="G74" s="338">
        <f>IF(G$10=0,0,G$10/WWP_fec!G$10)</f>
        <v>0.78594392976931893</v>
      </c>
      <c r="H74" s="338">
        <f>IF(H$10=0,0,H$10/WWP_fec!H$10)</f>
        <v>0.78666477361202081</v>
      </c>
      <c r="I74" s="338">
        <f>IF(I$10=0,0,I$10/WWP_fec!I$10)</f>
        <v>0.79019041324012673</v>
      </c>
      <c r="J74" s="338">
        <f>IF(J$10=0,0,J$10/WWP_fec!J$10)</f>
        <v>0.78768064228662704</v>
      </c>
      <c r="K74" s="338">
        <f>IF(K$10=0,0,K$10/WWP_fec!K$10)</f>
        <v>0.78691312812929037</v>
      </c>
      <c r="L74" s="338">
        <f>IF(L$10=0,0,L$10/WWP_fec!L$10)</f>
        <v>0.79435806774264162</v>
      </c>
      <c r="M74" s="338">
        <f>IF(M$10=0,0,M$10/WWP_fec!M$10)</f>
        <v>0.79032610728851671</v>
      </c>
      <c r="N74" s="338">
        <f>IF(N$10=0,0,N$10/WWP_fec!N$10)</f>
        <v>0.78736407347165982</v>
      </c>
      <c r="O74" s="338">
        <f>IF(O$10=0,0,O$10/WWP_fec!O$10)</f>
        <v>0.78821873299150158</v>
      </c>
      <c r="P74" s="338">
        <f>IF(P$10=0,0,P$10/WWP_fec!P$10)</f>
        <v>0.78707244987704972</v>
      </c>
      <c r="Q74" s="338">
        <f>IF(Q$10=0,0,Q$10/WWP_fec!Q$10)</f>
        <v>0.78655350547587832</v>
      </c>
      <c r="R74" s="338">
        <f>IF(R$10=0,0,R$10/WWP_fec!R$10)</f>
        <v>0.79559344758704964</v>
      </c>
      <c r="S74" s="338">
        <f>IF(S$10=0,0,S$10/WWP_fec!S$10)</f>
        <v>0.79552142606941034</v>
      </c>
      <c r="T74" s="338">
        <f>IF(T$10=0,0,T$10/WWP_fec!T$10)</f>
        <v>0.79089061410422856</v>
      </c>
      <c r="U74" s="338">
        <f>IF(U$10=0,0,U$10/WWP_fec!U$10)</f>
        <v>0.79393939791739454</v>
      </c>
      <c r="V74" s="338">
        <f>IF(V$10=0,0,V$10/WWP_fec!V$10)</f>
        <v>0.79422649265409684</v>
      </c>
      <c r="W74" s="338">
        <f>IF(W$10=0,0,W$10/WWP_fec!W$10)</f>
        <v>0.79472468398882268</v>
      </c>
      <c r="DA74" s="68"/>
    </row>
    <row r="75" spans="1:105" ht="12" customHeight="1" x14ac:dyDescent="0.25">
      <c r="A75" s="203" t="s">
        <v>2900</v>
      </c>
      <c r="B75" s="351">
        <f>IF(B$16=0,0,B$16/WWP_fec!B$16)</f>
        <v>0.41364619123106455</v>
      </c>
      <c r="C75" s="351">
        <f>IF(C$16=0,0,C$16/WWP_fec!C$16)</f>
        <v>0.41587266052471433</v>
      </c>
      <c r="D75" s="351">
        <f>IF(D$16=0,0,D$16/WWP_fec!D$16)</f>
        <v>0.41838575516591009</v>
      </c>
      <c r="E75" s="351">
        <f>IF(E$16=0,0,E$16/WWP_fec!E$16)</f>
        <v>0.4171130118607137</v>
      </c>
      <c r="F75" s="351">
        <f>IF(F$16=0,0,F$16/WWP_fec!F$16)</f>
        <v>0.41537762308676768</v>
      </c>
      <c r="G75" s="351">
        <f>IF(G$16=0,0,G$16/WWP_fec!G$16)</f>
        <v>0.41880727084237457</v>
      </c>
      <c r="H75" s="351">
        <f>IF(H$16=0,0,H$16/WWP_fec!H$16)</f>
        <v>0.41733908579335127</v>
      </c>
      <c r="I75" s="351">
        <f>IF(I$16=0,0,I$16/WWP_fec!I$16)</f>
        <v>0.41467331077722935</v>
      </c>
      <c r="J75" s="351">
        <f>IF(J$16=0,0,J$16/WWP_fec!J$16)</f>
        <v>0.41411233295683819</v>
      </c>
      <c r="K75" s="351">
        <f>IF(K$16=0,0,K$16/WWP_fec!K$16)</f>
        <v>0.41431439027858785</v>
      </c>
      <c r="L75" s="351">
        <f>IF(L$16=0,0,L$16/WWP_fec!L$16)</f>
        <v>0.42994990774025982</v>
      </c>
      <c r="M75" s="351">
        <f>IF(M$16=0,0,M$16/WWP_fec!M$16)</f>
        <v>0.41934363534750435</v>
      </c>
      <c r="N75" s="351">
        <f>IF(N$16=0,0,N$16/WWP_fec!N$16)</f>
        <v>0.41122930187367163</v>
      </c>
      <c r="O75" s="351">
        <f>IF(O$16=0,0,O$16/WWP_fec!O$16)</f>
        <v>0.41217962190614715</v>
      </c>
      <c r="P75" s="351">
        <f>IF(P$16=0,0,P$16/WWP_fec!P$16)</f>
        <v>0.4102574333454444</v>
      </c>
      <c r="Q75" s="351">
        <f>IF(Q$16=0,0,Q$16/WWP_fec!Q$16)</f>
        <v>0.40907198368628678</v>
      </c>
      <c r="R75" s="351">
        <f>IF(R$16=0,0,R$16/WWP_fec!R$16)</f>
        <v>0.40485409099674363</v>
      </c>
      <c r="S75" s="351">
        <f>IF(S$16=0,0,S$16/WWP_fec!S$16)</f>
        <v>0.40918038872223483</v>
      </c>
      <c r="T75" s="351">
        <f>IF(T$16=0,0,T$16/WWP_fec!T$16)</f>
        <v>0.40520713800263841</v>
      </c>
      <c r="U75" s="351">
        <f>IF(U$16=0,0,U$16/WWP_fec!U$16)</f>
        <v>0.40042921607941184</v>
      </c>
      <c r="V75" s="351">
        <f>IF(V$16=0,0,V$16/WWP_fec!V$16)</f>
        <v>0.40246719455265284</v>
      </c>
      <c r="W75" s="351">
        <f>IF(W$16=0,0,W$16/WWP_fec!W$16)</f>
        <v>0.40045003768981069</v>
      </c>
      <c r="DA75" s="175"/>
    </row>
    <row r="76" spans="1:105" ht="12" customHeight="1" x14ac:dyDescent="0.25">
      <c r="A76" s="203" t="s">
        <v>2912</v>
      </c>
      <c r="B76" s="351">
        <f>IF(B$27=0,0,B$27/WWP_fec!B$27)</f>
        <v>0.42007489649066537</v>
      </c>
      <c r="C76" s="351">
        <f>IF(C$27=0,0,C$27/WWP_fec!C$27)</f>
        <v>0.42007489649066537</v>
      </c>
      <c r="D76" s="351">
        <f>IF(D$27=0,0,D$27/WWP_fec!D$27)</f>
        <v>0.42007489649066532</v>
      </c>
      <c r="E76" s="351">
        <f>IF(E$27=0,0,E$27/WWP_fec!E$27)</f>
        <v>0.42007489649066521</v>
      </c>
      <c r="F76" s="351">
        <f>IF(F$27=0,0,F$27/WWP_fec!F$27)</f>
        <v>0.42007489649066543</v>
      </c>
      <c r="G76" s="351">
        <f>IF(G$27=0,0,G$27/WWP_fec!G$27)</f>
        <v>0.4200748964906651</v>
      </c>
      <c r="H76" s="351">
        <f>IF(H$27=0,0,H$27/WWP_fec!H$27)</f>
        <v>0.42007489649066521</v>
      </c>
      <c r="I76" s="351">
        <f>IF(I$27=0,0,I$27/WWP_fec!I$27)</f>
        <v>0.42007489649066521</v>
      </c>
      <c r="J76" s="351">
        <f>IF(J$27=0,0,J$27/WWP_fec!J$27)</f>
        <v>0.42007489649066537</v>
      </c>
      <c r="K76" s="351">
        <f>IF(K$27=0,0,K$27/WWP_fec!K$27)</f>
        <v>0.42007489649066543</v>
      </c>
      <c r="L76" s="351">
        <f>IF(L$27=0,0,L$27/WWP_fec!L$27)</f>
        <v>0.42007489649066532</v>
      </c>
      <c r="M76" s="351">
        <f>IF(M$27=0,0,M$27/WWP_fec!M$27)</f>
        <v>0.4200748964906651</v>
      </c>
      <c r="N76" s="351">
        <f>IF(N$27=0,0,N$27/WWP_fec!N$27)</f>
        <v>0.42007489649066526</v>
      </c>
      <c r="O76" s="351">
        <f>IF(O$27=0,0,O$27/WWP_fec!O$27)</f>
        <v>0.42007489649066521</v>
      </c>
      <c r="P76" s="351">
        <f>IF(P$27=0,0,P$27/WWP_fec!P$27)</f>
        <v>0.42007489649066532</v>
      </c>
      <c r="Q76" s="351">
        <f>IF(Q$27=0,0,Q$27/WWP_fec!Q$27)</f>
        <v>0.42007489649066521</v>
      </c>
      <c r="R76" s="351">
        <f>IF(R$27=0,0,R$27/WWP_fec!R$27)</f>
        <v>0.42007489649066526</v>
      </c>
      <c r="S76" s="351">
        <f>IF(S$27=0,0,S$27/WWP_fec!S$27)</f>
        <v>0.42007489649066504</v>
      </c>
      <c r="T76" s="351">
        <f>IF(T$27=0,0,T$27/WWP_fec!T$27)</f>
        <v>0.42007489649066526</v>
      </c>
      <c r="U76" s="351">
        <f>IF(U$27=0,0,U$27/WWP_fec!U$27)</f>
        <v>0.42007489649066504</v>
      </c>
      <c r="V76" s="351">
        <f>IF(V$27=0,0,V$27/WWP_fec!V$27)</f>
        <v>0.42007489649066532</v>
      </c>
      <c r="W76" s="351">
        <f>IF(W$27=0,0,W$27/WWP_fec!W$27)</f>
        <v>0.42007489649066521</v>
      </c>
      <c r="DA76" s="175"/>
    </row>
    <row r="77" spans="1:105" ht="12" customHeight="1" x14ac:dyDescent="0.25">
      <c r="A77" s="203" t="s">
        <v>2914</v>
      </c>
      <c r="B77" s="351">
        <f>IF(B$28=0,0,B$28/WWP_fec!B$28)</f>
        <v>0.28707557481737978</v>
      </c>
      <c r="C77" s="351">
        <f>IF(C$28=0,0,C$28/WWP_fec!C$28)</f>
        <v>0.29013736348037689</v>
      </c>
      <c r="D77" s="351">
        <f>IF(D$28=0,0,D$28/WWP_fec!D$28)</f>
        <v>0.29965856331950985</v>
      </c>
      <c r="E77" s="351">
        <f>IF(E$28=0,0,E$28/WWP_fec!E$28)</f>
        <v>0.29525784193920213</v>
      </c>
      <c r="F77" s="351">
        <f>IF(F$28=0,0,F$28/WWP_fec!F$28)</f>
        <v>0.29379374979457518</v>
      </c>
      <c r="G77" s="351">
        <f>IF(G$28=0,0,G$28/WWP_fec!G$28)</f>
        <v>0.29791301375821744</v>
      </c>
      <c r="H77" s="351">
        <f>IF(H$28=0,0,H$28/WWP_fec!H$28)</f>
        <v>0.29723346783129057</v>
      </c>
      <c r="I77" s="351">
        <f>IF(I$28=0,0,I$28/WWP_fec!I$28)</f>
        <v>0.29642217499410439</v>
      </c>
      <c r="J77" s="351">
        <f>IF(J$28=0,0,J$28/WWP_fec!J$28)</f>
        <v>0.29553761783988952</v>
      </c>
      <c r="K77" s="351">
        <f>IF(K$28=0,0,K$28/WWP_fec!K$28)</f>
        <v>0.28925225063301213</v>
      </c>
      <c r="L77" s="351">
        <f>IF(L$28=0,0,L$28/WWP_fec!L$28)</f>
        <v>0.30989049585010292</v>
      </c>
      <c r="M77" s="351">
        <f>IF(M$28=0,0,M$28/WWP_fec!M$28)</f>
        <v>0.29983006545814361</v>
      </c>
      <c r="N77" s="351">
        <f>IF(N$28=0,0,N$28/WWP_fec!N$28)</f>
        <v>0.29910426014631242</v>
      </c>
      <c r="O77" s="351">
        <f>IF(O$28=0,0,O$28/WWP_fec!O$28)</f>
        <v>0.30186648858623749</v>
      </c>
      <c r="P77" s="351">
        <f>IF(P$28=0,0,P$28/WWP_fec!P$28)</f>
        <v>0.29962931884066168</v>
      </c>
      <c r="Q77" s="351">
        <f>IF(Q$28=0,0,Q$28/WWP_fec!Q$28)</f>
        <v>0.2977938659251213</v>
      </c>
      <c r="R77" s="351">
        <f>IF(R$28=0,0,R$28/WWP_fec!R$28)</f>
        <v>0.30224161968636409</v>
      </c>
      <c r="S77" s="351">
        <f>IF(S$28=0,0,S$28/WWP_fec!S$28)</f>
        <v>0.30543473515773445</v>
      </c>
      <c r="T77" s="351">
        <f>IF(T$28=0,0,T$28/WWP_fec!T$28)</f>
        <v>0.29978394840844419</v>
      </c>
      <c r="U77" s="351">
        <f>IF(U$28=0,0,U$28/WWP_fec!U$28)</f>
        <v>0.29799558533345927</v>
      </c>
      <c r="V77" s="351">
        <f>IF(V$28=0,0,V$28/WWP_fec!V$28)</f>
        <v>0.30009150083635866</v>
      </c>
      <c r="W77" s="351">
        <f>IF(W$28=0,0,W$28/WWP_fec!W$28)</f>
        <v>0.29897508985536525</v>
      </c>
      <c r="DA77" s="175"/>
    </row>
    <row r="78" spans="1:105" ht="12" customHeight="1" x14ac:dyDescent="0.25">
      <c r="A78" s="41" t="s">
        <v>2938</v>
      </c>
      <c r="B78" s="339">
        <f>IF(B$48=0,0,B$48/WWP_fec!B$48)</f>
        <v>0.49008737923910944</v>
      </c>
      <c r="C78" s="339">
        <f>IF(C$48=0,0,C$48/WWP_fec!C$48)</f>
        <v>0.49008737923910961</v>
      </c>
      <c r="D78" s="339">
        <f>IF(D$48=0,0,D$48/WWP_fec!D$48)</f>
        <v>0.49008737923910956</v>
      </c>
      <c r="E78" s="339">
        <f>IF(E$48=0,0,E$48/WWP_fec!E$48)</f>
        <v>0.49008737923910939</v>
      </c>
      <c r="F78" s="339">
        <f>IF(F$48=0,0,F$48/WWP_fec!F$48)</f>
        <v>0.49008737923910944</v>
      </c>
      <c r="G78" s="339">
        <f>IF(G$48=0,0,G$48/WWP_fec!G$48)</f>
        <v>0.4900873792391095</v>
      </c>
      <c r="H78" s="339">
        <f>IF(H$48=0,0,H$48/WWP_fec!H$48)</f>
        <v>0.49008737923910928</v>
      </c>
      <c r="I78" s="339">
        <f>IF(I$48=0,0,I$48/WWP_fec!I$48)</f>
        <v>0.49008737923910917</v>
      </c>
      <c r="J78" s="339">
        <f>IF(J$48=0,0,J$48/WWP_fec!J$48)</f>
        <v>0.49008737923910944</v>
      </c>
      <c r="K78" s="339">
        <f>IF(K$48=0,0,K$48/WWP_fec!K$48)</f>
        <v>0.49008737923910939</v>
      </c>
      <c r="L78" s="339">
        <f>IF(L$48=0,0,L$48/WWP_fec!L$48)</f>
        <v>0.49008737923910933</v>
      </c>
      <c r="M78" s="339">
        <f>IF(M$48=0,0,M$48/WWP_fec!M$48)</f>
        <v>0.4900873792391095</v>
      </c>
      <c r="N78" s="339">
        <f>IF(N$48=0,0,N$48/WWP_fec!N$48)</f>
        <v>0.49008737923910939</v>
      </c>
      <c r="O78" s="339">
        <f>IF(O$48=0,0,O$48/WWP_fec!O$48)</f>
        <v>0.4900873792391095</v>
      </c>
      <c r="P78" s="339">
        <f>IF(P$48=0,0,P$48/WWP_fec!P$48)</f>
        <v>0.49008737923910944</v>
      </c>
      <c r="Q78" s="339">
        <f>IF(Q$48=0,0,Q$48/WWP_fec!Q$48)</f>
        <v>0.4900873792391095</v>
      </c>
      <c r="R78" s="339">
        <f>IF(R$48=0,0,R$48/WWP_fec!R$48)</f>
        <v>0.49008737923910939</v>
      </c>
      <c r="S78" s="339">
        <f>IF(S$48=0,0,S$48/WWP_fec!S$48)</f>
        <v>0.49008737923910933</v>
      </c>
      <c r="T78" s="339">
        <f>IF(T$48=0,0,T$48/WWP_fec!T$48)</f>
        <v>0.49008737923910956</v>
      </c>
      <c r="U78" s="339">
        <f>IF(U$48=0,0,U$48/WWP_fec!U$48)</f>
        <v>0.49008737923910933</v>
      </c>
      <c r="V78" s="339">
        <f>IF(V$48=0,0,V$48/WWP_fec!V$48)</f>
        <v>0.49008737923910961</v>
      </c>
      <c r="W78" s="339">
        <f>IF(W$48=0,0,W$48/WWP_fec!W$48)</f>
        <v>0.49008737923910922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CO2 emissions"</f>
        <v>PT: Wood and wood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28</v>
      </c>
      <c r="B5" s="225">
        <v>290.7656996412527</v>
      </c>
      <c r="C5" s="225">
        <v>253.17792396163199</v>
      </c>
      <c r="D5" s="225">
        <v>108.9339598810673</v>
      </c>
      <c r="E5" s="225">
        <v>99.846699840844195</v>
      </c>
      <c r="F5" s="225">
        <v>92.337514560585561</v>
      </c>
      <c r="G5" s="225">
        <v>94.514446440913602</v>
      </c>
      <c r="H5" s="225">
        <v>89.567209440935386</v>
      </c>
      <c r="I5" s="225">
        <v>73.825562880920714</v>
      </c>
      <c r="J5" s="225">
        <v>77.406900840779358</v>
      </c>
      <c r="K5" s="225">
        <v>100.2143365208277</v>
      </c>
      <c r="L5" s="225">
        <v>40.802819400930872</v>
      </c>
      <c r="M5" s="225">
        <v>55.923935040712607</v>
      </c>
      <c r="N5" s="225">
        <v>39.787441200325667</v>
      </c>
      <c r="O5" s="225">
        <v>41.34731976043949</v>
      </c>
      <c r="P5" s="225">
        <v>40.03989120037091</v>
      </c>
      <c r="Q5" s="225">
        <v>40.350227040332243</v>
      </c>
      <c r="R5" s="225">
        <v>34.114930200343437</v>
      </c>
      <c r="S5" s="225">
        <v>41.458259160503538</v>
      </c>
      <c r="T5" s="225">
        <v>49.720343400606438</v>
      </c>
      <c r="U5" s="225">
        <v>37.72393956025509</v>
      </c>
      <c r="V5" s="225">
        <v>37.22573412029449</v>
      </c>
      <c r="W5" s="225">
        <v>37.24779024027869</v>
      </c>
      <c r="DA5" s="89" t="s">
        <v>2983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2984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2985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2986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2987</v>
      </c>
    </row>
    <row r="10" spans="1:105" ht="12" customHeight="1" x14ac:dyDescent="0.25">
      <c r="A10" s="56" t="s">
        <v>96</v>
      </c>
      <c r="B10" s="262">
        <v>1.654600699665336</v>
      </c>
      <c r="C10" s="262">
        <v>1.407821193432792</v>
      </c>
      <c r="D10" s="262">
        <v>0.38046987753139921</v>
      </c>
      <c r="E10" s="262">
        <v>0.76014717004304344</v>
      </c>
      <c r="F10" s="262">
        <v>0.93762403182681608</v>
      </c>
      <c r="G10" s="262">
        <v>0.79554030821148003</v>
      </c>
      <c r="H10" s="262">
        <v>0.75585951152900432</v>
      </c>
      <c r="I10" s="262">
        <v>0.55285146704675392</v>
      </c>
      <c r="J10" s="262">
        <v>0.65276697815498341</v>
      </c>
      <c r="K10" s="262">
        <v>0.58921437162886814</v>
      </c>
      <c r="L10" s="262">
        <v>0.23351805280997939</v>
      </c>
      <c r="M10" s="262">
        <v>0.43040515514928263</v>
      </c>
      <c r="N10" s="262">
        <v>0.53863726170387805</v>
      </c>
      <c r="O10" s="262">
        <v>0.47097610961828251</v>
      </c>
      <c r="P10" s="262">
        <v>0.50178963055198322</v>
      </c>
      <c r="Q10" s="262">
        <v>0.54575362386225224</v>
      </c>
      <c r="R10" s="262">
        <v>0.21613492085862371</v>
      </c>
      <c r="S10" s="262">
        <v>0.21383208321890851</v>
      </c>
      <c r="T10" s="262">
        <v>0.5029198657960009</v>
      </c>
      <c r="U10" s="262">
        <v>0.3475151368836486</v>
      </c>
      <c r="V10" s="262">
        <v>0.30422676993217113</v>
      </c>
      <c r="W10" s="262">
        <v>0.31346028293361478</v>
      </c>
      <c r="DA10" s="68" t="s">
        <v>2988</v>
      </c>
    </row>
    <row r="11" spans="1:105" ht="12" customHeight="1" x14ac:dyDescent="0.25">
      <c r="A11" s="37" t="s">
        <v>160</v>
      </c>
      <c r="B11" s="228">
        <v>1.3583936499647951</v>
      </c>
      <c r="C11" s="228">
        <v>1.115180659710699</v>
      </c>
      <c r="D11" s="228">
        <v>0.24679415746155939</v>
      </c>
      <c r="E11" s="228">
        <v>0.49140337860443523</v>
      </c>
      <c r="F11" s="228">
        <v>0.48986877348083291</v>
      </c>
      <c r="G11" s="228">
        <v>0.46587164522836522</v>
      </c>
      <c r="H11" s="228">
        <v>0.47433832412710941</v>
      </c>
      <c r="I11" s="228">
        <v>0.34206194987204791</v>
      </c>
      <c r="J11" s="228">
        <v>0.31216300292289723</v>
      </c>
      <c r="K11" s="228">
        <v>0.34879279223367632</v>
      </c>
      <c r="L11" s="228">
        <v>0.1177929365924283</v>
      </c>
      <c r="M11" s="228">
        <v>0.1826521632078934</v>
      </c>
      <c r="N11" s="228">
        <v>0.2326505705172795</v>
      </c>
      <c r="O11" s="228">
        <v>0.15613901079631581</v>
      </c>
      <c r="P11" s="228">
        <v>0.2152618664731433</v>
      </c>
      <c r="Q11" s="228">
        <v>0.27862035723376588</v>
      </c>
      <c r="R11" s="228">
        <v>8.825678965193641E-2</v>
      </c>
      <c r="S11" s="228">
        <v>7.7523127680970277E-2</v>
      </c>
      <c r="T11" s="228">
        <v>0.15633862189806941</v>
      </c>
      <c r="U11" s="228">
        <v>0.1343451233406518</v>
      </c>
      <c r="V11" s="228">
        <v>0.1078142231634162</v>
      </c>
      <c r="W11" s="228">
        <v>0.10550960916160911</v>
      </c>
      <c r="DA11" s="69" t="s">
        <v>2989</v>
      </c>
    </row>
    <row r="12" spans="1:105" ht="12" customHeight="1" x14ac:dyDescent="0.25">
      <c r="A12" s="37" t="s">
        <v>162</v>
      </c>
      <c r="B12" s="228">
        <v>0.29620704970054129</v>
      </c>
      <c r="C12" s="228">
        <v>0.29264053372209259</v>
      </c>
      <c r="D12" s="228">
        <v>0.13367572006983969</v>
      </c>
      <c r="E12" s="228">
        <v>0.26874379143860833</v>
      </c>
      <c r="F12" s="228">
        <v>0.44775525834598312</v>
      </c>
      <c r="G12" s="228">
        <v>0.32966866298311492</v>
      </c>
      <c r="H12" s="228">
        <v>0.28152118740189502</v>
      </c>
      <c r="I12" s="228">
        <v>0.21078951717470609</v>
      </c>
      <c r="J12" s="228">
        <v>0.34060397523208608</v>
      </c>
      <c r="K12" s="228">
        <v>0.24042157939519179</v>
      </c>
      <c r="L12" s="228">
        <v>0.1157251162175512</v>
      </c>
      <c r="M12" s="228">
        <v>0.24775299194138919</v>
      </c>
      <c r="N12" s="228">
        <v>0.30598669118659849</v>
      </c>
      <c r="O12" s="228">
        <v>0.3148370988219667</v>
      </c>
      <c r="P12" s="228">
        <v>0.2865277640788399</v>
      </c>
      <c r="Q12" s="228">
        <v>0.26713326662848641</v>
      </c>
      <c r="R12" s="228">
        <v>0.12787813120668731</v>
      </c>
      <c r="S12" s="228">
        <v>0.13630895553793829</v>
      </c>
      <c r="T12" s="228">
        <v>0.34658124389793149</v>
      </c>
      <c r="U12" s="228">
        <v>0.21317001354299681</v>
      </c>
      <c r="V12" s="228">
        <v>0.19641254676875489</v>
      </c>
      <c r="W12" s="228">
        <v>0.20795067377200571</v>
      </c>
      <c r="DA12" s="69" t="s">
        <v>2990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2991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2992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2993</v>
      </c>
    </row>
    <row r="16" spans="1:105" ht="12" customHeight="1" x14ac:dyDescent="0.25">
      <c r="A16" s="57" t="s">
        <v>2900</v>
      </c>
      <c r="B16" s="263">
        <v>235.79948791748799</v>
      </c>
      <c r="C16" s="263">
        <v>205.60811432309211</v>
      </c>
      <c r="D16" s="263">
        <v>84.156807039612062</v>
      </c>
      <c r="E16" s="263">
        <v>74.764771111304697</v>
      </c>
      <c r="F16" s="263">
        <v>68.175294988713176</v>
      </c>
      <c r="G16" s="263">
        <v>70.405213393810072</v>
      </c>
      <c r="H16" s="263">
        <v>66.112890726725169</v>
      </c>
      <c r="I16" s="263">
        <v>52.721848496999392</v>
      </c>
      <c r="J16" s="263">
        <v>56.012340064060197</v>
      </c>
      <c r="K16" s="263">
        <v>77.025003610177606</v>
      </c>
      <c r="L16" s="263">
        <v>29.53943469249737</v>
      </c>
      <c r="M16" s="263">
        <v>40.103738473313228</v>
      </c>
      <c r="N16" s="263">
        <v>25.010703120576238</v>
      </c>
      <c r="O16" s="263">
        <v>28.14671176378334</v>
      </c>
      <c r="P16" s="263">
        <v>26.545173991129651</v>
      </c>
      <c r="Q16" s="263">
        <v>25.78896530169084</v>
      </c>
      <c r="R16" s="263">
        <v>21.589277048391871</v>
      </c>
      <c r="S16" s="263">
        <v>29.287014292509749</v>
      </c>
      <c r="T16" s="263">
        <v>32.752814844342993</v>
      </c>
      <c r="U16" s="263">
        <v>21.838589478978509</v>
      </c>
      <c r="V16" s="263">
        <v>23.009293766863721</v>
      </c>
      <c r="W16" s="263">
        <v>21.49558511202606</v>
      </c>
      <c r="DA16" s="70" t="s">
        <v>2994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2995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2996</v>
      </c>
    </row>
    <row r="19" spans="1:105" ht="12" customHeight="1" x14ac:dyDescent="0.25">
      <c r="A19" s="46" t="s">
        <v>33</v>
      </c>
      <c r="B19" s="231">
        <v>41.382554761359771</v>
      </c>
      <c r="C19" s="231">
        <v>41.435758980526721</v>
      </c>
      <c r="D19" s="231">
        <v>20.82468632653265</v>
      </c>
      <c r="E19" s="231">
        <v>18.016163598898238</v>
      </c>
      <c r="F19" s="231">
        <v>6.6801299689932936</v>
      </c>
      <c r="G19" s="231">
        <v>13.45585088961783</v>
      </c>
      <c r="H19" s="231">
        <v>8.889201029361903</v>
      </c>
      <c r="I19" s="231">
        <v>4.1770830066284486</v>
      </c>
      <c r="J19" s="231">
        <v>2.118247416686776</v>
      </c>
      <c r="K19" s="231">
        <v>2.2441795691665658</v>
      </c>
      <c r="L19" s="231">
        <v>2.113486095196317</v>
      </c>
      <c r="M19" s="231">
        <v>2.0976704125853041</v>
      </c>
      <c r="N19" s="231">
        <v>1.8496698531812781</v>
      </c>
      <c r="O19" s="231">
        <v>1.998712681113689</v>
      </c>
      <c r="P19" s="231">
        <v>1.948787599012759</v>
      </c>
      <c r="Q19" s="231">
        <v>1.880601502476319</v>
      </c>
      <c r="R19" s="231">
        <v>1.8486239664667701</v>
      </c>
      <c r="S19" s="231">
        <v>1.805461316291304</v>
      </c>
      <c r="T19" s="231">
        <v>1.564595095960668</v>
      </c>
      <c r="U19" s="231">
        <v>1.2278558190954141</v>
      </c>
      <c r="V19" s="231">
        <v>1.217316965490657</v>
      </c>
      <c r="W19" s="231">
        <v>1.118329887011555</v>
      </c>
      <c r="DA19" s="73" t="s">
        <v>2997</v>
      </c>
    </row>
    <row r="20" spans="1:105" ht="12" customHeight="1" x14ac:dyDescent="0.25">
      <c r="A20" s="46" t="s">
        <v>160</v>
      </c>
      <c r="B20" s="231">
        <v>38.17259586065687</v>
      </c>
      <c r="C20" s="231">
        <v>41.042331081108642</v>
      </c>
      <c r="D20" s="231">
        <v>22.211087618765291</v>
      </c>
      <c r="E20" s="231">
        <v>21.43299166142473</v>
      </c>
      <c r="F20" s="231">
        <v>18.793866447088121</v>
      </c>
      <c r="G20" s="231">
        <v>23.770397177474301</v>
      </c>
      <c r="H20" s="231">
        <v>25.738293862042021</v>
      </c>
      <c r="I20" s="231">
        <v>20.387596769511379</v>
      </c>
      <c r="J20" s="231">
        <v>16.048884034820318</v>
      </c>
      <c r="K20" s="231">
        <v>14.511296606971451</v>
      </c>
      <c r="L20" s="231">
        <v>13.834403744098969</v>
      </c>
      <c r="M20" s="231">
        <v>11.38124208107876</v>
      </c>
      <c r="N20" s="231">
        <v>10.003815158245549</v>
      </c>
      <c r="O20" s="231">
        <v>8.6686407817585156</v>
      </c>
      <c r="P20" s="231">
        <v>10.55156129359912</v>
      </c>
      <c r="Q20" s="231">
        <v>12.2057950169348</v>
      </c>
      <c r="R20" s="231">
        <v>8.0609216674566735</v>
      </c>
      <c r="S20" s="231">
        <v>9.5041358141320131</v>
      </c>
      <c r="T20" s="231">
        <v>9.2532861475027808</v>
      </c>
      <c r="U20" s="231">
        <v>7.9678588406507016</v>
      </c>
      <c r="V20" s="231">
        <v>7.6571469495850746</v>
      </c>
      <c r="W20" s="231">
        <v>6.8425357151091113</v>
      </c>
      <c r="DA20" s="73" t="s">
        <v>2998</v>
      </c>
    </row>
    <row r="21" spans="1:105" ht="12" customHeight="1" x14ac:dyDescent="0.25">
      <c r="A21" s="46" t="s">
        <v>70</v>
      </c>
      <c r="B21" s="231">
        <v>147.92054102361061</v>
      </c>
      <c r="C21" s="231">
        <v>112.3598861962125</v>
      </c>
      <c r="D21" s="231">
        <v>29.090427663813941</v>
      </c>
      <c r="E21" s="231">
        <v>23.5941184178109</v>
      </c>
      <c r="F21" s="231">
        <v>25.52312151402591</v>
      </c>
      <c r="G21" s="231">
        <v>16.358119635982121</v>
      </c>
      <c r="H21" s="231">
        <v>16.209642894474559</v>
      </c>
      <c r="I21" s="231">
        <v>15.593679326598</v>
      </c>
      <c r="J21" s="231">
        <v>20.334120978479071</v>
      </c>
      <c r="K21" s="231">
        <v>50.266944447798309</v>
      </c>
      <c r="L21" s="231">
        <v>0</v>
      </c>
      <c r="M21" s="231">
        <v>11.18708504040225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1.266290239468012</v>
      </c>
      <c r="T21" s="231">
        <v>1.421669608851124</v>
      </c>
      <c r="U21" s="231">
        <v>0</v>
      </c>
      <c r="V21" s="231">
        <v>0.185281367159706</v>
      </c>
      <c r="W21" s="231">
        <v>4.8650102838560548E-2</v>
      </c>
      <c r="DA21" s="73" t="s">
        <v>2999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3000</v>
      </c>
    </row>
    <row r="23" spans="1:105" ht="12" customHeight="1" x14ac:dyDescent="0.25">
      <c r="A23" s="46" t="s">
        <v>162</v>
      </c>
      <c r="B23" s="231">
        <v>8.3237962718607417</v>
      </c>
      <c r="C23" s="231">
        <v>10.7701380652443</v>
      </c>
      <c r="D23" s="231">
        <v>12.03060543050017</v>
      </c>
      <c r="E23" s="231">
        <v>11.721497433170819</v>
      </c>
      <c r="F23" s="231">
        <v>17.178177058605861</v>
      </c>
      <c r="G23" s="231">
        <v>16.82084569073583</v>
      </c>
      <c r="H23" s="231">
        <v>15.275752940846679</v>
      </c>
      <c r="I23" s="231">
        <v>12.563489394261561</v>
      </c>
      <c r="J23" s="231">
        <v>17.511087634074041</v>
      </c>
      <c r="K23" s="231">
        <v>10.00258298624129</v>
      </c>
      <c r="L23" s="231">
        <v>13.591544853202089</v>
      </c>
      <c r="M23" s="231">
        <v>15.437740939246909</v>
      </c>
      <c r="N23" s="231">
        <v>13.15721810914942</v>
      </c>
      <c r="O23" s="231">
        <v>17.47935830091113</v>
      </c>
      <c r="P23" s="231">
        <v>14.04482509851778</v>
      </c>
      <c r="Q23" s="231">
        <v>11.70256878227972</v>
      </c>
      <c r="R23" s="231">
        <v>11.67973141446843</v>
      </c>
      <c r="S23" s="231">
        <v>16.711126922618419</v>
      </c>
      <c r="T23" s="231">
        <v>20.51326399202841</v>
      </c>
      <c r="U23" s="231">
        <v>12.642874819232389</v>
      </c>
      <c r="V23" s="231">
        <v>13.949548484628281</v>
      </c>
      <c r="W23" s="231">
        <v>13.486069407066831</v>
      </c>
      <c r="DA23" s="73" t="s">
        <v>3001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3002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3003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3004</v>
      </c>
    </row>
    <row r="27" spans="1:105" ht="12" customHeight="1" x14ac:dyDescent="0.25">
      <c r="A27" s="57" t="s">
        <v>2912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3005</v>
      </c>
    </row>
    <row r="28" spans="1:105" ht="12" customHeight="1" x14ac:dyDescent="0.25">
      <c r="A28" s="57" t="s">
        <v>2914</v>
      </c>
      <c r="B28" s="263">
        <f t="shared" ref="B28:W28" si="0">B29+B35+B46+B47</f>
        <v>53.311611024099356</v>
      </c>
      <c r="C28" s="263">
        <f t="shared" si="0"/>
        <v>46.161988445107141</v>
      </c>
      <c r="D28" s="263">
        <f t="shared" si="0"/>
        <v>24.396682963923816</v>
      </c>
      <c r="E28" s="263">
        <f t="shared" si="0"/>
        <v>24.321781559496451</v>
      </c>
      <c r="F28" s="263">
        <f t="shared" si="0"/>
        <v>23.224595540045577</v>
      </c>
      <c r="G28" s="263">
        <f t="shared" si="0"/>
        <v>23.313692738892044</v>
      </c>
      <c r="H28" s="263">
        <f t="shared" si="0"/>
        <v>22.698459202681232</v>
      </c>
      <c r="I28" s="263">
        <f t="shared" si="0"/>
        <v>20.550862916874578</v>
      </c>
      <c r="J28" s="263">
        <f t="shared" si="0"/>
        <v>20.741793798564174</v>
      </c>
      <c r="K28" s="263">
        <f t="shared" si="0"/>
        <v>22.600118539021199</v>
      </c>
      <c r="L28" s="263">
        <f t="shared" si="0"/>
        <v>11.029866655623517</v>
      </c>
      <c r="M28" s="263">
        <f t="shared" si="0"/>
        <v>15.389791412250098</v>
      </c>
      <c r="N28" s="263">
        <f t="shared" si="0"/>
        <v>14.238100818045561</v>
      </c>
      <c r="O28" s="263">
        <f t="shared" si="0"/>
        <v>12.729631887037872</v>
      </c>
      <c r="P28" s="263">
        <f t="shared" si="0"/>
        <v>12.992927578689278</v>
      </c>
      <c r="Q28" s="263">
        <f t="shared" si="0"/>
        <v>14.015508114779138</v>
      </c>
      <c r="R28" s="263">
        <f t="shared" si="0"/>
        <v>12.309518231092934</v>
      </c>
      <c r="S28" s="263">
        <f t="shared" si="0"/>
        <v>11.957412784774881</v>
      </c>
      <c r="T28" s="263">
        <f t="shared" si="0"/>
        <v>16.464608690467458</v>
      </c>
      <c r="U28" s="263">
        <f t="shared" si="0"/>
        <v>15.537834944392923</v>
      </c>
      <c r="V28" s="263">
        <f t="shared" si="0"/>
        <v>13.912213583498595</v>
      </c>
      <c r="W28" s="263">
        <f t="shared" si="0"/>
        <v>15.438744845319022</v>
      </c>
      <c r="DA28" s="70"/>
    </row>
    <row r="29" spans="1:105" ht="12" customHeight="1" x14ac:dyDescent="0.25">
      <c r="A29" s="60" t="s">
        <v>2915</v>
      </c>
      <c r="B29" s="331">
        <v>34.208379187903518</v>
      </c>
      <c r="C29" s="331">
        <v>29.504702587508021</v>
      </c>
      <c r="D29" s="331">
        <v>17.57874196807963</v>
      </c>
      <c r="E29" s="331">
        <v>18.264733818073239</v>
      </c>
      <c r="F29" s="331">
        <v>17.701392427212021</v>
      </c>
      <c r="G29" s="331">
        <v>17.60983338865702</v>
      </c>
      <c r="H29" s="331">
        <v>17.34234121418222</v>
      </c>
      <c r="I29" s="331">
        <v>16.279616598377899</v>
      </c>
      <c r="J29" s="331">
        <v>16.20396919435635</v>
      </c>
      <c r="K29" s="331">
        <v>16.35995867207555</v>
      </c>
      <c r="L29" s="331">
        <v>8.6367373311085895</v>
      </c>
      <c r="M29" s="331">
        <v>12.140797869813101</v>
      </c>
      <c r="N29" s="331">
        <v>12.211865458849941</v>
      </c>
      <c r="O29" s="331">
        <v>10.44933363448914</v>
      </c>
      <c r="P29" s="331">
        <v>10.84237747629825</v>
      </c>
      <c r="Q29" s="331">
        <v>11.92622205514952</v>
      </c>
      <c r="R29" s="331">
        <v>10.560468781182299</v>
      </c>
      <c r="S29" s="331">
        <v>9.5847332307990509</v>
      </c>
      <c r="T29" s="331">
        <v>13.811148240721179</v>
      </c>
      <c r="U29" s="331">
        <v>13.76858751524491</v>
      </c>
      <c r="V29" s="331">
        <v>12.048121862615201</v>
      </c>
      <c r="W29" s="331">
        <v>13.69728582233164</v>
      </c>
      <c r="DA29" s="72" t="s">
        <v>3006</v>
      </c>
    </row>
    <row r="30" spans="1:105" ht="12" customHeight="1" x14ac:dyDescent="0.25">
      <c r="A30" s="59" t="s">
        <v>30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3007</v>
      </c>
    </row>
    <row r="31" spans="1:105" ht="12" customHeight="1" x14ac:dyDescent="0.25">
      <c r="A31" s="59" t="s">
        <v>33</v>
      </c>
      <c r="B31" s="297">
        <v>6.0035335001920833</v>
      </c>
      <c r="C31" s="297">
        <v>5.9460189556867116</v>
      </c>
      <c r="D31" s="297">
        <v>4.3498773346760444</v>
      </c>
      <c r="E31" s="297">
        <v>4.4012765325911873</v>
      </c>
      <c r="F31" s="297">
        <v>1.734464105589957</v>
      </c>
      <c r="G31" s="297">
        <v>3.3655929844765589</v>
      </c>
      <c r="H31" s="297">
        <v>2.3317624698920811</v>
      </c>
      <c r="I31" s="297">
        <v>1.2898127016806129</v>
      </c>
      <c r="J31" s="297">
        <v>0.61279382091092305</v>
      </c>
      <c r="K31" s="297">
        <v>0.47665930910037729</v>
      </c>
      <c r="L31" s="297">
        <v>0.61794087961328292</v>
      </c>
      <c r="M31" s="297">
        <v>0.63503786545069152</v>
      </c>
      <c r="N31" s="297">
        <v>0.90313012318943819</v>
      </c>
      <c r="O31" s="297">
        <v>0.74201263080806723</v>
      </c>
      <c r="P31" s="297">
        <v>0.79598237994921073</v>
      </c>
      <c r="Q31" s="297">
        <v>0.86969255467996176</v>
      </c>
      <c r="R31" s="297">
        <v>0.90426074213874086</v>
      </c>
      <c r="S31" s="297">
        <v>0.59087160276372863</v>
      </c>
      <c r="T31" s="297">
        <v>0.65975565488687837</v>
      </c>
      <c r="U31" s="297">
        <v>0.7741269333164229</v>
      </c>
      <c r="V31" s="297">
        <v>0.63741126930118197</v>
      </c>
      <c r="W31" s="297">
        <v>0.71261535921081653</v>
      </c>
      <c r="DA31" s="122" t="s">
        <v>3008</v>
      </c>
    </row>
    <row r="32" spans="1:105" ht="12" customHeight="1" x14ac:dyDescent="0.25">
      <c r="A32" s="59" t="s">
        <v>160</v>
      </c>
      <c r="B32" s="297">
        <v>5.5378518643979646</v>
      </c>
      <c r="C32" s="297">
        <v>5.889562170407709</v>
      </c>
      <c r="D32" s="297">
        <v>4.63946995870345</v>
      </c>
      <c r="E32" s="297">
        <v>5.2359939287196564</v>
      </c>
      <c r="F32" s="297">
        <v>4.8797384046463774</v>
      </c>
      <c r="G32" s="297">
        <v>5.9454792294447838</v>
      </c>
      <c r="H32" s="297">
        <v>6.7515165275625906</v>
      </c>
      <c r="I32" s="297">
        <v>6.2953456343410066</v>
      </c>
      <c r="J32" s="297">
        <v>4.6428273163843086</v>
      </c>
      <c r="K32" s="297">
        <v>3.0821707450970339</v>
      </c>
      <c r="L32" s="297">
        <v>4.0449017563845064</v>
      </c>
      <c r="M32" s="297">
        <v>3.4454982222103161</v>
      </c>
      <c r="N32" s="297">
        <v>4.8845186078432672</v>
      </c>
      <c r="O32" s="297">
        <v>3.2181918956048579</v>
      </c>
      <c r="P32" s="297">
        <v>4.3097856713136924</v>
      </c>
      <c r="Q32" s="297">
        <v>5.6446243588554443</v>
      </c>
      <c r="R32" s="297">
        <v>3.943027430975186</v>
      </c>
      <c r="S32" s="297">
        <v>3.1104094619517522</v>
      </c>
      <c r="T32" s="297">
        <v>3.9019091123719361</v>
      </c>
      <c r="U32" s="297">
        <v>5.0235003438394461</v>
      </c>
      <c r="V32" s="297">
        <v>4.0094337750344584</v>
      </c>
      <c r="W32" s="297">
        <v>4.360158932678992</v>
      </c>
      <c r="DA32" s="122" t="s">
        <v>3009</v>
      </c>
    </row>
    <row r="33" spans="1:105" ht="12" customHeight="1" x14ac:dyDescent="0.25">
      <c r="A33" s="59" t="s">
        <v>70</v>
      </c>
      <c r="B33" s="297">
        <v>21.459427251963199</v>
      </c>
      <c r="C33" s="297">
        <v>16.123609887186088</v>
      </c>
      <c r="D33" s="297">
        <v>6.0764320752161014</v>
      </c>
      <c r="E33" s="297">
        <v>5.7639485304096052</v>
      </c>
      <c r="F33" s="297">
        <v>6.6269576092334868</v>
      </c>
      <c r="G33" s="297">
        <v>4.0915117994186776</v>
      </c>
      <c r="H33" s="297">
        <v>4.2520173440606506</v>
      </c>
      <c r="I33" s="297">
        <v>4.815064874091342</v>
      </c>
      <c r="J33" s="297">
        <v>5.8825157019462999</v>
      </c>
      <c r="K33" s="297">
        <v>10.676599742850721</v>
      </c>
      <c r="L33" s="297">
        <v>0</v>
      </c>
      <c r="M33" s="297">
        <v>3.386720126312269</v>
      </c>
      <c r="N33" s="297">
        <v>0</v>
      </c>
      <c r="O33" s="297">
        <v>0</v>
      </c>
      <c r="P33" s="297">
        <v>0</v>
      </c>
      <c r="Q33" s="297">
        <v>0</v>
      </c>
      <c r="R33" s="297">
        <v>0</v>
      </c>
      <c r="S33" s="297">
        <v>0.4144175987638874</v>
      </c>
      <c r="T33" s="297">
        <v>0.59948709173502623</v>
      </c>
      <c r="U33" s="297">
        <v>0</v>
      </c>
      <c r="V33" s="297">
        <v>9.7016992917308517E-2</v>
      </c>
      <c r="W33" s="297">
        <v>3.1000522218526529E-2</v>
      </c>
      <c r="DA33" s="122" t="s">
        <v>3010</v>
      </c>
    </row>
    <row r="34" spans="1:105" ht="12" customHeight="1" x14ac:dyDescent="0.25">
      <c r="A34" s="59" t="s">
        <v>162</v>
      </c>
      <c r="B34" s="297">
        <v>1.2075665713502679</v>
      </c>
      <c r="C34" s="297">
        <v>1.545511574227511</v>
      </c>
      <c r="D34" s="297">
        <v>2.5129625994840379</v>
      </c>
      <c r="E34" s="297">
        <v>2.863514826352791</v>
      </c>
      <c r="F34" s="297">
        <v>4.4602323077421957</v>
      </c>
      <c r="G34" s="297">
        <v>4.2072493753169971</v>
      </c>
      <c r="H34" s="297">
        <v>4.0070448726668912</v>
      </c>
      <c r="I34" s="297">
        <v>3.8793933882649378</v>
      </c>
      <c r="J34" s="297">
        <v>5.0658323551148188</v>
      </c>
      <c r="K34" s="297">
        <v>2.12452887502742</v>
      </c>
      <c r="L34" s="297">
        <v>3.973894695110801</v>
      </c>
      <c r="M34" s="297">
        <v>4.6735416558398191</v>
      </c>
      <c r="N34" s="297">
        <v>6.424216727817238</v>
      </c>
      <c r="O34" s="297">
        <v>6.4891291080762157</v>
      </c>
      <c r="P34" s="297">
        <v>5.7366094250353452</v>
      </c>
      <c r="Q34" s="297">
        <v>5.4119051416141177</v>
      </c>
      <c r="R34" s="297">
        <v>5.7131806080683711</v>
      </c>
      <c r="S34" s="297">
        <v>5.4690345673196834</v>
      </c>
      <c r="T34" s="297">
        <v>8.6499963817273393</v>
      </c>
      <c r="U34" s="297">
        <v>7.9709602380890408</v>
      </c>
      <c r="V34" s="297">
        <v>7.3042598253622542</v>
      </c>
      <c r="W34" s="297">
        <v>8.5935110082233077</v>
      </c>
      <c r="DA34" s="122" t="s">
        <v>3011</v>
      </c>
    </row>
    <row r="35" spans="1:105" ht="12" customHeight="1" x14ac:dyDescent="0.25">
      <c r="A35" s="60" t="s">
        <v>2922</v>
      </c>
      <c r="B35" s="331">
        <v>19.103231836195839</v>
      </c>
      <c r="C35" s="331">
        <v>16.657285857599121</v>
      </c>
      <c r="D35" s="331">
        <v>6.8179409958441841</v>
      </c>
      <c r="E35" s="331">
        <v>6.0570477414232116</v>
      </c>
      <c r="F35" s="331">
        <v>5.5232031128335546</v>
      </c>
      <c r="G35" s="331">
        <v>5.7038593502350228</v>
      </c>
      <c r="H35" s="331">
        <v>5.3561179884990118</v>
      </c>
      <c r="I35" s="331">
        <v>4.2712463184966776</v>
      </c>
      <c r="J35" s="331">
        <v>4.537824604207823</v>
      </c>
      <c r="K35" s="331">
        <v>6.2401598669456497</v>
      </c>
      <c r="L35" s="331">
        <v>2.393129324514927</v>
      </c>
      <c r="M35" s="331">
        <v>3.248993542436998</v>
      </c>
      <c r="N35" s="331">
        <v>2.026235359195621</v>
      </c>
      <c r="O35" s="331">
        <v>2.2802982525487319</v>
      </c>
      <c r="P35" s="331">
        <v>2.1505501023910281</v>
      </c>
      <c r="Q35" s="331">
        <v>2.0892860596296181</v>
      </c>
      <c r="R35" s="331">
        <v>1.749049449910635</v>
      </c>
      <c r="S35" s="331">
        <v>2.3726795539758299</v>
      </c>
      <c r="T35" s="331">
        <v>2.6534604497462801</v>
      </c>
      <c r="U35" s="331">
        <v>1.7692474291480129</v>
      </c>
      <c r="V35" s="331">
        <v>1.864091720883394</v>
      </c>
      <c r="W35" s="331">
        <v>1.741459022987381</v>
      </c>
      <c r="DA35" s="72" t="s">
        <v>3012</v>
      </c>
    </row>
    <row r="36" spans="1:105" ht="12" customHeight="1" x14ac:dyDescent="0.25">
      <c r="A36" s="64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3013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3014</v>
      </c>
    </row>
    <row r="38" spans="1:105" ht="12" customHeight="1" x14ac:dyDescent="0.25">
      <c r="A38" s="64" t="s">
        <v>33</v>
      </c>
      <c r="B38" s="231">
        <v>3.3525964986699002</v>
      </c>
      <c r="C38" s="231">
        <v>3.3569068241179592</v>
      </c>
      <c r="D38" s="231">
        <v>1.687106339056246</v>
      </c>
      <c r="E38" s="231">
        <v>1.459574628715979</v>
      </c>
      <c r="F38" s="231">
        <v>0.5411889254749066</v>
      </c>
      <c r="G38" s="231">
        <v>1.090122126081968</v>
      </c>
      <c r="H38" s="231">
        <v>0.72015622087301834</v>
      </c>
      <c r="I38" s="231">
        <v>0.33840525176449793</v>
      </c>
      <c r="J38" s="231">
        <v>0.17160924243207101</v>
      </c>
      <c r="K38" s="231">
        <v>0.18181160175735681</v>
      </c>
      <c r="L38" s="231">
        <v>0.1712235052573122</v>
      </c>
      <c r="M38" s="231">
        <v>0.1699422020015918</v>
      </c>
      <c r="N38" s="231">
        <v>0.14985050365380231</v>
      </c>
      <c r="O38" s="231">
        <v>0.16192516810986521</v>
      </c>
      <c r="P38" s="231">
        <v>0.1578805010656818</v>
      </c>
      <c r="Q38" s="231">
        <v>0.15235642286837611</v>
      </c>
      <c r="R38" s="231">
        <v>0.14976577142406741</v>
      </c>
      <c r="S38" s="231">
        <v>0.14626896097613681</v>
      </c>
      <c r="T38" s="231">
        <v>0.12675524918175621</v>
      </c>
      <c r="U38" s="231">
        <v>9.9474407602656287E-2</v>
      </c>
      <c r="V38" s="231">
        <v>9.8620605223874822E-2</v>
      </c>
      <c r="W38" s="231">
        <v>9.0601193792261836E-2</v>
      </c>
      <c r="DA38" s="73" t="s">
        <v>3015</v>
      </c>
    </row>
    <row r="39" spans="1:105" ht="12" customHeight="1" x14ac:dyDescent="0.25">
      <c r="A39" s="64" t="s">
        <v>160</v>
      </c>
      <c r="B39" s="231">
        <v>3.0925425451759661</v>
      </c>
      <c r="C39" s="231">
        <v>3.325033369091452</v>
      </c>
      <c r="D39" s="231">
        <v>1.799425265350052</v>
      </c>
      <c r="E39" s="231">
        <v>1.7363880314902189</v>
      </c>
      <c r="F39" s="231">
        <v>1.5225800149441271</v>
      </c>
      <c r="G39" s="231">
        <v>1.92575230815872</v>
      </c>
      <c r="H39" s="231">
        <v>2.0851809266302461</v>
      </c>
      <c r="I39" s="231">
        <v>1.6516956466298089</v>
      </c>
      <c r="J39" s="231">
        <v>1.300196006094281</v>
      </c>
      <c r="K39" s="231">
        <v>1.1756287758512061</v>
      </c>
      <c r="L39" s="231">
        <v>1.1207904833599001</v>
      </c>
      <c r="M39" s="231">
        <v>0.92204825370441712</v>
      </c>
      <c r="N39" s="231">
        <v>0.81045638352398475</v>
      </c>
      <c r="O39" s="231">
        <v>0.70228759197552615</v>
      </c>
      <c r="P39" s="231">
        <v>0.85483188876130323</v>
      </c>
      <c r="Q39" s="231">
        <v>0.98884918713301573</v>
      </c>
      <c r="R39" s="231">
        <v>0.65305339204436264</v>
      </c>
      <c r="S39" s="231">
        <v>0.76997499639858358</v>
      </c>
      <c r="T39" s="231">
        <v>0.74965247839834293</v>
      </c>
      <c r="U39" s="231">
        <v>0.6455139322622091</v>
      </c>
      <c r="V39" s="231">
        <v>0.62034169231499381</v>
      </c>
      <c r="W39" s="231">
        <v>0.55434618313895423</v>
      </c>
      <c r="DA39" s="73" t="s">
        <v>3016</v>
      </c>
    </row>
    <row r="40" spans="1:105" ht="12" customHeight="1" x14ac:dyDescent="0.25">
      <c r="A40" s="64" t="s">
        <v>70</v>
      </c>
      <c r="B40" s="231">
        <v>11.983742685218861</v>
      </c>
      <c r="C40" s="231">
        <v>9.1028058375000285</v>
      </c>
      <c r="D40" s="231">
        <v>2.3567531413400808</v>
      </c>
      <c r="E40" s="231">
        <v>1.91147113204851</v>
      </c>
      <c r="F40" s="231">
        <v>2.0677487969628192</v>
      </c>
      <c r="G40" s="231">
        <v>1.325248644813608</v>
      </c>
      <c r="H40" s="231">
        <v>1.3132198416963841</v>
      </c>
      <c r="I40" s="231">
        <v>1.2633177195852721</v>
      </c>
      <c r="J40" s="231">
        <v>1.647363319860415</v>
      </c>
      <c r="K40" s="231">
        <v>4.0723629298952799</v>
      </c>
      <c r="L40" s="231">
        <v>0</v>
      </c>
      <c r="M40" s="231">
        <v>0.90631867348594408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0.1025881617899617</v>
      </c>
      <c r="T40" s="231">
        <v>0.1151761794404757</v>
      </c>
      <c r="U40" s="231">
        <v>0</v>
      </c>
      <c r="V40" s="231">
        <v>1.5010519925377171E-2</v>
      </c>
      <c r="W40" s="231">
        <v>3.9413749435495042E-3</v>
      </c>
      <c r="DA40" s="73" t="s">
        <v>3017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3018</v>
      </c>
    </row>
    <row r="42" spans="1:105" ht="12" customHeight="1" x14ac:dyDescent="0.25">
      <c r="A42" s="64" t="s">
        <v>162</v>
      </c>
      <c r="B42" s="231">
        <v>0.67435010713110732</v>
      </c>
      <c r="C42" s="231">
        <v>0.87253982688967724</v>
      </c>
      <c r="D42" s="231">
        <v>0.97465625009780421</v>
      </c>
      <c r="E42" s="231">
        <v>0.94961394916850383</v>
      </c>
      <c r="F42" s="231">
        <v>1.3916853754517029</v>
      </c>
      <c r="G42" s="231">
        <v>1.362736271180726</v>
      </c>
      <c r="H42" s="231">
        <v>1.237560999299363</v>
      </c>
      <c r="I42" s="231">
        <v>1.0178277005170979</v>
      </c>
      <c r="J42" s="231">
        <v>1.418656035821056</v>
      </c>
      <c r="K42" s="231">
        <v>0.81035655944180685</v>
      </c>
      <c r="L42" s="231">
        <v>1.1011153358977139</v>
      </c>
      <c r="M42" s="231">
        <v>1.250684413245045</v>
      </c>
      <c r="N42" s="231">
        <v>1.065928472017833</v>
      </c>
      <c r="O42" s="231">
        <v>1.416085492463341</v>
      </c>
      <c r="P42" s="231">
        <v>1.1378377125640431</v>
      </c>
      <c r="Q42" s="231">
        <v>0.94808044962822635</v>
      </c>
      <c r="R42" s="231">
        <v>0.9462302864422053</v>
      </c>
      <c r="S42" s="231">
        <v>1.353847434811148</v>
      </c>
      <c r="T42" s="231">
        <v>1.661876542725705</v>
      </c>
      <c r="U42" s="231">
        <v>1.024259089283148</v>
      </c>
      <c r="V42" s="231">
        <v>1.130118903419149</v>
      </c>
      <c r="W42" s="231">
        <v>1.0925702711126151</v>
      </c>
      <c r="DA42" s="73" t="s">
        <v>3019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3020</v>
      </c>
    </row>
    <row r="44" spans="1:105" ht="12" customHeight="1" x14ac:dyDescent="0.25">
      <c r="A44" s="64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3021</v>
      </c>
    </row>
    <row r="45" spans="1:105" ht="12" customHeight="1" x14ac:dyDescent="0.25">
      <c r="A45" s="64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3022</v>
      </c>
    </row>
    <row r="46" spans="1:105" ht="12" customHeight="1" x14ac:dyDescent="0.25">
      <c r="A46" s="60" t="s">
        <v>2934</v>
      </c>
      <c r="B46" s="331">
        <v>0</v>
      </c>
      <c r="C46" s="331">
        <v>0</v>
      </c>
      <c r="D46" s="331">
        <v>0</v>
      </c>
      <c r="E46" s="331">
        <v>0</v>
      </c>
      <c r="F46" s="331">
        <v>0</v>
      </c>
      <c r="G46" s="331">
        <v>0</v>
      </c>
      <c r="H46" s="331">
        <v>0</v>
      </c>
      <c r="I46" s="331">
        <v>0</v>
      </c>
      <c r="J46" s="331">
        <v>0</v>
      </c>
      <c r="K46" s="331">
        <v>0</v>
      </c>
      <c r="L46" s="331">
        <v>0</v>
      </c>
      <c r="M46" s="331">
        <v>0</v>
      </c>
      <c r="N46" s="331">
        <v>0</v>
      </c>
      <c r="O46" s="331">
        <v>0</v>
      </c>
      <c r="P46" s="331">
        <v>0</v>
      </c>
      <c r="Q46" s="331">
        <v>0</v>
      </c>
      <c r="R46" s="331">
        <v>0</v>
      </c>
      <c r="S46" s="331">
        <v>0</v>
      </c>
      <c r="T46" s="331">
        <v>0</v>
      </c>
      <c r="U46" s="331">
        <v>0</v>
      </c>
      <c r="V46" s="331">
        <v>0</v>
      </c>
      <c r="W46" s="331">
        <v>0</v>
      </c>
      <c r="DA46" s="72" t="s">
        <v>3023</v>
      </c>
    </row>
    <row r="47" spans="1:105" ht="12" customHeight="1" x14ac:dyDescent="0.25">
      <c r="A47" s="60" t="s">
        <v>2936</v>
      </c>
      <c r="B47" s="331">
        <v>0</v>
      </c>
      <c r="C47" s="331">
        <v>0</v>
      </c>
      <c r="D47" s="331">
        <v>0</v>
      </c>
      <c r="E47" s="331">
        <v>0</v>
      </c>
      <c r="F47" s="331">
        <v>0</v>
      </c>
      <c r="G47" s="331">
        <v>0</v>
      </c>
      <c r="H47" s="331">
        <v>0</v>
      </c>
      <c r="I47" s="331">
        <v>0</v>
      </c>
      <c r="J47" s="331">
        <v>0</v>
      </c>
      <c r="K47" s="331">
        <v>0</v>
      </c>
      <c r="L47" s="331">
        <v>0</v>
      </c>
      <c r="M47" s="331">
        <v>0</v>
      </c>
      <c r="N47" s="331">
        <v>0</v>
      </c>
      <c r="O47" s="331">
        <v>0</v>
      </c>
      <c r="P47" s="331">
        <v>0</v>
      </c>
      <c r="Q47" s="331">
        <v>0</v>
      </c>
      <c r="R47" s="331">
        <v>0</v>
      </c>
      <c r="S47" s="331">
        <v>0</v>
      </c>
      <c r="T47" s="331">
        <v>0</v>
      </c>
      <c r="U47" s="331">
        <v>0</v>
      </c>
      <c r="V47" s="331">
        <v>0</v>
      </c>
      <c r="W47" s="331">
        <v>0</v>
      </c>
      <c r="DA47" s="72" t="s">
        <v>3024</v>
      </c>
    </row>
    <row r="48" spans="1:105" ht="12" customHeight="1" x14ac:dyDescent="0.25">
      <c r="A48" s="132" t="s">
        <v>2938</v>
      </c>
      <c r="B48" s="318">
        <v>0</v>
      </c>
      <c r="C48" s="318">
        <v>0</v>
      </c>
      <c r="D48" s="318">
        <v>0</v>
      </c>
      <c r="E48" s="318">
        <v>0</v>
      </c>
      <c r="F48" s="318">
        <v>0</v>
      </c>
      <c r="G48" s="318">
        <v>0</v>
      </c>
      <c r="H48" s="318">
        <v>0</v>
      </c>
      <c r="I48" s="318">
        <v>0</v>
      </c>
      <c r="J48" s="318">
        <v>0</v>
      </c>
      <c r="K48" s="318">
        <v>0</v>
      </c>
      <c r="L48" s="318">
        <v>0</v>
      </c>
      <c r="M48" s="318">
        <v>0</v>
      </c>
      <c r="N48" s="318">
        <v>0</v>
      </c>
      <c r="O48" s="318">
        <v>0</v>
      </c>
      <c r="P48" s="318">
        <v>0</v>
      </c>
      <c r="Q48" s="318">
        <v>0</v>
      </c>
      <c r="R48" s="318">
        <v>0</v>
      </c>
      <c r="S48" s="318">
        <v>0</v>
      </c>
      <c r="T48" s="318">
        <v>0</v>
      </c>
      <c r="U48" s="318">
        <v>0</v>
      </c>
      <c r="V48" s="318">
        <v>0</v>
      </c>
      <c r="W48" s="318">
        <v>0</v>
      </c>
      <c r="DA48" s="139" t="s">
        <v>3025</v>
      </c>
    </row>
    <row r="49" spans="1:105" ht="12" customHeight="1" x14ac:dyDescent="0.25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DA49" s="173"/>
    </row>
    <row r="50" spans="1:105" ht="15" customHeight="1" x14ac:dyDescent="0.25">
      <c r="A50" s="32" t="s">
        <v>431</v>
      </c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DA50" s="88"/>
    </row>
    <row r="51" spans="1:105" ht="12" customHeight="1" x14ac:dyDescent="0.2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DA51" s="173"/>
    </row>
    <row r="52" spans="1:105" ht="12" customHeight="1" x14ac:dyDescent="0.25">
      <c r="A52" s="35" t="s">
        <v>28</v>
      </c>
      <c r="B52" s="234">
        <f t="shared" ref="B52:W52" si="1">SUM(B$53:B$57,B$58,B$59,B$61:B$64,B$65)</f>
        <v>1</v>
      </c>
      <c r="C52" s="234">
        <f t="shared" si="1"/>
        <v>1.0000000000000002</v>
      </c>
      <c r="D52" s="234">
        <f t="shared" si="1"/>
        <v>0.99999999999999978</v>
      </c>
      <c r="E52" s="234">
        <f t="shared" si="1"/>
        <v>1</v>
      </c>
      <c r="F52" s="234">
        <f t="shared" si="1"/>
        <v>1</v>
      </c>
      <c r="G52" s="234">
        <f t="shared" si="1"/>
        <v>1</v>
      </c>
      <c r="H52" s="234">
        <f t="shared" si="1"/>
        <v>1.0000000000000002</v>
      </c>
      <c r="I52" s="234">
        <f t="shared" si="1"/>
        <v>1</v>
      </c>
      <c r="J52" s="234">
        <f t="shared" si="1"/>
        <v>0.99999999999999989</v>
      </c>
      <c r="K52" s="234">
        <f t="shared" si="1"/>
        <v>0.99999999999999967</v>
      </c>
      <c r="L52" s="234">
        <f t="shared" si="1"/>
        <v>0.99999999999999978</v>
      </c>
      <c r="M52" s="234">
        <f t="shared" si="1"/>
        <v>1.0000000000000002</v>
      </c>
      <c r="N52" s="234">
        <f t="shared" si="1"/>
        <v>1.0000000000000004</v>
      </c>
      <c r="O52" s="234">
        <f t="shared" si="1"/>
        <v>1.0000000000000002</v>
      </c>
      <c r="P52" s="234">
        <f t="shared" si="1"/>
        <v>1</v>
      </c>
      <c r="Q52" s="234">
        <f t="shared" si="1"/>
        <v>0.99999999999999967</v>
      </c>
      <c r="R52" s="234">
        <f t="shared" si="1"/>
        <v>0.99999999999999978</v>
      </c>
      <c r="S52" s="234">
        <f t="shared" si="1"/>
        <v>1</v>
      </c>
      <c r="T52" s="234">
        <f t="shared" si="1"/>
        <v>1.0000000000000002</v>
      </c>
      <c r="U52" s="234">
        <f t="shared" si="1"/>
        <v>0.99999999999999967</v>
      </c>
      <c r="V52" s="234">
        <f t="shared" si="1"/>
        <v>0.99999999999999989</v>
      </c>
      <c r="W52" s="234">
        <f t="shared" si="1"/>
        <v>1</v>
      </c>
      <c r="DA52" s="95"/>
    </row>
    <row r="53" spans="1:105" ht="12" customHeight="1" x14ac:dyDescent="0.25">
      <c r="A53" s="55" t="s">
        <v>92</v>
      </c>
      <c r="B53" s="301">
        <f t="shared" ref="B53:W53" si="2">IF(B$6=0,0,B$6/B$5)</f>
        <v>0</v>
      </c>
      <c r="C53" s="301">
        <f t="shared" si="2"/>
        <v>0</v>
      </c>
      <c r="D53" s="301">
        <f t="shared" si="2"/>
        <v>0</v>
      </c>
      <c r="E53" s="301">
        <f t="shared" si="2"/>
        <v>0</v>
      </c>
      <c r="F53" s="301">
        <f t="shared" si="2"/>
        <v>0</v>
      </c>
      <c r="G53" s="301">
        <f t="shared" si="2"/>
        <v>0</v>
      </c>
      <c r="H53" s="301">
        <f t="shared" si="2"/>
        <v>0</v>
      </c>
      <c r="I53" s="301">
        <f t="shared" si="2"/>
        <v>0</v>
      </c>
      <c r="J53" s="301">
        <f t="shared" si="2"/>
        <v>0</v>
      </c>
      <c r="K53" s="301">
        <f t="shared" si="2"/>
        <v>0</v>
      </c>
      <c r="L53" s="301">
        <f t="shared" si="2"/>
        <v>0</v>
      </c>
      <c r="M53" s="301">
        <f t="shared" si="2"/>
        <v>0</v>
      </c>
      <c r="N53" s="301">
        <f t="shared" si="2"/>
        <v>0</v>
      </c>
      <c r="O53" s="301">
        <f t="shared" si="2"/>
        <v>0</v>
      </c>
      <c r="P53" s="301">
        <f t="shared" si="2"/>
        <v>0</v>
      </c>
      <c r="Q53" s="301">
        <f t="shared" si="2"/>
        <v>0</v>
      </c>
      <c r="R53" s="301">
        <f t="shared" si="2"/>
        <v>0</v>
      </c>
      <c r="S53" s="301">
        <f t="shared" si="2"/>
        <v>0</v>
      </c>
      <c r="T53" s="301">
        <f t="shared" si="2"/>
        <v>0</v>
      </c>
      <c r="U53" s="301">
        <f t="shared" si="2"/>
        <v>0</v>
      </c>
      <c r="V53" s="301">
        <f t="shared" si="2"/>
        <v>0</v>
      </c>
      <c r="W53" s="301">
        <f t="shared" si="2"/>
        <v>0</v>
      </c>
      <c r="DA53" s="67"/>
    </row>
    <row r="54" spans="1:105" ht="12" customHeight="1" x14ac:dyDescent="0.25">
      <c r="A54" s="202" t="s">
        <v>93</v>
      </c>
      <c r="B54" s="235">
        <f t="shared" ref="B54:W54" si="3">IF(B$7=0,0,B$7/B$5)</f>
        <v>0</v>
      </c>
      <c r="C54" s="235">
        <f t="shared" si="3"/>
        <v>0</v>
      </c>
      <c r="D54" s="235">
        <f t="shared" si="3"/>
        <v>0</v>
      </c>
      <c r="E54" s="235">
        <f t="shared" si="3"/>
        <v>0</v>
      </c>
      <c r="F54" s="235">
        <f t="shared" si="3"/>
        <v>0</v>
      </c>
      <c r="G54" s="235">
        <f t="shared" si="3"/>
        <v>0</v>
      </c>
      <c r="H54" s="235">
        <f t="shared" si="3"/>
        <v>0</v>
      </c>
      <c r="I54" s="235">
        <f t="shared" si="3"/>
        <v>0</v>
      </c>
      <c r="J54" s="235">
        <f t="shared" si="3"/>
        <v>0</v>
      </c>
      <c r="K54" s="235">
        <f t="shared" si="3"/>
        <v>0</v>
      </c>
      <c r="L54" s="235">
        <f t="shared" si="3"/>
        <v>0</v>
      </c>
      <c r="M54" s="235">
        <f t="shared" si="3"/>
        <v>0</v>
      </c>
      <c r="N54" s="235">
        <f t="shared" si="3"/>
        <v>0</v>
      </c>
      <c r="O54" s="235">
        <f t="shared" si="3"/>
        <v>0</v>
      </c>
      <c r="P54" s="235">
        <f t="shared" si="3"/>
        <v>0</v>
      </c>
      <c r="Q54" s="235">
        <f t="shared" si="3"/>
        <v>0</v>
      </c>
      <c r="R54" s="235">
        <f t="shared" si="3"/>
        <v>0</v>
      </c>
      <c r="S54" s="235">
        <f t="shared" si="3"/>
        <v>0</v>
      </c>
      <c r="T54" s="235">
        <f t="shared" si="3"/>
        <v>0</v>
      </c>
      <c r="U54" s="235">
        <f t="shared" si="3"/>
        <v>0</v>
      </c>
      <c r="V54" s="235">
        <f t="shared" si="3"/>
        <v>0</v>
      </c>
      <c r="W54" s="235">
        <f t="shared" si="3"/>
        <v>0</v>
      </c>
      <c r="DA54" s="174"/>
    </row>
    <row r="55" spans="1:105" ht="12" customHeight="1" x14ac:dyDescent="0.25">
      <c r="A55" s="202" t="s">
        <v>94</v>
      </c>
      <c r="B55" s="235">
        <f t="shared" ref="B55:W55" si="4">IF(B$8=0,0,B$8/B$5)</f>
        <v>0</v>
      </c>
      <c r="C55" s="235">
        <f t="shared" si="4"/>
        <v>0</v>
      </c>
      <c r="D55" s="235">
        <f t="shared" si="4"/>
        <v>0</v>
      </c>
      <c r="E55" s="235">
        <f t="shared" si="4"/>
        <v>0</v>
      </c>
      <c r="F55" s="235">
        <f t="shared" si="4"/>
        <v>0</v>
      </c>
      <c r="G55" s="235">
        <f t="shared" si="4"/>
        <v>0</v>
      </c>
      <c r="H55" s="235">
        <f t="shared" si="4"/>
        <v>0</v>
      </c>
      <c r="I55" s="235">
        <f t="shared" si="4"/>
        <v>0</v>
      </c>
      <c r="J55" s="235">
        <f t="shared" si="4"/>
        <v>0</v>
      </c>
      <c r="K55" s="235">
        <f t="shared" si="4"/>
        <v>0</v>
      </c>
      <c r="L55" s="235">
        <f t="shared" si="4"/>
        <v>0</v>
      </c>
      <c r="M55" s="235">
        <f t="shared" si="4"/>
        <v>0</v>
      </c>
      <c r="N55" s="235">
        <f t="shared" si="4"/>
        <v>0</v>
      </c>
      <c r="O55" s="235">
        <f t="shared" si="4"/>
        <v>0</v>
      </c>
      <c r="P55" s="235">
        <f t="shared" si="4"/>
        <v>0</v>
      </c>
      <c r="Q55" s="235">
        <f t="shared" si="4"/>
        <v>0</v>
      </c>
      <c r="R55" s="235">
        <f t="shared" si="4"/>
        <v>0</v>
      </c>
      <c r="S55" s="235">
        <f t="shared" si="4"/>
        <v>0</v>
      </c>
      <c r="T55" s="235">
        <f t="shared" si="4"/>
        <v>0</v>
      </c>
      <c r="U55" s="235">
        <f t="shared" si="4"/>
        <v>0</v>
      </c>
      <c r="V55" s="235">
        <f t="shared" si="4"/>
        <v>0</v>
      </c>
      <c r="W55" s="235">
        <f t="shared" si="4"/>
        <v>0</v>
      </c>
      <c r="DA55" s="174"/>
    </row>
    <row r="56" spans="1:105" ht="12" customHeight="1" x14ac:dyDescent="0.25">
      <c r="A56" s="202" t="s">
        <v>95</v>
      </c>
      <c r="B56" s="235">
        <f t="shared" ref="B56:W56" si="5">IF(B$9=0,0,B$9/B$5)</f>
        <v>0</v>
      </c>
      <c r="C56" s="235">
        <f t="shared" si="5"/>
        <v>0</v>
      </c>
      <c r="D56" s="235">
        <f t="shared" si="5"/>
        <v>0</v>
      </c>
      <c r="E56" s="235">
        <f t="shared" si="5"/>
        <v>0</v>
      </c>
      <c r="F56" s="235">
        <f t="shared" si="5"/>
        <v>0</v>
      </c>
      <c r="G56" s="235">
        <f t="shared" si="5"/>
        <v>0</v>
      </c>
      <c r="H56" s="235">
        <f t="shared" si="5"/>
        <v>0</v>
      </c>
      <c r="I56" s="235">
        <f t="shared" si="5"/>
        <v>0</v>
      </c>
      <c r="J56" s="235">
        <f t="shared" si="5"/>
        <v>0</v>
      </c>
      <c r="K56" s="235">
        <f t="shared" si="5"/>
        <v>0</v>
      </c>
      <c r="L56" s="235">
        <f t="shared" si="5"/>
        <v>0</v>
      </c>
      <c r="M56" s="235">
        <f t="shared" si="5"/>
        <v>0</v>
      </c>
      <c r="N56" s="235">
        <f t="shared" si="5"/>
        <v>0</v>
      </c>
      <c r="O56" s="235">
        <f t="shared" si="5"/>
        <v>0</v>
      </c>
      <c r="P56" s="235">
        <f t="shared" si="5"/>
        <v>0</v>
      </c>
      <c r="Q56" s="235">
        <f t="shared" si="5"/>
        <v>0</v>
      </c>
      <c r="R56" s="235">
        <f t="shared" si="5"/>
        <v>0</v>
      </c>
      <c r="S56" s="235">
        <f t="shared" si="5"/>
        <v>0</v>
      </c>
      <c r="T56" s="235">
        <f t="shared" si="5"/>
        <v>0</v>
      </c>
      <c r="U56" s="235">
        <f t="shared" si="5"/>
        <v>0</v>
      </c>
      <c r="V56" s="235">
        <f t="shared" si="5"/>
        <v>0</v>
      </c>
      <c r="W56" s="235">
        <f t="shared" si="5"/>
        <v>0</v>
      </c>
      <c r="DA56" s="174"/>
    </row>
    <row r="57" spans="1:105" ht="12" customHeight="1" x14ac:dyDescent="0.25">
      <c r="A57" s="56" t="s">
        <v>96</v>
      </c>
      <c r="B57" s="302">
        <f t="shared" ref="B57:W57" si="6">IF(B$10=0,0,B$10/B$5)</f>
        <v>5.6904947925659234E-3</v>
      </c>
      <c r="C57" s="302">
        <f t="shared" si="6"/>
        <v>5.5606001163282359E-3</v>
      </c>
      <c r="D57" s="302">
        <f t="shared" si="6"/>
        <v>3.4926654456222043E-3</v>
      </c>
      <c r="E57" s="302">
        <f t="shared" si="6"/>
        <v>7.6131426602453487E-3</v>
      </c>
      <c r="F57" s="302">
        <f t="shared" si="6"/>
        <v>1.0154313079453869E-2</v>
      </c>
      <c r="G57" s="302">
        <f t="shared" si="6"/>
        <v>8.4171292132448547E-3</v>
      </c>
      <c r="H57" s="302">
        <f t="shared" si="6"/>
        <v>8.4390204433850511E-3</v>
      </c>
      <c r="I57" s="302">
        <f t="shared" si="6"/>
        <v>7.4886183792258147E-3</v>
      </c>
      <c r="J57" s="302">
        <f t="shared" si="6"/>
        <v>8.4329300238706103E-3</v>
      </c>
      <c r="K57" s="302">
        <f t="shared" si="6"/>
        <v>5.8795417111444015E-3</v>
      </c>
      <c r="L57" s="302">
        <f t="shared" si="6"/>
        <v>5.7230862042992039E-3</v>
      </c>
      <c r="M57" s="302">
        <f t="shared" si="6"/>
        <v>7.6962601940644519E-3</v>
      </c>
      <c r="N57" s="302">
        <f t="shared" si="6"/>
        <v>1.3537871384889894E-2</v>
      </c>
      <c r="O57" s="302">
        <f t="shared" si="6"/>
        <v>1.1390728887556711E-2</v>
      </c>
      <c r="P57" s="302">
        <f t="shared" si="6"/>
        <v>1.2532242608774493E-2</v>
      </c>
      <c r="Q57" s="302">
        <f t="shared" si="6"/>
        <v>1.352541643239682E-2</v>
      </c>
      <c r="R57" s="302">
        <f t="shared" si="6"/>
        <v>6.3354935680462821E-3</v>
      </c>
      <c r="S57" s="302">
        <f t="shared" si="6"/>
        <v>5.1577680189384819E-3</v>
      </c>
      <c r="T57" s="302">
        <f t="shared" si="6"/>
        <v>1.0114971687622471E-2</v>
      </c>
      <c r="U57" s="302">
        <f t="shared" si="6"/>
        <v>9.2120584682990284E-3</v>
      </c>
      <c r="V57" s="302">
        <f t="shared" si="6"/>
        <v>8.1724854357221322E-3</v>
      </c>
      <c r="W57" s="302">
        <f t="shared" si="6"/>
        <v>8.4155403827056528E-3</v>
      </c>
      <c r="DA57" s="68"/>
    </row>
    <row r="58" spans="1:105" ht="12" customHeight="1" x14ac:dyDescent="0.25">
      <c r="A58" s="203" t="s">
        <v>2900</v>
      </c>
      <c r="B58" s="303">
        <f t="shared" ref="B58:W58" si="7">IF(B$16=0,0,B$16/B$5)</f>
        <v>0.81096046819971501</v>
      </c>
      <c r="C58" s="303">
        <f t="shared" si="7"/>
        <v>0.81210917249740588</v>
      </c>
      <c r="D58" s="303">
        <f t="shared" si="7"/>
        <v>0.77254886475708207</v>
      </c>
      <c r="E58" s="303">
        <f t="shared" si="7"/>
        <v>0.74879561598410227</v>
      </c>
      <c r="F58" s="303">
        <f t="shared" si="7"/>
        <v>0.73832716110179908</v>
      </c>
      <c r="G58" s="303">
        <f t="shared" si="7"/>
        <v>0.7449148362501854</v>
      </c>
      <c r="H58" s="303">
        <f t="shared" si="7"/>
        <v>0.73813721717346747</v>
      </c>
      <c r="I58" s="303">
        <f t="shared" si="7"/>
        <v>0.71414082655947742</v>
      </c>
      <c r="J58" s="303">
        <f t="shared" si="7"/>
        <v>0.72360912858756232</v>
      </c>
      <c r="K58" s="303">
        <f t="shared" si="7"/>
        <v>0.76860263994432954</v>
      </c>
      <c r="L58" s="303">
        <f t="shared" si="7"/>
        <v>0.72395572478071113</v>
      </c>
      <c r="M58" s="303">
        <f t="shared" si="7"/>
        <v>0.71711224262237128</v>
      </c>
      <c r="N58" s="303">
        <f t="shared" si="7"/>
        <v>0.62860798196722245</v>
      </c>
      <c r="O58" s="303">
        <f t="shared" si="7"/>
        <v>0.68073848382099245</v>
      </c>
      <c r="P58" s="303">
        <f t="shared" si="7"/>
        <v>0.66296818486069586</v>
      </c>
      <c r="Q58" s="303">
        <f t="shared" si="7"/>
        <v>0.63912813367601051</v>
      </c>
      <c r="R58" s="303">
        <f t="shared" si="7"/>
        <v>0.63283954918291263</v>
      </c>
      <c r="S58" s="303">
        <f t="shared" si="7"/>
        <v>0.70642170910087099</v>
      </c>
      <c r="T58" s="303">
        <f t="shared" si="7"/>
        <v>0.65874072068342771</v>
      </c>
      <c r="U58" s="303">
        <f t="shared" si="7"/>
        <v>0.57890532467046596</v>
      </c>
      <c r="V58" s="303">
        <f t="shared" si="7"/>
        <v>0.61810181345274418</v>
      </c>
      <c r="W58" s="303">
        <f t="shared" si="7"/>
        <v>0.57709692235061372</v>
      </c>
      <c r="DA58" s="175"/>
    </row>
    <row r="59" spans="1:105" ht="12" customHeight="1" x14ac:dyDescent="0.25">
      <c r="A59" s="203" t="s">
        <v>2912</v>
      </c>
      <c r="B59" s="303">
        <f t="shared" ref="B59:W59" si="8">IF(B$27=0,0,B$27/B$5)</f>
        <v>0</v>
      </c>
      <c r="C59" s="303">
        <f t="shared" si="8"/>
        <v>0</v>
      </c>
      <c r="D59" s="303">
        <f t="shared" si="8"/>
        <v>0</v>
      </c>
      <c r="E59" s="303">
        <f t="shared" si="8"/>
        <v>0</v>
      </c>
      <c r="F59" s="303">
        <f t="shared" si="8"/>
        <v>0</v>
      </c>
      <c r="G59" s="303">
        <f t="shared" si="8"/>
        <v>0</v>
      </c>
      <c r="H59" s="303">
        <f t="shared" si="8"/>
        <v>0</v>
      </c>
      <c r="I59" s="303">
        <f t="shared" si="8"/>
        <v>0</v>
      </c>
      <c r="J59" s="303">
        <f t="shared" si="8"/>
        <v>0</v>
      </c>
      <c r="K59" s="303">
        <f t="shared" si="8"/>
        <v>0</v>
      </c>
      <c r="L59" s="303">
        <f t="shared" si="8"/>
        <v>0</v>
      </c>
      <c r="M59" s="303">
        <f t="shared" si="8"/>
        <v>0</v>
      </c>
      <c r="N59" s="303">
        <f t="shared" si="8"/>
        <v>0</v>
      </c>
      <c r="O59" s="303">
        <f t="shared" si="8"/>
        <v>0</v>
      </c>
      <c r="P59" s="303">
        <f t="shared" si="8"/>
        <v>0</v>
      </c>
      <c r="Q59" s="303">
        <f t="shared" si="8"/>
        <v>0</v>
      </c>
      <c r="R59" s="303">
        <f t="shared" si="8"/>
        <v>0</v>
      </c>
      <c r="S59" s="303">
        <f t="shared" si="8"/>
        <v>0</v>
      </c>
      <c r="T59" s="303">
        <f t="shared" si="8"/>
        <v>0</v>
      </c>
      <c r="U59" s="303">
        <f t="shared" si="8"/>
        <v>0</v>
      </c>
      <c r="V59" s="303">
        <f t="shared" si="8"/>
        <v>0</v>
      </c>
      <c r="W59" s="303">
        <f t="shared" si="8"/>
        <v>0</v>
      </c>
      <c r="DA59" s="175"/>
    </row>
    <row r="60" spans="1:105" ht="12" customHeight="1" x14ac:dyDescent="0.25">
      <c r="A60" s="203" t="s">
        <v>2914</v>
      </c>
      <c r="B60" s="303">
        <f t="shared" ref="B60:W60" si="9">IF(B$28=0,0,B$28/B$5)</f>
        <v>0.18334903700771904</v>
      </c>
      <c r="C60" s="303">
        <f t="shared" si="9"/>
        <v>0.18233022738626606</v>
      </c>
      <c r="D60" s="303">
        <f t="shared" si="9"/>
        <v>0.22395846979729556</v>
      </c>
      <c r="E60" s="303">
        <f t="shared" si="9"/>
        <v>0.24359124135565233</v>
      </c>
      <c r="F60" s="303">
        <f t="shared" si="9"/>
        <v>0.25151852581874712</v>
      </c>
      <c r="G60" s="303">
        <f t="shared" si="9"/>
        <v>0.24666803453656971</v>
      </c>
      <c r="H60" s="303">
        <f t="shared" si="9"/>
        <v>0.25342376238314768</v>
      </c>
      <c r="I60" s="303">
        <f t="shared" si="9"/>
        <v>0.27837055506129693</v>
      </c>
      <c r="J60" s="303">
        <f t="shared" si="9"/>
        <v>0.26795794138856704</v>
      </c>
      <c r="K60" s="303">
        <f t="shared" si="9"/>
        <v>0.22551781834452581</v>
      </c>
      <c r="L60" s="303">
        <f t="shared" si="9"/>
        <v>0.27032118901498953</v>
      </c>
      <c r="M60" s="303">
        <f t="shared" si="9"/>
        <v>0.27519149718356434</v>
      </c>
      <c r="N60" s="303">
        <f t="shared" si="9"/>
        <v>0.35785414664788801</v>
      </c>
      <c r="O60" s="303">
        <f t="shared" si="9"/>
        <v>0.30787078729145095</v>
      </c>
      <c r="P60" s="303">
        <f t="shared" si="9"/>
        <v>0.32449957253052969</v>
      </c>
      <c r="Q60" s="303">
        <f t="shared" si="9"/>
        <v>0.34734644989159236</v>
      </c>
      <c r="R60" s="303">
        <f t="shared" si="9"/>
        <v>0.36082495724904085</v>
      </c>
      <c r="S60" s="303">
        <f t="shared" si="9"/>
        <v>0.2884205228801906</v>
      </c>
      <c r="T60" s="303">
        <f t="shared" si="9"/>
        <v>0.33114430762895009</v>
      </c>
      <c r="U60" s="303">
        <f t="shared" si="9"/>
        <v>0.41188261686123473</v>
      </c>
      <c r="V60" s="303">
        <f t="shared" si="9"/>
        <v>0.37372570111153353</v>
      </c>
      <c r="W60" s="303">
        <f t="shared" si="9"/>
        <v>0.41448753726668075</v>
      </c>
      <c r="DA60" s="175"/>
    </row>
    <row r="61" spans="1:105" ht="12" customHeight="1" x14ac:dyDescent="0.25">
      <c r="A61" s="62" t="s">
        <v>2915</v>
      </c>
      <c r="B61" s="304">
        <f t="shared" ref="B61:W61" si="10">IF(B$29=0,0,B$29/B$5)</f>
        <v>0.11764929367566355</v>
      </c>
      <c r="C61" s="304">
        <f t="shared" si="10"/>
        <v>0.11653742208573971</v>
      </c>
      <c r="D61" s="304">
        <f t="shared" si="10"/>
        <v>0.16137063214512606</v>
      </c>
      <c r="E61" s="304">
        <f t="shared" si="10"/>
        <v>0.18292776673828234</v>
      </c>
      <c r="F61" s="304">
        <f t="shared" si="10"/>
        <v>0.19170315024667009</v>
      </c>
      <c r="G61" s="304">
        <f t="shared" si="10"/>
        <v>0.1863189602413419</v>
      </c>
      <c r="H61" s="304">
        <f t="shared" si="10"/>
        <v>0.19362377506713027</v>
      </c>
      <c r="I61" s="304">
        <f t="shared" si="10"/>
        <v>0.22051462885066822</v>
      </c>
      <c r="J61" s="304">
        <f t="shared" si="10"/>
        <v>0.20933494324603946</v>
      </c>
      <c r="K61" s="304">
        <f t="shared" si="10"/>
        <v>0.16324968302988699</v>
      </c>
      <c r="L61" s="304">
        <f t="shared" si="10"/>
        <v>0.21167011147547202</v>
      </c>
      <c r="M61" s="304">
        <f t="shared" si="10"/>
        <v>0.21709484250302852</v>
      </c>
      <c r="N61" s="304">
        <f t="shared" si="10"/>
        <v>0.30692764074383311</v>
      </c>
      <c r="O61" s="304">
        <f t="shared" si="10"/>
        <v>0.25272094285750801</v>
      </c>
      <c r="P61" s="304">
        <f t="shared" si="10"/>
        <v>0.27078938406800196</v>
      </c>
      <c r="Q61" s="304">
        <f t="shared" si="10"/>
        <v>0.29556765673780755</v>
      </c>
      <c r="R61" s="304">
        <f t="shared" si="10"/>
        <v>0.3095556320697378</v>
      </c>
      <c r="S61" s="304">
        <f t="shared" si="10"/>
        <v>0.23118995888593016</v>
      </c>
      <c r="T61" s="304">
        <f t="shared" si="10"/>
        <v>0.27777660603512094</v>
      </c>
      <c r="U61" s="304">
        <f t="shared" si="10"/>
        <v>0.36498275831591875</v>
      </c>
      <c r="V61" s="304">
        <f t="shared" si="10"/>
        <v>0.32365034961249783</v>
      </c>
      <c r="W61" s="304">
        <f t="shared" si="10"/>
        <v>0.36773418594695018</v>
      </c>
      <c r="DA61" s="72"/>
    </row>
    <row r="62" spans="1:105" ht="12" customHeight="1" x14ac:dyDescent="0.25">
      <c r="A62" s="62" t="s">
        <v>2922</v>
      </c>
      <c r="B62" s="304">
        <f t="shared" ref="B62:W62" si="11">IF(B$35=0,0,B$35/B$5)</f>
        <v>6.5699743332055485E-2</v>
      </c>
      <c r="C62" s="304">
        <f t="shared" si="11"/>
        <v>6.5792805300526364E-2</v>
      </c>
      <c r="D62" s="304">
        <f t="shared" si="11"/>
        <v>6.2587837652169492E-2</v>
      </c>
      <c r="E62" s="304">
        <f t="shared" si="11"/>
        <v>6.0663474617369983E-2</v>
      </c>
      <c r="F62" s="304">
        <f t="shared" si="11"/>
        <v>5.9815375572077008E-2</v>
      </c>
      <c r="G62" s="304">
        <f t="shared" si="11"/>
        <v>6.0349074295227789E-2</v>
      </c>
      <c r="H62" s="304">
        <f t="shared" si="11"/>
        <v>5.9799987316017419E-2</v>
      </c>
      <c r="I62" s="304">
        <f t="shared" si="11"/>
        <v>5.7855926210628697E-2</v>
      </c>
      <c r="J62" s="304">
        <f t="shared" si="11"/>
        <v>5.8622998142527555E-2</v>
      </c>
      <c r="K62" s="304">
        <f t="shared" si="11"/>
        <v>6.2268135314638817E-2</v>
      </c>
      <c r="L62" s="304">
        <f t="shared" si="11"/>
        <v>5.8651077539517538E-2</v>
      </c>
      <c r="M62" s="304">
        <f t="shared" si="11"/>
        <v>5.8096654680535834E-2</v>
      </c>
      <c r="N62" s="304">
        <f t="shared" si="11"/>
        <v>5.092650590405487E-2</v>
      </c>
      <c r="O62" s="304">
        <f t="shared" si="11"/>
        <v>5.514984443394292E-2</v>
      </c>
      <c r="P62" s="304">
        <f t="shared" si="11"/>
        <v>5.3710188462527751E-2</v>
      </c>
      <c r="Q62" s="304">
        <f t="shared" si="11"/>
        <v>5.1778793153784815E-2</v>
      </c>
      <c r="R62" s="304">
        <f t="shared" si="11"/>
        <v>5.1269325179303084E-2</v>
      </c>
      <c r="S62" s="304">
        <f t="shared" si="11"/>
        <v>5.7230563994260394E-2</v>
      </c>
      <c r="T62" s="304">
        <f t="shared" si="11"/>
        <v>5.3367701593829218E-2</v>
      </c>
      <c r="U62" s="304">
        <f t="shared" si="11"/>
        <v>4.6899858545315969E-2</v>
      </c>
      <c r="V62" s="304">
        <f t="shared" si="11"/>
        <v>5.0075351499035727E-2</v>
      </c>
      <c r="W62" s="304">
        <f t="shared" si="11"/>
        <v>4.6753351319730567E-2</v>
      </c>
      <c r="DA62" s="72"/>
    </row>
    <row r="63" spans="1:105" ht="12" customHeight="1" x14ac:dyDescent="0.25">
      <c r="A63" s="62" t="s">
        <v>2934</v>
      </c>
      <c r="B63" s="304">
        <f t="shared" ref="B63:W63" si="12">IF(B$46=0,0,B$46/B$5)</f>
        <v>0</v>
      </c>
      <c r="C63" s="304">
        <f t="shared" si="12"/>
        <v>0</v>
      </c>
      <c r="D63" s="304">
        <f t="shared" si="12"/>
        <v>0</v>
      </c>
      <c r="E63" s="304">
        <f t="shared" si="12"/>
        <v>0</v>
      </c>
      <c r="F63" s="304">
        <f t="shared" si="12"/>
        <v>0</v>
      </c>
      <c r="G63" s="304">
        <f t="shared" si="12"/>
        <v>0</v>
      </c>
      <c r="H63" s="304">
        <f t="shared" si="12"/>
        <v>0</v>
      </c>
      <c r="I63" s="304">
        <f t="shared" si="12"/>
        <v>0</v>
      </c>
      <c r="J63" s="304">
        <f t="shared" si="12"/>
        <v>0</v>
      </c>
      <c r="K63" s="304">
        <f t="shared" si="12"/>
        <v>0</v>
      </c>
      <c r="L63" s="304">
        <f t="shared" si="12"/>
        <v>0</v>
      </c>
      <c r="M63" s="304">
        <f t="shared" si="12"/>
        <v>0</v>
      </c>
      <c r="N63" s="304">
        <f t="shared" si="12"/>
        <v>0</v>
      </c>
      <c r="O63" s="304">
        <f t="shared" si="12"/>
        <v>0</v>
      </c>
      <c r="P63" s="304">
        <f t="shared" si="12"/>
        <v>0</v>
      </c>
      <c r="Q63" s="304">
        <f t="shared" si="12"/>
        <v>0</v>
      </c>
      <c r="R63" s="304">
        <f t="shared" si="12"/>
        <v>0</v>
      </c>
      <c r="S63" s="304">
        <f t="shared" si="12"/>
        <v>0</v>
      </c>
      <c r="T63" s="304">
        <f t="shared" si="12"/>
        <v>0</v>
      </c>
      <c r="U63" s="304">
        <f t="shared" si="12"/>
        <v>0</v>
      </c>
      <c r="V63" s="304">
        <f t="shared" si="12"/>
        <v>0</v>
      </c>
      <c r="W63" s="304">
        <f t="shared" si="12"/>
        <v>0</v>
      </c>
      <c r="DA63" s="72"/>
    </row>
    <row r="64" spans="1:105" ht="12" customHeight="1" x14ac:dyDescent="0.25">
      <c r="A64" s="62" t="s">
        <v>2936</v>
      </c>
      <c r="B64" s="304">
        <f t="shared" ref="B64:W64" si="13">IF(B$47=0,0,B$47/B$5)</f>
        <v>0</v>
      </c>
      <c r="C64" s="304">
        <f t="shared" si="13"/>
        <v>0</v>
      </c>
      <c r="D64" s="304">
        <f t="shared" si="13"/>
        <v>0</v>
      </c>
      <c r="E64" s="304">
        <f t="shared" si="13"/>
        <v>0</v>
      </c>
      <c r="F64" s="304">
        <f t="shared" si="13"/>
        <v>0</v>
      </c>
      <c r="G64" s="304">
        <f t="shared" si="13"/>
        <v>0</v>
      </c>
      <c r="H64" s="304">
        <f t="shared" si="13"/>
        <v>0</v>
      </c>
      <c r="I64" s="304">
        <f t="shared" si="13"/>
        <v>0</v>
      </c>
      <c r="J64" s="304">
        <f t="shared" si="13"/>
        <v>0</v>
      </c>
      <c r="K64" s="304">
        <f t="shared" si="13"/>
        <v>0</v>
      </c>
      <c r="L64" s="304">
        <f t="shared" si="13"/>
        <v>0</v>
      </c>
      <c r="M64" s="304">
        <f t="shared" si="13"/>
        <v>0</v>
      </c>
      <c r="N64" s="304">
        <f t="shared" si="13"/>
        <v>0</v>
      </c>
      <c r="O64" s="304">
        <f t="shared" si="13"/>
        <v>0</v>
      </c>
      <c r="P64" s="304">
        <f t="shared" si="13"/>
        <v>0</v>
      </c>
      <c r="Q64" s="304">
        <f t="shared" si="13"/>
        <v>0</v>
      </c>
      <c r="R64" s="304">
        <f t="shared" si="13"/>
        <v>0</v>
      </c>
      <c r="S64" s="304">
        <f t="shared" si="13"/>
        <v>0</v>
      </c>
      <c r="T64" s="304">
        <f t="shared" si="13"/>
        <v>0</v>
      </c>
      <c r="U64" s="304">
        <f t="shared" si="13"/>
        <v>0</v>
      </c>
      <c r="V64" s="304">
        <f t="shared" si="13"/>
        <v>0</v>
      </c>
      <c r="W64" s="304">
        <f t="shared" si="13"/>
        <v>0</v>
      </c>
      <c r="DA64" s="72"/>
    </row>
    <row r="65" spans="1:105" ht="12" customHeight="1" x14ac:dyDescent="0.25">
      <c r="A65" s="41" t="s">
        <v>2938</v>
      </c>
      <c r="B65" s="237">
        <f t="shared" ref="B65:W65" si="14">IF(B$48=0,0,B$48/B$5)</f>
        <v>0</v>
      </c>
      <c r="C65" s="237">
        <f t="shared" si="14"/>
        <v>0</v>
      </c>
      <c r="D65" s="237">
        <f t="shared" si="14"/>
        <v>0</v>
      </c>
      <c r="E65" s="237">
        <f t="shared" si="14"/>
        <v>0</v>
      </c>
      <c r="F65" s="237">
        <f t="shared" si="14"/>
        <v>0</v>
      </c>
      <c r="G65" s="237">
        <f t="shared" si="14"/>
        <v>0</v>
      </c>
      <c r="H65" s="237">
        <f t="shared" si="14"/>
        <v>0</v>
      </c>
      <c r="I65" s="237">
        <f t="shared" si="14"/>
        <v>0</v>
      </c>
      <c r="J65" s="237">
        <f t="shared" si="14"/>
        <v>0</v>
      </c>
      <c r="K65" s="237">
        <f t="shared" si="14"/>
        <v>0</v>
      </c>
      <c r="L65" s="237">
        <f t="shared" si="14"/>
        <v>0</v>
      </c>
      <c r="M65" s="237">
        <f t="shared" si="14"/>
        <v>0</v>
      </c>
      <c r="N65" s="237">
        <f t="shared" si="14"/>
        <v>0</v>
      </c>
      <c r="O65" s="237">
        <f t="shared" si="14"/>
        <v>0</v>
      </c>
      <c r="P65" s="237">
        <f t="shared" si="14"/>
        <v>0</v>
      </c>
      <c r="Q65" s="237">
        <f t="shared" si="14"/>
        <v>0</v>
      </c>
      <c r="R65" s="237">
        <f t="shared" si="14"/>
        <v>0</v>
      </c>
      <c r="S65" s="237">
        <f t="shared" si="14"/>
        <v>0</v>
      </c>
      <c r="T65" s="237">
        <f t="shared" si="14"/>
        <v>0</v>
      </c>
      <c r="U65" s="237">
        <f t="shared" si="14"/>
        <v>0</v>
      </c>
      <c r="V65" s="237">
        <f t="shared" si="14"/>
        <v>0</v>
      </c>
      <c r="W65" s="237">
        <f t="shared" si="14"/>
        <v>0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DA66" s="172"/>
    </row>
    <row r="67" spans="1:105" ht="15" customHeight="1" x14ac:dyDescent="0.25">
      <c r="A67" s="32" t="s">
        <v>432</v>
      </c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DA67" s="88"/>
    </row>
    <row r="68" spans="1:105" ht="12" customHeight="1" x14ac:dyDescent="0.25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DA68" s="173"/>
    </row>
    <row r="69" spans="1:105" ht="12" customHeight="1" x14ac:dyDescent="0.25">
      <c r="A69" s="35" t="s">
        <v>28</v>
      </c>
      <c r="B69" s="324">
        <f>IF(B$5=0,0,B$5/WWP_fec!B$5)</f>
        <v>1.3257369978028966</v>
      </c>
      <c r="C69" s="324">
        <f>IF(C$5=0,0,C$5/WWP_fec!C$5)</f>
        <v>1.2579154310588208</v>
      </c>
      <c r="D69" s="324">
        <f>IF(D$5=0,0,D$5/WWP_fec!D$5)</f>
        <v>0.68326583925065409</v>
      </c>
      <c r="E69" s="324">
        <f>IF(E$5=0,0,E$5/WWP_fec!E$5)</f>
        <v>0.70771528662535199</v>
      </c>
      <c r="F69" s="324">
        <f>IF(F$5=0,0,F$5/WWP_fec!F$5)</f>
        <v>0.69246154741038168</v>
      </c>
      <c r="G69" s="324">
        <f>IF(G$5=0,0,G$5/WWP_fec!G$5)</f>
        <v>0.66056880882668556</v>
      </c>
      <c r="H69" s="324">
        <f>IF(H$5=0,0,H$5/WWP_fec!H$5)</f>
        <v>0.63146505298431099</v>
      </c>
      <c r="I69" s="324">
        <f>IF(I$5=0,0,I$5/WWP_fec!I$5)</f>
        <v>0.53505852693834999</v>
      </c>
      <c r="J69" s="324">
        <f>IF(J$5=0,0,J$5/WWP_fec!J$5)</f>
        <v>0.58171907090750508</v>
      </c>
      <c r="K69" s="324">
        <f>IF(K$5=0,0,K$5/WWP_fec!K$5)</f>
        <v>0.85608861195786345</v>
      </c>
      <c r="L69" s="324">
        <f>IF(L$5=0,0,L$5/WWP_fec!L$5)</f>
        <v>0.4401325114757868</v>
      </c>
      <c r="M69" s="324">
        <f>IF(M$5=0,0,M$5/WWP_fec!M$5)</f>
        <v>0.51962290681194057</v>
      </c>
      <c r="N69" s="324">
        <f>IF(N$5=0,0,N$5/WWP_fec!N$5)</f>
        <v>0.35545076698047728</v>
      </c>
      <c r="O69" s="324">
        <f>IF(O$5=0,0,O$5/WWP_fec!O$5)</f>
        <v>0.41578701839809445</v>
      </c>
      <c r="P69" s="324">
        <f>IF(P$5=0,0,P$5/WWP_fec!P$5)</f>
        <v>0.40311395206088257</v>
      </c>
      <c r="Q69" s="324">
        <f>IF(Q$5=0,0,Q$5/WWP_fec!Q$5)</f>
        <v>0.37867236830966222</v>
      </c>
      <c r="R69" s="324">
        <f>IF(R$5=0,0,R$5/WWP_fec!R$5)</f>
        <v>0.29078179471111698</v>
      </c>
      <c r="S69" s="324">
        <f>IF(S$5=0,0,S$5/WWP_fec!S$5)</f>
        <v>0.3754008172283535</v>
      </c>
      <c r="T69" s="324">
        <f>IF(T$5=0,0,T$5/WWP_fec!T$5)</f>
        <v>0.36111743203629421</v>
      </c>
      <c r="U69" s="324">
        <f>IF(U$5=0,0,U$5/WWP_fec!U$5)</f>
        <v>0.25672815387311493</v>
      </c>
      <c r="V69" s="324">
        <f>IF(V$5=0,0,V$5/WWP_fec!V$5)</f>
        <v>0.28511001940685932</v>
      </c>
      <c r="W69" s="324">
        <f>IF(W$5=0,0,W$5/WWP_fec!W$5)</f>
        <v>0.24479022656772473</v>
      </c>
      <c r="DA69" s="95"/>
    </row>
    <row r="70" spans="1:105" ht="12" customHeight="1" x14ac:dyDescent="0.25">
      <c r="A70" s="55" t="s">
        <v>92</v>
      </c>
      <c r="B70" s="336">
        <f>IF(B$6=0,0,B$6/WWP_fec!B$6)</f>
        <v>0</v>
      </c>
      <c r="C70" s="336">
        <f>IF(C$6=0,0,C$6/WWP_fec!C$6)</f>
        <v>0</v>
      </c>
      <c r="D70" s="336">
        <f>IF(D$6=0,0,D$6/WWP_fec!D$6)</f>
        <v>0</v>
      </c>
      <c r="E70" s="336">
        <f>IF(E$6=0,0,E$6/WWP_fec!E$6)</f>
        <v>0</v>
      </c>
      <c r="F70" s="336">
        <f>IF(F$6=0,0,F$6/WWP_fec!F$6)</f>
        <v>0</v>
      </c>
      <c r="G70" s="336">
        <f>IF(G$6=0,0,G$6/WWP_fec!G$6)</f>
        <v>0</v>
      </c>
      <c r="H70" s="336">
        <f>IF(H$6=0,0,H$6/WWP_fec!H$6)</f>
        <v>0</v>
      </c>
      <c r="I70" s="336">
        <f>IF(I$6=0,0,I$6/WWP_fec!I$6)</f>
        <v>0</v>
      </c>
      <c r="J70" s="336">
        <f>IF(J$6=0,0,J$6/WWP_fec!J$6)</f>
        <v>0</v>
      </c>
      <c r="K70" s="336">
        <f>IF(K$6=0,0,K$6/WWP_fec!K$6)</f>
        <v>0</v>
      </c>
      <c r="L70" s="336">
        <f>IF(L$6=0,0,L$6/WWP_fec!L$6)</f>
        <v>0</v>
      </c>
      <c r="M70" s="336">
        <f>IF(M$6=0,0,M$6/WWP_fec!M$6)</f>
        <v>0</v>
      </c>
      <c r="N70" s="336">
        <f>IF(N$6=0,0,N$6/WWP_fec!N$6)</f>
        <v>0</v>
      </c>
      <c r="O70" s="336">
        <f>IF(O$6=0,0,O$6/WWP_fec!O$6)</f>
        <v>0</v>
      </c>
      <c r="P70" s="336">
        <f>IF(P$6=0,0,P$6/WWP_fec!P$6)</f>
        <v>0</v>
      </c>
      <c r="Q70" s="336">
        <f>IF(Q$6=0,0,Q$6/WWP_fec!Q$6)</f>
        <v>0</v>
      </c>
      <c r="R70" s="336">
        <f>IF(R$6=0,0,R$6/WWP_fec!R$6)</f>
        <v>0</v>
      </c>
      <c r="S70" s="336">
        <f>IF(S$6=0,0,S$6/WWP_fec!S$6)</f>
        <v>0</v>
      </c>
      <c r="T70" s="336">
        <f>IF(T$6=0,0,T$6/WWP_fec!T$6)</f>
        <v>0</v>
      </c>
      <c r="U70" s="336">
        <f>IF(U$6=0,0,U$6/WWP_fec!U$6)</f>
        <v>0</v>
      </c>
      <c r="V70" s="336">
        <f>IF(V$6=0,0,V$6/WWP_fec!V$6)</f>
        <v>0</v>
      </c>
      <c r="W70" s="336">
        <f>IF(W$6=0,0,W$6/WWP_fec!W$6)</f>
        <v>0</v>
      </c>
      <c r="DA70" s="67"/>
    </row>
    <row r="71" spans="1:105" ht="12" customHeight="1" x14ac:dyDescent="0.25">
      <c r="A71" s="202" t="s">
        <v>93</v>
      </c>
      <c r="B71" s="337">
        <f>IF(B$7=0,0,B$7/WWP_fec!B$7)</f>
        <v>0</v>
      </c>
      <c r="C71" s="337">
        <f>IF(C$7=0,0,C$7/WWP_fec!C$7)</f>
        <v>0</v>
      </c>
      <c r="D71" s="337">
        <f>IF(D$7=0,0,D$7/WWP_fec!D$7)</f>
        <v>0</v>
      </c>
      <c r="E71" s="337">
        <f>IF(E$7=0,0,E$7/WWP_fec!E$7)</f>
        <v>0</v>
      </c>
      <c r="F71" s="337">
        <f>IF(F$7=0,0,F$7/WWP_fec!F$7)</f>
        <v>0</v>
      </c>
      <c r="G71" s="337">
        <f>IF(G$7=0,0,G$7/WWP_fec!G$7)</f>
        <v>0</v>
      </c>
      <c r="H71" s="337">
        <f>IF(H$7=0,0,H$7/WWP_fec!H$7)</f>
        <v>0</v>
      </c>
      <c r="I71" s="337">
        <f>IF(I$7=0,0,I$7/WWP_fec!I$7)</f>
        <v>0</v>
      </c>
      <c r="J71" s="337">
        <f>IF(J$7=0,0,J$7/WWP_fec!J$7)</f>
        <v>0</v>
      </c>
      <c r="K71" s="337">
        <f>IF(K$7=0,0,K$7/WWP_fec!K$7)</f>
        <v>0</v>
      </c>
      <c r="L71" s="337">
        <f>IF(L$7=0,0,L$7/WWP_fec!L$7)</f>
        <v>0</v>
      </c>
      <c r="M71" s="337">
        <f>IF(M$7=0,0,M$7/WWP_fec!M$7)</f>
        <v>0</v>
      </c>
      <c r="N71" s="337">
        <f>IF(N$7=0,0,N$7/WWP_fec!N$7)</f>
        <v>0</v>
      </c>
      <c r="O71" s="337">
        <f>IF(O$7=0,0,O$7/WWP_fec!O$7)</f>
        <v>0</v>
      </c>
      <c r="P71" s="337">
        <f>IF(P$7=0,0,P$7/WWP_fec!P$7)</f>
        <v>0</v>
      </c>
      <c r="Q71" s="337">
        <f>IF(Q$7=0,0,Q$7/WWP_fec!Q$7)</f>
        <v>0</v>
      </c>
      <c r="R71" s="337">
        <f>IF(R$7=0,0,R$7/WWP_fec!R$7)</f>
        <v>0</v>
      </c>
      <c r="S71" s="337">
        <f>IF(S$7=0,0,S$7/WWP_fec!S$7)</f>
        <v>0</v>
      </c>
      <c r="T71" s="337">
        <f>IF(T$7=0,0,T$7/WWP_fec!T$7)</f>
        <v>0</v>
      </c>
      <c r="U71" s="337">
        <f>IF(U$7=0,0,U$7/WWP_fec!U$7)</f>
        <v>0</v>
      </c>
      <c r="V71" s="337">
        <f>IF(V$7=0,0,V$7/WWP_fec!V$7)</f>
        <v>0</v>
      </c>
      <c r="W71" s="337">
        <f>IF(W$7=0,0,W$7/WWP_fec!W$7)</f>
        <v>0</v>
      </c>
      <c r="DA71" s="174"/>
    </row>
    <row r="72" spans="1:105" ht="12" customHeight="1" x14ac:dyDescent="0.25">
      <c r="A72" s="202" t="s">
        <v>94</v>
      </c>
      <c r="B72" s="337">
        <f>IF(B$8=0,0,B$8/WWP_fec!B$8)</f>
        <v>0</v>
      </c>
      <c r="C72" s="337">
        <f>IF(C$8=0,0,C$8/WWP_fec!C$8)</f>
        <v>0</v>
      </c>
      <c r="D72" s="337">
        <f>IF(D$8=0,0,D$8/WWP_fec!D$8)</f>
        <v>0</v>
      </c>
      <c r="E72" s="337">
        <f>IF(E$8=0,0,E$8/WWP_fec!E$8)</f>
        <v>0</v>
      </c>
      <c r="F72" s="337">
        <f>IF(F$8=0,0,F$8/WWP_fec!F$8)</f>
        <v>0</v>
      </c>
      <c r="G72" s="337">
        <f>IF(G$8=0,0,G$8/WWP_fec!G$8)</f>
        <v>0</v>
      </c>
      <c r="H72" s="337">
        <f>IF(H$8=0,0,H$8/WWP_fec!H$8)</f>
        <v>0</v>
      </c>
      <c r="I72" s="337">
        <f>IF(I$8=0,0,I$8/WWP_fec!I$8)</f>
        <v>0</v>
      </c>
      <c r="J72" s="337">
        <f>IF(J$8=0,0,J$8/WWP_fec!J$8)</f>
        <v>0</v>
      </c>
      <c r="K72" s="337">
        <f>IF(K$8=0,0,K$8/WWP_fec!K$8)</f>
        <v>0</v>
      </c>
      <c r="L72" s="337">
        <f>IF(L$8=0,0,L$8/WWP_fec!L$8)</f>
        <v>0</v>
      </c>
      <c r="M72" s="337">
        <f>IF(M$8=0,0,M$8/WWP_fec!M$8)</f>
        <v>0</v>
      </c>
      <c r="N72" s="337">
        <f>IF(N$8=0,0,N$8/WWP_fec!N$8)</f>
        <v>0</v>
      </c>
      <c r="O72" s="337">
        <f>IF(O$8=0,0,O$8/WWP_fec!O$8)</f>
        <v>0</v>
      </c>
      <c r="P72" s="337">
        <f>IF(P$8=0,0,P$8/WWP_fec!P$8)</f>
        <v>0</v>
      </c>
      <c r="Q72" s="337">
        <f>IF(Q$8=0,0,Q$8/WWP_fec!Q$8)</f>
        <v>0</v>
      </c>
      <c r="R72" s="337">
        <f>IF(R$8=0,0,R$8/WWP_fec!R$8)</f>
        <v>0</v>
      </c>
      <c r="S72" s="337">
        <f>IF(S$8=0,0,S$8/WWP_fec!S$8)</f>
        <v>0</v>
      </c>
      <c r="T72" s="337">
        <f>IF(T$8=0,0,T$8/WWP_fec!T$8)</f>
        <v>0</v>
      </c>
      <c r="U72" s="337">
        <f>IF(U$8=0,0,U$8/WWP_fec!U$8)</f>
        <v>0</v>
      </c>
      <c r="V72" s="337">
        <f>IF(V$8=0,0,V$8/WWP_fec!V$8)</f>
        <v>0</v>
      </c>
      <c r="W72" s="337">
        <f>IF(W$8=0,0,W$8/WWP_fec!W$8)</f>
        <v>0</v>
      </c>
      <c r="DA72" s="174"/>
    </row>
    <row r="73" spans="1:105" ht="12" customHeight="1" x14ac:dyDescent="0.25">
      <c r="A73" s="202" t="s">
        <v>95</v>
      </c>
      <c r="B73" s="337">
        <f>IF(B$9=0,0,B$9/WWP_fec!B$9)</f>
        <v>0</v>
      </c>
      <c r="C73" s="337">
        <f>IF(C$9=0,0,C$9/WWP_fec!C$9)</f>
        <v>0</v>
      </c>
      <c r="D73" s="337">
        <f>IF(D$9=0,0,D$9/WWP_fec!D$9)</f>
        <v>0</v>
      </c>
      <c r="E73" s="337">
        <f>IF(E$9=0,0,E$9/WWP_fec!E$9)</f>
        <v>0</v>
      </c>
      <c r="F73" s="337">
        <f>IF(F$9=0,0,F$9/WWP_fec!F$9)</f>
        <v>0</v>
      </c>
      <c r="G73" s="337">
        <f>IF(G$9=0,0,G$9/WWP_fec!G$9)</f>
        <v>0</v>
      </c>
      <c r="H73" s="337">
        <f>IF(H$9=0,0,H$9/WWP_fec!H$9)</f>
        <v>0</v>
      </c>
      <c r="I73" s="337">
        <f>IF(I$9=0,0,I$9/WWP_fec!I$9)</f>
        <v>0</v>
      </c>
      <c r="J73" s="337">
        <f>IF(J$9=0,0,J$9/WWP_fec!J$9)</f>
        <v>0</v>
      </c>
      <c r="K73" s="337">
        <f>IF(K$9=0,0,K$9/WWP_fec!K$9)</f>
        <v>0</v>
      </c>
      <c r="L73" s="337">
        <f>IF(L$9=0,0,L$9/WWP_fec!L$9)</f>
        <v>0</v>
      </c>
      <c r="M73" s="337">
        <f>IF(M$9=0,0,M$9/WWP_fec!M$9)</f>
        <v>0</v>
      </c>
      <c r="N73" s="337">
        <f>IF(N$9=0,0,N$9/WWP_fec!N$9)</f>
        <v>0</v>
      </c>
      <c r="O73" s="337">
        <f>IF(O$9=0,0,O$9/WWP_fec!O$9)</f>
        <v>0</v>
      </c>
      <c r="P73" s="337">
        <f>IF(P$9=0,0,P$9/WWP_fec!P$9)</f>
        <v>0</v>
      </c>
      <c r="Q73" s="337">
        <f>IF(Q$9=0,0,Q$9/WWP_fec!Q$9)</f>
        <v>0</v>
      </c>
      <c r="R73" s="337">
        <f>IF(R$9=0,0,R$9/WWP_fec!R$9)</f>
        <v>0</v>
      </c>
      <c r="S73" s="337">
        <f>IF(S$9=0,0,S$9/WWP_fec!S$9)</f>
        <v>0</v>
      </c>
      <c r="T73" s="337">
        <f>IF(T$9=0,0,T$9/WWP_fec!T$9)</f>
        <v>0</v>
      </c>
      <c r="U73" s="337">
        <f>IF(U$9=0,0,U$9/WWP_fec!U$9)</f>
        <v>0</v>
      </c>
      <c r="V73" s="337">
        <f>IF(V$9=0,0,V$9/WWP_fec!V$9)</f>
        <v>0</v>
      </c>
      <c r="W73" s="337">
        <f>IF(W$9=0,0,W$9/WWP_fec!W$9)</f>
        <v>0</v>
      </c>
      <c r="DA73" s="174"/>
    </row>
    <row r="74" spans="1:105" ht="12" customHeight="1" x14ac:dyDescent="0.25">
      <c r="A74" s="56" t="s">
        <v>96</v>
      </c>
      <c r="B74" s="338">
        <f>IF(B$10=0,0,B$10/WWP_fec!B$10)</f>
        <v>0.29454049624511552</v>
      </c>
      <c r="C74" s="338">
        <f>IF(C$10=0,0,C$10/WWP_fec!C$10)</f>
        <v>0.25609380090448769</v>
      </c>
      <c r="D74" s="338">
        <f>IF(D$10=0,0,D$10/WWP_fec!D$10)</f>
        <v>6.708703218583785E-2</v>
      </c>
      <c r="E74" s="338">
        <f>IF(E$10=0,0,E$10/WWP_fec!E$10)</f>
        <v>0.18804505084755926</v>
      </c>
      <c r="F74" s="338">
        <f>IF(F$10=0,0,F$10/WWP_fec!F$10)</f>
        <v>0.26110230245286131</v>
      </c>
      <c r="G74" s="338">
        <f>IF(G$10=0,0,G$10/WWP_fec!G$10)</f>
        <v>0.18983956007063765</v>
      </c>
      <c r="H74" s="338">
        <f>IF(H$10=0,0,H$10/WWP_fec!H$10)</f>
        <v>0.1790372225069527</v>
      </c>
      <c r="I74" s="338">
        <f>IF(I$10=0,0,I$10/WWP_fec!I$10)</f>
        <v>0.12854298369979281</v>
      </c>
      <c r="J74" s="338">
        <f>IF(J$10=0,0,J$10/WWP_fec!J$10)</f>
        <v>0.16591533794678004</v>
      </c>
      <c r="K74" s="338">
        <f>IF(K$10=0,0,K$10/WWP_fec!K$10)</f>
        <v>0.17584093515333565</v>
      </c>
      <c r="L74" s="338">
        <f>IF(L$10=0,0,L$10/WWP_fec!L$10)</f>
        <v>6.9206735277188167E-2</v>
      </c>
      <c r="M74" s="338">
        <f>IF(M$10=0,0,M$10/WWP_fec!M$10)</f>
        <v>0.12804965925867051</v>
      </c>
      <c r="N74" s="338">
        <f>IF(N$10=0,0,N$10/WWP_fec!N$10)</f>
        <v>0.17096119529783135</v>
      </c>
      <c r="O74" s="338">
        <f>IF(O$10=0,0,O$10/WWP_fec!O$10)</f>
        <v>0.15950887609525766</v>
      </c>
      <c r="P74" s="338">
        <f>IF(P$10=0,0,P$10/WWP_fec!P$10)</f>
        <v>0.17522200522111828</v>
      </c>
      <c r="Q74" s="338">
        <f>IF(Q$10=0,0,Q$10/WWP_fec!Q$10)</f>
        <v>0.18187545917084696</v>
      </c>
      <c r="R74" s="338">
        <f>IF(R$10=0,0,R$10/WWP_fec!R$10)</f>
        <v>5.1653999718606292E-2</v>
      </c>
      <c r="S74" s="338">
        <f>IF(S$10=0,0,S$10/WWP_fec!S$10)</f>
        <v>5.1787738496126293E-2</v>
      </c>
      <c r="T74" s="338">
        <f>IF(T$10=0,0,T$10/WWP_fec!T$10)</f>
        <v>0.11852762766555366</v>
      </c>
      <c r="U74" s="338">
        <f>IF(U$10=0,0,U$10/WWP_fec!U$10)</f>
        <v>7.4089515631271641E-2</v>
      </c>
      <c r="V74" s="338">
        <f>IF(V$10=0,0,V$10/WWP_fec!V$10)</f>
        <v>7.0136163717754454E-2</v>
      </c>
      <c r="W74" s="338">
        <f>IF(W$10=0,0,W$10/WWP_fec!W$10)</f>
        <v>6.2759252991178294E-2</v>
      </c>
      <c r="DA74" s="68"/>
    </row>
    <row r="75" spans="1:105" ht="12" customHeight="1" x14ac:dyDescent="0.25">
      <c r="A75" s="203" t="s">
        <v>2900</v>
      </c>
      <c r="B75" s="351">
        <f>IF(B$16=0,0,B$16/WWP_fec!B$16)</f>
        <v>1.9803133918936442</v>
      </c>
      <c r="C75" s="351">
        <f>IF(C$16=0,0,C$16/WWP_fec!C$16)</f>
        <v>1.9772505325913821</v>
      </c>
      <c r="D75" s="351">
        <f>IF(D$16=0,0,D$16/WWP_fec!D$16)</f>
        <v>1.2658848185350549</v>
      </c>
      <c r="E75" s="351">
        <f>IF(E$16=0,0,E$16/WWP_fec!E$16)</f>
        <v>1.0611923577007916</v>
      </c>
      <c r="F75" s="351">
        <f>IF(F$16=0,0,F$16/WWP_fec!F$16)</f>
        <v>0.98862704515633648</v>
      </c>
      <c r="G75" s="351">
        <f>IF(G$16=0,0,G$16/WWP_fec!G$16)</f>
        <v>1.0138849495881292</v>
      </c>
      <c r="H75" s="351">
        <f>IF(H$16=0,0,H$16/WWP_fec!H$16)</f>
        <v>0.97356214155832732</v>
      </c>
      <c r="I75" s="351">
        <f>IF(I$16=0,0,I$16/WWP_fec!I$16)</f>
        <v>0.81975000778341356</v>
      </c>
      <c r="J75" s="351">
        <f>IF(J$16=0,0,J$16/WWP_fec!J$16)</f>
        <v>0.87002383262500438</v>
      </c>
      <c r="K75" s="351">
        <f>IF(K$16=0,0,K$16/WWP_fec!K$16)</f>
        <v>1.3096234417045682</v>
      </c>
      <c r="L75" s="351">
        <f>IF(L$16=0,0,L$16/WWP_fec!L$16)</f>
        <v>0.80981476710696243</v>
      </c>
      <c r="M75" s="351">
        <f>IF(M$16=0,0,M$16/WWP_fec!M$16)</f>
        <v>0.80574138187405397</v>
      </c>
      <c r="N75" s="351">
        <f>IF(N$16=0,0,N$16/WWP_fec!N$16)</f>
        <v>0.44267119221539181</v>
      </c>
      <c r="O75" s="351">
        <f>IF(O$16=0,0,O$16/WWP_fec!O$16)</f>
        <v>0.591826037286315</v>
      </c>
      <c r="P75" s="351">
        <f>IF(P$16=0,0,P$16/WWP_fec!P$16)</f>
        <v>0.54364559304656379</v>
      </c>
      <c r="Q75" s="351">
        <f>IF(Q$16=0,0,Q$16/WWP_fec!Q$16)</f>
        <v>0.4809686499149825</v>
      </c>
      <c r="R75" s="351">
        <f>IF(R$16=0,0,R$16/WWP_fec!R$16)</f>
        <v>0.44047984981199606</v>
      </c>
      <c r="S75" s="351">
        <f>IF(S$16=0,0,S$16/WWP_fec!S$16)</f>
        <v>0.68496514911609752</v>
      </c>
      <c r="T75" s="351">
        <f>IF(T$16=0,0,T$16/WWP_fec!T$16)</f>
        <v>0.5072023148089102</v>
      </c>
      <c r="U75" s="351">
        <f>IF(U$16=0,0,U$16/WWP_fec!U$16)</f>
        <v>0.31891709569036519</v>
      </c>
      <c r="V75" s="351">
        <f>IF(V$16=0,0,V$16/WWP_fec!V$16)</f>
        <v>0.39473816102640474</v>
      </c>
      <c r="W75" s="351">
        <f>IF(W$16=0,0,W$16/WWP_fec!W$16)</f>
        <v>0.30993698901712685</v>
      </c>
      <c r="DA75" s="175"/>
    </row>
    <row r="76" spans="1:105" ht="12" customHeight="1" x14ac:dyDescent="0.25">
      <c r="A76" s="203" t="s">
        <v>2912</v>
      </c>
      <c r="B76" s="351">
        <f>IF(B$27=0,0,B$27/WWP_fec!B$27)</f>
        <v>0</v>
      </c>
      <c r="C76" s="351">
        <f>IF(C$27=0,0,C$27/WWP_fec!C$27)</f>
        <v>0</v>
      </c>
      <c r="D76" s="351">
        <f>IF(D$27=0,0,D$27/WWP_fec!D$27)</f>
        <v>0</v>
      </c>
      <c r="E76" s="351">
        <f>IF(E$27=0,0,E$27/WWP_fec!E$27)</f>
        <v>0</v>
      </c>
      <c r="F76" s="351">
        <f>IF(F$27=0,0,F$27/WWP_fec!F$27)</f>
        <v>0</v>
      </c>
      <c r="G76" s="351">
        <f>IF(G$27=0,0,G$27/WWP_fec!G$27)</f>
        <v>0</v>
      </c>
      <c r="H76" s="351">
        <f>IF(H$27=0,0,H$27/WWP_fec!H$27)</f>
        <v>0</v>
      </c>
      <c r="I76" s="351">
        <f>IF(I$27=0,0,I$27/WWP_fec!I$27)</f>
        <v>0</v>
      </c>
      <c r="J76" s="351">
        <f>IF(J$27=0,0,J$27/WWP_fec!J$27)</f>
        <v>0</v>
      </c>
      <c r="K76" s="351">
        <f>IF(K$27=0,0,K$27/WWP_fec!K$27)</f>
        <v>0</v>
      </c>
      <c r="L76" s="351">
        <f>IF(L$27=0,0,L$27/WWP_fec!L$27)</f>
        <v>0</v>
      </c>
      <c r="M76" s="351">
        <f>IF(M$27=0,0,M$27/WWP_fec!M$27)</f>
        <v>0</v>
      </c>
      <c r="N76" s="351">
        <f>IF(N$27=0,0,N$27/WWP_fec!N$27)</f>
        <v>0</v>
      </c>
      <c r="O76" s="351">
        <f>IF(O$27=0,0,O$27/WWP_fec!O$27)</f>
        <v>0</v>
      </c>
      <c r="P76" s="351">
        <f>IF(P$27=0,0,P$27/WWP_fec!P$27)</f>
        <v>0</v>
      </c>
      <c r="Q76" s="351">
        <f>IF(Q$27=0,0,Q$27/WWP_fec!Q$27)</f>
        <v>0</v>
      </c>
      <c r="R76" s="351">
        <f>IF(R$27=0,0,R$27/WWP_fec!R$27)</f>
        <v>0</v>
      </c>
      <c r="S76" s="351">
        <f>IF(S$27=0,0,S$27/WWP_fec!S$27)</f>
        <v>0</v>
      </c>
      <c r="T76" s="351">
        <f>IF(T$27=0,0,T$27/WWP_fec!T$27)</f>
        <v>0</v>
      </c>
      <c r="U76" s="351">
        <f>IF(U$27=0,0,U$27/WWP_fec!U$27)</f>
        <v>0</v>
      </c>
      <c r="V76" s="351">
        <f>IF(V$27=0,0,V$27/WWP_fec!V$27)</f>
        <v>0</v>
      </c>
      <c r="W76" s="351">
        <f>IF(W$27=0,0,W$27/WWP_fec!W$27)</f>
        <v>0</v>
      </c>
      <c r="DA76" s="175"/>
    </row>
    <row r="77" spans="1:105" ht="12" customHeight="1" x14ac:dyDescent="0.25">
      <c r="A77" s="203" t="s">
        <v>2914</v>
      </c>
      <c r="B77" s="351">
        <f>IF(B$28=0,0,B$28/WWP_fec!B$28)</f>
        <v>2.3948841557951241</v>
      </c>
      <c r="C77" s="351">
        <f>IF(C$28=0,0,C$28/WWP_fec!C$28)</f>
        <v>2.3524131969837994</v>
      </c>
      <c r="D77" s="351">
        <f>IF(D$28=0,0,D$28/WWP_fec!D$28)</f>
        <v>1.8865406966705023</v>
      </c>
      <c r="E77" s="351">
        <f>IF(E$28=0,0,E$28/WWP_fec!E$28)</f>
        <v>1.8553753630587981</v>
      </c>
      <c r="F77" s="351">
        <f>IF(F$28=0,0,F$28/WWP_fec!F$28)</f>
        <v>1.828143657146831</v>
      </c>
      <c r="G77" s="351">
        <f>IF(G$28=0,0,G$28/WWP_fec!G$28)</f>
        <v>1.7963762419747755</v>
      </c>
      <c r="H77" s="351">
        <f>IF(H$28=0,0,H$28/WWP_fec!H$28)</f>
        <v>1.7876434218637682</v>
      </c>
      <c r="I77" s="351">
        <f>IF(I$28=0,0,I$28/WWP_fec!I$28)</f>
        <v>1.7138215079741379</v>
      </c>
      <c r="J77" s="351">
        <f>IF(J$28=0,0,J$28/WWP_fec!J$28)</f>
        <v>1.7353565003365183</v>
      </c>
      <c r="K77" s="351">
        <f>IF(K$28=0,0,K$28/WWP_fec!K$28)</f>
        <v>2.0546680652798437</v>
      </c>
      <c r="L77" s="351">
        <f>IF(L$28=0,0,L$28/WWP_fec!L$28)</f>
        <v>1.5572241179376052</v>
      </c>
      <c r="M77" s="351">
        <f>IF(M$28=0,0,M$28/WWP_fec!M$28)</f>
        <v>1.6539432962134626</v>
      </c>
      <c r="N77" s="351">
        <f>IF(N$28=0,0,N$28/WWP_fec!N$28)</f>
        <v>1.4156813826573764</v>
      </c>
      <c r="O77" s="351">
        <f>IF(O$28=0,0,O$28/WWP_fec!O$28)</f>
        <v>1.4593119158152901</v>
      </c>
      <c r="P77" s="351">
        <f>IF(P$28=0,0,P$28/WWP_fec!P$28)</f>
        <v>1.4681612875363612</v>
      </c>
      <c r="Q77" s="351">
        <f>IF(Q$28=0,0,Q$28/WWP_fec!Q$28)</f>
        <v>1.4616954684639045</v>
      </c>
      <c r="R77" s="351">
        <f>IF(R$28=0,0,R$28/WWP_fec!R$28)</f>
        <v>1.353236853641641</v>
      </c>
      <c r="S77" s="351">
        <f>IF(S$28=0,0,S$28/WWP_fec!S$28)</f>
        <v>1.4431837500412035</v>
      </c>
      <c r="T77" s="351">
        <f>IF(T$28=0,0,T$28/WWP_fec!T$28)</f>
        <v>1.3956765717640252</v>
      </c>
      <c r="U77" s="351">
        <f>IF(U$28=0,0,U$28/WWP_fec!U$28)</f>
        <v>1.2783048788844784</v>
      </c>
      <c r="V77" s="351">
        <f>IF(V$28=0,0,V$28/WWP_fec!V$28)</f>
        <v>1.3123107790194899</v>
      </c>
      <c r="W77" s="351">
        <f>IF(W$28=0,0,W$28/WWP_fec!W$28)</f>
        <v>1.2489704084167053</v>
      </c>
      <c r="DA77" s="175"/>
    </row>
    <row r="78" spans="1:105" ht="12" customHeight="1" x14ac:dyDescent="0.25">
      <c r="A78" s="41" t="s">
        <v>2938</v>
      </c>
      <c r="B78" s="339">
        <f>IF(B$48=0,0,B$48/WWP_fec!B$48)</f>
        <v>0</v>
      </c>
      <c r="C78" s="339">
        <f>IF(C$48=0,0,C$48/WWP_fec!C$48)</f>
        <v>0</v>
      </c>
      <c r="D78" s="339">
        <f>IF(D$48=0,0,D$48/WWP_fec!D$48)</f>
        <v>0</v>
      </c>
      <c r="E78" s="339">
        <f>IF(E$48=0,0,E$48/WWP_fec!E$48)</f>
        <v>0</v>
      </c>
      <c r="F78" s="339">
        <f>IF(F$48=0,0,F$48/WWP_fec!F$48)</f>
        <v>0</v>
      </c>
      <c r="G78" s="339">
        <f>IF(G$48=0,0,G$48/WWP_fec!G$48)</f>
        <v>0</v>
      </c>
      <c r="H78" s="339">
        <f>IF(H$48=0,0,H$48/WWP_fec!H$48)</f>
        <v>0</v>
      </c>
      <c r="I78" s="339">
        <f>IF(I$48=0,0,I$48/WWP_fec!I$48)</f>
        <v>0</v>
      </c>
      <c r="J78" s="339">
        <f>IF(J$48=0,0,J$48/WWP_fec!J$48)</f>
        <v>0</v>
      </c>
      <c r="K78" s="339">
        <f>IF(K$48=0,0,K$48/WWP_fec!K$48)</f>
        <v>0</v>
      </c>
      <c r="L78" s="339">
        <f>IF(L$48=0,0,L$48/WWP_fec!L$48)</f>
        <v>0</v>
      </c>
      <c r="M78" s="339">
        <f>IF(M$48=0,0,M$48/WWP_fec!M$48)</f>
        <v>0</v>
      </c>
      <c r="N78" s="339">
        <f>IF(N$48=0,0,N$48/WWP_fec!N$48)</f>
        <v>0</v>
      </c>
      <c r="O78" s="339">
        <f>IF(O$48=0,0,O$48/WWP_fec!O$48)</f>
        <v>0</v>
      </c>
      <c r="P78" s="339">
        <f>IF(P$48=0,0,P$48/WWP_fec!P$48)</f>
        <v>0</v>
      </c>
      <c r="Q78" s="339">
        <f>IF(Q$48=0,0,Q$48/WWP_fec!Q$48)</f>
        <v>0</v>
      </c>
      <c r="R78" s="339">
        <f>IF(R$48=0,0,R$48/WWP_fec!R$48)</f>
        <v>0</v>
      </c>
      <c r="S78" s="339">
        <f>IF(S$48=0,0,S$48/WWP_fec!S$48)</f>
        <v>0</v>
      </c>
      <c r="T78" s="339">
        <f>IF(T$48=0,0,T$48/WWP_fec!T$48)</f>
        <v>0</v>
      </c>
      <c r="U78" s="339">
        <f>IF(U$48=0,0,U$48/WWP_fec!U$48)</f>
        <v>0</v>
      </c>
      <c r="V78" s="339">
        <f>IF(V$48=0,0,V$48/WWP_fec!V$48)</f>
        <v>0</v>
      </c>
      <c r="W78" s="339">
        <f>IF(W$48=0,0,W$48/WWP_fec!W$48)</f>
        <v>0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6" tint="-0.249977111117893"/>
    <pageSetUpPr fitToPage="1"/>
  </sheetPr>
  <dimension ref="A1:DA40"/>
  <sheetViews>
    <sheetView workbookViewId="0">
      <pane xSplit="1" ySplit="1" topLeftCell="B2" activePane="bottomRight" state="frozen"/>
      <selection activeCell="DB3" sqref="DB3"/>
      <selection pane="topRight" activeCell="DB3" sqref="DB3"/>
      <selection pane="bottomLeft" activeCell="DB3" sqref="DB3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sectors"</f>
        <v>PT: Other industrial sectors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14494.51421017845</v>
      </c>
      <c r="C3" s="205">
        <v>14941.39727286655</v>
      </c>
      <c r="D3" s="205">
        <v>14644.123964406261</v>
      </c>
      <c r="E3" s="205">
        <v>13670.917669990609</v>
      </c>
      <c r="F3" s="205">
        <v>13787.590716223431</v>
      </c>
      <c r="G3" s="205">
        <v>13486.928952623801</v>
      </c>
      <c r="H3" s="205">
        <v>13446.587015725199</v>
      </c>
      <c r="I3" s="205">
        <v>13805.241849563179</v>
      </c>
      <c r="J3" s="205">
        <v>13618.6465474001</v>
      </c>
      <c r="K3" s="205">
        <v>12587.241086847671</v>
      </c>
      <c r="L3" s="205">
        <v>12084.994174280981</v>
      </c>
      <c r="M3" s="205">
        <v>11428.86771126066</v>
      </c>
      <c r="N3" s="205">
        <v>10173.081972378301</v>
      </c>
      <c r="O3" s="205">
        <v>9524.2588983485493</v>
      </c>
      <c r="P3" s="205">
        <v>9041.8349447232085</v>
      </c>
      <c r="Q3" s="205">
        <v>9101.5</v>
      </c>
      <c r="R3" s="205">
        <v>9160.029462312792</v>
      </c>
      <c r="S3" s="205">
        <v>9555.889190236343</v>
      </c>
      <c r="T3" s="205">
        <v>10071.605173069611</v>
      </c>
      <c r="U3" s="205">
        <v>10589.091995444111</v>
      </c>
      <c r="V3" s="205">
        <v>10492.53294825159</v>
      </c>
      <c r="W3" s="205">
        <v>11075.947657087279</v>
      </c>
      <c r="DA3" s="112" t="s">
        <v>3026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32524.210060567992</v>
      </c>
      <c r="C5" s="205">
        <v>33714.287876913593</v>
      </c>
      <c r="D5" s="205">
        <v>33813.556265746258</v>
      </c>
      <c r="E5" s="205">
        <v>27593.19828327775</v>
      </c>
      <c r="F5" s="205">
        <v>31888.174001378338</v>
      </c>
      <c r="G5" s="205">
        <v>28978.950419524612</v>
      </c>
      <c r="H5" s="205">
        <v>27341.261188433349</v>
      </c>
      <c r="I5" s="205">
        <v>28870.41521464875</v>
      </c>
      <c r="J5" s="205">
        <v>25844.34456354865</v>
      </c>
      <c r="K5" s="205">
        <v>25840.19773013434</v>
      </c>
      <c r="L5" s="205">
        <v>25540.20352454083</v>
      </c>
      <c r="M5" s="205">
        <v>22753.713039279959</v>
      </c>
      <c r="N5" s="205">
        <v>16946.556057002948</v>
      </c>
      <c r="O5" s="205">
        <v>13777.294633644789</v>
      </c>
      <c r="P5" s="205">
        <v>11304.33458341565</v>
      </c>
      <c r="Q5" s="205">
        <v>12936.418368820479</v>
      </c>
      <c r="R5" s="205">
        <v>12823.41930354223</v>
      </c>
      <c r="S5" s="205">
        <v>13567.833427271071</v>
      </c>
      <c r="T5" s="205">
        <v>12681.19337260284</v>
      </c>
      <c r="U5" s="205">
        <v>12429.86062859188</v>
      </c>
      <c r="V5" s="205">
        <v>13044.72370477494</v>
      </c>
      <c r="W5" s="205">
        <v>12530.75809378289</v>
      </c>
      <c r="DA5" s="112" t="s">
        <v>3027</v>
      </c>
    </row>
    <row r="6" spans="1:105" ht="12" customHeight="1" x14ac:dyDescent="0.25">
      <c r="A6" s="154" t="s">
        <v>2114</v>
      </c>
      <c r="B6" s="340">
        <v>40655.262575709989</v>
      </c>
      <c r="C6" s="340">
        <v>38622.499446924478</v>
      </c>
      <c r="D6" s="340">
        <v>36688.523973960982</v>
      </c>
      <c r="E6" s="340">
        <v>37926.78701052125</v>
      </c>
      <c r="F6" s="340">
        <v>36164.438195530347</v>
      </c>
      <c r="G6" s="340">
        <v>34625.613345854807</v>
      </c>
      <c r="H6" s="340">
        <v>34994.815315471402</v>
      </c>
      <c r="I6" s="340">
        <v>33653.565777439857</v>
      </c>
      <c r="J6" s="340">
        <v>33481.939119467257</v>
      </c>
      <c r="K6" s="340">
        <v>31912.158657256779</v>
      </c>
      <c r="L6" s="340">
        <v>29879.395528471279</v>
      </c>
      <c r="M6" s="340">
        <v>30800.35390275775</v>
      </c>
      <c r="N6" s="340">
        <v>28939.21743194485</v>
      </c>
      <c r="O6" s="340">
        <v>26906.454303159349</v>
      </c>
      <c r="P6" s="340">
        <v>26734.82764518675</v>
      </c>
      <c r="Q6" s="340">
        <v>24873.691174373849</v>
      </c>
      <c r="R6" s="340">
        <v>22840.928045588349</v>
      </c>
      <c r="S6" s="340">
        <v>22669.301387615749</v>
      </c>
      <c r="T6" s="340">
        <v>20808.16491680286</v>
      </c>
      <c r="U6" s="340">
        <v>18775.40178801736</v>
      </c>
      <c r="V6" s="340">
        <v>18603.77513004476</v>
      </c>
      <c r="W6" s="340">
        <v>18603.77513004476</v>
      </c>
      <c r="DA6" s="160" t="s">
        <v>3028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98.787655821993965</v>
      </c>
      <c r="E7" s="342">
        <v>1238.2630365602761</v>
      </c>
      <c r="F7" s="342">
        <v>270.41431379459237</v>
      </c>
      <c r="G7" s="342">
        <v>395.15062328797592</v>
      </c>
      <c r="H7" s="342">
        <v>467.98962543858028</v>
      </c>
      <c r="I7" s="342">
        <v>691.51359075395783</v>
      </c>
      <c r="J7" s="342">
        <v>0</v>
      </c>
      <c r="K7" s="342">
        <v>291.35600860241789</v>
      </c>
      <c r="L7" s="342">
        <v>0</v>
      </c>
      <c r="M7" s="342">
        <v>1092.585032259067</v>
      </c>
      <c r="N7" s="342">
        <v>0</v>
      </c>
      <c r="O7" s="342">
        <v>0</v>
      </c>
      <c r="P7" s="342">
        <v>0</v>
      </c>
      <c r="Q7" s="342">
        <v>0</v>
      </c>
      <c r="R7" s="342">
        <v>0</v>
      </c>
      <c r="S7" s="342">
        <v>0</v>
      </c>
      <c r="T7" s="342">
        <v>0</v>
      </c>
      <c r="U7" s="342">
        <v>0</v>
      </c>
      <c r="V7" s="342">
        <v>1861.1364708129011</v>
      </c>
      <c r="W7" s="342">
        <v>0</v>
      </c>
      <c r="DA7" s="161" t="s">
        <v>3029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2032.7631287855111</v>
      </c>
      <c r="D8" s="344">
        <f t="shared" si="0"/>
        <v>2032.7631287854892</v>
      </c>
      <c r="E8" s="344">
        <f t="shared" si="0"/>
        <v>0</v>
      </c>
      <c r="F8" s="344">
        <f t="shared" si="0"/>
        <v>2032.7631287854965</v>
      </c>
      <c r="G8" s="344">
        <f t="shared" si="0"/>
        <v>1933.9754729635169</v>
      </c>
      <c r="H8" s="344">
        <f t="shared" si="0"/>
        <v>98.787655821986846</v>
      </c>
      <c r="I8" s="344">
        <f t="shared" si="0"/>
        <v>2032.7631287855038</v>
      </c>
      <c r="J8" s="344">
        <f t="shared" si="0"/>
        <v>171.62665797259979</v>
      </c>
      <c r="K8" s="344">
        <f t="shared" si="0"/>
        <v>1861.1364708128931</v>
      </c>
      <c r="L8" s="344">
        <f t="shared" si="0"/>
        <v>2032.7631287855002</v>
      </c>
      <c r="M8" s="344">
        <f t="shared" si="0"/>
        <v>171.62665797259615</v>
      </c>
      <c r="N8" s="344">
        <f t="shared" si="0"/>
        <v>1861.1364708129004</v>
      </c>
      <c r="O8" s="344">
        <f t="shared" si="0"/>
        <v>2032.7631287855002</v>
      </c>
      <c r="P8" s="344">
        <f t="shared" si="0"/>
        <v>171.62665797259979</v>
      </c>
      <c r="Q8" s="344">
        <f t="shared" si="0"/>
        <v>1861.1364708129004</v>
      </c>
      <c r="R8" s="344">
        <f t="shared" si="0"/>
        <v>2032.7631287855002</v>
      </c>
      <c r="S8" s="344">
        <f t="shared" si="0"/>
        <v>171.62665797259979</v>
      </c>
      <c r="T8" s="344">
        <f t="shared" si="0"/>
        <v>1861.1364708128895</v>
      </c>
      <c r="U8" s="344">
        <f t="shared" si="0"/>
        <v>2032.7631287855002</v>
      </c>
      <c r="V8" s="344">
        <f t="shared" si="0"/>
        <v>2032.7631287855002</v>
      </c>
      <c r="W8" s="344">
        <f t="shared" si="0"/>
        <v>0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8131.052515141997</v>
      </c>
      <c r="C9" s="345">
        <f t="shared" si="1"/>
        <v>4908.2115700108843</v>
      </c>
      <c r="D9" s="345">
        <f t="shared" si="1"/>
        <v>2874.9677082147246</v>
      </c>
      <c r="E9" s="345">
        <f t="shared" si="1"/>
        <v>10333.588727243499</v>
      </c>
      <c r="F9" s="345">
        <f t="shared" si="1"/>
        <v>4276.2641941520087</v>
      </c>
      <c r="G9" s="345">
        <f t="shared" si="1"/>
        <v>5646.6629263301948</v>
      </c>
      <c r="H9" s="345">
        <f t="shared" si="1"/>
        <v>7653.5541270380527</v>
      </c>
      <c r="I9" s="345">
        <f t="shared" si="1"/>
        <v>4783.1505627911065</v>
      </c>
      <c r="J9" s="345">
        <f t="shared" si="1"/>
        <v>7637.5945559186075</v>
      </c>
      <c r="K9" s="345">
        <f t="shared" si="1"/>
        <v>6071.9609271224399</v>
      </c>
      <c r="L9" s="345">
        <f t="shared" si="1"/>
        <v>4339.1920039304496</v>
      </c>
      <c r="M9" s="345">
        <f t="shared" si="1"/>
        <v>8046.6408634777908</v>
      </c>
      <c r="N9" s="345">
        <f t="shared" si="1"/>
        <v>11992.661374941901</v>
      </c>
      <c r="O9" s="345">
        <f t="shared" si="1"/>
        <v>13129.15966951456</v>
      </c>
      <c r="P9" s="345">
        <f t="shared" si="1"/>
        <v>15430.4930617711</v>
      </c>
      <c r="Q9" s="345">
        <f t="shared" si="1"/>
        <v>11937.27280555337</v>
      </c>
      <c r="R9" s="345">
        <f t="shared" si="1"/>
        <v>10017.508742046119</v>
      </c>
      <c r="S9" s="345">
        <f t="shared" si="1"/>
        <v>9101.4679603446784</v>
      </c>
      <c r="T9" s="345">
        <f t="shared" si="1"/>
        <v>8126.9715442000197</v>
      </c>
      <c r="U9" s="345">
        <f t="shared" si="1"/>
        <v>6345.5411594254801</v>
      </c>
      <c r="V9" s="345">
        <f t="shared" si="1"/>
        <v>5559.0514252698194</v>
      </c>
      <c r="W9" s="345">
        <f t="shared" si="1"/>
        <v>6073.0170362618701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3030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599.9406706792762</v>
      </c>
      <c r="C12" s="212">
        <v>595.46122098022397</v>
      </c>
      <c r="D12" s="212">
        <v>632.41650902837262</v>
      </c>
      <c r="E12" s="212">
        <v>567.6110060189161</v>
      </c>
      <c r="F12" s="212">
        <v>632.41203783318952</v>
      </c>
      <c r="G12" s="212">
        <v>599.63791917454932</v>
      </c>
      <c r="H12" s="212">
        <v>575.88761822871936</v>
      </c>
      <c r="I12" s="212">
        <v>575.01186586414406</v>
      </c>
      <c r="J12" s="212">
        <v>523.04617368873687</v>
      </c>
      <c r="K12" s="212">
        <v>532.20120378331819</v>
      </c>
      <c r="L12" s="212">
        <v>548.66259673258855</v>
      </c>
      <c r="M12" s="212">
        <v>521.66079105760878</v>
      </c>
      <c r="N12" s="212">
        <v>431.27927773000818</v>
      </c>
      <c r="O12" s="212">
        <v>384.04273430782422</v>
      </c>
      <c r="P12" s="212">
        <v>295.89896818572731</v>
      </c>
      <c r="Q12" s="212">
        <v>311.25038693035208</v>
      </c>
      <c r="R12" s="212">
        <v>291.90429922613941</v>
      </c>
      <c r="S12" s="212">
        <v>306.14797936371463</v>
      </c>
      <c r="T12" s="212">
        <v>290.17274290627688</v>
      </c>
      <c r="U12" s="212">
        <v>291.79750644883859</v>
      </c>
      <c r="V12" s="212">
        <v>296.88056749785028</v>
      </c>
      <c r="W12" s="212">
        <v>298.14926913155648</v>
      </c>
      <c r="DA12" s="109" t="s">
        <v>3031</v>
      </c>
    </row>
    <row r="13" spans="1:105" ht="12" customHeight="1" x14ac:dyDescent="0.25">
      <c r="A13" s="24" t="s">
        <v>30</v>
      </c>
      <c r="B13" s="215">
        <v>38.848151332760096</v>
      </c>
      <c r="C13" s="215">
        <v>0</v>
      </c>
      <c r="D13" s="215">
        <v>0</v>
      </c>
      <c r="E13" s="215">
        <v>0</v>
      </c>
      <c r="F13" s="215">
        <v>0</v>
      </c>
      <c r="G13" s="215">
        <v>0</v>
      </c>
      <c r="H13" s="215">
        <v>0</v>
      </c>
      <c r="I13" s="215">
        <v>0</v>
      </c>
      <c r="J13" s="215">
        <v>0</v>
      </c>
      <c r="K13" s="215">
        <v>0</v>
      </c>
      <c r="L13" s="215">
        <v>0</v>
      </c>
      <c r="M13" s="215">
        <v>0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0.1717970765262252</v>
      </c>
      <c r="T13" s="215">
        <v>0.1141874462596732</v>
      </c>
      <c r="U13" s="215">
        <v>0.22235597592433359</v>
      </c>
      <c r="V13" s="215">
        <v>0.37962166809974202</v>
      </c>
      <c r="W13" s="215">
        <v>0.1987962166809974</v>
      </c>
      <c r="DA13" s="85" t="s">
        <v>3032</v>
      </c>
    </row>
    <row r="14" spans="1:105" ht="12" customHeight="1" x14ac:dyDescent="0.25">
      <c r="A14" s="14" t="s">
        <v>31</v>
      </c>
      <c r="B14" s="206">
        <f t="shared" ref="B14:W14" si="2">B15+B16+B17+B18+B19</f>
        <v>371.22433361994842</v>
      </c>
      <c r="C14" s="206">
        <f t="shared" si="2"/>
        <v>386.48297506448841</v>
      </c>
      <c r="D14" s="206">
        <f t="shared" si="2"/>
        <v>409.40128976784183</v>
      </c>
      <c r="E14" s="206">
        <f t="shared" si="2"/>
        <v>314.13344797936372</v>
      </c>
      <c r="F14" s="206">
        <f t="shared" si="2"/>
        <v>349.82863284608777</v>
      </c>
      <c r="G14" s="206">
        <f t="shared" si="2"/>
        <v>324.10533104041281</v>
      </c>
      <c r="H14" s="206">
        <f t="shared" si="2"/>
        <v>287.77257093723125</v>
      </c>
      <c r="I14" s="206">
        <f t="shared" si="2"/>
        <v>295.0462596732587</v>
      </c>
      <c r="J14" s="206">
        <f t="shared" si="2"/>
        <v>242.33301805674981</v>
      </c>
      <c r="K14" s="206">
        <f t="shared" si="2"/>
        <v>237.12613929492696</v>
      </c>
      <c r="L14" s="206">
        <f t="shared" si="2"/>
        <v>245.70085984522777</v>
      </c>
      <c r="M14" s="206">
        <f t="shared" si="2"/>
        <v>207.60472914875322</v>
      </c>
      <c r="N14" s="206">
        <f t="shared" si="2"/>
        <v>154.15116079105758</v>
      </c>
      <c r="O14" s="206">
        <f t="shared" si="2"/>
        <v>117.75098882201203</v>
      </c>
      <c r="P14" s="206">
        <f t="shared" si="2"/>
        <v>116.1268271711092</v>
      </c>
      <c r="Q14" s="206">
        <f t="shared" si="2"/>
        <v>138.29174548581253</v>
      </c>
      <c r="R14" s="206">
        <f t="shared" si="2"/>
        <v>119.59011177987962</v>
      </c>
      <c r="S14" s="206">
        <f t="shared" si="2"/>
        <v>129.38452278589853</v>
      </c>
      <c r="T14" s="206">
        <f t="shared" si="2"/>
        <v>122.3322441960447</v>
      </c>
      <c r="U14" s="206">
        <f t="shared" si="2"/>
        <v>113.8079105760963</v>
      </c>
      <c r="V14" s="206">
        <f t="shared" si="2"/>
        <v>116.25236457437661</v>
      </c>
      <c r="W14" s="206">
        <f t="shared" si="2"/>
        <v>128.34909716251073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3033</v>
      </c>
    </row>
    <row r="16" spans="1:105" ht="12" customHeight="1" x14ac:dyDescent="0.25">
      <c r="A16" s="18" t="s">
        <v>33</v>
      </c>
      <c r="B16" s="206">
        <v>15.816423043852099</v>
      </c>
      <c r="C16" s="206">
        <v>15.816423043852099</v>
      </c>
      <c r="D16" s="206">
        <v>16.946173688736021</v>
      </c>
      <c r="E16" s="206">
        <v>16.946173688736021</v>
      </c>
      <c r="F16" s="206">
        <v>15.81977644024076</v>
      </c>
      <c r="G16" s="206">
        <v>12.42983662940671</v>
      </c>
      <c r="H16" s="206">
        <v>13.559759243336201</v>
      </c>
      <c r="I16" s="206">
        <v>15.381599312123811</v>
      </c>
      <c r="J16" s="206">
        <v>18.677730008598449</v>
      </c>
      <c r="K16" s="206">
        <v>17.579105760963021</v>
      </c>
      <c r="L16" s="206">
        <v>16.4804815133276</v>
      </c>
      <c r="M16" s="206">
        <v>13.184350816852961</v>
      </c>
      <c r="N16" s="206">
        <v>13.18435081685297</v>
      </c>
      <c r="O16" s="206">
        <v>10.98693035253654</v>
      </c>
      <c r="P16" s="206">
        <v>12.085640584694749</v>
      </c>
      <c r="Q16" s="206">
        <v>12.085640584694749</v>
      </c>
      <c r="R16" s="206">
        <v>10.98693035253654</v>
      </c>
      <c r="S16" s="206">
        <v>12.6195184866724</v>
      </c>
      <c r="T16" s="206">
        <v>12.304213241616511</v>
      </c>
      <c r="U16" s="206">
        <v>11.607652622527951</v>
      </c>
      <c r="V16" s="206">
        <v>11.18245915735168</v>
      </c>
      <c r="W16" s="206">
        <v>12.12510748065348</v>
      </c>
      <c r="DA16" s="71" t="s">
        <v>3034</v>
      </c>
    </row>
    <row r="17" spans="1:105" ht="12" customHeight="1" x14ac:dyDescent="0.25">
      <c r="A17" s="18" t="s">
        <v>69</v>
      </c>
      <c r="B17" s="206">
        <v>304.26620808254512</v>
      </c>
      <c r="C17" s="206">
        <v>330.13920894239038</v>
      </c>
      <c r="D17" s="206">
        <v>338.41857265692181</v>
      </c>
      <c r="E17" s="206">
        <v>256.66001719690462</v>
      </c>
      <c r="F17" s="206">
        <v>290.8122957867584</v>
      </c>
      <c r="G17" s="206">
        <v>260.79965606190888</v>
      </c>
      <c r="H17" s="206">
        <v>230.05640584694751</v>
      </c>
      <c r="I17" s="206">
        <v>229.02932072226989</v>
      </c>
      <c r="J17" s="206">
        <v>193.08306104901121</v>
      </c>
      <c r="K17" s="206">
        <v>184.8667239896819</v>
      </c>
      <c r="L17" s="206">
        <v>200.27222699914009</v>
      </c>
      <c r="M17" s="206">
        <v>168.43404987102321</v>
      </c>
      <c r="N17" s="206">
        <v>117.0822012037833</v>
      </c>
      <c r="O17" s="206">
        <v>92.433276010318139</v>
      </c>
      <c r="P17" s="206">
        <v>94.487360275150479</v>
      </c>
      <c r="Q17" s="206">
        <v>110.91994840928631</v>
      </c>
      <c r="R17" s="206">
        <v>91.406276870163367</v>
      </c>
      <c r="S17" s="206">
        <v>97.27798796216679</v>
      </c>
      <c r="T17" s="206">
        <v>93.474806534823728</v>
      </c>
      <c r="U17" s="206">
        <v>89.897678417884777</v>
      </c>
      <c r="V17" s="206">
        <v>93.138950988822003</v>
      </c>
      <c r="W17" s="206">
        <v>101.5626827171109</v>
      </c>
      <c r="DA17" s="71" t="s">
        <v>3035</v>
      </c>
    </row>
    <row r="18" spans="1:105" ht="12" customHeight="1" x14ac:dyDescent="0.25">
      <c r="A18" s="18" t="s">
        <v>70</v>
      </c>
      <c r="B18" s="206">
        <v>51.141702493551158</v>
      </c>
      <c r="C18" s="206">
        <v>40.527343078245913</v>
      </c>
      <c r="D18" s="206">
        <v>54.036543422184003</v>
      </c>
      <c r="E18" s="206">
        <v>40.527257093723129</v>
      </c>
      <c r="F18" s="206">
        <v>43.196560619088558</v>
      </c>
      <c r="G18" s="206">
        <v>50.875838349097172</v>
      </c>
      <c r="H18" s="206">
        <v>44.15640584694755</v>
      </c>
      <c r="I18" s="206">
        <v>50.635339638864998</v>
      </c>
      <c r="J18" s="206">
        <v>30.572226999140149</v>
      </c>
      <c r="K18" s="206">
        <v>31.527601031814271</v>
      </c>
      <c r="L18" s="206">
        <v>25.79535683576956</v>
      </c>
      <c r="M18" s="206">
        <v>23.88452278589854</v>
      </c>
      <c r="N18" s="206">
        <v>23.88460877042132</v>
      </c>
      <c r="O18" s="206">
        <v>14.33078245915735</v>
      </c>
      <c r="P18" s="206">
        <v>9.5538263112639719</v>
      </c>
      <c r="Q18" s="206">
        <v>15.28615649183147</v>
      </c>
      <c r="R18" s="206">
        <v>17.19690455717971</v>
      </c>
      <c r="S18" s="206">
        <v>19.48701633705933</v>
      </c>
      <c r="T18" s="206">
        <v>16.413499570077381</v>
      </c>
      <c r="U18" s="206">
        <v>12.301547721410151</v>
      </c>
      <c r="V18" s="206">
        <v>11.92992261392949</v>
      </c>
      <c r="W18" s="206">
        <v>14.660275150472909</v>
      </c>
      <c r="DA18" s="71" t="s">
        <v>3036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3.152708512467755</v>
      </c>
      <c r="L19" s="206">
        <v>3.1527944969905422</v>
      </c>
      <c r="M19" s="206">
        <v>2.101805674978503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</v>
      </c>
      <c r="T19" s="206">
        <v>0.13972484952708511</v>
      </c>
      <c r="U19" s="206">
        <v>1.031814273430782E-3</v>
      </c>
      <c r="V19" s="206">
        <v>1.031814273430782E-3</v>
      </c>
      <c r="W19" s="206">
        <v>1.031814273430782E-3</v>
      </c>
      <c r="DA19" s="71" t="s">
        <v>3037</v>
      </c>
    </row>
    <row r="20" spans="1:105" ht="12" customHeight="1" x14ac:dyDescent="0.25">
      <c r="A20" s="14" t="s">
        <v>35</v>
      </c>
      <c r="B20" s="206">
        <f t="shared" ref="B20:W20" si="3">B21+B22</f>
        <v>8.942390369733447</v>
      </c>
      <c r="C20" s="206">
        <f t="shared" si="3"/>
        <v>10.984522785898537</v>
      </c>
      <c r="D20" s="206">
        <f t="shared" si="3"/>
        <v>17.067927773000861</v>
      </c>
      <c r="E20" s="206">
        <f t="shared" si="3"/>
        <v>23.774720550300952</v>
      </c>
      <c r="F20" s="206">
        <f t="shared" si="3"/>
        <v>29.750644883920891</v>
      </c>
      <c r="G20" s="206">
        <f t="shared" si="3"/>
        <v>32.975064488392093</v>
      </c>
      <c r="H20" s="206">
        <f t="shared" si="3"/>
        <v>32.545141874462587</v>
      </c>
      <c r="I20" s="206">
        <f t="shared" si="3"/>
        <v>30.00859845227858</v>
      </c>
      <c r="J20" s="206">
        <f t="shared" si="3"/>
        <v>18.03525365434222</v>
      </c>
      <c r="K20" s="206">
        <f t="shared" si="3"/>
        <v>32.631126397248487</v>
      </c>
      <c r="L20" s="206">
        <f t="shared" si="3"/>
        <v>32.803095442820293</v>
      </c>
      <c r="M20" s="206">
        <f t="shared" si="3"/>
        <v>37.338779019776432</v>
      </c>
      <c r="N20" s="206">
        <f t="shared" si="3"/>
        <v>33.319002579535692</v>
      </c>
      <c r="O20" s="206">
        <f t="shared" si="3"/>
        <v>31.405846947549438</v>
      </c>
      <c r="P20" s="206">
        <f t="shared" si="3"/>
        <v>25.386930352536542</v>
      </c>
      <c r="Q20" s="206">
        <f t="shared" si="3"/>
        <v>24.44909716251075</v>
      </c>
      <c r="R20" s="206">
        <f t="shared" si="3"/>
        <v>25.997592433361991</v>
      </c>
      <c r="S20" s="206">
        <f t="shared" si="3"/>
        <v>27.438950988822011</v>
      </c>
      <c r="T20" s="206">
        <f t="shared" si="3"/>
        <v>25.9621668099742</v>
      </c>
      <c r="U20" s="206">
        <f t="shared" si="3"/>
        <v>28.731212381771279</v>
      </c>
      <c r="V20" s="206">
        <f t="shared" si="3"/>
        <v>30.70593293207223</v>
      </c>
      <c r="W20" s="206">
        <f t="shared" si="3"/>
        <v>35.50404127257093</v>
      </c>
      <c r="DA20" s="71"/>
    </row>
    <row r="21" spans="1:105" ht="12" customHeight="1" x14ac:dyDescent="0.25">
      <c r="A21" s="18" t="s">
        <v>72</v>
      </c>
      <c r="B21" s="206">
        <v>7.9965606190885632</v>
      </c>
      <c r="C21" s="206">
        <v>10.89853826311264</v>
      </c>
      <c r="D21" s="206">
        <v>17.067927773000861</v>
      </c>
      <c r="E21" s="206">
        <v>23.774720550300952</v>
      </c>
      <c r="F21" s="206">
        <v>29.750644883920891</v>
      </c>
      <c r="G21" s="206">
        <v>32.975064488392093</v>
      </c>
      <c r="H21" s="206">
        <v>32.545141874462587</v>
      </c>
      <c r="I21" s="206">
        <v>30.00859845227858</v>
      </c>
      <c r="J21" s="206">
        <v>18.03525365434222</v>
      </c>
      <c r="K21" s="206">
        <v>32.631126397248487</v>
      </c>
      <c r="L21" s="206">
        <v>32.803095442820293</v>
      </c>
      <c r="M21" s="206">
        <v>37.338779019776432</v>
      </c>
      <c r="N21" s="206">
        <v>33.319002579535692</v>
      </c>
      <c r="O21" s="206">
        <v>31.405846947549438</v>
      </c>
      <c r="P21" s="206">
        <v>25.386930352536542</v>
      </c>
      <c r="Q21" s="206">
        <v>24.44909716251075</v>
      </c>
      <c r="R21" s="206">
        <v>25.997592433361991</v>
      </c>
      <c r="S21" s="206">
        <v>27.438950988822011</v>
      </c>
      <c r="T21" s="206">
        <v>25.9621668099742</v>
      </c>
      <c r="U21" s="206">
        <v>28.731212381771279</v>
      </c>
      <c r="V21" s="206">
        <v>30.70593293207223</v>
      </c>
      <c r="W21" s="206">
        <v>35.50404127257093</v>
      </c>
      <c r="DA21" s="71" t="s">
        <v>3038</v>
      </c>
    </row>
    <row r="22" spans="1:105" ht="12" customHeight="1" x14ac:dyDescent="0.25">
      <c r="A22" s="18" t="s">
        <v>36</v>
      </c>
      <c r="B22" s="206">
        <v>0.94582975064488384</v>
      </c>
      <c r="C22" s="206">
        <v>8.5984522785898534E-2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3039</v>
      </c>
    </row>
    <row r="23" spans="1:105" ht="12" customHeight="1" x14ac:dyDescent="0.25">
      <c r="A23" s="14" t="s">
        <v>37</v>
      </c>
      <c r="B23" s="206">
        <f t="shared" ref="B23:W23" si="4">B24+B25+B26+B27+B28+B29</f>
        <v>0.74041272570937233</v>
      </c>
      <c r="C23" s="206">
        <f t="shared" si="4"/>
        <v>0.76431642304385194</v>
      </c>
      <c r="D23" s="206">
        <f t="shared" si="4"/>
        <v>0.78822012037833178</v>
      </c>
      <c r="E23" s="206">
        <f t="shared" si="4"/>
        <v>0.81203783319002576</v>
      </c>
      <c r="F23" s="206">
        <f t="shared" si="4"/>
        <v>0.78822012037833178</v>
      </c>
      <c r="G23" s="206">
        <f t="shared" si="4"/>
        <v>0.83594153052450548</v>
      </c>
      <c r="H23" s="206">
        <f t="shared" si="4"/>
        <v>0.85984522785898532</v>
      </c>
      <c r="I23" s="206">
        <f t="shared" si="4"/>
        <v>5.2546001719690443</v>
      </c>
      <c r="J23" s="206">
        <f t="shared" si="4"/>
        <v>5.2546001719690443</v>
      </c>
      <c r="K23" s="206">
        <f t="shared" si="4"/>
        <v>9.0523645743766128</v>
      </c>
      <c r="L23" s="206">
        <f t="shared" si="4"/>
        <v>10.915305245055889</v>
      </c>
      <c r="M23" s="206">
        <f t="shared" si="4"/>
        <v>10.031556319862423</v>
      </c>
      <c r="N23" s="206">
        <f t="shared" si="4"/>
        <v>6.4727429062768698</v>
      </c>
      <c r="O23" s="206">
        <f t="shared" si="4"/>
        <v>6.5682717110920033</v>
      </c>
      <c r="P23" s="206">
        <f t="shared" si="4"/>
        <v>5.6845227858985368</v>
      </c>
      <c r="Q23" s="206">
        <f t="shared" si="4"/>
        <v>8.1207222699914006</v>
      </c>
      <c r="R23" s="206">
        <f t="shared" si="4"/>
        <v>6.4966466036113486</v>
      </c>
      <c r="S23" s="206">
        <f t="shared" si="4"/>
        <v>6.5613929492691314</v>
      </c>
      <c r="T23" s="206">
        <f t="shared" si="4"/>
        <v>7.5456577815993109</v>
      </c>
      <c r="U23" s="206">
        <f t="shared" si="4"/>
        <v>7.2394668959587278</v>
      </c>
      <c r="V23" s="206">
        <f t="shared" si="4"/>
        <v>7.8409286328460865</v>
      </c>
      <c r="W23" s="206">
        <f t="shared" si="4"/>
        <v>10.343766122098021</v>
      </c>
      <c r="DA23" s="71"/>
    </row>
    <row r="24" spans="1:105" ht="12" customHeight="1" x14ac:dyDescent="0.25">
      <c r="A24" s="18" t="s">
        <v>73</v>
      </c>
      <c r="B24" s="206">
        <v>0.74041272570937233</v>
      </c>
      <c r="C24" s="206">
        <v>0.76431642304385194</v>
      </c>
      <c r="D24" s="206">
        <v>0.78822012037833178</v>
      </c>
      <c r="E24" s="206">
        <v>0.81203783319002576</v>
      </c>
      <c r="F24" s="206">
        <v>0.78822012037833178</v>
      </c>
      <c r="G24" s="206">
        <v>0.83594153052450548</v>
      </c>
      <c r="H24" s="206">
        <v>0.85984522785898532</v>
      </c>
      <c r="I24" s="206">
        <v>0.83594153052450548</v>
      </c>
      <c r="J24" s="206">
        <v>0.83594153052450548</v>
      </c>
      <c r="K24" s="206">
        <v>1.098710232158211</v>
      </c>
      <c r="L24" s="206">
        <v>1.1942390369733451</v>
      </c>
      <c r="M24" s="206">
        <v>1.1942390369733451</v>
      </c>
      <c r="N24" s="206">
        <v>0.28658641444539978</v>
      </c>
      <c r="O24" s="206">
        <v>0.3821152192605331</v>
      </c>
      <c r="P24" s="206">
        <v>0.3821152192605331</v>
      </c>
      <c r="Q24" s="206">
        <v>0.16715391229578669</v>
      </c>
      <c r="R24" s="206">
        <v>1.1942390369733451</v>
      </c>
      <c r="S24" s="206">
        <v>1.244883920894239</v>
      </c>
      <c r="T24" s="206">
        <v>2.196474634565778</v>
      </c>
      <c r="U24" s="206">
        <v>2.074032674118659</v>
      </c>
      <c r="V24" s="206">
        <v>2.0710232158211519</v>
      </c>
      <c r="W24" s="206">
        <v>2.093035253654342</v>
      </c>
      <c r="DA24" s="71" t="s">
        <v>3040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3041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4.418658641444539</v>
      </c>
      <c r="J26" s="206">
        <v>4.418658641444539</v>
      </c>
      <c r="K26" s="206">
        <v>7.9536543422184014</v>
      </c>
      <c r="L26" s="206">
        <v>9.7210662080825436</v>
      </c>
      <c r="M26" s="206">
        <v>8.837317282889078</v>
      </c>
      <c r="N26" s="206">
        <v>6.1861564918314702</v>
      </c>
      <c r="O26" s="206">
        <v>6.1861564918314702</v>
      </c>
      <c r="P26" s="206">
        <v>5.3024075666380037</v>
      </c>
      <c r="Q26" s="206">
        <v>7.9535683576956142</v>
      </c>
      <c r="R26" s="206">
        <v>5.3024075666380037</v>
      </c>
      <c r="S26" s="206">
        <v>5.3165090283748926</v>
      </c>
      <c r="T26" s="206">
        <v>5.3491831470335329</v>
      </c>
      <c r="U26" s="206">
        <v>5.1654342218400684</v>
      </c>
      <c r="V26" s="206">
        <v>5.7699054170249351</v>
      </c>
      <c r="W26" s="206">
        <v>8.2507308684436786</v>
      </c>
      <c r="DA26" s="71" t="s">
        <v>3042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3043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3044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0</v>
      </c>
      <c r="V29" s="206">
        <v>0</v>
      </c>
      <c r="W29" s="206">
        <v>0</v>
      </c>
      <c r="DA29" s="71" t="s">
        <v>3045</v>
      </c>
    </row>
    <row r="30" spans="1:105" ht="12" customHeight="1" x14ac:dyDescent="0.25">
      <c r="A30" s="14" t="s">
        <v>79</v>
      </c>
      <c r="B30" s="206">
        <v>0.47773000859845233</v>
      </c>
      <c r="C30" s="206">
        <v>0.23886500429922611</v>
      </c>
      <c r="D30" s="206">
        <v>0</v>
      </c>
      <c r="E30" s="206">
        <v>0</v>
      </c>
      <c r="F30" s="206">
        <v>21.090111779879621</v>
      </c>
      <c r="G30" s="206">
        <v>24.26672398968185</v>
      </c>
      <c r="H30" s="206">
        <v>25.819260533104039</v>
      </c>
      <c r="I30" s="206">
        <v>26.559673258813412</v>
      </c>
      <c r="J30" s="206">
        <v>23.28744625967326</v>
      </c>
      <c r="K30" s="206">
        <v>25.102665520206362</v>
      </c>
      <c r="L30" s="206">
        <v>22.35597592433362</v>
      </c>
      <c r="M30" s="206">
        <v>37.021066208082537</v>
      </c>
      <c r="N30" s="206">
        <v>33.725021496130687</v>
      </c>
      <c r="O30" s="206">
        <v>37.260017196904563</v>
      </c>
      <c r="P30" s="206">
        <v>25.914789337919171</v>
      </c>
      <c r="Q30" s="206">
        <v>15.88323301805675</v>
      </c>
      <c r="R30" s="206">
        <v>10.628632846087701</v>
      </c>
      <c r="S30" s="206">
        <v>11.14505588993981</v>
      </c>
      <c r="T30" s="206">
        <v>6.2168529664660364</v>
      </c>
      <c r="U30" s="206">
        <v>6.1256233877901973</v>
      </c>
      <c r="V30" s="206">
        <v>5.8824591573516756</v>
      </c>
      <c r="W30" s="206">
        <v>4.0693035253654326</v>
      </c>
      <c r="DA30" s="71" t="s">
        <v>3046</v>
      </c>
    </row>
    <row r="31" spans="1:105" ht="12" customHeight="1" x14ac:dyDescent="0.25">
      <c r="A31" s="21" t="s">
        <v>38</v>
      </c>
      <c r="B31" s="209">
        <v>179.70765262252789</v>
      </c>
      <c r="C31" s="209">
        <v>196.99054170249349</v>
      </c>
      <c r="D31" s="209">
        <v>205.1590713671539</v>
      </c>
      <c r="E31" s="209">
        <v>228.89079965606189</v>
      </c>
      <c r="F31" s="209">
        <v>230.95442820292351</v>
      </c>
      <c r="G31" s="209">
        <v>217.45485812553741</v>
      </c>
      <c r="H31" s="209">
        <v>228.89079965606189</v>
      </c>
      <c r="I31" s="209">
        <v>218.14273430782461</v>
      </c>
      <c r="J31" s="209">
        <v>234.13585554600169</v>
      </c>
      <c r="K31" s="209">
        <v>228.2889079965606</v>
      </c>
      <c r="L31" s="209">
        <v>236.88736027515051</v>
      </c>
      <c r="M31" s="209">
        <v>229.66466036113499</v>
      </c>
      <c r="N31" s="209">
        <v>203.61134995700769</v>
      </c>
      <c r="O31" s="209">
        <v>191.05760963026651</v>
      </c>
      <c r="P31" s="209">
        <v>122.7858985382631</v>
      </c>
      <c r="Q31" s="209">
        <v>124.50558899398111</v>
      </c>
      <c r="R31" s="209">
        <v>129.1913155631986</v>
      </c>
      <c r="S31" s="209">
        <v>131.44625967325879</v>
      </c>
      <c r="T31" s="209">
        <v>128.0016337059329</v>
      </c>
      <c r="U31" s="209">
        <v>135.67093723129841</v>
      </c>
      <c r="V31" s="209">
        <v>135.819260533104</v>
      </c>
      <c r="W31" s="209">
        <v>119.6842648323302</v>
      </c>
      <c r="DA31" s="86" t="s">
        <v>3047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OIS_emi!B5</f>
        <v>1346.1589460475509</v>
      </c>
      <c r="C33" s="205">
        <f>OIS_emi!C5</f>
        <v>1223.1055317653991</v>
      </c>
      <c r="D33" s="205">
        <f>OIS_emi!D5</f>
        <v>1309.884718325399</v>
      </c>
      <c r="E33" s="205">
        <f>OIS_emi!E5</f>
        <v>1028.210352485507</v>
      </c>
      <c r="F33" s="205">
        <f>OIS_emi!F5</f>
        <v>1153.875547806015</v>
      </c>
      <c r="G33" s="205">
        <f>OIS_emi!G5</f>
        <v>1084.2668254856351</v>
      </c>
      <c r="H33" s="205">
        <f>OIS_emi!H5</f>
        <v>969.0888175251132</v>
      </c>
      <c r="I33" s="205">
        <f>OIS_emi!I5</f>
        <v>985.75313940468868</v>
      </c>
      <c r="J33" s="205">
        <f>OIS_emi!J5</f>
        <v>789.80162328541496</v>
      </c>
      <c r="K33" s="205">
        <f>OIS_emi!K5</f>
        <v>807.93479412547231</v>
      </c>
      <c r="L33" s="205">
        <f>OIS_emi!L5</f>
        <v>834.65504820528656</v>
      </c>
      <c r="M33" s="205">
        <f>OIS_emi!M5</f>
        <v>728.5835167243813</v>
      </c>
      <c r="N33" s="205">
        <f>OIS_emi!N5</f>
        <v>553.7289355241063</v>
      </c>
      <c r="O33" s="205">
        <f>OIS_emi!O5</f>
        <v>435.99876660485779</v>
      </c>
      <c r="P33" s="205">
        <f>OIS_emi!P5</f>
        <v>415.65672288477452</v>
      </c>
      <c r="Q33" s="205">
        <f>OIS_emi!Q5</f>
        <v>483.01080840355439</v>
      </c>
      <c r="R33" s="205">
        <f>OIS_emi!R5</f>
        <v>432.82978380449322</v>
      </c>
      <c r="S33" s="205">
        <f>OIS_emi!S5</f>
        <v>465.75604152440519</v>
      </c>
      <c r="T33" s="205">
        <f>OIS_emi!T5</f>
        <v>439.89349500599161</v>
      </c>
      <c r="U33" s="205">
        <f>OIS_emi!U5</f>
        <v>417.83445276505108</v>
      </c>
      <c r="V33" s="205">
        <f>OIS_emi!V5</f>
        <v>430.90551840641069</v>
      </c>
      <c r="W33" s="205">
        <f>OIS_emi!W5</f>
        <v>478.84340604623338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41.39087809220824</v>
      </c>
      <c r="C35" s="286">
        <f t="shared" si="5"/>
        <v>39.853114812868029</v>
      </c>
      <c r="D35" s="286">
        <f t="shared" si="5"/>
        <v>43.185683934765414</v>
      </c>
      <c r="E35" s="286">
        <f t="shared" si="5"/>
        <v>41.51959800510641</v>
      </c>
      <c r="F35" s="286">
        <f t="shared" si="5"/>
        <v>45.868205029400087</v>
      </c>
      <c r="G35" s="286">
        <f t="shared" si="5"/>
        <v>44.460671608853801</v>
      </c>
      <c r="H35" s="286">
        <f t="shared" si="5"/>
        <v>42.827790989285518</v>
      </c>
      <c r="I35" s="286">
        <f t="shared" si="5"/>
        <v>41.651705354393222</v>
      </c>
      <c r="J35" s="286">
        <f t="shared" si="5"/>
        <v>38.406619326543158</v>
      </c>
      <c r="K35" s="286">
        <f t="shared" si="5"/>
        <v>42.281005036076721</v>
      </c>
      <c r="L35" s="286">
        <f t="shared" si="5"/>
        <v>45.400319505344918</v>
      </c>
      <c r="M35" s="286">
        <f t="shared" si="5"/>
        <v>45.644135905399068</v>
      </c>
      <c r="N35" s="286">
        <f t="shared" si="5"/>
        <v>42.394161268041188</v>
      </c>
      <c r="O35" s="286">
        <f t="shared" si="5"/>
        <v>40.322584508324844</v>
      </c>
      <c r="P35" s="286">
        <f t="shared" si="5"/>
        <v>32.725544095273847</v>
      </c>
      <c r="Q35" s="286">
        <f t="shared" si="5"/>
        <v>34.197702239230026</v>
      </c>
      <c r="R35" s="286">
        <f t="shared" si="5"/>
        <v>31.867179077002366</v>
      </c>
      <c r="S35" s="286">
        <f t="shared" si="5"/>
        <v>32.037623424570363</v>
      </c>
      <c r="T35" s="286">
        <f t="shared" si="5"/>
        <v>28.810972821111733</v>
      </c>
      <c r="U35" s="286">
        <f t="shared" si="5"/>
        <v>27.556423777825579</v>
      </c>
      <c r="V35" s="286">
        <f t="shared" si="5"/>
        <v>28.294461305200912</v>
      </c>
      <c r="W35" s="286">
        <f t="shared" si="5"/>
        <v>26.918623883237359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18.445972079323088</v>
      </c>
      <c r="C36" s="346">
        <f t="shared" si="6"/>
        <v>17.661984235116403</v>
      </c>
      <c r="D36" s="346">
        <f t="shared" si="6"/>
        <v>18.703046318408749</v>
      </c>
      <c r="E36" s="346">
        <f t="shared" si="6"/>
        <v>20.570685579529368</v>
      </c>
      <c r="F36" s="346">
        <f t="shared" si="6"/>
        <v>19.832180977369671</v>
      </c>
      <c r="G36" s="346">
        <f t="shared" si="6"/>
        <v>20.692189002488593</v>
      </c>
      <c r="H36" s="346">
        <f t="shared" si="6"/>
        <v>21.062950032178733</v>
      </c>
      <c r="I36" s="346">
        <f t="shared" si="6"/>
        <v>19.916993281495479</v>
      </c>
      <c r="J36" s="346">
        <f t="shared" si="6"/>
        <v>20.238322252770576</v>
      </c>
      <c r="K36" s="346">
        <f t="shared" si="6"/>
        <v>20.595864216730643</v>
      </c>
      <c r="L36" s="346">
        <f t="shared" si="6"/>
        <v>21.482311063237802</v>
      </c>
      <c r="M36" s="346">
        <f t="shared" si="6"/>
        <v>22.926402831795436</v>
      </c>
      <c r="N36" s="346">
        <f t="shared" si="6"/>
        <v>25.449376043092101</v>
      </c>
      <c r="O36" s="346">
        <f t="shared" si="6"/>
        <v>27.875046917409612</v>
      </c>
      <c r="P36" s="346">
        <f t="shared" si="6"/>
        <v>26.175708618872129</v>
      </c>
      <c r="Q36" s="346">
        <f t="shared" si="6"/>
        <v>24.060012443670786</v>
      </c>
      <c r="R36" s="346">
        <f t="shared" si="6"/>
        <v>22.763374753370677</v>
      </c>
      <c r="S36" s="346">
        <f t="shared" si="6"/>
        <v>22.564249554270276</v>
      </c>
      <c r="T36" s="346">
        <f t="shared" si="6"/>
        <v>22.882132176391405</v>
      </c>
      <c r="U36" s="346">
        <f t="shared" si="6"/>
        <v>23.475525202400839</v>
      </c>
      <c r="V36" s="346">
        <f t="shared" si="6"/>
        <v>22.758670418537037</v>
      </c>
      <c r="W36" s="346">
        <f t="shared" si="6"/>
        <v>23.793394374078822</v>
      </c>
      <c r="DA36" s="119"/>
    </row>
    <row r="37" spans="1:105" ht="12" customHeight="1" x14ac:dyDescent="0.25">
      <c r="A37" s="158" t="s">
        <v>2138</v>
      </c>
      <c r="B37" s="346">
        <f>IF(OIS_ued!B$5=0,"",OIS_ued!B$5/B$5*1000)</f>
        <v>6.3180579209889904</v>
      </c>
      <c r="C37" s="346">
        <f>IF(OIS_ued!C$5=0,"",OIS_ued!C$5/C$5*1000)</f>
        <v>6.199166258603916</v>
      </c>
      <c r="D37" s="346">
        <f>IF(OIS_ued!D$5=0,"",OIS_ued!D$5/D$5*1000)</f>
        <v>6.5326269014000786</v>
      </c>
      <c r="E37" s="346">
        <f>IF(OIS_ued!E$5=0,"",OIS_ued!E$5/E$5*1000)</f>
        <v>7.5207589353811484</v>
      </c>
      <c r="F37" s="346">
        <f>IF(OIS_ued!F$5=0,"",OIS_ued!F$5/F$5*1000)</f>
        <v>7.1824743848071675</v>
      </c>
      <c r="G37" s="346">
        <f>IF(OIS_ued!G$5=0,"",OIS_ued!G$5/G$5*1000)</f>
        <v>7.4936152254855148</v>
      </c>
      <c r="H37" s="346">
        <f>IF(OIS_ued!H$5=0,"",OIS_ued!H$5/H$5*1000)</f>
        <v>7.8063820366975829</v>
      </c>
      <c r="I37" s="346">
        <f>IF(OIS_ued!I$5=0,"",OIS_ued!I$5/I$5*1000)</f>
        <v>7.2896865343330841</v>
      </c>
      <c r="J37" s="346">
        <f>IF(OIS_ued!J$5=0,"",OIS_ued!J$5/J$5*1000)</f>
        <v>7.6876213901128443</v>
      </c>
      <c r="K37" s="346">
        <f>IF(OIS_ued!K$5=0,"",OIS_ued!K$5/K$5*1000)</f>
        <v>7.7622728111567243</v>
      </c>
      <c r="L37" s="346">
        <f>IF(OIS_ued!L$5=0,"",OIS_ued!L$5/L$5*1000)</f>
        <v>8.099826092259498</v>
      </c>
      <c r="M37" s="346">
        <f>IF(OIS_ued!M$5=0,"",OIS_ued!M$5/M$5*1000)</f>
        <v>8.7510950046477127</v>
      </c>
      <c r="N37" s="346">
        <f>IF(OIS_ued!N$5=0,"",OIS_ued!N$5/N$5*1000)</f>
        <v>9.8999744969913976</v>
      </c>
      <c r="O37" s="346">
        <f>IF(OIS_ued!O$5=0,"",OIS_ued!O$5/O$5*1000)</f>
        <v>11.075043100794769</v>
      </c>
      <c r="P37" s="346">
        <f>IF(OIS_ued!P$5=0,"",OIS_ued!P$5/P$5*1000)</f>
        <v>9.972595557423098</v>
      </c>
      <c r="Q37" s="346">
        <f>IF(OIS_ued!Q$5=0,"",OIS_ued!Q$5/Q$5*1000)</f>
        <v>8.9629559003198178</v>
      </c>
      <c r="R37" s="346">
        <f>IF(OIS_ued!R$5=0,"",OIS_ued!R$5/R$5*1000)</f>
        <v>8.6340318643761478</v>
      </c>
      <c r="S37" s="346">
        <f>IF(OIS_ued!S$5=0,"",OIS_ued!S$5/S$5*1000)</f>
        <v>8.4939044272243152</v>
      </c>
      <c r="T37" s="346">
        <f>IF(OIS_ued!T$5=0,"",OIS_ued!T$5/T$5*1000)</f>
        <v>8.6435392039380865</v>
      </c>
      <c r="U37" s="346">
        <f>IF(OIS_ued!U$5=0,"",OIS_ued!U$5/U$5*1000)</f>
        <v>8.9999731689177622</v>
      </c>
      <c r="V37" s="346">
        <f>IF(OIS_ued!V$5=0,"",OIS_ued!V$5/V$5*1000)</f>
        <v>8.6848531045569448</v>
      </c>
      <c r="W37" s="346">
        <f>IF(OIS_ued!W$5=0,"",OIS_ued!W$5/W$5*1000)</f>
        <v>8.8165055540346344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2.2438201172848928</v>
      </c>
      <c r="C38" s="347">
        <f t="shared" si="7"/>
        <v>2.0540473311628467</v>
      </c>
      <c r="D38" s="347">
        <f t="shared" si="7"/>
        <v>2.0712373880591288</v>
      </c>
      <c r="E38" s="347">
        <f t="shared" si="7"/>
        <v>1.8114700764826979</v>
      </c>
      <c r="F38" s="347">
        <f t="shared" si="7"/>
        <v>1.8245629095858089</v>
      </c>
      <c r="G38" s="347">
        <f t="shared" si="7"/>
        <v>1.8082025682735627</v>
      </c>
      <c r="H38" s="347">
        <f t="shared" si="7"/>
        <v>1.6827741851887328</v>
      </c>
      <c r="I38" s="347">
        <f t="shared" si="7"/>
        <v>1.7143179087674496</v>
      </c>
      <c r="J38" s="347">
        <f t="shared" si="7"/>
        <v>1.5100036345078465</v>
      </c>
      <c r="K38" s="347">
        <f t="shared" si="7"/>
        <v>1.5181002755762594</v>
      </c>
      <c r="L38" s="347">
        <f t="shared" si="7"/>
        <v>1.5212537781431585</v>
      </c>
      <c r="M38" s="347">
        <f t="shared" si="7"/>
        <v>1.396661449765584</v>
      </c>
      <c r="N38" s="347">
        <f t="shared" si="7"/>
        <v>1.2839219598924358</v>
      </c>
      <c r="O38" s="347">
        <f t="shared" si="7"/>
        <v>1.1352871117082219</v>
      </c>
      <c r="P38" s="347">
        <f t="shared" si="7"/>
        <v>1.4047251514032948</v>
      </c>
      <c r="Q38" s="347">
        <f t="shared" si="7"/>
        <v>1.551840025540713</v>
      </c>
      <c r="R38" s="347">
        <f t="shared" si="7"/>
        <v>1.4827797499110429</v>
      </c>
      <c r="S38" s="347">
        <f t="shared" si="7"/>
        <v>1.5213428567858374</v>
      </c>
      <c r="T38" s="347">
        <f t="shared" si="7"/>
        <v>1.5159711094851978</v>
      </c>
      <c r="U38" s="347">
        <f t="shared" si="7"/>
        <v>1.4319329107711576</v>
      </c>
      <c r="V38" s="347">
        <f t="shared" si="7"/>
        <v>1.4514439999833633</v>
      </c>
      <c r="W38" s="347">
        <f t="shared" si="7"/>
        <v>1.606052590506089</v>
      </c>
      <c r="DA38" s="164"/>
    </row>
    <row r="40" spans="1:105" ht="12" customHeight="1" x14ac:dyDescent="0.25">
      <c r="A40" s="8" t="s">
        <v>3048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final energy consumption"</f>
        <v>PT: Other industrial sectors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29</v>
      </c>
      <c r="B5" s="225">
        <v>599.9406706792762</v>
      </c>
      <c r="C5" s="225">
        <v>595.46122098022397</v>
      </c>
      <c r="D5" s="225">
        <v>632.41650902837262</v>
      </c>
      <c r="E5" s="225">
        <v>567.6110060189161</v>
      </c>
      <c r="F5" s="225">
        <v>632.41203783318952</v>
      </c>
      <c r="G5" s="225">
        <v>599.63791917454932</v>
      </c>
      <c r="H5" s="225">
        <v>575.88761822871936</v>
      </c>
      <c r="I5" s="225">
        <v>575.01186586414406</v>
      </c>
      <c r="J5" s="225">
        <v>523.04617368873687</v>
      </c>
      <c r="K5" s="225">
        <v>532.20120378331819</v>
      </c>
      <c r="L5" s="225">
        <v>548.66259673258855</v>
      </c>
      <c r="M5" s="225">
        <v>521.66079105760878</v>
      </c>
      <c r="N5" s="225">
        <v>431.27927773000818</v>
      </c>
      <c r="O5" s="225">
        <v>384.04273430782422</v>
      </c>
      <c r="P5" s="225">
        <v>295.89896818572731</v>
      </c>
      <c r="Q5" s="225">
        <v>311.25038693035208</v>
      </c>
      <c r="R5" s="225">
        <v>291.90429922613941</v>
      </c>
      <c r="S5" s="225">
        <v>306.14797936371463</v>
      </c>
      <c r="T5" s="225">
        <v>290.17274290627688</v>
      </c>
      <c r="U5" s="225">
        <v>291.79750644883859</v>
      </c>
      <c r="V5" s="225">
        <v>296.88056749785028</v>
      </c>
      <c r="W5" s="225">
        <v>298.14926913155648</v>
      </c>
      <c r="DA5" s="89" t="s">
        <v>3031</v>
      </c>
    </row>
    <row r="6" spans="1:105" ht="12" customHeight="1" x14ac:dyDescent="0.25">
      <c r="A6" s="55" t="s">
        <v>92</v>
      </c>
      <c r="B6" s="261">
        <v>12.287659557566959</v>
      </c>
      <c r="C6" s="261">
        <v>13.61490180407224</v>
      </c>
      <c r="D6" s="261">
        <v>14.00197467646168</v>
      </c>
      <c r="E6" s="261">
        <v>14.783052119793471</v>
      </c>
      <c r="F6" s="261">
        <v>15.11130463238983</v>
      </c>
      <c r="G6" s="261">
        <v>14.43298014059847</v>
      </c>
      <c r="H6" s="261">
        <v>15.231311115292391</v>
      </c>
      <c r="I6" s="261">
        <v>14.59414884489717</v>
      </c>
      <c r="J6" s="261">
        <v>15.12600496190224</v>
      </c>
      <c r="K6" s="261">
        <v>14.856967728249851</v>
      </c>
      <c r="L6" s="261">
        <v>15.144743018885791</v>
      </c>
      <c r="M6" s="261">
        <v>14.75014555026423</v>
      </c>
      <c r="N6" s="261">
        <v>13.10707473148007</v>
      </c>
      <c r="O6" s="261">
        <v>12.173848809367071</v>
      </c>
      <c r="P6" s="261">
        <v>9.9663592896557258</v>
      </c>
      <c r="Q6" s="261">
        <v>10.09677139213181</v>
      </c>
      <c r="R6" s="261">
        <v>10.5392728277117</v>
      </c>
      <c r="S6" s="261">
        <v>10.730890583119329</v>
      </c>
      <c r="T6" s="261">
        <v>10.22940576428776</v>
      </c>
      <c r="U6" s="261">
        <v>10.92811178001147</v>
      </c>
      <c r="V6" s="261">
        <v>10.90123348200877</v>
      </c>
      <c r="W6" s="261">
        <v>10.50042972495927</v>
      </c>
      <c r="DA6" s="67" t="s">
        <v>3049</v>
      </c>
    </row>
    <row r="7" spans="1:105" ht="12" customHeight="1" x14ac:dyDescent="0.25">
      <c r="A7" s="202" t="s">
        <v>93</v>
      </c>
      <c r="B7" s="226">
        <v>5.880822185599607</v>
      </c>
      <c r="C7" s="226">
        <v>6.491689827665569</v>
      </c>
      <c r="D7" s="226">
        <v>6.705963872565091</v>
      </c>
      <c r="E7" s="226">
        <v>7.1999447304727324</v>
      </c>
      <c r="F7" s="226">
        <v>7.3314386434984211</v>
      </c>
      <c r="G7" s="226">
        <v>6.9671229593975958</v>
      </c>
      <c r="H7" s="226">
        <v>7.3388555660118353</v>
      </c>
      <c r="I7" s="226">
        <v>7.0215713771492689</v>
      </c>
      <c r="J7" s="226">
        <v>7.3549941668211094</v>
      </c>
      <c r="K7" s="226">
        <v>7.2088787949176432</v>
      </c>
      <c r="L7" s="226">
        <v>7.3948611646662652</v>
      </c>
      <c r="M7" s="226">
        <v>7.1868747842235532</v>
      </c>
      <c r="N7" s="226">
        <v>6.3745400090637849</v>
      </c>
      <c r="O7" s="226">
        <v>5.9377170650163951</v>
      </c>
      <c r="P7" s="226">
        <v>4.4986192670023311</v>
      </c>
      <c r="Q7" s="226">
        <v>4.561497002981989</v>
      </c>
      <c r="R7" s="226">
        <v>4.7503456289057224</v>
      </c>
      <c r="S7" s="226">
        <v>4.8369101867036486</v>
      </c>
      <c r="T7" s="226">
        <v>4.6399236982623711</v>
      </c>
      <c r="U7" s="226">
        <v>4.9428515174176173</v>
      </c>
      <c r="V7" s="226">
        <v>4.9371017024496471</v>
      </c>
      <c r="W7" s="226">
        <v>4.6389711271715184</v>
      </c>
      <c r="DA7" s="174" t="s">
        <v>3050</v>
      </c>
    </row>
    <row r="8" spans="1:105" ht="12" customHeight="1" x14ac:dyDescent="0.25">
      <c r="A8" s="202" t="s">
        <v>94</v>
      </c>
      <c r="B8" s="226">
        <v>9.7292050614730918</v>
      </c>
      <c r="C8" s="226">
        <v>10.709997041204129</v>
      </c>
      <c r="D8" s="226">
        <v>11.100046220897051</v>
      </c>
      <c r="E8" s="226">
        <v>12.06449284583554</v>
      </c>
      <c r="F8" s="226">
        <v>12.250665764562109</v>
      </c>
      <c r="G8" s="226">
        <v>11.59934141633167</v>
      </c>
      <c r="H8" s="226">
        <v>12.20166030993532</v>
      </c>
      <c r="I8" s="226">
        <v>11.661628014023529</v>
      </c>
      <c r="J8" s="226">
        <v>12.30987435097874</v>
      </c>
      <c r="K8" s="226">
        <v>12.046880031914601</v>
      </c>
      <c r="L8" s="226">
        <v>12.4136841267519</v>
      </c>
      <c r="M8" s="226">
        <v>12.04615199317907</v>
      </c>
      <c r="N8" s="226">
        <v>10.67041605826868</v>
      </c>
      <c r="O8" s="226">
        <v>9.9597624911256197</v>
      </c>
      <c r="P8" s="226">
        <v>7.1102044788332934</v>
      </c>
      <c r="Q8" s="226">
        <v>7.2147963938146784</v>
      </c>
      <c r="R8" s="226">
        <v>7.4991345980877089</v>
      </c>
      <c r="S8" s="226">
        <v>7.6360461128246886</v>
      </c>
      <c r="T8" s="226">
        <v>7.3628582908582967</v>
      </c>
      <c r="U8" s="226">
        <v>7.8254672766171227</v>
      </c>
      <c r="V8" s="226">
        <v>7.8246701054974412</v>
      </c>
      <c r="W8" s="226">
        <v>7.2012082785001086</v>
      </c>
      <c r="DA8" s="174" t="s">
        <v>3051</v>
      </c>
    </row>
    <row r="9" spans="1:105" ht="12" customHeight="1" x14ac:dyDescent="0.25">
      <c r="A9" s="202" t="s">
        <v>95</v>
      </c>
      <c r="B9" s="226">
        <v>4.4196583951578274</v>
      </c>
      <c r="C9" s="226">
        <v>4.9004552547576328</v>
      </c>
      <c r="D9" s="226">
        <v>5.0356125032705741</v>
      </c>
      <c r="E9" s="226">
        <v>5.2997176547047822</v>
      </c>
      <c r="F9" s="226">
        <v>5.4213719359270716</v>
      </c>
      <c r="G9" s="226">
        <v>5.1829486003888574</v>
      </c>
      <c r="H9" s="226">
        <v>5.4715438322025438</v>
      </c>
      <c r="I9" s="226">
        <v>5.2440966111784606</v>
      </c>
      <c r="J9" s="226">
        <v>5.4243448821205424</v>
      </c>
      <c r="K9" s="226">
        <v>5.3300083800071612</v>
      </c>
      <c r="L9" s="226">
        <v>5.4267555784830206</v>
      </c>
      <c r="M9" s="226">
        <v>5.2875063946712109</v>
      </c>
      <c r="N9" s="226">
        <v>4.7001604708870506</v>
      </c>
      <c r="O9" s="226">
        <v>4.3631201424349708</v>
      </c>
      <c r="P9" s="226">
        <v>3.6227282749395231</v>
      </c>
      <c r="Q9" s="226">
        <v>3.6695703751036639</v>
      </c>
      <c r="R9" s="226">
        <v>3.8319431471483298</v>
      </c>
      <c r="S9" s="226">
        <v>3.901585272617861</v>
      </c>
      <c r="T9" s="226">
        <v>3.71518233598003</v>
      </c>
      <c r="U9" s="226">
        <v>3.970903835609592</v>
      </c>
      <c r="V9" s="226">
        <v>3.9602394786415358</v>
      </c>
      <c r="W9" s="226">
        <v>3.8309713515155668</v>
      </c>
      <c r="DA9" s="174" t="s">
        <v>3052</v>
      </c>
    </row>
    <row r="10" spans="1:105" ht="12" customHeight="1" x14ac:dyDescent="0.25">
      <c r="A10" s="56" t="s">
        <v>96</v>
      </c>
      <c r="B10" s="262">
        <v>10.2416455087895</v>
      </c>
      <c r="C10" s="262">
        <v>11.040271392163911</v>
      </c>
      <c r="D10" s="262">
        <v>11.310306325673841</v>
      </c>
      <c r="E10" s="262">
        <v>11.631171614990089</v>
      </c>
      <c r="F10" s="262">
        <v>12.10272521304528</v>
      </c>
      <c r="G10" s="262">
        <v>11.45274104864183</v>
      </c>
      <c r="H10" s="262">
        <v>11.74673823284321</v>
      </c>
      <c r="I10" s="262">
        <v>11.250378030305249</v>
      </c>
      <c r="J10" s="262">
        <v>11.8761999633111</v>
      </c>
      <c r="K10" s="262">
        <v>11.36009551719078</v>
      </c>
      <c r="L10" s="262">
        <v>11.747378205596711</v>
      </c>
      <c r="M10" s="262">
        <v>11.661973806253069</v>
      </c>
      <c r="N10" s="262">
        <v>10.6444843592817</v>
      </c>
      <c r="O10" s="262">
        <v>10.198246045715591</v>
      </c>
      <c r="P10" s="262">
        <v>8.0972704940158611</v>
      </c>
      <c r="Q10" s="262">
        <v>8.2844109970135413</v>
      </c>
      <c r="R10" s="262">
        <v>8.1592598346682124</v>
      </c>
      <c r="S10" s="262">
        <v>8.2513283249903751</v>
      </c>
      <c r="T10" s="262">
        <v>7.9330317216007806</v>
      </c>
      <c r="U10" s="262">
        <v>8.5521785850444196</v>
      </c>
      <c r="V10" s="262">
        <v>8.5113430780814969</v>
      </c>
      <c r="W10" s="262">
        <v>8.070201686645067</v>
      </c>
      <c r="DA10" s="68" t="s">
        <v>3053</v>
      </c>
    </row>
    <row r="11" spans="1:105" ht="12" customHeight="1" x14ac:dyDescent="0.25">
      <c r="A11" s="37" t="s">
        <v>160</v>
      </c>
      <c r="B11" s="228">
        <v>3.5878901245868189</v>
      </c>
      <c r="C11" s="228">
        <v>3.57780248906746</v>
      </c>
      <c r="D11" s="228">
        <v>3.7382621606866588</v>
      </c>
      <c r="E11" s="228">
        <v>2.3430408770378541</v>
      </c>
      <c r="F11" s="228">
        <v>2.944693118794063</v>
      </c>
      <c r="G11" s="228">
        <v>2.6037618541578769</v>
      </c>
      <c r="H11" s="228">
        <v>1.732145865829078</v>
      </c>
      <c r="I11" s="228">
        <v>1.8929854150259959</v>
      </c>
      <c r="J11" s="228">
        <v>1.356587139412154</v>
      </c>
      <c r="K11" s="228">
        <v>1.1579355683362229</v>
      </c>
      <c r="L11" s="228">
        <v>1.439029816939186</v>
      </c>
      <c r="M11" s="228">
        <v>1.242556094164589</v>
      </c>
      <c r="N11" s="228">
        <v>0.76139063000281026</v>
      </c>
      <c r="O11" s="228">
        <v>0.55065500687978786</v>
      </c>
      <c r="P11" s="228">
        <v>0.57620621446224973</v>
      </c>
      <c r="Q11" s="228">
        <v>0.86433232102339275</v>
      </c>
      <c r="R11" s="228">
        <v>0.30919174040910302</v>
      </c>
      <c r="S11" s="228">
        <v>0.34481995831261242</v>
      </c>
      <c r="T11" s="228">
        <v>0.36735804045127868</v>
      </c>
      <c r="U11" s="228">
        <v>0.28595770292254102</v>
      </c>
      <c r="V11" s="228">
        <v>0.34479865920528352</v>
      </c>
      <c r="W11" s="228">
        <v>0.45735049423651808</v>
      </c>
      <c r="DA11" s="69" t="s">
        <v>3054</v>
      </c>
    </row>
    <row r="12" spans="1:105" ht="12" customHeight="1" x14ac:dyDescent="0.25">
      <c r="A12" s="37" t="s">
        <v>162</v>
      </c>
      <c r="B12" s="228">
        <v>5.7113736367610447E-2</v>
      </c>
      <c r="C12" s="228">
        <v>4.8268991730937967E-2</v>
      </c>
      <c r="D12" s="228">
        <v>0.1046757547712929</v>
      </c>
      <c r="E12" s="228">
        <v>0.1151573009168739</v>
      </c>
      <c r="F12" s="228">
        <v>0.19708287293067431</v>
      </c>
      <c r="G12" s="228">
        <v>0.1921332838909979</v>
      </c>
      <c r="H12" s="228">
        <v>0.2198977303392316</v>
      </c>
      <c r="I12" s="228">
        <v>0.2022708302343941</v>
      </c>
      <c r="J12" s="228">
        <v>9.9693942868744001E-2</v>
      </c>
      <c r="K12" s="228">
        <v>0.24696298644922479</v>
      </c>
      <c r="L12" s="228">
        <v>0.2352349637779404</v>
      </c>
      <c r="M12" s="228">
        <v>0.25472999162957299</v>
      </c>
      <c r="N12" s="228">
        <v>0.24179887810808409</v>
      </c>
      <c r="O12" s="228">
        <v>0.31288373351365051</v>
      </c>
      <c r="P12" s="228">
        <v>0.26292782915892637</v>
      </c>
      <c r="Q12" s="228">
        <v>0.32199872358746429</v>
      </c>
      <c r="R12" s="228">
        <v>0.1969103980379269</v>
      </c>
      <c r="S12" s="228">
        <v>0.22620564398232079</v>
      </c>
      <c r="T12" s="228">
        <v>0.2113277533135966</v>
      </c>
      <c r="U12" s="228">
        <v>0.19938942858980829</v>
      </c>
      <c r="V12" s="228">
        <v>0.22528212115292279</v>
      </c>
      <c r="W12" s="228">
        <v>0.40853942891426792</v>
      </c>
      <c r="DA12" s="69" t="s">
        <v>3055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3056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3057</v>
      </c>
    </row>
    <row r="15" spans="1:105" ht="12" customHeight="1" x14ac:dyDescent="0.25">
      <c r="A15" s="37" t="s">
        <v>38</v>
      </c>
      <c r="B15" s="228">
        <v>6.5966416478350736</v>
      </c>
      <c r="C15" s="228">
        <v>7.4141999113655119</v>
      </c>
      <c r="D15" s="228">
        <v>7.4673684102158866</v>
      </c>
      <c r="E15" s="228">
        <v>9.1729734370353597</v>
      </c>
      <c r="F15" s="228">
        <v>8.9609492213205453</v>
      </c>
      <c r="G15" s="228">
        <v>8.6568459105929545</v>
      </c>
      <c r="H15" s="228">
        <v>9.794694636674901</v>
      </c>
      <c r="I15" s="228">
        <v>9.1551217850448587</v>
      </c>
      <c r="J15" s="228">
        <v>10.419918881030201</v>
      </c>
      <c r="K15" s="228">
        <v>9.9551969624053331</v>
      </c>
      <c r="L15" s="228">
        <v>10.07311342487958</v>
      </c>
      <c r="M15" s="228">
        <v>10.164687720458909</v>
      </c>
      <c r="N15" s="228">
        <v>9.6412948511708088</v>
      </c>
      <c r="O15" s="228">
        <v>9.334707305322155</v>
      </c>
      <c r="P15" s="228">
        <v>7.2581364503946846</v>
      </c>
      <c r="Q15" s="228">
        <v>7.0980799524026832</v>
      </c>
      <c r="R15" s="228">
        <v>7.6531576962211822</v>
      </c>
      <c r="S15" s="228">
        <v>7.6803027226954432</v>
      </c>
      <c r="T15" s="228">
        <v>7.3543459278359053</v>
      </c>
      <c r="U15" s="228">
        <v>8.0668314535320711</v>
      </c>
      <c r="V15" s="228">
        <v>7.9412622977232914</v>
      </c>
      <c r="W15" s="228">
        <v>7.2043117634942799</v>
      </c>
      <c r="DA15" s="69" t="s">
        <v>3058</v>
      </c>
    </row>
    <row r="16" spans="1:105" ht="12" customHeight="1" x14ac:dyDescent="0.25">
      <c r="A16" s="57" t="s">
        <v>3059</v>
      </c>
      <c r="B16" s="263">
        <v>63.921652640496902</v>
      </c>
      <c r="C16" s="263">
        <v>50.474373651627992</v>
      </c>
      <c r="D16" s="263">
        <v>55.25589585649999</v>
      </c>
      <c r="E16" s="263">
        <v>47.101794279687333</v>
      </c>
      <c r="F16" s="263">
        <v>68.259496915858136</v>
      </c>
      <c r="G16" s="263">
        <v>67.580961415353272</v>
      </c>
      <c r="H16" s="263">
        <v>74.391895493146507</v>
      </c>
      <c r="I16" s="263">
        <v>68.356371739382695</v>
      </c>
      <c r="J16" s="263">
        <v>53.974801684272123</v>
      </c>
      <c r="K16" s="263">
        <v>62.885806877589999</v>
      </c>
      <c r="L16" s="263">
        <v>63.723315047351093</v>
      </c>
      <c r="M16" s="263">
        <v>64.184244960624667</v>
      </c>
      <c r="N16" s="263">
        <v>53.138286313537847</v>
      </c>
      <c r="O16" s="263">
        <v>51.384117845269643</v>
      </c>
      <c r="P16" s="263">
        <v>39.636412103004751</v>
      </c>
      <c r="Q16" s="263">
        <v>32.729357455822132</v>
      </c>
      <c r="R16" s="263">
        <v>28.763275855344052</v>
      </c>
      <c r="S16" s="263">
        <v>30.916568835927968</v>
      </c>
      <c r="T16" s="263">
        <v>27.381977648274319</v>
      </c>
      <c r="U16" s="263">
        <v>26.884050790327372</v>
      </c>
      <c r="V16" s="263">
        <v>26.72967262034344</v>
      </c>
      <c r="W16" s="263">
        <v>29.383096549900319</v>
      </c>
      <c r="DA16" s="70" t="s">
        <v>3060</v>
      </c>
    </row>
    <row r="17" spans="1:105" ht="12" customHeight="1" x14ac:dyDescent="0.25">
      <c r="A17" s="46" t="s">
        <v>30</v>
      </c>
      <c r="B17" s="231">
        <v>16.770024265274731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3.952340706697962E-2</v>
      </c>
      <c r="T17" s="231">
        <v>3.3901900709124057E-2</v>
      </c>
      <c r="U17" s="231">
        <v>6.848035368435515E-2</v>
      </c>
      <c r="V17" s="231">
        <v>0.1099245192028918</v>
      </c>
      <c r="W17" s="231">
        <v>6.9870575815036584E-2</v>
      </c>
      <c r="DA17" s="73" t="s">
        <v>3061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3062</v>
      </c>
    </row>
    <row r="19" spans="1:105" ht="12" customHeight="1" x14ac:dyDescent="0.25">
      <c r="A19" s="46" t="s">
        <v>33</v>
      </c>
      <c r="B19" s="231">
        <v>2.9314586549645689</v>
      </c>
      <c r="C19" s="231">
        <v>2.9387538591807911</v>
      </c>
      <c r="D19" s="231">
        <v>3.1560950333646631</v>
      </c>
      <c r="E19" s="231">
        <v>3.9915018703440501</v>
      </c>
      <c r="F19" s="231">
        <v>3.6262520910962528</v>
      </c>
      <c r="G19" s="231">
        <v>2.434821088236105</v>
      </c>
      <c r="H19" s="231">
        <v>2.4689086831916551</v>
      </c>
      <c r="I19" s="231">
        <v>3.535374743455312</v>
      </c>
      <c r="J19" s="231">
        <v>3.5513197679653041</v>
      </c>
      <c r="K19" s="231">
        <v>3.2568270453140231</v>
      </c>
      <c r="L19" s="231">
        <v>3.1674605143081771</v>
      </c>
      <c r="M19" s="231">
        <v>2.2704889542489539</v>
      </c>
      <c r="N19" s="231">
        <v>2.467441527177078</v>
      </c>
      <c r="O19" s="231">
        <v>1.8857983415084441</v>
      </c>
      <c r="P19" s="231">
        <v>2.1796510159766771</v>
      </c>
      <c r="Q19" s="231">
        <v>2.1599291686191679</v>
      </c>
      <c r="R19" s="231">
        <v>2.1240739655695591</v>
      </c>
      <c r="S19" s="231">
        <v>2.448672590288353</v>
      </c>
      <c r="T19" s="231">
        <v>2.5170522918068521</v>
      </c>
      <c r="U19" s="231">
        <v>2.4171333978670502</v>
      </c>
      <c r="V19" s="231">
        <v>2.2827497090070952</v>
      </c>
      <c r="W19" s="231">
        <v>2.7206767307207711</v>
      </c>
      <c r="DA19" s="73" t="s">
        <v>3063</v>
      </c>
    </row>
    <row r="20" spans="1:105" ht="12" customHeight="1" x14ac:dyDescent="0.25">
      <c r="A20" s="46" t="s">
        <v>160</v>
      </c>
      <c r="B20" s="231">
        <v>30.968217669462021</v>
      </c>
      <c r="C20" s="231">
        <v>34.444754810088483</v>
      </c>
      <c r="D20" s="231">
        <v>33.764796252187892</v>
      </c>
      <c r="E20" s="231">
        <v>25.720053965930902</v>
      </c>
      <c r="F20" s="231">
        <v>25.534598397590031</v>
      </c>
      <c r="G20" s="231">
        <v>21.906701124071809</v>
      </c>
      <c r="H20" s="231">
        <v>25.046939753659579</v>
      </c>
      <c r="I20" s="231">
        <v>20.318049093095279</v>
      </c>
      <c r="J20" s="231">
        <v>15.99215040160869</v>
      </c>
      <c r="K20" s="231">
        <v>18.290781658885042</v>
      </c>
      <c r="L20" s="231">
        <v>22.448471377289799</v>
      </c>
      <c r="M20" s="231">
        <v>13.291925326372271</v>
      </c>
      <c r="N20" s="231">
        <v>8.6729835923624918</v>
      </c>
      <c r="O20" s="231">
        <v>6.2699165294163146</v>
      </c>
      <c r="P20" s="231">
        <v>6.8921210126680048</v>
      </c>
      <c r="Q20" s="231">
        <v>9.4153556046258053</v>
      </c>
      <c r="R20" s="231">
        <v>8.5054543298922383</v>
      </c>
      <c r="S20" s="231">
        <v>8.9088708403125754</v>
      </c>
      <c r="T20" s="231">
        <v>8.7171724582343053</v>
      </c>
      <c r="U20" s="231">
        <v>8.5955494907859595</v>
      </c>
      <c r="V20" s="231">
        <v>8.8889704321953253</v>
      </c>
      <c r="W20" s="231">
        <v>9.9700230259696792</v>
      </c>
      <c r="DA20" s="73" t="s">
        <v>3064</v>
      </c>
    </row>
    <row r="21" spans="1:105" ht="12" customHeight="1" x14ac:dyDescent="0.25">
      <c r="A21" s="46" t="s">
        <v>70</v>
      </c>
      <c r="B21" s="231">
        <v>9.4695081886543235</v>
      </c>
      <c r="C21" s="231">
        <v>8.219650778508127</v>
      </c>
      <c r="D21" s="231">
        <v>11.71159318776794</v>
      </c>
      <c r="E21" s="231">
        <v>8.0235709841024647</v>
      </c>
      <c r="F21" s="231">
        <v>8.4894146791858933</v>
      </c>
      <c r="G21" s="231">
        <v>8.1420932100040613</v>
      </c>
      <c r="H21" s="231">
        <v>10.201433346965709</v>
      </c>
      <c r="I21" s="231">
        <v>8.4167127479765718</v>
      </c>
      <c r="J21" s="231">
        <v>6.479133609694796</v>
      </c>
      <c r="K21" s="231">
        <v>5.9639584572849067</v>
      </c>
      <c r="L21" s="231">
        <v>4.8769036657108433</v>
      </c>
      <c r="M21" s="231">
        <v>4.314069786315093</v>
      </c>
      <c r="N21" s="231">
        <v>4.3006465531838316</v>
      </c>
      <c r="O21" s="231">
        <v>2.5117959249568629</v>
      </c>
      <c r="P21" s="231">
        <v>1.779326963394247</v>
      </c>
      <c r="Q21" s="231">
        <v>2.7698677247618742</v>
      </c>
      <c r="R21" s="231">
        <v>3.183020726670021</v>
      </c>
      <c r="S21" s="231">
        <v>3.6022084047400882</v>
      </c>
      <c r="T21" s="231">
        <v>3.027460050232369</v>
      </c>
      <c r="U21" s="231">
        <v>2.2738952916652182</v>
      </c>
      <c r="V21" s="231">
        <v>2.2165284679923358</v>
      </c>
      <c r="W21" s="231">
        <v>2.7260933543649681</v>
      </c>
      <c r="DA21" s="73" t="s">
        <v>3065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3.1527085124839318</v>
      </c>
      <c r="L22" s="231">
        <v>3.1527944970010289</v>
      </c>
      <c r="M22" s="231">
        <v>2.1018056749856271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0.13972484952834749</v>
      </c>
      <c r="U22" s="231">
        <v>1.031814273437004E-3</v>
      </c>
      <c r="V22" s="231">
        <v>1.031814273440574E-3</v>
      </c>
      <c r="W22" s="231">
        <v>1.031814273438706E-3</v>
      </c>
      <c r="DA22" s="73" t="s">
        <v>3066</v>
      </c>
    </row>
    <row r="23" spans="1:105" ht="12" customHeight="1" x14ac:dyDescent="0.25">
      <c r="A23" s="46" t="s">
        <v>162</v>
      </c>
      <c r="B23" s="231">
        <v>1.897857524599472</v>
      </c>
      <c r="C23" s="231">
        <v>3.9229309018001599</v>
      </c>
      <c r="D23" s="231">
        <v>5.9657880101946628</v>
      </c>
      <c r="E23" s="231">
        <v>8.6891726262723967</v>
      </c>
      <c r="F23" s="231">
        <v>8.8614965949562983</v>
      </c>
      <c r="G23" s="231">
        <v>10.133183971986281</v>
      </c>
      <c r="H23" s="231">
        <v>10.13797194666196</v>
      </c>
      <c r="I23" s="231">
        <v>8.829123864689107</v>
      </c>
      <c r="J23" s="231">
        <v>3.96731361390732</v>
      </c>
      <c r="K23" s="231">
        <v>6.2021959483475371</v>
      </c>
      <c r="L23" s="231">
        <v>6.7253382790093914</v>
      </c>
      <c r="M23" s="231">
        <v>5.8901652042252692</v>
      </c>
      <c r="N23" s="231">
        <v>5.3516377137058511</v>
      </c>
      <c r="O23" s="231">
        <v>4.7444661158775654</v>
      </c>
      <c r="P23" s="231">
        <v>4.1504790380009418</v>
      </c>
      <c r="Q23" s="231">
        <v>4.0196372603445507</v>
      </c>
      <c r="R23" s="231">
        <v>4.9957146804691108</v>
      </c>
      <c r="S23" s="231">
        <v>5.467300296275674</v>
      </c>
      <c r="T23" s="231">
        <v>5.8239910907989589</v>
      </c>
      <c r="U23" s="231">
        <v>6.6231454157889837</v>
      </c>
      <c r="V23" s="231">
        <v>6.5582067818314336</v>
      </c>
      <c r="W23" s="231">
        <v>8.7221613182691176</v>
      </c>
      <c r="DA23" s="73" t="s">
        <v>3067</v>
      </c>
    </row>
    <row r="24" spans="1:105" ht="12" customHeight="1" x14ac:dyDescent="0.25">
      <c r="A24" s="46" t="s">
        <v>36</v>
      </c>
      <c r="B24" s="231">
        <v>0.78911935232060992</v>
      </c>
      <c r="C24" s="231">
        <v>7.1738122939696961E-2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3068</v>
      </c>
    </row>
    <row r="25" spans="1:105" ht="12" customHeight="1" x14ac:dyDescent="0.25">
      <c r="A25" s="46" t="s">
        <v>73</v>
      </c>
      <c r="B25" s="231">
        <v>0.61773697662116112</v>
      </c>
      <c r="C25" s="231">
        <v>0.63768017481096617</v>
      </c>
      <c r="D25" s="231">
        <v>0.65762337298483453</v>
      </c>
      <c r="E25" s="231">
        <v>0.67749483303751934</v>
      </c>
      <c r="F25" s="231">
        <v>0.65762337298319107</v>
      </c>
      <c r="G25" s="231">
        <v>0.69743803121488079</v>
      </c>
      <c r="H25" s="231">
        <v>0.71738122937854476</v>
      </c>
      <c r="I25" s="231">
        <v>0.69743803120872616</v>
      </c>
      <c r="J25" s="231">
        <v>0.69743803122419179</v>
      </c>
      <c r="K25" s="231">
        <v>0.91666973491303527</v>
      </c>
      <c r="L25" s="231">
        <v>0.99637078949396829</v>
      </c>
      <c r="M25" s="231">
        <v>0.99637078949906677</v>
      </c>
      <c r="N25" s="231">
        <v>0.23910316375589191</v>
      </c>
      <c r="O25" s="231">
        <v>0.31880421834266198</v>
      </c>
      <c r="P25" s="231">
        <v>0.31880421834250933</v>
      </c>
      <c r="Q25" s="231">
        <v>0.13945891099563679</v>
      </c>
      <c r="R25" s="231">
        <v>1.012198539730059</v>
      </c>
      <c r="S25" s="231">
        <v>1.054452294136397</v>
      </c>
      <c r="T25" s="231">
        <v>1.8325503504904961</v>
      </c>
      <c r="U25" s="231">
        <v>1.7303952634194419</v>
      </c>
      <c r="V25" s="231">
        <v>1.7278844291339071</v>
      </c>
      <c r="W25" s="231">
        <v>1.7462493885929471</v>
      </c>
      <c r="DA25" s="73" t="s">
        <v>3069</v>
      </c>
    </row>
    <row r="26" spans="1:105" ht="12" customHeight="1" x14ac:dyDescent="0.25">
      <c r="A26" s="46" t="s">
        <v>79</v>
      </c>
      <c r="B26" s="231">
        <v>0.47773000860001302</v>
      </c>
      <c r="C26" s="231">
        <v>0.2388650042997599</v>
      </c>
      <c r="D26" s="231">
        <v>0</v>
      </c>
      <c r="E26" s="231">
        <v>0</v>
      </c>
      <c r="F26" s="231">
        <v>21.090111780046481</v>
      </c>
      <c r="G26" s="231">
        <v>24.266723989840131</v>
      </c>
      <c r="H26" s="231">
        <v>25.81926053328905</v>
      </c>
      <c r="I26" s="231">
        <v>26.559673258957702</v>
      </c>
      <c r="J26" s="231">
        <v>23.287446259871821</v>
      </c>
      <c r="K26" s="231">
        <v>25.10266552036153</v>
      </c>
      <c r="L26" s="231">
        <v>22.355975924537891</v>
      </c>
      <c r="M26" s="231">
        <v>35.31941922497839</v>
      </c>
      <c r="N26" s="231">
        <v>32.106473763352703</v>
      </c>
      <c r="O26" s="231">
        <v>35.653336715167796</v>
      </c>
      <c r="P26" s="231">
        <v>24.316029854622371</v>
      </c>
      <c r="Q26" s="231">
        <v>14.22510878647509</v>
      </c>
      <c r="R26" s="231">
        <v>8.9428136130130582</v>
      </c>
      <c r="S26" s="231">
        <v>9.3955410031079047</v>
      </c>
      <c r="T26" s="231">
        <v>5.2901246564738624</v>
      </c>
      <c r="U26" s="231">
        <v>5.174419762842926</v>
      </c>
      <c r="V26" s="231">
        <v>4.9443764667070127</v>
      </c>
      <c r="W26" s="231">
        <v>3.426990341894367</v>
      </c>
      <c r="DA26" s="73" t="s">
        <v>3070</v>
      </c>
    </row>
    <row r="27" spans="1:105" ht="12" customHeight="1" x14ac:dyDescent="0.25">
      <c r="A27" s="57" t="s">
        <v>3071</v>
      </c>
      <c r="B27" s="263">
        <f t="shared" ref="B27:W27" si="0">B28+B34</f>
        <v>211.51522820372253</v>
      </c>
      <c r="C27" s="263">
        <f t="shared" si="0"/>
        <v>202.79173198235833</v>
      </c>
      <c r="D27" s="263">
        <f t="shared" si="0"/>
        <v>218.03087029014472</v>
      </c>
      <c r="E27" s="263">
        <f t="shared" si="0"/>
        <v>175.18158386229666</v>
      </c>
      <c r="F27" s="263">
        <f t="shared" si="0"/>
        <v>198.57907577764419</v>
      </c>
      <c r="G27" s="263">
        <f t="shared" si="0"/>
        <v>189.03682855765513</v>
      </c>
      <c r="H27" s="263">
        <f t="shared" si="0"/>
        <v>167.2009553964898</v>
      </c>
      <c r="I27" s="263">
        <f t="shared" si="0"/>
        <v>175.75633805266634</v>
      </c>
      <c r="J27" s="263">
        <f t="shared" si="0"/>
        <v>143.74425615662065</v>
      </c>
      <c r="K27" s="263">
        <f t="shared" si="0"/>
        <v>149.92080147942531</v>
      </c>
      <c r="L27" s="263">
        <f t="shared" si="0"/>
        <v>153.71674455030245</v>
      </c>
      <c r="M27" s="263">
        <f t="shared" si="0"/>
        <v>140.8847360930514</v>
      </c>
      <c r="N27" s="263">
        <f t="shared" si="0"/>
        <v>110.63295722842189</v>
      </c>
      <c r="O27" s="263">
        <f t="shared" si="0"/>
        <v>90.688138120228842</v>
      </c>
      <c r="P27" s="263">
        <f t="shared" si="0"/>
        <v>80.797987411516331</v>
      </c>
      <c r="Q27" s="263">
        <f t="shared" si="0"/>
        <v>92.379621277034801</v>
      </c>
      <c r="R27" s="263">
        <f t="shared" si="0"/>
        <v>82.325138954386915</v>
      </c>
      <c r="S27" s="263">
        <f t="shared" si="0"/>
        <v>88.311572610982722</v>
      </c>
      <c r="T27" s="263">
        <f t="shared" si="0"/>
        <v>82.809883979308339</v>
      </c>
      <c r="U27" s="263">
        <f t="shared" si="0"/>
        <v>79.503974623168716</v>
      </c>
      <c r="V27" s="263">
        <f t="shared" si="0"/>
        <v>82.513428582652864</v>
      </c>
      <c r="W27" s="263">
        <f t="shared" si="0"/>
        <v>90.168574723083381</v>
      </c>
      <c r="DA27" s="70"/>
    </row>
    <row r="28" spans="1:105" ht="12" customHeight="1" x14ac:dyDescent="0.25">
      <c r="A28" s="60" t="s">
        <v>3072</v>
      </c>
      <c r="B28" s="264">
        <v>205.79306518052761</v>
      </c>
      <c r="C28" s="264">
        <v>196.64136805029031</v>
      </c>
      <c r="D28" s="264">
        <v>211.4738958126602</v>
      </c>
      <c r="E28" s="264">
        <v>167.32370225877281</v>
      </c>
      <c r="F28" s="264">
        <v>190.76804494763391</v>
      </c>
      <c r="G28" s="264">
        <v>181.851101095757</v>
      </c>
      <c r="H28" s="264">
        <v>159.72414421216101</v>
      </c>
      <c r="I28" s="264">
        <v>168.6724946308174</v>
      </c>
      <c r="J28" s="264">
        <v>135.797534515823</v>
      </c>
      <c r="K28" s="264">
        <v>142.2347258038416</v>
      </c>
      <c r="L28" s="264">
        <v>145.52030485282961</v>
      </c>
      <c r="M28" s="264">
        <v>133.0212841228813</v>
      </c>
      <c r="N28" s="264">
        <v>103.7371897106575</v>
      </c>
      <c r="O28" s="264">
        <v>84.150407781324958</v>
      </c>
      <c r="P28" s="264">
        <v>78.272295635910027</v>
      </c>
      <c r="Q28" s="264">
        <v>89.7895872080055</v>
      </c>
      <c r="R28" s="264">
        <v>79.707883429958287</v>
      </c>
      <c r="S28" s="264">
        <v>85.645194981479506</v>
      </c>
      <c r="T28" s="264">
        <v>80.041496299726191</v>
      </c>
      <c r="U28" s="264">
        <v>76.655655607300872</v>
      </c>
      <c r="V28" s="264">
        <v>79.622141670405782</v>
      </c>
      <c r="W28" s="264">
        <v>88.293064268547624</v>
      </c>
      <c r="DA28" s="72" t="s">
        <v>3073</v>
      </c>
    </row>
    <row r="29" spans="1:105" ht="12" customHeight="1" x14ac:dyDescent="0.25">
      <c r="A29" s="59" t="s">
        <v>30</v>
      </c>
      <c r="B29" s="232">
        <v>16.373611567320861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0.1119597473625282</v>
      </c>
      <c r="T29" s="232">
        <v>6.4238429743573355E-2</v>
      </c>
      <c r="U29" s="232">
        <v>0.1225119471039517</v>
      </c>
      <c r="V29" s="232">
        <v>0.21647803669128951</v>
      </c>
      <c r="W29" s="232">
        <v>0.1004804500267</v>
      </c>
      <c r="DA29" s="71" t="s">
        <v>3074</v>
      </c>
    </row>
    <row r="30" spans="1:105" ht="12" customHeight="1" x14ac:dyDescent="0.25">
      <c r="A30" s="59" t="s">
        <v>33</v>
      </c>
      <c r="B30" s="232">
        <v>12.884964388954939</v>
      </c>
      <c r="C30" s="232">
        <v>12.87766918473053</v>
      </c>
      <c r="D30" s="232">
        <v>13.79007865542644</v>
      </c>
      <c r="E30" s="232">
        <v>12.456823199707321</v>
      </c>
      <c r="F30" s="232">
        <v>11.695518354158789</v>
      </c>
      <c r="G30" s="232">
        <v>9.8291094317107905</v>
      </c>
      <c r="H30" s="232">
        <v>10.92461375406876</v>
      </c>
      <c r="I30" s="232">
        <v>11.200313774962771</v>
      </c>
      <c r="J30" s="232">
        <v>14.804300228984591</v>
      </c>
      <c r="K30" s="232">
        <v>13.99970296052811</v>
      </c>
      <c r="L30" s="232">
        <v>12.99028705151016</v>
      </c>
      <c r="M30" s="232">
        <v>10.60652867652848</v>
      </c>
      <c r="N30" s="232">
        <v>10.4109708852938</v>
      </c>
      <c r="O30" s="232">
        <v>8.9514643423289613</v>
      </c>
      <c r="P30" s="232">
        <v>9.6043862944550238</v>
      </c>
      <c r="Q30" s="232">
        <v>9.6283892667733362</v>
      </c>
      <c r="R30" s="232">
        <v>8.5615233509752002</v>
      </c>
      <c r="S30" s="232">
        <v>9.8643355969939108</v>
      </c>
      <c r="T30" s="232">
        <v>9.4732634142821652</v>
      </c>
      <c r="U30" s="232">
        <v>8.8856875886671354</v>
      </c>
      <c r="V30" s="232">
        <v>8.6210775620079634</v>
      </c>
      <c r="W30" s="232">
        <v>9.0007231172292457</v>
      </c>
      <c r="DA30" s="71" t="s">
        <v>3075</v>
      </c>
    </row>
    <row r="31" spans="1:105" ht="12" customHeight="1" x14ac:dyDescent="0.25">
      <c r="A31" s="59" t="s">
        <v>160</v>
      </c>
      <c r="B31" s="232">
        <v>130.09520691297291</v>
      </c>
      <c r="C31" s="232">
        <v>146.49865245611039</v>
      </c>
      <c r="D31" s="232">
        <v>147.5301571023131</v>
      </c>
      <c r="E31" s="232">
        <v>110.86047475097681</v>
      </c>
      <c r="F31" s="232">
        <v>127.16990835810969</v>
      </c>
      <c r="G31" s="232">
        <v>110.13673348571091</v>
      </c>
      <c r="H31" s="232">
        <v>98.286701023523662</v>
      </c>
      <c r="I31" s="232">
        <v>98.343744354796527</v>
      </c>
      <c r="J31" s="232">
        <v>84.845222587667436</v>
      </c>
      <c r="K31" s="232">
        <v>78.850070416611786</v>
      </c>
      <c r="L31" s="232">
        <v>88.381831227540403</v>
      </c>
      <c r="M31" s="232">
        <v>74.167550428776053</v>
      </c>
      <c r="N31" s="232">
        <v>47.914376803497738</v>
      </c>
      <c r="O31" s="232">
        <v>38.251321102913181</v>
      </c>
      <c r="P31" s="232">
        <v>41.213306632710299</v>
      </c>
      <c r="Q31" s="232">
        <v>48.439714269216807</v>
      </c>
      <c r="R31" s="232">
        <v>37.802027194102187</v>
      </c>
      <c r="S31" s="232">
        <v>39.821846315716357</v>
      </c>
      <c r="T31" s="232">
        <v>39.052222264367202</v>
      </c>
      <c r="U31" s="232">
        <v>37.797738408769952</v>
      </c>
      <c r="V31" s="232">
        <v>38.858196416249982</v>
      </c>
      <c r="W31" s="232">
        <v>43.366472936810908</v>
      </c>
      <c r="DA31" s="71" t="s">
        <v>3076</v>
      </c>
    </row>
    <row r="32" spans="1:105" ht="12" customHeight="1" x14ac:dyDescent="0.25">
      <c r="A32" s="59" t="s">
        <v>70</v>
      </c>
      <c r="B32" s="232">
        <v>41.672194305077312</v>
      </c>
      <c r="C32" s="232">
        <v>31.883491815235441</v>
      </c>
      <c r="D32" s="232">
        <v>41.333570199098929</v>
      </c>
      <c r="E32" s="232">
        <v>32.220211608900783</v>
      </c>
      <c r="F32" s="232">
        <v>34.284084005087983</v>
      </c>
      <c r="G32" s="232">
        <v>42.733745139304148</v>
      </c>
      <c r="H32" s="232">
        <v>32.542819798865359</v>
      </c>
      <c r="I32" s="232">
        <v>41.37612850741499</v>
      </c>
      <c r="J32" s="232">
        <v>23.532917408912219</v>
      </c>
      <c r="K32" s="232">
        <v>25.142903114343909</v>
      </c>
      <c r="L32" s="232">
        <v>20.63782264177858</v>
      </c>
      <c r="M32" s="232">
        <v>19.303214070954201</v>
      </c>
      <c r="N32" s="232">
        <v>19.583962217342229</v>
      </c>
      <c r="O32" s="232">
        <v>11.81898653431807</v>
      </c>
      <c r="P32" s="232">
        <v>7.7744993479392059</v>
      </c>
      <c r="Q32" s="232">
        <v>12.516288767141191</v>
      </c>
      <c r="R32" s="232">
        <v>14.013883830619299</v>
      </c>
      <c r="S32" s="232">
        <v>15.878882050852329</v>
      </c>
      <c r="T32" s="232">
        <v>13.38603952000763</v>
      </c>
      <c r="U32" s="232">
        <v>10.027652429854831</v>
      </c>
      <c r="V32" s="232">
        <v>9.7133941460664293</v>
      </c>
      <c r="W32" s="232">
        <v>11.932680795688981</v>
      </c>
      <c r="DA32" s="71" t="s">
        <v>3077</v>
      </c>
    </row>
    <row r="33" spans="1:105" ht="12" customHeight="1" x14ac:dyDescent="0.25">
      <c r="A33" s="59" t="s">
        <v>162</v>
      </c>
      <c r="B33" s="232">
        <v>4.767088006201651</v>
      </c>
      <c r="C33" s="232">
        <v>5.3815545942139957</v>
      </c>
      <c r="D33" s="232">
        <v>8.8200898558216956</v>
      </c>
      <c r="E33" s="232">
        <v>11.786192699187829</v>
      </c>
      <c r="F33" s="232">
        <v>17.61853423027738</v>
      </c>
      <c r="G33" s="232">
        <v>19.15151303903119</v>
      </c>
      <c r="H33" s="232">
        <v>17.97000963570321</v>
      </c>
      <c r="I33" s="232">
        <v>17.75230799364309</v>
      </c>
      <c r="J33" s="232">
        <v>12.61509429025873</v>
      </c>
      <c r="K33" s="232">
        <v>24.24204931235775</v>
      </c>
      <c r="L33" s="232">
        <v>23.51036393200048</v>
      </c>
      <c r="M33" s="232">
        <v>28.943990946622591</v>
      </c>
      <c r="N33" s="232">
        <v>25.827879804523761</v>
      </c>
      <c r="O33" s="232">
        <v>25.128635801764741</v>
      </c>
      <c r="P33" s="232">
        <v>19.680103360805489</v>
      </c>
      <c r="Q33" s="232">
        <v>19.205194904874158</v>
      </c>
      <c r="R33" s="232">
        <v>19.33044905426161</v>
      </c>
      <c r="S33" s="232">
        <v>19.968171270554379</v>
      </c>
      <c r="T33" s="232">
        <v>18.06573267132563</v>
      </c>
      <c r="U33" s="232">
        <v>19.822065232905</v>
      </c>
      <c r="V33" s="232">
        <v>22.212995509390129</v>
      </c>
      <c r="W33" s="232">
        <v>23.892706968791789</v>
      </c>
      <c r="DA33" s="71" t="s">
        <v>3078</v>
      </c>
    </row>
    <row r="34" spans="1:105" ht="12" customHeight="1" x14ac:dyDescent="0.25">
      <c r="A34" s="60" t="s">
        <v>3079</v>
      </c>
      <c r="B34" s="264">
        <v>5.7221630231949208</v>
      </c>
      <c r="C34" s="264">
        <v>6.1503639320680286</v>
      </c>
      <c r="D34" s="264">
        <v>6.5569744774845304</v>
      </c>
      <c r="E34" s="264">
        <v>7.8578816035238486</v>
      </c>
      <c r="F34" s="264">
        <v>7.8110308300102682</v>
      </c>
      <c r="G34" s="264">
        <v>7.1857274618981162</v>
      </c>
      <c r="H34" s="264">
        <v>7.4768111843287857</v>
      </c>
      <c r="I34" s="264">
        <v>7.0838434218489477</v>
      </c>
      <c r="J34" s="264">
        <v>7.9467216407976577</v>
      </c>
      <c r="K34" s="264">
        <v>7.6860756755837052</v>
      </c>
      <c r="L34" s="264">
        <v>8.1964396974728526</v>
      </c>
      <c r="M34" s="264">
        <v>7.8634519701700976</v>
      </c>
      <c r="N34" s="264">
        <v>6.8957675177643782</v>
      </c>
      <c r="O34" s="264">
        <v>6.5377303389038897</v>
      </c>
      <c r="P34" s="264">
        <v>2.525691775606298</v>
      </c>
      <c r="Q34" s="264">
        <v>2.5900340690292958</v>
      </c>
      <c r="R34" s="264">
        <v>2.6172555244286269</v>
      </c>
      <c r="S34" s="264">
        <v>2.6663776295032182</v>
      </c>
      <c r="T34" s="264">
        <v>2.7683876795821418</v>
      </c>
      <c r="U34" s="264">
        <v>2.848319015867844</v>
      </c>
      <c r="V34" s="264">
        <v>2.8912869122470761</v>
      </c>
      <c r="W34" s="264">
        <v>1.8755104545357519</v>
      </c>
      <c r="DA34" s="72" t="s">
        <v>3080</v>
      </c>
    </row>
    <row r="35" spans="1:105" ht="12" customHeight="1" x14ac:dyDescent="0.25">
      <c r="A35" s="57" t="s">
        <v>3081</v>
      </c>
      <c r="B35" s="263">
        <f t="shared" ref="B35:W35" si="1">B36+B42+B53</f>
        <v>7.2401796439798192</v>
      </c>
      <c r="C35" s="263">
        <f t="shared" si="1"/>
        <v>2.7686778833550956</v>
      </c>
      <c r="D35" s="263">
        <f t="shared" si="1"/>
        <v>3.4186589771653546</v>
      </c>
      <c r="E35" s="263">
        <f t="shared" si="1"/>
        <v>4.3422165012285499</v>
      </c>
      <c r="F35" s="263">
        <f t="shared" si="1"/>
        <v>4.3585064256811226</v>
      </c>
      <c r="G35" s="263">
        <f t="shared" si="1"/>
        <v>3.8987990794975511</v>
      </c>
      <c r="H35" s="263">
        <f t="shared" si="1"/>
        <v>7.8278606670998778</v>
      </c>
      <c r="I35" s="263">
        <f t="shared" si="1"/>
        <v>5.1367583953126292</v>
      </c>
      <c r="J35" s="263">
        <f t="shared" si="1"/>
        <v>3.0469442242154461</v>
      </c>
      <c r="K35" s="263">
        <f t="shared" si="1"/>
        <v>4.7901949810133715</v>
      </c>
      <c r="L35" s="263">
        <f t="shared" si="1"/>
        <v>5.8173295571346273</v>
      </c>
      <c r="M35" s="263">
        <f t="shared" si="1"/>
        <v>4.9248049059347689</v>
      </c>
      <c r="N35" s="263">
        <f t="shared" si="1"/>
        <v>4.1082734638143599</v>
      </c>
      <c r="O35" s="263">
        <f t="shared" si="1"/>
        <v>3.3933622744429321</v>
      </c>
      <c r="P35" s="263">
        <f t="shared" si="1"/>
        <v>3.1545864381220938</v>
      </c>
      <c r="Q35" s="263">
        <f t="shared" si="1"/>
        <v>2.8625567307829742</v>
      </c>
      <c r="R35" s="263">
        <f t="shared" si="1"/>
        <v>3.4941501985407277</v>
      </c>
      <c r="S35" s="263">
        <f t="shared" si="1"/>
        <v>3.7974005314028063</v>
      </c>
      <c r="T35" s="263">
        <f t="shared" si="1"/>
        <v>3.2823831775525658</v>
      </c>
      <c r="U35" s="263">
        <f t="shared" si="1"/>
        <v>3.4879686012452034</v>
      </c>
      <c r="V35" s="263">
        <f t="shared" si="1"/>
        <v>3.1651617140149542</v>
      </c>
      <c r="W35" s="263">
        <f t="shared" si="1"/>
        <v>3.5221964618994845</v>
      </c>
      <c r="DA35" s="70"/>
    </row>
    <row r="36" spans="1:105" ht="12" customHeight="1" x14ac:dyDescent="0.25">
      <c r="A36" s="60" t="s">
        <v>3082</v>
      </c>
      <c r="B36" s="264">
        <v>2.7717292060306278</v>
      </c>
      <c r="C36" s="264">
        <v>0.8834951852143883</v>
      </c>
      <c r="D36" s="264">
        <v>1.1406689549918181</v>
      </c>
      <c r="E36" s="264">
        <v>1.4725184535513129</v>
      </c>
      <c r="F36" s="264">
        <v>1.4818200218516959</v>
      </c>
      <c r="G36" s="264">
        <v>1.314672528018674</v>
      </c>
      <c r="H36" s="264">
        <v>2.9561662713419632</v>
      </c>
      <c r="I36" s="264">
        <v>1.8404994579354601</v>
      </c>
      <c r="J36" s="264">
        <v>0.92261195053670408</v>
      </c>
      <c r="K36" s="264">
        <v>1.663892572467045</v>
      </c>
      <c r="L36" s="264">
        <v>2.0726438291929101</v>
      </c>
      <c r="M36" s="264">
        <v>1.444052273841907</v>
      </c>
      <c r="N36" s="264">
        <v>1.1682775930287701</v>
      </c>
      <c r="O36" s="264">
        <v>0.83329707368296824</v>
      </c>
      <c r="P36" s="264">
        <v>0.92636153417975664</v>
      </c>
      <c r="Q36" s="264">
        <v>0.76193554510419692</v>
      </c>
      <c r="R36" s="264">
        <v>1.0268075796581591</v>
      </c>
      <c r="S36" s="264">
        <v>1.1529283348525989</v>
      </c>
      <c r="T36" s="264">
        <v>1.073609017761497</v>
      </c>
      <c r="U36" s="264">
        <v>1.161647722374973</v>
      </c>
      <c r="V36" s="264">
        <v>1.01660319573128</v>
      </c>
      <c r="W36" s="264">
        <v>1.276995663781255</v>
      </c>
      <c r="DA36" s="72" t="s">
        <v>3083</v>
      </c>
    </row>
    <row r="37" spans="1:105" ht="12" customHeight="1" x14ac:dyDescent="0.25">
      <c r="A37" s="59" t="s">
        <v>30</v>
      </c>
      <c r="B37" s="232">
        <v>2.3741736772615258</v>
      </c>
      <c r="C37" s="232">
        <v>0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1.3311080950831279E-2</v>
      </c>
      <c r="T37" s="232">
        <v>9.3145723128181413E-3</v>
      </c>
      <c r="U37" s="232">
        <v>1.7764232330073002E-2</v>
      </c>
      <c r="V37" s="232">
        <v>3.1389315320236977E-2</v>
      </c>
      <c r="W37" s="232">
        <v>1.4569665253871499E-2</v>
      </c>
      <c r="DA37" s="71" t="s">
        <v>3084</v>
      </c>
    </row>
    <row r="38" spans="1:105" ht="12" customHeight="1" x14ac:dyDescent="0.25">
      <c r="A38" s="59" t="s">
        <v>33</v>
      </c>
      <c r="B38" s="232">
        <v>0</v>
      </c>
      <c r="C38" s="232">
        <v>0</v>
      </c>
      <c r="D38" s="232">
        <v>0</v>
      </c>
      <c r="E38" s="232">
        <v>0.20659226907321721</v>
      </c>
      <c r="F38" s="232">
        <v>0.20645150119324809</v>
      </c>
      <c r="G38" s="232">
        <v>6.9143546902762434E-2</v>
      </c>
      <c r="H38" s="232">
        <v>6.8071058450170058E-2</v>
      </c>
      <c r="I38" s="232">
        <v>0.26670420819207452</v>
      </c>
      <c r="J38" s="232">
        <v>0.13611688994126289</v>
      </c>
      <c r="K38" s="232">
        <v>0.1346064285690281</v>
      </c>
      <c r="L38" s="232">
        <v>0.13409339191120881</v>
      </c>
      <c r="M38" s="232">
        <v>0.18403989334645751</v>
      </c>
      <c r="N38" s="232">
        <v>0.1885633362823991</v>
      </c>
      <c r="O38" s="232">
        <v>0.1049889338085426</v>
      </c>
      <c r="P38" s="232">
        <v>0.20262267885228691</v>
      </c>
      <c r="Q38" s="232">
        <v>0.21650687644087649</v>
      </c>
      <c r="R38" s="232">
        <v>0.20349909386377921</v>
      </c>
      <c r="S38" s="232">
        <v>0.20084666018109609</v>
      </c>
      <c r="T38" s="232">
        <v>0.18220229289915429</v>
      </c>
      <c r="U38" s="232">
        <v>0.17265514902709009</v>
      </c>
      <c r="V38" s="232">
        <v>0.1643406622032339</v>
      </c>
      <c r="W38" s="232">
        <v>0.2067795960100717</v>
      </c>
      <c r="DA38" s="71" t="s">
        <v>3085</v>
      </c>
    </row>
    <row r="39" spans="1:105" ht="12" customHeight="1" x14ac:dyDescent="0.25">
      <c r="A39" s="59" t="s">
        <v>160</v>
      </c>
      <c r="B39" s="232">
        <v>0.25041339624017173</v>
      </c>
      <c r="C39" s="232">
        <v>0.19263669998528049</v>
      </c>
      <c r="D39" s="232">
        <v>0</v>
      </c>
      <c r="E39" s="232">
        <v>6.2987922805159427E-2</v>
      </c>
      <c r="F39" s="232">
        <v>6.2929666278711271E-2</v>
      </c>
      <c r="G39" s="232">
        <v>0</v>
      </c>
      <c r="H39" s="232">
        <v>1.0453672863653429</v>
      </c>
      <c r="I39" s="232">
        <v>0.18644900717260521</v>
      </c>
      <c r="J39" s="232">
        <v>0.1271616055887087</v>
      </c>
      <c r="K39" s="232">
        <v>0.80748274944668152</v>
      </c>
      <c r="L39" s="232">
        <v>1.1789189775300619</v>
      </c>
      <c r="M39" s="232">
        <v>8.5885784620172878E-2</v>
      </c>
      <c r="N39" s="232">
        <v>8.801607636256488E-2</v>
      </c>
      <c r="O39" s="232">
        <v>9.8064574556402564E-2</v>
      </c>
      <c r="P39" s="232">
        <v>9.4164661839836933E-2</v>
      </c>
      <c r="Q39" s="232">
        <v>0.100806572581016</v>
      </c>
      <c r="R39" s="232">
        <v>9.4501750521319192E-2</v>
      </c>
      <c r="S39" s="232">
        <v>6.1611330063725017E-2</v>
      </c>
      <c r="T39" s="232">
        <v>4.2411973880042961E-2</v>
      </c>
      <c r="U39" s="232">
        <v>4.3534364179507588E-2</v>
      </c>
      <c r="V39" s="232">
        <v>4.4016807254414571E-2</v>
      </c>
      <c r="W39" s="232">
        <v>3.683148191385488E-2</v>
      </c>
      <c r="DA39" s="71" t="s">
        <v>3086</v>
      </c>
    </row>
    <row r="40" spans="1:105" ht="12" customHeight="1" x14ac:dyDescent="0.25">
      <c r="A40" s="59" t="s">
        <v>70</v>
      </c>
      <c r="B40" s="232">
        <v>0</v>
      </c>
      <c r="C40" s="232">
        <v>0.17977600483090431</v>
      </c>
      <c r="D40" s="232">
        <v>0.4143413679890155</v>
      </c>
      <c r="E40" s="232">
        <v>0.11763342941064241</v>
      </c>
      <c r="F40" s="232">
        <v>0.17538297217410939</v>
      </c>
      <c r="G40" s="232">
        <v>0</v>
      </c>
      <c r="H40" s="232">
        <v>0.57825178011859146</v>
      </c>
      <c r="I40" s="232">
        <v>0.34787754979438951</v>
      </c>
      <c r="J40" s="232">
        <v>0.2367185418903385</v>
      </c>
      <c r="K40" s="232">
        <v>0.1755687933749967</v>
      </c>
      <c r="L40" s="232">
        <v>0.1165997556366755</v>
      </c>
      <c r="M40" s="232">
        <v>0.16003030638382301</v>
      </c>
      <c r="N40" s="232">
        <v>0</v>
      </c>
      <c r="O40" s="232">
        <v>0</v>
      </c>
      <c r="P40" s="232">
        <v>0</v>
      </c>
      <c r="Q40" s="232">
        <v>0</v>
      </c>
      <c r="R40" s="232">
        <v>0</v>
      </c>
      <c r="S40" s="232">
        <v>3.8830457849566178E-3</v>
      </c>
      <c r="T40" s="232">
        <v>0</v>
      </c>
      <c r="U40" s="232">
        <v>0</v>
      </c>
      <c r="V40" s="232">
        <v>0</v>
      </c>
      <c r="W40" s="232">
        <v>7.6881451599148938E-4</v>
      </c>
      <c r="DA40" s="71" t="s">
        <v>3087</v>
      </c>
    </row>
    <row r="41" spans="1:105" ht="12" customHeight="1" x14ac:dyDescent="0.25">
      <c r="A41" s="59" t="s">
        <v>162</v>
      </c>
      <c r="B41" s="232">
        <v>0.14714213252893071</v>
      </c>
      <c r="C41" s="232">
        <v>0.51108248039820348</v>
      </c>
      <c r="D41" s="232">
        <v>0.72632758700280242</v>
      </c>
      <c r="E41" s="232">
        <v>1.085304832262294</v>
      </c>
      <c r="F41" s="232">
        <v>1.0370558822056279</v>
      </c>
      <c r="G41" s="232">
        <v>1.2455289811159109</v>
      </c>
      <c r="H41" s="232">
        <v>1.264476146407858</v>
      </c>
      <c r="I41" s="232">
        <v>1.039468692776391</v>
      </c>
      <c r="J41" s="232">
        <v>0.42261491311639421</v>
      </c>
      <c r="K41" s="232">
        <v>0.54623460107633881</v>
      </c>
      <c r="L41" s="232">
        <v>0.6430317041149638</v>
      </c>
      <c r="M41" s="232">
        <v>1.0140962894914529</v>
      </c>
      <c r="N41" s="232">
        <v>0.89169818038380577</v>
      </c>
      <c r="O41" s="232">
        <v>0.63024356531802306</v>
      </c>
      <c r="P41" s="232">
        <v>0.62957419348763277</v>
      </c>
      <c r="Q41" s="232">
        <v>0.44462209608230441</v>
      </c>
      <c r="R41" s="232">
        <v>0.72880673527306039</v>
      </c>
      <c r="S41" s="232">
        <v>0.87327621787198983</v>
      </c>
      <c r="T41" s="232">
        <v>0.83968017866948141</v>
      </c>
      <c r="U41" s="232">
        <v>0.92769397683830268</v>
      </c>
      <c r="V41" s="232">
        <v>0.77685641095339453</v>
      </c>
      <c r="W41" s="232">
        <v>1.018046106087465</v>
      </c>
      <c r="DA41" s="71" t="s">
        <v>3088</v>
      </c>
    </row>
    <row r="42" spans="1:105" ht="12" customHeight="1" x14ac:dyDescent="0.25">
      <c r="A42" s="60" t="s">
        <v>3089</v>
      </c>
      <c r="B42" s="264">
        <v>3.875797839118289</v>
      </c>
      <c r="C42" s="264">
        <v>1.248180719462233</v>
      </c>
      <c r="D42" s="264">
        <v>1.5988748084340669</v>
      </c>
      <c r="E42" s="264">
        <v>2.055846024455124</v>
      </c>
      <c r="F42" s="264">
        <v>2.0676867821497922</v>
      </c>
      <c r="G42" s="264">
        <v>1.8398904929251441</v>
      </c>
      <c r="H42" s="264">
        <v>4.0973103802381479</v>
      </c>
      <c r="I42" s="264">
        <v>2.5625751543999571</v>
      </c>
      <c r="J42" s="264">
        <v>1.301278960881842</v>
      </c>
      <c r="K42" s="264">
        <v>2.3302445707180142</v>
      </c>
      <c r="L42" s="264">
        <v>2.895768759274886</v>
      </c>
      <c r="M42" s="264">
        <v>2.6663236780395301</v>
      </c>
      <c r="N42" s="264">
        <v>2.2257913778742791</v>
      </c>
      <c r="O42" s="264">
        <v>1.882943129944918</v>
      </c>
      <c r="P42" s="264">
        <v>1.9666353986116849</v>
      </c>
      <c r="Q42" s="264">
        <v>1.832367657100743</v>
      </c>
      <c r="R42" s="264">
        <v>2.1962697252810321</v>
      </c>
      <c r="S42" s="264">
        <v>2.36831165635166</v>
      </c>
      <c r="T42" s="264">
        <v>1.922048292977204</v>
      </c>
      <c r="U42" s="264">
        <v>2.0313164093696319</v>
      </c>
      <c r="V42" s="264">
        <v>1.84910380237237</v>
      </c>
      <c r="W42" s="264">
        <v>2.050951501041312</v>
      </c>
      <c r="DA42" s="72" t="s">
        <v>3090</v>
      </c>
    </row>
    <row r="43" spans="1:105" ht="12" customHeight="1" x14ac:dyDescent="0.25">
      <c r="A43" s="64" t="s">
        <v>30</v>
      </c>
      <c r="B43" s="231">
        <v>3.097314990359429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6.5128464333786421E-3</v>
      </c>
      <c r="T43" s="231">
        <v>6.2614617371471448E-3</v>
      </c>
      <c r="U43" s="231">
        <v>1.264787830097955E-2</v>
      </c>
      <c r="V43" s="231">
        <v>2.030234755474827E-2</v>
      </c>
      <c r="W43" s="231">
        <v>1.290464333465962E-2</v>
      </c>
      <c r="DA43" s="73" t="s">
        <v>3091</v>
      </c>
    </row>
    <row r="44" spans="1:105" ht="12" customHeight="1" x14ac:dyDescent="0.25">
      <c r="A44" s="64" t="s">
        <v>32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3092</v>
      </c>
    </row>
    <row r="45" spans="1:105" ht="12" customHeight="1" x14ac:dyDescent="0.25">
      <c r="A45" s="64" t="s">
        <v>33</v>
      </c>
      <c r="B45" s="231">
        <v>0</v>
      </c>
      <c r="C45" s="231">
        <v>0</v>
      </c>
      <c r="D45" s="231">
        <v>0</v>
      </c>
      <c r="E45" s="231">
        <v>0.27087689671671877</v>
      </c>
      <c r="F45" s="231">
        <v>0.2711541794885135</v>
      </c>
      <c r="G45" s="231">
        <v>8.9992004314400201E-2</v>
      </c>
      <c r="H45" s="231">
        <v>9.1297007330274876E-2</v>
      </c>
      <c r="I45" s="231">
        <v>0.3526731802300665</v>
      </c>
      <c r="J45" s="231">
        <v>0.172979025887084</v>
      </c>
      <c r="K45" s="231">
        <v>0.17481695396905281</v>
      </c>
      <c r="L45" s="231">
        <v>0.17544121652800579</v>
      </c>
      <c r="M45" s="231">
        <v>0.11466635689307469</v>
      </c>
      <c r="N45" s="231">
        <v>0.1091622354515306</v>
      </c>
      <c r="O45" s="231">
        <v>4.155252614703818E-2</v>
      </c>
      <c r="P45" s="231">
        <v>9.2054839604994915E-2</v>
      </c>
      <c r="Q45" s="231">
        <v>7.5160560022186976E-2</v>
      </c>
      <c r="R45" s="231">
        <v>9.0988418577225894E-2</v>
      </c>
      <c r="S45" s="231">
        <v>9.8270265145880109E-2</v>
      </c>
      <c r="T45" s="231">
        <v>0.1224804153206862</v>
      </c>
      <c r="U45" s="231">
        <v>0.1229279865494277</v>
      </c>
      <c r="V45" s="231">
        <v>0.1062941707198202</v>
      </c>
      <c r="W45" s="231">
        <v>0.1831488156315684</v>
      </c>
      <c r="DA45" s="73" t="s">
        <v>3093</v>
      </c>
    </row>
    <row r="46" spans="1:105" ht="12" customHeight="1" x14ac:dyDescent="0.25">
      <c r="A46" s="64" t="s">
        <v>160</v>
      </c>
      <c r="B46" s="231">
        <v>0.32668594273023871</v>
      </c>
      <c r="C46" s="231">
        <v>0.24358389329883229</v>
      </c>
      <c r="D46" s="231">
        <v>0</v>
      </c>
      <c r="E46" s="231">
        <v>8.2587664759357388E-2</v>
      </c>
      <c r="F46" s="231">
        <v>8.2652060782631862E-2</v>
      </c>
      <c r="G46" s="231">
        <v>0</v>
      </c>
      <c r="H46" s="231">
        <v>1.4020481975609389</v>
      </c>
      <c r="I46" s="231">
        <v>0.24654865686613181</v>
      </c>
      <c r="J46" s="231">
        <v>0.16159853986132239</v>
      </c>
      <c r="K46" s="231">
        <v>1.048699353674887</v>
      </c>
      <c r="L46" s="231">
        <v>1.542439762749696</v>
      </c>
      <c r="M46" s="231">
        <v>5.3511278735415828E-2</v>
      </c>
      <c r="N46" s="231">
        <v>5.0953869616630447E-2</v>
      </c>
      <c r="O46" s="231">
        <v>3.881200285149991E-2</v>
      </c>
      <c r="P46" s="231">
        <v>4.2780565784761068E-2</v>
      </c>
      <c r="Q46" s="231">
        <v>3.4995093798674007E-2</v>
      </c>
      <c r="R46" s="231">
        <v>4.2253577986298967E-2</v>
      </c>
      <c r="S46" s="231">
        <v>3.0145195025366181E-2</v>
      </c>
      <c r="T46" s="231">
        <v>2.8510267860750241E-2</v>
      </c>
      <c r="U46" s="231">
        <v>3.099584208436618E-2</v>
      </c>
      <c r="V46" s="231">
        <v>2.846970410193524E-2</v>
      </c>
      <c r="W46" s="231">
        <v>3.2622378709693832E-2</v>
      </c>
      <c r="DA46" s="73" t="s">
        <v>3094</v>
      </c>
    </row>
    <row r="47" spans="1:105" ht="12" customHeight="1" x14ac:dyDescent="0.25">
      <c r="A47" s="64" t="s">
        <v>70</v>
      </c>
      <c r="B47" s="231">
        <v>0</v>
      </c>
      <c r="C47" s="231">
        <v>0.22732189235886721</v>
      </c>
      <c r="D47" s="231">
        <v>0.53666278420297153</v>
      </c>
      <c r="E47" s="231">
        <v>0.1542370314815952</v>
      </c>
      <c r="F47" s="231">
        <v>0.23034865642179569</v>
      </c>
      <c r="G47" s="231">
        <v>0</v>
      </c>
      <c r="H47" s="231">
        <v>0.77555216872200194</v>
      </c>
      <c r="I47" s="231">
        <v>0.46001179602038411</v>
      </c>
      <c r="J47" s="231">
        <v>0.30082484843189711</v>
      </c>
      <c r="K47" s="231">
        <v>0.22801586815817959</v>
      </c>
      <c r="L47" s="231">
        <v>0.1525534009111498</v>
      </c>
      <c r="M47" s="231">
        <v>9.970714442314553E-2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1.8998968592119721E-3</v>
      </c>
      <c r="T47" s="231">
        <v>0</v>
      </c>
      <c r="U47" s="231">
        <v>0</v>
      </c>
      <c r="V47" s="231">
        <v>0</v>
      </c>
      <c r="W47" s="231">
        <v>6.8095436281508364E-4</v>
      </c>
      <c r="DA47" s="73" t="s">
        <v>3095</v>
      </c>
    </row>
    <row r="48" spans="1:105" ht="12" customHeight="1" x14ac:dyDescent="0.25">
      <c r="A48" s="64" t="s">
        <v>34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3096</v>
      </c>
    </row>
    <row r="49" spans="1:105" ht="12" customHeight="1" x14ac:dyDescent="0.25">
      <c r="A49" s="64" t="s">
        <v>162</v>
      </c>
      <c r="B49" s="231">
        <v>0.1919596435425851</v>
      </c>
      <c r="C49" s="231">
        <v>0.64624996369710985</v>
      </c>
      <c r="D49" s="231">
        <v>0.94075324164755747</v>
      </c>
      <c r="E49" s="231">
        <v>1.4230155187979461</v>
      </c>
      <c r="F49" s="231">
        <v>1.362073102873617</v>
      </c>
      <c r="G49" s="231">
        <v>1.621086196227741</v>
      </c>
      <c r="H49" s="231">
        <v>1.6959173345609631</v>
      </c>
      <c r="I49" s="231">
        <v>1.374529228901509</v>
      </c>
      <c r="J49" s="231">
        <v>0.53706425431681626</v>
      </c>
      <c r="K49" s="231">
        <v>0.70940942515012961</v>
      </c>
      <c r="L49" s="231">
        <v>0.84131114015452035</v>
      </c>
      <c r="M49" s="231">
        <v>0.6318343536304164</v>
      </c>
      <c r="N49" s="231">
        <v>0.51621788539517022</v>
      </c>
      <c r="O49" s="231">
        <v>0.24943783384481669</v>
      </c>
      <c r="P49" s="231">
        <v>0.28602598548802061</v>
      </c>
      <c r="Q49" s="231">
        <v>0.1543509669953157</v>
      </c>
      <c r="R49" s="231">
        <v>0.32586372269213221</v>
      </c>
      <c r="S49" s="231">
        <v>0.42727663680587791</v>
      </c>
      <c r="T49" s="231">
        <v>0.56445160696692609</v>
      </c>
      <c r="U49" s="231">
        <v>0.66050478858797779</v>
      </c>
      <c r="V49" s="231">
        <v>0.50246425238660142</v>
      </c>
      <c r="W49" s="231">
        <v>0.90170375697594263</v>
      </c>
      <c r="DA49" s="73" t="s">
        <v>3097</v>
      </c>
    </row>
    <row r="50" spans="1:105" ht="12" customHeight="1" x14ac:dyDescent="0.25">
      <c r="A50" s="64" t="s">
        <v>36</v>
      </c>
      <c r="B50" s="231">
        <v>0.14574523927114341</v>
      </c>
      <c r="C50" s="231">
        <v>1.324956720673719E-2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3098</v>
      </c>
    </row>
    <row r="51" spans="1:105" ht="12" customHeight="1" x14ac:dyDescent="0.25">
      <c r="A51" s="64" t="s">
        <v>73</v>
      </c>
      <c r="B51" s="231">
        <v>0.1140920232148924</v>
      </c>
      <c r="C51" s="231">
        <v>0.1177754029006869</v>
      </c>
      <c r="D51" s="231">
        <v>0.1214587825835378</v>
      </c>
      <c r="E51" s="231">
        <v>0.12512891269950649</v>
      </c>
      <c r="F51" s="231">
        <v>0.1214587825832343</v>
      </c>
      <c r="G51" s="231">
        <v>0.1288122923830026</v>
      </c>
      <c r="H51" s="231">
        <v>0.13249567206396889</v>
      </c>
      <c r="I51" s="231">
        <v>0.12881229238186589</v>
      </c>
      <c r="J51" s="231">
        <v>0.1288122923847223</v>
      </c>
      <c r="K51" s="231">
        <v>0.1693029697657647</v>
      </c>
      <c r="L51" s="231">
        <v>0.18402323893151329</v>
      </c>
      <c r="M51" s="231">
        <v>0.1840232389324549</v>
      </c>
      <c r="N51" s="231">
        <v>4.4160807499663848E-2</v>
      </c>
      <c r="O51" s="231">
        <v>5.8881076666490492E-2</v>
      </c>
      <c r="P51" s="231">
        <v>5.8881076666462313E-2</v>
      </c>
      <c r="Q51" s="231">
        <v>2.5757158650057021E-2</v>
      </c>
      <c r="R51" s="231">
        <v>0.16930296976601689</v>
      </c>
      <c r="S51" s="231">
        <v>0.17710696484983859</v>
      </c>
      <c r="T51" s="231">
        <v>0.33846019429535101</v>
      </c>
      <c r="U51" s="231">
        <v>0.31959281059204753</v>
      </c>
      <c r="V51" s="231">
        <v>0.31912907574301702</v>
      </c>
      <c r="W51" s="231">
        <v>0.32252096494544408</v>
      </c>
      <c r="DA51" s="73" t="s">
        <v>3099</v>
      </c>
    </row>
    <row r="52" spans="1:105" ht="12" customHeight="1" x14ac:dyDescent="0.25">
      <c r="A52" s="64" t="s">
        <v>79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1.582581305425022</v>
      </c>
      <c r="N52" s="231">
        <v>1.5052965799112841</v>
      </c>
      <c r="O52" s="231">
        <v>1.4942596904350729</v>
      </c>
      <c r="P52" s="231">
        <v>1.4868929310674459</v>
      </c>
      <c r="Q52" s="231">
        <v>1.5421038776345091</v>
      </c>
      <c r="R52" s="231">
        <v>1.5678610362593579</v>
      </c>
      <c r="S52" s="231">
        <v>1.6270998512321071</v>
      </c>
      <c r="T52" s="231">
        <v>0.86188434679634307</v>
      </c>
      <c r="U52" s="231">
        <v>0.88464710325483309</v>
      </c>
      <c r="V52" s="231">
        <v>0.87244425186624763</v>
      </c>
      <c r="W52" s="231">
        <v>0.59736998708118838</v>
      </c>
      <c r="DA52" s="73" t="s">
        <v>3100</v>
      </c>
    </row>
    <row r="53" spans="1:105" ht="12" customHeight="1" x14ac:dyDescent="0.25">
      <c r="A53" s="60" t="s">
        <v>3101</v>
      </c>
      <c r="B53" s="264">
        <v>0.59265259883090249</v>
      </c>
      <c r="C53" s="264">
        <v>0.6370019786784743</v>
      </c>
      <c r="D53" s="264">
        <v>0.67911521373946937</v>
      </c>
      <c r="E53" s="264">
        <v>0.81385202322211281</v>
      </c>
      <c r="F53" s="264">
        <v>0.80899962167963491</v>
      </c>
      <c r="G53" s="264">
        <v>0.74423605855373354</v>
      </c>
      <c r="H53" s="264">
        <v>0.7743840155197671</v>
      </c>
      <c r="I53" s="264">
        <v>0.73368378297721237</v>
      </c>
      <c r="J53" s="264">
        <v>0.8230533127969003</v>
      </c>
      <c r="K53" s="264">
        <v>0.79605783782831241</v>
      </c>
      <c r="L53" s="264">
        <v>0.84891696866683108</v>
      </c>
      <c r="M53" s="264">
        <v>0.81442895405333149</v>
      </c>
      <c r="N53" s="264">
        <v>0.71420449291131061</v>
      </c>
      <c r="O53" s="264">
        <v>0.67712207081504583</v>
      </c>
      <c r="P53" s="264">
        <v>0.26158950533065239</v>
      </c>
      <c r="Q53" s="264">
        <v>0.26825352857803431</v>
      </c>
      <c r="R53" s="264">
        <v>0.27107289360153641</v>
      </c>
      <c r="S53" s="264">
        <v>0.27616054019854758</v>
      </c>
      <c r="T53" s="264">
        <v>0.28672586681386469</v>
      </c>
      <c r="U53" s="264">
        <v>0.29500446950059822</v>
      </c>
      <c r="V53" s="264">
        <v>0.29945471591130418</v>
      </c>
      <c r="W53" s="264">
        <v>0.19424929707691721</v>
      </c>
      <c r="DA53" s="72" t="s">
        <v>3102</v>
      </c>
    </row>
    <row r="54" spans="1:105" ht="12" customHeight="1" x14ac:dyDescent="0.25">
      <c r="A54" s="57" t="s">
        <v>3103</v>
      </c>
      <c r="B54" s="263">
        <f t="shared" ref="B54:W54" si="2">B55+B56+B67</f>
        <v>5.0137046978828579</v>
      </c>
      <c r="C54" s="263">
        <f t="shared" si="2"/>
        <v>4.5193365557694039</v>
      </c>
      <c r="D54" s="263">
        <f t="shared" si="2"/>
        <v>4.9155116465662108</v>
      </c>
      <c r="E54" s="263">
        <f t="shared" si="2"/>
        <v>5.9433671396994958</v>
      </c>
      <c r="F54" s="263">
        <f t="shared" si="2"/>
        <v>5.9162453180314127</v>
      </c>
      <c r="G54" s="263">
        <f t="shared" si="2"/>
        <v>5.4214568817543718</v>
      </c>
      <c r="H54" s="263">
        <f t="shared" si="2"/>
        <v>6.4042770085088589</v>
      </c>
      <c r="I54" s="263">
        <f t="shared" si="2"/>
        <v>5.6059765953594116</v>
      </c>
      <c r="J54" s="263">
        <f t="shared" si="2"/>
        <v>5.7298620789322516</v>
      </c>
      <c r="K54" s="263">
        <f t="shared" si="2"/>
        <v>5.9119681044442842</v>
      </c>
      <c r="L54" s="263">
        <f t="shared" si="2"/>
        <v>6.4471605675520003</v>
      </c>
      <c r="M54" s="263">
        <f t="shared" si="2"/>
        <v>5.9806060709563527</v>
      </c>
      <c r="N54" s="263">
        <f t="shared" si="2"/>
        <v>5.199149918258799</v>
      </c>
      <c r="O54" s="263">
        <f t="shared" si="2"/>
        <v>4.805997715858827</v>
      </c>
      <c r="P54" s="263">
        <f t="shared" si="2"/>
        <v>2.1820417448149136</v>
      </c>
      <c r="Q54" s="263">
        <f t="shared" si="2"/>
        <v>2.1500616122989693</v>
      </c>
      <c r="R54" s="263">
        <f t="shared" si="2"/>
        <v>2.2991734993065744</v>
      </c>
      <c r="S54" s="263">
        <f t="shared" si="2"/>
        <v>2.3939914744842121</v>
      </c>
      <c r="T54" s="263">
        <f t="shared" si="2"/>
        <v>2.3981228321818131</v>
      </c>
      <c r="U54" s="263">
        <f t="shared" si="2"/>
        <v>2.4936443342259254</v>
      </c>
      <c r="V54" s="263">
        <f t="shared" si="2"/>
        <v>2.4520830229929049</v>
      </c>
      <c r="W54" s="263">
        <f t="shared" si="2"/>
        <v>1.8932222762778923</v>
      </c>
      <c r="DA54" s="70"/>
    </row>
    <row r="55" spans="1:105" ht="12" customHeight="1" x14ac:dyDescent="0.25">
      <c r="A55" s="60" t="s">
        <v>3104</v>
      </c>
      <c r="B55" s="264">
        <v>0.92095747109017678</v>
      </c>
      <c r="C55" s="264">
        <v>0.33983064466203128</v>
      </c>
      <c r="D55" s="264">
        <v>0.43951565059952857</v>
      </c>
      <c r="E55" s="264">
        <v>0.56881684471715921</v>
      </c>
      <c r="F55" s="264">
        <v>0.57192648189307915</v>
      </c>
      <c r="G55" s="264">
        <v>0.50965641896082337</v>
      </c>
      <c r="H55" s="264">
        <v>1.129276554342217</v>
      </c>
      <c r="I55" s="264">
        <v>0.70748498508676394</v>
      </c>
      <c r="J55" s="264">
        <v>0.3530665521497372</v>
      </c>
      <c r="K55" s="264">
        <v>0.63090162828767316</v>
      </c>
      <c r="L55" s="264">
        <v>0.78451928819484207</v>
      </c>
      <c r="M55" s="264">
        <v>0.55642610773984769</v>
      </c>
      <c r="N55" s="264">
        <v>0.45093240864900658</v>
      </c>
      <c r="O55" s="264">
        <v>0.32141341489876002</v>
      </c>
      <c r="P55" s="264">
        <v>0.35630074960113572</v>
      </c>
      <c r="Q55" s="264">
        <v>0.29168059900406151</v>
      </c>
      <c r="R55" s="264">
        <v>0.39533145004172138</v>
      </c>
      <c r="S55" s="264">
        <v>0.44457471900249451</v>
      </c>
      <c r="T55" s="264">
        <v>0.41451693082563768</v>
      </c>
      <c r="U55" s="264">
        <v>0.44872038932594183</v>
      </c>
      <c r="V55" s="264">
        <v>0.3923249038347062</v>
      </c>
      <c r="W55" s="264">
        <v>0.49304391312941659</v>
      </c>
      <c r="DA55" s="72" t="s">
        <v>3105</v>
      </c>
    </row>
    <row r="56" spans="1:105" ht="12" customHeight="1" x14ac:dyDescent="0.25">
      <c r="A56" s="60" t="s">
        <v>3106</v>
      </c>
      <c r="B56" s="264">
        <v>0.29159607567034129</v>
      </c>
      <c r="C56" s="264">
        <v>9.3907013376468937E-2</v>
      </c>
      <c r="D56" s="264">
        <v>0.1202915216376727</v>
      </c>
      <c r="E56" s="264">
        <v>0.1546718012129247</v>
      </c>
      <c r="F56" s="264">
        <v>0.1555626419172258</v>
      </c>
      <c r="G56" s="264">
        <v>0.13842436310408601</v>
      </c>
      <c r="H56" s="264">
        <v>0.30826159600537789</v>
      </c>
      <c r="I56" s="264">
        <v>0.1927956229015641</v>
      </c>
      <c r="J56" s="264">
        <v>9.7901865395499055E-2</v>
      </c>
      <c r="K56" s="264">
        <v>0.17531620594743669</v>
      </c>
      <c r="L56" s="264">
        <v>0.21786348032162139</v>
      </c>
      <c r="M56" s="264">
        <v>0.2006011544606541</v>
      </c>
      <c r="N56" s="264">
        <v>0.1674576585234567</v>
      </c>
      <c r="O56" s="264">
        <v>0.14166343297391229</v>
      </c>
      <c r="P56" s="264">
        <v>0.1479600299895939</v>
      </c>
      <c r="Q56" s="264">
        <v>0.1378583817254477</v>
      </c>
      <c r="R56" s="264">
        <v>0.16523659375155089</v>
      </c>
      <c r="S56" s="264">
        <v>0.17818018731172361</v>
      </c>
      <c r="T56" s="264">
        <v>0.1446055142051815</v>
      </c>
      <c r="U56" s="264">
        <v>0.15282631293063059</v>
      </c>
      <c r="V56" s="264">
        <v>0.13911752745121281</v>
      </c>
      <c r="W56" s="264">
        <v>0.15430356120686989</v>
      </c>
      <c r="DA56" s="72" t="s">
        <v>3107</v>
      </c>
    </row>
    <row r="57" spans="1:105" ht="12" customHeight="1" x14ac:dyDescent="0.25">
      <c r="A57" s="64" t="s">
        <v>30</v>
      </c>
      <c r="B57" s="231">
        <v>0.2330268331304898</v>
      </c>
      <c r="C57" s="231">
        <v>0</v>
      </c>
      <c r="D57" s="231">
        <v>0</v>
      </c>
      <c r="E57" s="231">
        <v>0</v>
      </c>
      <c r="F57" s="231">
        <v>0</v>
      </c>
      <c r="G57" s="231">
        <v>0</v>
      </c>
      <c r="H57" s="231">
        <v>0</v>
      </c>
      <c r="I57" s="231">
        <v>0</v>
      </c>
      <c r="J57" s="231">
        <v>0</v>
      </c>
      <c r="K57" s="231">
        <v>0</v>
      </c>
      <c r="L57" s="231">
        <v>0</v>
      </c>
      <c r="M57" s="231">
        <v>0</v>
      </c>
      <c r="N57" s="231">
        <v>0</v>
      </c>
      <c r="O57" s="231">
        <v>0</v>
      </c>
      <c r="P57" s="231">
        <v>0</v>
      </c>
      <c r="Q57" s="231">
        <v>0</v>
      </c>
      <c r="R57" s="231">
        <v>0</v>
      </c>
      <c r="S57" s="231">
        <v>4.8999471599086946E-4</v>
      </c>
      <c r="T57" s="231">
        <v>4.7108176078849978E-4</v>
      </c>
      <c r="U57" s="231">
        <v>9.5156451167244195E-4</v>
      </c>
      <c r="V57" s="231">
        <v>1.5274493458117819E-3</v>
      </c>
      <c r="W57" s="231">
        <v>9.7088225715307472E-4</v>
      </c>
      <c r="DA57" s="73" t="s">
        <v>3108</v>
      </c>
    </row>
    <row r="58" spans="1:105" ht="12" customHeight="1" x14ac:dyDescent="0.25">
      <c r="A58" s="64" t="s">
        <v>32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3109</v>
      </c>
    </row>
    <row r="59" spans="1:105" ht="12" customHeight="1" x14ac:dyDescent="0.25">
      <c r="A59" s="64" t="s">
        <v>33</v>
      </c>
      <c r="B59" s="231">
        <v>0</v>
      </c>
      <c r="C59" s="231">
        <v>0</v>
      </c>
      <c r="D59" s="231">
        <v>0</v>
      </c>
      <c r="E59" s="231">
        <v>2.037945304451803E-2</v>
      </c>
      <c r="F59" s="231">
        <v>2.0400314444276878E-2</v>
      </c>
      <c r="G59" s="231">
        <v>6.7705583183247774E-3</v>
      </c>
      <c r="H59" s="231">
        <v>6.8687403634062581E-3</v>
      </c>
      <c r="I59" s="231">
        <v>2.6533405409158599E-2</v>
      </c>
      <c r="J59" s="231">
        <v>1.301409599150475E-2</v>
      </c>
      <c r="K59" s="231">
        <v>1.3152372712405229E-2</v>
      </c>
      <c r="L59" s="231">
        <v>1.3199339174520821E-2</v>
      </c>
      <c r="M59" s="231">
        <v>8.6269359417987211E-3</v>
      </c>
      <c r="N59" s="231">
        <v>8.212832761243679E-3</v>
      </c>
      <c r="O59" s="231">
        <v>3.1262088637270089E-3</v>
      </c>
      <c r="P59" s="231">
        <v>6.9257559577425637E-3</v>
      </c>
      <c r="Q59" s="231">
        <v>5.6547129797256653E-3</v>
      </c>
      <c r="R59" s="231">
        <v>6.8455236547129176E-3</v>
      </c>
      <c r="S59" s="231">
        <v>7.3933741802542996E-3</v>
      </c>
      <c r="T59" s="231">
        <v>9.2148274849419131E-3</v>
      </c>
      <c r="U59" s="231">
        <v>9.2485005554428339E-3</v>
      </c>
      <c r="V59" s="231">
        <v>7.997053596475498E-3</v>
      </c>
      <c r="W59" s="231">
        <v>1.377922123873869E-2</v>
      </c>
      <c r="DA59" s="73" t="s">
        <v>3110</v>
      </c>
    </row>
    <row r="60" spans="1:105" ht="12" customHeight="1" x14ac:dyDescent="0.25">
      <c r="A60" s="64" t="s">
        <v>160</v>
      </c>
      <c r="B60" s="231">
        <v>2.4578252744594749E-2</v>
      </c>
      <c r="C60" s="231">
        <v>1.832606093784318E-2</v>
      </c>
      <c r="D60" s="231">
        <v>0</v>
      </c>
      <c r="E60" s="231">
        <v>6.2134920195127839E-3</v>
      </c>
      <c r="F60" s="231">
        <v>6.2183368613892322E-3</v>
      </c>
      <c r="G60" s="231">
        <v>0</v>
      </c>
      <c r="H60" s="231">
        <v>0.1054832499732368</v>
      </c>
      <c r="I60" s="231">
        <v>1.8549115250116491E-2</v>
      </c>
      <c r="J60" s="231">
        <v>1.2157883876713909E-2</v>
      </c>
      <c r="K60" s="231">
        <v>7.8899010934787753E-2</v>
      </c>
      <c r="L60" s="231">
        <v>0.11604562478367619</v>
      </c>
      <c r="M60" s="231">
        <v>4.0259269268024421E-3</v>
      </c>
      <c r="N60" s="231">
        <v>3.83351997115715E-3</v>
      </c>
      <c r="O60" s="231">
        <v>2.9200252929028141E-3</v>
      </c>
      <c r="P60" s="231">
        <v>3.2186005606089831E-3</v>
      </c>
      <c r="Q60" s="231">
        <v>2.6328597215303329E-3</v>
      </c>
      <c r="R60" s="231">
        <v>3.178952575771709E-3</v>
      </c>
      <c r="S60" s="231">
        <v>2.2679770551999618E-3</v>
      </c>
      <c r="T60" s="231">
        <v>2.1449731305893602E-3</v>
      </c>
      <c r="U60" s="231">
        <v>2.33197558001501E-3</v>
      </c>
      <c r="V60" s="231">
        <v>2.1419213117443441E-3</v>
      </c>
      <c r="W60" s="231">
        <v>2.454348241481667E-3</v>
      </c>
      <c r="DA60" s="73" t="s">
        <v>3111</v>
      </c>
    </row>
    <row r="61" spans="1:105" ht="12" customHeight="1" x14ac:dyDescent="0.25">
      <c r="A61" s="64" t="s">
        <v>70</v>
      </c>
      <c r="B61" s="231">
        <v>0</v>
      </c>
      <c r="C61" s="231">
        <v>1.7102587512892831E-2</v>
      </c>
      <c r="D61" s="231">
        <v>4.0375883451007247E-2</v>
      </c>
      <c r="E61" s="231">
        <v>1.160403998607613E-2</v>
      </c>
      <c r="F61" s="231">
        <v>1.733030643925736E-2</v>
      </c>
      <c r="G61" s="231">
        <v>0</v>
      </c>
      <c r="H61" s="231">
        <v>5.8348752505730538E-2</v>
      </c>
      <c r="I61" s="231">
        <v>3.4609037945107259E-2</v>
      </c>
      <c r="J61" s="231">
        <v>2.2632590477634891E-2</v>
      </c>
      <c r="K61" s="231">
        <v>1.7154798858295631E-2</v>
      </c>
      <c r="L61" s="231">
        <v>1.147737185538431E-2</v>
      </c>
      <c r="M61" s="231">
        <v>7.5014779503306929E-3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1.4293894865544609E-4</v>
      </c>
      <c r="T61" s="231">
        <v>0</v>
      </c>
      <c r="U61" s="231">
        <v>0</v>
      </c>
      <c r="V61" s="231">
        <v>0</v>
      </c>
      <c r="W61" s="231">
        <v>5.1231676199253937E-5</v>
      </c>
      <c r="DA61" s="73" t="s">
        <v>3112</v>
      </c>
    </row>
    <row r="62" spans="1:105" ht="12" customHeight="1" x14ac:dyDescent="0.25">
      <c r="A62" s="64" t="s">
        <v>34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3113</v>
      </c>
    </row>
    <row r="63" spans="1:105" ht="12" customHeight="1" x14ac:dyDescent="0.25">
      <c r="A63" s="64" t="s">
        <v>162</v>
      </c>
      <c r="B63" s="231">
        <v>1.444210484332928E-2</v>
      </c>
      <c r="C63" s="231">
        <v>4.8620686923920457E-2</v>
      </c>
      <c r="D63" s="231">
        <v>7.0777673352794265E-2</v>
      </c>
      <c r="E63" s="231">
        <v>0.1070607286869928</v>
      </c>
      <c r="F63" s="231">
        <v>0.1024757193384539</v>
      </c>
      <c r="G63" s="231">
        <v>0.12196259783531591</v>
      </c>
      <c r="H63" s="231">
        <v>0.1275925267381289</v>
      </c>
      <c r="I63" s="231">
        <v>0.1034128573468219</v>
      </c>
      <c r="J63" s="231">
        <v>4.0406088099070807E-2</v>
      </c>
      <c r="K63" s="231">
        <v>5.3372495936059902E-2</v>
      </c>
      <c r="L63" s="231">
        <v>6.3296135936390233E-2</v>
      </c>
      <c r="M63" s="231">
        <v>4.7536126918902778E-2</v>
      </c>
      <c r="N63" s="231">
        <v>3.8837709246031603E-2</v>
      </c>
      <c r="O63" s="231">
        <v>1.8766482797102191E-2</v>
      </c>
      <c r="P63" s="231">
        <v>2.1519196400352641E-2</v>
      </c>
      <c r="Q63" s="231">
        <v>1.161261193695165E-2</v>
      </c>
      <c r="R63" s="231">
        <v>2.451639292981557E-2</v>
      </c>
      <c r="S63" s="231">
        <v>3.2146204649971991E-2</v>
      </c>
      <c r="T63" s="231">
        <v>4.246657858058378E-2</v>
      </c>
      <c r="U63" s="231">
        <v>4.9693150238593942E-2</v>
      </c>
      <c r="V63" s="231">
        <v>3.7802953157612652E-2</v>
      </c>
      <c r="W63" s="231">
        <v>6.7839781089099147E-2</v>
      </c>
      <c r="DA63" s="73" t="s">
        <v>3114</v>
      </c>
    </row>
    <row r="64" spans="1:105" ht="12" customHeight="1" x14ac:dyDescent="0.25">
      <c r="A64" s="64" t="s">
        <v>36</v>
      </c>
      <c r="B64" s="231">
        <v>1.0965159067421451E-2</v>
      </c>
      <c r="C64" s="231">
        <v>9.9683264251314253E-4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3115</v>
      </c>
    </row>
    <row r="65" spans="1:105" ht="12" customHeight="1" x14ac:dyDescent="0.25">
      <c r="A65" s="64" t="s">
        <v>73</v>
      </c>
      <c r="B65" s="231">
        <v>8.5837258845060087E-3</v>
      </c>
      <c r="C65" s="231">
        <v>8.8608453592993238E-3</v>
      </c>
      <c r="D65" s="231">
        <v>9.1379648338711823E-3</v>
      </c>
      <c r="E65" s="231">
        <v>9.4140874758249383E-3</v>
      </c>
      <c r="F65" s="231">
        <v>9.1379648338483482E-3</v>
      </c>
      <c r="G65" s="231">
        <v>9.6912069504453361E-3</v>
      </c>
      <c r="H65" s="231">
        <v>9.9683264248754001E-3</v>
      </c>
      <c r="I65" s="231">
        <v>9.6912069503598108E-3</v>
      </c>
      <c r="J65" s="231">
        <v>9.6912069505747152E-3</v>
      </c>
      <c r="K65" s="231">
        <v>1.273752750588825E-2</v>
      </c>
      <c r="L65" s="231">
        <v>1.38450085716499E-2</v>
      </c>
      <c r="M65" s="231">
        <v>1.384500857172073E-2</v>
      </c>
      <c r="N65" s="231">
        <v>3.3224431974668719E-3</v>
      </c>
      <c r="O65" s="231">
        <v>4.4299242633096276E-3</v>
      </c>
      <c r="P65" s="231">
        <v>4.4299242633075086E-3</v>
      </c>
      <c r="Q65" s="231">
        <v>1.937842657057581E-3</v>
      </c>
      <c r="R65" s="231">
        <v>1.2737527505907221E-2</v>
      </c>
      <c r="S65" s="231">
        <v>1.3324661932276259E-2</v>
      </c>
      <c r="T65" s="231">
        <v>2.5464089852941772E-2</v>
      </c>
      <c r="U65" s="231">
        <v>2.4044600169934611E-2</v>
      </c>
      <c r="V65" s="231">
        <v>2.40097110276878E-2</v>
      </c>
      <c r="W65" s="231">
        <v>2.4264900183983262E-2</v>
      </c>
      <c r="DA65" s="73" t="s">
        <v>3116</v>
      </c>
    </row>
    <row r="66" spans="1:105" ht="12" customHeight="1" x14ac:dyDescent="0.25">
      <c r="A66" s="64" t="s">
        <v>79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0.11906567815109879</v>
      </c>
      <c r="N66" s="231">
        <v>0.11325115334755741</v>
      </c>
      <c r="O66" s="231">
        <v>0.1124207917568707</v>
      </c>
      <c r="P66" s="231">
        <v>0.1118665528075822</v>
      </c>
      <c r="Q66" s="231">
        <v>0.11602035443018251</v>
      </c>
      <c r="R66" s="231">
        <v>0.1179581970853435</v>
      </c>
      <c r="S66" s="231">
        <v>0.1224150358293748</v>
      </c>
      <c r="T66" s="231">
        <v>6.4843963395336143E-2</v>
      </c>
      <c r="U66" s="231">
        <v>6.6556521874971755E-2</v>
      </c>
      <c r="V66" s="231">
        <v>6.5638439011880684E-2</v>
      </c>
      <c r="W66" s="231">
        <v>4.4943196520214813E-2</v>
      </c>
      <c r="DA66" s="73" t="s">
        <v>3117</v>
      </c>
    </row>
    <row r="67" spans="1:105" ht="12" customHeight="1" x14ac:dyDescent="0.25">
      <c r="A67" s="60" t="s">
        <v>3118</v>
      </c>
      <c r="B67" s="264">
        <v>3.8011511511223399</v>
      </c>
      <c r="C67" s="264">
        <v>4.0855988977309039</v>
      </c>
      <c r="D67" s="264">
        <v>4.3557044743290092</v>
      </c>
      <c r="E67" s="264">
        <v>5.2198784937694116</v>
      </c>
      <c r="F67" s="264">
        <v>5.1887561942211073</v>
      </c>
      <c r="G67" s="264">
        <v>4.7733760996894627</v>
      </c>
      <c r="H67" s="264">
        <v>4.9667388581612641</v>
      </c>
      <c r="I67" s="264">
        <v>4.705695987371084</v>
      </c>
      <c r="J67" s="264">
        <v>5.2788936613870154</v>
      </c>
      <c r="K67" s="264">
        <v>5.1057502702091746</v>
      </c>
      <c r="L67" s="264">
        <v>5.4447777990355366</v>
      </c>
      <c r="M67" s="264">
        <v>5.2235788087558506</v>
      </c>
      <c r="N67" s="264">
        <v>4.5807598510863361</v>
      </c>
      <c r="O67" s="264">
        <v>4.3429208679861544</v>
      </c>
      <c r="P67" s="264">
        <v>1.677780965224184</v>
      </c>
      <c r="Q67" s="264">
        <v>1.7205226315694599</v>
      </c>
      <c r="R67" s="264">
        <v>1.7386054555133019</v>
      </c>
      <c r="S67" s="264">
        <v>1.771236568169994</v>
      </c>
      <c r="T67" s="264">
        <v>1.8390003871509939</v>
      </c>
      <c r="U67" s="264">
        <v>1.892097631969353</v>
      </c>
      <c r="V67" s="264">
        <v>1.920640591706986</v>
      </c>
      <c r="W67" s="264">
        <v>1.2458748019416059</v>
      </c>
      <c r="DA67" s="72" t="s">
        <v>3119</v>
      </c>
    </row>
    <row r="68" spans="1:105" ht="12" customHeight="1" x14ac:dyDescent="0.25">
      <c r="A68" s="57" t="s">
        <v>3120</v>
      </c>
      <c r="B68" s="263">
        <v>139.0132157850752</v>
      </c>
      <c r="C68" s="263">
        <v>145.1634525341432</v>
      </c>
      <c r="D68" s="263">
        <v>153.38535714279209</v>
      </c>
      <c r="E68" s="263">
        <v>117.58465852444751</v>
      </c>
      <c r="F68" s="263">
        <v>135.01129584951121</v>
      </c>
      <c r="G68" s="263">
        <v>126.1524595990028</v>
      </c>
      <c r="H68" s="263">
        <v>102.43772047116551</v>
      </c>
      <c r="I68" s="263">
        <v>112.4416537223249</v>
      </c>
      <c r="J68" s="263">
        <v>95.006841533498815</v>
      </c>
      <c r="K68" s="263">
        <v>92.586509575220575</v>
      </c>
      <c r="L68" s="263">
        <v>94.886556421644585</v>
      </c>
      <c r="M68" s="263">
        <v>88.425912315174315</v>
      </c>
      <c r="N68" s="263">
        <v>65.776803204600725</v>
      </c>
      <c r="O68" s="263">
        <v>53.407743261293056</v>
      </c>
      <c r="P68" s="263">
        <v>50.967970154851329</v>
      </c>
      <c r="Q68" s="263">
        <v>60.015680046779721</v>
      </c>
      <c r="R68" s="263">
        <v>49.952076892328343</v>
      </c>
      <c r="S68" s="263">
        <v>53.42493537503303</v>
      </c>
      <c r="T68" s="263">
        <v>50.614169705197533</v>
      </c>
      <c r="U68" s="263">
        <v>48.307004856466918</v>
      </c>
      <c r="V68" s="263">
        <v>50.742262466881733</v>
      </c>
      <c r="W68" s="263">
        <v>55.947658920958162</v>
      </c>
      <c r="DA68" s="70" t="s">
        <v>3121</v>
      </c>
    </row>
    <row r="69" spans="1:105" ht="12" customHeight="1" x14ac:dyDescent="0.25">
      <c r="A69" s="41" t="s">
        <v>3122</v>
      </c>
      <c r="B69" s="352">
        <v>130.6776989995318</v>
      </c>
      <c r="C69" s="352">
        <v>142.98633305310639</v>
      </c>
      <c r="D69" s="352">
        <v>149.2563115163361</v>
      </c>
      <c r="E69" s="352">
        <v>166.4790067457599</v>
      </c>
      <c r="F69" s="352">
        <v>168.06991135704081</v>
      </c>
      <c r="G69" s="352">
        <v>157.91227947592779</v>
      </c>
      <c r="H69" s="352">
        <v>165.6348001360235</v>
      </c>
      <c r="I69" s="352">
        <v>157.94294448154449</v>
      </c>
      <c r="J69" s="352">
        <v>169.45204968606379</v>
      </c>
      <c r="K69" s="352">
        <v>165.30309231334471</v>
      </c>
      <c r="L69" s="352">
        <v>171.94406849422001</v>
      </c>
      <c r="M69" s="352">
        <v>166.3278341832762</v>
      </c>
      <c r="N69" s="352">
        <v>146.92713197239331</v>
      </c>
      <c r="O69" s="352">
        <v>137.73068053707109</v>
      </c>
      <c r="P69" s="352">
        <v>85.864788528971218</v>
      </c>
      <c r="Q69" s="352">
        <v>87.286063646587877</v>
      </c>
      <c r="R69" s="352">
        <v>90.290527789711092</v>
      </c>
      <c r="S69" s="352">
        <v>91.946750055628016</v>
      </c>
      <c r="T69" s="352">
        <v>89.805803752773144</v>
      </c>
      <c r="U69" s="352">
        <v>94.901350248704247</v>
      </c>
      <c r="V69" s="352">
        <v>95.143371244285575</v>
      </c>
      <c r="W69" s="352">
        <v>82.992738030645711</v>
      </c>
      <c r="DA69" s="97" t="s">
        <v>3123</v>
      </c>
    </row>
    <row r="70" spans="1:105" ht="12" customHeight="1" x14ac:dyDescent="0.25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DA70" s="173"/>
    </row>
    <row r="71" spans="1:105" ht="15" customHeight="1" x14ac:dyDescent="0.25">
      <c r="A71" s="32" t="s">
        <v>100</v>
      </c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DA71" s="88"/>
    </row>
    <row r="72" spans="1:105" ht="12" customHeight="1" x14ac:dyDescent="0.25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DA72" s="173"/>
    </row>
    <row r="73" spans="1:105" ht="12" customHeight="1" x14ac:dyDescent="0.25">
      <c r="A73" s="35" t="s">
        <v>29</v>
      </c>
      <c r="B73" s="234">
        <f t="shared" ref="B73:W73" si="3">SUM(B$74:B$78,B$79,B$81:B$82,B$84:B$86,B$88:B$90,B$91:B$92)</f>
        <v>0.99999999999999978</v>
      </c>
      <c r="C73" s="234">
        <f t="shared" si="3"/>
        <v>0.99999999999999989</v>
      </c>
      <c r="D73" s="234">
        <f t="shared" si="3"/>
        <v>1.0000000000000002</v>
      </c>
      <c r="E73" s="234">
        <f t="shared" si="3"/>
        <v>1</v>
      </c>
      <c r="F73" s="234">
        <f t="shared" si="3"/>
        <v>1.0000000000000002</v>
      </c>
      <c r="G73" s="234">
        <f t="shared" si="3"/>
        <v>1</v>
      </c>
      <c r="H73" s="234">
        <f t="shared" si="3"/>
        <v>1</v>
      </c>
      <c r="I73" s="234">
        <f t="shared" si="3"/>
        <v>1</v>
      </c>
      <c r="J73" s="234">
        <f t="shared" si="3"/>
        <v>1</v>
      </c>
      <c r="K73" s="234">
        <f t="shared" si="3"/>
        <v>1</v>
      </c>
      <c r="L73" s="234">
        <f t="shared" si="3"/>
        <v>0.99999999999999978</v>
      </c>
      <c r="M73" s="234">
        <f t="shared" si="3"/>
        <v>1.0000000000000002</v>
      </c>
      <c r="N73" s="234">
        <f t="shared" si="3"/>
        <v>1</v>
      </c>
      <c r="O73" s="234">
        <f t="shared" si="3"/>
        <v>0.99999999999999956</v>
      </c>
      <c r="P73" s="234">
        <f t="shared" si="3"/>
        <v>1.0000000000000002</v>
      </c>
      <c r="Q73" s="234">
        <f t="shared" si="3"/>
        <v>1.0000000000000004</v>
      </c>
      <c r="R73" s="234">
        <f t="shared" si="3"/>
        <v>0.99999999999999978</v>
      </c>
      <c r="S73" s="234">
        <f t="shared" si="3"/>
        <v>1.0000000000000002</v>
      </c>
      <c r="T73" s="234">
        <f t="shared" si="3"/>
        <v>1.0000000000000004</v>
      </c>
      <c r="U73" s="234">
        <f t="shared" si="3"/>
        <v>1</v>
      </c>
      <c r="V73" s="234">
        <f t="shared" si="3"/>
        <v>1.0000000000000004</v>
      </c>
      <c r="W73" s="234">
        <f t="shared" si="3"/>
        <v>1</v>
      </c>
      <c r="DA73" s="95"/>
    </row>
    <row r="74" spans="1:105" ht="12" customHeight="1" x14ac:dyDescent="0.25">
      <c r="A74" s="55" t="s">
        <v>92</v>
      </c>
      <c r="B74" s="301">
        <f t="shared" ref="B74:W74" si="4">IF(B$6=0,0,B$6/B$5)</f>
        <v>2.0481457847580816E-2</v>
      </c>
      <c r="C74" s="301">
        <f t="shared" si="4"/>
        <v>2.2864464257907415E-2</v>
      </c>
      <c r="D74" s="301">
        <f t="shared" si="4"/>
        <v>2.2140431940927553E-2</v>
      </c>
      <c r="E74" s="301">
        <f t="shared" si="4"/>
        <v>2.6044336637300533E-2</v>
      </c>
      <c r="F74" s="301">
        <f t="shared" si="4"/>
        <v>2.3894713775792671E-2</v>
      </c>
      <c r="G74" s="301">
        <f t="shared" si="4"/>
        <v>2.4069492070259081E-2</v>
      </c>
      <c r="H74" s="301">
        <f t="shared" si="4"/>
        <v>2.644840874012875E-2</v>
      </c>
      <c r="I74" s="301">
        <f t="shared" si="4"/>
        <v>2.5380604664504917E-2</v>
      </c>
      <c r="J74" s="301">
        <f t="shared" si="4"/>
        <v>2.8919062451460888E-2</v>
      </c>
      <c r="K74" s="301">
        <f t="shared" si="4"/>
        <v>2.791607313669053E-2</v>
      </c>
      <c r="L74" s="301">
        <f t="shared" si="4"/>
        <v>2.7603017061990746E-2</v>
      </c>
      <c r="M74" s="301">
        <f t="shared" si="4"/>
        <v>2.8275357863028126E-2</v>
      </c>
      <c r="N74" s="301">
        <f t="shared" si="4"/>
        <v>3.0391153501433548E-2</v>
      </c>
      <c r="O74" s="301">
        <f t="shared" si="4"/>
        <v>3.1699203556886685E-2</v>
      </c>
      <c r="P74" s="301">
        <f t="shared" si="4"/>
        <v>3.3681629073475265E-2</v>
      </c>
      <c r="Q74" s="301">
        <f t="shared" si="4"/>
        <v>3.2439385832446037E-2</v>
      </c>
      <c r="R74" s="301">
        <f t="shared" si="4"/>
        <v>3.6105233309862574E-2</v>
      </c>
      <c r="S74" s="301">
        <f t="shared" si="4"/>
        <v>3.505131931761226E-2</v>
      </c>
      <c r="T74" s="301">
        <f t="shared" si="4"/>
        <v>3.5252814105947106E-2</v>
      </c>
      <c r="U74" s="301">
        <f t="shared" si="4"/>
        <v>3.7451011535383071E-2</v>
      </c>
      <c r="V74" s="301">
        <f t="shared" si="4"/>
        <v>3.6719255739389903E-2</v>
      </c>
      <c r="W74" s="301">
        <f t="shared" si="4"/>
        <v>3.5218700201897934E-2</v>
      </c>
      <c r="DA74" s="67"/>
    </row>
    <row r="75" spans="1:105" ht="12" customHeight="1" x14ac:dyDescent="0.25">
      <c r="A75" s="202" t="s">
        <v>93</v>
      </c>
      <c r="B75" s="235">
        <f t="shared" ref="B75:W75" si="5">IF(B$7=0,0,B$7/B$5)</f>
        <v>9.8023395862479393E-3</v>
      </c>
      <c r="C75" s="235">
        <f t="shared" si="5"/>
        <v>1.0901952300066181E-2</v>
      </c>
      <c r="D75" s="235">
        <f t="shared" si="5"/>
        <v>1.0603714129582022E-2</v>
      </c>
      <c r="E75" s="235">
        <f t="shared" si="5"/>
        <v>1.2684646094111834E-2</v>
      </c>
      <c r="F75" s="235">
        <f t="shared" si="5"/>
        <v>1.1592819562097307E-2</v>
      </c>
      <c r="G75" s="235">
        <f t="shared" si="5"/>
        <v>1.1618883223710087E-2</v>
      </c>
      <c r="H75" s="235">
        <f t="shared" si="5"/>
        <v>1.2743555050869557E-2</v>
      </c>
      <c r="I75" s="235">
        <f t="shared" si="5"/>
        <v>1.221117648867481E-2</v>
      </c>
      <c r="J75" s="235">
        <f t="shared" si="5"/>
        <v>1.4061844894018943E-2</v>
      </c>
      <c r="K75" s="235">
        <f t="shared" si="5"/>
        <v>1.354540114466311E-2</v>
      </c>
      <c r="L75" s="235">
        <f t="shared" si="5"/>
        <v>1.3477975733546185E-2</v>
      </c>
      <c r="M75" s="235">
        <f t="shared" si="5"/>
        <v>1.3776911946272539E-2</v>
      </c>
      <c r="N75" s="235">
        <f t="shared" si="5"/>
        <v>1.4780538593496741E-2</v>
      </c>
      <c r="O75" s="235">
        <f t="shared" si="5"/>
        <v>1.5461084235113009E-2</v>
      </c>
      <c r="P75" s="235">
        <f t="shared" si="5"/>
        <v>1.5203227285938613E-2</v>
      </c>
      <c r="Q75" s="235">
        <f t="shared" si="5"/>
        <v>1.465539383892463E-2</v>
      </c>
      <c r="R75" s="235">
        <f t="shared" si="5"/>
        <v>1.6273640509917982E-2</v>
      </c>
      <c r="S75" s="235">
        <f t="shared" si="5"/>
        <v>1.5799255630419264E-2</v>
      </c>
      <c r="T75" s="235">
        <f t="shared" si="5"/>
        <v>1.5990212077779557E-2</v>
      </c>
      <c r="U75" s="235">
        <f t="shared" si="5"/>
        <v>1.6939320618506577E-2</v>
      </c>
      <c r="V75" s="235">
        <f t="shared" si="5"/>
        <v>1.6629925441264851E-2</v>
      </c>
      <c r="W75" s="235">
        <f t="shared" si="5"/>
        <v>1.5559223541563007E-2</v>
      </c>
      <c r="DA75" s="174"/>
    </row>
    <row r="76" spans="1:105" ht="12" customHeight="1" x14ac:dyDescent="0.25">
      <c r="A76" s="202" t="s">
        <v>94</v>
      </c>
      <c r="B76" s="235">
        <f t="shared" ref="B76:W76" si="6">IF(B$8=0,0,B$8/B$5)</f>
        <v>1.6216945336373523E-2</v>
      </c>
      <c r="C76" s="235">
        <f t="shared" si="6"/>
        <v>1.7986052934855723E-2</v>
      </c>
      <c r="D76" s="235">
        <f t="shared" si="6"/>
        <v>1.7551797055315423E-2</v>
      </c>
      <c r="E76" s="235">
        <f t="shared" si="6"/>
        <v>2.1254860666731823E-2</v>
      </c>
      <c r="F76" s="235">
        <f t="shared" si="6"/>
        <v>1.9371335508628396E-2</v>
      </c>
      <c r="G76" s="235">
        <f t="shared" si="6"/>
        <v>1.9343909124858404E-2</v>
      </c>
      <c r="H76" s="235">
        <f t="shared" si="6"/>
        <v>2.1187571886793568E-2</v>
      </c>
      <c r="I76" s="235">
        <f t="shared" si="6"/>
        <v>2.0280673680530235E-2</v>
      </c>
      <c r="J76" s="235">
        <f t="shared" si="6"/>
        <v>2.3534966835077751E-2</v>
      </c>
      <c r="K76" s="235">
        <f t="shared" si="6"/>
        <v>2.2635950362899591E-2</v>
      </c>
      <c r="L76" s="235">
        <f t="shared" si="6"/>
        <v>2.2625351537863582E-2</v>
      </c>
      <c r="M76" s="235">
        <f t="shared" si="6"/>
        <v>2.3091925250423456E-2</v>
      </c>
      <c r="N76" s="235">
        <f t="shared" si="6"/>
        <v>2.4741314060882452E-2</v>
      </c>
      <c r="O76" s="235">
        <f t="shared" si="6"/>
        <v>2.5933995364022452E-2</v>
      </c>
      <c r="P76" s="235">
        <f t="shared" si="6"/>
        <v>2.4029162799818961E-2</v>
      </c>
      <c r="Q76" s="235">
        <f t="shared" si="6"/>
        <v>2.3180039918887299E-2</v>
      </c>
      <c r="R76" s="235">
        <f t="shared" si="6"/>
        <v>2.5690387630358604E-2</v>
      </c>
      <c r="S76" s="235">
        <f t="shared" si="6"/>
        <v>2.4942337129564379E-2</v>
      </c>
      <c r="T76" s="235">
        <f t="shared" si="6"/>
        <v>2.5374052080544423E-2</v>
      </c>
      <c r="U76" s="235">
        <f t="shared" si="6"/>
        <v>2.6818143074122454E-2</v>
      </c>
      <c r="V76" s="235">
        <f t="shared" si="6"/>
        <v>2.6356289235920097E-2</v>
      </c>
      <c r="W76" s="235">
        <f t="shared" si="6"/>
        <v>2.415303012305095E-2</v>
      </c>
      <c r="DA76" s="174"/>
    </row>
    <row r="77" spans="1:105" ht="12" customHeight="1" x14ac:dyDescent="0.25">
      <c r="A77" s="202" t="s">
        <v>95</v>
      </c>
      <c r="B77" s="235">
        <f t="shared" ref="B77:W77" si="7">IF(B$9=0,0,B$9/B$5)</f>
        <v>7.3668257732114042E-3</v>
      </c>
      <c r="C77" s="235">
        <f t="shared" si="7"/>
        <v>8.2296799222134117E-3</v>
      </c>
      <c r="D77" s="235">
        <f t="shared" si="7"/>
        <v>7.9624937543252162E-3</v>
      </c>
      <c r="E77" s="235">
        <f t="shared" si="7"/>
        <v>9.3368831796897273E-3</v>
      </c>
      <c r="F77" s="235">
        <f t="shared" si="7"/>
        <v>8.5725312163603372E-3</v>
      </c>
      <c r="G77" s="235">
        <f t="shared" si="7"/>
        <v>8.6434637214464535E-3</v>
      </c>
      <c r="H77" s="235">
        <f t="shared" si="7"/>
        <v>9.5010617679740887E-3</v>
      </c>
      <c r="I77" s="235">
        <f t="shared" si="7"/>
        <v>9.1199798169338368E-3</v>
      </c>
      <c r="J77" s="235">
        <f t="shared" si="7"/>
        <v>1.0370680744810406E-2</v>
      </c>
      <c r="K77" s="235">
        <f t="shared" si="7"/>
        <v>1.001502503586451E-2</v>
      </c>
      <c r="L77" s="235">
        <f t="shared" si="7"/>
        <v>9.8908794053040854E-3</v>
      </c>
      <c r="M77" s="235">
        <f t="shared" si="7"/>
        <v>1.013590916800817E-2</v>
      </c>
      <c r="N77" s="235">
        <f t="shared" si="7"/>
        <v>1.0898182949168894E-2</v>
      </c>
      <c r="O77" s="235">
        <f t="shared" si="7"/>
        <v>1.1361027699948026E-2</v>
      </c>
      <c r="P77" s="235">
        <f t="shared" si="7"/>
        <v>1.2243125743735747E-2</v>
      </c>
      <c r="Q77" s="235">
        <f t="shared" si="7"/>
        <v>1.1789769681233511E-2</v>
      </c>
      <c r="R77" s="235">
        <f t="shared" si="7"/>
        <v>1.3127395373439528E-2</v>
      </c>
      <c r="S77" s="235">
        <f t="shared" si="7"/>
        <v>1.2744115707465245E-2</v>
      </c>
      <c r="T77" s="235">
        <f t="shared" si="7"/>
        <v>1.280334706413138E-2</v>
      </c>
      <c r="U77" s="235">
        <f t="shared" si="7"/>
        <v>1.3608422785839736E-2</v>
      </c>
      <c r="V77" s="235">
        <f t="shared" si="7"/>
        <v>1.3339503868572375E-2</v>
      </c>
      <c r="W77" s="235">
        <f t="shared" si="7"/>
        <v>1.2849172371524999E-2</v>
      </c>
      <c r="DA77" s="174"/>
    </row>
    <row r="78" spans="1:105" ht="12" customHeight="1" x14ac:dyDescent="0.25">
      <c r="A78" s="56" t="s">
        <v>96</v>
      </c>
      <c r="B78" s="302">
        <f t="shared" ref="B78:W78" si="8">IF(B$10=0,0,B$10/B$5)</f>
        <v>1.7071097208984864E-2</v>
      </c>
      <c r="C78" s="302">
        <f t="shared" si="8"/>
        <v>1.854070593210061E-2</v>
      </c>
      <c r="D78" s="302">
        <f t="shared" si="8"/>
        <v>1.7884267985114249E-2</v>
      </c>
      <c r="E78" s="302">
        <f t="shared" si="8"/>
        <v>2.0491448353985003E-2</v>
      </c>
      <c r="F78" s="302">
        <f t="shared" si="8"/>
        <v>1.9137404870584705E-2</v>
      </c>
      <c r="G78" s="302">
        <f t="shared" si="8"/>
        <v>1.9099427641946769E-2</v>
      </c>
      <c r="H78" s="302">
        <f t="shared" si="8"/>
        <v>2.0397622489216082E-2</v>
      </c>
      <c r="I78" s="302">
        <f t="shared" si="8"/>
        <v>1.9565471076667024E-2</v>
      </c>
      <c r="J78" s="302">
        <f t="shared" si="8"/>
        <v>2.2705834705864018E-2</v>
      </c>
      <c r="K78" s="302">
        <f t="shared" si="8"/>
        <v>2.1345490082386134E-2</v>
      </c>
      <c r="L78" s="302">
        <f t="shared" si="8"/>
        <v>2.14109331956562E-2</v>
      </c>
      <c r="M78" s="302">
        <f t="shared" si="8"/>
        <v>2.2355473146850321E-2</v>
      </c>
      <c r="N78" s="302">
        <f t="shared" si="8"/>
        <v>2.4681186667042738E-2</v>
      </c>
      <c r="O78" s="302">
        <f t="shared" si="8"/>
        <v>2.6554977180069043E-2</v>
      </c>
      <c r="P78" s="302">
        <f t="shared" si="8"/>
        <v>2.7364983878326456E-2</v>
      </c>
      <c r="Q78" s="302">
        <f t="shared" si="8"/>
        <v>2.6616548428154495E-2</v>
      </c>
      <c r="R78" s="302">
        <f t="shared" si="8"/>
        <v>2.7951831666402423E-2</v>
      </c>
      <c r="S78" s="302">
        <f t="shared" si="8"/>
        <v>2.695209141062958E-2</v>
      </c>
      <c r="T78" s="302">
        <f t="shared" si="8"/>
        <v>2.7338996909723794E-2</v>
      </c>
      <c r="U78" s="302">
        <f t="shared" si="8"/>
        <v>2.9308607496767246E-2</v>
      </c>
      <c r="V78" s="302">
        <f t="shared" si="8"/>
        <v>2.8669249556534642E-2</v>
      </c>
      <c r="W78" s="302">
        <f t="shared" si="8"/>
        <v>2.7067655440349718E-2</v>
      </c>
      <c r="DA78" s="68"/>
    </row>
    <row r="79" spans="1:105" ht="12" customHeight="1" x14ac:dyDescent="0.25">
      <c r="A79" s="203" t="s">
        <v>3059</v>
      </c>
      <c r="B79" s="303">
        <f t="shared" ref="B79:W79" si="9">IF(B$16=0,0,B$16/B$5)</f>
        <v>0.10654662329880439</v>
      </c>
      <c r="C79" s="303">
        <f t="shared" si="9"/>
        <v>8.4765173403801408E-2</v>
      </c>
      <c r="D79" s="303">
        <f t="shared" si="9"/>
        <v>8.7372633490219342E-2</v>
      </c>
      <c r="E79" s="303">
        <f t="shared" si="9"/>
        <v>8.2982524616722508E-2</v>
      </c>
      <c r="F79" s="303">
        <f t="shared" si="9"/>
        <v>0.10793516383674982</v>
      </c>
      <c r="G79" s="303">
        <f t="shared" si="9"/>
        <v>0.11270294831985275</v>
      </c>
      <c r="H79" s="303">
        <f t="shared" si="9"/>
        <v>0.12917779986650285</v>
      </c>
      <c r="I79" s="303">
        <f t="shared" si="9"/>
        <v>0.11887819329894142</v>
      </c>
      <c r="J79" s="303">
        <f t="shared" si="9"/>
        <v>0.10319318713990318</v>
      </c>
      <c r="K79" s="303">
        <f t="shared" si="9"/>
        <v>0.11816171483744613</v>
      </c>
      <c r="L79" s="303">
        <f t="shared" si="9"/>
        <v>0.11614299102369659</v>
      </c>
      <c r="M79" s="303">
        <f t="shared" si="9"/>
        <v>0.12303827709669019</v>
      </c>
      <c r="N79" s="303">
        <f t="shared" si="9"/>
        <v>0.12321084980763618</v>
      </c>
      <c r="O79" s="303">
        <f t="shared" si="9"/>
        <v>0.13379791688516468</v>
      </c>
      <c r="P79" s="303">
        <f t="shared" si="9"/>
        <v>0.13395251881421266</v>
      </c>
      <c r="Q79" s="303">
        <f t="shared" si="9"/>
        <v>0.10515443138435654</v>
      </c>
      <c r="R79" s="303">
        <f t="shared" si="9"/>
        <v>9.8536664008024868E-2</v>
      </c>
      <c r="S79" s="303">
        <f t="shared" si="9"/>
        <v>0.10098570273167798</v>
      </c>
      <c r="T79" s="303">
        <f t="shared" si="9"/>
        <v>9.4364402989837143E-2</v>
      </c>
      <c r="U79" s="303">
        <f t="shared" si="9"/>
        <v>9.2132558353582097E-2</v>
      </c>
      <c r="V79" s="303">
        <f t="shared" si="9"/>
        <v>9.0035103495067895E-2</v>
      </c>
      <c r="W79" s="303">
        <f t="shared" si="9"/>
        <v>9.8551630314194102E-2</v>
      </c>
      <c r="DA79" s="175"/>
    </row>
    <row r="80" spans="1:105" ht="12" customHeight="1" x14ac:dyDescent="0.25">
      <c r="A80" s="203" t="s">
        <v>3071</v>
      </c>
      <c r="B80" s="303">
        <f t="shared" ref="B80:W80" si="10">IF(B$27=0,0,B$27/B$5)</f>
        <v>0.35256024227235128</v>
      </c>
      <c r="C80" s="303">
        <f t="shared" si="10"/>
        <v>0.34056244947157238</v>
      </c>
      <c r="D80" s="303">
        <f t="shared" si="10"/>
        <v>0.34475834703480679</v>
      </c>
      <c r="E80" s="303">
        <f t="shared" si="10"/>
        <v>0.30862964601581139</v>
      </c>
      <c r="F80" s="303">
        <f t="shared" si="10"/>
        <v>0.31400268163463252</v>
      </c>
      <c r="G80" s="303">
        <f t="shared" si="10"/>
        <v>0.31525162521056005</v>
      </c>
      <c r="H80" s="303">
        <f t="shared" si="10"/>
        <v>0.29033608312461462</v>
      </c>
      <c r="I80" s="303">
        <f t="shared" si="10"/>
        <v>0.3056568889905163</v>
      </c>
      <c r="J80" s="303">
        <f t="shared" si="10"/>
        <v>0.2748213511302014</v>
      </c>
      <c r="K80" s="303">
        <f t="shared" si="10"/>
        <v>0.28169947834327796</v>
      </c>
      <c r="L80" s="303">
        <f t="shared" si="10"/>
        <v>0.28016625420745078</v>
      </c>
      <c r="M80" s="303">
        <f t="shared" si="10"/>
        <v>0.27006962859413564</v>
      </c>
      <c r="N80" s="303">
        <f t="shared" si="10"/>
        <v>0.25652277524375039</v>
      </c>
      <c r="O80" s="303">
        <f t="shared" si="10"/>
        <v>0.23614074689807568</v>
      </c>
      <c r="P80" s="303">
        <f t="shared" si="10"/>
        <v>0.27305937532300467</v>
      </c>
      <c r="Q80" s="303">
        <f t="shared" si="10"/>
        <v>0.29680162710193325</v>
      </c>
      <c r="R80" s="303">
        <f t="shared" si="10"/>
        <v>0.28202783985243501</v>
      </c>
      <c r="S80" s="303">
        <f t="shared" si="10"/>
        <v>0.28846041314571425</v>
      </c>
      <c r="T80" s="303">
        <f t="shared" si="10"/>
        <v>0.28538133233987167</v>
      </c>
      <c r="U80" s="303">
        <f t="shared" si="10"/>
        <v>0.27246283078539019</v>
      </c>
      <c r="V80" s="303">
        <f t="shared" si="10"/>
        <v>0.27793475766395637</v>
      </c>
      <c r="W80" s="303">
        <f t="shared" si="10"/>
        <v>0.30242762286731306</v>
      </c>
      <c r="DA80" s="175"/>
    </row>
    <row r="81" spans="1:105" ht="12" customHeight="1" x14ac:dyDescent="0.25">
      <c r="A81" s="62" t="s">
        <v>3072</v>
      </c>
      <c r="B81" s="304">
        <f t="shared" ref="B81:W81" si="11">IF(B$28=0,0,B$28/B$5)</f>
        <v>0.34302236077364229</v>
      </c>
      <c r="C81" s="304">
        <f t="shared" si="11"/>
        <v>0.33023370980663913</v>
      </c>
      <c r="D81" s="304">
        <f t="shared" si="11"/>
        <v>0.33439022035898919</v>
      </c>
      <c r="E81" s="304">
        <f t="shared" si="11"/>
        <v>0.2947858665256336</v>
      </c>
      <c r="F81" s="304">
        <f t="shared" si="11"/>
        <v>0.30165150809155306</v>
      </c>
      <c r="G81" s="304">
        <f t="shared" si="11"/>
        <v>0.30326818114853366</v>
      </c>
      <c r="H81" s="304">
        <f t="shared" si="11"/>
        <v>0.27735297505341572</v>
      </c>
      <c r="I81" s="304">
        <f t="shared" si="11"/>
        <v>0.29333741552851544</v>
      </c>
      <c r="J81" s="304">
        <f t="shared" si="11"/>
        <v>0.25962819603118958</v>
      </c>
      <c r="K81" s="304">
        <f t="shared" si="11"/>
        <v>0.26725742969523875</v>
      </c>
      <c r="L81" s="304">
        <f t="shared" si="11"/>
        <v>0.26522731040795627</v>
      </c>
      <c r="M81" s="304">
        <f t="shared" si="11"/>
        <v>0.25499574896782168</v>
      </c>
      <c r="N81" s="304">
        <f t="shared" si="11"/>
        <v>0.24053367520152366</v>
      </c>
      <c r="O81" s="304">
        <f t="shared" si="11"/>
        <v>0.21911730196638832</v>
      </c>
      <c r="P81" s="304">
        <f t="shared" si="11"/>
        <v>0.26452371941621894</v>
      </c>
      <c r="Q81" s="304">
        <f t="shared" si="11"/>
        <v>0.2884802428473689</v>
      </c>
      <c r="R81" s="304">
        <f t="shared" si="11"/>
        <v>0.27306169741682451</v>
      </c>
      <c r="S81" s="304">
        <f t="shared" si="11"/>
        <v>0.27975097258352305</v>
      </c>
      <c r="T81" s="304">
        <f t="shared" si="11"/>
        <v>0.27584085086027138</v>
      </c>
      <c r="U81" s="304">
        <f t="shared" si="11"/>
        <v>0.2627015444381155</v>
      </c>
      <c r="V81" s="304">
        <f t="shared" si="11"/>
        <v>0.26819586859952471</v>
      </c>
      <c r="W81" s="304">
        <f t="shared" si="11"/>
        <v>0.29613711455918029</v>
      </c>
      <c r="DA81" s="72"/>
    </row>
    <row r="82" spans="1:105" ht="12" customHeight="1" x14ac:dyDescent="0.25">
      <c r="A82" s="62" t="s">
        <v>3079</v>
      </c>
      <c r="B82" s="304">
        <f t="shared" ref="B82:W82" si="12">IF(B$34=0,0,B$34/B$5)</f>
        <v>9.5378814987089715E-3</v>
      </c>
      <c r="C82" s="304">
        <f t="shared" si="12"/>
        <v>1.0328739664933259E-2</v>
      </c>
      <c r="D82" s="304">
        <f t="shared" si="12"/>
        <v>1.0368126675817629E-2</v>
      </c>
      <c r="E82" s="304">
        <f t="shared" si="12"/>
        <v>1.3843779490177783E-2</v>
      </c>
      <c r="F82" s="304">
        <f t="shared" si="12"/>
        <v>1.2351173543079477E-2</v>
      </c>
      <c r="G82" s="304">
        <f t="shared" si="12"/>
        <v>1.1983444062026394E-2</v>
      </c>
      <c r="H82" s="304">
        <f t="shared" si="12"/>
        <v>1.298310807119888E-2</v>
      </c>
      <c r="I82" s="304">
        <f t="shared" si="12"/>
        <v>1.2319473462000907E-2</v>
      </c>
      <c r="J82" s="304">
        <f t="shared" si="12"/>
        <v>1.5193155099011826E-2</v>
      </c>
      <c r="K82" s="304">
        <f t="shared" si="12"/>
        <v>1.4442048648039199E-2</v>
      </c>
      <c r="L82" s="304">
        <f t="shared" si="12"/>
        <v>1.4938943799494496E-2</v>
      </c>
      <c r="M82" s="304">
        <f t="shared" si="12"/>
        <v>1.5073879626313931E-2</v>
      </c>
      <c r="N82" s="304">
        <f t="shared" si="12"/>
        <v>1.5989100042226707E-2</v>
      </c>
      <c r="O82" s="304">
        <f t="shared" si="12"/>
        <v>1.7023444931687372E-2</v>
      </c>
      <c r="P82" s="304">
        <f t="shared" si="12"/>
        <v>8.5356559067857017E-3</v>
      </c>
      <c r="Q82" s="304">
        <f t="shared" si="12"/>
        <v>8.3213842545643586E-3</v>
      </c>
      <c r="R82" s="304">
        <f t="shared" si="12"/>
        <v>8.9661424356104764E-3</v>
      </c>
      <c r="S82" s="304">
        <f t="shared" si="12"/>
        <v>8.7094405621912247E-3</v>
      </c>
      <c r="T82" s="304">
        <f t="shared" si="12"/>
        <v>9.5404814796002588E-3</v>
      </c>
      <c r="U82" s="304">
        <f t="shared" si="12"/>
        <v>9.7612863472746822E-3</v>
      </c>
      <c r="V82" s="304">
        <f t="shared" si="12"/>
        <v>9.7388890644316498E-3</v>
      </c>
      <c r="W82" s="304">
        <f t="shared" si="12"/>
        <v>6.2905083081327123E-3</v>
      </c>
      <c r="DA82" s="72"/>
    </row>
    <row r="83" spans="1:105" ht="12" customHeight="1" x14ac:dyDescent="0.25">
      <c r="A83" s="203" t="s">
        <v>3081</v>
      </c>
      <c r="B83" s="303">
        <f t="shared" ref="B83:W83" si="13">IF(B$35=0,0,B$35/B$5)</f>
        <v>1.2068159399465627E-2</v>
      </c>
      <c r="C83" s="303">
        <f t="shared" si="13"/>
        <v>4.649635922214063E-3</v>
      </c>
      <c r="D83" s="303">
        <f t="shared" si="13"/>
        <v>5.4057079920599932E-3</v>
      </c>
      <c r="E83" s="303">
        <f t="shared" si="13"/>
        <v>7.6499864435043072E-3</v>
      </c>
      <c r="F83" s="303">
        <f t="shared" si="13"/>
        <v>6.8918777077908184E-3</v>
      </c>
      <c r="G83" s="303">
        <f t="shared" si="13"/>
        <v>6.5019221680719715E-3</v>
      </c>
      <c r="H83" s="303">
        <f t="shared" si="13"/>
        <v>1.3592687912229026E-2</v>
      </c>
      <c r="I83" s="303">
        <f t="shared" si="13"/>
        <v>8.9333085111086598E-3</v>
      </c>
      <c r="J83" s="303">
        <f t="shared" si="13"/>
        <v>5.8253828772460783E-3</v>
      </c>
      <c r="K83" s="303">
        <f t="shared" si="13"/>
        <v>9.0007218077688984E-3</v>
      </c>
      <c r="L83" s="303">
        <f t="shared" si="13"/>
        <v>1.0602744914229906E-2</v>
      </c>
      <c r="M83" s="303">
        <f t="shared" si="13"/>
        <v>9.4406269176379523E-3</v>
      </c>
      <c r="N83" s="303">
        <f t="shared" si="13"/>
        <v>9.5257845112285775E-3</v>
      </c>
      <c r="O83" s="303">
        <f t="shared" si="13"/>
        <v>8.8358976001952656E-3</v>
      </c>
      <c r="P83" s="303">
        <f t="shared" si="13"/>
        <v>1.0661025475905176E-2</v>
      </c>
      <c r="Q83" s="303">
        <f t="shared" si="13"/>
        <v>9.1969579829744054E-3</v>
      </c>
      <c r="R83" s="303">
        <f t="shared" si="13"/>
        <v>1.1970190942045001E-2</v>
      </c>
      <c r="S83" s="303">
        <f t="shared" si="13"/>
        <v>1.2403807267633018E-2</v>
      </c>
      <c r="T83" s="303">
        <f t="shared" si="13"/>
        <v>1.1311824621007719E-2</v>
      </c>
      <c r="U83" s="303">
        <f t="shared" si="13"/>
        <v>1.1953387277683114E-2</v>
      </c>
      <c r="V83" s="303">
        <f t="shared" si="13"/>
        <v>1.0661397412068317E-2</v>
      </c>
      <c r="W83" s="303">
        <f t="shared" si="13"/>
        <v>1.1813533778428743E-2</v>
      </c>
      <c r="DA83" s="175"/>
    </row>
    <row r="84" spans="1:105" ht="12" customHeight="1" x14ac:dyDescent="0.25">
      <c r="A84" s="62" t="s">
        <v>3082</v>
      </c>
      <c r="B84" s="304">
        <f t="shared" ref="B84:W84" si="14">IF(B$36=0,0,B$36/B$5)</f>
        <v>4.6200055130324272E-3</v>
      </c>
      <c r="C84" s="304">
        <f t="shared" si="14"/>
        <v>1.4837157384657469E-3</v>
      </c>
      <c r="D84" s="304">
        <f t="shared" si="14"/>
        <v>1.8036672647023567E-3</v>
      </c>
      <c r="E84" s="304">
        <f t="shared" si="14"/>
        <v>2.5942387267632368E-3</v>
      </c>
      <c r="F84" s="304">
        <f t="shared" si="14"/>
        <v>2.3431243132701939E-3</v>
      </c>
      <c r="G84" s="304">
        <f t="shared" si="14"/>
        <v>2.1924439498896739E-3</v>
      </c>
      <c r="H84" s="304">
        <f t="shared" si="14"/>
        <v>5.133234641221081E-3</v>
      </c>
      <c r="I84" s="304">
        <f t="shared" si="14"/>
        <v>3.2008025698208949E-3</v>
      </c>
      <c r="J84" s="304">
        <f t="shared" si="14"/>
        <v>1.7639206573868325E-3</v>
      </c>
      <c r="K84" s="304">
        <f t="shared" si="14"/>
        <v>3.1264351915004061E-3</v>
      </c>
      <c r="L84" s="304">
        <f t="shared" si="14"/>
        <v>3.777629168702184E-3</v>
      </c>
      <c r="M84" s="304">
        <f t="shared" si="14"/>
        <v>2.7681825021087995E-3</v>
      </c>
      <c r="N84" s="304">
        <f t="shared" si="14"/>
        <v>2.7088655851444403E-3</v>
      </c>
      <c r="O84" s="304">
        <f t="shared" si="14"/>
        <v>2.1698029912865123E-3</v>
      </c>
      <c r="P84" s="304">
        <f t="shared" si="14"/>
        <v>3.1306683489288343E-3</v>
      </c>
      <c r="Q84" s="304">
        <f t="shared" si="14"/>
        <v>2.4479826438728054E-3</v>
      </c>
      <c r="R84" s="304">
        <f t="shared" si="14"/>
        <v>3.5176171861130662E-3</v>
      </c>
      <c r="S84" s="304">
        <f t="shared" si="14"/>
        <v>3.7659184857231388E-3</v>
      </c>
      <c r="T84" s="304">
        <f t="shared" si="14"/>
        <v>3.699896161881279E-3</v>
      </c>
      <c r="U84" s="304">
        <f t="shared" si="14"/>
        <v>3.9810063372787835E-3</v>
      </c>
      <c r="V84" s="304">
        <f t="shared" si="14"/>
        <v>3.4242833887692609E-3</v>
      </c>
      <c r="W84" s="304">
        <f t="shared" si="14"/>
        <v>4.2830749426314664E-3</v>
      </c>
      <c r="DA84" s="72"/>
    </row>
    <row r="85" spans="1:105" ht="12" customHeight="1" x14ac:dyDescent="0.25">
      <c r="A85" s="62" t="s">
        <v>3089</v>
      </c>
      <c r="B85" s="304">
        <f t="shared" ref="B85:W85" si="15">IF(B$42=0,0,B$42/B$5)</f>
        <v>6.4603018740669134E-3</v>
      </c>
      <c r="C85" s="304">
        <f t="shared" si="15"/>
        <v>2.0961578613087999E-3</v>
      </c>
      <c r="D85" s="304">
        <f t="shared" si="15"/>
        <v>2.5281990359336671E-3</v>
      </c>
      <c r="E85" s="304">
        <f t="shared" si="15"/>
        <v>3.6219276981155142E-3</v>
      </c>
      <c r="F85" s="304">
        <f t="shared" si="15"/>
        <v>3.2695247061302513E-3</v>
      </c>
      <c r="G85" s="304">
        <f t="shared" si="15"/>
        <v>3.0683357974724212E-3</v>
      </c>
      <c r="H85" s="304">
        <f t="shared" si="15"/>
        <v>7.114774220776633E-3</v>
      </c>
      <c r="I85" s="304">
        <f t="shared" si="15"/>
        <v>4.456560475580529E-3</v>
      </c>
      <c r="J85" s="304">
        <f t="shared" si="15"/>
        <v>2.4878854417473076E-3</v>
      </c>
      <c r="K85" s="304">
        <f t="shared" si="15"/>
        <v>4.378503006293004E-3</v>
      </c>
      <c r="L85" s="304">
        <f t="shared" si="15"/>
        <v>5.2778679948657925E-3</v>
      </c>
      <c r="M85" s="304">
        <f t="shared" si="15"/>
        <v>5.1112211685180667E-3</v>
      </c>
      <c r="N85" s="304">
        <f t="shared" si="15"/>
        <v>5.160904993139228E-3</v>
      </c>
      <c r="O85" s="304">
        <f t="shared" si="15"/>
        <v>4.9029520981268473E-3</v>
      </c>
      <c r="P85" s="304">
        <f t="shared" si="15"/>
        <v>6.6463070509163932E-3</v>
      </c>
      <c r="Q85" s="304">
        <f t="shared" si="15"/>
        <v>5.8871176841645773E-3</v>
      </c>
      <c r="R85" s="304">
        <f t="shared" si="15"/>
        <v>7.5239375751008494E-3</v>
      </c>
      <c r="S85" s="304">
        <f t="shared" si="15"/>
        <v>7.7358395808257872E-3</v>
      </c>
      <c r="T85" s="304">
        <f t="shared" si="15"/>
        <v>6.6238071630249848E-3</v>
      </c>
      <c r="U85" s="304">
        <f t="shared" si="15"/>
        <v>6.9613905687223084E-3</v>
      </c>
      <c r="V85" s="304">
        <f t="shared" si="15"/>
        <v>6.2284433701972073E-3</v>
      </c>
      <c r="W85" s="304">
        <f t="shared" si="15"/>
        <v>6.8789419038835292E-3</v>
      </c>
      <c r="DA85" s="72"/>
    </row>
    <row r="86" spans="1:105" ht="12" customHeight="1" x14ac:dyDescent="0.25">
      <c r="A86" s="62" t="s">
        <v>3101</v>
      </c>
      <c r="B86" s="304">
        <f t="shared" ref="B86:W86" si="16">IF(B$53=0,0,B$53/B$5)</f>
        <v>9.8785201236628638E-4</v>
      </c>
      <c r="C86" s="304">
        <f t="shared" si="16"/>
        <v>1.0697623224395162E-3</v>
      </c>
      <c r="D86" s="304">
        <f t="shared" si="16"/>
        <v>1.0738416914239689E-3</v>
      </c>
      <c r="E86" s="304">
        <f t="shared" si="16"/>
        <v>1.4338200186255559E-3</v>
      </c>
      <c r="F86" s="304">
        <f t="shared" si="16"/>
        <v>1.2792286883903745E-3</v>
      </c>
      <c r="G86" s="304">
        <f t="shared" si="16"/>
        <v>1.2411424207098766E-3</v>
      </c>
      <c r="H86" s="304">
        <f t="shared" si="16"/>
        <v>1.3446790502313127E-3</v>
      </c>
      <c r="I86" s="304">
        <f t="shared" si="16"/>
        <v>1.2759454657072366E-3</v>
      </c>
      <c r="J86" s="304">
        <f t="shared" si="16"/>
        <v>1.5735767781119392E-3</v>
      </c>
      <c r="K86" s="304">
        <f t="shared" si="16"/>
        <v>1.4957836099754886E-3</v>
      </c>
      <c r="L86" s="304">
        <f t="shared" si="16"/>
        <v>1.5472477506619298E-3</v>
      </c>
      <c r="M86" s="304">
        <f t="shared" si="16"/>
        <v>1.5612232470110857E-3</v>
      </c>
      <c r="N86" s="304">
        <f t="shared" si="16"/>
        <v>1.6560139329449091E-3</v>
      </c>
      <c r="O86" s="304">
        <f t="shared" si="16"/>
        <v>1.7631425107819064E-3</v>
      </c>
      <c r="P86" s="304">
        <f t="shared" si="16"/>
        <v>8.840500760599481E-4</v>
      </c>
      <c r="Q86" s="304">
        <f t="shared" si="16"/>
        <v>8.6185765493702307E-4</v>
      </c>
      <c r="R86" s="304">
        <f t="shared" si="16"/>
        <v>9.2863618083108518E-4</v>
      </c>
      <c r="S86" s="304">
        <f t="shared" si="16"/>
        <v>9.0204920108409104E-4</v>
      </c>
      <c r="T86" s="304">
        <f t="shared" si="16"/>
        <v>9.8812129610145543E-4</v>
      </c>
      <c r="U86" s="304">
        <f t="shared" si="16"/>
        <v>1.0109903716820209E-3</v>
      </c>
      <c r="V86" s="304">
        <f t="shared" si="16"/>
        <v>1.008670653101849E-3</v>
      </c>
      <c r="W86" s="304">
        <f t="shared" si="16"/>
        <v>6.5151693191374527E-4</v>
      </c>
      <c r="DA86" s="72"/>
    </row>
    <row r="87" spans="1:105" ht="12" customHeight="1" x14ac:dyDescent="0.25">
      <c r="A87" s="203" t="s">
        <v>3103</v>
      </c>
      <c r="B87" s="303">
        <f t="shared" ref="B87:W87" si="17">IF(B$54=0,0,B$54/B$5)</f>
        <v>8.3570008551114659E-3</v>
      </c>
      <c r="C87" s="303">
        <f t="shared" si="17"/>
        <v>7.5896404275157606E-3</v>
      </c>
      <c r="D87" s="303">
        <f t="shared" si="17"/>
        <v>7.7725859087996738E-3</v>
      </c>
      <c r="E87" s="303">
        <f t="shared" si="17"/>
        <v>1.0470845485158595E-2</v>
      </c>
      <c r="F87" s="303">
        <f t="shared" si="17"/>
        <v>9.3550485507866519E-3</v>
      </c>
      <c r="G87" s="303">
        <f t="shared" si="17"/>
        <v>9.0412175554498812E-3</v>
      </c>
      <c r="H87" s="303">
        <f t="shared" si="17"/>
        <v>1.1120706203419949E-2</v>
      </c>
      <c r="I87" s="303">
        <f t="shared" si="17"/>
        <v>9.7493233238493127E-3</v>
      </c>
      <c r="J87" s="303">
        <f t="shared" si="17"/>
        <v>1.0954792076047333E-2</v>
      </c>
      <c r="K87" s="303">
        <f t="shared" si="17"/>
        <v>1.1108520729410636E-2</v>
      </c>
      <c r="L87" s="303">
        <f t="shared" si="17"/>
        <v>1.1750683582125551E-2</v>
      </c>
      <c r="M87" s="303">
        <f t="shared" si="17"/>
        <v>1.1464549710227107E-2</v>
      </c>
      <c r="N87" s="303">
        <f t="shared" si="17"/>
        <v>1.2055181379508801E-2</v>
      </c>
      <c r="O87" s="303">
        <f t="shared" si="17"/>
        <v>1.2514226377751609E-2</v>
      </c>
      <c r="P87" s="303">
        <f t="shared" si="17"/>
        <v>7.3742796677996811E-3</v>
      </c>
      <c r="Q87" s="303">
        <f t="shared" si="17"/>
        <v>6.9078198857953051E-3</v>
      </c>
      <c r="R87" s="303">
        <f t="shared" si="17"/>
        <v>7.8764632977378502E-3</v>
      </c>
      <c r="S87" s="303">
        <f t="shared" si="17"/>
        <v>7.819719991161744E-3</v>
      </c>
      <c r="T87" s="303">
        <f t="shared" si="17"/>
        <v>8.2644662216133265E-3</v>
      </c>
      <c r="U87" s="303">
        <f t="shared" si="17"/>
        <v>8.5458041248311373E-3</v>
      </c>
      <c r="V87" s="303">
        <f t="shared" si="17"/>
        <v>8.2594931815827277E-3</v>
      </c>
      <c r="W87" s="303">
        <f t="shared" si="17"/>
        <v>6.3499141949682923E-3</v>
      </c>
      <c r="DA87" s="175"/>
    </row>
    <row r="88" spans="1:105" ht="12" customHeight="1" x14ac:dyDescent="0.25">
      <c r="A88" s="62" t="s">
        <v>3104</v>
      </c>
      <c r="B88" s="304">
        <f t="shared" ref="B88:W88" si="18">IF(B$55=0,0,B$55/B$5)</f>
        <v>1.5350809106631043E-3</v>
      </c>
      <c r="C88" s="304">
        <f t="shared" si="18"/>
        <v>5.7070155484284252E-4</v>
      </c>
      <c r="D88" s="304">
        <f t="shared" si="18"/>
        <v>6.9497814229231363E-4</v>
      </c>
      <c r="E88" s="304">
        <f t="shared" si="18"/>
        <v>1.0021244103540214E-3</v>
      </c>
      <c r="F88" s="304">
        <f t="shared" si="18"/>
        <v>9.0435736146429182E-4</v>
      </c>
      <c r="G88" s="304">
        <f t="shared" si="18"/>
        <v>8.4994027672967572E-4</v>
      </c>
      <c r="H88" s="304">
        <f t="shared" si="18"/>
        <v>1.9609321655769891E-3</v>
      </c>
      <c r="I88" s="304">
        <f t="shared" si="18"/>
        <v>1.2303832791755271E-3</v>
      </c>
      <c r="J88" s="304">
        <f t="shared" si="18"/>
        <v>6.7501985467127419E-4</v>
      </c>
      <c r="K88" s="304">
        <f t="shared" si="18"/>
        <v>1.1854569734204136E-3</v>
      </c>
      <c r="L88" s="304">
        <f t="shared" si="18"/>
        <v>1.4298756519340559E-3</v>
      </c>
      <c r="M88" s="304">
        <f t="shared" si="18"/>
        <v>1.0666435301985341E-3</v>
      </c>
      <c r="N88" s="304">
        <f t="shared" si="18"/>
        <v>1.0455693837701653E-3</v>
      </c>
      <c r="O88" s="304">
        <f t="shared" si="18"/>
        <v>8.3692096265811783E-4</v>
      </c>
      <c r="P88" s="304">
        <f t="shared" si="18"/>
        <v>1.2041297466691264E-3</v>
      </c>
      <c r="Q88" s="304">
        <f t="shared" si="18"/>
        <v>9.3712525751600214E-4</v>
      </c>
      <c r="R88" s="304">
        <f t="shared" si="18"/>
        <v>1.3543186965377873E-3</v>
      </c>
      <c r="S88" s="304">
        <f t="shared" si="18"/>
        <v>1.4521563066543189E-3</v>
      </c>
      <c r="T88" s="304">
        <f t="shared" si="18"/>
        <v>1.428517808647254E-3</v>
      </c>
      <c r="U88" s="304">
        <f t="shared" si="18"/>
        <v>1.5377800680576304E-3</v>
      </c>
      <c r="V88" s="304">
        <f t="shared" si="18"/>
        <v>1.3214906827391018E-3</v>
      </c>
      <c r="W88" s="304">
        <f t="shared" si="18"/>
        <v>1.6536814413986173E-3</v>
      </c>
      <c r="DA88" s="72"/>
    </row>
    <row r="89" spans="1:105" ht="12" customHeight="1" x14ac:dyDescent="0.25">
      <c r="A89" s="62" t="s">
        <v>3106</v>
      </c>
      <c r="B89" s="304">
        <f t="shared" ref="B89:W89" si="19">IF(B$56=0,0,B$56/B$5)</f>
        <v>4.8604152030597435E-4</v>
      </c>
      <c r="C89" s="304">
        <f t="shared" si="19"/>
        <v>1.577046666815398E-4</v>
      </c>
      <c r="D89" s="304">
        <f t="shared" si="19"/>
        <v>1.9020933185707832E-4</v>
      </c>
      <c r="E89" s="304">
        <f t="shared" si="19"/>
        <v>2.7249612775790707E-4</v>
      </c>
      <c r="F89" s="304">
        <f t="shared" si="19"/>
        <v>2.4598304999099075E-4</v>
      </c>
      <c r="G89" s="304">
        <f t="shared" si="19"/>
        <v>2.3084658037410055E-4</v>
      </c>
      <c r="H89" s="304">
        <f t="shared" si="19"/>
        <v>5.3528081911799117E-4</v>
      </c>
      <c r="I89" s="304">
        <f t="shared" si="19"/>
        <v>3.3528981634461648E-4</v>
      </c>
      <c r="J89" s="304">
        <f t="shared" si="19"/>
        <v>1.8717633417534595E-4</v>
      </c>
      <c r="K89" s="304">
        <f t="shared" si="19"/>
        <v>3.2941715407847029E-4</v>
      </c>
      <c r="L89" s="304">
        <f t="shared" si="19"/>
        <v>3.9708097767015345E-4</v>
      </c>
      <c r="M89" s="304">
        <f t="shared" si="19"/>
        <v>3.8454328540574759E-4</v>
      </c>
      <c r="N89" s="304">
        <f t="shared" si="19"/>
        <v>3.8828125340232428E-4</v>
      </c>
      <c r="O89" s="304">
        <f t="shared" si="19"/>
        <v>3.6887413904402601E-4</v>
      </c>
      <c r="P89" s="304">
        <f t="shared" si="19"/>
        <v>5.0003564019433691E-4</v>
      </c>
      <c r="Q89" s="304">
        <f t="shared" si="19"/>
        <v>4.4291794489012483E-4</v>
      </c>
      <c r="R89" s="304">
        <f t="shared" si="19"/>
        <v>5.6606426897310423E-4</v>
      </c>
      <c r="S89" s="304">
        <f t="shared" si="19"/>
        <v>5.8200673962325667E-4</v>
      </c>
      <c r="T89" s="304">
        <f t="shared" si="19"/>
        <v>4.9834285866018693E-4</v>
      </c>
      <c r="U89" s="304">
        <f t="shared" si="19"/>
        <v>5.2374098322675671E-4</v>
      </c>
      <c r="V89" s="304">
        <f t="shared" si="19"/>
        <v>4.6859762032831656E-4</v>
      </c>
      <c r="W89" s="304">
        <f t="shared" si="19"/>
        <v>5.1753794888151957E-4</v>
      </c>
      <c r="DA89" s="72"/>
    </row>
    <row r="90" spans="1:105" ht="12" customHeight="1" x14ac:dyDescent="0.25">
      <c r="A90" s="62" t="s">
        <v>3118</v>
      </c>
      <c r="B90" s="304">
        <f t="shared" ref="B90:W90" si="20">IF(B$67=0,0,B$67/B$5)</f>
        <v>6.3358784241423884E-3</v>
      </c>
      <c r="C90" s="304">
        <f t="shared" si="20"/>
        <v>6.8612342059913784E-3</v>
      </c>
      <c r="D90" s="304">
        <f t="shared" si="20"/>
        <v>6.8873984346502813E-3</v>
      </c>
      <c r="E90" s="304">
        <f t="shared" si="20"/>
        <v>9.1962249470466662E-3</v>
      </c>
      <c r="F90" s="304">
        <f t="shared" si="20"/>
        <v>8.2047081393313692E-3</v>
      </c>
      <c r="G90" s="304">
        <f t="shared" si="20"/>
        <v>7.9604306983461041E-3</v>
      </c>
      <c r="H90" s="304">
        <f t="shared" si="20"/>
        <v>8.6244932187249691E-3</v>
      </c>
      <c r="I90" s="304">
        <f t="shared" si="20"/>
        <v>8.1836502283291687E-3</v>
      </c>
      <c r="J90" s="304">
        <f t="shared" si="20"/>
        <v>1.0092595887200713E-2</v>
      </c>
      <c r="K90" s="304">
        <f t="shared" si="20"/>
        <v>9.5936466019117522E-3</v>
      </c>
      <c r="L90" s="304">
        <f t="shared" si="20"/>
        <v>9.9237269525213421E-3</v>
      </c>
      <c r="M90" s="304">
        <f t="shared" si="20"/>
        <v>1.0013362894622825E-2</v>
      </c>
      <c r="N90" s="304">
        <f t="shared" si="20"/>
        <v>1.0621330742336312E-2</v>
      </c>
      <c r="O90" s="304">
        <f t="shared" si="20"/>
        <v>1.1308431276049465E-2</v>
      </c>
      <c r="P90" s="304">
        <f t="shared" si="20"/>
        <v>5.6701142809362174E-3</v>
      </c>
      <c r="Q90" s="304">
        <f t="shared" si="20"/>
        <v>5.5277766833891776E-3</v>
      </c>
      <c r="R90" s="304">
        <f t="shared" si="20"/>
        <v>5.9560803322269585E-3</v>
      </c>
      <c r="S90" s="304">
        <f t="shared" si="20"/>
        <v>5.7855569448841673E-3</v>
      </c>
      <c r="T90" s="304">
        <f t="shared" si="20"/>
        <v>6.3376055543058847E-3</v>
      </c>
      <c r="U90" s="304">
        <f t="shared" si="20"/>
        <v>6.4842830735467507E-3</v>
      </c>
      <c r="V90" s="304">
        <f t="shared" si="20"/>
        <v>6.4694048785153089E-3</v>
      </c>
      <c r="W90" s="304">
        <f t="shared" si="20"/>
        <v>4.1786948046881565E-3</v>
      </c>
      <c r="DA90" s="72"/>
    </row>
    <row r="91" spans="1:105" ht="12" customHeight="1" x14ac:dyDescent="0.25">
      <c r="A91" s="203" t="s">
        <v>3124</v>
      </c>
      <c r="B91" s="303">
        <f t="shared" ref="B91:W91" si="21">IF(B$68=0,0,B$68/B$5)</f>
        <v>0.23171160512868552</v>
      </c>
      <c r="C91" s="303">
        <f t="shared" si="21"/>
        <v>0.2437832178142198</v>
      </c>
      <c r="D91" s="303">
        <f t="shared" si="21"/>
        <v>0.24253850896215398</v>
      </c>
      <c r="E91" s="303">
        <f t="shared" si="21"/>
        <v>0.20715711513269863</v>
      </c>
      <c r="F91" s="303">
        <f t="shared" si="21"/>
        <v>0.21348628389822485</v>
      </c>
      <c r="G91" s="303">
        <f t="shared" si="21"/>
        <v>0.21038105757664891</v>
      </c>
      <c r="H91" s="303">
        <f t="shared" si="21"/>
        <v>0.17787796998698688</v>
      </c>
      <c r="I91" s="303">
        <f t="shared" si="21"/>
        <v>0.19554666676894469</v>
      </c>
      <c r="J91" s="303">
        <f t="shared" si="21"/>
        <v>0.1816414043591438</v>
      </c>
      <c r="K91" s="303">
        <f t="shared" si="21"/>
        <v>0.17396899690763662</v>
      </c>
      <c r="L91" s="303">
        <f t="shared" si="21"/>
        <v>0.17294154364944095</v>
      </c>
      <c r="M91" s="303">
        <f t="shared" si="21"/>
        <v>0.16950845037807172</v>
      </c>
      <c r="N91" s="303">
        <f t="shared" si="21"/>
        <v>0.15251556613341086</v>
      </c>
      <c r="O91" s="303">
        <f t="shared" si="21"/>
        <v>0.1390671883366105</v>
      </c>
      <c r="P91" s="303">
        <f t="shared" si="21"/>
        <v>0.17224788064438329</v>
      </c>
      <c r="Q91" s="303">
        <f t="shared" si="21"/>
        <v>0.19282122229203627</v>
      </c>
      <c r="R91" s="303">
        <f t="shared" si="21"/>
        <v>0.171124841342711</v>
      </c>
      <c r="S91" s="303">
        <f t="shared" si="21"/>
        <v>0.1745069018128724</v>
      </c>
      <c r="T91" s="303">
        <f t="shared" si="21"/>
        <v>0.17442771915191718</v>
      </c>
      <c r="U91" s="303">
        <f t="shared" si="21"/>
        <v>0.16554975210158857</v>
      </c>
      <c r="V91" s="303">
        <f t="shared" si="21"/>
        <v>0.1709180998087696</v>
      </c>
      <c r="W91" s="303">
        <f t="shared" si="21"/>
        <v>0.18764982749721787</v>
      </c>
      <c r="DA91" s="175"/>
    </row>
    <row r="92" spans="1:105" ht="12" customHeight="1" x14ac:dyDescent="0.25">
      <c r="A92" s="41" t="s">
        <v>3122</v>
      </c>
      <c r="B92" s="237">
        <f t="shared" ref="B92:W92" si="22">IF(B$69=0,0,B$69/B$5)</f>
        <v>0.21781770329318301</v>
      </c>
      <c r="C92" s="237">
        <f t="shared" si="22"/>
        <v>0.24012702761353313</v>
      </c>
      <c r="D92" s="237">
        <f t="shared" si="22"/>
        <v>0.23600951174669588</v>
      </c>
      <c r="E92" s="237">
        <f t="shared" si="22"/>
        <v>0.29329770737428557</v>
      </c>
      <c r="F92" s="237">
        <f t="shared" si="22"/>
        <v>0.26576013943835203</v>
      </c>
      <c r="G92" s="237">
        <f t="shared" si="22"/>
        <v>0.26334605338719569</v>
      </c>
      <c r="H92" s="237">
        <f t="shared" si="22"/>
        <v>0.2876165329712646</v>
      </c>
      <c r="I92" s="237">
        <f t="shared" si="22"/>
        <v>0.27467771337932889</v>
      </c>
      <c r="J92" s="237">
        <f t="shared" si="22"/>
        <v>0.32397149278622611</v>
      </c>
      <c r="K92" s="237">
        <f t="shared" si="22"/>
        <v>0.31060262761195601</v>
      </c>
      <c r="L92" s="237">
        <f t="shared" si="22"/>
        <v>0.31338762568869521</v>
      </c>
      <c r="M92" s="237">
        <f t="shared" si="22"/>
        <v>0.31884288992865489</v>
      </c>
      <c r="N92" s="237">
        <f t="shared" si="22"/>
        <v>0.34067746715244096</v>
      </c>
      <c r="O92" s="237">
        <f t="shared" si="22"/>
        <v>0.3586337358661626</v>
      </c>
      <c r="P92" s="237">
        <f t="shared" si="22"/>
        <v>0.29018279129339969</v>
      </c>
      <c r="Q92" s="237">
        <f t="shared" si="22"/>
        <v>0.28043680365325846</v>
      </c>
      <c r="R92" s="237">
        <f t="shared" si="22"/>
        <v>0.30931551206706503</v>
      </c>
      <c r="S92" s="237">
        <f t="shared" si="22"/>
        <v>0.30033433585524999</v>
      </c>
      <c r="T92" s="237">
        <f t="shared" si="22"/>
        <v>0.30949083243762698</v>
      </c>
      <c r="U92" s="237">
        <f t="shared" si="22"/>
        <v>0.32523016184630582</v>
      </c>
      <c r="V92" s="237">
        <f t="shared" si="22"/>
        <v>0.32047692459687349</v>
      </c>
      <c r="W92" s="237">
        <f t="shared" si="22"/>
        <v>0.27835968966949132</v>
      </c>
      <c r="DA92" s="97"/>
    </row>
    <row r="93" spans="1:105" ht="12" customHeight="1" x14ac:dyDescent="0.25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DA93" s="173"/>
    </row>
    <row r="94" spans="1:105" ht="15" customHeight="1" x14ac:dyDescent="0.25">
      <c r="A94" s="32" t="s">
        <v>54</v>
      </c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DA94" s="88"/>
    </row>
    <row r="95" spans="1:105" ht="12" customHeight="1" x14ac:dyDescent="0.25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DA95" s="173"/>
    </row>
    <row r="96" spans="1:105" ht="12" customHeight="1" x14ac:dyDescent="0.25">
      <c r="A96" s="35" t="s">
        <v>29</v>
      </c>
      <c r="B96" s="322">
        <f t="shared" ref="B96:W96" si="23">SUM(B$97:B$107)</f>
        <v>18.445972079323084</v>
      </c>
      <c r="C96" s="322">
        <f t="shared" si="23"/>
        <v>17.661984235116403</v>
      </c>
      <c r="D96" s="322">
        <f t="shared" si="23"/>
        <v>18.703046318408749</v>
      </c>
      <c r="E96" s="322">
        <f t="shared" si="23"/>
        <v>20.570685579529368</v>
      </c>
      <c r="F96" s="322">
        <f t="shared" si="23"/>
        <v>19.832180977369671</v>
      </c>
      <c r="G96" s="322">
        <f t="shared" si="23"/>
        <v>20.692189002488593</v>
      </c>
      <c r="H96" s="322">
        <f t="shared" si="23"/>
        <v>21.062950032178733</v>
      </c>
      <c r="I96" s="322">
        <f t="shared" si="23"/>
        <v>19.916993281495483</v>
      </c>
      <c r="J96" s="322">
        <f t="shared" si="23"/>
        <v>20.238322252770573</v>
      </c>
      <c r="K96" s="322">
        <f t="shared" si="23"/>
        <v>20.595864216730646</v>
      </c>
      <c r="L96" s="322">
        <f t="shared" si="23"/>
        <v>21.482311063237795</v>
      </c>
      <c r="M96" s="322">
        <f t="shared" si="23"/>
        <v>22.926402831795443</v>
      </c>
      <c r="N96" s="322">
        <f t="shared" si="23"/>
        <v>25.449376043092105</v>
      </c>
      <c r="O96" s="322">
        <f t="shared" si="23"/>
        <v>27.875046917409598</v>
      </c>
      <c r="P96" s="322">
        <f t="shared" si="23"/>
        <v>26.175708618872136</v>
      </c>
      <c r="Q96" s="322">
        <f t="shared" si="23"/>
        <v>24.060012443670793</v>
      </c>
      <c r="R96" s="322">
        <f t="shared" si="23"/>
        <v>22.763374753370677</v>
      </c>
      <c r="S96" s="322">
        <f t="shared" si="23"/>
        <v>22.56424955427028</v>
      </c>
      <c r="T96" s="322">
        <f t="shared" si="23"/>
        <v>22.882132176391412</v>
      </c>
      <c r="U96" s="322">
        <f t="shared" si="23"/>
        <v>23.475525202400839</v>
      </c>
      <c r="V96" s="322">
        <f t="shared" si="23"/>
        <v>22.75867041853704</v>
      </c>
      <c r="W96" s="322">
        <f t="shared" si="23"/>
        <v>23.793394374078822</v>
      </c>
      <c r="DA96" s="95"/>
    </row>
    <row r="97" spans="1:105" ht="12" customHeight="1" x14ac:dyDescent="0.25">
      <c r="A97" s="55" t="s">
        <v>92</v>
      </c>
      <c r="B97" s="332">
        <f>IF(B$6=0,0,B$6/OIS!B$5*1000)</f>
        <v>0.37780039960030842</v>
      </c>
      <c r="C97" s="332">
        <f>IF(C$6=0,0,C$6/OIS!C$5*1000)</f>
        <v>0.40383180726754325</v>
      </c>
      <c r="D97" s="332">
        <f>IF(D$6=0,0,D$6/OIS!D$5*1000)</f>
        <v>0.41409352410074457</v>
      </c>
      <c r="E97" s="332">
        <f>IF(E$6=0,0,E$6/OIS!E$5*1000)</f>
        <v>0.53574986009332648</v>
      </c>
      <c r="F97" s="332">
        <f>IF(F$6=0,0,F$6/OIS!F$5*1000)</f>
        <v>0.47388428800396837</v>
      </c>
      <c r="G97" s="332">
        <f>IF(G$6=0,0,G$6/OIS!G$5*1000)</f>
        <v>0.49805047911170125</v>
      </c>
      <c r="H97" s="332">
        <f>IF(H$6=0,0,H$6/OIS!H$5*1000)</f>
        <v>0.55708151172397125</v>
      </c>
      <c r="I97" s="332">
        <f>IF(I$6=0,0,I$6/OIS!I$5*1000)</f>
        <v>0.50550533258323727</v>
      </c>
      <c r="J97" s="332">
        <f>IF(J$6=0,0,J$6/OIS!J$5*1000)</f>
        <v>0.58527330514066278</v>
      </c>
      <c r="K97" s="332">
        <f>IF(K$6=0,0,K$6/OIS!K$5*1000)</f>
        <v>0.5749556517876</v>
      </c>
      <c r="L97" s="332">
        <f>IF(L$6=0,0,L$6/OIS!L$5*1000)</f>
        <v>0.59297659880954567</v>
      </c>
      <c r="M97" s="332">
        <f>IF(M$6=0,0,M$6/OIS!M$5*1000)</f>
        <v>0.64825224458095732</v>
      </c>
      <c r="N97" s="332">
        <f>IF(N$6=0,0,N$6/OIS!N$5*1000)</f>
        <v>0.77343589384131761</v>
      </c>
      <c r="O97" s="332">
        <f>IF(O$6=0,0,O$6/OIS!O$5*1000)</f>
        <v>0.88361678639273422</v>
      </c>
      <c r="P97" s="332">
        <f>IF(P$6=0,0,P$6/OIS!P$5*1000)</f>
        <v>0.88164050843622055</v>
      </c>
      <c r="Q97" s="332">
        <f>IF(Q$6=0,0,Q$6/OIS!Q$5*1000)</f>
        <v>0.78049202679368945</v>
      </c>
      <c r="R97" s="332">
        <f>IF(R$6=0,0,R$6/OIS!R$5*1000)</f>
        <v>0.82187695639028369</v>
      </c>
      <c r="S97" s="332">
        <f>IF(S$6=0,0,S$6/OIS!S$5*1000)</f>
        <v>0.79090671628901754</v>
      </c>
      <c r="T97" s="332">
        <f>IF(T$6=0,0,T$6/OIS!T$5*1000)</f>
        <v>0.80665955196203698</v>
      </c>
      <c r="U97" s="332">
        <f>IF(U$6=0,0,U$6/OIS!U$5*1000)</f>
        <v>0.87918216515428982</v>
      </c>
      <c r="V97" s="332">
        <f>IF(V$6=0,0,V$6/OIS!V$5*1000)</f>
        <v>0.83568143938674921</v>
      </c>
      <c r="W97" s="332">
        <f>IF(W$6=0,0,W$6/OIS!W$5*1000)</f>
        <v>0.83797242324620702</v>
      </c>
      <c r="DA97" s="67"/>
    </row>
    <row r="98" spans="1:105" ht="12" customHeight="1" x14ac:dyDescent="0.25">
      <c r="A98" s="202" t="s">
        <v>93</v>
      </c>
      <c r="B98" s="333">
        <f>IF(B$7=0,0,B$7/OIS!B$5*1000)</f>
        <v>0.18081368231997288</v>
      </c>
      <c r="C98" s="333">
        <f>IF(C$7=0,0,C$7/OIS!C$5*1000)</f>
        <v>0.19255010965575992</v>
      </c>
      <c r="D98" s="333">
        <f>IF(D$7=0,0,D$7/OIS!D$5*1000)</f>
        <v>0.19832175651273787</v>
      </c>
      <c r="E98" s="333">
        <f>IF(E$7=0,0,E$7/OIS!E$5*1000)</f>
        <v>0.26093186648957978</v>
      </c>
      <c r="F98" s="333">
        <f>IF(F$7=0,0,F$7/OIS!F$5*1000)</f>
        <v>0.22991089559350517</v>
      </c>
      <c r="G98" s="333">
        <f>IF(G$7=0,0,G$7/OIS!G$5*1000)</f>
        <v>0.24042012766285303</v>
      </c>
      <c r="H98" s="333">
        <f>IF(H$7=0,0,H$7/OIS!H$5*1000)</f>
        <v>0.26841686326878439</v>
      </c>
      <c r="I98" s="333">
        <f>IF(I$7=0,0,I$7/OIS!I$5*1000)</f>
        <v>0.24320992008409173</v>
      </c>
      <c r="J98" s="333">
        <f>IF(J$7=0,0,J$7/OIS!J$5*1000)</f>
        <v>0.28458814843363189</v>
      </c>
      <c r="K98" s="333">
        <f>IF(K$7=0,0,K$7/OIS!K$5*1000)</f>
        <v>0.27897924273662922</v>
      </c>
      <c r="L98" s="333">
        <f>IF(L$7=0,0,L$7/OIS!L$5*1000)</f>
        <v>0.28953806721080982</v>
      </c>
      <c r="M98" s="333">
        <f>IF(M$7=0,0,M$7/OIS!M$5*1000)</f>
        <v>0.31585503305841911</v>
      </c>
      <c r="N98" s="333">
        <f>IF(N$7=0,0,N$7/OIS!N$5*1000)</f>
        <v>0.37615548478533412</v>
      </c>
      <c r="O98" s="333">
        <f>IF(O$7=0,0,O$7/OIS!O$5*1000)</f>
        <v>0.43097844844779726</v>
      </c>
      <c r="P98" s="333">
        <f>IF(P$7=0,0,P$7/OIS!P$5*1000)</f>
        <v>0.39795524750321531</v>
      </c>
      <c r="Q98" s="333">
        <f>IF(Q$7=0,0,Q$7/OIS!Q$5*1000)</f>
        <v>0.35260895813142279</v>
      </c>
      <c r="R98" s="333">
        <f>IF(R$7=0,0,R$7/OIS!R$5*1000)</f>
        <v>0.37044297752889732</v>
      </c>
      <c r="S98" s="333">
        <f>IF(S$7=0,0,S$7/OIS!S$5*1000)</f>
        <v>0.35649834681649006</v>
      </c>
      <c r="T98" s="333">
        <f>IF(T$7=0,0,T$7/OIS!T$5*1000)</f>
        <v>0.36589014629228206</v>
      </c>
      <c r="U98" s="333">
        <f>IF(U$7=0,0,U$7/OIS!U$5*1000)</f>
        <v>0.39765944809129927</v>
      </c>
      <c r="V98" s="333">
        <f>IF(V$7=0,0,V$7/OIS!V$5*1000)</f>
        <v>0.37847499220259084</v>
      </c>
      <c r="W98" s="333">
        <f>IF(W$7=0,0,W$7/OIS!W$5*1000)</f>
        <v>0.37020674187886005</v>
      </c>
      <c r="DA98" s="174"/>
    </row>
    <row r="99" spans="1:105" ht="12" customHeight="1" x14ac:dyDescent="0.25">
      <c r="A99" s="202" t="s">
        <v>94</v>
      </c>
      <c r="B99" s="333">
        <f>IF(B$8=0,0,B$8/OIS!B$5*1000)</f>
        <v>0.29913732088665473</v>
      </c>
      <c r="C99" s="333">
        <f>IF(C$8=0,0,C$8/OIS!C$5*1000)</f>
        <v>0.31766938338739092</v>
      </c>
      <c r="D99" s="333">
        <f>IF(D$8=0,0,D$8/OIS!D$5*1000)</f>
        <v>0.32827207329687463</v>
      </c>
      <c r="E99" s="333">
        <f>IF(E$8=0,0,E$8/OIS!E$5*1000)</f>
        <v>0.43722705581204629</v>
      </c>
      <c r="F99" s="333">
        <f>IF(F$8=0,0,F$8/OIS!F$5*1000)</f>
        <v>0.3841758315804657</v>
      </c>
      <c r="G99" s="333">
        <f>IF(G$8=0,0,G$8/OIS!G$5*1000)</f>
        <v>0.40026782365853381</v>
      </c>
      <c r="H99" s="333">
        <f>IF(H$8=0,0,H$8/OIS!H$5*1000)</f>
        <v>0.44627276795472776</v>
      </c>
      <c r="I99" s="333">
        <f>IF(I$8=0,0,I$8/OIS!I$5*1000)</f>
        <v>0.40393004143932293</v>
      </c>
      <c r="J99" s="333">
        <f>IF(J$8=0,0,J$8/OIS!J$5*1000)</f>
        <v>0.47630824301657154</v>
      </c>
      <c r="K99" s="333">
        <f>IF(K$8=0,0,K$8/OIS!K$5*1000)</f>
        <v>0.46620696009093465</v>
      </c>
      <c r="L99" s="333">
        <f>IF(L$8=0,0,L$8/OIS!L$5*1000)</f>
        <v>0.48604483965149126</v>
      </c>
      <c r="M99" s="333">
        <f>IF(M$8=0,0,M$8/OIS!M$5*1000)</f>
        <v>0.52941478045291679</v>
      </c>
      <c r="N99" s="333">
        <f>IF(N$8=0,0,N$8/OIS!N$5*1000)</f>
        <v>0.62965100533563967</v>
      </c>
      <c r="O99" s="333">
        <f>IF(O$8=0,0,O$8/OIS!O$5*1000)</f>
        <v>0.7229113375280094</v>
      </c>
      <c r="P99" s="333">
        <f>IF(P$8=0,0,P$8/OIS!P$5*1000)</f>
        <v>0.62898036380350275</v>
      </c>
      <c r="Q99" s="333">
        <f>IF(Q$8=0,0,Q$8/OIS!Q$5*1000)</f>
        <v>0.55771204889321391</v>
      </c>
      <c r="R99" s="333">
        <f>IF(R$8=0,0,R$8/OIS!R$5*1000)</f>
        <v>0.58479992118921142</v>
      </c>
      <c r="S99" s="333">
        <f>IF(S$8=0,0,S$8/OIS!S$5*1000)</f>
        <v>0.56280511945823208</v>
      </c>
      <c r="T99" s="333">
        <f>IF(T$8=0,0,T$8/OIS!T$5*1000)</f>
        <v>0.5806124135576568</v>
      </c>
      <c r="U99" s="333">
        <f>IF(U$8=0,0,U$8/OIS!U$5*1000)</f>
        <v>0.62956999361815313</v>
      </c>
      <c r="V99" s="333">
        <f>IF(V$8=0,0,V$8/OIS!V$5*1000)</f>
        <v>0.59983410017594085</v>
      </c>
      <c r="W99" s="333">
        <f>IF(W$8=0,0,W$8/OIS!W$5*1000)</f>
        <v>0.5746825710467568</v>
      </c>
      <c r="DA99" s="174"/>
    </row>
    <row r="100" spans="1:105" ht="12" customHeight="1" x14ac:dyDescent="0.25">
      <c r="A100" s="202" t="s">
        <v>95</v>
      </c>
      <c r="B100" s="333">
        <f>IF(B$9=0,0,B$9/OIS!B$5*1000)</f>
        <v>0.13588826252589528</v>
      </c>
      <c r="C100" s="333">
        <f>IF(C$9=0,0,C$9/OIS!C$5*1000)</f>
        <v>0.14535247704618726</v>
      </c>
      <c r="D100" s="333">
        <f>IF(D$9=0,0,D$9/OIS!D$5*1000)</f>
        <v>0.14892288949718491</v>
      </c>
      <c r="E100" s="333">
        <f>IF(E$9=0,0,E$9/OIS!E$5*1000)</f>
        <v>0.19206608818219376</v>
      </c>
      <c r="F100" s="333">
        <f>IF(F$9=0,0,F$9/OIS!F$5*1000)</f>
        <v>0.17001199051700916</v>
      </c>
      <c r="G100" s="333">
        <f>IF(G$9=0,0,G$9/OIS!G$5*1000)</f>
        <v>0.1788521849603234</v>
      </c>
      <c r="H100" s="333">
        <f>IF(H$9=0,0,H$9/OIS!H$5*1000)</f>
        <v>0.20012038927148196</v>
      </c>
      <c r="I100" s="333">
        <f>IF(I$9=0,0,I$9/OIS!I$5*1000)</f>
        <v>0.18164257674124562</v>
      </c>
      <c r="J100" s="333">
        <f>IF(J$9=0,0,J$9/OIS!J$5*1000)</f>
        <v>0.20988517889407576</v>
      </c>
      <c r="K100" s="333">
        <f>IF(K$9=0,0,K$9/OIS!K$5*1000)</f>
        <v>0.20626809576582333</v>
      </c>
      <c r="L100" s="333">
        <f>IF(L$9=0,0,L$9/OIS!L$5*1000)</f>
        <v>0.21247894807371487</v>
      </c>
      <c r="M100" s="333">
        <f>IF(M$9=0,0,M$9/OIS!M$5*1000)</f>
        <v>0.2323799366522438</v>
      </c>
      <c r="N100" s="333">
        <f>IF(N$9=0,0,N$9/OIS!N$5*1000)</f>
        <v>0.27735195605981361</v>
      </c>
      <c r="O100" s="333">
        <f>IF(O$9=0,0,O$9/OIS!O$5*1000)</f>
        <v>0.31668918016604147</v>
      </c>
      <c r="P100" s="333">
        <f>IF(P$9=0,0,P$9/OIS!P$5*1000)</f>
        <v>0.32047249205223904</v>
      </c>
      <c r="Q100" s="333">
        <f>IF(Q$9=0,0,Q$9/OIS!Q$5*1000)</f>
        <v>0.28366200523849083</v>
      </c>
      <c r="R100" s="333">
        <f>IF(R$9=0,0,R$9/OIS!R$5*1000)</f>
        <v>0.29882382042126837</v>
      </c>
      <c r="S100" s="333">
        <f>IF(S$9=0,0,S$9/OIS!S$5*1000)</f>
        <v>0.28756140717174145</v>
      </c>
      <c r="T100" s="333">
        <f>IF(T$9=0,0,T$9/OIS!T$5*1000)</f>
        <v>0.29296787982166705</v>
      </c>
      <c r="U100" s="333">
        <f>IF(U$9=0,0,U$9/OIS!U$5*1000)</f>
        <v>0.3194648720739065</v>
      </c>
      <c r="V100" s="333">
        <f>IF(V$9=0,0,V$9/OIS!V$5*1000)</f>
        <v>0.30358937209163844</v>
      </c>
      <c r="W100" s="333">
        <f>IF(W$9=0,0,W$9/OIS!W$5*1000)</f>
        <v>0.30572542561621197</v>
      </c>
      <c r="DA100" s="174"/>
    </row>
    <row r="101" spans="1:105" ht="12" customHeight="1" x14ac:dyDescent="0.25">
      <c r="A101" s="56" t="s">
        <v>96</v>
      </c>
      <c r="B101" s="334">
        <f>IF(B$10=0,0,B$10/OIS!B$5*1000)</f>
        <v>0.31489298248034508</v>
      </c>
      <c r="C101" s="334">
        <f>IF(C$10=0,0,C$10/OIS!C$5*1000)</f>
        <v>0.32746565588069021</v>
      </c>
      <c r="D101" s="334">
        <f>IF(D$10=0,0,D$10/OIS!D$5*1000)</f>
        <v>0.33449029249642648</v>
      </c>
      <c r="E101" s="334">
        <f>IF(E$10=0,0,E$10/OIS!E$5*1000)</f>
        <v>0.42152314115899009</v>
      </c>
      <c r="F101" s="334">
        <f>IF(F$10=0,0,F$10/OIS!F$5*1000)</f>
        <v>0.37953647683063163</v>
      </c>
      <c r="G101" s="334">
        <f>IF(G$10=0,0,G$10/OIS!G$5*1000)</f>
        <v>0.39520896660651755</v>
      </c>
      <c r="H101" s="334">
        <f>IF(H$10=0,0,H$10/OIS!H$5*1000)</f>
        <v>0.42963410326560353</v>
      </c>
      <c r="I101" s="334">
        <f>IF(I$10=0,0,I$10/OIS!I$5*1000)</f>
        <v>0.38968535598327125</v>
      </c>
      <c r="J101" s="334">
        <f>IF(J$10=0,0,J$10/OIS!J$5*1000)</f>
        <v>0.45952799979541814</v>
      </c>
      <c r="K101" s="334">
        <f>IF(K$10=0,0,K$10/OIS!K$5*1000)</f>
        <v>0.43962881537639537</v>
      </c>
      <c r="L101" s="334">
        <f>IF(L$10=0,0,L$10/OIS!L$5*1000)</f>
        <v>0.45995632706329065</v>
      </c>
      <c r="M101" s="334">
        <f>IF(M$10=0,0,M$10/OIS!M$5*1000)</f>
        <v>0.51253058286007602</v>
      </c>
      <c r="N101" s="334">
        <f>IF(N$10=0,0,N$10/OIS!N$5*1000)</f>
        <v>0.62812080067932163</v>
      </c>
      <c r="O101" s="334">
        <f>IF(O$10=0,0,O$10/OIS!O$5*1000)</f>
        <v>0.74022123478516622</v>
      </c>
      <c r="P101" s="334">
        <f>IF(P$10=0,0,P$10/OIS!P$5*1000)</f>
        <v>0.71629784435920674</v>
      </c>
      <c r="Q101" s="334">
        <f>IF(Q$10=0,0,Q$10/OIS!Q$5*1000)</f>
        <v>0.64039448638896324</v>
      </c>
      <c r="R101" s="334">
        <f>IF(R$10=0,0,R$10/OIS!R$5*1000)</f>
        <v>0.63627801926545202</v>
      </c>
      <c r="S101" s="334">
        <f>IF(S$10=0,0,S$10/OIS!S$5*1000)</f>
        <v>0.60815371659895023</v>
      </c>
      <c r="T101" s="334">
        <f>IF(T$10=0,0,T$10/OIS!T$5*1000)</f>
        <v>0.62557454085825603</v>
      </c>
      <c r="U101" s="334">
        <f>IF(U$10=0,0,U$10/OIS!U$5*1000)</f>
        <v>0.6880349539376337</v>
      </c>
      <c r="V101" s="334">
        <f>IF(V$10=0,0,V$10/OIS!V$5*1000)</f>
        <v>0.65247400180396098</v>
      </c>
      <c r="W101" s="334">
        <f>IF(W$10=0,0,W$10/OIS!W$5*1000)</f>
        <v>0.64403140067392095</v>
      </c>
      <c r="DA101" s="68"/>
    </row>
    <row r="102" spans="1:105" ht="12" customHeight="1" x14ac:dyDescent="0.25">
      <c r="A102" s="203" t="s">
        <v>3059</v>
      </c>
      <c r="B102" s="350">
        <f>IF(B$16=0,0,B$16/OIS!B$5*1000)</f>
        <v>1.9653560385159001</v>
      </c>
      <c r="C102" s="350">
        <f>IF(C$16=0,0,C$16/OIS!C$5*1000)</f>
        <v>1.4971211563448485</v>
      </c>
      <c r="D102" s="350">
        <f>IF(D$16=0,0,D$16/OIS!D$5*1000)</f>
        <v>1.6341344111289235</v>
      </c>
      <c r="E102" s="350">
        <f>IF(E$16=0,0,E$16/OIS!E$5*1000)</f>
        <v>1.7070074224861542</v>
      </c>
      <c r="F102" s="350">
        <f>IF(F$16=0,0,F$16/OIS!F$5*1000)</f>
        <v>2.1405897030324681</v>
      </c>
      <c r="G102" s="350">
        <f>IF(G$16=0,0,G$16/OIS!G$5*1000)</f>
        <v>2.3320707077720972</v>
      </c>
      <c r="H102" s="350">
        <f>IF(H$16=0,0,H$16/OIS!H$5*1000)</f>
        <v>2.7208655438549338</v>
      </c>
      <c r="I102" s="350">
        <f>IF(I$16=0,0,I$16/OIS!I$5*1000)</f>
        <v>2.3676961772513372</v>
      </c>
      <c r="J102" s="350">
        <f>IF(J$16=0,0,J$16/OIS!J$5*1000)</f>
        <v>2.0884569756278206</v>
      </c>
      <c r="K102" s="350">
        <f>IF(K$16=0,0,K$16/OIS!K$5*1000)</f>
        <v>2.4336426344080868</v>
      </c>
      <c r="L102" s="350">
        <f>IF(L$16=0,0,L$16/OIS!L$5*1000)</f>
        <v>2.4950198609858858</v>
      </c>
      <c r="M102" s="350">
        <f>IF(M$16=0,0,M$16/OIS!M$5*1000)</f>
        <v>2.8208251044487893</v>
      </c>
      <c r="N102" s="350">
        <f>IF(N$16=0,0,N$16/OIS!N$5*1000)</f>
        <v>3.135639249343475</v>
      </c>
      <c r="O102" s="350">
        <f>IF(O$16=0,0,O$16/OIS!O$5*1000)</f>
        <v>3.7296232106256371</v>
      </c>
      <c r="P102" s="350">
        <f>IF(P$16=0,0,P$16/OIS!P$5*1000)</f>
        <v>3.5063021012448172</v>
      </c>
      <c r="Q102" s="350">
        <f>IF(Q$16=0,0,Q$16/OIS!Q$5*1000)</f>
        <v>2.5300169276147444</v>
      </c>
      <c r="R102" s="350">
        <f>IF(R$16=0,0,R$16/OIS!R$5*1000)</f>
        <v>2.2430270097616423</v>
      </c>
      <c r="S102" s="350">
        <f>IF(S$16=0,0,S$16/OIS!S$5*1000)</f>
        <v>2.2786665978509353</v>
      </c>
      <c r="T102" s="350">
        <f>IF(T$16=0,0,T$16/OIS!T$5*1000)</f>
        <v>2.159258741959718</v>
      </c>
      <c r="U102" s="350">
        <f>IF(U$16=0,0,U$16/OIS!U$5*1000)</f>
        <v>2.1628601955911826</v>
      </c>
      <c r="V102" s="350">
        <f>IF(V$16=0,0,V$16/OIS!V$5*1000)</f>
        <v>2.0490792465431218</v>
      </c>
      <c r="W102" s="350">
        <f>IF(W$16=0,0,W$16/OIS!W$5*1000)</f>
        <v>2.3448778062740421</v>
      </c>
      <c r="DA102" s="175"/>
    </row>
    <row r="103" spans="1:105" ht="12" customHeight="1" x14ac:dyDescent="0.25">
      <c r="A103" s="203" t="s">
        <v>3071</v>
      </c>
      <c r="B103" s="350">
        <f>IF(B$27=0,0,B$27/OIS!B$5*1000)</f>
        <v>6.5033163852351752</v>
      </c>
      <c r="C103" s="350">
        <f>IF(C$27=0,0,C$27/OIS!C$5*1000)</f>
        <v>6.0150086136395382</v>
      </c>
      <c r="D103" s="350">
        <f>IF(D$27=0,0,D$27/OIS!D$5*1000)</f>
        <v>6.4480313332500288</v>
      </c>
      <c r="E103" s="350">
        <f>IF(E$27=0,0,E$27/OIS!E$5*1000)</f>
        <v>6.3487234087127042</v>
      </c>
      <c r="F103" s="350">
        <f>IF(F$27=0,0,F$27/OIS!F$5*1000)</f>
        <v>6.2273580095574239</v>
      </c>
      <c r="G103" s="350">
        <f>IF(G$27=0,0,G$27/OIS!G$5*1000)</f>
        <v>6.5232462121986057</v>
      </c>
      <c r="H103" s="350">
        <f>IF(H$27=0,0,H$27/OIS!H$5*1000)</f>
        <v>6.115334411392249</v>
      </c>
      <c r="I103" s="350">
        <f>IF(I$27=0,0,I$27/OIS!I$5*1000)</f>
        <v>6.0877662044669227</v>
      </c>
      <c r="J103" s="350">
        <f>IF(J$27=0,0,J$27/OIS!J$5*1000)</f>
        <v>5.5619230661148302</v>
      </c>
      <c r="K103" s="350">
        <f>IF(K$27=0,0,K$27/OIS!K$5*1000)</f>
        <v>5.8018442058820074</v>
      </c>
      <c r="L103" s="350">
        <f>IF(L$27=0,0,L$27/OIS!L$5*1000)</f>
        <v>6.0186186223066143</v>
      </c>
      <c r="M103" s="350">
        <f>IF(M$27=0,0,M$27/OIS!M$5*1000)</f>
        <v>6.1917250977825331</v>
      </c>
      <c r="N103" s="350">
        <f>IF(N$27=0,0,N$27/OIS!N$5*1000)</f>
        <v>6.5283445707958005</v>
      </c>
      <c r="O103" s="350">
        <f>IF(O$27=0,0,O$27/OIS!O$5*1000)</f>
        <v>6.5824343988960079</v>
      </c>
      <c r="P103" s="350">
        <f>IF(P$27=0,0,P$27/OIS!P$5*1000)</f>
        <v>7.1475226441062123</v>
      </c>
      <c r="Q103" s="350">
        <f>IF(Q$27=0,0,Q$27/OIS!Q$5*1000)</f>
        <v>7.1410508413742511</v>
      </c>
      <c r="R103" s="350">
        <f>IF(R$27=0,0,R$27/OIS!R$5*1000)</f>
        <v>6.4199054094445875</v>
      </c>
      <c r="S103" s="350">
        <f>IF(S$27=0,0,S$27/OIS!S$5*1000)</f>
        <v>6.5088927487478028</v>
      </c>
      <c r="T103" s="350">
        <f>IF(T$27=0,0,T$27/OIS!T$5*1000)</f>
        <v>6.5301333672756261</v>
      </c>
      <c r="U103" s="350">
        <f>IF(U$27=0,0,U$27/OIS!U$5*1000)</f>
        <v>6.3962080508199026</v>
      </c>
      <c r="V103" s="350">
        <f>IF(V$27=0,0,V$27/OIS!V$5*1000)</f>
        <v>6.3254255475299441</v>
      </c>
      <c r="W103" s="350">
        <f>IF(W$27=0,0,W$27/OIS!W$5*1000)</f>
        <v>7.195779700497158</v>
      </c>
      <c r="DA103" s="175"/>
    </row>
    <row r="104" spans="1:105" ht="12" customHeight="1" x14ac:dyDescent="0.25">
      <c r="A104" s="203" t="s">
        <v>3081</v>
      </c>
      <c r="B104" s="350">
        <f>IF(B$35=0,0,B$35/OIS!B$5*1000)</f>
        <v>0.22260893133136342</v>
      </c>
      <c r="C104" s="350">
        <f>IF(C$35=0,0,C$35/OIS!C$5*1000)</f>
        <v>8.2121796357175703E-2</v>
      </c>
      <c r="D104" s="350">
        <f>IF(D$35=0,0,D$35/OIS!D$5*1000)</f>
        <v>0.1011032069592904</v>
      </c>
      <c r="E104" s="350">
        <f>IF(E$35=0,0,E$35/OIS!E$5*1000)</f>
        <v>0.15736546581698921</v>
      </c>
      <c r="F104" s="350">
        <f>IF(F$35=0,0,F$35/OIS!F$5*1000)</f>
        <v>0.13668096597480714</v>
      </c>
      <c r="G104" s="350">
        <f>IF(G$35=0,0,G$35/OIS!G$5*1000)</f>
        <v>0.13453900238121563</v>
      </c>
      <c r="H104" s="350">
        <f>IF(H$35=0,0,H$35/OIS!H$5*1000)</f>
        <v>0.28630210629827985</v>
      </c>
      <c r="I104" s="350">
        <f>IF(I$35=0,0,I$35/OIS!I$5*1000)</f>
        <v>0.17792464559727758</v>
      </c>
      <c r="J104" s="350">
        <f>IF(J$35=0,0,J$35/OIS!J$5*1000)</f>
        <v>0.11789597591547799</v>
      </c>
      <c r="K104" s="350">
        <f>IF(K$35=0,0,K$35/OIS!K$5*1000)</f>
        <v>0.18537764420537459</v>
      </c>
      <c r="L104" s="350">
        <f>IF(L$35=0,0,L$35/OIS!L$5*1000)</f>
        <v>0.22777146437164947</v>
      </c>
      <c r="M104" s="350">
        <f>IF(M$35=0,0,M$35/OIS!M$5*1000)</f>
        <v>0.21643961569845896</v>
      </c>
      <c r="N104" s="350">
        <f>IF(N$35=0,0,N$35/OIS!N$5*1000)</f>
        <v>0.24242527213171836</v>
      </c>
      <c r="O104" s="350">
        <f>IF(O$35=0,0,O$35/OIS!O$5*1000)</f>
        <v>0.24630106016287007</v>
      </c>
      <c r="P104" s="350">
        <f>IF(P$35=0,0,P$35/OIS!P$5*1000)</f>
        <v>0.27905989643566642</v>
      </c>
      <c r="Q104" s="350">
        <f>IF(Q$35=0,0,Q$35/OIS!Q$5*1000)</f>
        <v>0.22127892351428158</v>
      </c>
      <c r="R104" s="350">
        <f>IF(R$35=0,0,R$35/OIS!R$5*1000)</f>
        <v>0.27248194228317357</v>
      </c>
      <c r="S104" s="350">
        <f>IF(S$35=0,0,S$35/OIS!S$5*1000)</f>
        <v>0.27988260260994269</v>
      </c>
      <c r="T104" s="350">
        <f>IF(T$35=0,0,T$35/OIS!T$5*1000)</f>
        <v>0.25883866613405726</v>
      </c>
      <c r="U104" s="350">
        <f>IF(U$35=0,0,U$35/OIS!U$5*1000)</f>
        <v>0.28061204429130743</v>
      </c>
      <c r="V104" s="350">
        <f>IF(V$35=0,0,V$35/OIS!V$5*1000)</f>
        <v>0.24263922990230652</v>
      </c>
      <c r="W104" s="350">
        <f>IF(W$35=0,0,W$35/OIS!W$5*1000)</f>
        <v>0.28108406814165654</v>
      </c>
      <c r="DA104" s="175"/>
    </row>
    <row r="105" spans="1:105" ht="12" customHeight="1" x14ac:dyDescent="0.25">
      <c r="A105" s="203" t="s">
        <v>3103</v>
      </c>
      <c r="B105" s="350">
        <f>IF(B$54=0,0,B$54/OIS!B$5*1000)</f>
        <v>0.15415300444026528</v>
      </c>
      <c r="C105" s="350">
        <f>IF(C$54=0,0,C$54/OIS!C$5*1000)</f>
        <v>0.13404810958098548</v>
      </c>
      <c r="D105" s="350">
        <f>IF(D$54=0,0,D$54/OIS!D$5*1000)</f>
        <v>0.14537103426609146</v>
      </c>
      <c r="E105" s="350">
        <f>IF(E$54=0,0,E$54/OIS!E$5*1000)</f>
        <v>0.21539247022703209</v>
      </c>
      <c r="F105" s="350">
        <f>IF(F$54=0,0,F$54/OIS!F$5*1000)</f>
        <v>0.18553101591128071</v>
      </c>
      <c r="G105" s="350">
        <f>IF(G$54=0,0,G$54/OIS!G$5*1000)</f>
        <v>0.1870825824699868</v>
      </c>
      <c r="H105" s="350">
        <f>IF(H$54=0,0,H$54/OIS!H$5*1000)</f>
        <v>0.23423487908517446</v>
      </c>
      <c r="I105" s="350">
        <f>IF(I$54=0,0,I$54/OIS!I$5*1000)</f>
        <v>0.19417720714023395</v>
      </c>
      <c r="J105" s="350">
        <f>IF(J$54=0,0,J$54/OIS!J$5*1000)</f>
        <v>0.2217066122471435</v>
      </c>
      <c r="K105" s="350">
        <f>IF(K$54=0,0,K$54/OIS!K$5*1000)</f>
        <v>0.22878958459167906</v>
      </c>
      <c r="L105" s="350">
        <f>IF(L$54=0,0,L$54/OIS!L$5*1000)</f>
        <v>0.25243183991690255</v>
      </c>
      <c r="M105" s="350">
        <f>IF(M$54=0,0,M$54/OIS!M$5*1000)</f>
        <v>0.26284088494181029</v>
      </c>
      <c r="N105" s="350">
        <f>IF(N$54=0,0,N$54/OIS!N$5*1000)</f>
        <v>0.30679684419480124</v>
      </c>
      <c r="O105" s="350">
        <f>IF(O$54=0,0,O$54/OIS!O$5*1000)</f>
        <v>0.3488346474149111</v>
      </c>
      <c r="P105" s="350">
        <f>IF(P$54=0,0,P$54/OIS!P$5*1000)</f>
        <v>0.19302699585839761</v>
      </c>
      <c r="Q105" s="350">
        <f>IF(Q$54=0,0,Q$54/OIS!Q$5*1000)</f>
        <v>0.16620223241087156</v>
      </c>
      <c r="R105" s="350">
        <f>IF(R$54=0,0,R$54/OIS!R$5*1000)</f>
        <v>0.17929488577757655</v>
      </c>
      <c r="S105" s="350">
        <f>IF(S$54=0,0,S$54/OIS!S$5*1000)</f>
        <v>0.17644611332508972</v>
      </c>
      <c r="T105" s="350">
        <f>IF(T$54=0,0,T$54/OIS!T$5*1000)</f>
        <v>0.18910860845027819</v>
      </c>
      <c r="U105" s="350">
        <f>IF(U$54=0,0,U$54/OIS!U$5*1000)</f>
        <v>0.2006172401072544</v>
      </c>
      <c r="V105" s="350">
        <f>IF(V$54=0,0,V$54/OIS!V$5*1000)</f>
        <v>0.18797508314379516</v>
      </c>
      <c r="W105" s="350">
        <f>IF(W$54=0,0,W$54/OIS!W$5*1000)</f>
        <v>0.15108601268244182</v>
      </c>
      <c r="DA105" s="175"/>
    </row>
    <row r="106" spans="1:105" ht="12" customHeight="1" x14ac:dyDescent="0.25">
      <c r="A106" s="203" t="s">
        <v>3124</v>
      </c>
      <c r="B106" s="350">
        <f>IF(B$68=0,0,B$68/OIS!B$5*1000)</f>
        <v>4.2741457986588687</v>
      </c>
      <c r="C106" s="350">
        <f>IF(C$68=0,0,C$68/OIS!C$5*1000)</f>
        <v>4.3056953498206987</v>
      </c>
      <c r="D106" s="350">
        <f>IF(D$68=0,0,D$68/OIS!D$5*1000)</f>
        <v>4.536208967116961</v>
      </c>
      <c r="E106" s="350">
        <f>IF(E$68=0,0,E$68/OIS!E$5*1000)</f>
        <v>4.2613638809571093</v>
      </c>
      <c r="F106" s="350">
        <f>IF(F$68=0,0,F$68/OIS!F$5*1000)</f>
        <v>4.233898618455715</v>
      </c>
      <c r="G106" s="350">
        <f>IF(G$68=0,0,G$68/OIS!G$5*1000)</f>
        <v>4.3532446059194534</v>
      </c>
      <c r="H106" s="350">
        <f>IF(H$68=0,0,H$68/OIS!H$5*1000)</f>
        <v>3.7466347936612934</v>
      </c>
      <c r="I106" s="350">
        <f>IF(I$68=0,0,I$68/OIS!I$5*1000)</f>
        <v>3.8947016482559067</v>
      </c>
      <c r="J106" s="350">
        <f>IF(J$68=0,0,J$68/OIS!J$5*1000)</f>
        <v>3.676117275866158</v>
      </c>
      <c r="K106" s="350">
        <f>IF(K$68=0,0,K$68/OIS!K$5*1000)</f>
        <v>3.5830418382305171</v>
      </c>
      <c r="L106" s="350">
        <f>IF(L$68=0,0,L$68/OIS!L$5*1000)</f>
        <v>3.7151840364338087</v>
      </c>
      <c r="M106" s="350">
        <f>IF(M$68=0,0,M$68/OIS!M$5*1000)</f>
        <v>3.8862190167610793</v>
      </c>
      <c r="N106" s="350">
        <f>IF(N$68=0,0,N$68/OIS!N$5*1000)</f>
        <v>3.8814259949542547</v>
      </c>
      <c r="O106" s="350">
        <f>IF(O$68=0,0,O$68/OIS!O$5*1000)</f>
        <v>3.8765043995552566</v>
      </c>
      <c r="P106" s="350">
        <f>IF(P$68=0,0,P$68/OIS!P$5*1000)</f>
        <v>4.5087103339656416</v>
      </c>
      <c r="Q106" s="350">
        <f>IF(Q$68=0,0,Q$68/OIS!Q$5*1000)</f>
        <v>4.6392810077502036</v>
      </c>
      <c r="R106" s="350">
        <f>IF(R$68=0,0,R$68/OIS!R$5*1000)</f>
        <v>3.8953788930952302</v>
      </c>
      <c r="S106" s="350">
        <f>IF(S$68=0,0,S$68/OIS!S$5*1000)</f>
        <v>3.9376172814481931</v>
      </c>
      <c r="T106" s="350">
        <f>IF(T$68=0,0,T$68/OIS!T$5*1000)</f>
        <v>3.991278124860647</v>
      </c>
      <c r="U106" s="350">
        <f>IF(U$68=0,0,U$68/OIS!U$5*1000)</f>
        <v>3.8863673777120535</v>
      </c>
      <c r="V106" s="350">
        <f>IF(V$68=0,0,V$68/OIS!V$5*1000)</f>
        <v>3.8898687021104053</v>
      </c>
      <c r="W106" s="350">
        <f>IF(W$68=0,0,W$68/OIS!W$5*1000)</f>
        <v>4.464826349869166</v>
      </c>
      <c r="DA106" s="175"/>
    </row>
    <row r="107" spans="1:105" ht="12" customHeight="1" x14ac:dyDescent="0.25">
      <c r="A107" s="41" t="s">
        <v>3122</v>
      </c>
      <c r="B107" s="335">
        <f>IF(B$69=0,0,B$69/OIS!B$5*1000)</f>
        <v>4.0178592733283347</v>
      </c>
      <c r="C107" s="335">
        <f>IF(C$69=0,0,C$69/OIS!C$5*1000)</f>
        <v>4.2411197761355837</v>
      </c>
      <c r="D107" s="335">
        <f>IF(D$69=0,0,D$69/OIS!D$5*1000)</f>
        <v>4.4140968297834862</v>
      </c>
      <c r="E107" s="335">
        <f>IF(E$69=0,0,E$69/OIS!E$5*1000)</f>
        <v>6.0333349195932406</v>
      </c>
      <c r="F107" s="335">
        <f>IF(F$69=0,0,F$69/OIS!F$5*1000)</f>
        <v>5.2706031819123957</v>
      </c>
      <c r="G107" s="335">
        <f>IF(G$69=0,0,G$69/OIS!G$5*1000)</f>
        <v>5.4492063097473045</v>
      </c>
      <c r="H107" s="335">
        <f>IF(H$69=0,0,H$69/OIS!H$5*1000)</f>
        <v>6.0580526624022335</v>
      </c>
      <c r="I107" s="335">
        <f>IF(I$69=0,0,I$69/OIS!I$5*1000)</f>
        <v>5.4707541719526347</v>
      </c>
      <c r="J107" s="335">
        <f>IF(J$69=0,0,J$69/OIS!J$5*1000)</f>
        <v>6.5566394717187819</v>
      </c>
      <c r="K107" s="335">
        <f>IF(K$69=0,0,K$69/OIS!K$5*1000)</f>
        <v>6.3971295436555975</v>
      </c>
      <c r="L107" s="335">
        <f>IF(L$69=0,0,L$69/OIS!L$5*1000)</f>
        <v>6.7322904584140844</v>
      </c>
      <c r="M107" s="335">
        <f>IF(M$69=0,0,M$69/OIS!M$5*1000)</f>
        <v>7.3099205345581542</v>
      </c>
      <c r="N107" s="335">
        <f>IF(N$69=0,0,N$69/OIS!N$5*1000)</f>
        <v>8.6700289709706269</v>
      </c>
      <c r="O107" s="335">
        <f>IF(O$69=0,0,O$69/OIS!O$5*1000)</f>
        <v>9.996932213435171</v>
      </c>
      <c r="P107" s="335">
        <f>IF(P$69=0,0,P$69/OIS!P$5*1000)</f>
        <v>7.5957401911070139</v>
      </c>
      <c r="Q107" s="335">
        <f>IF(Q$69=0,0,Q$69/OIS!Q$5*1000)</f>
        <v>6.7473129855606597</v>
      </c>
      <c r="R107" s="335">
        <f>IF(R$69=0,0,R$69/OIS!R$5*1000)</f>
        <v>7.041064918213352</v>
      </c>
      <c r="S107" s="335">
        <f>IF(S$69=0,0,S$69/OIS!S$5*1000)</f>
        <v>6.7768189039538846</v>
      </c>
      <c r="T107" s="335">
        <f>IF(T$69=0,0,T$69/OIS!T$5*1000)</f>
        <v>7.0818101352191851</v>
      </c>
      <c r="U107" s="335">
        <f>IF(U$69=0,0,U$69/OIS!U$5*1000)</f>
        <v>7.6349488610038563</v>
      </c>
      <c r="V107" s="335">
        <f>IF(V$69=0,0,V$69/OIS!V$5*1000)</f>
        <v>7.293628703646589</v>
      </c>
      <c r="W107" s="335">
        <f>IF(W$69=0,0,W$69/OIS!W$5*1000)</f>
        <v>6.6231218741524014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useful energy demand"</f>
        <v>PT: Other industrial sectors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29</v>
      </c>
      <c r="B5" s="225">
        <v>205.48984299708141</v>
      </c>
      <c r="C5" s="225">
        <v>209.0004758394218</v>
      </c>
      <c r="D5" s="225">
        <v>220.89134729361919</v>
      </c>
      <c r="E5" s="225">
        <v>207.52179254470491</v>
      </c>
      <c r="F5" s="225">
        <v>229.0359929431738</v>
      </c>
      <c r="G5" s="225">
        <v>217.15710408233949</v>
      </c>
      <c r="H5" s="225">
        <v>213.43633020204291</v>
      </c>
      <c r="I5" s="225">
        <v>210.45627703082999</v>
      </c>
      <c r="J5" s="225">
        <v>198.68153608018321</v>
      </c>
      <c r="K5" s="225">
        <v>200.57866427553549</v>
      </c>
      <c r="L5" s="225">
        <v>206.8712069096938</v>
      </c>
      <c r="M5" s="225">
        <v>199.11990451523039</v>
      </c>
      <c r="N5" s="225">
        <v>167.7704727761643</v>
      </c>
      <c r="O5" s="225">
        <v>152.5841318799645</v>
      </c>
      <c r="P5" s="225">
        <v>112.7335568461952</v>
      </c>
      <c r="Q5" s="225">
        <v>115.9485473478252</v>
      </c>
      <c r="R5" s="225">
        <v>110.7178108770398</v>
      </c>
      <c r="S5" s="225">
        <v>115.2438804157398</v>
      </c>
      <c r="T5" s="225">
        <v>109.6103920688125</v>
      </c>
      <c r="U5" s="225">
        <v>111.86841215071421</v>
      </c>
      <c r="V5" s="225">
        <v>113.29150916550221</v>
      </c>
      <c r="W5" s="225">
        <v>110.4774983301013</v>
      </c>
      <c r="DA5" s="89" t="s">
        <v>3125</v>
      </c>
    </row>
    <row r="6" spans="1:105" ht="12" customHeight="1" x14ac:dyDescent="0.25">
      <c r="A6" s="55" t="s">
        <v>92</v>
      </c>
      <c r="B6" s="261">
        <v>5.5789697862731753</v>
      </c>
      <c r="C6" s="261">
        <v>6.1826056116339263</v>
      </c>
      <c r="D6" s="261">
        <v>6.357446889215808</v>
      </c>
      <c r="E6" s="261">
        <v>6.7072714058115857</v>
      </c>
      <c r="F6" s="261">
        <v>6.8572554241576107</v>
      </c>
      <c r="G6" s="261">
        <v>6.5506968542775912</v>
      </c>
      <c r="H6" s="261">
        <v>6.9134858497449789</v>
      </c>
      <c r="I6" s="261">
        <v>6.6245000793159861</v>
      </c>
      <c r="J6" s="261">
        <v>6.8626637684617267</v>
      </c>
      <c r="K6" s="261">
        <v>6.741449513446641</v>
      </c>
      <c r="L6" s="261">
        <v>6.8699199000685471</v>
      </c>
      <c r="M6" s="261">
        <v>6.691256184132623</v>
      </c>
      <c r="N6" s="261">
        <v>5.9459996657297616</v>
      </c>
      <c r="O6" s="261">
        <v>5.5214532258649056</v>
      </c>
      <c r="P6" s="261">
        <v>4.5341173566614534</v>
      </c>
      <c r="Q6" s="261">
        <v>4.5931978040970174</v>
      </c>
      <c r="R6" s="261">
        <v>4.7966743020908442</v>
      </c>
      <c r="S6" s="261">
        <v>4.8839986903084496</v>
      </c>
      <c r="T6" s="261">
        <v>4.654313276236147</v>
      </c>
      <c r="U6" s="261">
        <v>4.9727207305702352</v>
      </c>
      <c r="V6" s="261">
        <v>4.9601224366337</v>
      </c>
      <c r="W6" s="261">
        <v>4.7822864551631641</v>
      </c>
      <c r="DA6" s="67" t="s">
        <v>3126</v>
      </c>
    </row>
    <row r="7" spans="1:105" ht="12" customHeight="1" x14ac:dyDescent="0.25">
      <c r="A7" s="202" t="s">
        <v>93</v>
      </c>
      <c r="B7" s="226">
        <v>0.68636708878384467</v>
      </c>
      <c r="C7" s="226">
        <v>0.75781489326824958</v>
      </c>
      <c r="D7" s="226">
        <v>0.7826774198737384</v>
      </c>
      <c r="E7" s="226">
        <v>0.83961078304235859</v>
      </c>
      <c r="F7" s="226">
        <v>0.85510301266486788</v>
      </c>
      <c r="G7" s="226">
        <v>0.81280266918081867</v>
      </c>
      <c r="H7" s="226">
        <v>0.85624078149001592</v>
      </c>
      <c r="I7" s="226">
        <v>0.81926330990954366</v>
      </c>
      <c r="J7" s="226">
        <v>0.85768790647399817</v>
      </c>
      <c r="K7" s="226">
        <v>0.84076458854176883</v>
      </c>
      <c r="L7" s="226">
        <v>0.86215398993053283</v>
      </c>
      <c r="M7" s="226">
        <v>0.83796490277754554</v>
      </c>
      <c r="N7" s="226">
        <v>0.74327929130195347</v>
      </c>
      <c r="O7" s="226">
        <v>0.69219005265619271</v>
      </c>
      <c r="P7" s="226">
        <v>0.52648226106763718</v>
      </c>
      <c r="Q7" s="226">
        <v>0.5338060273875822</v>
      </c>
      <c r="R7" s="226">
        <v>0.55616259187738704</v>
      </c>
      <c r="S7" s="226">
        <v>0.56630938712675927</v>
      </c>
      <c r="T7" s="226">
        <v>0.54303095129211976</v>
      </c>
      <c r="U7" s="226">
        <v>0.5785659705368662</v>
      </c>
      <c r="V7" s="226">
        <v>0.57784036069758371</v>
      </c>
      <c r="W7" s="226">
        <v>0.54366997949451168</v>
      </c>
      <c r="DA7" s="174" t="s">
        <v>3127</v>
      </c>
    </row>
    <row r="8" spans="1:105" ht="12" customHeight="1" x14ac:dyDescent="0.25">
      <c r="A8" s="202" t="s">
        <v>94</v>
      </c>
      <c r="B8" s="226">
        <v>6.1949449345038037</v>
      </c>
      <c r="C8" s="226">
        <v>6.8209230612357166</v>
      </c>
      <c r="D8" s="226">
        <v>7.0678097414027068</v>
      </c>
      <c r="E8" s="226">
        <v>7.6748754116574052</v>
      </c>
      <c r="F8" s="226">
        <v>7.7948500083738761</v>
      </c>
      <c r="G8" s="226">
        <v>7.3823047745045063</v>
      </c>
      <c r="H8" s="226">
        <v>7.7663492647300449</v>
      </c>
      <c r="I8" s="226">
        <v>7.4230484966366479</v>
      </c>
      <c r="J8" s="226">
        <v>7.8310555685929213</v>
      </c>
      <c r="K8" s="226">
        <v>7.6648245833869897</v>
      </c>
      <c r="L8" s="226">
        <v>7.8953333797988527</v>
      </c>
      <c r="M8" s="226">
        <v>7.6621963090327574</v>
      </c>
      <c r="N8" s="226">
        <v>6.787479788133961</v>
      </c>
      <c r="O8" s="226">
        <v>6.3340212840010794</v>
      </c>
      <c r="P8" s="226">
        <v>4.5416660719006936</v>
      </c>
      <c r="Q8" s="226">
        <v>4.6081387421334146</v>
      </c>
      <c r="R8" s="226">
        <v>4.7919689028159702</v>
      </c>
      <c r="S8" s="226">
        <v>4.8795497794080998</v>
      </c>
      <c r="T8" s="226">
        <v>4.7028433133993168</v>
      </c>
      <c r="U8" s="226">
        <v>4.9991709351264468</v>
      </c>
      <c r="V8" s="226">
        <v>4.9981509353894298</v>
      </c>
      <c r="W8" s="226">
        <v>4.6072935719999943</v>
      </c>
      <c r="DA8" s="174" t="s">
        <v>3128</v>
      </c>
    </row>
    <row r="9" spans="1:105" ht="12" customHeight="1" x14ac:dyDescent="0.25">
      <c r="A9" s="202" t="s">
        <v>95</v>
      </c>
      <c r="B9" s="226">
        <v>1.990369407972489</v>
      </c>
      <c r="C9" s="226">
        <v>2.2072429278908392</v>
      </c>
      <c r="D9" s="226">
        <v>2.2678119942777411</v>
      </c>
      <c r="E9" s="226">
        <v>2.3851228441853269</v>
      </c>
      <c r="F9" s="226">
        <v>2.4402278336918029</v>
      </c>
      <c r="G9" s="226">
        <v>2.3333318435059929</v>
      </c>
      <c r="H9" s="226">
        <v>2.4634059089132561</v>
      </c>
      <c r="I9" s="226">
        <v>2.3610745912424251</v>
      </c>
      <c r="J9" s="226">
        <v>2.4411221588752641</v>
      </c>
      <c r="K9" s="226">
        <v>2.3989617132817558</v>
      </c>
      <c r="L9" s="226">
        <v>2.441783800264254</v>
      </c>
      <c r="M9" s="226">
        <v>2.3792342445519998</v>
      </c>
      <c r="N9" s="226">
        <v>2.1149714317994341</v>
      </c>
      <c r="O9" s="226">
        <v>1.9628933231908181</v>
      </c>
      <c r="P9" s="226">
        <v>1.6345056414454091</v>
      </c>
      <c r="Q9" s="226">
        <v>1.6555535612955019</v>
      </c>
      <c r="R9" s="226">
        <v>1.7295899106504311</v>
      </c>
      <c r="S9" s="226">
        <v>1.7610657032834129</v>
      </c>
      <c r="T9" s="226">
        <v>1.676437250930743</v>
      </c>
      <c r="U9" s="226">
        <v>1.791995075145185</v>
      </c>
      <c r="V9" s="226">
        <v>1.787055922123735</v>
      </c>
      <c r="W9" s="226">
        <v>1.730239371772442</v>
      </c>
      <c r="DA9" s="174" t="s">
        <v>3129</v>
      </c>
    </row>
    <row r="10" spans="1:105" ht="12" customHeight="1" x14ac:dyDescent="0.25">
      <c r="A10" s="56" t="s">
        <v>96</v>
      </c>
      <c r="B10" s="262">
        <v>7.3057417402695064</v>
      </c>
      <c r="C10" s="262">
        <v>7.9425452028319086</v>
      </c>
      <c r="D10" s="262">
        <v>8.1102255442008353</v>
      </c>
      <c r="E10" s="262">
        <v>8.6608761380484758</v>
      </c>
      <c r="F10" s="262">
        <v>8.8911559515913865</v>
      </c>
      <c r="G10" s="262">
        <v>8.455283626338943</v>
      </c>
      <c r="H10" s="262">
        <v>8.8767363545885178</v>
      </c>
      <c r="I10" s="262">
        <v>8.4495118456230678</v>
      </c>
      <c r="J10" s="262">
        <v>9.0717916151244893</v>
      </c>
      <c r="K10" s="262">
        <v>8.6870929092508433</v>
      </c>
      <c r="L10" s="262">
        <v>8.9318415256822909</v>
      </c>
      <c r="M10" s="262">
        <v>8.903256233377979</v>
      </c>
      <c r="N10" s="262">
        <v>8.208861896994037</v>
      </c>
      <c r="O10" s="262">
        <v>7.8904248666196288</v>
      </c>
      <c r="P10" s="262">
        <v>6.2548876937372793</v>
      </c>
      <c r="Q10" s="262">
        <v>6.330119511637033</v>
      </c>
      <c r="R10" s="262">
        <v>6.3751320620102776</v>
      </c>
      <c r="S10" s="262">
        <v>6.4359034380057274</v>
      </c>
      <c r="T10" s="262">
        <v>6.1786543294500671</v>
      </c>
      <c r="U10" s="262">
        <v>6.6907497900441637</v>
      </c>
      <c r="V10" s="262">
        <v>6.6403298209790336</v>
      </c>
      <c r="W10" s="262">
        <v>6.2440042312461941</v>
      </c>
      <c r="DA10" s="68" t="s">
        <v>3130</v>
      </c>
    </row>
    <row r="11" spans="1:105" ht="12" customHeight="1" x14ac:dyDescent="0.25">
      <c r="A11" s="37" t="s">
        <v>160</v>
      </c>
      <c r="B11" s="228">
        <v>2.0673033704771751</v>
      </c>
      <c r="C11" s="228">
        <v>2.0619974313592628</v>
      </c>
      <c r="D11" s="228">
        <v>2.154459410649233</v>
      </c>
      <c r="E11" s="228">
        <v>1.3503979752102071</v>
      </c>
      <c r="F11" s="228">
        <v>1.697171166711994</v>
      </c>
      <c r="G11" s="228">
        <v>1.500670868219947</v>
      </c>
      <c r="H11" s="228">
        <v>0.99696440364007544</v>
      </c>
      <c r="I11" s="228">
        <v>1.0908019513381291</v>
      </c>
      <c r="J11" s="228">
        <v>0.7817988519200314</v>
      </c>
      <c r="K11" s="228">
        <v>0.66695778796212235</v>
      </c>
      <c r="L11" s="228">
        <v>0.82870861821880548</v>
      </c>
      <c r="M11" s="228">
        <v>0.71611157333328079</v>
      </c>
      <c r="N11" s="228">
        <v>0.43881157290202011</v>
      </c>
      <c r="O11" s="228">
        <v>0.31736135908189123</v>
      </c>
      <c r="P11" s="228">
        <v>0.33202417106916149</v>
      </c>
      <c r="Q11" s="228">
        <v>0.49811709295584361</v>
      </c>
      <c r="R11" s="228">
        <v>0.17809922478903109</v>
      </c>
      <c r="S11" s="228">
        <v>0.19864395201048779</v>
      </c>
      <c r="T11" s="228">
        <v>0.21167021890475271</v>
      </c>
      <c r="U11" s="228">
        <v>0.16474882236546859</v>
      </c>
      <c r="V11" s="228">
        <v>0.19867933713001809</v>
      </c>
      <c r="W11" s="228">
        <v>0.26348371829190798</v>
      </c>
      <c r="DA11" s="69" t="s">
        <v>3131</v>
      </c>
    </row>
    <row r="12" spans="1:105" ht="12" customHeight="1" x14ac:dyDescent="0.25">
      <c r="A12" s="37" t="s">
        <v>162</v>
      </c>
      <c r="B12" s="228">
        <v>3.6136689383394142E-2</v>
      </c>
      <c r="C12" s="228">
        <v>3.0756077166675659E-2</v>
      </c>
      <c r="D12" s="228">
        <v>6.670252236626302E-2</v>
      </c>
      <c r="E12" s="228">
        <v>7.3251029699943293E-2</v>
      </c>
      <c r="F12" s="228">
        <v>0.12562158967455889</v>
      </c>
      <c r="G12" s="228">
        <v>0.1224049955024978</v>
      </c>
      <c r="H12" s="228">
        <v>0.13876077951600521</v>
      </c>
      <c r="I12" s="228">
        <v>0.12857967991035499</v>
      </c>
      <c r="J12" s="228">
        <v>6.3655873997010032E-2</v>
      </c>
      <c r="K12" s="228">
        <v>0.15757635125444841</v>
      </c>
      <c r="L12" s="228">
        <v>0.14996599051591669</v>
      </c>
      <c r="M12" s="228">
        <v>0.16257046261091951</v>
      </c>
      <c r="N12" s="228">
        <v>0.15440341018630399</v>
      </c>
      <c r="O12" s="228">
        <v>0.19999456202589511</v>
      </c>
      <c r="P12" s="228">
        <v>0.1675720217659819</v>
      </c>
      <c r="Q12" s="228">
        <v>0.2056532606418342</v>
      </c>
      <c r="R12" s="228">
        <v>0.1251920774933192</v>
      </c>
      <c r="S12" s="228">
        <v>0.14359346672747869</v>
      </c>
      <c r="T12" s="228">
        <v>0.1342307738132224</v>
      </c>
      <c r="U12" s="228">
        <v>0.12638702111228281</v>
      </c>
      <c r="V12" s="228">
        <v>0.14336400161994431</v>
      </c>
      <c r="W12" s="228">
        <v>0.25814522509913529</v>
      </c>
      <c r="DA12" s="69" t="s">
        <v>3132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3133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3134</v>
      </c>
    </row>
    <row r="15" spans="1:105" ht="12" customHeight="1" x14ac:dyDescent="0.25">
      <c r="A15" s="37" t="s">
        <v>38</v>
      </c>
      <c r="B15" s="228">
        <v>5.2023016804089357</v>
      </c>
      <c r="C15" s="228">
        <v>5.8497916943059707</v>
      </c>
      <c r="D15" s="228">
        <v>5.8890636111853398</v>
      </c>
      <c r="E15" s="228">
        <v>7.237227133138326</v>
      </c>
      <c r="F15" s="228">
        <v>7.0683631952048351</v>
      </c>
      <c r="G15" s="228">
        <v>6.8322077626164974</v>
      </c>
      <c r="H15" s="228">
        <v>7.7410111714324374</v>
      </c>
      <c r="I15" s="228">
        <v>7.2301302143745847</v>
      </c>
      <c r="J15" s="228">
        <v>8.2263368892074471</v>
      </c>
      <c r="K15" s="228">
        <v>7.8625587700342727</v>
      </c>
      <c r="L15" s="228">
        <v>7.9531669169475681</v>
      </c>
      <c r="M15" s="228">
        <v>8.024574197433779</v>
      </c>
      <c r="N15" s="228">
        <v>7.6156469139057137</v>
      </c>
      <c r="O15" s="228">
        <v>7.373068945511843</v>
      </c>
      <c r="P15" s="228">
        <v>5.7552915009021373</v>
      </c>
      <c r="Q15" s="228">
        <v>5.6263491580393552</v>
      </c>
      <c r="R15" s="228">
        <v>6.0718407597279276</v>
      </c>
      <c r="S15" s="228">
        <v>6.0936660192677596</v>
      </c>
      <c r="T15" s="228">
        <v>5.8327533367320923</v>
      </c>
      <c r="U15" s="228">
        <v>6.3996139465664132</v>
      </c>
      <c r="V15" s="228">
        <v>6.2982864822290701</v>
      </c>
      <c r="W15" s="228">
        <v>5.7223752878551517</v>
      </c>
      <c r="DA15" s="69" t="s">
        <v>3135</v>
      </c>
    </row>
    <row r="16" spans="1:105" ht="12" customHeight="1" x14ac:dyDescent="0.25">
      <c r="A16" s="57" t="s">
        <v>3059</v>
      </c>
      <c r="B16" s="263">
        <v>23.124325115511901</v>
      </c>
      <c r="C16" s="263">
        <v>18.971424879620901</v>
      </c>
      <c r="D16" s="263">
        <v>20.684746512168068</v>
      </c>
      <c r="E16" s="263">
        <v>17.760802550994509</v>
      </c>
      <c r="F16" s="263">
        <v>26.837858951569579</v>
      </c>
      <c r="G16" s="263">
        <v>26.77139090996592</v>
      </c>
      <c r="H16" s="263">
        <v>29.26614965842214</v>
      </c>
      <c r="I16" s="263">
        <v>27.1183443595067</v>
      </c>
      <c r="J16" s="263">
        <v>21.499963970231139</v>
      </c>
      <c r="K16" s="263">
        <v>24.894864970608811</v>
      </c>
      <c r="L16" s="263">
        <v>25.10182794287833</v>
      </c>
      <c r="M16" s="263">
        <v>25.943887313582781</v>
      </c>
      <c r="N16" s="263">
        <v>21.68522987644695</v>
      </c>
      <c r="O16" s="263">
        <v>21.249486786829699</v>
      </c>
      <c r="P16" s="263">
        <v>16.23244079753557</v>
      </c>
      <c r="Q16" s="263">
        <v>13.081326027656759</v>
      </c>
      <c r="R16" s="263">
        <v>11.266373482948939</v>
      </c>
      <c r="S16" s="263">
        <v>12.09556456349358</v>
      </c>
      <c r="T16" s="263">
        <v>10.56493834325155</v>
      </c>
      <c r="U16" s="263">
        <v>10.415758825789769</v>
      </c>
      <c r="V16" s="263">
        <v>10.35197658399284</v>
      </c>
      <c r="W16" s="263">
        <v>11.314919800512151</v>
      </c>
      <c r="DA16" s="70" t="s">
        <v>3136</v>
      </c>
    </row>
    <row r="17" spans="1:105" ht="12" customHeight="1" x14ac:dyDescent="0.25">
      <c r="A17" s="46" t="s">
        <v>30</v>
      </c>
      <c r="B17" s="231">
        <v>5.470782090499287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1.2922466986207E-2</v>
      </c>
      <c r="T17" s="231">
        <v>1.10596089963572E-2</v>
      </c>
      <c r="U17" s="231">
        <v>2.2339925486165629E-2</v>
      </c>
      <c r="V17" s="231">
        <v>3.5860001240855303E-2</v>
      </c>
      <c r="W17" s="231">
        <v>2.2793449119407859E-2</v>
      </c>
      <c r="DA17" s="73" t="s">
        <v>3137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3138</v>
      </c>
    </row>
    <row r="19" spans="1:105" ht="12" customHeight="1" x14ac:dyDescent="0.25">
      <c r="A19" s="46" t="s">
        <v>33</v>
      </c>
      <c r="B19" s="231">
        <v>1.146069597634775</v>
      </c>
      <c r="C19" s="231">
        <v>1.1489228446424999</v>
      </c>
      <c r="D19" s="231">
        <v>1.2339277377909059</v>
      </c>
      <c r="E19" s="231">
        <v>1.5480505248248799</v>
      </c>
      <c r="F19" s="231">
        <v>1.405451866042462</v>
      </c>
      <c r="G19" s="231">
        <v>0.94800812683977087</v>
      </c>
      <c r="H19" s="231">
        <v>0.9612589608102371</v>
      </c>
      <c r="I19" s="231">
        <v>1.3659635768895859</v>
      </c>
      <c r="J19" s="231">
        <v>1.3806956733706059</v>
      </c>
      <c r="K19" s="231">
        <v>1.2654290674185491</v>
      </c>
      <c r="L19" s="231">
        <v>1.230485662523775</v>
      </c>
      <c r="M19" s="231">
        <v>0.88254800092175134</v>
      </c>
      <c r="N19" s="231">
        <v>0.95987639125758495</v>
      </c>
      <c r="O19" s="231">
        <v>0.7355834780652688</v>
      </c>
      <c r="P19" s="231">
        <v>0.8481173987271734</v>
      </c>
      <c r="Q19" s="231">
        <v>0.84114791674694711</v>
      </c>
      <c r="R19" s="231">
        <v>0.82646310626218722</v>
      </c>
      <c r="S19" s="231">
        <v>0.95292213808103765</v>
      </c>
      <c r="T19" s="231">
        <v>0.97855466227714671</v>
      </c>
      <c r="U19" s="231">
        <v>0.93945204070094623</v>
      </c>
      <c r="V19" s="231">
        <v>0.8876567559207641</v>
      </c>
      <c r="W19" s="231">
        <v>1.055328713728181</v>
      </c>
      <c r="DA19" s="73" t="s">
        <v>3139</v>
      </c>
    </row>
    <row r="20" spans="1:105" ht="12" customHeight="1" x14ac:dyDescent="0.25">
      <c r="A20" s="46" t="s">
        <v>160</v>
      </c>
      <c r="B20" s="231">
        <v>11.779382510724229</v>
      </c>
      <c r="C20" s="231">
        <v>13.10709904330756</v>
      </c>
      <c r="D20" s="231">
        <v>12.858971150599929</v>
      </c>
      <c r="E20" s="231">
        <v>9.7916639000070909</v>
      </c>
      <c r="F20" s="231">
        <v>9.7236456161233669</v>
      </c>
      <c r="G20" s="231">
        <v>8.3454021900136865</v>
      </c>
      <c r="H20" s="231">
        <v>9.4775825896598906</v>
      </c>
      <c r="I20" s="231">
        <v>7.7286240077277828</v>
      </c>
      <c r="J20" s="231">
        <v>6.0844654681336916</v>
      </c>
      <c r="K20" s="231">
        <v>6.9195890962198998</v>
      </c>
      <c r="L20" s="231">
        <v>8.4809775290625424</v>
      </c>
      <c r="M20" s="231">
        <v>5.0610358383187704</v>
      </c>
      <c r="N20" s="231">
        <v>3.3016206776454502</v>
      </c>
      <c r="O20" s="231">
        <v>2.3867477830660571</v>
      </c>
      <c r="P20" s="231">
        <v>2.6233889038452829</v>
      </c>
      <c r="Q20" s="231">
        <v>3.5841824761935328</v>
      </c>
      <c r="R20" s="231">
        <v>3.2363976191007522</v>
      </c>
      <c r="S20" s="231">
        <v>3.3906018554413051</v>
      </c>
      <c r="T20" s="231">
        <v>3.3177778430643339</v>
      </c>
      <c r="U20" s="231">
        <v>3.2713541329288489</v>
      </c>
      <c r="V20" s="231">
        <v>3.3832651141098009</v>
      </c>
      <c r="W20" s="231">
        <v>3.7948461556497111</v>
      </c>
      <c r="DA20" s="73" t="s">
        <v>3140</v>
      </c>
    </row>
    <row r="21" spans="1:105" ht="12" customHeight="1" x14ac:dyDescent="0.25">
      <c r="A21" s="46" t="s">
        <v>70</v>
      </c>
      <c r="B21" s="231">
        <v>3.2600693893427168</v>
      </c>
      <c r="C21" s="231">
        <v>2.8204170188593101</v>
      </c>
      <c r="D21" s="231">
        <v>4.0097637628006799</v>
      </c>
      <c r="E21" s="231">
        <v>2.755938329926142</v>
      </c>
      <c r="F21" s="231">
        <v>2.9133455134444319</v>
      </c>
      <c r="G21" s="231">
        <v>2.8030857215897309</v>
      </c>
      <c r="H21" s="231">
        <v>3.480172592328453</v>
      </c>
      <c r="I21" s="231">
        <v>2.878120190586738</v>
      </c>
      <c r="J21" s="231">
        <v>2.2182962905094099</v>
      </c>
      <c r="K21" s="231">
        <v>2.0438799775760321</v>
      </c>
      <c r="L21" s="231">
        <v>1.6727904845578581</v>
      </c>
      <c r="M21" s="231">
        <v>1.481201498601844</v>
      </c>
      <c r="N21" s="231">
        <v>1.4807224152580589</v>
      </c>
      <c r="O21" s="231">
        <v>0.86481509710227944</v>
      </c>
      <c r="P21" s="231">
        <v>0.61263438001621062</v>
      </c>
      <c r="Q21" s="231">
        <v>0.95361943695243523</v>
      </c>
      <c r="R21" s="231">
        <v>1.0958273886794669</v>
      </c>
      <c r="S21" s="231">
        <v>1.2400070082619079</v>
      </c>
      <c r="T21" s="231">
        <v>1.0422503939088961</v>
      </c>
      <c r="U21" s="231">
        <v>0.78267458930537781</v>
      </c>
      <c r="V21" s="231">
        <v>0.76303681733609507</v>
      </c>
      <c r="W21" s="231">
        <v>0.93840015871070559</v>
      </c>
      <c r="DA21" s="73" t="s">
        <v>3141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1.102414906364434</v>
      </c>
      <c r="L22" s="231">
        <v>1.1031317633299631</v>
      </c>
      <c r="M22" s="231">
        <v>0.7354011187945374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4.888834961740593E-2</v>
      </c>
      <c r="U22" s="231">
        <v>3.6102165871206672E-4</v>
      </c>
      <c r="V22" s="231">
        <v>3.6102165871331561E-4</v>
      </c>
      <c r="W22" s="231">
        <v>3.6102165871266189E-4</v>
      </c>
      <c r="DA22" s="73" t="s">
        <v>3142</v>
      </c>
    </row>
    <row r="23" spans="1:105" ht="12" customHeight="1" x14ac:dyDescent="0.25">
      <c r="A23" s="46" t="s">
        <v>162</v>
      </c>
      <c r="B23" s="231">
        <v>0.75653283005740823</v>
      </c>
      <c r="C23" s="231">
        <v>1.5528186779478359</v>
      </c>
      <c r="D23" s="231">
        <v>2.363450068743159</v>
      </c>
      <c r="E23" s="231">
        <v>3.4399095285536672</v>
      </c>
      <c r="F23" s="231">
        <v>3.5124483733140561</v>
      </c>
      <c r="G23" s="231">
        <v>4.0134121198730082</v>
      </c>
      <c r="H23" s="231">
        <v>4.0117566790892001</v>
      </c>
      <c r="I23" s="231">
        <v>3.498665573677183</v>
      </c>
      <c r="J23" s="231">
        <v>1.575908242300319</v>
      </c>
      <c r="K23" s="231">
        <v>2.4699033995875359</v>
      </c>
      <c r="L23" s="231">
        <v>2.6747981570335662</v>
      </c>
      <c r="M23" s="231">
        <v>2.3477318441402328</v>
      </c>
      <c r="N23" s="231">
        <v>2.1360225669427679</v>
      </c>
      <c r="O23" s="231">
        <v>1.9039217190085711</v>
      </c>
      <c r="P23" s="231">
        <v>1.662200148442986</v>
      </c>
      <c r="Q23" s="231">
        <v>1.615510398417805</v>
      </c>
      <c r="R23" s="231">
        <v>2.0014509493191031</v>
      </c>
      <c r="S23" s="231">
        <v>2.187067416328317</v>
      </c>
      <c r="T23" s="231">
        <v>2.3244881786647889</v>
      </c>
      <c r="U23" s="231">
        <v>2.64243146449392</v>
      </c>
      <c r="V23" s="231">
        <v>2.623776268388653</v>
      </c>
      <c r="W23" s="231">
        <v>3.4781443110074051</v>
      </c>
      <c r="DA23" s="73" t="s">
        <v>3143</v>
      </c>
    </row>
    <row r="24" spans="1:105" ht="12" customHeight="1" x14ac:dyDescent="0.25">
      <c r="A24" s="46" t="s">
        <v>36</v>
      </c>
      <c r="B24" s="231">
        <v>0.30040743304695972</v>
      </c>
      <c r="C24" s="231">
        <v>2.730976664118839E-2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3144</v>
      </c>
    </row>
    <row r="25" spans="1:105" ht="12" customHeight="1" x14ac:dyDescent="0.25">
      <c r="A25" s="46" t="s">
        <v>73</v>
      </c>
      <c r="B25" s="231">
        <v>0.20537314114684119</v>
      </c>
      <c r="C25" s="231">
        <v>0.21200346669276701</v>
      </c>
      <c r="D25" s="231">
        <v>0.21863379223339449</v>
      </c>
      <c r="E25" s="231">
        <v>0.22524026768272909</v>
      </c>
      <c r="F25" s="231">
        <v>0.21863379223284821</v>
      </c>
      <c r="G25" s="231">
        <v>0.23187059322451789</v>
      </c>
      <c r="H25" s="231">
        <v>0.23850091876175281</v>
      </c>
      <c r="I25" s="231">
        <v>0.2318705932224718</v>
      </c>
      <c r="J25" s="231">
        <v>0.2318705932276135</v>
      </c>
      <c r="K25" s="231">
        <v>0.30475647399813333</v>
      </c>
      <c r="L25" s="231">
        <v>0.33125392607155879</v>
      </c>
      <c r="M25" s="231">
        <v>0.33125392607325388</v>
      </c>
      <c r="N25" s="231">
        <v>7.949235622462969E-2</v>
      </c>
      <c r="O25" s="231">
        <v>0.10598980829999589</v>
      </c>
      <c r="P25" s="231">
        <v>0.1059898082999452</v>
      </c>
      <c r="Q25" s="231">
        <v>4.6364578608763453E-2</v>
      </c>
      <c r="R25" s="231">
        <v>0.33723911501810772</v>
      </c>
      <c r="S25" s="231">
        <v>0.35128681913182552</v>
      </c>
      <c r="T25" s="231">
        <v>0.60925059699119455</v>
      </c>
      <c r="U25" s="231">
        <v>0.57528806615701111</v>
      </c>
      <c r="V25" s="231">
        <v>0.57445331294709301</v>
      </c>
      <c r="W25" s="231">
        <v>0.58055893646305512</v>
      </c>
      <c r="DA25" s="73" t="s">
        <v>3145</v>
      </c>
    </row>
    <row r="26" spans="1:105" ht="12" customHeight="1" x14ac:dyDescent="0.25">
      <c r="A26" s="46" t="s">
        <v>79</v>
      </c>
      <c r="B26" s="231">
        <v>0.2057081230596787</v>
      </c>
      <c r="C26" s="231">
        <v>0.1028540615297332</v>
      </c>
      <c r="D26" s="231">
        <v>0</v>
      </c>
      <c r="E26" s="231">
        <v>0</v>
      </c>
      <c r="F26" s="231">
        <v>9.0643337904124124</v>
      </c>
      <c r="G26" s="231">
        <v>10.42961215842521</v>
      </c>
      <c r="H26" s="231">
        <v>11.0968779177726</v>
      </c>
      <c r="I26" s="231">
        <v>11.41510041740294</v>
      </c>
      <c r="J26" s="231">
        <v>10.0087277026895</v>
      </c>
      <c r="K26" s="231">
        <v>10.788892049444231</v>
      </c>
      <c r="L26" s="231">
        <v>9.608390420299072</v>
      </c>
      <c r="M26" s="231">
        <v>15.104715086732391</v>
      </c>
      <c r="N26" s="231">
        <v>13.727495469118461</v>
      </c>
      <c r="O26" s="231">
        <v>15.252428901287519</v>
      </c>
      <c r="P26" s="231">
        <v>10.380110158203969</v>
      </c>
      <c r="Q26" s="231">
        <v>6.040501220737271</v>
      </c>
      <c r="R26" s="231">
        <v>3.7689953045693221</v>
      </c>
      <c r="S26" s="231">
        <v>3.9607568592629829</v>
      </c>
      <c r="T26" s="231">
        <v>2.2326687097314268</v>
      </c>
      <c r="U26" s="231">
        <v>2.1818575850587898</v>
      </c>
      <c r="V26" s="231">
        <v>2.0835672923908621</v>
      </c>
      <c r="W26" s="231">
        <v>1.444487054174971</v>
      </c>
      <c r="DA26" s="73" t="s">
        <v>3146</v>
      </c>
    </row>
    <row r="27" spans="1:105" ht="12" customHeight="1" x14ac:dyDescent="0.25">
      <c r="A27" s="57" t="s">
        <v>3071</v>
      </c>
      <c r="B27" s="263">
        <f t="shared" ref="B27:W27" si="0">B28+B34</f>
        <v>47.810987386555247</v>
      </c>
      <c r="C27" s="263">
        <f t="shared" si="0"/>
        <v>46.439510020252214</v>
      </c>
      <c r="D27" s="263">
        <f t="shared" si="0"/>
        <v>49.866031917363578</v>
      </c>
      <c r="E27" s="263">
        <f t="shared" si="0"/>
        <v>40.350117847356195</v>
      </c>
      <c r="F27" s="263">
        <f t="shared" si="0"/>
        <v>45.757016295218349</v>
      </c>
      <c r="G27" s="263">
        <f t="shared" si="0"/>
        <v>43.415267906878398</v>
      </c>
      <c r="H27" s="263">
        <f t="shared" si="0"/>
        <v>38.543747424129386</v>
      </c>
      <c r="I27" s="263">
        <f t="shared" si="0"/>
        <v>40.362508734502462</v>
      </c>
      <c r="J27" s="263">
        <f t="shared" si="0"/>
        <v>33.371607273141841</v>
      </c>
      <c r="K27" s="263">
        <f t="shared" si="0"/>
        <v>34.921120043854543</v>
      </c>
      <c r="L27" s="263">
        <f t="shared" si="0"/>
        <v>35.857250827145442</v>
      </c>
      <c r="M27" s="263">
        <f t="shared" si="0"/>
        <v>33.022869758435576</v>
      </c>
      <c r="N27" s="263">
        <f t="shared" si="0"/>
        <v>25.994461026634948</v>
      </c>
      <c r="O27" s="263">
        <f t="shared" si="0"/>
        <v>21.52089757854575</v>
      </c>
      <c r="P27" s="263">
        <f t="shared" si="0"/>
        <v>18.938359138062456</v>
      </c>
      <c r="Q27" s="263">
        <f t="shared" si="0"/>
        <v>21.510624905025409</v>
      </c>
      <c r="R27" s="263">
        <f t="shared" si="0"/>
        <v>19.177190787188714</v>
      </c>
      <c r="S27" s="263">
        <f t="shared" si="0"/>
        <v>20.536500717566469</v>
      </c>
      <c r="T27" s="263">
        <f t="shared" si="0"/>
        <v>19.290808055936004</v>
      </c>
      <c r="U27" s="263">
        <f t="shared" si="0"/>
        <v>18.615781107983437</v>
      </c>
      <c r="V27" s="263">
        <f t="shared" si="0"/>
        <v>19.356853355229468</v>
      </c>
      <c r="W27" s="263">
        <f t="shared" si="0"/>
        <v>21.025062256869138</v>
      </c>
      <c r="DA27" s="70"/>
    </row>
    <row r="28" spans="1:105" ht="12" customHeight="1" x14ac:dyDescent="0.25">
      <c r="A28" s="60" t="s">
        <v>3072</v>
      </c>
      <c r="B28" s="264">
        <v>46.093901751221139</v>
      </c>
      <c r="C28" s="264">
        <v>44.593931430997941</v>
      </c>
      <c r="D28" s="264">
        <v>47.898439131051319</v>
      </c>
      <c r="E28" s="264">
        <v>37.992153635068959</v>
      </c>
      <c r="F28" s="264">
        <v>43.413110890741791</v>
      </c>
      <c r="G28" s="264">
        <v>41.259001237397527</v>
      </c>
      <c r="H28" s="264">
        <v>36.300133421753721</v>
      </c>
      <c r="I28" s="264">
        <v>38.236815053055857</v>
      </c>
      <c r="J28" s="264">
        <v>30.986984269200629</v>
      </c>
      <c r="K28" s="264">
        <v>32.614710722564901</v>
      </c>
      <c r="L28" s="264">
        <v>33.397693347156903</v>
      </c>
      <c r="M28" s="264">
        <v>30.663234011011529</v>
      </c>
      <c r="N28" s="264">
        <v>23.925204470790501</v>
      </c>
      <c r="O28" s="264">
        <v>19.559079502563701</v>
      </c>
      <c r="P28" s="264">
        <v>18.180458838893131</v>
      </c>
      <c r="Q28" s="264">
        <v>20.733417007080369</v>
      </c>
      <c r="R28" s="264">
        <v>18.39181437502106</v>
      </c>
      <c r="S28" s="264">
        <v>19.736383924766692</v>
      </c>
      <c r="T28" s="264">
        <v>18.46008046247567</v>
      </c>
      <c r="U28" s="264">
        <v>17.761068013097699</v>
      </c>
      <c r="V28" s="264">
        <v>18.48924661202329</v>
      </c>
      <c r="W28" s="264">
        <v>20.462265977324449</v>
      </c>
      <c r="DA28" s="72" t="s">
        <v>3147</v>
      </c>
    </row>
    <row r="29" spans="1:105" ht="12" customHeight="1" x14ac:dyDescent="0.25">
      <c r="A29" s="59" t="s">
        <v>30</v>
      </c>
      <c r="B29" s="232">
        <v>3.2944247333010241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2.2611270115528839E-2</v>
      </c>
      <c r="T29" s="232">
        <v>1.292498425930816E-2</v>
      </c>
      <c r="U29" s="232">
        <v>2.4649808443584911E-2</v>
      </c>
      <c r="V29" s="232">
        <v>4.3556096061030683E-2</v>
      </c>
      <c r="W29" s="232">
        <v>2.021699845633642E-2</v>
      </c>
      <c r="DA29" s="71" t="s">
        <v>3148</v>
      </c>
    </row>
    <row r="30" spans="1:105" ht="12" customHeight="1" x14ac:dyDescent="0.25">
      <c r="A30" s="59" t="s">
        <v>33</v>
      </c>
      <c r="B30" s="232">
        <v>3.076262641866808</v>
      </c>
      <c r="C30" s="232">
        <v>3.0745202280544972</v>
      </c>
      <c r="D30" s="232">
        <v>3.2924435123544931</v>
      </c>
      <c r="E30" s="232">
        <v>2.9668386301290481</v>
      </c>
      <c r="F30" s="232">
        <v>2.7853509591257191</v>
      </c>
      <c r="G30" s="232">
        <v>2.3446056264729389</v>
      </c>
      <c r="H30" s="232">
        <v>2.6058072906933738</v>
      </c>
      <c r="I30" s="232">
        <v>2.6639612545733682</v>
      </c>
      <c r="J30" s="232">
        <v>3.5295239137660248</v>
      </c>
      <c r="K30" s="232">
        <v>3.3374063585259481</v>
      </c>
      <c r="L30" s="232">
        <v>3.0967991474732939</v>
      </c>
      <c r="M30" s="232">
        <v>2.525613187204391</v>
      </c>
      <c r="N30" s="232">
        <v>2.4792063309290948</v>
      </c>
      <c r="O30" s="232">
        <v>2.1336719456066331</v>
      </c>
      <c r="P30" s="232">
        <v>2.2860473512709061</v>
      </c>
      <c r="Q30" s="232">
        <v>2.2913032150820851</v>
      </c>
      <c r="R30" s="232">
        <v>2.037404329555248</v>
      </c>
      <c r="S30" s="232">
        <v>2.3482299150170571</v>
      </c>
      <c r="T30" s="232">
        <v>2.2555893356012811</v>
      </c>
      <c r="U30" s="232">
        <v>2.115608676867506</v>
      </c>
      <c r="V30" s="232">
        <v>2.0526651636614979</v>
      </c>
      <c r="W30" s="232">
        <v>2.141831555870267</v>
      </c>
      <c r="DA30" s="71" t="s">
        <v>3149</v>
      </c>
    </row>
    <row r="31" spans="1:105" ht="12" customHeight="1" x14ac:dyDescent="0.25">
      <c r="A31" s="59" t="s">
        <v>160</v>
      </c>
      <c r="B31" s="232">
        <v>29.683607681319931</v>
      </c>
      <c r="C31" s="232">
        <v>33.429225843456948</v>
      </c>
      <c r="D31" s="232">
        <v>33.670802282041677</v>
      </c>
      <c r="E31" s="232">
        <v>25.299976956233738</v>
      </c>
      <c r="F31" s="232">
        <v>29.02328123653065</v>
      </c>
      <c r="G31" s="232">
        <v>25.138032146158501</v>
      </c>
      <c r="H31" s="232">
        <v>22.396173091109961</v>
      </c>
      <c r="I31" s="232">
        <v>22.438560017867779</v>
      </c>
      <c r="J31" s="232">
        <v>19.357175955157789</v>
      </c>
      <c r="K31" s="232">
        <v>17.965991648397338</v>
      </c>
      <c r="L31" s="232">
        <v>20.129926628904158</v>
      </c>
      <c r="M31" s="232">
        <v>16.92348421131047</v>
      </c>
      <c r="N31" s="232">
        <v>10.93121159928058</v>
      </c>
      <c r="O31" s="232">
        <v>8.7246793414523136</v>
      </c>
      <c r="P31" s="232">
        <v>9.4003372732427817</v>
      </c>
      <c r="Q31" s="232">
        <v>11.04944194164962</v>
      </c>
      <c r="R31" s="232">
        <v>8.6216247295240631</v>
      </c>
      <c r="S31" s="232">
        <v>9.08372841337426</v>
      </c>
      <c r="T31" s="232">
        <v>8.9089912048831081</v>
      </c>
      <c r="U31" s="232">
        <v>8.6228252763749236</v>
      </c>
      <c r="V31" s="232">
        <v>8.8650666110945018</v>
      </c>
      <c r="W31" s="232">
        <v>9.8944205411329058</v>
      </c>
      <c r="DA31" s="71" t="s">
        <v>3150</v>
      </c>
    </row>
    <row r="32" spans="1:105" ht="12" customHeight="1" x14ac:dyDescent="0.25">
      <c r="A32" s="59" t="s">
        <v>70</v>
      </c>
      <c r="B32" s="232">
        <v>8.8682780144863109</v>
      </c>
      <c r="C32" s="232">
        <v>6.7793580180024984</v>
      </c>
      <c r="D32" s="232">
        <v>8.7826692251930059</v>
      </c>
      <c r="E32" s="232">
        <v>6.8530535553452667</v>
      </c>
      <c r="F32" s="232">
        <v>7.2903238844389744</v>
      </c>
      <c r="G32" s="232">
        <v>9.0915122636230858</v>
      </c>
      <c r="H32" s="232">
        <v>6.90618497767524</v>
      </c>
      <c r="I32" s="232">
        <v>8.787685461545804</v>
      </c>
      <c r="J32" s="232">
        <v>5.0004832233706384</v>
      </c>
      <c r="K32" s="232">
        <v>5.3444164175679898</v>
      </c>
      <c r="L32" s="232">
        <v>4.3882367244512324</v>
      </c>
      <c r="M32" s="232">
        <v>4.1027656190910946</v>
      </c>
      <c r="N32" s="232">
        <v>4.1677439470879269</v>
      </c>
      <c r="O32" s="232">
        <v>2.5150977779713211</v>
      </c>
      <c r="P32" s="232">
        <v>1.6546693326200981</v>
      </c>
      <c r="Q32" s="232">
        <v>2.6635384998482881</v>
      </c>
      <c r="R32" s="232">
        <v>2.9823028687443278</v>
      </c>
      <c r="S32" s="232">
        <v>3.3788982275657231</v>
      </c>
      <c r="T32" s="232">
        <v>2.848620214017326</v>
      </c>
      <c r="U32" s="232">
        <v>2.133521564706264</v>
      </c>
      <c r="V32" s="232">
        <v>2.0669702852555938</v>
      </c>
      <c r="W32" s="232">
        <v>2.5391322735722759</v>
      </c>
      <c r="DA32" s="71" t="s">
        <v>3151</v>
      </c>
    </row>
    <row r="33" spans="1:105" ht="12" customHeight="1" x14ac:dyDescent="0.25">
      <c r="A33" s="59" t="s">
        <v>162</v>
      </c>
      <c r="B33" s="232">
        <v>1.171328680247061</v>
      </c>
      <c r="C33" s="232">
        <v>1.310827341483999</v>
      </c>
      <c r="D33" s="232">
        <v>2.152524111462137</v>
      </c>
      <c r="E33" s="232">
        <v>2.872284493360894</v>
      </c>
      <c r="F33" s="232">
        <v>4.3141548106464489</v>
      </c>
      <c r="G33" s="232">
        <v>4.684851201143001</v>
      </c>
      <c r="H33" s="232">
        <v>4.3919680622751516</v>
      </c>
      <c r="I33" s="232">
        <v>4.3466083190689142</v>
      </c>
      <c r="J33" s="232">
        <v>3.099801176906178</v>
      </c>
      <c r="K33" s="232">
        <v>5.9668962980736238</v>
      </c>
      <c r="L33" s="232">
        <v>5.7827308463282163</v>
      </c>
      <c r="M33" s="232">
        <v>7.1113709934055649</v>
      </c>
      <c r="N33" s="232">
        <v>6.3470425934928976</v>
      </c>
      <c r="O33" s="232">
        <v>6.1856304375334359</v>
      </c>
      <c r="P33" s="232">
        <v>4.8394048817593456</v>
      </c>
      <c r="Q33" s="232">
        <v>4.7291333505003816</v>
      </c>
      <c r="R33" s="232">
        <v>4.7504824471974292</v>
      </c>
      <c r="S33" s="232">
        <v>4.9029160986941198</v>
      </c>
      <c r="T33" s="232">
        <v>4.4339547237146464</v>
      </c>
      <c r="U33" s="232">
        <v>4.8644626867054166</v>
      </c>
      <c r="V33" s="232">
        <v>5.4609884559506643</v>
      </c>
      <c r="W33" s="232">
        <v>5.866664608292659</v>
      </c>
      <c r="DA33" s="71" t="s">
        <v>3152</v>
      </c>
    </row>
    <row r="34" spans="1:105" ht="12" customHeight="1" x14ac:dyDescent="0.25">
      <c r="A34" s="60" t="s">
        <v>3079</v>
      </c>
      <c r="B34" s="264">
        <v>1.7170856353341111</v>
      </c>
      <c r="C34" s="264">
        <v>1.8455785892542711</v>
      </c>
      <c r="D34" s="264">
        <v>1.96759278631226</v>
      </c>
      <c r="E34" s="264">
        <v>2.357964212287238</v>
      </c>
      <c r="F34" s="264">
        <v>2.343905404476561</v>
      </c>
      <c r="G34" s="264">
        <v>2.1562666694808699</v>
      </c>
      <c r="H34" s="264">
        <v>2.2436140023756632</v>
      </c>
      <c r="I34" s="264">
        <v>2.125693681446609</v>
      </c>
      <c r="J34" s="264">
        <v>2.3846230039412082</v>
      </c>
      <c r="K34" s="264">
        <v>2.3064093212896459</v>
      </c>
      <c r="L34" s="264">
        <v>2.4595574799885398</v>
      </c>
      <c r="M34" s="264">
        <v>2.359635747424047</v>
      </c>
      <c r="N34" s="264">
        <v>2.069256555844448</v>
      </c>
      <c r="O34" s="264">
        <v>1.961818075982048</v>
      </c>
      <c r="P34" s="264">
        <v>0.757900299169325</v>
      </c>
      <c r="Q34" s="264">
        <v>0.77720789794504042</v>
      </c>
      <c r="R34" s="264">
        <v>0.78537641216765364</v>
      </c>
      <c r="S34" s="264">
        <v>0.80011679279977665</v>
      </c>
      <c r="T34" s="264">
        <v>0.83072759346033442</v>
      </c>
      <c r="U34" s="264">
        <v>0.85471309488573877</v>
      </c>
      <c r="V34" s="264">
        <v>0.86760674320617936</v>
      </c>
      <c r="W34" s="264">
        <v>0.56279627954468858</v>
      </c>
      <c r="DA34" s="72" t="s">
        <v>3153</v>
      </c>
    </row>
    <row r="35" spans="1:105" ht="12" customHeight="1" x14ac:dyDescent="0.25">
      <c r="A35" s="57" t="s">
        <v>3081</v>
      </c>
      <c r="B35" s="263">
        <f t="shared" ref="B35:W35" si="1">B36+B42+B53</f>
        <v>1.6269434062705395</v>
      </c>
      <c r="C35" s="263">
        <f t="shared" si="1"/>
        <v>0.73656615386899182</v>
      </c>
      <c r="D35" s="263">
        <f t="shared" si="1"/>
        <v>0.8917609542963264</v>
      </c>
      <c r="E35" s="263">
        <f t="shared" si="1"/>
        <v>1.1558645456512435</v>
      </c>
      <c r="F35" s="263">
        <f t="shared" si="1"/>
        <v>1.1547429150253494</v>
      </c>
      <c r="G35" s="263">
        <f t="shared" si="1"/>
        <v>1.0518153350817769</v>
      </c>
      <c r="H35" s="263">
        <f t="shared" si="1"/>
        <v>1.9492205517878485</v>
      </c>
      <c r="I35" s="263">
        <f t="shared" si="1"/>
        <v>1.3205015670195479</v>
      </c>
      <c r="J35" s="263">
        <f t="shared" si="1"/>
        <v>0.82181831550332318</v>
      </c>
      <c r="K35" s="263">
        <f t="shared" si="1"/>
        <v>1.2321979984667746</v>
      </c>
      <c r="L35" s="263">
        <f t="shared" si="1"/>
        <v>1.4850047034993021</v>
      </c>
      <c r="M35" s="263">
        <f t="shared" si="1"/>
        <v>1.3066629442822348</v>
      </c>
      <c r="N35" s="263">
        <f t="shared" si="1"/>
        <v>1.1062686957778141</v>
      </c>
      <c r="O35" s="263">
        <f t="shared" si="1"/>
        <v>0.92052045848505815</v>
      </c>
      <c r="P35" s="263">
        <f t="shared" si="1"/>
        <v>0.81450781845415221</v>
      </c>
      <c r="Q35" s="263">
        <f t="shared" si="1"/>
        <v>0.74155777626844843</v>
      </c>
      <c r="R35" s="263">
        <f t="shared" si="1"/>
        <v>0.89537528750399265</v>
      </c>
      <c r="S35" s="263">
        <f t="shared" si="1"/>
        <v>0.97223267305839167</v>
      </c>
      <c r="T35" s="263">
        <f t="shared" si="1"/>
        <v>0.83753658516369411</v>
      </c>
      <c r="U35" s="263">
        <f t="shared" si="1"/>
        <v>0.89062268457965477</v>
      </c>
      <c r="V35" s="263">
        <f t="shared" si="1"/>
        <v>0.80893513004610518</v>
      </c>
      <c r="W35" s="263">
        <f t="shared" si="1"/>
        <v>0.88692228414376528</v>
      </c>
      <c r="DA35" s="70"/>
    </row>
    <row r="36" spans="1:105" ht="12" customHeight="1" x14ac:dyDescent="0.25">
      <c r="A36" s="60" t="s">
        <v>3082</v>
      </c>
      <c r="B36" s="264">
        <v>0.67757195520609326</v>
      </c>
      <c r="C36" s="264">
        <v>0.24280516552252801</v>
      </c>
      <c r="D36" s="264">
        <v>0.31166217797044699</v>
      </c>
      <c r="E36" s="264">
        <v>0.41563509968956341</v>
      </c>
      <c r="F36" s="264">
        <v>0.41600222995901792</v>
      </c>
      <c r="G36" s="264">
        <v>0.37765034820448973</v>
      </c>
      <c r="H36" s="264">
        <v>0.80386598990378277</v>
      </c>
      <c r="I36" s="264">
        <v>0.50900544985567908</v>
      </c>
      <c r="J36" s="264">
        <v>0.25189461054491868</v>
      </c>
      <c r="K36" s="264">
        <v>0.45269769864634329</v>
      </c>
      <c r="L36" s="264">
        <v>0.56451237060956805</v>
      </c>
      <c r="M36" s="264">
        <v>0.40546181202216569</v>
      </c>
      <c r="N36" s="264">
        <v>0.33241812886708649</v>
      </c>
      <c r="O36" s="264">
        <v>0.23661496520151801</v>
      </c>
      <c r="P36" s="264">
        <v>0.2625289074638622</v>
      </c>
      <c r="Q36" s="264">
        <v>0.21492997562296531</v>
      </c>
      <c r="R36" s="264">
        <v>0.29141844828909541</v>
      </c>
      <c r="S36" s="264">
        <v>0.327664858429698</v>
      </c>
      <c r="T36" s="264">
        <v>0.30579206388408148</v>
      </c>
      <c r="U36" s="264">
        <v>0.33078795830704127</v>
      </c>
      <c r="V36" s="264">
        <v>0.28846149038082608</v>
      </c>
      <c r="W36" s="264">
        <v>0.36391957220250171</v>
      </c>
      <c r="DA36" s="72" t="s">
        <v>3154</v>
      </c>
    </row>
    <row r="37" spans="1:105" ht="12" customHeight="1" x14ac:dyDescent="0.25">
      <c r="A37" s="59" t="s">
        <v>30</v>
      </c>
      <c r="B37" s="232">
        <v>0.56868045991505789</v>
      </c>
      <c r="C37" s="232">
        <v>0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3.188373163085768E-3</v>
      </c>
      <c r="T37" s="232">
        <v>2.2310984733329578E-3</v>
      </c>
      <c r="U37" s="232">
        <v>4.2550264575235853E-3</v>
      </c>
      <c r="V37" s="232">
        <v>7.5186118200588677E-3</v>
      </c>
      <c r="W37" s="232">
        <v>3.4898390192485479E-3</v>
      </c>
      <c r="DA37" s="71" t="s">
        <v>3155</v>
      </c>
    </row>
    <row r="38" spans="1:105" ht="12" customHeight="1" x14ac:dyDescent="0.25">
      <c r="A38" s="59" t="s">
        <v>33</v>
      </c>
      <c r="B38" s="232">
        <v>0</v>
      </c>
      <c r="C38" s="232">
        <v>0</v>
      </c>
      <c r="D38" s="232">
        <v>0</v>
      </c>
      <c r="E38" s="232">
        <v>5.7434347251721932E-2</v>
      </c>
      <c r="F38" s="232">
        <v>5.7395212625163512E-2</v>
      </c>
      <c r="G38" s="232">
        <v>1.92224738168763E-2</v>
      </c>
      <c r="H38" s="232">
        <v>1.8924313220228691E-2</v>
      </c>
      <c r="I38" s="232">
        <v>7.4145959940884271E-2</v>
      </c>
      <c r="J38" s="232">
        <v>3.7841613138680667E-2</v>
      </c>
      <c r="K38" s="232">
        <v>3.7421692473921922E-2</v>
      </c>
      <c r="L38" s="232">
        <v>3.727906407020553E-2</v>
      </c>
      <c r="M38" s="232">
        <v>5.116460160899914E-2</v>
      </c>
      <c r="N38" s="232">
        <v>5.2422155889813679E-2</v>
      </c>
      <c r="O38" s="232">
        <v>2.9187785724018742E-2</v>
      </c>
      <c r="P38" s="232">
        <v>5.6330768573687517E-2</v>
      </c>
      <c r="Q38" s="232">
        <v>6.0190689514543073E-2</v>
      </c>
      <c r="R38" s="232">
        <v>5.6574419143636152E-2</v>
      </c>
      <c r="S38" s="232">
        <v>5.5837020799173437E-2</v>
      </c>
      <c r="T38" s="232">
        <v>5.0653733595041987E-2</v>
      </c>
      <c r="U38" s="232">
        <v>4.7999549201452919E-2</v>
      </c>
      <c r="V38" s="232">
        <v>4.5688053589330181E-2</v>
      </c>
      <c r="W38" s="232">
        <v>5.7486425678417982E-2</v>
      </c>
      <c r="DA38" s="71" t="s">
        <v>3156</v>
      </c>
    </row>
    <row r="39" spans="1:105" ht="12" customHeight="1" x14ac:dyDescent="0.25">
      <c r="A39" s="59" t="s">
        <v>160</v>
      </c>
      <c r="B39" s="232">
        <v>6.6548167600696304E-2</v>
      </c>
      <c r="C39" s="232">
        <v>5.1193824248804143E-2</v>
      </c>
      <c r="D39" s="232">
        <v>0</v>
      </c>
      <c r="E39" s="232">
        <v>1.673924361313793E-2</v>
      </c>
      <c r="F39" s="232">
        <v>1.6723761753364791E-2</v>
      </c>
      <c r="G39" s="232">
        <v>0</v>
      </c>
      <c r="H39" s="232">
        <v>0.27780972752194089</v>
      </c>
      <c r="I39" s="232">
        <v>4.9549424929349987E-2</v>
      </c>
      <c r="J39" s="232">
        <v>3.3793606764451048E-2</v>
      </c>
      <c r="K39" s="232">
        <v>0.21459114468983961</v>
      </c>
      <c r="L39" s="232">
        <v>0.3133015201353922</v>
      </c>
      <c r="M39" s="232">
        <v>2.2824424233034199E-2</v>
      </c>
      <c r="N39" s="232">
        <v>2.339055613348218E-2</v>
      </c>
      <c r="O39" s="232">
        <v>2.6060976933563681E-2</v>
      </c>
      <c r="P39" s="232">
        <v>2.5024562552436971E-2</v>
      </c>
      <c r="Q39" s="232">
        <v>2.6789671751183339E-2</v>
      </c>
      <c r="R39" s="232">
        <v>2.511414495660701E-2</v>
      </c>
      <c r="S39" s="232">
        <v>1.6373409652773379E-2</v>
      </c>
      <c r="T39" s="232">
        <v>1.127111883159178E-2</v>
      </c>
      <c r="U39" s="232">
        <v>1.156939767323382E-2</v>
      </c>
      <c r="V39" s="232">
        <v>1.1697608476205049E-2</v>
      </c>
      <c r="W39" s="232">
        <v>9.7880850952335174E-3</v>
      </c>
      <c r="DA39" s="71" t="s">
        <v>3157</v>
      </c>
    </row>
    <row r="40" spans="1:105" ht="12" customHeight="1" x14ac:dyDescent="0.25">
      <c r="A40" s="59" t="s">
        <v>70</v>
      </c>
      <c r="B40" s="232">
        <v>0</v>
      </c>
      <c r="C40" s="232">
        <v>4.4536315430684467E-2</v>
      </c>
      <c r="D40" s="232">
        <v>0.1026457222591917</v>
      </c>
      <c r="E40" s="232">
        <v>2.9141594966209439E-2</v>
      </c>
      <c r="F40" s="232">
        <v>4.3448019535554633E-2</v>
      </c>
      <c r="G40" s="232">
        <v>0</v>
      </c>
      <c r="H40" s="232">
        <v>0.14325161860137911</v>
      </c>
      <c r="I40" s="232">
        <v>8.6180490569190943E-2</v>
      </c>
      <c r="J40" s="232">
        <v>5.8642818655560057E-2</v>
      </c>
      <c r="K40" s="232">
        <v>4.3494053441048348E-2</v>
      </c>
      <c r="L40" s="232">
        <v>2.888552062918591E-2</v>
      </c>
      <c r="M40" s="232">
        <v>3.9644668988404561E-2</v>
      </c>
      <c r="N40" s="232">
        <v>0</v>
      </c>
      <c r="O40" s="232">
        <v>0</v>
      </c>
      <c r="P40" s="232">
        <v>0</v>
      </c>
      <c r="Q40" s="232">
        <v>0</v>
      </c>
      <c r="R40" s="232">
        <v>0</v>
      </c>
      <c r="S40" s="232">
        <v>9.619556963304433E-4</v>
      </c>
      <c r="T40" s="232">
        <v>0</v>
      </c>
      <c r="U40" s="232">
        <v>0</v>
      </c>
      <c r="V40" s="232">
        <v>0</v>
      </c>
      <c r="W40" s="232">
        <v>1.9046015525871749E-4</v>
      </c>
      <c r="DA40" s="71" t="s">
        <v>3158</v>
      </c>
    </row>
    <row r="41" spans="1:105" ht="12" customHeight="1" x14ac:dyDescent="0.25">
      <c r="A41" s="59" t="s">
        <v>162</v>
      </c>
      <c r="B41" s="232">
        <v>4.2343327690339057E-2</v>
      </c>
      <c r="C41" s="232">
        <v>0.14707502584303939</v>
      </c>
      <c r="D41" s="232">
        <v>0.20901645571125529</v>
      </c>
      <c r="E41" s="232">
        <v>0.31231991385849411</v>
      </c>
      <c r="F41" s="232">
        <v>0.29843523604493499</v>
      </c>
      <c r="G41" s="232">
        <v>0.35842787438761342</v>
      </c>
      <c r="H41" s="232">
        <v>0.36388033056023411</v>
      </c>
      <c r="I41" s="232">
        <v>0.29912957441625382</v>
      </c>
      <c r="J41" s="232">
        <v>0.1216165719862269</v>
      </c>
      <c r="K41" s="232">
        <v>0.15719080804153349</v>
      </c>
      <c r="L41" s="232">
        <v>0.18504626577478431</v>
      </c>
      <c r="M41" s="232">
        <v>0.2918281171917278</v>
      </c>
      <c r="N41" s="232">
        <v>0.25660541684379062</v>
      </c>
      <c r="O41" s="232">
        <v>0.18136620254393551</v>
      </c>
      <c r="P41" s="232">
        <v>0.1811735763377377</v>
      </c>
      <c r="Q41" s="232">
        <v>0.12794961435723889</v>
      </c>
      <c r="R41" s="232">
        <v>0.20972988418885219</v>
      </c>
      <c r="S41" s="232">
        <v>0.25130409911833501</v>
      </c>
      <c r="T41" s="232">
        <v>0.2416361129841148</v>
      </c>
      <c r="U41" s="232">
        <v>0.26696398497483098</v>
      </c>
      <c r="V41" s="232">
        <v>0.223557216495232</v>
      </c>
      <c r="W41" s="232">
        <v>0.29296476225434293</v>
      </c>
      <c r="DA41" s="71" t="s">
        <v>3159</v>
      </c>
    </row>
    <row r="42" spans="1:105" ht="12" customHeight="1" x14ac:dyDescent="0.25">
      <c r="A42" s="60" t="s">
        <v>3089</v>
      </c>
      <c r="B42" s="264">
        <v>0.73531193333711431</v>
      </c>
      <c r="C42" s="264">
        <v>0.26368296858201162</v>
      </c>
      <c r="D42" s="264">
        <v>0.33480992511501612</v>
      </c>
      <c r="E42" s="264">
        <v>0.4462751598655762</v>
      </c>
      <c r="F42" s="264">
        <v>0.44653903236127518</v>
      </c>
      <c r="G42" s="264">
        <v>0.40535521183611239</v>
      </c>
      <c r="H42" s="264">
        <v>0.86565568057499631</v>
      </c>
      <c r="I42" s="264">
        <v>0.54649770652958596</v>
      </c>
      <c r="J42" s="264">
        <v>0.27264601555193962</v>
      </c>
      <c r="K42" s="264">
        <v>0.49197307529675838</v>
      </c>
      <c r="L42" s="264">
        <v>0.6138729790527</v>
      </c>
      <c r="M42" s="264">
        <v>0.60703846517359017</v>
      </c>
      <c r="N42" s="264">
        <v>0.5158878588877267</v>
      </c>
      <c r="O42" s="264">
        <v>0.43933654309733339</v>
      </c>
      <c r="P42" s="264">
        <v>0.45749569525130429</v>
      </c>
      <c r="Q42" s="264">
        <v>0.42973761393349852</v>
      </c>
      <c r="R42" s="264">
        <v>0.50604832925853871</v>
      </c>
      <c r="S42" s="264">
        <v>0.54482170338775182</v>
      </c>
      <c r="T42" s="264">
        <v>0.42818233174192838</v>
      </c>
      <c r="U42" s="264">
        <v>0.45328239765163808</v>
      </c>
      <c r="V42" s="264">
        <v>0.41231393160764429</v>
      </c>
      <c r="W42" s="264">
        <v>0.45284202938763468</v>
      </c>
      <c r="DA42" s="72" t="s">
        <v>3160</v>
      </c>
    </row>
    <row r="43" spans="1:105" ht="12" customHeight="1" x14ac:dyDescent="0.25">
      <c r="A43" s="64" t="s">
        <v>30</v>
      </c>
      <c r="B43" s="231">
        <v>0.57093525310547188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1.2005280826948119E-3</v>
      </c>
      <c r="T43" s="231">
        <v>1.154189758818648E-3</v>
      </c>
      <c r="U43" s="231">
        <v>2.3314127305401979E-3</v>
      </c>
      <c r="V43" s="231">
        <v>3.742378794499149E-3</v>
      </c>
      <c r="W43" s="231">
        <v>2.3787428244922359E-3</v>
      </c>
      <c r="DA43" s="73" t="s">
        <v>3161</v>
      </c>
    </row>
    <row r="44" spans="1:105" ht="12" customHeight="1" x14ac:dyDescent="0.25">
      <c r="A44" s="64" t="s">
        <v>32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3162</v>
      </c>
    </row>
    <row r="45" spans="1:105" ht="12" customHeight="1" x14ac:dyDescent="0.25">
      <c r="A45" s="64" t="s">
        <v>33</v>
      </c>
      <c r="B45" s="231">
        <v>0</v>
      </c>
      <c r="C45" s="231">
        <v>0</v>
      </c>
      <c r="D45" s="231">
        <v>0</v>
      </c>
      <c r="E45" s="231">
        <v>5.8530562939681688E-2</v>
      </c>
      <c r="F45" s="231">
        <v>5.8590477671884161E-2</v>
      </c>
      <c r="G45" s="231">
        <v>1.9445300564339359E-2</v>
      </c>
      <c r="H45" s="231">
        <v>1.9727283125727781E-2</v>
      </c>
      <c r="I45" s="231">
        <v>7.6204947792875219E-2</v>
      </c>
      <c r="J45" s="231">
        <v>3.7376977825159419E-2</v>
      </c>
      <c r="K45" s="231">
        <v>3.777411381787122E-2</v>
      </c>
      <c r="L45" s="231">
        <v>3.7909003280356082E-2</v>
      </c>
      <c r="M45" s="231">
        <v>2.4776887584521241E-2</v>
      </c>
      <c r="N45" s="231">
        <v>2.3587567526713361E-2</v>
      </c>
      <c r="O45" s="231">
        <v>8.9785905569327792E-3</v>
      </c>
      <c r="P45" s="231">
        <v>1.989103407751017E-2</v>
      </c>
      <c r="Q45" s="231">
        <v>1.624055038389258E-2</v>
      </c>
      <c r="R45" s="231">
        <v>1.966060385683575E-2</v>
      </c>
      <c r="S45" s="231">
        <v>2.1234051367752312E-2</v>
      </c>
      <c r="T45" s="231">
        <v>2.6465334418324021E-2</v>
      </c>
      <c r="U45" s="231">
        <v>2.6562044755349321E-2</v>
      </c>
      <c r="V45" s="231">
        <v>2.296784157249137E-2</v>
      </c>
      <c r="W45" s="231">
        <v>3.957444658657016E-2</v>
      </c>
      <c r="DA45" s="73" t="s">
        <v>3163</v>
      </c>
    </row>
    <row r="46" spans="1:105" ht="12" customHeight="1" x14ac:dyDescent="0.25">
      <c r="A46" s="64" t="s">
        <v>160</v>
      </c>
      <c r="B46" s="231">
        <v>6.8761202881828118E-2</v>
      </c>
      <c r="C46" s="231">
        <v>5.126979558988002E-2</v>
      </c>
      <c r="D46" s="231">
        <v>0</v>
      </c>
      <c r="E46" s="231">
        <v>1.7383139061921252E-2</v>
      </c>
      <c r="F46" s="231">
        <v>1.7396693205035431E-2</v>
      </c>
      <c r="G46" s="231">
        <v>0</v>
      </c>
      <c r="H46" s="231">
        <v>0.29510458808506801</v>
      </c>
      <c r="I46" s="231">
        <v>5.1893822162446888E-2</v>
      </c>
      <c r="J46" s="231">
        <v>3.4013431652267591E-2</v>
      </c>
      <c r="K46" s="231">
        <v>0.22073134955679971</v>
      </c>
      <c r="L46" s="231">
        <v>0.324654353269831</v>
      </c>
      <c r="M46" s="231">
        <v>1.1263110566806161E-2</v>
      </c>
      <c r="N46" s="231">
        <v>1.072482438957126E-2</v>
      </c>
      <c r="O46" s="231">
        <v>8.169191425924956E-3</v>
      </c>
      <c r="P46" s="231">
        <v>9.0044987511275192E-3</v>
      </c>
      <c r="Q46" s="231">
        <v>7.3658043699365346E-3</v>
      </c>
      <c r="R46" s="231">
        <v>8.8935778017182505E-3</v>
      </c>
      <c r="S46" s="231">
        <v>6.3449925446076296E-3</v>
      </c>
      <c r="T46" s="231">
        <v>6.0008713451350261E-3</v>
      </c>
      <c r="U46" s="231">
        <v>6.5240376376284499E-3</v>
      </c>
      <c r="V46" s="231">
        <v>5.9923334422604261E-3</v>
      </c>
      <c r="W46" s="231">
        <v>6.8663927875138916E-3</v>
      </c>
      <c r="DA46" s="73" t="s">
        <v>3164</v>
      </c>
    </row>
    <row r="47" spans="1:105" ht="12" customHeight="1" x14ac:dyDescent="0.25">
      <c r="A47" s="64" t="s">
        <v>70</v>
      </c>
      <c r="B47" s="231">
        <v>0</v>
      </c>
      <c r="C47" s="231">
        <v>4.3240995798542348E-2</v>
      </c>
      <c r="D47" s="231">
        <v>0.1020835826947995</v>
      </c>
      <c r="E47" s="231">
        <v>2.9338849686094261E-2</v>
      </c>
      <c r="F47" s="231">
        <v>4.3816744534267517E-2</v>
      </c>
      <c r="G47" s="231">
        <v>0</v>
      </c>
      <c r="H47" s="231">
        <v>0.147524937969092</v>
      </c>
      <c r="I47" s="231">
        <v>8.7503090584849438E-2</v>
      </c>
      <c r="J47" s="231">
        <v>5.7222671658062149E-2</v>
      </c>
      <c r="K47" s="231">
        <v>4.3373003342166809E-2</v>
      </c>
      <c r="L47" s="231">
        <v>2.9018590771884629E-2</v>
      </c>
      <c r="M47" s="231">
        <v>1.8966216444650821E-2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3.6139692158270088E-4</v>
      </c>
      <c r="T47" s="231">
        <v>0</v>
      </c>
      <c r="U47" s="231">
        <v>0</v>
      </c>
      <c r="V47" s="231">
        <v>0</v>
      </c>
      <c r="W47" s="231">
        <v>1.295306159734137E-4</v>
      </c>
      <c r="DA47" s="73" t="s">
        <v>3165</v>
      </c>
    </row>
    <row r="48" spans="1:105" ht="12" customHeight="1" x14ac:dyDescent="0.25">
      <c r="A48" s="64" t="s">
        <v>34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3166</v>
      </c>
    </row>
    <row r="49" spans="1:105" ht="12" customHeight="1" x14ac:dyDescent="0.25">
      <c r="A49" s="64" t="s">
        <v>162</v>
      </c>
      <c r="B49" s="231">
        <v>4.283180668512989E-2</v>
      </c>
      <c r="C49" s="231">
        <v>0.14419725419632889</v>
      </c>
      <c r="D49" s="231">
        <v>0.20990954265717029</v>
      </c>
      <c r="E49" s="231">
        <v>0.31751635128230471</v>
      </c>
      <c r="F49" s="231">
        <v>0.30391831718709877</v>
      </c>
      <c r="G49" s="231">
        <v>0.36171170822869148</v>
      </c>
      <c r="H49" s="231">
        <v>0.378408722204995</v>
      </c>
      <c r="I49" s="231">
        <v>0.30669764294654639</v>
      </c>
      <c r="J49" s="231">
        <v>0.1198347313730458</v>
      </c>
      <c r="K49" s="231">
        <v>0.15828997594433791</v>
      </c>
      <c r="L49" s="231">
        <v>0.1877211035201288</v>
      </c>
      <c r="M49" s="231">
        <v>0.14098071027996209</v>
      </c>
      <c r="N49" s="231">
        <v>0.11518329721083991</v>
      </c>
      <c r="O49" s="231">
        <v>5.565687079861964E-2</v>
      </c>
      <c r="P49" s="231">
        <v>6.382075675520231E-2</v>
      </c>
      <c r="Q49" s="231">
        <v>3.4440211796598723E-2</v>
      </c>
      <c r="R49" s="231">
        <v>7.2709720222781257E-2</v>
      </c>
      <c r="S49" s="231">
        <v>9.5337905254454403E-2</v>
      </c>
      <c r="T49" s="231">
        <v>0.12594565017180229</v>
      </c>
      <c r="U49" s="231">
        <v>0.1473779222408628</v>
      </c>
      <c r="V49" s="231">
        <v>0.1121144597230762</v>
      </c>
      <c r="W49" s="231">
        <v>0.2011964613670526</v>
      </c>
      <c r="DA49" s="73" t="s">
        <v>3167</v>
      </c>
    </row>
    <row r="50" spans="1:105" ht="12" customHeight="1" x14ac:dyDescent="0.25">
      <c r="A50" s="64" t="s">
        <v>36</v>
      </c>
      <c r="B50" s="231">
        <v>3.135076319696329E-2</v>
      </c>
      <c r="C50" s="231">
        <v>2.8500693816001111E-3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3168</v>
      </c>
    </row>
    <row r="51" spans="1:105" ht="12" customHeight="1" x14ac:dyDescent="0.25">
      <c r="A51" s="64" t="s">
        <v>73</v>
      </c>
      <c r="B51" s="231">
        <v>2.143290746772121E-2</v>
      </c>
      <c r="C51" s="231">
        <v>2.2124853615660241E-2</v>
      </c>
      <c r="D51" s="231">
        <v>2.281679976304633E-2</v>
      </c>
      <c r="E51" s="231">
        <v>2.3506256895574291E-2</v>
      </c>
      <c r="F51" s="231">
        <v>2.2816799762989309E-2</v>
      </c>
      <c r="G51" s="231">
        <v>2.4198203043081571E-2</v>
      </c>
      <c r="H51" s="231">
        <v>2.4890149190113609E-2</v>
      </c>
      <c r="I51" s="231">
        <v>2.419820304286803E-2</v>
      </c>
      <c r="J51" s="231">
        <v>2.4198203043404629E-2</v>
      </c>
      <c r="K51" s="231">
        <v>3.1804632635582773E-2</v>
      </c>
      <c r="L51" s="231">
        <v>3.4569928210499513E-2</v>
      </c>
      <c r="M51" s="231">
        <v>3.4569928210676393E-2</v>
      </c>
      <c r="N51" s="231">
        <v>8.2958867252044492E-3</v>
      </c>
      <c r="O51" s="231">
        <v>1.1061182300323699E-2</v>
      </c>
      <c r="P51" s="231">
        <v>1.10611823003184E-2</v>
      </c>
      <c r="Q51" s="231">
        <v>4.8386450027124049E-3</v>
      </c>
      <c r="R51" s="231">
        <v>3.1804632635630152E-2</v>
      </c>
      <c r="S51" s="231">
        <v>3.32706624227877E-2</v>
      </c>
      <c r="T51" s="231">
        <v>6.3581886107637278E-2</v>
      </c>
      <c r="U51" s="231">
        <v>6.0037528862703173E-2</v>
      </c>
      <c r="V51" s="231">
        <v>5.9950413341137647E-2</v>
      </c>
      <c r="W51" s="231">
        <v>6.0587601159951751E-2</v>
      </c>
      <c r="DA51" s="73" t="s">
        <v>3169</v>
      </c>
    </row>
    <row r="52" spans="1:105" ht="12" customHeight="1" x14ac:dyDescent="0.25">
      <c r="A52" s="64" t="s">
        <v>79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0.37648161208697339</v>
      </c>
      <c r="N52" s="231">
        <v>0.35809628303539759</v>
      </c>
      <c r="O52" s="231">
        <v>0.35547070801553232</v>
      </c>
      <c r="P52" s="231">
        <v>0.35371822336714592</v>
      </c>
      <c r="Q52" s="231">
        <v>0.36685240238035821</v>
      </c>
      <c r="R52" s="231">
        <v>0.37297979474157328</v>
      </c>
      <c r="S52" s="231">
        <v>0.3870721667938723</v>
      </c>
      <c r="T52" s="231">
        <v>0.20503439994021111</v>
      </c>
      <c r="U52" s="231">
        <v>0.21044945142455421</v>
      </c>
      <c r="V52" s="231">
        <v>0.20754650473417949</v>
      </c>
      <c r="W52" s="231">
        <v>0.1421088540460807</v>
      </c>
      <c r="DA52" s="73" t="s">
        <v>3170</v>
      </c>
    </row>
    <row r="53" spans="1:105" ht="12" customHeight="1" x14ac:dyDescent="0.25">
      <c r="A53" s="60" t="s">
        <v>3101</v>
      </c>
      <c r="B53" s="264">
        <v>0.21405951772733181</v>
      </c>
      <c r="C53" s="264">
        <v>0.23007801976445219</v>
      </c>
      <c r="D53" s="264">
        <v>0.2452888512108633</v>
      </c>
      <c r="E53" s="264">
        <v>0.29395428609610408</v>
      </c>
      <c r="F53" s="264">
        <v>0.29220165270505649</v>
      </c>
      <c r="G53" s="264">
        <v>0.26880977504117481</v>
      </c>
      <c r="H53" s="264">
        <v>0.27969888130906922</v>
      </c>
      <c r="I53" s="264">
        <v>0.26499841063428298</v>
      </c>
      <c r="J53" s="264">
        <v>0.29727768940646487</v>
      </c>
      <c r="K53" s="264">
        <v>0.2875272245236728</v>
      </c>
      <c r="L53" s="264">
        <v>0.30661935383703409</v>
      </c>
      <c r="M53" s="264">
        <v>0.29416266708647909</v>
      </c>
      <c r="N53" s="264">
        <v>0.25796270802300081</v>
      </c>
      <c r="O53" s="264">
        <v>0.2445689501862067</v>
      </c>
      <c r="P53" s="264">
        <v>9.4483215738985785E-2</v>
      </c>
      <c r="Q53" s="264">
        <v>9.6890186711984613E-2</v>
      </c>
      <c r="R53" s="264">
        <v>9.7908509956358608E-2</v>
      </c>
      <c r="S53" s="264">
        <v>9.9746111240941931E-2</v>
      </c>
      <c r="T53" s="264">
        <v>0.1035621895376843</v>
      </c>
      <c r="U53" s="264">
        <v>0.1065523286209754</v>
      </c>
      <c r="V53" s="264">
        <v>0.10815970805763481</v>
      </c>
      <c r="W53" s="264">
        <v>7.0160682553628853E-2</v>
      </c>
      <c r="DA53" s="72" t="s">
        <v>3171</v>
      </c>
    </row>
    <row r="54" spans="1:105" ht="12" customHeight="1" x14ac:dyDescent="0.25">
      <c r="A54" s="57" t="s">
        <v>3103</v>
      </c>
      <c r="B54" s="263">
        <f t="shared" ref="B54:W54" si="2">B55+B56+B67</f>
        <v>3.3030967642419937</v>
      </c>
      <c r="C54" s="263">
        <f t="shared" si="2"/>
        <v>3.1724346137712582</v>
      </c>
      <c r="D54" s="263">
        <f t="shared" si="2"/>
        <v>3.4257552492537404</v>
      </c>
      <c r="E54" s="263">
        <f t="shared" si="2"/>
        <v>4.1314975154973368</v>
      </c>
      <c r="F54" s="263">
        <f t="shared" si="2"/>
        <v>4.1103004285349058</v>
      </c>
      <c r="G54" s="263">
        <f t="shared" si="2"/>
        <v>3.7728317536522828</v>
      </c>
      <c r="H54" s="263">
        <f t="shared" si="2"/>
        <v>4.2677612739217086</v>
      </c>
      <c r="I54" s="263">
        <f t="shared" si="2"/>
        <v>3.8357108766708379</v>
      </c>
      <c r="J54" s="263">
        <f t="shared" si="2"/>
        <v>4.0492592569768595</v>
      </c>
      <c r="K54" s="263">
        <f t="shared" si="2"/>
        <v>4.0837615488879733</v>
      </c>
      <c r="L54" s="263">
        <f t="shared" si="2"/>
        <v>4.419680258392038</v>
      </c>
      <c r="M54" s="263">
        <f t="shared" si="2"/>
        <v>4.15198535604525</v>
      </c>
      <c r="N54" s="263">
        <f t="shared" si="2"/>
        <v>3.6215022400929309</v>
      </c>
      <c r="O54" s="263">
        <f t="shared" si="2"/>
        <v>3.3770919928749858</v>
      </c>
      <c r="P54" s="263">
        <f t="shared" si="2"/>
        <v>1.4541726545172595</v>
      </c>
      <c r="Q54" s="263">
        <f t="shared" si="2"/>
        <v>1.4513512075003778</v>
      </c>
      <c r="R54" s="263">
        <f t="shared" si="2"/>
        <v>1.5236512557602935</v>
      </c>
      <c r="S54" s="263">
        <f t="shared" si="2"/>
        <v>1.5758835167056202</v>
      </c>
      <c r="T54" s="263">
        <f t="shared" si="2"/>
        <v>1.5942777812619164</v>
      </c>
      <c r="U54" s="263">
        <f t="shared" si="2"/>
        <v>1.6524611663899069</v>
      </c>
      <c r="V54" s="263">
        <f t="shared" si="2"/>
        <v>1.6411674776922829</v>
      </c>
      <c r="W54" s="263">
        <f t="shared" si="2"/>
        <v>1.2020918178725535</v>
      </c>
      <c r="DA54" s="70"/>
    </row>
    <row r="55" spans="1:105" ht="12" customHeight="1" x14ac:dyDescent="0.25">
      <c r="A55" s="60" t="s">
        <v>3104</v>
      </c>
      <c r="B55" s="264">
        <v>0.42612281374897581</v>
      </c>
      <c r="C55" s="264">
        <v>0.15723808649936441</v>
      </c>
      <c r="D55" s="264">
        <v>0.20336188325665289</v>
      </c>
      <c r="E55" s="264">
        <v>0.26318895495985017</v>
      </c>
      <c r="F55" s="264">
        <v>0.2646277698723053</v>
      </c>
      <c r="G55" s="264">
        <v>0.23581569628370799</v>
      </c>
      <c r="H55" s="264">
        <v>0.52251110169878323</v>
      </c>
      <c r="I55" s="264">
        <v>0.32735006989351478</v>
      </c>
      <c r="J55" s="264">
        <v>0.16336228041518761</v>
      </c>
      <c r="K55" s="264">
        <v>0.29191530063436522</v>
      </c>
      <c r="L55" s="264">
        <v>0.36299348994932712</v>
      </c>
      <c r="M55" s="264">
        <v>0.25745581757735492</v>
      </c>
      <c r="N55" s="264">
        <v>0.20864436503963471</v>
      </c>
      <c r="O55" s="264">
        <v>0.14871651844161629</v>
      </c>
      <c r="P55" s="264">
        <v>0.16485872879795421</v>
      </c>
      <c r="Q55" s="264">
        <v>0.1349592803850844</v>
      </c>
      <c r="R55" s="264">
        <v>0.1829180555491102</v>
      </c>
      <c r="S55" s="264">
        <v>0.20570269109033981</v>
      </c>
      <c r="T55" s="264">
        <v>0.1917950898437468</v>
      </c>
      <c r="U55" s="264">
        <v>0.20762087380621691</v>
      </c>
      <c r="V55" s="264">
        <v>0.1815269403569145</v>
      </c>
      <c r="W55" s="264">
        <v>0.2281291657429213</v>
      </c>
      <c r="DA55" s="72" t="s">
        <v>3172</v>
      </c>
    </row>
    <row r="56" spans="1:105" ht="12" customHeight="1" x14ac:dyDescent="0.25">
      <c r="A56" s="60" t="s">
        <v>3106</v>
      </c>
      <c r="B56" s="264">
        <v>0.10760082843132381</v>
      </c>
      <c r="C56" s="264">
        <v>3.8585673067877961E-2</v>
      </c>
      <c r="D56" s="264">
        <v>4.8993935330148737E-2</v>
      </c>
      <c r="E56" s="264">
        <v>6.5305042299432153E-2</v>
      </c>
      <c r="F56" s="264">
        <v>6.5343655706681783E-2</v>
      </c>
      <c r="G56" s="264">
        <v>5.931707976582478E-2</v>
      </c>
      <c r="H56" s="264">
        <v>0.12667449573873191</v>
      </c>
      <c r="I56" s="264">
        <v>7.9970966459812054E-2</v>
      </c>
      <c r="J56" s="264">
        <v>3.9897267828561622E-2</v>
      </c>
      <c r="K56" s="264">
        <v>7.1992181913315509E-2</v>
      </c>
      <c r="L56" s="264">
        <v>8.9830231365757199E-2</v>
      </c>
      <c r="M56" s="264">
        <v>8.8830112474744344E-2</v>
      </c>
      <c r="N56" s="264">
        <v>7.5491717837430944E-2</v>
      </c>
      <c r="O56" s="264">
        <v>6.4289689659849561E-2</v>
      </c>
      <c r="P56" s="264">
        <v>6.6946983424293227E-2</v>
      </c>
      <c r="Q56" s="264">
        <v>6.2885043980573346E-2</v>
      </c>
      <c r="R56" s="264">
        <v>7.4051864230445075E-2</v>
      </c>
      <c r="S56" s="264">
        <v>7.9725710918131382E-2</v>
      </c>
      <c r="T56" s="264">
        <v>6.2657453967858684E-2</v>
      </c>
      <c r="U56" s="264">
        <v>6.6330436498290971E-2</v>
      </c>
      <c r="V56" s="264">
        <v>6.0335374149869538E-2</v>
      </c>
      <c r="W56" s="264">
        <v>6.626599583321624E-2</v>
      </c>
      <c r="DA56" s="72" t="s">
        <v>3173</v>
      </c>
    </row>
    <row r="57" spans="1:105" ht="12" customHeight="1" x14ac:dyDescent="0.25">
      <c r="A57" s="64" t="s">
        <v>30</v>
      </c>
      <c r="B57" s="231">
        <v>8.3547000163577384E-2</v>
      </c>
      <c r="C57" s="231">
        <v>0</v>
      </c>
      <c r="D57" s="231">
        <v>0</v>
      </c>
      <c r="E57" s="231">
        <v>0</v>
      </c>
      <c r="F57" s="231">
        <v>0</v>
      </c>
      <c r="G57" s="231">
        <v>0</v>
      </c>
      <c r="H57" s="231">
        <v>0</v>
      </c>
      <c r="I57" s="231">
        <v>0</v>
      </c>
      <c r="J57" s="231">
        <v>0</v>
      </c>
      <c r="K57" s="231">
        <v>0</v>
      </c>
      <c r="L57" s="231">
        <v>0</v>
      </c>
      <c r="M57" s="231">
        <v>0</v>
      </c>
      <c r="N57" s="231">
        <v>0</v>
      </c>
      <c r="O57" s="231">
        <v>0</v>
      </c>
      <c r="P57" s="231">
        <v>0</v>
      </c>
      <c r="Q57" s="231">
        <v>0</v>
      </c>
      <c r="R57" s="231">
        <v>0</v>
      </c>
      <c r="S57" s="231">
        <v>1.756775735527294E-4</v>
      </c>
      <c r="T57" s="231">
        <v>1.688967206777248E-4</v>
      </c>
      <c r="U57" s="231">
        <v>3.4116397388378672E-4</v>
      </c>
      <c r="V57" s="231">
        <v>5.4763569083450677E-4</v>
      </c>
      <c r="W57" s="231">
        <v>3.480899560256227E-4</v>
      </c>
      <c r="DA57" s="73" t="s">
        <v>3174</v>
      </c>
    </row>
    <row r="58" spans="1:105" ht="12" customHeight="1" x14ac:dyDescent="0.25">
      <c r="A58" s="64" t="s">
        <v>32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3175</v>
      </c>
    </row>
    <row r="59" spans="1:105" ht="12" customHeight="1" x14ac:dyDescent="0.25">
      <c r="A59" s="64" t="s">
        <v>33</v>
      </c>
      <c r="B59" s="231">
        <v>0</v>
      </c>
      <c r="C59" s="231">
        <v>0</v>
      </c>
      <c r="D59" s="231">
        <v>0</v>
      </c>
      <c r="E59" s="231">
        <v>8.5649868788055042E-3</v>
      </c>
      <c r="F59" s="231">
        <v>8.5737544161293821E-3</v>
      </c>
      <c r="G59" s="231">
        <v>2.8455004671598932E-3</v>
      </c>
      <c r="H59" s="231">
        <v>2.8867639851758191E-3</v>
      </c>
      <c r="I59" s="231">
        <v>1.1151342908125869E-2</v>
      </c>
      <c r="J59" s="231">
        <v>5.469507015878285E-3</v>
      </c>
      <c r="K59" s="231">
        <v>5.5276213478757984E-3</v>
      </c>
      <c r="L59" s="231">
        <v>5.547360205973963E-3</v>
      </c>
      <c r="M59" s="231">
        <v>3.6256906887732971E-3</v>
      </c>
      <c r="N59" s="231">
        <v>3.4516532256393382E-3</v>
      </c>
      <c r="O59" s="231">
        <v>1.3138693094332031E-3</v>
      </c>
      <c r="P59" s="231">
        <v>2.9107262483587899E-3</v>
      </c>
      <c r="Q59" s="231">
        <v>2.376537896721894E-3</v>
      </c>
      <c r="R59" s="231">
        <v>2.8770065689736699E-3</v>
      </c>
      <c r="S59" s="231">
        <v>3.107254777920124E-3</v>
      </c>
      <c r="T59" s="231">
        <v>3.8727671604618548E-3</v>
      </c>
      <c r="U59" s="231">
        <v>3.8869191304082258E-3</v>
      </c>
      <c r="V59" s="231">
        <v>3.3609665074569662E-3</v>
      </c>
      <c r="W59" s="231">
        <v>5.7910704890925136E-3</v>
      </c>
      <c r="DA59" s="73" t="s">
        <v>3176</v>
      </c>
    </row>
    <row r="60" spans="1:105" ht="12" customHeight="1" x14ac:dyDescent="0.25">
      <c r="A60" s="64" t="s">
        <v>160</v>
      </c>
      <c r="B60" s="231">
        <v>1.006207305849199E-2</v>
      </c>
      <c r="C60" s="231">
        <v>7.5024927909697371E-3</v>
      </c>
      <c r="D60" s="231">
        <v>0</v>
      </c>
      <c r="E60" s="231">
        <v>2.5437369897029841E-3</v>
      </c>
      <c r="F60" s="231">
        <v>2.5457204160036339E-3</v>
      </c>
      <c r="G60" s="231">
        <v>0</v>
      </c>
      <c r="H60" s="231">
        <v>4.3183711173744872E-2</v>
      </c>
      <c r="I60" s="231">
        <v>7.5938088340354671E-3</v>
      </c>
      <c r="J60" s="231">
        <v>4.9773072592013577E-3</v>
      </c>
      <c r="K60" s="231">
        <v>3.2300408841844319E-2</v>
      </c>
      <c r="L60" s="231">
        <v>4.7507834133917029E-2</v>
      </c>
      <c r="M60" s="231">
        <v>1.648171303574257E-3</v>
      </c>
      <c r="N60" s="231">
        <v>1.569401959602452E-3</v>
      </c>
      <c r="O60" s="231">
        <v>1.1954270360530069E-3</v>
      </c>
      <c r="P60" s="231">
        <v>1.317660548269573E-3</v>
      </c>
      <c r="Q60" s="231">
        <v>1.0778645311402459E-3</v>
      </c>
      <c r="R60" s="231">
        <v>1.301429088523421E-3</v>
      </c>
      <c r="S60" s="231">
        <v>9.2848548110989026E-4</v>
      </c>
      <c r="T60" s="231">
        <v>8.7812899365838468E-4</v>
      </c>
      <c r="U60" s="231">
        <v>9.5468579075014108E-4</v>
      </c>
      <c r="V60" s="231">
        <v>8.7687961175565395E-4</v>
      </c>
      <c r="W60" s="231">
        <v>1.004783845841156E-3</v>
      </c>
      <c r="DA60" s="73" t="s">
        <v>3177</v>
      </c>
    </row>
    <row r="61" spans="1:105" ht="12" customHeight="1" x14ac:dyDescent="0.25">
      <c r="A61" s="64" t="s">
        <v>70</v>
      </c>
      <c r="B61" s="231">
        <v>0</v>
      </c>
      <c r="C61" s="231">
        <v>6.3276097655624777E-3</v>
      </c>
      <c r="D61" s="231">
        <v>1.493825622732288E-2</v>
      </c>
      <c r="E61" s="231">
        <v>4.2932589399423066E-3</v>
      </c>
      <c r="F61" s="231">
        <v>6.4118611398753626E-3</v>
      </c>
      <c r="G61" s="231">
        <v>0</v>
      </c>
      <c r="H61" s="231">
        <v>2.158785247468082E-2</v>
      </c>
      <c r="I61" s="231">
        <v>1.28046406026629E-2</v>
      </c>
      <c r="J61" s="231">
        <v>8.3735984638756856E-3</v>
      </c>
      <c r="K61" s="231">
        <v>6.3469269021533539E-3</v>
      </c>
      <c r="L61" s="231">
        <v>4.2463943061465809E-3</v>
      </c>
      <c r="M61" s="231">
        <v>2.7753943722773761E-3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5.2884505733977602E-5</v>
      </c>
      <c r="T61" s="231">
        <v>0</v>
      </c>
      <c r="U61" s="231">
        <v>0</v>
      </c>
      <c r="V61" s="231">
        <v>0</v>
      </c>
      <c r="W61" s="231">
        <v>1.8954678897573519E-5</v>
      </c>
      <c r="DA61" s="73" t="s">
        <v>3178</v>
      </c>
    </row>
    <row r="62" spans="1:105" ht="12" customHeight="1" x14ac:dyDescent="0.25">
      <c r="A62" s="64" t="s">
        <v>34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3179</v>
      </c>
    </row>
    <row r="63" spans="1:105" ht="12" customHeight="1" x14ac:dyDescent="0.25">
      <c r="A63" s="64" t="s">
        <v>162</v>
      </c>
      <c r="B63" s="231">
        <v>6.267731657249395E-3</v>
      </c>
      <c r="C63" s="231">
        <v>2.1100900591441579E-2</v>
      </c>
      <c r="D63" s="231">
        <v>3.0716815084240921E-2</v>
      </c>
      <c r="E63" s="231">
        <v>4.6463304741178157E-2</v>
      </c>
      <c r="F63" s="231">
        <v>4.4473455716096809E-2</v>
      </c>
      <c r="G63" s="231">
        <v>5.293056959116809E-2</v>
      </c>
      <c r="H63" s="231">
        <v>5.5373903440009593E-2</v>
      </c>
      <c r="I63" s="231">
        <v>4.4880164407522273E-2</v>
      </c>
      <c r="J63" s="231">
        <v>1.753584538206222E-2</v>
      </c>
      <c r="K63" s="231">
        <v>2.3163139032283939E-2</v>
      </c>
      <c r="L63" s="231">
        <v>2.7469901326281972E-2</v>
      </c>
      <c r="M63" s="231">
        <v>2.063021220139185E-2</v>
      </c>
      <c r="N63" s="231">
        <v>1.6855184363852339E-2</v>
      </c>
      <c r="O63" s="231">
        <v>8.1444692168228562E-3</v>
      </c>
      <c r="P63" s="231">
        <v>9.3391198845475896E-3</v>
      </c>
      <c r="Q63" s="231">
        <v>5.0397595260640209E-3</v>
      </c>
      <c r="R63" s="231">
        <v>1.0639873741032009E-2</v>
      </c>
      <c r="S63" s="231">
        <v>1.395113709052676E-2</v>
      </c>
      <c r="T63" s="231">
        <v>1.8430078013700061E-2</v>
      </c>
      <c r="U63" s="231">
        <v>2.1566339136690919E-2</v>
      </c>
      <c r="V63" s="231">
        <v>1.6406110384451712E-2</v>
      </c>
      <c r="W63" s="231">
        <v>2.9441798696636219E-2</v>
      </c>
      <c r="DA63" s="73" t="s">
        <v>3180</v>
      </c>
    </row>
    <row r="64" spans="1:105" ht="12" customHeight="1" x14ac:dyDescent="0.25">
      <c r="A64" s="64" t="s">
        <v>36</v>
      </c>
      <c r="B64" s="231">
        <v>4.5876694488527214E-3</v>
      </c>
      <c r="C64" s="231">
        <v>4.1706085899509751E-4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3181</v>
      </c>
    </row>
    <row r="65" spans="1:105" ht="12" customHeight="1" x14ac:dyDescent="0.25">
      <c r="A65" s="64" t="s">
        <v>73</v>
      </c>
      <c r="B65" s="231">
        <v>3.136354103152298E-3</v>
      </c>
      <c r="C65" s="231">
        <v>3.2376090609090762E-3</v>
      </c>
      <c r="D65" s="231">
        <v>3.3388640185849378E-3</v>
      </c>
      <c r="E65" s="231">
        <v>3.4397547498031989E-3</v>
      </c>
      <c r="F65" s="231">
        <v>3.3388640185765951E-3</v>
      </c>
      <c r="G65" s="231">
        <v>3.5410097074967972E-3</v>
      </c>
      <c r="H65" s="231">
        <v>3.6422646651208478E-3</v>
      </c>
      <c r="I65" s="231">
        <v>3.5410097074655461E-3</v>
      </c>
      <c r="J65" s="231">
        <v>3.5410097075440701E-3</v>
      </c>
      <c r="K65" s="231">
        <v>4.654085789158091E-3</v>
      </c>
      <c r="L65" s="231">
        <v>5.0587413934376664E-3</v>
      </c>
      <c r="M65" s="231">
        <v>5.0587413934635476E-3</v>
      </c>
      <c r="N65" s="231">
        <v>1.213966812905204E-3</v>
      </c>
      <c r="O65" s="231">
        <v>1.618622417214417E-3</v>
      </c>
      <c r="P65" s="231">
        <v>1.618622417213642E-3</v>
      </c>
      <c r="Q65" s="231">
        <v>7.0805625092207499E-4</v>
      </c>
      <c r="R65" s="231">
        <v>4.6540857891650212E-3</v>
      </c>
      <c r="S65" s="231">
        <v>4.8686151779201324E-3</v>
      </c>
      <c r="T65" s="231">
        <v>9.3041650872695489E-3</v>
      </c>
      <c r="U65" s="231">
        <v>8.7855065989180074E-3</v>
      </c>
      <c r="V65" s="231">
        <v>8.7727586726778703E-3</v>
      </c>
      <c r="W65" s="231">
        <v>8.866000648038698E-3</v>
      </c>
      <c r="DA65" s="73" t="s">
        <v>3182</v>
      </c>
    </row>
    <row r="66" spans="1:105" ht="12" customHeight="1" x14ac:dyDescent="0.25">
      <c r="A66" s="64" t="s">
        <v>79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5.5091902515264017E-2</v>
      </c>
      <c r="N66" s="231">
        <v>5.2401511475431609E-2</v>
      </c>
      <c r="O66" s="231">
        <v>5.2017301680326082E-2</v>
      </c>
      <c r="P66" s="231">
        <v>5.1760854325903632E-2</v>
      </c>
      <c r="Q66" s="231">
        <v>5.3682825775725113E-2</v>
      </c>
      <c r="R66" s="231">
        <v>5.4579469042750961E-2</v>
      </c>
      <c r="S66" s="231">
        <v>5.6641656311367777E-2</v>
      </c>
      <c r="T66" s="231">
        <v>3.0003417992091119E-2</v>
      </c>
      <c r="U66" s="231">
        <v>3.0795821867639891E-2</v>
      </c>
      <c r="V66" s="231">
        <v>3.0371023282692838E-2</v>
      </c>
      <c r="W66" s="231">
        <v>2.0795297518684461E-2</v>
      </c>
      <c r="DA66" s="73" t="s">
        <v>3183</v>
      </c>
    </row>
    <row r="67" spans="1:105" ht="12" customHeight="1" x14ac:dyDescent="0.25">
      <c r="A67" s="60" t="s">
        <v>3118</v>
      </c>
      <c r="B67" s="264">
        <v>2.7693731220616939</v>
      </c>
      <c r="C67" s="264">
        <v>2.9766108542040159</v>
      </c>
      <c r="D67" s="264">
        <v>3.1733994306669389</v>
      </c>
      <c r="E67" s="264">
        <v>3.8030035182380542</v>
      </c>
      <c r="F67" s="264">
        <v>3.7803290029559191</v>
      </c>
      <c r="G67" s="264">
        <v>3.47769897760275</v>
      </c>
      <c r="H67" s="264">
        <v>3.6185756764841939</v>
      </c>
      <c r="I67" s="264">
        <v>3.4283898403175108</v>
      </c>
      <c r="J67" s="264">
        <v>3.8459997087331099</v>
      </c>
      <c r="K67" s="264">
        <v>3.7198540663402921</v>
      </c>
      <c r="L67" s="264">
        <v>3.966856537076954</v>
      </c>
      <c r="M67" s="264">
        <v>3.8056994259931511</v>
      </c>
      <c r="N67" s="264">
        <v>3.337366157215865</v>
      </c>
      <c r="O67" s="264">
        <v>3.16408578477352</v>
      </c>
      <c r="P67" s="264">
        <v>1.2223669422950121</v>
      </c>
      <c r="Q67" s="264">
        <v>1.25350688313472</v>
      </c>
      <c r="R67" s="264">
        <v>1.2666813359807381</v>
      </c>
      <c r="S67" s="264">
        <v>1.290455114697149</v>
      </c>
      <c r="T67" s="264">
        <v>1.339825237450311</v>
      </c>
      <c r="U67" s="264">
        <v>1.378509856085399</v>
      </c>
      <c r="V67" s="264">
        <v>1.3993051631854989</v>
      </c>
      <c r="W67" s="264">
        <v>0.90769665629641594</v>
      </c>
      <c r="DA67" s="72" t="s">
        <v>3184</v>
      </c>
    </row>
    <row r="68" spans="1:105" ht="12" customHeight="1" x14ac:dyDescent="0.25">
      <c r="A68" s="57" t="s">
        <v>3120</v>
      </c>
      <c r="B68" s="263">
        <v>45.530258570734418</v>
      </c>
      <c r="C68" s="263">
        <v>47.544874315392157</v>
      </c>
      <c r="D68" s="263">
        <v>50.23736080132506</v>
      </c>
      <c r="E68" s="263">
        <v>38.512735651315381</v>
      </c>
      <c r="F68" s="263">
        <v>44.220597456119023</v>
      </c>
      <c r="G68" s="263">
        <v>41.317183823928318</v>
      </c>
      <c r="H68" s="263">
        <v>33.549481285636453</v>
      </c>
      <c r="I68" s="263">
        <v>36.821134653812237</v>
      </c>
      <c r="J68" s="263">
        <v>31.11229594949268</v>
      </c>
      <c r="K68" s="263">
        <v>30.318487599196079</v>
      </c>
      <c r="L68" s="263">
        <v>31.074110188403949</v>
      </c>
      <c r="M68" s="263">
        <v>28.957655079181901</v>
      </c>
      <c r="N68" s="263">
        <v>21.540536928189692</v>
      </c>
      <c r="O68" s="263">
        <v>17.48911783020792</v>
      </c>
      <c r="P68" s="263">
        <v>16.689770191544799</v>
      </c>
      <c r="Q68" s="263">
        <v>19.653241654004312</v>
      </c>
      <c r="R68" s="263">
        <v>16.358157070740649</v>
      </c>
      <c r="S68" s="263">
        <v>17.49537971061298</v>
      </c>
      <c r="T68" s="263">
        <v>16.57513730580197</v>
      </c>
      <c r="U68" s="263">
        <v>15.81898247085981</v>
      </c>
      <c r="V68" s="263">
        <v>16.617037813897952</v>
      </c>
      <c r="W68" s="263">
        <v>18.321818571539879</v>
      </c>
      <c r="DA68" s="70" t="s">
        <v>3185</v>
      </c>
    </row>
    <row r="69" spans="1:105" ht="12" customHeight="1" x14ac:dyDescent="0.25">
      <c r="A69" s="41" t="s">
        <v>3122</v>
      </c>
      <c r="B69" s="352">
        <v>62.337838795964529</v>
      </c>
      <c r="C69" s="352">
        <v>68.224534159655661</v>
      </c>
      <c r="D69" s="352">
        <v>71.199720270241585</v>
      </c>
      <c r="E69" s="352">
        <v>79.343017851145035</v>
      </c>
      <c r="F69" s="352">
        <v>80.116884666227051</v>
      </c>
      <c r="G69" s="352">
        <v>75.294194585024925</v>
      </c>
      <c r="H69" s="352">
        <v>78.98375184867858</v>
      </c>
      <c r="I69" s="352">
        <v>75.320678516590533</v>
      </c>
      <c r="J69" s="352">
        <v>80.76227029730893</v>
      </c>
      <c r="K69" s="352">
        <v>78.795138806613338</v>
      </c>
      <c r="L69" s="352">
        <v>81.932300393630285</v>
      </c>
      <c r="M69" s="352">
        <v>79.262936189829716</v>
      </c>
      <c r="N69" s="352">
        <v>70.021881935062794</v>
      </c>
      <c r="O69" s="352">
        <v>65.626034480688475</v>
      </c>
      <c r="P69" s="352">
        <v>41.11264722126846</v>
      </c>
      <c r="Q69" s="352">
        <v>41.789630130819347</v>
      </c>
      <c r="R69" s="352">
        <v>43.247535223452303</v>
      </c>
      <c r="S69" s="352">
        <v>44.041492236170313</v>
      </c>
      <c r="T69" s="352">
        <v>42.99241487608893</v>
      </c>
      <c r="U69" s="352">
        <v>45.441603393688709</v>
      </c>
      <c r="V69" s="352">
        <v>45.552039328820037</v>
      </c>
      <c r="W69" s="352">
        <v>39.819189989487477</v>
      </c>
      <c r="DA69" s="97" t="s">
        <v>3186</v>
      </c>
    </row>
    <row r="70" spans="1:105" ht="12" customHeight="1" x14ac:dyDescent="0.25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DA70" s="173"/>
    </row>
    <row r="71" spans="1:105" ht="15" customHeight="1" x14ac:dyDescent="0.25">
      <c r="A71" s="32" t="s">
        <v>102</v>
      </c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DA71" s="88"/>
    </row>
    <row r="72" spans="1:105" ht="12" customHeight="1" x14ac:dyDescent="0.25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DA72" s="173"/>
    </row>
    <row r="73" spans="1:105" ht="12" customHeight="1" x14ac:dyDescent="0.25">
      <c r="A73" s="35" t="s">
        <v>29</v>
      </c>
      <c r="B73" s="234">
        <f t="shared" ref="B73:W73" si="3">SUM(B$74:B$78,B$79,B$81:B$82,B$84:B$86,B$88:B$90,B$91:B$92)</f>
        <v>1.0000000000000002</v>
      </c>
      <c r="C73" s="234">
        <f t="shared" si="3"/>
        <v>1.0000000000000002</v>
      </c>
      <c r="D73" s="234">
        <f t="shared" si="3"/>
        <v>1</v>
      </c>
      <c r="E73" s="234">
        <f t="shared" si="3"/>
        <v>0.99999999999999978</v>
      </c>
      <c r="F73" s="234">
        <f t="shared" si="3"/>
        <v>1</v>
      </c>
      <c r="G73" s="234">
        <f t="shared" si="3"/>
        <v>1</v>
      </c>
      <c r="H73" s="234">
        <f t="shared" si="3"/>
        <v>1</v>
      </c>
      <c r="I73" s="234">
        <f t="shared" si="3"/>
        <v>1</v>
      </c>
      <c r="J73" s="234">
        <f t="shared" si="3"/>
        <v>0.99999999999999978</v>
      </c>
      <c r="K73" s="234">
        <f t="shared" si="3"/>
        <v>1.0000000000000002</v>
      </c>
      <c r="L73" s="234">
        <f t="shared" si="3"/>
        <v>1</v>
      </c>
      <c r="M73" s="234">
        <f t="shared" si="3"/>
        <v>0.99999999999999978</v>
      </c>
      <c r="N73" s="234">
        <f t="shared" si="3"/>
        <v>0.99999999999999989</v>
      </c>
      <c r="O73" s="234">
        <f t="shared" si="3"/>
        <v>1</v>
      </c>
      <c r="P73" s="234">
        <f t="shared" si="3"/>
        <v>0.99999999999999978</v>
      </c>
      <c r="Q73" s="234">
        <f t="shared" si="3"/>
        <v>1</v>
      </c>
      <c r="R73" s="234">
        <f t="shared" si="3"/>
        <v>1</v>
      </c>
      <c r="S73" s="234">
        <f t="shared" si="3"/>
        <v>1</v>
      </c>
      <c r="T73" s="234">
        <f t="shared" si="3"/>
        <v>0.99999999999999978</v>
      </c>
      <c r="U73" s="234">
        <f t="shared" si="3"/>
        <v>0.99999999999999989</v>
      </c>
      <c r="V73" s="234">
        <f t="shared" si="3"/>
        <v>0.99999999999999956</v>
      </c>
      <c r="W73" s="234">
        <f t="shared" si="3"/>
        <v>0.99999999999999978</v>
      </c>
      <c r="DA73" s="95"/>
    </row>
    <row r="74" spans="1:105" ht="12" customHeight="1" x14ac:dyDescent="0.25">
      <c r="A74" s="55" t="s">
        <v>92</v>
      </c>
      <c r="B74" s="301">
        <f t="shared" ref="B74:W74" si="4">IF(B$6=0,0,B$6/B$5)</f>
        <v>2.7149613357543973E-2</v>
      </c>
      <c r="C74" s="301">
        <f t="shared" si="4"/>
        <v>2.958177768161693E-2</v>
      </c>
      <c r="D74" s="301">
        <f t="shared" si="4"/>
        <v>2.8780877870988718E-2</v>
      </c>
      <c r="E74" s="301">
        <f t="shared" si="4"/>
        <v>3.2320805075769031E-2</v>
      </c>
      <c r="F74" s="301">
        <f t="shared" si="4"/>
        <v>2.9939641084530181E-2</v>
      </c>
      <c r="G74" s="301">
        <f t="shared" si="4"/>
        <v>3.0165703682407567E-2</v>
      </c>
      <c r="H74" s="301">
        <f t="shared" si="4"/>
        <v>3.2391326458811119E-2</v>
      </c>
      <c r="I74" s="301">
        <f t="shared" si="4"/>
        <v>3.1476847223452287E-2</v>
      </c>
      <c r="J74" s="301">
        <f t="shared" si="4"/>
        <v>3.4541024313865361E-2</v>
      </c>
      <c r="K74" s="301">
        <f t="shared" si="4"/>
        <v>3.3610003026971466E-2</v>
      </c>
      <c r="L74" s="301">
        <f t="shared" si="4"/>
        <v>3.3208680911633572E-2</v>
      </c>
      <c r="M74" s="301">
        <f t="shared" si="4"/>
        <v>3.3604155247175797E-2</v>
      </c>
      <c r="N74" s="301">
        <f t="shared" si="4"/>
        <v>3.5441276211117222E-2</v>
      </c>
      <c r="O74" s="301">
        <f t="shared" si="4"/>
        <v>3.6186287249112804E-2</v>
      </c>
      <c r="P74" s="301">
        <f t="shared" si="4"/>
        <v>4.0219766709281131E-2</v>
      </c>
      <c r="Q74" s="301">
        <f t="shared" si="4"/>
        <v>3.9614103920752312E-2</v>
      </c>
      <c r="R74" s="301">
        <f t="shared" si="4"/>
        <v>4.3323420722415663E-2</v>
      </c>
      <c r="S74" s="301">
        <f t="shared" si="4"/>
        <v>4.2379679273984269E-2</v>
      </c>
      <c r="T74" s="301">
        <f t="shared" si="4"/>
        <v>4.2462335809493386E-2</v>
      </c>
      <c r="U74" s="301">
        <f t="shared" si="4"/>
        <v>4.445151794834417E-2</v>
      </c>
      <c r="V74" s="301">
        <f t="shared" si="4"/>
        <v>4.3781943352768755E-2</v>
      </c>
      <c r="W74" s="301">
        <f t="shared" si="4"/>
        <v>4.3287425289753836E-2</v>
      </c>
      <c r="DA74" s="67"/>
    </row>
    <row r="75" spans="1:105" ht="12" customHeight="1" x14ac:dyDescent="0.25">
      <c r="A75" s="202" t="s">
        <v>93</v>
      </c>
      <c r="B75" s="235">
        <f t="shared" ref="B75:W75" si="5">IF(B$7=0,0,B$7/B$5)</f>
        <v>3.3401509231460809E-3</v>
      </c>
      <c r="C75" s="235">
        <f t="shared" si="5"/>
        <v>3.6259003249853369E-3</v>
      </c>
      <c r="D75" s="235">
        <f t="shared" si="5"/>
        <v>3.5432688037045049E-3</v>
      </c>
      <c r="E75" s="235">
        <f t="shared" si="5"/>
        <v>4.0458921096756008E-3</v>
      </c>
      <c r="F75" s="235">
        <f t="shared" si="5"/>
        <v>3.7334874823671395E-3</v>
      </c>
      <c r="G75" s="235">
        <f t="shared" si="5"/>
        <v>3.7429246103439849E-3</v>
      </c>
      <c r="H75" s="235">
        <f t="shared" si="5"/>
        <v>4.0116918271574575E-3</v>
      </c>
      <c r="I75" s="235">
        <f t="shared" si="5"/>
        <v>3.8927957933491751E-3</v>
      </c>
      <c r="J75" s="235">
        <f t="shared" si="5"/>
        <v>4.3168979030233359E-3</v>
      </c>
      <c r="K75" s="235">
        <f t="shared" si="5"/>
        <v>4.1916950218932958E-3</v>
      </c>
      <c r="L75" s="235">
        <f t="shared" si="5"/>
        <v>4.1675881472808922E-3</v>
      </c>
      <c r="M75" s="235">
        <f t="shared" si="5"/>
        <v>4.2083432332775698E-3</v>
      </c>
      <c r="N75" s="235">
        <f t="shared" si="5"/>
        <v>4.430334366963491E-3</v>
      </c>
      <c r="O75" s="235">
        <f t="shared" si="5"/>
        <v>4.5364484768358974E-3</v>
      </c>
      <c r="P75" s="235">
        <f t="shared" si="5"/>
        <v>4.6701468116181963E-3</v>
      </c>
      <c r="Q75" s="235">
        <f t="shared" si="5"/>
        <v>4.6038181555328869E-3</v>
      </c>
      <c r="R75" s="235">
        <f t="shared" si="5"/>
        <v>5.0232441146713614E-3</v>
      </c>
      <c r="S75" s="235">
        <f t="shared" si="5"/>
        <v>4.9140083194336263E-3</v>
      </c>
      <c r="T75" s="235">
        <f t="shared" si="5"/>
        <v>4.9541922170227197E-3</v>
      </c>
      <c r="U75" s="235">
        <f t="shared" si="5"/>
        <v>5.1718439496342885E-3</v>
      </c>
      <c r="V75" s="235">
        <f t="shared" si="5"/>
        <v>5.1004736802776991E-3</v>
      </c>
      <c r="W75" s="235">
        <f t="shared" si="5"/>
        <v>4.9210924189290808E-3</v>
      </c>
      <c r="DA75" s="174"/>
    </row>
    <row r="76" spans="1:105" ht="12" customHeight="1" x14ac:dyDescent="0.25">
      <c r="A76" s="202" t="s">
        <v>94</v>
      </c>
      <c r="B76" s="235">
        <f t="shared" ref="B76:W76" si="6">IF(B$8=0,0,B$8/B$5)</f>
        <v>3.0147207492838422E-2</v>
      </c>
      <c r="C76" s="235">
        <f t="shared" si="6"/>
        <v>3.2635921204678661E-2</v>
      </c>
      <c r="D76" s="235">
        <f t="shared" si="6"/>
        <v>3.1996770484666565E-2</v>
      </c>
      <c r="E76" s="235">
        <f t="shared" si="6"/>
        <v>3.6983467218287748E-2</v>
      </c>
      <c r="F76" s="235">
        <f t="shared" si="6"/>
        <v>3.4033297160887106E-2</v>
      </c>
      <c r="G76" s="235">
        <f t="shared" si="6"/>
        <v>3.3995225740832115E-2</v>
      </c>
      <c r="H76" s="235">
        <f t="shared" si="6"/>
        <v>3.6387194520156291E-2</v>
      </c>
      <c r="I76" s="235">
        <f t="shared" si="6"/>
        <v>3.5271214531411847E-2</v>
      </c>
      <c r="J76" s="235">
        <f t="shared" si="6"/>
        <v>3.9415114877270181E-2</v>
      </c>
      <c r="K76" s="235">
        <f t="shared" si="6"/>
        <v>3.8213558810311937E-2</v>
      </c>
      <c r="L76" s="235">
        <f t="shared" si="6"/>
        <v>3.8165453267962175E-2</v>
      </c>
      <c r="M76" s="235">
        <f t="shared" si="6"/>
        <v>3.8480313295081392E-2</v>
      </c>
      <c r="N76" s="235">
        <f t="shared" si="6"/>
        <v>4.0456939029966665E-2</v>
      </c>
      <c r="O76" s="235">
        <f t="shared" si="6"/>
        <v>4.151166445658945E-2</v>
      </c>
      <c r="P76" s="235">
        <f t="shared" si="6"/>
        <v>4.0286727385857132E-2</v>
      </c>
      <c r="Q76" s="235">
        <f t="shared" si="6"/>
        <v>3.9742962266787273E-2</v>
      </c>
      <c r="R76" s="235">
        <f t="shared" si="6"/>
        <v>4.3280921695045084E-2</v>
      </c>
      <c r="S76" s="235">
        <f t="shared" si="6"/>
        <v>4.2341074960381669E-2</v>
      </c>
      <c r="T76" s="235">
        <f t="shared" si="6"/>
        <v>4.290508613861093E-2</v>
      </c>
      <c r="U76" s="235">
        <f t="shared" si="6"/>
        <v>4.4687958280764162E-2</v>
      </c>
      <c r="V76" s="235">
        <f t="shared" si="6"/>
        <v>4.4117612804397084E-2</v>
      </c>
      <c r="W76" s="235">
        <f t="shared" si="6"/>
        <v>4.1703456736806525E-2</v>
      </c>
      <c r="DA76" s="174"/>
    </row>
    <row r="77" spans="1:105" ht="12" customHeight="1" x14ac:dyDescent="0.25">
      <c r="A77" s="202" t="s">
        <v>95</v>
      </c>
      <c r="B77" s="235">
        <f t="shared" ref="B77:W77" si="7">IF(B$9=0,0,B$9/B$5)</f>
        <v>9.685974639635879E-3</v>
      </c>
      <c r="C77" s="235">
        <f t="shared" si="7"/>
        <v>1.0560946902277376E-2</v>
      </c>
      <c r="D77" s="235">
        <f t="shared" si="7"/>
        <v>1.0266640237669692E-2</v>
      </c>
      <c r="E77" s="235">
        <f t="shared" si="7"/>
        <v>1.1493360841471709E-2</v>
      </c>
      <c r="F77" s="235">
        <f t="shared" si="7"/>
        <v>1.0654342150917951E-2</v>
      </c>
      <c r="G77" s="235">
        <f t="shared" si="7"/>
        <v>1.0744902191278362E-2</v>
      </c>
      <c r="H77" s="235">
        <f t="shared" si="7"/>
        <v>1.1541642917966912E-2</v>
      </c>
      <c r="I77" s="235">
        <f t="shared" si="7"/>
        <v>1.1218836637011061E-2</v>
      </c>
      <c r="J77" s="235">
        <f t="shared" si="7"/>
        <v>1.2286608041373732E-2</v>
      </c>
      <c r="K77" s="235">
        <f t="shared" si="7"/>
        <v>1.1960203852919746E-2</v>
      </c>
      <c r="L77" s="235">
        <f t="shared" si="7"/>
        <v>1.1803400950477242E-2</v>
      </c>
      <c r="M77" s="235">
        <f t="shared" si="7"/>
        <v>1.1948751433687111E-2</v>
      </c>
      <c r="N77" s="235">
        <f t="shared" si="7"/>
        <v>1.2606338867633656E-2</v>
      </c>
      <c r="O77" s="235">
        <f t="shared" si="7"/>
        <v>1.2864334574023693E-2</v>
      </c>
      <c r="P77" s="235">
        <f t="shared" si="7"/>
        <v>1.4498838563883867E-2</v>
      </c>
      <c r="Q77" s="235">
        <f t="shared" si="7"/>
        <v>1.4278346725027379E-2</v>
      </c>
      <c r="R77" s="235">
        <f t="shared" si="7"/>
        <v>1.5621605024066695E-2</v>
      </c>
      <c r="S77" s="235">
        <f t="shared" si="7"/>
        <v>1.5281207964626032E-2</v>
      </c>
      <c r="T77" s="235">
        <f t="shared" si="7"/>
        <v>1.5294510121615928E-2</v>
      </c>
      <c r="U77" s="235">
        <f t="shared" si="7"/>
        <v>1.6018776352442796E-2</v>
      </c>
      <c r="V77" s="235">
        <f t="shared" si="7"/>
        <v>1.5773961661267214E-2</v>
      </c>
      <c r="W77" s="235">
        <f t="shared" si="7"/>
        <v>1.5661464080247114E-2</v>
      </c>
      <c r="DA77" s="174"/>
    </row>
    <row r="78" spans="1:105" ht="12" customHeight="1" x14ac:dyDescent="0.25">
      <c r="A78" s="56" t="s">
        <v>96</v>
      </c>
      <c r="B78" s="302">
        <f t="shared" ref="B78:W78" si="8">IF(B$10=0,0,B$10/B$5)</f>
        <v>3.5552811923523005E-2</v>
      </c>
      <c r="C78" s="302">
        <f t="shared" si="8"/>
        <v>3.80025221039893E-2</v>
      </c>
      <c r="D78" s="302">
        <f t="shared" si="8"/>
        <v>3.6715904192572743E-2</v>
      </c>
      <c r="E78" s="302">
        <f t="shared" si="8"/>
        <v>4.1734778944638916E-2</v>
      </c>
      <c r="F78" s="302">
        <f t="shared" si="8"/>
        <v>3.8819907025693441E-2</v>
      </c>
      <c r="G78" s="302">
        <f t="shared" si="8"/>
        <v>3.8936251531209186E-2</v>
      </c>
      <c r="H78" s="302">
        <f t="shared" si="8"/>
        <v>4.1589622283074439E-2</v>
      </c>
      <c r="I78" s="302">
        <f t="shared" si="8"/>
        <v>4.0148538047098919E-2</v>
      </c>
      <c r="J78" s="302">
        <f t="shared" si="8"/>
        <v>4.5659963145560374E-2</v>
      </c>
      <c r="K78" s="302">
        <f t="shared" si="8"/>
        <v>4.3310154350800538E-2</v>
      </c>
      <c r="L78" s="302">
        <f t="shared" si="8"/>
        <v>4.317585641379923E-2</v>
      </c>
      <c r="M78" s="302">
        <f t="shared" si="8"/>
        <v>4.4713039889475149E-2</v>
      </c>
      <c r="N78" s="302">
        <f t="shared" si="8"/>
        <v>4.8929121800509685E-2</v>
      </c>
      <c r="O78" s="302">
        <f t="shared" si="8"/>
        <v>5.1711962242750771E-2</v>
      </c>
      <c r="P78" s="302">
        <f t="shared" si="8"/>
        <v>5.5483813947882051E-2</v>
      </c>
      <c r="Q78" s="302">
        <f t="shared" si="8"/>
        <v>5.4594211453531973E-2</v>
      </c>
      <c r="R78" s="302">
        <f t="shared" si="8"/>
        <v>5.7580004621752563E-2</v>
      </c>
      <c r="S78" s="302">
        <f t="shared" si="8"/>
        <v>5.584594526658028E-2</v>
      </c>
      <c r="T78" s="302">
        <f t="shared" si="8"/>
        <v>5.6369238471213196E-2</v>
      </c>
      <c r="U78" s="302">
        <f t="shared" si="8"/>
        <v>5.9809106622788939E-2</v>
      </c>
      <c r="V78" s="302">
        <f t="shared" si="8"/>
        <v>5.8612775748961822E-2</v>
      </c>
      <c r="W78" s="302">
        <f t="shared" si="8"/>
        <v>5.6518334734458039E-2</v>
      </c>
      <c r="DA78" s="68"/>
    </row>
    <row r="79" spans="1:105" ht="12" customHeight="1" x14ac:dyDescent="0.25">
      <c r="A79" s="203" t="s">
        <v>3059</v>
      </c>
      <c r="B79" s="303">
        <f t="shared" ref="B79:W79" si="9">IF(B$16=0,0,B$16/B$5)</f>
        <v>0.11253269153473604</v>
      </c>
      <c r="C79" s="303">
        <f t="shared" si="9"/>
        <v>9.077216118013498E-2</v>
      </c>
      <c r="D79" s="303">
        <f t="shared" si="9"/>
        <v>9.3642176416593309E-2</v>
      </c>
      <c r="E79" s="303">
        <f t="shared" si="9"/>
        <v>8.5585240630419224E-2</v>
      </c>
      <c r="F79" s="303">
        <f t="shared" si="9"/>
        <v>0.1171774733162937</v>
      </c>
      <c r="G79" s="303">
        <f t="shared" si="9"/>
        <v>0.1232812116513352</v>
      </c>
      <c r="H79" s="303">
        <f t="shared" si="9"/>
        <v>0.1371188758292379</v>
      </c>
      <c r="I79" s="303">
        <f t="shared" si="9"/>
        <v>0.128855003719058</v>
      </c>
      <c r="J79" s="303">
        <f t="shared" si="9"/>
        <v>0.10821319582285824</v>
      </c>
      <c r="K79" s="303">
        <f t="shared" si="9"/>
        <v>0.12411521963477962</v>
      </c>
      <c r="L79" s="303">
        <f t="shared" si="9"/>
        <v>0.12134036591102849</v>
      </c>
      <c r="M79" s="303">
        <f t="shared" si="9"/>
        <v>0.13029278703575498</v>
      </c>
      <c r="N79" s="303">
        <f t="shared" si="9"/>
        <v>0.1292553422399835</v>
      </c>
      <c r="O79" s="303">
        <f t="shared" si="9"/>
        <v>0.13926406714130884</v>
      </c>
      <c r="P79" s="303">
        <f t="shared" si="9"/>
        <v>0.14398943182181181</v>
      </c>
      <c r="Q79" s="303">
        <f t="shared" si="9"/>
        <v>0.11282009414413005</v>
      </c>
      <c r="R79" s="303">
        <f t="shared" si="9"/>
        <v>0.10175755277044873</v>
      </c>
      <c r="S79" s="303">
        <f t="shared" si="9"/>
        <v>0.10495624166644765</v>
      </c>
      <c r="T79" s="303">
        <f t="shared" si="9"/>
        <v>9.6386283671159284E-2</v>
      </c>
      <c r="U79" s="303">
        <f t="shared" si="9"/>
        <v>9.3107237561906087E-2</v>
      </c>
      <c r="V79" s="303">
        <f t="shared" si="9"/>
        <v>9.137469047984989E-2</v>
      </c>
      <c r="W79" s="303">
        <f t="shared" si="9"/>
        <v>0.10241832021488874</v>
      </c>
      <c r="DA79" s="175"/>
    </row>
    <row r="80" spans="1:105" ht="12" customHeight="1" x14ac:dyDescent="0.25">
      <c r="A80" s="203" t="s">
        <v>3071</v>
      </c>
      <c r="B80" s="303">
        <f t="shared" ref="B80:W80" si="10">IF(B$27=0,0,B$27/B$5)</f>
        <v>0.23266837274888721</v>
      </c>
      <c r="C80" s="303">
        <f t="shared" si="10"/>
        <v>0.22219810664896469</v>
      </c>
      <c r="D80" s="303">
        <f t="shared" si="10"/>
        <v>0.22574914105204535</v>
      </c>
      <c r="E80" s="303">
        <f t="shared" si="10"/>
        <v>0.19443797854947625</v>
      </c>
      <c r="F80" s="303">
        <f t="shared" si="10"/>
        <v>0.19978089778479113</v>
      </c>
      <c r="G80" s="303">
        <f t="shared" si="10"/>
        <v>0.19992561648094473</v>
      </c>
      <c r="H80" s="303">
        <f t="shared" si="10"/>
        <v>0.18058662921932334</v>
      </c>
      <c r="I80" s="303">
        <f t="shared" si="10"/>
        <v>0.19178572054940282</v>
      </c>
      <c r="J80" s="303">
        <f t="shared" si="10"/>
        <v>0.16796531741970147</v>
      </c>
      <c r="K80" s="303">
        <f t="shared" si="10"/>
        <v>0.17410186756395635</v>
      </c>
      <c r="L80" s="303">
        <f t="shared" si="10"/>
        <v>0.17333127873517135</v>
      </c>
      <c r="M80" s="303">
        <f t="shared" si="10"/>
        <v>0.16584414219578789</v>
      </c>
      <c r="N80" s="303">
        <f t="shared" si="10"/>
        <v>0.15494061974371492</v>
      </c>
      <c r="O80" s="303">
        <f t="shared" si="10"/>
        <v>0.1410428287226872</v>
      </c>
      <c r="P80" s="303">
        <f t="shared" si="10"/>
        <v>0.16799220806898219</v>
      </c>
      <c r="Q80" s="303">
        <f t="shared" si="10"/>
        <v>0.18551870978165277</v>
      </c>
      <c r="R80" s="303">
        <f t="shared" si="10"/>
        <v>0.17320782117419556</v>
      </c>
      <c r="S80" s="303">
        <f t="shared" si="10"/>
        <v>0.17820035774117887</v>
      </c>
      <c r="T80" s="303">
        <f t="shared" si="10"/>
        <v>0.1759943349516111</v>
      </c>
      <c r="U80" s="303">
        <f t="shared" si="10"/>
        <v>0.16640784248285756</v>
      </c>
      <c r="V80" s="303">
        <f t="shared" si="10"/>
        <v>0.17085881808628708</v>
      </c>
      <c r="W80" s="303">
        <f t="shared" si="10"/>
        <v>0.19031081056929161</v>
      </c>
      <c r="DA80" s="175"/>
    </row>
    <row r="81" spans="1:105" ht="12" customHeight="1" x14ac:dyDescent="0.25">
      <c r="A81" s="62" t="s">
        <v>3072</v>
      </c>
      <c r="B81" s="304">
        <f t="shared" ref="B81:W81" si="11">IF(B$28=0,0,B$28/B$5)</f>
        <v>0.22431231188334605</v>
      </c>
      <c r="C81" s="304">
        <f t="shared" si="11"/>
        <v>0.21336760718793832</v>
      </c>
      <c r="D81" s="304">
        <f t="shared" si="11"/>
        <v>0.21684162697139267</v>
      </c>
      <c r="E81" s="304">
        <f t="shared" si="11"/>
        <v>0.1830754889363467</v>
      </c>
      <c r="F81" s="304">
        <f t="shared" si="11"/>
        <v>0.18954711149488646</v>
      </c>
      <c r="G81" s="304">
        <f t="shared" si="11"/>
        <v>0.1899960925144468</v>
      </c>
      <c r="H81" s="304">
        <f t="shared" si="11"/>
        <v>0.17007476368897143</v>
      </c>
      <c r="I81" s="304">
        <f t="shared" si="11"/>
        <v>0.18168531531827153</v>
      </c>
      <c r="J81" s="304">
        <f t="shared" si="11"/>
        <v>0.15596307981379312</v>
      </c>
      <c r="K81" s="304">
        <f t="shared" si="11"/>
        <v>0.16260309061467265</v>
      </c>
      <c r="L81" s="304">
        <f t="shared" si="11"/>
        <v>0.16144196114124337</v>
      </c>
      <c r="M81" s="304">
        <f t="shared" si="11"/>
        <v>0.15399381636739456</v>
      </c>
      <c r="N81" s="304">
        <f t="shared" si="11"/>
        <v>0.14260676551058532</v>
      </c>
      <c r="O81" s="304">
        <f t="shared" si="11"/>
        <v>0.12818554106235971</v>
      </c>
      <c r="P81" s="304">
        <f t="shared" si="11"/>
        <v>0.16126927374159869</v>
      </c>
      <c r="Q81" s="304">
        <f t="shared" si="11"/>
        <v>0.17881566851272207</v>
      </c>
      <c r="R81" s="304">
        <f t="shared" si="11"/>
        <v>0.16611432459991926</v>
      </c>
      <c r="S81" s="304">
        <f t="shared" si="11"/>
        <v>0.17125754403243032</v>
      </c>
      <c r="T81" s="304">
        <f t="shared" si="11"/>
        <v>0.16841542224287076</v>
      </c>
      <c r="U81" s="304">
        <f t="shared" si="11"/>
        <v>0.15876749898951978</v>
      </c>
      <c r="V81" s="304">
        <f t="shared" si="11"/>
        <v>0.16320063831979875</v>
      </c>
      <c r="W81" s="304">
        <f t="shared" si="11"/>
        <v>0.18521659420802788</v>
      </c>
      <c r="DA81" s="72"/>
    </row>
    <row r="82" spans="1:105" ht="12" customHeight="1" x14ac:dyDescent="0.25">
      <c r="A82" s="62" t="s">
        <v>3079</v>
      </c>
      <c r="B82" s="304">
        <f t="shared" ref="B82:W82" si="12">IF(B$34=0,0,B$34/B$5)</f>
        <v>8.3560608655411685E-3</v>
      </c>
      <c r="C82" s="304">
        <f t="shared" si="12"/>
        <v>8.8304994610263806E-3</v>
      </c>
      <c r="D82" s="304">
        <f t="shared" si="12"/>
        <v>8.9075140806527068E-3</v>
      </c>
      <c r="E82" s="304">
        <f t="shared" si="12"/>
        <v>1.1362489613129564E-2</v>
      </c>
      <c r="F82" s="304">
        <f t="shared" si="12"/>
        <v>1.0233786289904697E-2</v>
      </c>
      <c r="G82" s="304">
        <f t="shared" si="12"/>
        <v>9.9295239664979051E-3</v>
      </c>
      <c r="H82" s="304">
        <f t="shared" si="12"/>
        <v>1.051186553035191E-2</v>
      </c>
      <c r="I82" s="304">
        <f t="shared" si="12"/>
        <v>1.0100405231131279E-2</v>
      </c>
      <c r="J82" s="304">
        <f t="shared" si="12"/>
        <v>1.2002237605908333E-2</v>
      </c>
      <c r="K82" s="304">
        <f t="shared" si="12"/>
        <v>1.1498776949283723E-2</v>
      </c>
      <c r="L82" s="304">
        <f t="shared" si="12"/>
        <v>1.1889317593927988E-2</v>
      </c>
      <c r="M82" s="304">
        <f t="shared" si="12"/>
        <v>1.1850325828393323E-2</v>
      </c>
      <c r="N82" s="304">
        <f t="shared" si="12"/>
        <v>1.2333854233129597E-2</v>
      </c>
      <c r="O82" s="304">
        <f t="shared" si="12"/>
        <v>1.2857287660327477E-2</v>
      </c>
      <c r="P82" s="304">
        <f t="shared" si="12"/>
        <v>6.7229343273835012E-3</v>
      </c>
      <c r="Q82" s="304">
        <f t="shared" si="12"/>
        <v>6.7030412689307248E-3</v>
      </c>
      <c r="R82" s="304">
        <f t="shared" si="12"/>
        <v>7.0934965742763057E-3</v>
      </c>
      <c r="S82" s="304">
        <f t="shared" si="12"/>
        <v>6.9428137087485485E-3</v>
      </c>
      <c r="T82" s="304">
        <f t="shared" si="12"/>
        <v>7.57891270874034E-3</v>
      </c>
      <c r="U82" s="304">
        <f t="shared" si="12"/>
        <v>7.6403434933377838E-3</v>
      </c>
      <c r="V82" s="304">
        <f t="shared" si="12"/>
        <v>7.6581797664883582E-3</v>
      </c>
      <c r="W82" s="304">
        <f t="shared" si="12"/>
        <v>5.0942163612637311E-3</v>
      </c>
      <c r="DA82" s="72"/>
    </row>
    <row r="83" spans="1:105" ht="12" customHeight="1" x14ac:dyDescent="0.25">
      <c r="A83" s="203" t="s">
        <v>3081</v>
      </c>
      <c r="B83" s="303">
        <f t="shared" ref="B83:W83" si="13">IF(B$35=0,0,B$35/B$5)</f>
        <v>7.9173908673123416E-3</v>
      </c>
      <c r="C83" s="303">
        <f t="shared" si="13"/>
        <v>3.5242319468923441E-3</v>
      </c>
      <c r="D83" s="303">
        <f t="shared" si="13"/>
        <v>4.0371022460692213E-3</v>
      </c>
      <c r="E83" s="303">
        <f t="shared" si="13"/>
        <v>5.5698465760035494E-3</v>
      </c>
      <c r="F83" s="303">
        <f t="shared" si="13"/>
        <v>5.0417530458274004E-3</v>
      </c>
      <c r="G83" s="303">
        <f t="shared" si="13"/>
        <v>4.8435686206377108E-3</v>
      </c>
      <c r="H83" s="303">
        <f t="shared" si="13"/>
        <v>9.1325621553869432E-3</v>
      </c>
      <c r="I83" s="303">
        <f t="shared" si="13"/>
        <v>6.2744698597234335E-3</v>
      </c>
      <c r="J83" s="303">
        <f t="shared" si="13"/>
        <v>4.1363597831841634E-3</v>
      </c>
      <c r="K83" s="303">
        <f t="shared" si="13"/>
        <v>6.1432156950357421E-3</v>
      </c>
      <c r="L83" s="303">
        <f t="shared" si="13"/>
        <v>7.1784020873796924E-3</v>
      </c>
      <c r="M83" s="303">
        <f t="shared" si="13"/>
        <v>6.5621914969444459E-3</v>
      </c>
      <c r="N83" s="303">
        <f t="shared" si="13"/>
        <v>6.593941576678833E-3</v>
      </c>
      <c r="O83" s="303">
        <f t="shared" si="13"/>
        <v>6.0328714863300261E-3</v>
      </c>
      <c r="P83" s="303">
        <f t="shared" si="13"/>
        <v>7.2250698127568408E-3</v>
      </c>
      <c r="Q83" s="303">
        <f t="shared" si="13"/>
        <v>6.3955762554222077E-3</v>
      </c>
      <c r="R83" s="303">
        <f t="shared" si="13"/>
        <v>8.0870031696921117E-3</v>
      </c>
      <c r="S83" s="303">
        <f t="shared" si="13"/>
        <v>8.4363062884648052E-3</v>
      </c>
      <c r="T83" s="303">
        <f t="shared" si="13"/>
        <v>7.641032655351653E-3</v>
      </c>
      <c r="U83" s="303">
        <f t="shared" si="13"/>
        <v>7.9613419682740064E-3</v>
      </c>
      <c r="V83" s="303">
        <f t="shared" si="13"/>
        <v>7.1402979446974274E-3</v>
      </c>
      <c r="W83" s="303">
        <f t="shared" si="13"/>
        <v>8.028080808760581E-3</v>
      </c>
      <c r="DA83" s="175"/>
    </row>
    <row r="84" spans="1:105" ht="12" customHeight="1" x14ac:dyDescent="0.25">
      <c r="A84" s="62" t="s">
        <v>3082</v>
      </c>
      <c r="B84" s="304">
        <f t="shared" ref="B84:W84" si="14">IF(B$36=0,0,B$36/B$5)</f>
        <v>3.2973501041397789E-3</v>
      </c>
      <c r="C84" s="304">
        <f t="shared" si="14"/>
        <v>1.1617445584625314E-3</v>
      </c>
      <c r="D84" s="304">
        <f t="shared" si="14"/>
        <v>1.4109297706268726E-3</v>
      </c>
      <c r="E84" s="304">
        <f t="shared" si="14"/>
        <v>2.0028503734133185E-3</v>
      </c>
      <c r="F84" s="304">
        <f t="shared" si="14"/>
        <v>1.8163181455162481E-3</v>
      </c>
      <c r="G84" s="304">
        <f t="shared" si="14"/>
        <v>1.7390651335141031E-3</v>
      </c>
      <c r="H84" s="304">
        <f t="shared" si="14"/>
        <v>3.7663034645640126E-3</v>
      </c>
      <c r="I84" s="304">
        <f t="shared" si="14"/>
        <v>2.4185805101033611E-3</v>
      </c>
      <c r="J84" s="304">
        <f t="shared" si="14"/>
        <v>1.267830999873385E-3</v>
      </c>
      <c r="K84" s="304">
        <f t="shared" si="14"/>
        <v>2.2569583872812673E-3</v>
      </c>
      <c r="L84" s="304">
        <f t="shared" si="14"/>
        <v>2.7288107370882046E-3</v>
      </c>
      <c r="M84" s="304">
        <f t="shared" si="14"/>
        <v>2.0362696185963294E-3</v>
      </c>
      <c r="N84" s="304">
        <f t="shared" si="14"/>
        <v>1.9813863748872635E-3</v>
      </c>
      <c r="O84" s="304">
        <f t="shared" si="14"/>
        <v>1.550718035265025E-3</v>
      </c>
      <c r="P84" s="304">
        <f t="shared" si="14"/>
        <v>2.3287556501214277E-3</v>
      </c>
      <c r="Q84" s="304">
        <f t="shared" si="14"/>
        <v>1.8536668249772314E-3</v>
      </c>
      <c r="R84" s="304">
        <f t="shared" si="14"/>
        <v>2.6320828237178283E-3</v>
      </c>
      <c r="S84" s="304">
        <f t="shared" si="14"/>
        <v>2.8432300027355392E-3</v>
      </c>
      <c r="T84" s="304">
        <f t="shared" si="14"/>
        <v>2.7898090510624918E-3</v>
      </c>
      <c r="U84" s="304">
        <f t="shared" si="14"/>
        <v>2.9569379948057965E-3</v>
      </c>
      <c r="V84" s="304">
        <f t="shared" si="14"/>
        <v>2.546188081574819E-3</v>
      </c>
      <c r="W84" s="304">
        <f t="shared" si="14"/>
        <v>3.2940605797854693E-3</v>
      </c>
      <c r="DA84" s="72"/>
    </row>
    <row r="85" spans="1:105" ht="12" customHeight="1" x14ac:dyDescent="0.25">
      <c r="A85" s="62" t="s">
        <v>3089</v>
      </c>
      <c r="B85" s="304">
        <f t="shared" ref="B85:W85" si="15">IF(B$42=0,0,B$42/B$5)</f>
        <v>3.5783371217406497E-3</v>
      </c>
      <c r="C85" s="304">
        <f t="shared" si="15"/>
        <v>1.2616381255734709E-3</v>
      </c>
      <c r="D85" s="304">
        <f t="shared" si="15"/>
        <v>1.5157222282227785E-3</v>
      </c>
      <c r="E85" s="304">
        <f t="shared" si="15"/>
        <v>2.1504978074504554E-3</v>
      </c>
      <c r="F85" s="304">
        <f t="shared" si="15"/>
        <v>1.94964567194496E-3</v>
      </c>
      <c r="G85" s="304">
        <f t="shared" si="15"/>
        <v>1.8666449506639848E-3</v>
      </c>
      <c r="H85" s="304">
        <f t="shared" si="15"/>
        <v>4.055802869902936E-3</v>
      </c>
      <c r="I85" s="304">
        <f t="shared" si="15"/>
        <v>2.5967279961411124E-3</v>
      </c>
      <c r="J85" s="304">
        <f t="shared" si="15"/>
        <v>1.3722765634442552E-3</v>
      </c>
      <c r="K85" s="304">
        <f t="shared" si="15"/>
        <v>2.4527687282877384E-3</v>
      </c>
      <c r="L85" s="304">
        <f t="shared" si="15"/>
        <v>2.9674162403890074E-3</v>
      </c>
      <c r="M85" s="304">
        <f t="shared" si="15"/>
        <v>3.0486076550280722E-3</v>
      </c>
      <c r="N85" s="304">
        <f t="shared" si="15"/>
        <v>3.074962181074694E-3</v>
      </c>
      <c r="O85" s="304">
        <f t="shared" si="15"/>
        <v>2.8793068957062482E-3</v>
      </c>
      <c r="P85" s="304">
        <f t="shared" si="15"/>
        <v>4.0582033251685247E-3</v>
      </c>
      <c r="Q85" s="304">
        <f t="shared" si="15"/>
        <v>3.7062785499533809E-3</v>
      </c>
      <c r="R85" s="304">
        <f t="shared" si="15"/>
        <v>4.5706135738227543E-3</v>
      </c>
      <c r="S85" s="304">
        <f t="shared" si="15"/>
        <v>4.7275543085005412E-3</v>
      </c>
      <c r="T85" s="304">
        <f t="shared" si="15"/>
        <v>3.9064027019729943E-3</v>
      </c>
      <c r="U85" s="304">
        <f t="shared" si="15"/>
        <v>4.0519248368427315E-3</v>
      </c>
      <c r="V85" s="304">
        <f t="shared" si="15"/>
        <v>3.6394071775080195E-3</v>
      </c>
      <c r="W85" s="304">
        <f t="shared" si="15"/>
        <v>4.0989526033126233E-3</v>
      </c>
      <c r="DA85" s="72"/>
    </row>
    <row r="86" spans="1:105" ht="12" customHeight="1" x14ac:dyDescent="0.25">
      <c r="A86" s="62" t="s">
        <v>3101</v>
      </c>
      <c r="B86" s="304">
        <f t="shared" ref="B86:W86" si="16">IF(B$53=0,0,B$53/B$5)</f>
        <v>1.0417036414319132E-3</v>
      </c>
      <c r="C86" s="304">
        <f t="shared" si="16"/>
        <v>1.100849262856342E-3</v>
      </c>
      <c r="D86" s="304">
        <f t="shared" si="16"/>
        <v>1.1104502472195699E-3</v>
      </c>
      <c r="E86" s="304">
        <f t="shared" si="16"/>
        <v>1.4164983951397761E-3</v>
      </c>
      <c r="F86" s="304">
        <f t="shared" si="16"/>
        <v>1.275789228366193E-3</v>
      </c>
      <c r="G86" s="304">
        <f t="shared" si="16"/>
        <v>1.2378585364596231E-3</v>
      </c>
      <c r="H86" s="304">
        <f t="shared" si="16"/>
        <v>1.3104558209199948E-3</v>
      </c>
      <c r="I86" s="304">
        <f t="shared" si="16"/>
        <v>1.2591613534789605E-3</v>
      </c>
      <c r="J86" s="304">
        <f t="shared" si="16"/>
        <v>1.4962522198665234E-3</v>
      </c>
      <c r="K86" s="304">
        <f t="shared" si="16"/>
        <v>1.4334885794667364E-3</v>
      </c>
      <c r="L86" s="304">
        <f t="shared" si="16"/>
        <v>1.48217510990248E-3</v>
      </c>
      <c r="M86" s="304">
        <f t="shared" si="16"/>
        <v>1.4773142233200449E-3</v>
      </c>
      <c r="N86" s="304">
        <f t="shared" si="16"/>
        <v>1.5375930207168756E-3</v>
      </c>
      <c r="O86" s="304">
        <f t="shared" si="16"/>
        <v>1.6028465553587525E-3</v>
      </c>
      <c r="P86" s="304">
        <f t="shared" si="16"/>
        <v>8.381108374668889E-4</v>
      </c>
      <c r="Q86" s="304">
        <f t="shared" si="16"/>
        <v>8.356308804915954E-4</v>
      </c>
      <c r="R86" s="304">
        <f t="shared" si="16"/>
        <v>8.8430677215152985E-4</v>
      </c>
      <c r="S86" s="304">
        <f t="shared" si="16"/>
        <v>8.6552197722872574E-4</v>
      </c>
      <c r="T86" s="304">
        <f t="shared" si="16"/>
        <v>9.4482090231616728E-4</v>
      </c>
      <c r="U86" s="304">
        <f t="shared" si="16"/>
        <v>9.5247913662547797E-4</v>
      </c>
      <c r="V86" s="304">
        <f t="shared" si="16"/>
        <v>9.5470268561458928E-4</v>
      </c>
      <c r="W86" s="304">
        <f t="shared" si="16"/>
        <v>6.3506762566248743E-4</v>
      </c>
      <c r="DA86" s="72"/>
    </row>
    <row r="87" spans="1:105" ht="12" customHeight="1" x14ac:dyDescent="0.25">
      <c r="A87" s="203" t="s">
        <v>3103</v>
      </c>
      <c r="B87" s="303">
        <f t="shared" ref="B87:W87" si="17">IF(B$54=0,0,B$54/B$5)</f>
        <v>1.6074258056097242E-2</v>
      </c>
      <c r="C87" s="303">
        <f t="shared" si="17"/>
        <v>1.5179078425681133E-2</v>
      </c>
      <c r="D87" s="303">
        <f t="shared" si="17"/>
        <v>1.5508779729158269E-2</v>
      </c>
      <c r="E87" s="303">
        <f t="shared" si="17"/>
        <v>1.990874049821692E-2</v>
      </c>
      <c r="F87" s="303">
        <f t="shared" si="17"/>
        <v>1.7946089501988075E-2</v>
      </c>
      <c r="G87" s="303">
        <f t="shared" si="17"/>
        <v>1.7373743169008818E-2</v>
      </c>
      <c r="H87" s="303">
        <f t="shared" si="17"/>
        <v>1.999547719866512E-2</v>
      </c>
      <c r="I87" s="303">
        <f t="shared" si="17"/>
        <v>1.8225690061546323E-2</v>
      </c>
      <c r="J87" s="303">
        <f t="shared" si="17"/>
        <v>2.0380652056880985E-2</v>
      </c>
      <c r="K87" s="303">
        <f t="shared" si="17"/>
        <v>2.0359900010492135E-2</v>
      </c>
      <c r="L87" s="303">
        <f t="shared" si="17"/>
        <v>2.1364405053823542E-2</v>
      </c>
      <c r="M87" s="303">
        <f t="shared" si="17"/>
        <v>2.0851684145557988E-2</v>
      </c>
      <c r="N87" s="303">
        <f t="shared" si="17"/>
        <v>2.1586052540512657E-2</v>
      </c>
      <c r="O87" s="303">
        <f t="shared" si="17"/>
        <v>2.2132655285096683E-2</v>
      </c>
      <c r="P87" s="303">
        <f t="shared" si="17"/>
        <v>1.2899199627855426E-2</v>
      </c>
      <c r="Q87" s="303">
        <f t="shared" si="17"/>
        <v>1.2517200436729752E-2</v>
      </c>
      <c r="R87" s="303">
        <f t="shared" si="17"/>
        <v>1.3761573171388109E-2</v>
      </c>
      <c r="S87" s="303">
        <f t="shared" si="17"/>
        <v>1.3674335774018149E-2</v>
      </c>
      <c r="T87" s="303">
        <f t="shared" si="17"/>
        <v>1.4544950995714366E-2</v>
      </c>
      <c r="U87" s="303">
        <f t="shared" si="17"/>
        <v>1.4771472434628251E-2</v>
      </c>
      <c r="V87" s="303">
        <f t="shared" si="17"/>
        <v>1.4486235462666306E-2</v>
      </c>
      <c r="W87" s="303">
        <f t="shared" si="17"/>
        <v>1.0880874712430242E-2</v>
      </c>
      <c r="DA87" s="175"/>
    </row>
    <row r="88" spans="1:105" ht="12" customHeight="1" x14ac:dyDescent="0.25">
      <c r="A88" s="62" t="s">
        <v>3104</v>
      </c>
      <c r="B88" s="304">
        <f t="shared" ref="B88:W88" si="18">IF(B$55=0,0,B$55/B$5)</f>
        <v>2.073692828482175E-3</v>
      </c>
      <c r="C88" s="304">
        <f t="shared" si="18"/>
        <v>7.5233362923141285E-4</v>
      </c>
      <c r="D88" s="304">
        <f t="shared" si="18"/>
        <v>9.2064214261111232E-4</v>
      </c>
      <c r="E88" s="304">
        <f t="shared" si="18"/>
        <v>1.2682473090297409E-3</v>
      </c>
      <c r="F88" s="304">
        <f t="shared" si="18"/>
        <v>1.1553981820576218E-3</v>
      </c>
      <c r="G88" s="304">
        <f t="shared" si="18"/>
        <v>1.0859220898170282E-3</v>
      </c>
      <c r="H88" s="304">
        <f t="shared" si="18"/>
        <v>2.4480888572445199E-3</v>
      </c>
      <c r="I88" s="304">
        <f t="shared" si="18"/>
        <v>1.5554302989288407E-3</v>
      </c>
      <c r="J88" s="304">
        <f t="shared" si="18"/>
        <v>8.2223181699812517E-4</v>
      </c>
      <c r="K88" s="304">
        <f t="shared" si="18"/>
        <v>1.4553656625879228E-3</v>
      </c>
      <c r="L88" s="304">
        <f t="shared" si="18"/>
        <v>1.7546834833703363E-3</v>
      </c>
      <c r="M88" s="304">
        <f t="shared" si="18"/>
        <v>1.2929687677590389E-3</v>
      </c>
      <c r="N88" s="304">
        <f t="shared" si="18"/>
        <v>1.2436298329921468E-3</v>
      </c>
      <c r="O88" s="304">
        <f t="shared" si="18"/>
        <v>9.7465258417965247E-4</v>
      </c>
      <c r="P88" s="304">
        <f t="shared" si="18"/>
        <v>1.4623749432733193E-3</v>
      </c>
      <c r="Q88" s="304">
        <f t="shared" si="18"/>
        <v>1.1639583545642047E-3</v>
      </c>
      <c r="R88" s="304">
        <f t="shared" si="18"/>
        <v>1.6521104788845044E-3</v>
      </c>
      <c r="S88" s="304">
        <f t="shared" si="18"/>
        <v>1.7849337452736911E-3</v>
      </c>
      <c r="T88" s="304">
        <f t="shared" si="18"/>
        <v>1.749789287527951E-3</v>
      </c>
      <c r="U88" s="304">
        <f t="shared" si="18"/>
        <v>1.8559383280286543E-3</v>
      </c>
      <c r="V88" s="304">
        <f t="shared" si="18"/>
        <v>1.6022996047455806E-3</v>
      </c>
      <c r="W88" s="304">
        <f t="shared" si="18"/>
        <v>2.0649378306999916E-3</v>
      </c>
      <c r="DA88" s="72"/>
    </row>
    <row r="89" spans="1:105" ht="12" customHeight="1" x14ac:dyDescent="0.25">
      <c r="A89" s="62" t="s">
        <v>3106</v>
      </c>
      <c r="B89" s="304">
        <f t="shared" ref="B89:W89" si="19">IF(B$56=0,0,B$56/B$5)</f>
        <v>5.2363088541000082E-4</v>
      </c>
      <c r="C89" s="304">
        <f t="shared" si="19"/>
        <v>1.8462002496838292E-4</v>
      </c>
      <c r="D89" s="304">
        <f t="shared" si="19"/>
        <v>2.2180106160982254E-4</v>
      </c>
      <c r="E89" s="304">
        <f t="shared" si="19"/>
        <v>3.1469004531350106E-4</v>
      </c>
      <c r="F89" s="304">
        <f t="shared" si="19"/>
        <v>2.8529863305325214E-4</v>
      </c>
      <c r="G89" s="304">
        <f t="shared" si="19"/>
        <v>2.7315284027426296E-4</v>
      </c>
      <c r="H89" s="304">
        <f t="shared" si="19"/>
        <v>5.9350015819152906E-4</v>
      </c>
      <c r="I89" s="304">
        <f t="shared" si="19"/>
        <v>3.7998850681986076E-4</v>
      </c>
      <c r="J89" s="304">
        <f t="shared" si="19"/>
        <v>2.0081014378940589E-4</v>
      </c>
      <c r="K89" s="304">
        <f t="shared" si="19"/>
        <v>3.5892243162223694E-4</v>
      </c>
      <c r="L89" s="304">
        <f t="shared" si="19"/>
        <v>4.3423264507259874E-4</v>
      </c>
      <c r="M89" s="304">
        <f t="shared" si="19"/>
        <v>4.4611367553136738E-4</v>
      </c>
      <c r="N89" s="304">
        <f t="shared" si="19"/>
        <v>4.4997022770598222E-4</v>
      </c>
      <c r="O89" s="304">
        <f t="shared" si="19"/>
        <v>4.2133928913673166E-4</v>
      </c>
      <c r="P89" s="304">
        <f t="shared" si="19"/>
        <v>5.9385142540681498E-4</v>
      </c>
      <c r="Q89" s="304">
        <f t="shared" si="19"/>
        <v>5.4235301277151234E-4</v>
      </c>
      <c r="R89" s="304">
        <f t="shared" si="19"/>
        <v>6.6883425208510549E-4</v>
      </c>
      <c r="S89" s="304">
        <f t="shared" si="19"/>
        <v>6.9179995181108632E-4</v>
      </c>
      <c r="T89" s="304">
        <f t="shared" si="19"/>
        <v>5.7163789660128991E-4</v>
      </c>
      <c r="U89" s="304">
        <f t="shared" si="19"/>
        <v>5.9293267172620266E-4</v>
      </c>
      <c r="V89" s="304">
        <f t="shared" si="19"/>
        <v>5.3256748536846163E-4</v>
      </c>
      <c r="W89" s="304">
        <f t="shared" si="19"/>
        <v>5.9981441320491099E-4</v>
      </c>
      <c r="DA89" s="72"/>
    </row>
    <row r="90" spans="1:105" ht="12" customHeight="1" x14ac:dyDescent="0.25">
      <c r="A90" s="62" t="s">
        <v>3118</v>
      </c>
      <c r="B90" s="304">
        <f t="shared" ref="B90:W90" si="20">IF(B$67=0,0,B$67/B$5)</f>
        <v>1.3476934342205068E-2</v>
      </c>
      <c r="C90" s="304">
        <f t="shared" si="20"/>
        <v>1.4242124771481337E-2</v>
      </c>
      <c r="D90" s="304">
        <f t="shared" si="20"/>
        <v>1.4366336524937334E-2</v>
      </c>
      <c r="E90" s="304">
        <f t="shared" si="20"/>
        <v>1.8325803143873678E-2</v>
      </c>
      <c r="F90" s="304">
        <f t="shared" si="20"/>
        <v>1.6505392686877202E-2</v>
      </c>
      <c r="G90" s="304">
        <f t="shared" si="20"/>
        <v>1.6014668238917527E-2</v>
      </c>
      <c r="H90" s="304">
        <f t="shared" si="20"/>
        <v>1.6953888183229075E-2</v>
      </c>
      <c r="I90" s="304">
        <f t="shared" si="20"/>
        <v>1.6290271255797621E-2</v>
      </c>
      <c r="J90" s="304">
        <f t="shared" si="20"/>
        <v>1.9357610096093453E-2</v>
      </c>
      <c r="K90" s="304">
        <f t="shared" si="20"/>
        <v>1.8545611916281974E-2</v>
      </c>
      <c r="L90" s="304">
        <f t="shared" si="20"/>
        <v>1.917548892538061E-2</v>
      </c>
      <c r="M90" s="304">
        <f t="shared" si="20"/>
        <v>1.9112601702267584E-2</v>
      </c>
      <c r="N90" s="304">
        <f t="shared" si="20"/>
        <v>1.9892452479814526E-2</v>
      </c>
      <c r="O90" s="304">
        <f t="shared" si="20"/>
        <v>2.07366634117803E-2</v>
      </c>
      <c r="P90" s="304">
        <f t="shared" si="20"/>
        <v>1.0842973259175291E-2</v>
      </c>
      <c r="Q90" s="304">
        <f t="shared" si="20"/>
        <v>1.0810889069394035E-2</v>
      </c>
      <c r="R90" s="304">
        <f t="shared" si="20"/>
        <v>1.1440628440418498E-2</v>
      </c>
      <c r="S90" s="304">
        <f t="shared" si="20"/>
        <v>1.1197602076933372E-2</v>
      </c>
      <c r="T90" s="304">
        <f t="shared" si="20"/>
        <v>1.2223523811585126E-2</v>
      </c>
      <c r="U90" s="304">
        <f t="shared" si="20"/>
        <v>1.2322601434873393E-2</v>
      </c>
      <c r="V90" s="304">
        <f t="shared" si="20"/>
        <v>1.2351368372552265E-2</v>
      </c>
      <c r="W90" s="304">
        <f t="shared" si="20"/>
        <v>8.2161224685253394E-3</v>
      </c>
      <c r="DA90" s="72"/>
    </row>
    <row r="91" spans="1:105" ht="12" customHeight="1" x14ac:dyDescent="0.25">
      <c r="A91" s="203" t="s">
        <v>3124</v>
      </c>
      <c r="B91" s="303">
        <f t="shared" ref="B91:W91" si="21">IF(B$68=0,0,B$68/B$5)</f>
        <v>0.22156938711263255</v>
      </c>
      <c r="C91" s="303">
        <f t="shared" si="21"/>
        <v>0.22748691898635484</v>
      </c>
      <c r="D91" s="303">
        <f t="shared" si="21"/>
        <v>0.22743018871874229</v>
      </c>
      <c r="E91" s="303">
        <f t="shared" si="21"/>
        <v>0.1855840544699365</v>
      </c>
      <c r="F91" s="303">
        <f t="shared" si="21"/>
        <v>0.19307269956949785</v>
      </c>
      <c r="G91" s="303">
        <f t="shared" si="21"/>
        <v>0.19026402105759374</v>
      </c>
      <c r="H91" s="303">
        <f t="shared" si="21"/>
        <v>0.15718730383846963</v>
      </c>
      <c r="I91" s="303">
        <f t="shared" si="21"/>
        <v>0.17495859554912807</v>
      </c>
      <c r="J91" s="303">
        <f t="shared" si="21"/>
        <v>0.15659379609857901</v>
      </c>
      <c r="K91" s="303">
        <f t="shared" si="21"/>
        <v>0.15115509772040103</v>
      </c>
      <c r="L91" s="303">
        <f t="shared" si="21"/>
        <v>0.15020993328457177</v>
      </c>
      <c r="M91" s="303">
        <f t="shared" si="21"/>
        <v>0.14542822903456631</v>
      </c>
      <c r="N91" s="303">
        <f t="shared" si="21"/>
        <v>0.1283928963884402</v>
      </c>
      <c r="O91" s="303">
        <f t="shared" si="21"/>
        <v>0.11461950607004358</v>
      </c>
      <c r="P91" s="303">
        <f t="shared" si="21"/>
        <v>0.14804615997626164</v>
      </c>
      <c r="Q91" s="303">
        <f t="shared" si="21"/>
        <v>0.16949967984547534</v>
      </c>
      <c r="R91" s="303">
        <f t="shared" si="21"/>
        <v>0.1477463918511501</v>
      </c>
      <c r="S91" s="303">
        <f t="shared" si="21"/>
        <v>0.15181178946334312</v>
      </c>
      <c r="T91" s="303">
        <f t="shared" si="21"/>
        <v>0.15121866634138337</v>
      </c>
      <c r="U91" s="303">
        <f t="shared" si="21"/>
        <v>0.14140705286446506</v>
      </c>
      <c r="V91" s="303">
        <f t="shared" si="21"/>
        <v>0.14667505037489534</v>
      </c>
      <c r="W91" s="303">
        <f t="shared" si="21"/>
        <v>0.16584208412101431</v>
      </c>
      <c r="DA91" s="175"/>
    </row>
    <row r="92" spans="1:105" ht="12" customHeight="1" x14ac:dyDescent="0.25">
      <c r="A92" s="41" t="s">
        <v>3122</v>
      </c>
      <c r="B92" s="237">
        <f t="shared" ref="B92:W92" si="22">IF(B$69=0,0,B$69/B$5)</f>
        <v>0.30336214134364742</v>
      </c>
      <c r="C92" s="237">
        <f t="shared" si="22"/>
        <v>0.32643243459442456</v>
      </c>
      <c r="D92" s="237">
        <f t="shared" si="22"/>
        <v>0.3223291502477893</v>
      </c>
      <c r="E92" s="237">
        <f t="shared" si="22"/>
        <v>0.38233583508610425</v>
      </c>
      <c r="F92" s="237">
        <f t="shared" si="22"/>
        <v>0.34980041187720606</v>
      </c>
      <c r="G92" s="237">
        <f t="shared" si="22"/>
        <v>0.34672683126440856</v>
      </c>
      <c r="H92" s="237">
        <f t="shared" si="22"/>
        <v>0.37005767375175092</v>
      </c>
      <c r="I92" s="237">
        <f t="shared" si="22"/>
        <v>0.35789228802881806</v>
      </c>
      <c r="J92" s="237">
        <f t="shared" si="22"/>
        <v>0.40649107053770295</v>
      </c>
      <c r="K92" s="237">
        <f t="shared" si="22"/>
        <v>0.3928390843124383</v>
      </c>
      <c r="L92" s="237">
        <f t="shared" si="22"/>
        <v>0.39605463523687218</v>
      </c>
      <c r="M92" s="237">
        <f t="shared" si="22"/>
        <v>0.39806636299269121</v>
      </c>
      <c r="N92" s="237">
        <f t="shared" si="22"/>
        <v>0.41736713723447905</v>
      </c>
      <c r="O92" s="237">
        <f t="shared" si="22"/>
        <v>0.4300973742952211</v>
      </c>
      <c r="P92" s="237">
        <f t="shared" si="22"/>
        <v>0.36468863727380946</v>
      </c>
      <c r="Q92" s="237">
        <f t="shared" si="22"/>
        <v>0.36041529701495806</v>
      </c>
      <c r="R92" s="237">
        <f t="shared" si="22"/>
        <v>0.3906104616851741</v>
      </c>
      <c r="S92" s="237">
        <f t="shared" si="22"/>
        <v>0.38215905328154159</v>
      </c>
      <c r="T92" s="237">
        <f t="shared" si="22"/>
        <v>0.39222936862682367</v>
      </c>
      <c r="U92" s="237">
        <f t="shared" si="22"/>
        <v>0.40620584953389449</v>
      </c>
      <c r="V92" s="237">
        <f t="shared" si="22"/>
        <v>0.40207814040393103</v>
      </c>
      <c r="W92" s="237">
        <f t="shared" si="22"/>
        <v>0.36042805631341968</v>
      </c>
      <c r="DA92" s="97"/>
    </row>
    <row r="93" spans="1:105" ht="12" customHeight="1" x14ac:dyDescent="0.25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DA93" s="173"/>
    </row>
    <row r="94" spans="1:105" ht="15" customHeight="1" x14ac:dyDescent="0.25">
      <c r="A94" s="32" t="s">
        <v>343</v>
      </c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DA94" s="88"/>
    </row>
    <row r="95" spans="1:105" ht="12" customHeight="1" x14ac:dyDescent="0.25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DA95" s="173"/>
    </row>
    <row r="96" spans="1:105" ht="12" customHeight="1" x14ac:dyDescent="0.25">
      <c r="A96" s="35" t="s">
        <v>29</v>
      </c>
      <c r="B96" s="322">
        <f>IF(B$5=0,0,B$5/OIS_fec!B$5)</f>
        <v>0.34251694049082854</v>
      </c>
      <c r="C96" s="322">
        <f>IF(C$5=0,0,C$5/OIS_fec!C$5)</f>
        <v>0.35098923065951088</v>
      </c>
      <c r="D96" s="322">
        <f>IF(D$5=0,0,D$5/OIS_fec!D$5)</f>
        <v>0.34928143737580569</v>
      </c>
      <c r="E96" s="322">
        <f>IF(E$5=0,0,E$5/OIS_fec!E$5)</f>
        <v>0.36560565306901233</v>
      </c>
      <c r="F96" s="322">
        <f>IF(F$5=0,0,F$5/OIS_fec!F$5)</f>
        <v>0.36216260798562838</v>
      </c>
      <c r="G96" s="322">
        <f>IF(G$5=0,0,G$5/OIS_fec!G$5)</f>
        <v>0.3621470509758189</v>
      </c>
      <c r="H96" s="322">
        <f>IF(H$5=0,0,H$5/OIS_fec!H$5)</f>
        <v>0.37062149531625216</v>
      </c>
      <c r="I96" s="322">
        <f>IF(I$5=0,0,I$5/OIS_fec!I$5)</f>
        <v>0.36600336362546254</v>
      </c>
      <c r="J96" s="322">
        <f>IF(J$5=0,0,J$5/OIS_fec!J$5)</f>
        <v>0.37985467837189069</v>
      </c>
      <c r="K96" s="322">
        <f>IF(K$5=0,0,K$5/OIS_fec!K$5)</f>
        <v>0.37688502553105763</v>
      </c>
      <c r="L96" s="322">
        <f>IF(L$5=0,0,L$5/OIS_fec!L$5)</f>
        <v>0.37704630886387958</v>
      </c>
      <c r="M96" s="322">
        <f>IF(M$5=0,0,M$5/OIS_fec!M$5)</f>
        <v>0.38170379665977405</v>
      </c>
      <c r="N96" s="322">
        <f>IF(N$5=0,0,N$5/OIS_fec!N$5)</f>
        <v>0.38900657054335191</v>
      </c>
      <c r="O96" s="322">
        <f>IF(O$5=0,0,O$5/OIS_fec!O$5)</f>
        <v>0.39731029453004252</v>
      </c>
      <c r="P96" s="322">
        <f>IF(P$5=0,0,P$5/OIS_fec!P$5)</f>
        <v>0.38098665073896293</v>
      </c>
      <c r="Q96" s="322">
        <f>IF(Q$5=0,0,Q$5/OIS_fec!Q$5)</f>
        <v>0.37252499022200664</v>
      </c>
      <c r="R96" s="322">
        <f>IF(R$5=0,0,R$5/OIS_fec!R$5)</f>
        <v>0.37929489620591805</v>
      </c>
      <c r="S96" s="322">
        <f>IF(S$5=0,0,S$5/OIS_fec!S$5)</f>
        <v>0.37643194854742446</v>
      </c>
      <c r="T96" s="322">
        <f>IF(T$5=0,0,T$5/OIS_fec!T$5)</f>
        <v>0.37774186152355338</v>
      </c>
      <c r="U96" s="322">
        <f>IF(U$5=0,0,U$5/OIS_fec!U$5)</f>
        <v>0.38337686127666859</v>
      </c>
      <c r="V96" s="322">
        <f>IF(V$5=0,0,V$5/OIS_fec!V$5)</f>
        <v>0.38160634803530058</v>
      </c>
      <c r="W96" s="322">
        <f>IF(W$5=0,0,W$5/OIS_fec!W$5)</f>
        <v>0.37054425339326857</v>
      </c>
      <c r="DA96" s="95"/>
    </row>
    <row r="97" spans="1:105" ht="12" customHeight="1" x14ac:dyDescent="0.25">
      <c r="A97" s="55" t="s">
        <v>92</v>
      </c>
      <c r="B97" s="332">
        <f>IF(B$6=0,0,B$6/OIS_fec!B$6)</f>
        <v>0.4540303025271844</v>
      </c>
      <c r="C97" s="332">
        <f>IF(C$6=0,0,C$6/OIS_fec!C$6)</f>
        <v>0.45410578060759121</v>
      </c>
      <c r="D97" s="332">
        <f>IF(D$6=0,0,D$6/OIS_fec!D$6)</f>
        <v>0.45403930774872281</v>
      </c>
      <c r="E97" s="332">
        <f>IF(E$6=0,0,E$6/OIS_fec!E$6)</f>
        <v>0.45371357358816444</v>
      </c>
      <c r="F97" s="332">
        <f>IF(F$6=0,0,F$6/OIS_fec!F$6)</f>
        <v>0.45378315049381318</v>
      </c>
      <c r="G97" s="332">
        <f>IF(G$6=0,0,G$6/OIS_fec!G$6)</f>
        <v>0.45387001093773854</v>
      </c>
      <c r="H97" s="332">
        <f>IF(H$6=0,0,H$6/OIS_fec!H$6)</f>
        <v>0.45389958864432683</v>
      </c>
      <c r="I97" s="332">
        <f>IF(I$6=0,0,I$6/OIS_fec!I$6)</f>
        <v>0.45391479487563513</v>
      </c>
      <c r="J97" s="332">
        <f>IF(J$6=0,0,J$6/OIS_fec!J$6)</f>
        <v>0.45369969041704461</v>
      </c>
      <c r="K97" s="332">
        <f>IF(K$6=0,0,K$6/OIS_fec!K$6)</f>
        <v>0.45375675822651756</v>
      </c>
      <c r="L97" s="332">
        <f>IF(L$6=0,0,L$6/OIS_fec!L$6)</f>
        <v>0.45361746260742902</v>
      </c>
      <c r="M97" s="332">
        <f>IF(M$6=0,0,M$6/OIS_fec!M$6)</f>
        <v>0.45364001062435327</v>
      </c>
      <c r="N97" s="332">
        <f>IF(N$6=0,0,N$6/OIS_fec!N$6)</f>
        <v>0.45364810894446855</v>
      </c>
      <c r="O97" s="332">
        <f>IF(O$6=0,0,O$6/OIS_fec!O$6)</f>
        <v>0.45355033665412925</v>
      </c>
      <c r="P97" s="332">
        <f>IF(P$6=0,0,P$6/OIS_fec!P$6)</f>
        <v>0.45494219352171061</v>
      </c>
      <c r="Q97" s="332">
        <f>IF(Q$6=0,0,Q$6/OIS_fec!Q$6)</f>
        <v>0.45491748061923976</v>
      </c>
      <c r="R97" s="332">
        <f>IF(R$6=0,0,R$6/OIS_fec!R$6)</f>
        <v>0.45512383828593833</v>
      </c>
      <c r="S97" s="332">
        <f>IF(S$6=0,0,S$6/OIS_fec!S$6)</f>
        <v>0.45513451586128606</v>
      </c>
      <c r="T97" s="332">
        <f>IF(T$6=0,0,T$6/OIS_fec!T$6)</f>
        <v>0.45499351413793598</v>
      </c>
      <c r="U97" s="332">
        <f>IF(U$6=0,0,U$6/OIS_fec!U$6)</f>
        <v>0.45503933622511095</v>
      </c>
      <c r="V97" s="332">
        <f>IF(V$6=0,0,V$6/OIS_fec!V$6)</f>
        <v>0.45500561425638764</v>
      </c>
      <c r="W97" s="332">
        <f>IF(W$6=0,0,W$6/OIS_fec!W$6)</f>
        <v>0.45543721356429667</v>
      </c>
      <c r="DA97" s="67"/>
    </row>
    <row r="98" spans="1:105" ht="12" customHeight="1" x14ac:dyDescent="0.25">
      <c r="A98" s="202" t="s">
        <v>93</v>
      </c>
      <c r="B98" s="333">
        <f>IF(B$7=0,0,B$7/OIS_fec!B$7)</f>
        <v>0.1167127770781022</v>
      </c>
      <c r="C98" s="333">
        <f>IF(C$7=0,0,C$7/OIS_fec!C$7)</f>
        <v>0.11673615243271136</v>
      </c>
      <c r="D98" s="333">
        <f>IF(D$7=0,0,D$7/OIS_fec!D$7)</f>
        <v>0.11671363501908598</v>
      </c>
      <c r="E98" s="333">
        <f>IF(E$7=0,0,E$7/OIS_fec!E$7)</f>
        <v>0.11661350391883239</v>
      </c>
      <c r="F98" s="333">
        <f>IF(F$7=0,0,F$7/OIS_fec!F$7)</f>
        <v>0.11663509090718234</v>
      </c>
      <c r="G98" s="333">
        <f>IF(G$7=0,0,G$7/OIS_fec!G$7)</f>
        <v>0.11666259859594852</v>
      </c>
      <c r="H98" s="333">
        <f>IF(H$7=0,0,H$7/OIS_fec!H$7)</f>
        <v>0.11667224866169755</v>
      </c>
      <c r="I98" s="333">
        <f>IF(I$7=0,0,I$7/OIS_fec!I$7)</f>
        <v>0.11667805764614493</v>
      </c>
      <c r="J98" s="333">
        <f>IF(J$7=0,0,J$7/OIS_fec!J$7)</f>
        <v>0.11661299615206876</v>
      </c>
      <c r="K98" s="333">
        <f>IF(K$7=0,0,K$7/OIS_fec!K$7)</f>
        <v>0.11662903656176314</v>
      </c>
      <c r="L98" s="333">
        <f>IF(L$7=0,0,L$7/OIS_fec!L$7)</f>
        <v>0.11658825916165018</v>
      </c>
      <c r="M98" s="333">
        <f>IF(M$7=0,0,M$7/OIS_fec!M$7)</f>
        <v>0.11659656358797638</v>
      </c>
      <c r="N98" s="333">
        <f>IF(N$7=0,0,N$7/OIS_fec!N$7)</f>
        <v>0.11660124342228692</v>
      </c>
      <c r="O98" s="333">
        <f>IF(O$7=0,0,O$7/OIS_fec!O$7)</f>
        <v>0.11657511549925652</v>
      </c>
      <c r="P98" s="333">
        <f>IF(P$7=0,0,P$7/OIS_fec!P$7)</f>
        <v>0.11703196688135385</v>
      </c>
      <c r="Q98" s="333">
        <f>IF(Q$7=0,0,Q$7/OIS_fec!Q$7)</f>
        <v>0.11702430737948902</v>
      </c>
      <c r="R98" s="333">
        <f>IF(R$7=0,0,R$7/OIS_fec!R$7)</f>
        <v>0.11707834236169111</v>
      </c>
      <c r="S98" s="333">
        <f>IF(S$7=0,0,S$7/OIS_fec!S$7)</f>
        <v>0.11708081507973973</v>
      </c>
      <c r="T98" s="333">
        <f>IF(T$7=0,0,T$7/OIS_fec!T$7)</f>
        <v>0.11703445716046629</v>
      </c>
      <c r="U98" s="333">
        <f>IF(U$7=0,0,U$7/OIS_fec!U$7)</f>
        <v>0.11705105210992395</v>
      </c>
      <c r="V98" s="333">
        <f>IF(V$7=0,0,V$7/OIS_fec!V$7)</f>
        <v>0.11704040052706956</v>
      </c>
      <c r="W98" s="333">
        <f>IF(W$7=0,0,W$7/OIS_fec!W$7)</f>
        <v>0.11719624127645716</v>
      </c>
      <c r="DA98" s="174"/>
    </row>
    <row r="99" spans="1:105" ht="12" customHeight="1" x14ac:dyDescent="0.25">
      <c r="A99" s="202" t="s">
        <v>94</v>
      </c>
      <c r="B99" s="333">
        <f>IF(B$8=0,0,B$8/OIS_fec!B$8)</f>
        <v>0.63673700938171318</v>
      </c>
      <c r="C99" s="333">
        <f>IF(C$8=0,0,C$8/OIS_fec!C$8)</f>
        <v>0.63687441135547107</v>
      </c>
      <c r="D99" s="333">
        <f>IF(D$8=0,0,D$8/OIS_fec!D$8)</f>
        <v>0.63673696494135157</v>
      </c>
      <c r="E99" s="333">
        <f>IF(E$8=0,0,E$8/OIS_fec!E$8)</f>
        <v>0.63615400247070009</v>
      </c>
      <c r="F99" s="333">
        <f>IF(F$8=0,0,F$8/OIS_fec!F$8)</f>
        <v>0.63627970578727944</v>
      </c>
      <c r="G99" s="333">
        <f>IF(G$8=0,0,G$8/OIS_fec!G$8)</f>
        <v>0.63644171764013691</v>
      </c>
      <c r="H99" s="333">
        <f>IF(H$8=0,0,H$8/OIS_fec!H$8)</f>
        <v>0.63649938348195279</v>
      </c>
      <c r="I99" s="333">
        <f>IF(I$8=0,0,I$8/OIS_fec!I$8)</f>
        <v>0.63653620984224191</v>
      </c>
      <c r="J99" s="333">
        <f>IF(J$8=0,0,J$8/OIS_fec!J$8)</f>
        <v>0.6361604794097907</v>
      </c>
      <c r="K99" s="333">
        <f>IF(K$8=0,0,K$8/OIS_fec!K$8)</f>
        <v>0.63624976451009163</v>
      </c>
      <c r="L99" s="333">
        <f>IF(L$8=0,0,L$8/OIS_fec!L$8)</f>
        <v>0.63601855010827513</v>
      </c>
      <c r="M99" s="333">
        <f>IF(M$8=0,0,M$8/OIS_fec!M$8)</f>
        <v>0.63607003409647722</v>
      </c>
      <c r="N99" s="333">
        <f>IF(N$8=0,0,N$8/OIS_fec!N$8)</f>
        <v>0.63610263658596811</v>
      </c>
      <c r="O99" s="333">
        <f>IF(O$8=0,0,O$8/OIS_fec!O$8)</f>
        <v>0.63596107734946894</v>
      </c>
      <c r="P99" s="333">
        <f>IF(P$8=0,0,P$8/OIS_fec!P$8)</f>
        <v>0.63875322930880485</v>
      </c>
      <c r="Q99" s="333">
        <f>IF(Q$8=0,0,Q$8/OIS_fec!Q$8)</f>
        <v>0.63870669255254675</v>
      </c>
      <c r="R99" s="333">
        <f>IF(R$8=0,0,R$8/OIS_fec!R$8)</f>
        <v>0.63900291962194278</v>
      </c>
      <c r="S99" s="333">
        <f>IF(S$8=0,0,S$8/OIS_fec!S$8)</f>
        <v>0.63901523213864941</v>
      </c>
      <c r="T99" s="333">
        <f>IF(T$8=0,0,T$8/OIS_fec!T$8)</f>
        <v>0.63872522431110124</v>
      </c>
      <c r="U99" s="333">
        <f>IF(U$8=0,0,U$8/OIS_fec!U$8)</f>
        <v>0.63883353650512509</v>
      </c>
      <c r="V99" s="333">
        <f>IF(V$8=0,0,V$8/OIS_fec!V$8)</f>
        <v>0.63876826345405135</v>
      </c>
      <c r="W99" s="333">
        <f>IF(W$8=0,0,W$8/OIS_fec!W$8)</f>
        <v>0.63979451695009393</v>
      </c>
      <c r="DA99" s="174"/>
    </row>
    <row r="100" spans="1:105" ht="12" customHeight="1" x14ac:dyDescent="0.25">
      <c r="A100" s="202" t="s">
        <v>95</v>
      </c>
      <c r="B100" s="333">
        <f>IF(B$9=0,0,B$9/OIS_fec!B$9)</f>
        <v>0.45034462621661786</v>
      </c>
      <c r="C100" s="333">
        <f>IF(C$9=0,0,C$9/OIS_fec!C$9)</f>
        <v>0.45041589263526605</v>
      </c>
      <c r="D100" s="333">
        <f>IF(D$9=0,0,D$9/OIS_fec!D$9)</f>
        <v>0.45035474687633781</v>
      </c>
      <c r="E100" s="333">
        <f>IF(E$9=0,0,E$9/OIS_fec!E$9)</f>
        <v>0.45004715337390722</v>
      </c>
      <c r="F100" s="333">
        <f>IF(F$9=0,0,F$9/OIS_fec!F$9)</f>
        <v>0.45011260295951566</v>
      </c>
      <c r="G100" s="333">
        <f>IF(G$9=0,0,G$9/OIS_fec!G$9)</f>
        <v>0.45019389992232062</v>
      </c>
      <c r="H100" s="333">
        <f>IF(H$9=0,0,H$9/OIS_fec!H$9)</f>
        <v>0.45022136063591101</v>
      </c>
      <c r="I100" s="333">
        <f>IF(I$9=0,0,I$9/OIS_fec!I$9)</f>
        <v>0.45023476230576942</v>
      </c>
      <c r="J100" s="333">
        <f>IF(J$9=0,0,J$9/OIS_fec!J$9)</f>
        <v>0.45003078010794823</v>
      </c>
      <c r="K100" s="333">
        <f>IF(K$9=0,0,K$9/OIS_fec!K$9)</f>
        <v>0.45008591774081463</v>
      </c>
      <c r="L100" s="333">
        <f>IF(L$9=0,0,L$9/OIS_fec!L$9)</f>
        <v>0.44995278761878993</v>
      </c>
      <c r="M100" s="333">
        <f>IF(M$9=0,0,M$9/OIS_fec!M$9)</f>
        <v>0.44997283538981819</v>
      </c>
      <c r="N100" s="333">
        <f>IF(N$9=0,0,N$9/OIS_fec!N$9)</f>
        <v>0.44997855815767079</v>
      </c>
      <c r="O100" s="333">
        <f>IF(O$9=0,0,O$9/OIS_fec!O$9)</f>
        <v>0.44988294136117146</v>
      </c>
      <c r="P100" s="333">
        <f>IF(P$9=0,0,P$9/OIS_fec!P$9)</f>
        <v>0.45118085525547597</v>
      </c>
      <c r="Q100" s="333">
        <f>IF(Q$9=0,0,Q$9/OIS_fec!Q$9)</f>
        <v>0.45115732689790239</v>
      </c>
      <c r="R100" s="333">
        <f>IF(R$9=0,0,R$9/OIS_fec!R$9)</f>
        <v>0.45136105736265009</v>
      </c>
      <c r="S100" s="333">
        <f>IF(S$9=0,0,S$9/OIS_fec!S$9)</f>
        <v>0.45137183483927401</v>
      </c>
      <c r="T100" s="333">
        <f>IF(T$9=0,0,T$9/OIS_fec!T$9)</f>
        <v>0.45123956224035899</v>
      </c>
      <c r="U100" s="333">
        <f>IF(U$9=0,0,U$9/OIS_fec!U$9)</f>
        <v>0.45128140829683111</v>
      </c>
      <c r="V100" s="333">
        <f>IF(V$9=0,0,V$9/OIS_fec!V$9)</f>
        <v>0.45124945896876451</v>
      </c>
      <c r="W100" s="333">
        <f>IF(W$9=0,0,W$9/OIS_fec!W$9)</f>
        <v>0.45164508241178669</v>
      </c>
      <c r="DA100" s="174"/>
    </row>
    <row r="101" spans="1:105" ht="12" customHeight="1" x14ac:dyDescent="0.25">
      <c r="A101" s="56" t="s">
        <v>96</v>
      </c>
      <c r="B101" s="334">
        <f>IF(B$10=0,0,B$10/OIS_fec!B$10)</f>
        <v>0.71333671273816635</v>
      </c>
      <c r="C101" s="334">
        <f>IF(C$10=0,0,C$10/OIS_fec!C$10)</f>
        <v>0.71941575715877004</v>
      </c>
      <c r="D101" s="334">
        <f>IF(D$10=0,0,D$10/OIS_fec!D$10)</f>
        <v>0.71706506531932046</v>
      </c>
      <c r="E101" s="334">
        <f>IF(E$10=0,0,E$10/OIS_fec!E$10)</f>
        <v>0.74462628742288195</v>
      </c>
      <c r="F101" s="334">
        <f>IF(F$10=0,0,F$10/OIS_fec!F$10)</f>
        <v>0.73464081808680504</v>
      </c>
      <c r="G101" s="334">
        <f>IF(G$10=0,0,G$10/OIS_fec!G$10)</f>
        <v>0.73827598043366638</v>
      </c>
      <c r="H101" s="334">
        <f>IF(H$10=0,0,H$10/OIS_fec!H$10)</f>
        <v>0.75567669753376043</v>
      </c>
      <c r="I101" s="334">
        <f>IF(I$10=0,0,I$10/OIS_fec!I$10)</f>
        <v>0.7510424825603671</v>
      </c>
      <c r="J101" s="334">
        <f>IF(J$10=0,0,J$10/OIS_fec!J$10)</f>
        <v>0.76386315851449016</v>
      </c>
      <c r="K101" s="334">
        <f>IF(K$10=0,0,K$10/OIS_fec!K$10)</f>
        <v>0.76470245308281182</v>
      </c>
      <c r="L101" s="334">
        <f>IF(L$10=0,0,L$10/OIS_fec!L$10)</f>
        <v>0.76032637830856287</v>
      </c>
      <c r="M101" s="334">
        <f>IF(M$10=0,0,M$10/OIS_fec!M$10)</f>
        <v>0.763443339977673</v>
      </c>
      <c r="N101" s="334">
        <f>IF(N$10=0,0,N$10/OIS_fec!N$10)</f>
        <v>0.77118455154064214</v>
      </c>
      <c r="O101" s="334">
        <f>IF(O$10=0,0,O$10/OIS_fec!O$10)</f>
        <v>0.7737041086525358</v>
      </c>
      <c r="P101" s="334">
        <f>IF(P$10=0,0,P$10/OIS_fec!P$10)</f>
        <v>0.77246866068755382</v>
      </c>
      <c r="Q101" s="334">
        <f>IF(Q$10=0,0,Q$10/OIS_fec!Q$10)</f>
        <v>0.76410012901568825</v>
      </c>
      <c r="R101" s="334">
        <f>IF(R$10=0,0,R$10/OIS_fec!R$10)</f>
        <v>0.78133705644753693</v>
      </c>
      <c r="S101" s="334">
        <f>IF(S$10=0,0,S$10/OIS_fec!S$10)</f>
        <v>0.77998392313558007</v>
      </c>
      <c r="T101" s="334">
        <f>IF(T$10=0,0,T$10/OIS_fec!T$10)</f>
        <v>0.77885158490243578</v>
      </c>
      <c r="U101" s="334">
        <f>IF(U$10=0,0,U$10/OIS_fec!U$10)</f>
        <v>0.7823444895952687</v>
      </c>
      <c r="V101" s="334">
        <f>IF(V$10=0,0,V$10/OIS_fec!V$10)</f>
        <v>0.78017414643750915</v>
      </c>
      <c r="W101" s="334">
        <f>IF(W$10=0,0,W$10/OIS_fec!W$10)</f>
        <v>0.77371105130855078</v>
      </c>
      <c r="DA101" s="68"/>
    </row>
    <row r="102" spans="1:105" ht="12" customHeight="1" x14ac:dyDescent="0.25">
      <c r="A102" s="203" t="s">
        <v>3059</v>
      </c>
      <c r="B102" s="350">
        <f>IF(B$16=0,0,B$16/OIS_fec!B$16)</f>
        <v>0.36176043891677678</v>
      </c>
      <c r="C102" s="350">
        <f>IF(C$16=0,0,C$16/OIS_fec!C$16)</f>
        <v>0.3758625121444969</v>
      </c>
      <c r="D102" s="350">
        <f>IF(D$16=0,0,D$16/OIS_fec!D$16)</f>
        <v>0.37434460506959333</v>
      </c>
      <c r="E102" s="350">
        <f>IF(E$16=0,0,E$16/OIS_fec!E$16)</f>
        <v>0.37707273836601723</v>
      </c>
      <c r="F102" s="350">
        <f>IF(F$16=0,0,F$16/OIS_fec!F$16)</f>
        <v>0.39317399283871035</v>
      </c>
      <c r="G102" s="350">
        <f>IF(G$16=0,0,G$16/OIS_fec!G$16)</f>
        <v>0.3961380594370163</v>
      </c>
      <c r="H102" s="350">
        <f>IF(H$16=0,0,H$16/OIS_fec!H$16)</f>
        <v>0.39340508081445968</v>
      </c>
      <c r="I102" s="350">
        <f>IF(I$16=0,0,I$16/OIS_fec!I$16)</f>
        <v>0.39672006675396426</v>
      </c>
      <c r="J102" s="350">
        <f>IF(J$16=0,0,J$16/OIS_fec!J$16)</f>
        <v>0.39833335740622233</v>
      </c>
      <c r="K102" s="350">
        <f>IF(K$16=0,0,K$16/OIS_fec!K$16)</f>
        <v>0.39587414405078342</v>
      </c>
      <c r="L102" s="350">
        <f>IF(L$16=0,0,L$16/OIS_fec!L$16)</f>
        <v>0.39391905339867883</v>
      </c>
      <c r="M102" s="350">
        <f>IF(M$16=0,0,M$16/OIS_fec!M$16)</f>
        <v>0.40420958958851455</v>
      </c>
      <c r="N102" s="350">
        <f>IF(N$16=0,0,N$16/OIS_fec!N$16)</f>
        <v>0.40809050085836668</v>
      </c>
      <c r="O102" s="350">
        <f>IF(O$16=0,0,O$16/OIS_fec!O$16)</f>
        <v>0.41354192069263868</v>
      </c>
      <c r="P102" s="350">
        <f>IF(P$16=0,0,P$16/OIS_fec!P$16)</f>
        <v>0.40953355604820307</v>
      </c>
      <c r="Q102" s="350">
        <f>IF(Q$16=0,0,Q$16/OIS_fec!Q$16)</f>
        <v>0.39968172443696293</v>
      </c>
      <c r="R102" s="350">
        <f>IF(R$16=0,0,R$16/OIS_fec!R$16)</f>
        <v>0.39169298864321506</v>
      </c>
      <c r="S102" s="350">
        <f>IF(S$16=0,0,S$16/OIS_fec!S$16)</f>
        <v>0.39123243681030329</v>
      </c>
      <c r="T102" s="350">
        <f>IF(T$16=0,0,T$16/OIS_fec!T$16)</f>
        <v>0.38583547466730833</v>
      </c>
      <c r="U102" s="350">
        <f>IF(U$16=0,0,U$16/OIS_fec!U$16)</f>
        <v>0.38743264201603356</v>
      </c>
      <c r="V102" s="350">
        <f>IF(V$16=0,0,V$16/OIS_fec!V$16)</f>
        <v>0.38728407680212851</v>
      </c>
      <c r="W102" s="350">
        <f>IF(W$16=0,0,W$16/OIS_fec!W$16)</f>
        <v>0.38508261991027409</v>
      </c>
      <c r="DA102" s="175"/>
    </row>
    <row r="103" spans="1:105" ht="12" customHeight="1" x14ac:dyDescent="0.25">
      <c r="A103" s="203" t="s">
        <v>3071</v>
      </c>
      <c r="B103" s="350">
        <f>IF(B$27=0,0,B$27/OIS_fec!B$27)</f>
        <v>0.22604040282388427</v>
      </c>
      <c r="C103" s="350">
        <f>IF(C$27=0,0,C$27/OIS_fec!C$27)</f>
        <v>0.2290010029811875</v>
      </c>
      <c r="D103" s="350">
        <f>IF(D$27=0,0,D$27/OIS_fec!D$27)</f>
        <v>0.22871087865220335</v>
      </c>
      <c r="E103" s="350">
        <f>IF(E$27=0,0,E$27/OIS_fec!E$27)</f>
        <v>0.23033310327342305</v>
      </c>
      <c r="F103" s="350">
        <f>IF(F$27=0,0,F$27/OIS_fec!F$27)</f>
        <v>0.23042214350143342</v>
      </c>
      <c r="G103" s="350">
        <f>IF(G$27=0,0,G$27/OIS_fec!G$27)</f>
        <v>0.22966565953383519</v>
      </c>
      <c r="H103" s="350">
        <f>IF(H$27=0,0,H$27/OIS_fec!H$27)</f>
        <v>0.2305234879353959</v>
      </c>
      <c r="I103" s="350">
        <f>IF(I$27=0,0,I$27/OIS_fec!I$27)</f>
        <v>0.22965037381700351</v>
      </c>
      <c r="J103" s="350">
        <f>IF(J$27=0,0,J$27/OIS_fec!J$27)</f>
        <v>0.23215958790576546</v>
      </c>
      <c r="K103" s="350">
        <f>IF(K$27=0,0,K$27/OIS_fec!K$27)</f>
        <v>0.23293045194030007</v>
      </c>
      <c r="L103" s="350">
        <f>IF(L$27=0,0,L$27/OIS_fec!L$27)</f>
        <v>0.23326834647744882</v>
      </c>
      <c r="M103" s="350">
        <f>IF(M$27=0,0,M$27/OIS_fec!M$27)</f>
        <v>0.23439636311363543</v>
      </c>
      <c r="N103" s="350">
        <f>IF(N$27=0,0,N$27/OIS_fec!N$27)</f>
        <v>0.23496127806621539</v>
      </c>
      <c r="O103" s="350">
        <f>IF(O$27=0,0,O$27/OIS_fec!O$27)</f>
        <v>0.23730664257341624</v>
      </c>
      <c r="P103" s="350">
        <f>IF(P$27=0,0,P$27/OIS_fec!P$27)</f>
        <v>0.23439147118363898</v>
      </c>
      <c r="Q103" s="350">
        <f>IF(Q$27=0,0,Q$27/OIS_fec!Q$27)</f>
        <v>0.2328503257284176</v>
      </c>
      <c r="R103" s="350">
        <f>IF(R$27=0,0,R$27/OIS_fec!R$27)</f>
        <v>0.23294452983327527</v>
      </c>
      <c r="S103" s="350">
        <f>IF(S$27=0,0,S$27/OIS_fec!S$27)</f>
        <v>0.2325459745579537</v>
      </c>
      <c r="T103" s="350">
        <f>IF(T$27=0,0,T$27/OIS_fec!T$27)</f>
        <v>0.23295296562371937</v>
      </c>
      <c r="U103" s="350">
        <f>IF(U$27=0,0,U$27/OIS_fec!U$27)</f>
        <v>0.23414906231063451</v>
      </c>
      <c r="V103" s="350">
        <f>IF(V$27=0,0,V$27/OIS_fec!V$27)</f>
        <v>0.23459034108417764</v>
      </c>
      <c r="W103" s="350">
        <f>IF(W$27=0,0,W$27/OIS_fec!W$27)</f>
        <v>0.2331750537417186</v>
      </c>
      <c r="DA103" s="175"/>
    </row>
    <row r="104" spans="1:105" ht="12" customHeight="1" x14ac:dyDescent="0.25">
      <c r="A104" s="203" t="s">
        <v>3081</v>
      </c>
      <c r="B104" s="350">
        <f>IF(B$35=0,0,B$35/OIS_fec!B$35)</f>
        <v>0.22471036442076911</v>
      </c>
      <c r="C104" s="350">
        <f>IF(C$35=0,0,C$35/OIS_fec!C$35)</f>
        <v>0.26603533704557131</v>
      </c>
      <c r="D104" s="350">
        <f>IF(D$35=0,0,D$35/OIS_fec!D$35)</f>
        <v>0.26085109987652139</v>
      </c>
      <c r="E104" s="350">
        <f>IF(E$35=0,0,E$35/OIS_fec!E$35)</f>
        <v>0.26619228804556683</v>
      </c>
      <c r="F104" s="350">
        <f>IF(F$35=0,0,F$35/OIS_fec!F$35)</f>
        <v>0.26494005107377872</v>
      </c>
      <c r="G104" s="350">
        <f>IF(G$35=0,0,G$35/OIS_fec!G$35)</f>
        <v>0.26977931245878084</v>
      </c>
      <c r="H104" s="350">
        <f>IF(H$35=0,0,H$35/OIS_fec!H$35)</f>
        <v>0.24901063453777719</v>
      </c>
      <c r="I104" s="350">
        <f>IF(I$35=0,0,I$35/OIS_fec!I$35)</f>
        <v>0.2570690434310724</v>
      </c>
      <c r="J104" s="350">
        <f>IF(J$35=0,0,J$35/OIS_fec!J$35)</f>
        <v>0.26971885765809583</v>
      </c>
      <c r="K104" s="350">
        <f>IF(K$35=0,0,K$35/OIS_fec!K$35)</f>
        <v>0.25723337011348579</v>
      </c>
      <c r="L104" s="350">
        <f>IF(L$35=0,0,L$35/OIS_fec!L$35)</f>
        <v>0.25527257634527983</v>
      </c>
      <c r="M104" s="350">
        <f>IF(M$35=0,0,M$35/OIS_fec!M$35)</f>
        <v>0.2653227831842852</v>
      </c>
      <c r="N104" s="350">
        <f>IF(N$35=0,0,N$35/OIS_fec!N$35)</f>
        <v>0.26927825168451419</v>
      </c>
      <c r="O104" s="350">
        <f>IF(O$35=0,0,O$35/OIS_fec!O$35)</f>
        <v>0.27127090597368492</v>
      </c>
      <c r="P104" s="350">
        <f>IF(P$35=0,0,P$35/OIS_fec!P$35)</f>
        <v>0.25819797124944965</v>
      </c>
      <c r="Q104" s="350">
        <f>IF(Q$35=0,0,Q$35/OIS_fec!Q$35)</f>
        <v>0.25905435106105845</v>
      </c>
      <c r="R104" s="350">
        <f>IF(R$35=0,0,R$35/OIS_fec!R$35)</f>
        <v>0.25624979941558634</v>
      </c>
      <c r="S104" s="350">
        <f>IF(S$35=0,0,S$35/OIS_fec!S$35)</f>
        <v>0.25602584320997002</v>
      </c>
      <c r="T104" s="350">
        <f>IF(T$35=0,0,T$35/OIS_fec!T$35)</f>
        <v>0.25516112527367513</v>
      </c>
      <c r="U104" s="350">
        <f>IF(U$35=0,0,U$35/OIS_fec!U$35)</f>
        <v>0.25534137098072007</v>
      </c>
      <c r="V104" s="350">
        <f>IF(V$35=0,0,V$35/OIS_fec!V$35)</f>
        <v>0.25557466036071336</v>
      </c>
      <c r="W104" s="350">
        <f>IF(W$35=0,0,W$35/OIS_fec!W$35)</f>
        <v>0.25180943020579188</v>
      </c>
      <c r="DA104" s="175"/>
    </row>
    <row r="105" spans="1:105" ht="12" customHeight="1" x14ac:dyDescent="0.25">
      <c r="A105" s="203" t="s">
        <v>3103</v>
      </c>
      <c r="B105" s="350">
        <f>IF(B$54=0,0,B$54/OIS_fec!B$54)</f>
        <v>0.65881358462072881</v>
      </c>
      <c r="C105" s="350">
        <f>IF(C$54=0,0,C$54/OIS_fec!C$54)</f>
        <v>0.70196909980543831</v>
      </c>
      <c r="D105" s="350">
        <f>IF(D$54=0,0,D$54/OIS_fec!D$54)</f>
        <v>0.69692750125957748</v>
      </c>
      <c r="E105" s="350">
        <f>IF(E$54=0,0,E$54/OIS_fec!E$54)</f>
        <v>0.69514425381875877</v>
      </c>
      <c r="F105" s="350">
        <f>IF(F$54=0,0,F$54/OIS_fec!F$54)</f>
        <v>0.69474813967020865</v>
      </c>
      <c r="G105" s="350">
        <f>IF(G$54=0,0,G$54/OIS_fec!G$54)</f>
        <v>0.69590736142337495</v>
      </c>
      <c r="H105" s="350">
        <f>IF(H$54=0,0,H$54/OIS_fec!H$54)</f>
        <v>0.66639236064453022</v>
      </c>
      <c r="I105" s="350">
        <f>IF(I$54=0,0,I$54/OIS_fec!I$54)</f>
        <v>0.6842181395915945</v>
      </c>
      <c r="J105" s="350">
        <f>IF(J$54=0,0,J$54/OIS_fec!J$54)</f>
        <v>0.70669401831944811</v>
      </c>
      <c r="K105" s="350">
        <f>IF(K$54=0,0,K$54/OIS_fec!K$54)</f>
        <v>0.6907617694720023</v>
      </c>
      <c r="L105" s="350">
        <f>IF(L$54=0,0,L$54/OIS_fec!L$54)</f>
        <v>0.68552352808396078</v>
      </c>
      <c r="M105" s="350">
        <f>IF(M$54=0,0,M$54/OIS_fec!M$54)</f>
        <v>0.69424157130304187</v>
      </c>
      <c r="N105" s="350">
        <f>IF(N$54=0,0,N$54/OIS_fec!N$54)</f>
        <v>0.69655660964394273</v>
      </c>
      <c r="O105" s="350">
        <f>IF(O$54=0,0,O$54/OIS_fec!O$54)</f>
        <v>0.70268281271363509</v>
      </c>
      <c r="P105" s="350">
        <f>IF(P$54=0,0,P$54/OIS_fec!P$54)</f>
        <v>0.66642751357655905</v>
      </c>
      <c r="Q105" s="350">
        <f>IF(Q$54=0,0,Q$54/OIS_fec!Q$54)</f>
        <v>0.67502772906517305</v>
      </c>
      <c r="R105" s="350">
        <f>IF(R$54=0,0,R$54/OIS_fec!R$54)</f>
        <v>0.66269520600329779</v>
      </c>
      <c r="S105" s="350">
        <f>IF(S$54=0,0,S$54/OIS_fec!S$54)</f>
        <v>0.65826613565745717</v>
      </c>
      <c r="T105" s="350">
        <f>IF(T$54=0,0,T$54/OIS_fec!T$54)</f>
        <v>0.6648023862111524</v>
      </c>
      <c r="U105" s="350">
        <f>IF(U$54=0,0,U$54/OIS_fec!U$54)</f>
        <v>0.66266914800536791</v>
      </c>
      <c r="V105" s="350">
        <f>IF(V$54=0,0,V$54/OIS_fec!V$54)</f>
        <v>0.66929523278911895</v>
      </c>
      <c r="W105" s="350">
        <f>IF(W$54=0,0,W$54/OIS_fec!W$54)</f>
        <v>0.63494489418109257</v>
      </c>
      <c r="DA105" s="175"/>
    </row>
    <row r="106" spans="1:105" ht="12" customHeight="1" x14ac:dyDescent="0.25">
      <c r="A106" s="203" t="s">
        <v>3124</v>
      </c>
      <c r="B106" s="350">
        <f>IF(B$68=0,0,B$68/OIS_fec!B$68)</f>
        <v>0.32752467679855413</v>
      </c>
      <c r="C106" s="350">
        <f>IF(C$68=0,0,C$68/OIS_fec!C$68)</f>
        <v>0.32752647781099964</v>
      </c>
      <c r="D106" s="350">
        <f>IF(D$68=0,0,D$68/OIS_fec!D$68)</f>
        <v>0.32752383758872922</v>
      </c>
      <c r="E106" s="350">
        <f>IF(E$68=0,0,E$68/OIS_fec!E$68)</f>
        <v>0.3275319768293416</v>
      </c>
      <c r="F106" s="350">
        <f>IF(F$68=0,0,F$68/OIS_fec!F$68)</f>
        <v>0.32753257553656107</v>
      </c>
      <c r="G106" s="350">
        <f>IF(G$68=0,0,G$68/OIS_fec!G$68)</f>
        <v>0.3275178617623633</v>
      </c>
      <c r="H106" s="350">
        <f>IF(H$68=0,0,H$68/OIS_fec!H$68)</f>
        <v>0.32751100992217086</v>
      </c>
      <c r="I106" s="350">
        <f>IF(I$68=0,0,I$68/OIS_fec!I$68)</f>
        <v>0.32746881102213393</v>
      </c>
      <c r="J106" s="350">
        <f>IF(J$68=0,0,J$68/OIS_fec!J$68)</f>
        <v>0.32747426866645896</v>
      </c>
      <c r="K106" s="350">
        <f>IF(K$68=0,0,K$68/OIS_fec!K$68)</f>
        <v>0.32746117915336531</v>
      </c>
      <c r="L106" s="350">
        <f>IF(L$68=0,0,L$68/OIS_fec!L$68)</f>
        <v>0.32748696296154794</v>
      </c>
      <c r="M106" s="350">
        <f>IF(M$68=0,0,M$68/OIS_fec!M$68)</f>
        <v>0.32747929109251189</v>
      </c>
      <c r="N106" s="350">
        <f>IF(N$68=0,0,N$68/OIS_fec!N$68)</f>
        <v>0.32747923095604392</v>
      </c>
      <c r="O106" s="350">
        <f>IF(O$68=0,0,O$68/OIS_fec!O$68)</f>
        <v>0.32746408595929299</v>
      </c>
      <c r="P106" s="350">
        <f>IF(P$68=0,0,P$68/OIS_fec!P$68)</f>
        <v>0.3274560501593019</v>
      </c>
      <c r="Q106" s="350">
        <f>IF(Q$68=0,0,Q$68/OIS_fec!Q$68)</f>
        <v>0.32746844889011384</v>
      </c>
      <c r="R106" s="350">
        <f>IF(R$68=0,0,R$68/OIS_fec!R$68)</f>
        <v>0.32747701574051952</v>
      </c>
      <c r="S106" s="350">
        <f>IF(S$68=0,0,S$68/OIS_fec!S$68)</f>
        <v>0.32747591714989815</v>
      </c>
      <c r="T106" s="350">
        <f>IF(T$68=0,0,T$68/OIS_fec!T$68)</f>
        <v>0.32748017802808849</v>
      </c>
      <c r="U106" s="350">
        <f>IF(U$68=0,0,U$68/OIS_fec!U$68)</f>
        <v>0.32746767301889768</v>
      </c>
      <c r="V106" s="350">
        <f>IF(V$68=0,0,V$68/OIS_fec!V$68)</f>
        <v>0.32747924522962485</v>
      </c>
      <c r="W106" s="350">
        <f>IF(W$68=0,0,W$68/OIS_fec!W$68)</f>
        <v>0.32748141611116582</v>
      </c>
      <c r="DA106" s="175"/>
    </row>
    <row r="107" spans="1:105" ht="12" customHeight="1" x14ac:dyDescent="0.25">
      <c r="A107" s="41" t="s">
        <v>3122</v>
      </c>
      <c r="B107" s="335">
        <f>IF(B$69=0,0,B$69/OIS_fec!B$69)</f>
        <v>0.47703502030738909</v>
      </c>
      <c r="C107" s="335">
        <f>IF(C$69=0,0,C$69/OIS_fec!C$69)</f>
        <v>0.47714024622420709</v>
      </c>
      <c r="D107" s="335">
        <f>IF(D$69=0,0,D$69/OIS_fec!D$69)</f>
        <v>0.47702987931903151</v>
      </c>
      <c r="E107" s="335">
        <f>IF(E$69=0,0,E$69/OIS_fec!E$69)</f>
        <v>0.47659473348681453</v>
      </c>
      <c r="F107" s="335">
        <f>IF(F$69=0,0,F$69/OIS_fec!F$69)</f>
        <v>0.47668784983190737</v>
      </c>
      <c r="G107" s="335">
        <f>IF(G$69=0,0,G$69/OIS_fec!G$69)</f>
        <v>0.47681025715611181</v>
      </c>
      <c r="H107" s="335">
        <f>IF(H$69=0,0,H$69/OIS_fec!H$69)</f>
        <v>0.47685481422874371</v>
      </c>
      <c r="I107" s="335">
        <f>IF(I$69=0,0,I$69/OIS_fec!I$69)</f>
        <v>0.47688536365986073</v>
      </c>
      <c r="J107" s="335">
        <f>IF(J$69=0,0,J$69/OIS_fec!J$69)</f>
        <v>0.47660840011633715</v>
      </c>
      <c r="K107" s="335">
        <f>IF(K$69=0,0,K$69/OIS_fec!K$69)</f>
        <v>0.47667068839372406</v>
      </c>
      <c r="L107" s="335">
        <f>IF(L$69=0,0,L$69/OIS_fec!L$69)</f>
        <v>0.4765055352658733</v>
      </c>
      <c r="M107" s="335">
        <f>IF(M$69=0,0,M$69/OIS_fec!M$69)</f>
        <v>0.47654643360828047</v>
      </c>
      <c r="N107" s="335">
        <f>IF(N$69=0,0,N$69/OIS_fec!N$69)</f>
        <v>0.47657557181623517</v>
      </c>
      <c r="O107" s="335">
        <f>IF(O$69=0,0,O$69/OIS_fec!O$69)</f>
        <v>0.47648086994694555</v>
      </c>
      <c r="P107" s="335">
        <f>IF(P$69=0,0,P$69/OIS_fec!P$69)</f>
        <v>0.47880683019905002</v>
      </c>
      <c r="Q107" s="335">
        <f>IF(Q$69=0,0,Q$69/OIS_fec!Q$69)</f>
        <v>0.47876635037663262</v>
      </c>
      <c r="R107" s="335">
        <f>IF(R$69=0,0,R$69/OIS_fec!R$69)</f>
        <v>0.47898197388076963</v>
      </c>
      <c r="S107" s="335">
        <f>IF(S$69=0,0,S$69/OIS_fec!S$69)</f>
        <v>0.47898911282372786</v>
      </c>
      <c r="T107" s="335">
        <f>IF(T$69=0,0,T$69/OIS_fec!T$69)</f>
        <v>0.47872646398714908</v>
      </c>
      <c r="U107" s="335">
        <f>IF(U$69=0,0,U$69/OIS_fec!U$69)</f>
        <v>0.4788298930900528</v>
      </c>
      <c r="V107" s="335">
        <f>IF(V$69=0,0,V$69/OIS_fec!V$69)</f>
        <v>0.47877260110809816</v>
      </c>
      <c r="W107" s="335">
        <f>IF(W$69=0,0,W$69/OIS_fec!W$69)</f>
        <v>0.47979125564918623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-0.249977111117893"/>
    <pageSetUpPr fitToPage="1"/>
  </sheetPr>
  <dimension ref="A1:DA107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CO2 emissions"</f>
        <v>PT: Other industrial sectors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29</v>
      </c>
      <c r="B5" s="225">
        <v>1346.1589460475509</v>
      </c>
      <c r="C5" s="225">
        <v>1223.1055317653991</v>
      </c>
      <c r="D5" s="225">
        <v>1309.884718325399</v>
      </c>
      <c r="E5" s="225">
        <v>1028.210352485507</v>
      </c>
      <c r="F5" s="225">
        <v>1153.875547806015</v>
      </c>
      <c r="G5" s="225">
        <v>1084.2668254856351</v>
      </c>
      <c r="H5" s="225">
        <v>969.0888175251132</v>
      </c>
      <c r="I5" s="225">
        <v>985.75313940468868</v>
      </c>
      <c r="J5" s="225">
        <v>789.80162328541496</v>
      </c>
      <c r="K5" s="225">
        <v>807.93479412547231</v>
      </c>
      <c r="L5" s="225">
        <v>834.65504820528656</v>
      </c>
      <c r="M5" s="225">
        <v>728.5835167243813</v>
      </c>
      <c r="N5" s="225">
        <v>553.7289355241063</v>
      </c>
      <c r="O5" s="225">
        <v>435.99876660485779</v>
      </c>
      <c r="P5" s="225">
        <v>415.65672288477452</v>
      </c>
      <c r="Q5" s="225">
        <v>483.01080840355439</v>
      </c>
      <c r="R5" s="225">
        <v>432.82978380449322</v>
      </c>
      <c r="S5" s="225">
        <v>465.75604152440519</v>
      </c>
      <c r="T5" s="225">
        <v>439.89349500599161</v>
      </c>
      <c r="U5" s="225">
        <v>417.83445276505108</v>
      </c>
      <c r="V5" s="225">
        <v>430.90551840641069</v>
      </c>
      <c r="W5" s="225">
        <v>478.84340604623338</v>
      </c>
      <c r="DA5" s="89" t="s">
        <v>3187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3188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3189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3190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3191</v>
      </c>
    </row>
    <row r="10" spans="1:105" ht="12" customHeight="1" x14ac:dyDescent="0.25">
      <c r="A10" s="56" t="s">
        <v>96</v>
      </c>
      <c r="B10" s="262">
        <v>11.265286221841301</v>
      </c>
      <c r="C10" s="262">
        <v>11.213215661548549</v>
      </c>
      <c r="D10" s="262">
        <v>11.843516675135801</v>
      </c>
      <c r="E10" s="262">
        <v>7.5395749356663151</v>
      </c>
      <c r="F10" s="262">
        <v>9.5985785190859616</v>
      </c>
      <c r="G10" s="262">
        <v>8.5292413851723552</v>
      </c>
      <c r="H10" s="262">
        <v>5.8903365440429978</v>
      </c>
      <c r="I10" s="262">
        <v>6.2339654770365316</v>
      </c>
      <c r="J10" s="262">
        <v>4.3433202447914718</v>
      </c>
      <c r="K10" s="262">
        <v>4.0275892707971899</v>
      </c>
      <c r="L10" s="262">
        <v>4.8064533006060977</v>
      </c>
      <c r="M10" s="262">
        <v>4.2553197010327386</v>
      </c>
      <c r="N10" s="262">
        <v>2.8165506447227941</v>
      </c>
      <c r="O10" s="262">
        <v>2.335702563204209</v>
      </c>
      <c r="P10" s="262">
        <v>2.314268472242393</v>
      </c>
      <c r="Q10" s="262">
        <v>3.2686568938020901</v>
      </c>
      <c r="R10" s="262">
        <v>1.370971031347646</v>
      </c>
      <c r="S10" s="262">
        <v>1.546095542375993</v>
      </c>
      <c r="T10" s="262">
        <v>1.5747477901696461</v>
      </c>
      <c r="U10" s="262">
        <v>1.3077703494503721</v>
      </c>
      <c r="V10" s="262">
        <v>1.5367293252579399</v>
      </c>
      <c r="W10" s="262">
        <v>2.272409850472914</v>
      </c>
      <c r="DA10" s="68" t="s">
        <v>3192</v>
      </c>
    </row>
    <row r="11" spans="1:105" ht="12" customHeight="1" x14ac:dyDescent="0.25">
      <c r="A11" s="37" t="s">
        <v>160</v>
      </c>
      <c r="B11" s="228">
        <v>11.13113777485249</v>
      </c>
      <c r="C11" s="228">
        <v>11.09984170476968</v>
      </c>
      <c r="D11" s="228">
        <v>11.597654806642909</v>
      </c>
      <c r="E11" s="228">
        <v>7.2690940660907266</v>
      </c>
      <c r="F11" s="228">
        <v>9.1356712919773315</v>
      </c>
      <c r="G11" s="228">
        <v>8.0779597270622556</v>
      </c>
      <c r="H11" s="228">
        <v>5.3738418984904088</v>
      </c>
      <c r="I11" s="228">
        <v>5.7588728027903047</v>
      </c>
      <c r="J11" s="228">
        <v>4.1091596301898683</v>
      </c>
      <c r="K11" s="228">
        <v>3.44752389243278</v>
      </c>
      <c r="L11" s="228">
        <v>4.2539346409062828</v>
      </c>
      <c r="M11" s="228">
        <v>3.6570112212891548</v>
      </c>
      <c r="N11" s="228">
        <v>2.2486146971766918</v>
      </c>
      <c r="O11" s="228">
        <v>1.6008028769227609</v>
      </c>
      <c r="P11" s="228">
        <v>1.696704954338617</v>
      </c>
      <c r="Q11" s="228">
        <v>2.5123479662332171</v>
      </c>
      <c r="R11" s="228">
        <v>0.90846891237023319</v>
      </c>
      <c r="S11" s="228">
        <v>1.0147849020596671</v>
      </c>
      <c r="T11" s="228">
        <v>1.0783822620909871</v>
      </c>
      <c r="U11" s="228">
        <v>0.83944549640365929</v>
      </c>
      <c r="V11" s="228">
        <v>1.007587850560985</v>
      </c>
      <c r="W11" s="228">
        <v>1.312834564244111</v>
      </c>
      <c r="DA11" s="69" t="s">
        <v>3193</v>
      </c>
    </row>
    <row r="12" spans="1:105" ht="12" customHeight="1" x14ac:dyDescent="0.25">
      <c r="A12" s="37" t="s">
        <v>162</v>
      </c>
      <c r="B12" s="228">
        <v>0.13414844698881431</v>
      </c>
      <c r="C12" s="228">
        <v>0.11337395677887011</v>
      </c>
      <c r="D12" s="228">
        <v>0.24586186849288799</v>
      </c>
      <c r="E12" s="228">
        <v>0.27048086957558881</v>
      </c>
      <c r="F12" s="228">
        <v>0.46290722710862869</v>
      </c>
      <c r="G12" s="228">
        <v>0.45128165811009963</v>
      </c>
      <c r="H12" s="228">
        <v>0.51649464555258939</v>
      </c>
      <c r="I12" s="228">
        <v>0.47509267424622759</v>
      </c>
      <c r="J12" s="228">
        <v>0.23416061460160301</v>
      </c>
      <c r="K12" s="228">
        <v>0.58006537836440963</v>
      </c>
      <c r="L12" s="228">
        <v>0.55251865969981495</v>
      </c>
      <c r="M12" s="228">
        <v>0.5983084797435847</v>
      </c>
      <c r="N12" s="228">
        <v>0.56793594754610188</v>
      </c>
      <c r="O12" s="228">
        <v>0.73489968628144797</v>
      </c>
      <c r="P12" s="228">
        <v>0.61756351790377484</v>
      </c>
      <c r="Q12" s="228">
        <v>0.75630892756887369</v>
      </c>
      <c r="R12" s="228">
        <v>0.46250211897741289</v>
      </c>
      <c r="S12" s="228">
        <v>0.53131064031632647</v>
      </c>
      <c r="T12" s="228">
        <v>0.49636552807865852</v>
      </c>
      <c r="U12" s="228">
        <v>0.46832485304671312</v>
      </c>
      <c r="V12" s="228">
        <v>0.52914147469695516</v>
      </c>
      <c r="W12" s="228">
        <v>0.95957528622880217</v>
      </c>
      <c r="DA12" s="69" t="s">
        <v>3194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3195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3196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3197</v>
      </c>
    </row>
    <row r="16" spans="1:105" ht="12" customHeight="1" x14ac:dyDescent="0.25">
      <c r="A16" s="57" t="s">
        <v>3059</v>
      </c>
      <c r="B16" s="263">
        <v>215.60668537018361</v>
      </c>
      <c r="C16" s="263">
        <v>150.60984162764089</v>
      </c>
      <c r="D16" s="263">
        <v>165.05533796739121</v>
      </c>
      <c r="E16" s="263">
        <v>136.7495440163068</v>
      </c>
      <c r="F16" s="263">
        <v>137.12359934169359</v>
      </c>
      <c r="G16" s="263">
        <v>124.5821444395547</v>
      </c>
      <c r="H16" s="263">
        <v>141.0992438431737</v>
      </c>
      <c r="I16" s="263">
        <v>119.23523275817119</v>
      </c>
      <c r="J16" s="263">
        <v>88.200233013197177</v>
      </c>
      <c r="K16" s="263">
        <v>105.656087736461</v>
      </c>
      <c r="L16" s="263">
        <v>115.5156548031739</v>
      </c>
      <c r="M16" s="263">
        <v>79.074679015341502</v>
      </c>
      <c r="N16" s="263">
        <v>58.675781693727401</v>
      </c>
      <c r="O16" s="263">
        <v>42.532004784438143</v>
      </c>
      <c r="P16" s="263">
        <v>41.5844887991924</v>
      </c>
      <c r="Q16" s="263">
        <v>51.443226399161631</v>
      </c>
      <c r="R16" s="263">
        <v>55.480635368138643</v>
      </c>
      <c r="S16" s="263">
        <v>59.298089218065932</v>
      </c>
      <c r="T16" s="263">
        <v>58.22891690743748</v>
      </c>
      <c r="U16" s="263">
        <v>54.811962904488738</v>
      </c>
      <c r="V16" s="263">
        <v>55.057394223257802</v>
      </c>
      <c r="W16" s="263">
        <v>65.40435332523937</v>
      </c>
      <c r="DA16" s="70" t="s">
        <v>3198</v>
      </c>
    </row>
    <row r="17" spans="1:105" ht="12" customHeight="1" x14ac:dyDescent="0.25">
      <c r="A17" s="46" t="s">
        <v>30</v>
      </c>
      <c r="B17" s="231">
        <v>75.174437717151136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0.15662054114350371</v>
      </c>
      <c r="T17" s="231">
        <v>0.13444178809398041</v>
      </c>
      <c r="U17" s="231">
        <v>0.28249717784255057</v>
      </c>
      <c r="V17" s="231">
        <v>0.4696500363047959</v>
      </c>
      <c r="W17" s="231">
        <v>0.2874334214836341</v>
      </c>
      <c r="DA17" s="73" t="s">
        <v>3199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3200</v>
      </c>
    </row>
    <row r="19" spans="1:105" ht="12" customHeight="1" x14ac:dyDescent="0.25">
      <c r="A19" s="46" t="s">
        <v>33</v>
      </c>
      <c r="B19" s="231">
        <v>7.7445350219581686</v>
      </c>
      <c r="C19" s="231">
        <v>7.7638080089570431</v>
      </c>
      <c r="D19" s="231">
        <v>8.3379953106711291</v>
      </c>
      <c r="E19" s="231">
        <v>10.54503223940733</v>
      </c>
      <c r="F19" s="231">
        <v>9.580089512906131</v>
      </c>
      <c r="G19" s="231">
        <v>6.4324827362351904</v>
      </c>
      <c r="H19" s="231">
        <v>6.5225377579904853</v>
      </c>
      <c r="I19" s="231">
        <v>9.3400033017920805</v>
      </c>
      <c r="J19" s="231">
        <v>9.3821279964503113</v>
      </c>
      <c r="K19" s="231">
        <v>8.6041162716653954</v>
      </c>
      <c r="L19" s="231">
        <v>8.3680214429037552</v>
      </c>
      <c r="M19" s="231">
        <v>5.9983384699528504</v>
      </c>
      <c r="N19" s="231">
        <v>6.5186617213565299</v>
      </c>
      <c r="O19" s="231">
        <v>4.9820355731195871</v>
      </c>
      <c r="P19" s="231">
        <v>5.758356373299117</v>
      </c>
      <c r="Q19" s="231">
        <v>5.7062538006432568</v>
      </c>
      <c r="R19" s="231">
        <v>5.6115289866784241</v>
      </c>
      <c r="S19" s="231">
        <v>6.4690766150431651</v>
      </c>
      <c r="T19" s="231">
        <v>6.6497269517976019</v>
      </c>
      <c r="U19" s="231">
        <v>6.3857541435297422</v>
      </c>
      <c r="V19" s="231">
        <v>6.0307297999343419</v>
      </c>
      <c r="W19" s="231">
        <v>7.1876764111306688</v>
      </c>
      <c r="DA19" s="73" t="s">
        <v>3201</v>
      </c>
    </row>
    <row r="20" spans="1:105" ht="12" customHeight="1" x14ac:dyDescent="0.25">
      <c r="A20" s="46" t="s">
        <v>160</v>
      </c>
      <c r="B20" s="231">
        <v>96.076380700231155</v>
      </c>
      <c r="C20" s="231">
        <v>106.8620548842089</v>
      </c>
      <c r="D20" s="231">
        <v>104.75253867095731</v>
      </c>
      <c r="E20" s="231">
        <v>79.794378960918593</v>
      </c>
      <c r="F20" s="231">
        <v>79.219018119133182</v>
      </c>
      <c r="G20" s="231">
        <v>67.963761413301526</v>
      </c>
      <c r="H20" s="231">
        <v>77.706096774220853</v>
      </c>
      <c r="I20" s="231">
        <v>61.882371304122721</v>
      </c>
      <c r="J20" s="231">
        <v>48.503527904299823</v>
      </c>
      <c r="K20" s="231">
        <v>54.010148610513511</v>
      </c>
      <c r="L20" s="231">
        <v>66.399498535140566</v>
      </c>
      <c r="M20" s="231">
        <v>39.163159949382461</v>
      </c>
      <c r="N20" s="231">
        <v>25.65061816954924</v>
      </c>
      <c r="O20" s="231">
        <v>18.26650819332546</v>
      </c>
      <c r="P20" s="231">
        <v>20.31145177904526</v>
      </c>
      <c r="Q20" s="231">
        <v>27.319682688449301</v>
      </c>
      <c r="R20" s="231">
        <v>24.95684414015971</v>
      </c>
      <c r="S20" s="231">
        <v>26.20418060582216</v>
      </c>
      <c r="T20" s="231">
        <v>25.57856556841914</v>
      </c>
      <c r="U20" s="231">
        <v>25.215449110138021</v>
      </c>
      <c r="V20" s="231">
        <v>25.967181404830519</v>
      </c>
      <c r="W20" s="231">
        <v>28.60543793772662</v>
      </c>
      <c r="DA20" s="73" t="s">
        <v>3202</v>
      </c>
    </row>
    <row r="21" spans="1:105" ht="12" customHeight="1" x14ac:dyDescent="0.25">
      <c r="A21" s="46" t="s">
        <v>70</v>
      </c>
      <c r="B21" s="231">
        <v>30.68672914841564</v>
      </c>
      <c r="C21" s="231">
        <v>26.636462222700359</v>
      </c>
      <c r="D21" s="231">
        <v>37.952392129515218</v>
      </c>
      <c r="E21" s="231">
        <v>26.00104933508992</v>
      </c>
      <c r="F21" s="231">
        <v>27.510654587203199</v>
      </c>
      <c r="G21" s="231">
        <v>26.38513046917323</v>
      </c>
      <c r="H21" s="231">
        <v>33.058593520096863</v>
      </c>
      <c r="I21" s="231">
        <v>27.27505793031872</v>
      </c>
      <c r="J21" s="231">
        <v>20.996171526132319</v>
      </c>
      <c r="K21" s="231">
        <v>19.326703582175391</v>
      </c>
      <c r="L21" s="231">
        <v>15.804012087120981</v>
      </c>
      <c r="M21" s="231">
        <v>13.98010207316028</v>
      </c>
      <c r="N21" s="231">
        <v>13.93660296938544</v>
      </c>
      <c r="O21" s="231">
        <v>8.1396836762436706</v>
      </c>
      <c r="P21" s="231">
        <v>5.7660570648824123</v>
      </c>
      <c r="Q21" s="231">
        <v>8.9759868150855535</v>
      </c>
      <c r="R21" s="231">
        <v>10.31484349209866</v>
      </c>
      <c r="S21" s="231">
        <v>11.673256039299529</v>
      </c>
      <c r="T21" s="231">
        <v>9.8107361774541726</v>
      </c>
      <c r="U21" s="231">
        <v>7.3687468807294056</v>
      </c>
      <c r="V21" s="231">
        <v>7.1828449156977028</v>
      </c>
      <c r="W21" s="231">
        <v>8.834132325786765</v>
      </c>
      <c r="DA21" s="73" t="s">
        <v>3203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9.1474336800469356</v>
      </c>
      <c r="L22" s="231">
        <v>9.1476831600304305</v>
      </c>
      <c r="M22" s="231">
        <v>6.0982891200206666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0.40551732000366397</v>
      </c>
      <c r="U22" s="231">
        <v>3.10608000001873E-3</v>
      </c>
      <c r="V22" s="231">
        <v>3.1060800000294749E-3</v>
      </c>
      <c r="W22" s="231">
        <v>3.1060800000238518E-3</v>
      </c>
      <c r="DA22" s="73" t="s">
        <v>3204</v>
      </c>
    </row>
    <row r="23" spans="1:105" ht="12" customHeight="1" x14ac:dyDescent="0.25">
      <c r="A23" s="46" t="s">
        <v>162</v>
      </c>
      <c r="B23" s="231">
        <v>4.4576778849201144</v>
      </c>
      <c r="C23" s="231">
        <v>9.2141597029075282</v>
      </c>
      <c r="D23" s="231">
        <v>14.012411856247571</v>
      </c>
      <c r="E23" s="231">
        <v>20.409083480890949</v>
      </c>
      <c r="F23" s="231">
        <v>20.813837122451059</v>
      </c>
      <c r="G23" s="231">
        <v>23.80076982084471</v>
      </c>
      <c r="H23" s="231">
        <v>23.812015790865491</v>
      </c>
      <c r="I23" s="231">
        <v>20.737800221937679</v>
      </c>
      <c r="J23" s="231">
        <v>9.3184055863147215</v>
      </c>
      <c r="K23" s="231">
        <v>14.567685592059769</v>
      </c>
      <c r="L23" s="231">
        <v>15.796439577978211</v>
      </c>
      <c r="M23" s="231">
        <v>13.834789402825249</v>
      </c>
      <c r="N23" s="231">
        <v>12.56989883343619</v>
      </c>
      <c r="O23" s="231">
        <v>11.14377734174942</v>
      </c>
      <c r="P23" s="231">
        <v>9.7486235819656155</v>
      </c>
      <c r="Q23" s="231">
        <v>9.4413030949835282</v>
      </c>
      <c r="R23" s="231">
        <v>11.73390866376951</v>
      </c>
      <c r="S23" s="231">
        <v>12.84156650593077</v>
      </c>
      <c r="T23" s="231">
        <v>13.67935998931492</v>
      </c>
      <c r="U23" s="231">
        <v>15.556409512248999</v>
      </c>
      <c r="V23" s="231">
        <v>15.40388198649041</v>
      </c>
      <c r="W23" s="231">
        <v>20.48656714911165</v>
      </c>
      <c r="DA23" s="73" t="s">
        <v>3205</v>
      </c>
    </row>
    <row r="24" spans="1:105" ht="12" customHeight="1" x14ac:dyDescent="0.25">
      <c r="A24" s="46" t="s">
        <v>36</v>
      </c>
      <c r="B24" s="231">
        <v>1.466924897507393</v>
      </c>
      <c r="C24" s="231">
        <v>0.13335680886702189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3206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2.8635100854323312</v>
      </c>
      <c r="S25" s="231">
        <v>1.953388910826805</v>
      </c>
      <c r="T25" s="231">
        <v>1.9705691123539919</v>
      </c>
      <c r="U25" s="231">
        <v>0</v>
      </c>
      <c r="V25" s="231">
        <v>0</v>
      </c>
      <c r="W25" s="231">
        <v>0</v>
      </c>
      <c r="DA25" s="73" t="s">
        <v>3207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3208</v>
      </c>
    </row>
    <row r="27" spans="1:105" ht="12" customHeight="1" x14ac:dyDescent="0.25">
      <c r="A27" s="57" t="s">
        <v>3071</v>
      </c>
      <c r="B27" s="263">
        <f t="shared" ref="B27:W27" si="0">B28+B34</f>
        <v>657.28680270556481</v>
      </c>
      <c r="C27" s="263">
        <f t="shared" si="0"/>
        <v>604.48258712629786</v>
      </c>
      <c r="D27" s="263">
        <f t="shared" si="0"/>
        <v>648.79339346275162</v>
      </c>
      <c r="E27" s="263">
        <f t="shared" si="0"/>
        <v>508.94056308032418</v>
      </c>
      <c r="F27" s="263">
        <f t="shared" si="0"/>
        <v>577.91511115316723</v>
      </c>
      <c r="G27" s="263">
        <f t="shared" si="0"/>
        <v>551.12274054401962</v>
      </c>
      <c r="H27" s="263">
        <f t="shared" si="0"/>
        <v>481.45350743263168</v>
      </c>
      <c r="I27" s="263">
        <f t="shared" si="0"/>
        <v>504.6802429157184</v>
      </c>
      <c r="J27" s="263">
        <f t="shared" si="0"/>
        <v>402.37422369691012</v>
      </c>
      <c r="K27" s="263">
        <f t="shared" si="0"/>
        <v>409.92713851234038</v>
      </c>
      <c r="L27" s="263">
        <f t="shared" si="0"/>
        <v>417.92837358249221</v>
      </c>
      <c r="M27" s="263">
        <f t="shared" si="0"/>
        <v>377.21163401682219</v>
      </c>
      <c r="N27" s="263">
        <f t="shared" si="0"/>
        <v>292.81841757252062</v>
      </c>
      <c r="O27" s="263">
        <f t="shared" si="0"/>
        <v>232.24576713703769</v>
      </c>
      <c r="P27" s="263">
        <f t="shared" si="0"/>
        <v>217.84351038909401</v>
      </c>
      <c r="Q27" s="263">
        <f t="shared" si="0"/>
        <v>251.29814740893309</v>
      </c>
      <c r="R27" s="263">
        <f t="shared" si="0"/>
        <v>224.2801856770094</v>
      </c>
      <c r="S27" s="263">
        <f t="shared" si="0"/>
        <v>241.9881969834166</v>
      </c>
      <c r="T27" s="263">
        <f t="shared" si="0"/>
        <v>225.6812914394558</v>
      </c>
      <c r="U27" s="263">
        <f t="shared" si="0"/>
        <v>213.91398746903801</v>
      </c>
      <c r="V27" s="263">
        <f t="shared" si="0"/>
        <v>220.86744984069219</v>
      </c>
      <c r="W27" s="263">
        <f t="shared" si="0"/>
        <v>243.40516188087659</v>
      </c>
      <c r="DA27" s="70"/>
    </row>
    <row r="28" spans="1:105" ht="12" customHeight="1" x14ac:dyDescent="0.25">
      <c r="A28" s="60" t="s">
        <v>3072</v>
      </c>
      <c r="B28" s="264">
        <v>657.28680270556481</v>
      </c>
      <c r="C28" s="264">
        <v>604.48258712629786</v>
      </c>
      <c r="D28" s="264">
        <v>648.79339346275162</v>
      </c>
      <c r="E28" s="264">
        <v>508.94056308032418</v>
      </c>
      <c r="F28" s="264">
        <v>577.91511115316723</v>
      </c>
      <c r="G28" s="264">
        <v>551.12274054401962</v>
      </c>
      <c r="H28" s="264">
        <v>481.45350743263168</v>
      </c>
      <c r="I28" s="264">
        <v>504.6802429157184</v>
      </c>
      <c r="J28" s="264">
        <v>402.37422369691012</v>
      </c>
      <c r="K28" s="264">
        <v>409.92713851234038</v>
      </c>
      <c r="L28" s="264">
        <v>417.92837358249221</v>
      </c>
      <c r="M28" s="264">
        <v>377.21163401682219</v>
      </c>
      <c r="N28" s="264">
        <v>292.81841757252062</v>
      </c>
      <c r="O28" s="264">
        <v>232.24576713703769</v>
      </c>
      <c r="P28" s="264">
        <v>217.84351038909401</v>
      </c>
      <c r="Q28" s="264">
        <v>251.29814740893309</v>
      </c>
      <c r="R28" s="264">
        <v>224.2801856770094</v>
      </c>
      <c r="S28" s="264">
        <v>241.9881969834166</v>
      </c>
      <c r="T28" s="264">
        <v>225.6812914394558</v>
      </c>
      <c r="U28" s="264">
        <v>213.91398746903801</v>
      </c>
      <c r="V28" s="264">
        <v>220.86744984069219</v>
      </c>
      <c r="W28" s="264">
        <v>243.40516188087659</v>
      </c>
      <c r="DA28" s="72" t="s">
        <v>3209</v>
      </c>
    </row>
    <row r="29" spans="1:105" ht="12" customHeight="1" x14ac:dyDescent="0.25">
      <c r="A29" s="59" t="s">
        <v>30</v>
      </c>
      <c r="B29" s="232">
        <v>73.397451518369834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0.44364782819988369</v>
      </c>
      <c r="T29" s="232">
        <v>0.25474469508876918</v>
      </c>
      <c r="U29" s="232">
        <v>0.50538990304264386</v>
      </c>
      <c r="V29" s="232">
        <v>0.92489754359171594</v>
      </c>
      <c r="W29" s="232">
        <v>0.41335625485390981</v>
      </c>
      <c r="DA29" s="71" t="s">
        <v>3210</v>
      </c>
    </row>
    <row r="30" spans="1:105" ht="12" customHeight="1" x14ac:dyDescent="0.25">
      <c r="A30" s="59" t="s">
        <v>33</v>
      </c>
      <c r="B30" s="232">
        <v>34.040411178219877</v>
      </c>
      <c r="C30" s="232">
        <v>34.021138191199377</v>
      </c>
      <c r="D30" s="232">
        <v>36.431606129474382</v>
      </c>
      <c r="E30" s="232">
        <v>32.90931747206934</v>
      </c>
      <c r="F30" s="232">
        <v>30.89804843071617</v>
      </c>
      <c r="G30" s="232">
        <v>25.967237197641339</v>
      </c>
      <c r="H30" s="232">
        <v>28.861418078152639</v>
      </c>
      <c r="I30" s="232">
        <v>29.589781912911921</v>
      </c>
      <c r="J30" s="232">
        <v>39.111048489387713</v>
      </c>
      <c r="K30" s="232">
        <v>36.98540646009279</v>
      </c>
      <c r="L30" s="232">
        <v>34.318660045002787</v>
      </c>
      <c r="M30" s="232">
        <v>28.02107839988324</v>
      </c>
      <c r="N30" s="232">
        <v>27.504439981507851</v>
      </c>
      <c r="O30" s="232">
        <v>23.648612263240089</v>
      </c>
      <c r="P30" s="232">
        <v>25.373547703240931</v>
      </c>
      <c r="Q30" s="232">
        <v>25.436960454921891</v>
      </c>
      <c r="R30" s="232">
        <v>22.61843854445954</v>
      </c>
      <c r="S30" s="232">
        <v>26.060300175098789</v>
      </c>
      <c r="T30" s="232">
        <v>25.027137994900361</v>
      </c>
      <c r="U30" s="232">
        <v>23.474838578422119</v>
      </c>
      <c r="V30" s="232">
        <v>22.775773075604029</v>
      </c>
      <c r="W30" s="232">
        <v>23.778747582292919</v>
      </c>
      <c r="DA30" s="71" t="s">
        <v>3211</v>
      </c>
    </row>
    <row r="31" spans="1:105" ht="12" customHeight="1" x14ac:dyDescent="0.25">
      <c r="A31" s="59" t="s">
        <v>160</v>
      </c>
      <c r="B31" s="232">
        <v>403.60981571669703</v>
      </c>
      <c r="C31" s="232">
        <v>454.50017355450302</v>
      </c>
      <c r="D31" s="232">
        <v>457.70033296116981</v>
      </c>
      <c r="E31" s="232">
        <v>343.93562104435568</v>
      </c>
      <c r="F31" s="232">
        <v>394.53431448447662</v>
      </c>
      <c r="G31" s="232">
        <v>341.69027253665888</v>
      </c>
      <c r="H31" s="232">
        <v>304.92650904535901</v>
      </c>
      <c r="I31" s="232">
        <v>299.311145377169</v>
      </c>
      <c r="J31" s="232">
        <v>257.3725305347445</v>
      </c>
      <c r="K31" s="232">
        <v>234.52446325446761</v>
      </c>
      <c r="L31" s="232">
        <v>261.51011165037181</v>
      </c>
      <c r="M31" s="232">
        <v>218.65338896592701</v>
      </c>
      <c r="N31" s="232">
        <v>141.1861288601684</v>
      </c>
      <c r="O31" s="232">
        <v>111.2747365673814</v>
      </c>
      <c r="P31" s="232">
        <v>121.0515262731878</v>
      </c>
      <c r="Q31" s="232">
        <v>140.19204992330981</v>
      </c>
      <c r="R31" s="232">
        <v>110.8453324039787</v>
      </c>
      <c r="S31" s="232">
        <v>117.1262737255568</v>
      </c>
      <c r="T31" s="232">
        <v>114.5881350097941</v>
      </c>
      <c r="U31" s="232">
        <v>110.8803532436385</v>
      </c>
      <c r="V31" s="232">
        <v>113.51594899189639</v>
      </c>
      <c r="W31" s="232">
        <v>124.4251472400355</v>
      </c>
      <c r="DA31" s="71" t="s">
        <v>3212</v>
      </c>
    </row>
    <row r="32" spans="1:105" ht="12" customHeight="1" x14ac:dyDescent="0.25">
      <c r="A32" s="59" t="s">
        <v>70</v>
      </c>
      <c r="B32" s="232">
        <v>135.04221277216919</v>
      </c>
      <c r="C32" s="232">
        <v>103.32110793378951</v>
      </c>
      <c r="D32" s="232">
        <v>133.94487318322069</v>
      </c>
      <c r="E32" s="232">
        <v>104.4122764402488</v>
      </c>
      <c r="F32" s="232">
        <v>111.1004266542768</v>
      </c>
      <c r="G32" s="232">
        <v>138.4822565715107</v>
      </c>
      <c r="H32" s="232">
        <v>105.4577151208305</v>
      </c>
      <c r="I32" s="232">
        <v>134.0827869221701</v>
      </c>
      <c r="J32" s="232">
        <v>76.260376802308485</v>
      </c>
      <c r="K32" s="232">
        <v>81.477669431570561</v>
      </c>
      <c r="L32" s="232">
        <v>66.878581337527294</v>
      </c>
      <c r="M32" s="232">
        <v>62.553671224337819</v>
      </c>
      <c r="N32" s="232">
        <v>63.463458950953978</v>
      </c>
      <c r="O32" s="232">
        <v>38.300409204137353</v>
      </c>
      <c r="P32" s="232">
        <v>25.193911975342751</v>
      </c>
      <c r="Q32" s="232">
        <v>40.56007510514646</v>
      </c>
      <c r="R32" s="232">
        <v>45.413156508256563</v>
      </c>
      <c r="S32" s="232">
        <v>51.456838408773628</v>
      </c>
      <c r="T32" s="232">
        <v>43.378574783072793</v>
      </c>
      <c r="U32" s="232">
        <v>32.495441999626742</v>
      </c>
      <c r="V32" s="232">
        <v>31.47706188472122</v>
      </c>
      <c r="W32" s="232">
        <v>38.668844917472363</v>
      </c>
      <c r="DA32" s="71" t="s">
        <v>3213</v>
      </c>
    </row>
    <row r="33" spans="1:105" ht="12" customHeight="1" x14ac:dyDescent="0.25">
      <c r="A33" s="59" t="s">
        <v>162</v>
      </c>
      <c r="B33" s="232">
        <v>11.196911520108809</v>
      </c>
      <c r="C33" s="232">
        <v>12.64016744680594</v>
      </c>
      <c r="D33" s="232">
        <v>20.716581188886749</v>
      </c>
      <c r="E33" s="232">
        <v>27.68334812365033</v>
      </c>
      <c r="F33" s="232">
        <v>41.382321583697532</v>
      </c>
      <c r="G33" s="232">
        <v>44.982974238208662</v>
      </c>
      <c r="H33" s="232">
        <v>42.207865188289588</v>
      </c>
      <c r="I33" s="232">
        <v>41.696528703467322</v>
      </c>
      <c r="J33" s="232">
        <v>29.6302678704694</v>
      </c>
      <c r="K33" s="232">
        <v>56.939599366209471</v>
      </c>
      <c r="L33" s="232">
        <v>55.221020549590293</v>
      </c>
      <c r="M33" s="232">
        <v>67.983495426674239</v>
      </c>
      <c r="N33" s="232">
        <v>60.664389779890428</v>
      </c>
      <c r="O33" s="232">
        <v>59.022009102278872</v>
      </c>
      <c r="P33" s="232">
        <v>46.224524437322479</v>
      </c>
      <c r="Q33" s="232">
        <v>45.10906192555494</v>
      </c>
      <c r="R33" s="232">
        <v>45.403258220314576</v>
      </c>
      <c r="S33" s="232">
        <v>46.901136845787534</v>
      </c>
      <c r="T33" s="232">
        <v>42.432698956599758</v>
      </c>
      <c r="U33" s="232">
        <v>46.557963744308068</v>
      </c>
      <c r="V33" s="232">
        <v>52.17376834487888</v>
      </c>
      <c r="W33" s="232">
        <v>56.119065886221911</v>
      </c>
      <c r="DA33" s="71" t="s">
        <v>3214</v>
      </c>
    </row>
    <row r="34" spans="1:105" ht="12" customHeight="1" x14ac:dyDescent="0.25">
      <c r="A34" s="60" t="s">
        <v>3079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3215</v>
      </c>
    </row>
    <row r="35" spans="1:105" ht="12" customHeight="1" x14ac:dyDescent="0.25">
      <c r="A35" s="57" t="s">
        <v>3081</v>
      </c>
      <c r="B35" s="263">
        <f t="shared" ref="B35:W35" si="1">B36+B42+B53</f>
        <v>27.384678651007579</v>
      </c>
      <c r="C35" s="263">
        <f t="shared" si="1"/>
        <v>5.4155401423662877</v>
      </c>
      <c r="D35" s="263">
        <f t="shared" si="1"/>
        <v>6.9974388602372546</v>
      </c>
      <c r="E35" s="263">
        <f t="shared" si="1"/>
        <v>8.4855969321301039</v>
      </c>
      <c r="F35" s="263">
        <f t="shared" si="1"/>
        <v>8.6632967726987875</v>
      </c>
      <c r="G35" s="263">
        <f t="shared" si="1"/>
        <v>7.1535063881483758</v>
      </c>
      <c r="H35" s="263">
        <f t="shared" si="1"/>
        <v>19.35440879494179</v>
      </c>
      <c r="I35" s="263">
        <f t="shared" si="1"/>
        <v>11.267673537076778</v>
      </c>
      <c r="J35" s="263">
        <f t="shared" si="1"/>
        <v>5.708489896445812</v>
      </c>
      <c r="K35" s="263">
        <f t="shared" si="1"/>
        <v>10.447903328534551</v>
      </c>
      <c r="L35" s="263">
        <f t="shared" si="1"/>
        <v>13.23398398362415</v>
      </c>
      <c r="M35" s="263">
        <f t="shared" si="1"/>
        <v>5.9292655455256762</v>
      </c>
      <c r="N35" s="263">
        <f t="shared" si="1"/>
        <v>4.524601401556132</v>
      </c>
      <c r="O35" s="263">
        <f t="shared" si="1"/>
        <v>2.8779831670863532</v>
      </c>
      <c r="P35" s="263">
        <f t="shared" si="1"/>
        <v>3.3539183194386708</v>
      </c>
      <c r="Q35" s="263">
        <f t="shared" si="1"/>
        <v>2.5987261424470871</v>
      </c>
      <c r="R35" s="263">
        <f t="shared" si="1"/>
        <v>4.2083465373095148</v>
      </c>
      <c r="S35" s="263">
        <f t="shared" si="1"/>
        <v>4.5727154444298979</v>
      </c>
      <c r="T35" s="263">
        <f t="shared" si="1"/>
        <v>4.7364400769722543</v>
      </c>
      <c r="U35" s="263">
        <f t="shared" si="1"/>
        <v>4.8548791892909646</v>
      </c>
      <c r="V35" s="263">
        <f t="shared" si="1"/>
        <v>4.1522081006496627</v>
      </c>
      <c r="W35" s="263">
        <f t="shared" si="1"/>
        <v>5.8559920306578359</v>
      </c>
      <c r="DA35" s="70"/>
    </row>
    <row r="36" spans="1:105" ht="12" customHeight="1" x14ac:dyDescent="0.25">
      <c r="A36" s="60" t="s">
        <v>3082</v>
      </c>
      <c r="B36" s="264">
        <v>11.76512437417585</v>
      </c>
      <c r="C36" s="264">
        <v>2.380646692952844</v>
      </c>
      <c r="D36" s="264">
        <v>3.0487021356189521</v>
      </c>
      <c r="E36" s="264">
        <v>3.671564260593013</v>
      </c>
      <c r="F36" s="264">
        <v>3.7448269489868848</v>
      </c>
      <c r="G36" s="264">
        <v>3.1081603116651899</v>
      </c>
      <c r="H36" s="264">
        <v>8.2668700651986402</v>
      </c>
      <c r="I36" s="264">
        <v>4.8518657688302333</v>
      </c>
      <c r="J36" s="264">
        <v>2.513853633047797</v>
      </c>
      <c r="K36" s="264">
        <v>4.5450829913134188</v>
      </c>
      <c r="L36" s="264">
        <v>5.7330901052095466</v>
      </c>
      <c r="M36" s="264">
        <v>3.6531589069405861</v>
      </c>
      <c r="N36" s="264">
        <v>2.865638751339453</v>
      </c>
      <c r="O36" s="264">
        <v>2.0619173872221399</v>
      </c>
      <c r="P36" s="264">
        <v>2.3061817477431328</v>
      </c>
      <c r="Q36" s="264">
        <v>1.9290534680504849</v>
      </c>
      <c r="R36" s="264">
        <v>2.542619791369769</v>
      </c>
      <c r="S36" s="264">
        <v>2.8281699823677311</v>
      </c>
      <c r="T36" s="264">
        <v>2.6147774297359798</v>
      </c>
      <c r="U36" s="264">
        <v>2.8358177075990838</v>
      </c>
      <c r="V36" s="264">
        <v>2.5213924663585652</v>
      </c>
      <c r="W36" s="264">
        <v>3.1054409737408211</v>
      </c>
      <c r="DA36" s="72" t="s">
        <v>3216</v>
      </c>
    </row>
    <row r="37" spans="1:105" ht="12" customHeight="1" x14ac:dyDescent="0.25">
      <c r="A37" s="59" t="s">
        <v>30</v>
      </c>
      <c r="B37" s="232">
        <v>10.642630470163629</v>
      </c>
      <c r="C37" s="232">
        <v>0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5.27514451455647E-2</v>
      </c>
      <c r="T37" s="232">
        <v>3.6937980787871562E-2</v>
      </c>
      <c r="U37" s="232">
        <v>7.3281535941183362E-2</v>
      </c>
      <c r="V37" s="232">
        <v>0.13411014382079881</v>
      </c>
      <c r="W37" s="232">
        <v>5.9936656953816933E-2</v>
      </c>
      <c r="DA37" s="71" t="s">
        <v>3217</v>
      </c>
    </row>
    <row r="38" spans="1:105" ht="12" customHeight="1" x14ac:dyDescent="0.25">
      <c r="A38" s="59" t="s">
        <v>33</v>
      </c>
      <c r="B38" s="232">
        <v>0</v>
      </c>
      <c r="C38" s="232">
        <v>0</v>
      </c>
      <c r="D38" s="232">
        <v>0</v>
      </c>
      <c r="E38" s="232">
        <v>0.54579008317027566</v>
      </c>
      <c r="F38" s="232">
        <v>0.54541819261860736</v>
      </c>
      <c r="G38" s="232">
        <v>0.18266831757083851</v>
      </c>
      <c r="H38" s="232">
        <v>0.1798349416445976</v>
      </c>
      <c r="I38" s="232">
        <v>0.70459805985976243</v>
      </c>
      <c r="J38" s="232">
        <v>0.35960323692263613</v>
      </c>
      <c r="K38" s="232">
        <v>0.35561279312880117</v>
      </c>
      <c r="L38" s="232">
        <v>0.35425741656317872</v>
      </c>
      <c r="M38" s="232">
        <v>0.48620962026712061</v>
      </c>
      <c r="N38" s="232">
        <v>0.49815997207505069</v>
      </c>
      <c r="O38" s="232">
        <v>0.27736719855192171</v>
      </c>
      <c r="P38" s="232">
        <v>0.53530293867763434</v>
      </c>
      <c r="Q38" s="232">
        <v>0.57198319486835958</v>
      </c>
      <c r="R38" s="232">
        <v>0.53761831390517745</v>
      </c>
      <c r="S38" s="232">
        <v>0.53061092680996058</v>
      </c>
      <c r="T38" s="232">
        <v>0.48135491730332308</v>
      </c>
      <c r="U38" s="232">
        <v>0.45613259668431771</v>
      </c>
      <c r="V38" s="232">
        <v>0.43416679672738728</v>
      </c>
      <c r="W38" s="232">
        <v>0.54628497673480492</v>
      </c>
      <c r="DA38" s="71" t="s">
        <v>3218</v>
      </c>
    </row>
    <row r="39" spans="1:105" ht="12" customHeight="1" x14ac:dyDescent="0.25">
      <c r="A39" s="59" t="s">
        <v>160</v>
      </c>
      <c r="B39" s="232">
        <v>0.7768872282673579</v>
      </c>
      <c r="C39" s="232">
        <v>0.59763971960429407</v>
      </c>
      <c r="D39" s="232">
        <v>0</v>
      </c>
      <c r="E39" s="232">
        <v>0.19541491588367529</v>
      </c>
      <c r="F39" s="232">
        <v>0.1952341797407999</v>
      </c>
      <c r="G39" s="232">
        <v>0</v>
      </c>
      <c r="H39" s="232">
        <v>3.2431671221248242</v>
      </c>
      <c r="I39" s="232">
        <v>0.57844290509362528</v>
      </c>
      <c r="J39" s="232">
        <v>0.39450855581659489</v>
      </c>
      <c r="K39" s="232">
        <v>2.3375319253411528</v>
      </c>
      <c r="L39" s="232">
        <v>3.4906319565456858</v>
      </c>
      <c r="M39" s="232">
        <v>0.26645367285837518</v>
      </c>
      <c r="N39" s="232">
        <v>0.27306273000945691</v>
      </c>
      <c r="O39" s="232">
        <v>0.30423737971778497</v>
      </c>
      <c r="P39" s="232">
        <v>0.29213821718755267</v>
      </c>
      <c r="Q39" s="232">
        <v>0.31274420593890839</v>
      </c>
      <c r="R39" s="232">
        <v>0.29318400745025047</v>
      </c>
      <c r="S39" s="232">
        <v>0.18107763797524781</v>
      </c>
      <c r="T39" s="232">
        <v>0.124248094322836</v>
      </c>
      <c r="U39" s="232">
        <v>0.12744078618445709</v>
      </c>
      <c r="V39" s="232">
        <v>0.1284392274163825</v>
      </c>
      <c r="W39" s="232">
        <v>0.1055465325092747</v>
      </c>
      <c r="DA39" s="71" t="s">
        <v>3219</v>
      </c>
    </row>
    <row r="40" spans="1:105" ht="12" customHeight="1" x14ac:dyDescent="0.25">
      <c r="A40" s="59" t="s">
        <v>70</v>
      </c>
      <c r="B40" s="232">
        <v>0</v>
      </c>
      <c r="C40" s="232">
        <v>0.58257910101814747</v>
      </c>
      <c r="D40" s="232">
        <v>1.3427076761702219</v>
      </c>
      <c r="E40" s="232">
        <v>0.3812009151065136</v>
      </c>
      <c r="F40" s="232">
        <v>0.56834311319348663</v>
      </c>
      <c r="G40" s="232">
        <v>0</v>
      </c>
      <c r="H40" s="232">
        <v>1.8738730040224021</v>
      </c>
      <c r="I40" s="232">
        <v>1.1273261435208619</v>
      </c>
      <c r="J40" s="232">
        <v>0.76710612997832728</v>
      </c>
      <c r="K40" s="232">
        <v>0.56894528225528573</v>
      </c>
      <c r="L40" s="232">
        <v>0.37785120924031612</v>
      </c>
      <c r="M40" s="232">
        <v>0.51859152235826955</v>
      </c>
      <c r="N40" s="232">
        <v>0</v>
      </c>
      <c r="O40" s="232">
        <v>0</v>
      </c>
      <c r="P40" s="232">
        <v>0</v>
      </c>
      <c r="Q40" s="232">
        <v>0</v>
      </c>
      <c r="R40" s="232">
        <v>0</v>
      </c>
      <c r="S40" s="232">
        <v>1.258333293556123E-2</v>
      </c>
      <c r="T40" s="232">
        <v>0</v>
      </c>
      <c r="U40" s="232">
        <v>0</v>
      </c>
      <c r="V40" s="232">
        <v>0</v>
      </c>
      <c r="W40" s="232">
        <v>2.491407404438152E-3</v>
      </c>
      <c r="DA40" s="71" t="s">
        <v>3220</v>
      </c>
    </row>
    <row r="41" spans="1:105" ht="12" customHeight="1" x14ac:dyDescent="0.25">
      <c r="A41" s="59" t="s">
        <v>162</v>
      </c>
      <c r="B41" s="232">
        <v>0.34560667574486342</v>
      </c>
      <c r="C41" s="232">
        <v>1.200427872330402</v>
      </c>
      <c r="D41" s="232">
        <v>1.70599445944873</v>
      </c>
      <c r="E41" s="232">
        <v>2.5491583464325478</v>
      </c>
      <c r="F41" s="232">
        <v>2.435831463433991</v>
      </c>
      <c r="G41" s="232">
        <v>2.9254919940943509</v>
      </c>
      <c r="H41" s="232">
        <v>2.9699949974068169</v>
      </c>
      <c r="I41" s="232">
        <v>2.4414986603559838</v>
      </c>
      <c r="J41" s="232">
        <v>0.99263571033023845</v>
      </c>
      <c r="K41" s="232">
        <v>1.2829929905881789</v>
      </c>
      <c r="L41" s="232">
        <v>1.5103495228603661</v>
      </c>
      <c r="M41" s="232">
        <v>2.3819040914568208</v>
      </c>
      <c r="N41" s="232">
        <v>2.0944160492549448</v>
      </c>
      <c r="O41" s="232">
        <v>1.4803128089524329</v>
      </c>
      <c r="P41" s="232">
        <v>1.4787405918779459</v>
      </c>
      <c r="Q41" s="232">
        <v>1.0443260672432171</v>
      </c>
      <c r="R41" s="232">
        <v>1.7118174700143409</v>
      </c>
      <c r="S41" s="232">
        <v>2.0511466395013969</v>
      </c>
      <c r="T41" s="232">
        <v>1.972236437321949</v>
      </c>
      <c r="U41" s="232">
        <v>2.1789627887891259</v>
      </c>
      <c r="V41" s="232">
        <v>1.8246762983939959</v>
      </c>
      <c r="W41" s="232">
        <v>2.3911814001384859</v>
      </c>
      <c r="DA41" s="71" t="s">
        <v>3221</v>
      </c>
    </row>
    <row r="42" spans="1:105" ht="12" customHeight="1" x14ac:dyDescent="0.25">
      <c r="A42" s="60" t="s">
        <v>3089</v>
      </c>
      <c r="B42" s="264">
        <v>15.61955427683173</v>
      </c>
      <c r="C42" s="264">
        <v>3.0348934494134441</v>
      </c>
      <c r="D42" s="264">
        <v>3.9487367246183021</v>
      </c>
      <c r="E42" s="264">
        <v>4.81403267153709</v>
      </c>
      <c r="F42" s="264">
        <v>4.9184698237119022</v>
      </c>
      <c r="G42" s="264">
        <v>4.0453460764831863</v>
      </c>
      <c r="H42" s="264">
        <v>11.08753872974315</v>
      </c>
      <c r="I42" s="264">
        <v>6.4158077682465446</v>
      </c>
      <c r="J42" s="264">
        <v>3.194636263398015</v>
      </c>
      <c r="K42" s="264">
        <v>5.9028203372211312</v>
      </c>
      <c r="L42" s="264">
        <v>7.5008938784146029</v>
      </c>
      <c r="M42" s="264">
        <v>2.2761066385850901</v>
      </c>
      <c r="N42" s="264">
        <v>1.658962650216679</v>
      </c>
      <c r="O42" s="264">
        <v>0.81606577986421336</v>
      </c>
      <c r="P42" s="264">
        <v>1.047736571695538</v>
      </c>
      <c r="Q42" s="264">
        <v>0.66967267439660194</v>
      </c>
      <c r="R42" s="264">
        <v>1.665726745939746</v>
      </c>
      <c r="S42" s="264">
        <v>1.744545462062167</v>
      </c>
      <c r="T42" s="264">
        <v>2.121662647236275</v>
      </c>
      <c r="U42" s="264">
        <v>2.0190614816918808</v>
      </c>
      <c r="V42" s="264">
        <v>1.6308156342910971</v>
      </c>
      <c r="W42" s="264">
        <v>2.7505510569170148</v>
      </c>
      <c r="DA42" s="72" t="s">
        <v>3222</v>
      </c>
    </row>
    <row r="43" spans="1:105" ht="12" customHeight="1" x14ac:dyDescent="0.25">
      <c r="A43" s="64" t="s">
        <v>30</v>
      </c>
      <c r="B43" s="231">
        <v>13.884232315352531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2.581023003623192E-2</v>
      </c>
      <c r="T43" s="231">
        <v>2.4830528507728999E-2</v>
      </c>
      <c r="U43" s="231">
        <v>5.2175401169679302E-2</v>
      </c>
      <c r="V43" s="231">
        <v>8.6741323367182585E-2</v>
      </c>
      <c r="W43" s="231">
        <v>5.3087093435817072E-2</v>
      </c>
      <c r="DA43" s="73" t="s">
        <v>3223</v>
      </c>
    </row>
    <row r="44" spans="1:105" ht="12" customHeight="1" x14ac:dyDescent="0.25">
      <c r="A44" s="64" t="s">
        <v>32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3224</v>
      </c>
    </row>
    <row r="45" spans="1:105" ht="12" customHeight="1" x14ac:dyDescent="0.25">
      <c r="A45" s="64" t="s">
        <v>33</v>
      </c>
      <c r="B45" s="231">
        <v>0</v>
      </c>
      <c r="C45" s="231">
        <v>0</v>
      </c>
      <c r="D45" s="231">
        <v>0</v>
      </c>
      <c r="E45" s="231">
        <v>0.71562176383051535</v>
      </c>
      <c r="F45" s="231">
        <v>0.71635430908866282</v>
      </c>
      <c r="G45" s="231">
        <v>0.23774724843168801</v>
      </c>
      <c r="H45" s="231">
        <v>0.24119489779323919</v>
      </c>
      <c r="I45" s="231">
        <v>0.93171697679295007</v>
      </c>
      <c r="J45" s="231">
        <v>0.45698823750353129</v>
      </c>
      <c r="K45" s="231">
        <v>0.46184380603578479</v>
      </c>
      <c r="L45" s="231">
        <v>0.46349302706181611</v>
      </c>
      <c r="M45" s="231">
        <v>0.30293370001819292</v>
      </c>
      <c r="N45" s="231">
        <v>0.28839252230212359</v>
      </c>
      <c r="O45" s="231">
        <v>0.1097764054940967</v>
      </c>
      <c r="P45" s="231">
        <v>0.24319699275111961</v>
      </c>
      <c r="Q45" s="231">
        <v>0.19856448883426309</v>
      </c>
      <c r="R45" s="231">
        <v>0.24037964617735069</v>
      </c>
      <c r="S45" s="231">
        <v>0.25961734399715852</v>
      </c>
      <c r="T45" s="231">
        <v>0.32357743280759371</v>
      </c>
      <c r="U45" s="231">
        <v>0.32475985816772579</v>
      </c>
      <c r="V45" s="231">
        <v>0.28081546583490802</v>
      </c>
      <c r="W45" s="231">
        <v>0.4838555080716242</v>
      </c>
      <c r="DA45" s="73" t="s">
        <v>3225</v>
      </c>
    </row>
    <row r="46" spans="1:105" ht="12" customHeight="1" x14ac:dyDescent="0.25">
      <c r="A46" s="64" t="s">
        <v>160</v>
      </c>
      <c r="B46" s="231">
        <v>1.0135166104220159</v>
      </c>
      <c r="C46" s="231">
        <v>0.75569924994749149</v>
      </c>
      <c r="D46" s="231">
        <v>0</v>
      </c>
      <c r="E46" s="231">
        <v>0.25622152379752777</v>
      </c>
      <c r="F46" s="231">
        <v>0.25642130723077983</v>
      </c>
      <c r="G46" s="231">
        <v>0</v>
      </c>
      <c r="H46" s="231">
        <v>4.3497406866191728</v>
      </c>
      <c r="I46" s="231">
        <v>0.76489718817623642</v>
      </c>
      <c r="J46" s="231">
        <v>0.50134634811831602</v>
      </c>
      <c r="K46" s="231">
        <v>3.0358149706349198</v>
      </c>
      <c r="L46" s="231">
        <v>4.5669716320802412</v>
      </c>
      <c r="M46" s="231">
        <v>0.1660143971607943</v>
      </c>
      <c r="N46" s="231">
        <v>0.1580802430313831</v>
      </c>
      <c r="O46" s="231">
        <v>0.12041108731214691</v>
      </c>
      <c r="P46" s="231">
        <v>0.13272323156527949</v>
      </c>
      <c r="Q46" s="231">
        <v>0.1085694369087697</v>
      </c>
      <c r="R46" s="231">
        <v>0.1310882947119601</v>
      </c>
      <c r="S46" s="231">
        <v>8.859767685343925E-2</v>
      </c>
      <c r="T46" s="231">
        <v>8.3522319907837955E-2</v>
      </c>
      <c r="U46" s="231">
        <v>9.0736009543934223E-2</v>
      </c>
      <c r="V46" s="231">
        <v>8.307342189746951E-2</v>
      </c>
      <c r="W46" s="231">
        <v>9.3484670615910009E-2</v>
      </c>
      <c r="DA46" s="73" t="s">
        <v>3226</v>
      </c>
    </row>
    <row r="47" spans="1:105" ht="12" customHeight="1" x14ac:dyDescent="0.25">
      <c r="A47" s="64" t="s">
        <v>70</v>
      </c>
      <c r="B47" s="231">
        <v>0</v>
      </c>
      <c r="C47" s="231">
        <v>0.73665550537035362</v>
      </c>
      <c r="D47" s="231">
        <v>1.7391004025533749</v>
      </c>
      <c r="E47" s="231">
        <v>0.49981793303712863</v>
      </c>
      <c r="F47" s="231">
        <v>0.74646398614304355</v>
      </c>
      <c r="G47" s="231">
        <v>0</v>
      </c>
      <c r="H47" s="231">
        <v>2.513241328684086</v>
      </c>
      <c r="I47" s="231">
        <v>1.490706497985484</v>
      </c>
      <c r="J47" s="231">
        <v>0.97484794997095225</v>
      </c>
      <c r="K47" s="231">
        <v>0.73890439168681177</v>
      </c>
      <c r="L47" s="231">
        <v>0.49436198809553672</v>
      </c>
      <c r="M47" s="231">
        <v>0.32310929713761921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6.1567738436950833E-3</v>
      </c>
      <c r="T47" s="231">
        <v>0</v>
      </c>
      <c r="U47" s="231">
        <v>0</v>
      </c>
      <c r="V47" s="231">
        <v>0</v>
      </c>
      <c r="W47" s="231">
        <v>2.2066892681052649E-3</v>
      </c>
      <c r="DA47" s="73" t="s">
        <v>3227</v>
      </c>
    </row>
    <row r="48" spans="1:105" ht="12" customHeight="1" x14ac:dyDescent="0.25">
      <c r="A48" s="64" t="s">
        <v>34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3228</v>
      </c>
    </row>
    <row r="49" spans="1:105" ht="12" customHeight="1" x14ac:dyDescent="0.25">
      <c r="A49" s="64" t="s">
        <v>162</v>
      </c>
      <c r="B49" s="231">
        <v>0.45087381256267739</v>
      </c>
      <c r="C49" s="231">
        <v>1.517908554231961</v>
      </c>
      <c r="D49" s="231">
        <v>2.2096363220649269</v>
      </c>
      <c r="E49" s="231">
        <v>3.342371450871918</v>
      </c>
      <c r="F49" s="231">
        <v>3.1992302212494161</v>
      </c>
      <c r="G49" s="231">
        <v>3.807598828051499</v>
      </c>
      <c r="H49" s="231">
        <v>3.983361816646652</v>
      </c>
      <c r="I49" s="231">
        <v>3.2284871052918742</v>
      </c>
      <c r="J49" s="231">
        <v>1.261453727805216</v>
      </c>
      <c r="K49" s="231">
        <v>1.6662571688636141</v>
      </c>
      <c r="L49" s="231">
        <v>1.9760672311770091</v>
      </c>
      <c r="M49" s="231">
        <v>1.4840492442684829</v>
      </c>
      <c r="N49" s="231">
        <v>1.212489884883172</v>
      </c>
      <c r="O49" s="231">
        <v>0.58587828705796974</v>
      </c>
      <c r="P49" s="231">
        <v>0.67181634737913831</v>
      </c>
      <c r="Q49" s="231">
        <v>0.36253874865356911</v>
      </c>
      <c r="R49" s="231">
        <v>0.76538701736792214</v>
      </c>
      <c r="S49" s="231">
        <v>1.0035851426911351</v>
      </c>
      <c r="T49" s="231">
        <v>1.32578099929556</v>
      </c>
      <c r="U49" s="231">
        <v>1.5513902128105419</v>
      </c>
      <c r="V49" s="231">
        <v>1.180185423191537</v>
      </c>
      <c r="W49" s="231">
        <v>2.117917095525558</v>
      </c>
      <c r="DA49" s="73" t="s">
        <v>3229</v>
      </c>
    </row>
    <row r="50" spans="1:105" ht="12" customHeight="1" x14ac:dyDescent="0.25">
      <c r="A50" s="64" t="s">
        <v>36</v>
      </c>
      <c r="B50" s="231">
        <v>0.27093153849450802</v>
      </c>
      <c r="C50" s="231">
        <v>2.463013986363826E-2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3230</v>
      </c>
    </row>
    <row r="51" spans="1:105" ht="12" customHeight="1" x14ac:dyDescent="0.25">
      <c r="A51" s="64" t="s">
        <v>73</v>
      </c>
      <c r="B51" s="231">
        <v>0</v>
      </c>
      <c r="C51" s="231">
        <v>0</v>
      </c>
      <c r="D51" s="231">
        <v>0</v>
      </c>
      <c r="E51" s="231">
        <v>0</v>
      </c>
      <c r="F51" s="231">
        <v>0</v>
      </c>
      <c r="G51" s="231">
        <v>0</v>
      </c>
      <c r="H51" s="231">
        <v>0</v>
      </c>
      <c r="I51" s="231">
        <v>0</v>
      </c>
      <c r="J51" s="231">
        <v>0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0</v>
      </c>
      <c r="R51" s="231">
        <v>0.52887178768251286</v>
      </c>
      <c r="S51" s="231">
        <v>0.36077829464050692</v>
      </c>
      <c r="T51" s="231">
        <v>0.36395136671755451</v>
      </c>
      <c r="U51" s="231">
        <v>0</v>
      </c>
      <c r="V51" s="231">
        <v>0</v>
      </c>
      <c r="W51" s="231">
        <v>0</v>
      </c>
      <c r="DA51" s="73" t="s">
        <v>3231</v>
      </c>
    </row>
    <row r="52" spans="1:105" ht="12" customHeight="1" x14ac:dyDescent="0.25">
      <c r="A52" s="64" t="s">
        <v>79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3232</v>
      </c>
    </row>
    <row r="53" spans="1:105" ht="12" customHeight="1" x14ac:dyDescent="0.25">
      <c r="A53" s="60" t="s">
        <v>3101</v>
      </c>
      <c r="B53" s="264">
        <v>0</v>
      </c>
      <c r="C53" s="264">
        <v>0</v>
      </c>
      <c r="D53" s="264">
        <v>0</v>
      </c>
      <c r="E53" s="264">
        <v>0</v>
      </c>
      <c r="F53" s="264">
        <v>0</v>
      </c>
      <c r="G53" s="264">
        <v>0</v>
      </c>
      <c r="H53" s="264">
        <v>0</v>
      </c>
      <c r="I53" s="264">
        <v>0</v>
      </c>
      <c r="J53" s="264">
        <v>0</v>
      </c>
      <c r="K53" s="264">
        <v>0</v>
      </c>
      <c r="L53" s="264">
        <v>0</v>
      </c>
      <c r="M53" s="264">
        <v>0</v>
      </c>
      <c r="N53" s="264">
        <v>0</v>
      </c>
      <c r="O53" s="264">
        <v>0</v>
      </c>
      <c r="P53" s="264">
        <v>0</v>
      </c>
      <c r="Q53" s="264">
        <v>0</v>
      </c>
      <c r="R53" s="264">
        <v>0</v>
      </c>
      <c r="S53" s="264">
        <v>0</v>
      </c>
      <c r="T53" s="264">
        <v>0</v>
      </c>
      <c r="U53" s="264">
        <v>0</v>
      </c>
      <c r="V53" s="264">
        <v>0</v>
      </c>
      <c r="W53" s="264">
        <v>0</v>
      </c>
      <c r="DA53" s="72" t="s">
        <v>3233</v>
      </c>
    </row>
    <row r="54" spans="1:105" ht="12" customHeight="1" x14ac:dyDescent="0.25">
      <c r="A54" s="57" t="s">
        <v>3103</v>
      </c>
      <c r="B54" s="263">
        <f t="shared" ref="B54:W54" si="2">B55+B56+B67</f>
        <v>3.3382789988793924</v>
      </c>
      <c r="C54" s="263">
        <f t="shared" si="2"/>
        <v>1.0265229927114872</v>
      </c>
      <c r="D54" s="263">
        <f t="shared" si="2"/>
        <v>1.329415715370424</v>
      </c>
      <c r="E54" s="263">
        <f t="shared" si="2"/>
        <v>1.6982183232525669</v>
      </c>
      <c r="F54" s="263">
        <f t="shared" si="2"/>
        <v>1.7133795634837488</v>
      </c>
      <c r="G54" s="263">
        <f t="shared" si="2"/>
        <v>1.5014304025527647</v>
      </c>
      <c r="H54" s="263">
        <f t="shared" si="2"/>
        <v>3.486611091434257</v>
      </c>
      <c r="I54" s="263">
        <f t="shared" si="2"/>
        <v>2.1444310554226496</v>
      </c>
      <c r="J54" s="263">
        <f t="shared" si="2"/>
        <v>1.0696296915286623</v>
      </c>
      <c r="K54" s="263">
        <f t="shared" si="2"/>
        <v>1.9259577995493165</v>
      </c>
      <c r="L54" s="263">
        <f t="shared" si="2"/>
        <v>2.4070053985363566</v>
      </c>
      <c r="M54" s="263">
        <f t="shared" si="2"/>
        <v>1.4781738811271117</v>
      </c>
      <c r="N54" s="263">
        <f t="shared" si="2"/>
        <v>1.1839599335931594</v>
      </c>
      <c r="O54" s="263">
        <f t="shared" si="2"/>
        <v>0.81633095604953199</v>
      </c>
      <c r="P54" s="263">
        <f t="shared" si="2"/>
        <v>0.91570392382618659</v>
      </c>
      <c r="Q54" s="263">
        <f t="shared" si="2"/>
        <v>0.73548077133491163</v>
      </c>
      <c r="R54" s="263">
        <f t="shared" si="2"/>
        <v>1.0538735886252197</v>
      </c>
      <c r="S54" s="263">
        <f t="shared" si="2"/>
        <v>1.1754658574505763</v>
      </c>
      <c r="T54" s="263">
        <f t="shared" si="2"/>
        <v>1.1332387336843417</v>
      </c>
      <c r="U54" s="263">
        <f t="shared" si="2"/>
        <v>1.2058564292049585</v>
      </c>
      <c r="V54" s="263">
        <f t="shared" si="2"/>
        <v>1.0441852872129638</v>
      </c>
      <c r="W54" s="263">
        <f t="shared" si="2"/>
        <v>1.3649969898817762</v>
      </c>
      <c r="DA54" s="70"/>
    </row>
    <row r="55" spans="1:105" ht="12" customHeight="1" x14ac:dyDescent="0.25">
      <c r="A55" s="60" t="s">
        <v>3104</v>
      </c>
      <c r="B55" s="264">
        <v>2.1631401191177582</v>
      </c>
      <c r="C55" s="264">
        <v>0.79819245106282688</v>
      </c>
      <c r="D55" s="264">
        <v>1.0323320746467901</v>
      </c>
      <c r="E55" s="264">
        <v>1.336034047024071</v>
      </c>
      <c r="F55" s="264">
        <v>1.3433379466527591</v>
      </c>
      <c r="G55" s="264">
        <v>1.197078346641804</v>
      </c>
      <c r="H55" s="264">
        <v>2.6524388986009169</v>
      </c>
      <c r="I55" s="264">
        <v>1.661737054049869</v>
      </c>
      <c r="J55" s="264">
        <v>0.82928088174323167</v>
      </c>
      <c r="K55" s="264">
        <v>1.4818584638336201</v>
      </c>
      <c r="L55" s="264">
        <v>1.842674824611747</v>
      </c>
      <c r="M55" s="264">
        <v>1.3069307484435939</v>
      </c>
      <c r="N55" s="264">
        <v>1.0591476965862621</v>
      </c>
      <c r="O55" s="264">
        <v>0.75493415756445015</v>
      </c>
      <c r="P55" s="264">
        <v>0.83687734789924961</v>
      </c>
      <c r="Q55" s="264">
        <v>0.68509787420162493</v>
      </c>
      <c r="R55" s="264">
        <v>0.9285524541344552</v>
      </c>
      <c r="S55" s="264">
        <v>1.0442147882045201</v>
      </c>
      <c r="T55" s="264">
        <v>0.97361521163521769</v>
      </c>
      <c r="U55" s="264">
        <v>1.0539521171027479</v>
      </c>
      <c r="V55" s="264">
        <v>0.92149069403745809</v>
      </c>
      <c r="W55" s="264">
        <v>1.158058979330026</v>
      </c>
      <c r="DA55" s="72" t="s">
        <v>3234</v>
      </c>
    </row>
    <row r="56" spans="1:105" ht="12" customHeight="1" x14ac:dyDescent="0.25">
      <c r="A56" s="60" t="s">
        <v>3106</v>
      </c>
      <c r="B56" s="264">
        <v>1.175138879761634</v>
      </c>
      <c r="C56" s="264">
        <v>0.22833054164866021</v>
      </c>
      <c r="D56" s="264">
        <v>0.29708364072363391</v>
      </c>
      <c r="E56" s="264">
        <v>0.36218427622849592</v>
      </c>
      <c r="F56" s="264">
        <v>0.37004161683098957</v>
      </c>
      <c r="G56" s="264">
        <v>0.30435205591096071</v>
      </c>
      <c r="H56" s="264">
        <v>0.8341721928333401</v>
      </c>
      <c r="I56" s="264">
        <v>0.48269400137278062</v>
      </c>
      <c r="J56" s="264">
        <v>0.24034880978543061</v>
      </c>
      <c r="K56" s="264">
        <v>0.44409933571569632</v>
      </c>
      <c r="L56" s="264">
        <v>0.5643305739246095</v>
      </c>
      <c r="M56" s="264">
        <v>0.17124313268351771</v>
      </c>
      <c r="N56" s="264">
        <v>0.12481223700689741</v>
      </c>
      <c r="O56" s="264">
        <v>6.1396798485081859E-2</v>
      </c>
      <c r="P56" s="264">
        <v>7.8826575926936981E-2</v>
      </c>
      <c r="Q56" s="264">
        <v>5.0382897133286669E-2</v>
      </c>
      <c r="R56" s="264">
        <v>0.12532113449076451</v>
      </c>
      <c r="S56" s="264">
        <v>0.13125106924605631</v>
      </c>
      <c r="T56" s="264">
        <v>0.15962352204912411</v>
      </c>
      <c r="U56" s="264">
        <v>0.1519043121022105</v>
      </c>
      <c r="V56" s="264">
        <v>0.1226945931755057</v>
      </c>
      <c r="W56" s="264">
        <v>0.20693801055175029</v>
      </c>
      <c r="DA56" s="72" t="s">
        <v>3235</v>
      </c>
    </row>
    <row r="57" spans="1:105" ht="12" customHeight="1" x14ac:dyDescent="0.25">
      <c r="A57" s="64" t="s">
        <v>30</v>
      </c>
      <c r="B57" s="231">
        <v>1.04458174159392</v>
      </c>
      <c r="C57" s="231">
        <v>0</v>
      </c>
      <c r="D57" s="231">
        <v>0</v>
      </c>
      <c r="E57" s="231">
        <v>0</v>
      </c>
      <c r="F57" s="231">
        <v>0</v>
      </c>
      <c r="G57" s="231">
        <v>0</v>
      </c>
      <c r="H57" s="231">
        <v>0</v>
      </c>
      <c r="I57" s="231">
        <v>0</v>
      </c>
      <c r="J57" s="231">
        <v>0</v>
      </c>
      <c r="K57" s="231">
        <v>0</v>
      </c>
      <c r="L57" s="231">
        <v>0</v>
      </c>
      <c r="M57" s="231">
        <v>0</v>
      </c>
      <c r="N57" s="231">
        <v>0</v>
      </c>
      <c r="O57" s="231">
        <v>0</v>
      </c>
      <c r="P57" s="231">
        <v>0</v>
      </c>
      <c r="Q57" s="231">
        <v>0</v>
      </c>
      <c r="R57" s="231">
        <v>0</v>
      </c>
      <c r="S57" s="231">
        <v>1.9418354886193291E-3</v>
      </c>
      <c r="T57" s="231">
        <v>1.8681275366316491E-3</v>
      </c>
      <c r="U57" s="231">
        <v>3.9254220315746166E-3</v>
      </c>
      <c r="V57" s="231">
        <v>6.5259929806030766E-3</v>
      </c>
      <c r="W57" s="231">
        <v>3.9940132992464248E-3</v>
      </c>
      <c r="DA57" s="73" t="s">
        <v>3236</v>
      </c>
    </row>
    <row r="58" spans="1:105" ht="12" customHeight="1" x14ac:dyDescent="0.25">
      <c r="A58" s="64" t="s">
        <v>32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3237</v>
      </c>
    </row>
    <row r="59" spans="1:105" ht="12" customHeight="1" x14ac:dyDescent="0.25">
      <c r="A59" s="64" t="s">
        <v>33</v>
      </c>
      <c r="B59" s="231">
        <v>0</v>
      </c>
      <c r="C59" s="231">
        <v>0</v>
      </c>
      <c r="D59" s="231">
        <v>0</v>
      </c>
      <c r="E59" s="231">
        <v>5.3839881918283303E-2</v>
      </c>
      <c r="F59" s="231">
        <v>5.3894995041153318E-2</v>
      </c>
      <c r="G59" s="231">
        <v>1.7886940320879331E-2</v>
      </c>
      <c r="H59" s="231">
        <v>1.814632459886438E-2</v>
      </c>
      <c r="I59" s="231">
        <v>7.0097828975018164E-2</v>
      </c>
      <c r="J59" s="231">
        <v>3.4381560188353449E-2</v>
      </c>
      <c r="K59" s="231">
        <v>3.4746869419620172E-2</v>
      </c>
      <c r="L59" s="231">
        <v>3.487094874446265E-2</v>
      </c>
      <c r="M59" s="231">
        <v>2.2791250158108539E-2</v>
      </c>
      <c r="N59" s="231">
        <v>2.1697243057213048E-2</v>
      </c>
      <c r="O59" s="231">
        <v>8.2590399117815662E-3</v>
      </c>
      <c r="P59" s="231">
        <v>1.8296952432686111E-2</v>
      </c>
      <c r="Q59" s="231">
        <v>1.4939021103518231E-2</v>
      </c>
      <c r="R59" s="231">
        <v>1.8084989054095349E-2</v>
      </c>
      <c r="S59" s="231">
        <v>1.9532339360287771E-2</v>
      </c>
      <c r="T59" s="231">
        <v>2.4344383659505479E-2</v>
      </c>
      <c r="U59" s="231">
        <v>2.4433343561208212E-2</v>
      </c>
      <c r="V59" s="231">
        <v>2.11271823825636E-2</v>
      </c>
      <c r="W59" s="231">
        <v>3.6402922237363577E-2</v>
      </c>
      <c r="DA59" s="73" t="s">
        <v>3238</v>
      </c>
    </row>
    <row r="60" spans="1:105" ht="12" customHeight="1" x14ac:dyDescent="0.25">
      <c r="A60" s="64" t="s">
        <v>160</v>
      </c>
      <c r="B60" s="231">
        <v>7.6252033385982354E-2</v>
      </c>
      <c r="C60" s="231">
        <v>5.6855115983510313E-2</v>
      </c>
      <c r="D60" s="231">
        <v>0</v>
      </c>
      <c r="E60" s="231">
        <v>1.927685445498643E-2</v>
      </c>
      <c r="F60" s="231">
        <v>1.9291885183506951E-2</v>
      </c>
      <c r="G60" s="231">
        <v>0</v>
      </c>
      <c r="H60" s="231">
        <v>0.32725321780206929</v>
      </c>
      <c r="I60" s="231">
        <v>5.7547123875328121E-2</v>
      </c>
      <c r="J60" s="231">
        <v>3.7718847507334112E-2</v>
      </c>
      <c r="K60" s="231">
        <v>0.22839987239886539</v>
      </c>
      <c r="L60" s="231">
        <v>0.34359661181794909</v>
      </c>
      <c r="M60" s="231">
        <v>1.2490111385138119E-2</v>
      </c>
      <c r="N60" s="231">
        <v>1.18931844286934E-2</v>
      </c>
      <c r="O60" s="231">
        <v>9.0591413651771955E-3</v>
      </c>
      <c r="P60" s="231">
        <v>9.985446888923848E-3</v>
      </c>
      <c r="Q60" s="231">
        <v>8.1682334978384705E-3</v>
      </c>
      <c r="R60" s="231">
        <v>9.8624422353825736E-3</v>
      </c>
      <c r="S60" s="231">
        <v>6.6656559388167426E-3</v>
      </c>
      <c r="T60" s="231">
        <v>6.2838109021570877E-3</v>
      </c>
      <c r="U60" s="231">
        <v>6.8265336333994397E-3</v>
      </c>
      <c r="V60" s="231">
        <v>6.2500380110948831E-3</v>
      </c>
      <c r="W60" s="231">
        <v>7.0333294507267724E-3</v>
      </c>
      <c r="DA60" s="73" t="s">
        <v>3239</v>
      </c>
    </row>
    <row r="61" spans="1:105" ht="12" customHeight="1" x14ac:dyDescent="0.25">
      <c r="A61" s="64" t="s">
        <v>70</v>
      </c>
      <c r="B61" s="231">
        <v>0</v>
      </c>
      <c r="C61" s="231">
        <v>5.5422357770810289E-2</v>
      </c>
      <c r="D61" s="231">
        <v>0.13084140959649221</v>
      </c>
      <c r="E61" s="231">
        <v>3.7603857031006542E-2</v>
      </c>
      <c r="F61" s="231">
        <v>5.6160299897909223E-2</v>
      </c>
      <c r="G61" s="231">
        <v>0</v>
      </c>
      <c r="H61" s="231">
        <v>0.18908398711102831</v>
      </c>
      <c r="I61" s="231">
        <v>0.1121534669330771</v>
      </c>
      <c r="J61" s="231">
        <v>7.33427924743036E-2</v>
      </c>
      <c r="K61" s="231">
        <v>5.5591552979572023E-2</v>
      </c>
      <c r="L61" s="231">
        <v>3.7193378414711237E-2</v>
      </c>
      <c r="M61" s="231">
        <v>2.4309163421012081E-2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4.6320555563850142E-4</v>
      </c>
      <c r="T61" s="231">
        <v>0</v>
      </c>
      <c r="U61" s="231">
        <v>0</v>
      </c>
      <c r="V61" s="231">
        <v>0</v>
      </c>
      <c r="W61" s="231">
        <v>1.660205091991422E-4</v>
      </c>
      <c r="DA61" s="73" t="s">
        <v>3240</v>
      </c>
    </row>
    <row r="62" spans="1:105" ht="12" customHeight="1" x14ac:dyDescent="0.25">
      <c r="A62" s="64" t="s">
        <v>34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3241</v>
      </c>
    </row>
    <row r="63" spans="1:105" ht="12" customHeight="1" x14ac:dyDescent="0.25">
      <c r="A63" s="64" t="s">
        <v>162</v>
      </c>
      <c r="B63" s="231">
        <v>3.3921540757066618E-2</v>
      </c>
      <c r="C63" s="231">
        <v>0.11420001661933241</v>
      </c>
      <c r="D63" s="231">
        <v>0.16624223112714179</v>
      </c>
      <c r="E63" s="231">
        <v>0.2514636828242196</v>
      </c>
      <c r="F63" s="231">
        <v>0.24069443670842011</v>
      </c>
      <c r="G63" s="231">
        <v>0.28646511559008131</v>
      </c>
      <c r="H63" s="231">
        <v>0.29968866332137811</v>
      </c>
      <c r="I63" s="231">
        <v>0.2428955815893572</v>
      </c>
      <c r="J63" s="231">
        <v>9.490560961543941E-2</v>
      </c>
      <c r="K63" s="231">
        <v>0.12536104091763861</v>
      </c>
      <c r="L63" s="231">
        <v>0.1486696349474865</v>
      </c>
      <c r="M63" s="231">
        <v>0.1116526077192589</v>
      </c>
      <c r="N63" s="231">
        <v>9.122180952099096E-2</v>
      </c>
      <c r="O63" s="231">
        <v>4.4078617208123103E-2</v>
      </c>
      <c r="P63" s="231">
        <v>5.0544176605327007E-2</v>
      </c>
      <c r="Q63" s="231">
        <v>2.7275642531929972E-2</v>
      </c>
      <c r="R63" s="231">
        <v>5.758397622830759E-2</v>
      </c>
      <c r="S63" s="231">
        <v>7.5504838321590037E-2</v>
      </c>
      <c r="T63" s="231">
        <v>9.9745278943866575E-2</v>
      </c>
      <c r="U63" s="231">
        <v>0.11671901287602821</v>
      </c>
      <c r="V63" s="231">
        <v>8.8791379801244172E-2</v>
      </c>
      <c r="W63" s="231">
        <v>0.15934172505521441</v>
      </c>
      <c r="DA63" s="73" t="s">
        <v>3242</v>
      </c>
    </row>
    <row r="64" spans="1:105" ht="12" customHeight="1" x14ac:dyDescent="0.25">
      <c r="A64" s="64" t="s">
        <v>36</v>
      </c>
      <c r="B64" s="231">
        <v>2.0383564024665169E-2</v>
      </c>
      <c r="C64" s="231">
        <v>1.853051275007267E-3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3243</v>
      </c>
    </row>
    <row r="65" spans="1:105" ht="12" customHeight="1" x14ac:dyDescent="0.25">
      <c r="A65" s="64" t="s">
        <v>73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3.9789726972979E-2</v>
      </c>
      <c r="S65" s="231">
        <v>2.7143194581103959E-2</v>
      </c>
      <c r="T65" s="231">
        <v>2.738192100696335E-2</v>
      </c>
      <c r="U65" s="231">
        <v>0</v>
      </c>
      <c r="V65" s="231">
        <v>0</v>
      </c>
      <c r="W65" s="231">
        <v>0</v>
      </c>
      <c r="DA65" s="73" t="s">
        <v>3244</v>
      </c>
    </row>
    <row r="66" spans="1:105" ht="12" customHeight="1" x14ac:dyDescent="0.25">
      <c r="A66" s="64" t="s">
        <v>79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3245</v>
      </c>
    </row>
    <row r="67" spans="1:105" ht="12" customHeight="1" x14ac:dyDescent="0.25">
      <c r="A67" s="60" t="s">
        <v>3118</v>
      </c>
      <c r="B67" s="264">
        <v>0</v>
      </c>
      <c r="C67" s="264">
        <v>0</v>
      </c>
      <c r="D67" s="264">
        <v>0</v>
      </c>
      <c r="E67" s="264">
        <v>0</v>
      </c>
      <c r="F67" s="264">
        <v>0</v>
      </c>
      <c r="G67" s="264">
        <v>0</v>
      </c>
      <c r="H67" s="264">
        <v>0</v>
      </c>
      <c r="I67" s="264">
        <v>0</v>
      </c>
      <c r="J67" s="264">
        <v>0</v>
      </c>
      <c r="K67" s="264">
        <v>0</v>
      </c>
      <c r="L67" s="264">
        <v>0</v>
      </c>
      <c r="M67" s="264">
        <v>0</v>
      </c>
      <c r="N67" s="264">
        <v>0</v>
      </c>
      <c r="O67" s="264">
        <v>0</v>
      </c>
      <c r="P67" s="264">
        <v>0</v>
      </c>
      <c r="Q67" s="264">
        <v>0</v>
      </c>
      <c r="R67" s="264">
        <v>0</v>
      </c>
      <c r="S67" s="264">
        <v>0</v>
      </c>
      <c r="T67" s="264">
        <v>0</v>
      </c>
      <c r="U67" s="264">
        <v>0</v>
      </c>
      <c r="V67" s="264">
        <v>0</v>
      </c>
      <c r="W67" s="264">
        <v>0</v>
      </c>
      <c r="DA67" s="72" t="s">
        <v>3246</v>
      </c>
    </row>
    <row r="68" spans="1:105" ht="12" customHeight="1" x14ac:dyDescent="0.25">
      <c r="A68" s="57" t="s">
        <v>3120</v>
      </c>
      <c r="B68" s="263">
        <v>431.27721410007422</v>
      </c>
      <c r="C68" s="263">
        <v>450.35782421483361</v>
      </c>
      <c r="D68" s="263">
        <v>475.86561564451239</v>
      </c>
      <c r="E68" s="263">
        <v>364.79685519782629</v>
      </c>
      <c r="F68" s="263">
        <v>418.86158245588553</v>
      </c>
      <c r="G68" s="263">
        <v>391.37776232618688</v>
      </c>
      <c r="H68" s="263">
        <v>317.8047098188888</v>
      </c>
      <c r="I68" s="263">
        <v>342.19159366126331</v>
      </c>
      <c r="J68" s="263">
        <v>288.10572674254172</v>
      </c>
      <c r="K68" s="263">
        <v>275.95011747778989</v>
      </c>
      <c r="L68" s="263">
        <v>280.76357713685383</v>
      </c>
      <c r="M68" s="263">
        <v>260.63444456453198</v>
      </c>
      <c r="N68" s="263">
        <v>193.70962427798619</v>
      </c>
      <c r="O68" s="263">
        <v>155.1909779970419</v>
      </c>
      <c r="P68" s="263">
        <v>149.64483298098091</v>
      </c>
      <c r="Q68" s="263">
        <v>173.6665707878756</v>
      </c>
      <c r="R68" s="263">
        <v>146.4357716020628</v>
      </c>
      <c r="S68" s="263">
        <v>157.17547847866629</v>
      </c>
      <c r="T68" s="263">
        <v>148.53886005827201</v>
      </c>
      <c r="U68" s="263">
        <v>141.73999642357791</v>
      </c>
      <c r="V68" s="263">
        <v>148.24755162934011</v>
      </c>
      <c r="W68" s="263">
        <v>160.54049196910501</v>
      </c>
      <c r="DA68" s="70" t="s">
        <v>3247</v>
      </c>
    </row>
    <row r="69" spans="1:105" ht="12" customHeight="1" x14ac:dyDescent="0.25">
      <c r="A69" s="41" t="s">
        <v>3122</v>
      </c>
      <c r="B69" s="352">
        <v>0</v>
      </c>
      <c r="C69" s="352">
        <v>0</v>
      </c>
      <c r="D69" s="352">
        <v>0</v>
      </c>
      <c r="E69" s="352">
        <v>0</v>
      </c>
      <c r="F69" s="352">
        <v>0</v>
      </c>
      <c r="G69" s="352">
        <v>0</v>
      </c>
      <c r="H69" s="352">
        <v>0</v>
      </c>
      <c r="I69" s="352">
        <v>0</v>
      </c>
      <c r="J69" s="352">
        <v>0</v>
      </c>
      <c r="K69" s="352">
        <v>0</v>
      </c>
      <c r="L69" s="352">
        <v>0</v>
      </c>
      <c r="M69" s="352">
        <v>0</v>
      </c>
      <c r="N69" s="352">
        <v>0</v>
      </c>
      <c r="O69" s="352">
        <v>0</v>
      </c>
      <c r="P69" s="352">
        <v>0</v>
      </c>
      <c r="Q69" s="352">
        <v>0</v>
      </c>
      <c r="R69" s="352">
        <v>0</v>
      </c>
      <c r="S69" s="352">
        <v>0</v>
      </c>
      <c r="T69" s="352">
        <v>0</v>
      </c>
      <c r="U69" s="352">
        <v>0</v>
      </c>
      <c r="V69" s="352">
        <v>0</v>
      </c>
      <c r="W69" s="352">
        <v>0</v>
      </c>
      <c r="DA69" s="97" t="s">
        <v>3248</v>
      </c>
    </row>
    <row r="70" spans="1:105" ht="12" customHeight="1" x14ac:dyDescent="0.25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DA70" s="173"/>
    </row>
    <row r="71" spans="1:105" ht="15" customHeight="1" x14ac:dyDescent="0.25">
      <c r="A71" s="32" t="s">
        <v>431</v>
      </c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DA71" s="88"/>
    </row>
    <row r="72" spans="1:105" ht="12" customHeight="1" x14ac:dyDescent="0.25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DA72" s="173"/>
    </row>
    <row r="73" spans="1:105" ht="12" customHeight="1" x14ac:dyDescent="0.25">
      <c r="A73" s="35" t="s">
        <v>29</v>
      </c>
      <c r="B73" s="234">
        <f t="shared" ref="B73:W73" si="3">SUM(B$74:B$78,B$79,B$81:B$82,B$84:B$86,B$88:B$90,B$91:B$92)</f>
        <v>1</v>
      </c>
      <c r="C73" s="234">
        <f t="shared" si="3"/>
        <v>0.99999999999999956</v>
      </c>
      <c r="D73" s="234">
        <f t="shared" si="3"/>
        <v>0.99999999999999967</v>
      </c>
      <c r="E73" s="234">
        <f t="shared" si="3"/>
        <v>0.99999999999999933</v>
      </c>
      <c r="F73" s="234">
        <f t="shared" si="3"/>
        <v>0.99999999999999978</v>
      </c>
      <c r="G73" s="234">
        <f t="shared" si="3"/>
        <v>0.99999999999999956</v>
      </c>
      <c r="H73" s="234">
        <f t="shared" si="3"/>
        <v>1</v>
      </c>
      <c r="I73" s="234">
        <f t="shared" si="3"/>
        <v>1.0000000000000002</v>
      </c>
      <c r="J73" s="234">
        <f t="shared" si="3"/>
        <v>1</v>
      </c>
      <c r="K73" s="234">
        <f t="shared" si="3"/>
        <v>1</v>
      </c>
      <c r="L73" s="234">
        <f t="shared" si="3"/>
        <v>1</v>
      </c>
      <c r="M73" s="234">
        <f t="shared" si="3"/>
        <v>0.99999999999999989</v>
      </c>
      <c r="N73" s="234">
        <f t="shared" si="3"/>
        <v>1.0000000000000002</v>
      </c>
      <c r="O73" s="234">
        <f t="shared" si="3"/>
        <v>1.0000000000000002</v>
      </c>
      <c r="P73" s="234">
        <f t="shared" si="3"/>
        <v>1</v>
      </c>
      <c r="Q73" s="234">
        <f t="shared" si="3"/>
        <v>1</v>
      </c>
      <c r="R73" s="234">
        <f t="shared" si="3"/>
        <v>1.0000000000000002</v>
      </c>
      <c r="S73" s="234">
        <f t="shared" si="3"/>
        <v>1.0000000000000002</v>
      </c>
      <c r="T73" s="234">
        <f t="shared" si="3"/>
        <v>0.99999999999999978</v>
      </c>
      <c r="U73" s="234">
        <f t="shared" si="3"/>
        <v>0.99999999999999956</v>
      </c>
      <c r="V73" s="234">
        <f t="shared" si="3"/>
        <v>1</v>
      </c>
      <c r="W73" s="234">
        <f t="shared" si="3"/>
        <v>1.0000000000000002</v>
      </c>
      <c r="DA73" s="95"/>
    </row>
    <row r="74" spans="1:105" ht="12" customHeight="1" x14ac:dyDescent="0.25">
      <c r="A74" s="55" t="s">
        <v>92</v>
      </c>
      <c r="B74" s="301">
        <f t="shared" ref="B74:W74" si="4">IF(B$6=0,0,B$6/B$5)</f>
        <v>0</v>
      </c>
      <c r="C74" s="301">
        <f t="shared" si="4"/>
        <v>0</v>
      </c>
      <c r="D74" s="301">
        <f t="shared" si="4"/>
        <v>0</v>
      </c>
      <c r="E74" s="301">
        <f t="shared" si="4"/>
        <v>0</v>
      </c>
      <c r="F74" s="301">
        <f t="shared" si="4"/>
        <v>0</v>
      </c>
      <c r="G74" s="301">
        <f t="shared" si="4"/>
        <v>0</v>
      </c>
      <c r="H74" s="301">
        <f t="shared" si="4"/>
        <v>0</v>
      </c>
      <c r="I74" s="301">
        <f t="shared" si="4"/>
        <v>0</v>
      </c>
      <c r="J74" s="301">
        <f t="shared" si="4"/>
        <v>0</v>
      </c>
      <c r="K74" s="301">
        <f t="shared" si="4"/>
        <v>0</v>
      </c>
      <c r="L74" s="301">
        <f t="shared" si="4"/>
        <v>0</v>
      </c>
      <c r="M74" s="301">
        <f t="shared" si="4"/>
        <v>0</v>
      </c>
      <c r="N74" s="301">
        <f t="shared" si="4"/>
        <v>0</v>
      </c>
      <c r="O74" s="301">
        <f t="shared" si="4"/>
        <v>0</v>
      </c>
      <c r="P74" s="301">
        <f t="shared" si="4"/>
        <v>0</v>
      </c>
      <c r="Q74" s="301">
        <f t="shared" si="4"/>
        <v>0</v>
      </c>
      <c r="R74" s="301">
        <f t="shared" si="4"/>
        <v>0</v>
      </c>
      <c r="S74" s="301">
        <f t="shared" si="4"/>
        <v>0</v>
      </c>
      <c r="T74" s="301">
        <f t="shared" si="4"/>
        <v>0</v>
      </c>
      <c r="U74" s="301">
        <f t="shared" si="4"/>
        <v>0</v>
      </c>
      <c r="V74" s="301">
        <f t="shared" si="4"/>
        <v>0</v>
      </c>
      <c r="W74" s="301">
        <f t="shared" si="4"/>
        <v>0</v>
      </c>
      <c r="DA74" s="67"/>
    </row>
    <row r="75" spans="1:105" ht="12" customHeight="1" x14ac:dyDescent="0.25">
      <c r="A75" s="202" t="s">
        <v>93</v>
      </c>
      <c r="B75" s="235">
        <f t="shared" ref="B75:W75" si="5">IF(B$7=0,0,B$7/B$5)</f>
        <v>0</v>
      </c>
      <c r="C75" s="235">
        <f t="shared" si="5"/>
        <v>0</v>
      </c>
      <c r="D75" s="235">
        <f t="shared" si="5"/>
        <v>0</v>
      </c>
      <c r="E75" s="235">
        <f t="shared" si="5"/>
        <v>0</v>
      </c>
      <c r="F75" s="235">
        <f t="shared" si="5"/>
        <v>0</v>
      </c>
      <c r="G75" s="235">
        <f t="shared" si="5"/>
        <v>0</v>
      </c>
      <c r="H75" s="235">
        <f t="shared" si="5"/>
        <v>0</v>
      </c>
      <c r="I75" s="235">
        <f t="shared" si="5"/>
        <v>0</v>
      </c>
      <c r="J75" s="235">
        <f t="shared" si="5"/>
        <v>0</v>
      </c>
      <c r="K75" s="235">
        <f t="shared" si="5"/>
        <v>0</v>
      </c>
      <c r="L75" s="235">
        <f t="shared" si="5"/>
        <v>0</v>
      </c>
      <c r="M75" s="235">
        <f t="shared" si="5"/>
        <v>0</v>
      </c>
      <c r="N75" s="235">
        <f t="shared" si="5"/>
        <v>0</v>
      </c>
      <c r="O75" s="235">
        <f t="shared" si="5"/>
        <v>0</v>
      </c>
      <c r="P75" s="235">
        <f t="shared" si="5"/>
        <v>0</v>
      </c>
      <c r="Q75" s="235">
        <f t="shared" si="5"/>
        <v>0</v>
      </c>
      <c r="R75" s="235">
        <f t="shared" si="5"/>
        <v>0</v>
      </c>
      <c r="S75" s="235">
        <f t="shared" si="5"/>
        <v>0</v>
      </c>
      <c r="T75" s="235">
        <f t="shared" si="5"/>
        <v>0</v>
      </c>
      <c r="U75" s="235">
        <f t="shared" si="5"/>
        <v>0</v>
      </c>
      <c r="V75" s="235">
        <f t="shared" si="5"/>
        <v>0</v>
      </c>
      <c r="W75" s="235">
        <f t="shared" si="5"/>
        <v>0</v>
      </c>
      <c r="DA75" s="174"/>
    </row>
    <row r="76" spans="1:105" ht="12" customHeight="1" x14ac:dyDescent="0.25">
      <c r="A76" s="202" t="s">
        <v>94</v>
      </c>
      <c r="B76" s="235">
        <f t="shared" ref="B76:W76" si="6">IF(B$8=0,0,B$8/B$5)</f>
        <v>0</v>
      </c>
      <c r="C76" s="235">
        <f t="shared" si="6"/>
        <v>0</v>
      </c>
      <c r="D76" s="235">
        <f t="shared" si="6"/>
        <v>0</v>
      </c>
      <c r="E76" s="235">
        <f t="shared" si="6"/>
        <v>0</v>
      </c>
      <c r="F76" s="235">
        <f t="shared" si="6"/>
        <v>0</v>
      </c>
      <c r="G76" s="235">
        <f t="shared" si="6"/>
        <v>0</v>
      </c>
      <c r="H76" s="235">
        <f t="shared" si="6"/>
        <v>0</v>
      </c>
      <c r="I76" s="235">
        <f t="shared" si="6"/>
        <v>0</v>
      </c>
      <c r="J76" s="235">
        <f t="shared" si="6"/>
        <v>0</v>
      </c>
      <c r="K76" s="235">
        <f t="shared" si="6"/>
        <v>0</v>
      </c>
      <c r="L76" s="235">
        <f t="shared" si="6"/>
        <v>0</v>
      </c>
      <c r="M76" s="235">
        <f t="shared" si="6"/>
        <v>0</v>
      </c>
      <c r="N76" s="235">
        <f t="shared" si="6"/>
        <v>0</v>
      </c>
      <c r="O76" s="235">
        <f t="shared" si="6"/>
        <v>0</v>
      </c>
      <c r="P76" s="235">
        <f t="shared" si="6"/>
        <v>0</v>
      </c>
      <c r="Q76" s="235">
        <f t="shared" si="6"/>
        <v>0</v>
      </c>
      <c r="R76" s="235">
        <f t="shared" si="6"/>
        <v>0</v>
      </c>
      <c r="S76" s="235">
        <f t="shared" si="6"/>
        <v>0</v>
      </c>
      <c r="T76" s="235">
        <f t="shared" si="6"/>
        <v>0</v>
      </c>
      <c r="U76" s="235">
        <f t="shared" si="6"/>
        <v>0</v>
      </c>
      <c r="V76" s="235">
        <f t="shared" si="6"/>
        <v>0</v>
      </c>
      <c r="W76" s="235">
        <f t="shared" si="6"/>
        <v>0</v>
      </c>
      <c r="DA76" s="174"/>
    </row>
    <row r="77" spans="1:105" ht="12" customHeight="1" x14ac:dyDescent="0.25">
      <c r="A77" s="202" t="s">
        <v>95</v>
      </c>
      <c r="B77" s="235">
        <f t="shared" ref="B77:W77" si="7">IF(B$9=0,0,B$9/B$5)</f>
        <v>0</v>
      </c>
      <c r="C77" s="235">
        <f t="shared" si="7"/>
        <v>0</v>
      </c>
      <c r="D77" s="235">
        <f t="shared" si="7"/>
        <v>0</v>
      </c>
      <c r="E77" s="235">
        <f t="shared" si="7"/>
        <v>0</v>
      </c>
      <c r="F77" s="235">
        <f t="shared" si="7"/>
        <v>0</v>
      </c>
      <c r="G77" s="235">
        <f t="shared" si="7"/>
        <v>0</v>
      </c>
      <c r="H77" s="235">
        <f t="shared" si="7"/>
        <v>0</v>
      </c>
      <c r="I77" s="235">
        <f t="shared" si="7"/>
        <v>0</v>
      </c>
      <c r="J77" s="235">
        <f t="shared" si="7"/>
        <v>0</v>
      </c>
      <c r="K77" s="235">
        <f t="shared" si="7"/>
        <v>0</v>
      </c>
      <c r="L77" s="235">
        <f t="shared" si="7"/>
        <v>0</v>
      </c>
      <c r="M77" s="235">
        <f t="shared" si="7"/>
        <v>0</v>
      </c>
      <c r="N77" s="235">
        <f t="shared" si="7"/>
        <v>0</v>
      </c>
      <c r="O77" s="235">
        <f t="shared" si="7"/>
        <v>0</v>
      </c>
      <c r="P77" s="235">
        <f t="shared" si="7"/>
        <v>0</v>
      </c>
      <c r="Q77" s="235">
        <f t="shared" si="7"/>
        <v>0</v>
      </c>
      <c r="R77" s="235">
        <f t="shared" si="7"/>
        <v>0</v>
      </c>
      <c r="S77" s="235">
        <f t="shared" si="7"/>
        <v>0</v>
      </c>
      <c r="T77" s="235">
        <f t="shared" si="7"/>
        <v>0</v>
      </c>
      <c r="U77" s="235">
        <f t="shared" si="7"/>
        <v>0</v>
      </c>
      <c r="V77" s="235">
        <f t="shared" si="7"/>
        <v>0</v>
      </c>
      <c r="W77" s="235">
        <f t="shared" si="7"/>
        <v>0</v>
      </c>
      <c r="DA77" s="174"/>
    </row>
    <row r="78" spans="1:105" ht="12" customHeight="1" x14ac:dyDescent="0.25">
      <c r="A78" s="56" t="s">
        <v>96</v>
      </c>
      <c r="B78" s="302">
        <f t="shared" ref="B78:W78" si="8">IF(B$10=0,0,B$10/B$5)</f>
        <v>8.3684666323521738E-3</v>
      </c>
      <c r="C78" s="302">
        <f t="shared" si="8"/>
        <v>9.1678235199898761E-3</v>
      </c>
      <c r="D78" s="302">
        <f t="shared" si="8"/>
        <v>9.0416481003587502E-3</v>
      </c>
      <c r="E78" s="302">
        <f t="shared" si="8"/>
        <v>7.3327164207603992E-3</v>
      </c>
      <c r="F78" s="302">
        <f t="shared" si="8"/>
        <v>8.3185561366100093E-3</v>
      </c>
      <c r="G78" s="302">
        <f t="shared" si="8"/>
        <v>7.8663675625712994E-3</v>
      </c>
      <c r="H78" s="302">
        <f t="shared" si="8"/>
        <v>6.0782215598007908E-3</v>
      </c>
      <c r="I78" s="302">
        <f t="shared" si="8"/>
        <v>6.3240635285232959E-3</v>
      </c>
      <c r="J78" s="302">
        <f t="shared" si="8"/>
        <v>5.4992546441271399E-3</v>
      </c>
      <c r="K78" s="302">
        <f t="shared" si="8"/>
        <v>4.9850424812521504E-3</v>
      </c>
      <c r="L78" s="302">
        <f t="shared" si="8"/>
        <v>5.7586104714051067E-3</v>
      </c>
      <c r="M78" s="302">
        <f t="shared" si="8"/>
        <v>5.8405379800027784E-3</v>
      </c>
      <c r="N78" s="302">
        <f t="shared" si="8"/>
        <v>5.086515195484447E-3</v>
      </c>
      <c r="O78" s="302">
        <f t="shared" si="8"/>
        <v>5.3571311253754932E-3</v>
      </c>
      <c r="P78" s="302">
        <f t="shared" si="8"/>
        <v>5.5677397833979901E-3</v>
      </c>
      <c r="Q78" s="302">
        <f t="shared" si="8"/>
        <v>6.767254142004903E-3</v>
      </c>
      <c r="R78" s="302">
        <f t="shared" si="8"/>
        <v>3.1674600100230301E-3</v>
      </c>
      <c r="S78" s="302">
        <f t="shared" si="8"/>
        <v>3.3195394252228481E-3</v>
      </c>
      <c r="T78" s="302">
        <f t="shared" si="8"/>
        <v>3.5798387747202243E-3</v>
      </c>
      <c r="U78" s="302">
        <f t="shared" si="8"/>
        <v>3.1298767748712507E-3</v>
      </c>
      <c r="V78" s="302">
        <f t="shared" si="8"/>
        <v>3.5662790556526733E-3</v>
      </c>
      <c r="W78" s="302">
        <f t="shared" si="8"/>
        <v>4.7456221006278365E-3</v>
      </c>
      <c r="DA78" s="68"/>
    </row>
    <row r="79" spans="1:105" ht="12" customHeight="1" x14ac:dyDescent="0.25">
      <c r="A79" s="203" t="s">
        <v>3059</v>
      </c>
      <c r="B79" s="303">
        <f t="shared" ref="B79:W79" si="9">IF(B$16=0,0,B$16/B$5)</f>
        <v>0.16016435949352423</v>
      </c>
      <c r="C79" s="303">
        <f t="shared" si="9"/>
        <v>0.12313724181285855</v>
      </c>
      <c r="D79" s="303">
        <f t="shared" si="9"/>
        <v>0.12600753002020174</v>
      </c>
      <c r="E79" s="303">
        <f t="shared" si="9"/>
        <v>0.13299763388468153</v>
      </c>
      <c r="F79" s="303">
        <f t="shared" si="9"/>
        <v>0.11883742540729035</v>
      </c>
      <c r="G79" s="303">
        <f t="shared" si="9"/>
        <v>0.11489989503621978</v>
      </c>
      <c r="H79" s="303">
        <f t="shared" si="9"/>
        <v>0.14559990920493437</v>
      </c>
      <c r="I79" s="303">
        <f t="shared" si="9"/>
        <v>0.1209585118137987</v>
      </c>
      <c r="J79" s="303">
        <f t="shared" si="9"/>
        <v>0.11167390698223947</v>
      </c>
      <c r="K79" s="303">
        <f t="shared" si="9"/>
        <v>0.13077303825097128</v>
      </c>
      <c r="L79" s="303">
        <f t="shared" si="9"/>
        <v>0.138399276505379</v>
      </c>
      <c r="M79" s="303">
        <f t="shared" si="9"/>
        <v>0.10853207243947981</v>
      </c>
      <c r="N79" s="303">
        <f t="shared" si="9"/>
        <v>0.10596481045042476</v>
      </c>
      <c r="O79" s="303">
        <f t="shared" si="9"/>
        <v>9.7550745649206294E-2</v>
      </c>
      <c r="P79" s="303">
        <f t="shared" si="9"/>
        <v>0.10004526935251848</v>
      </c>
      <c r="Q79" s="303">
        <f t="shared" si="9"/>
        <v>0.10650533177340607</v>
      </c>
      <c r="R79" s="303">
        <f t="shared" si="9"/>
        <v>0.128181186794666</v>
      </c>
      <c r="S79" s="303">
        <f t="shared" si="9"/>
        <v>0.12731577034188352</v>
      </c>
      <c r="T79" s="303">
        <f t="shared" si="9"/>
        <v>0.13237048869441537</v>
      </c>
      <c r="U79" s="303">
        <f t="shared" si="9"/>
        <v>0.13118105159056759</v>
      </c>
      <c r="V79" s="303">
        <f t="shared" si="9"/>
        <v>0.12777138345053671</v>
      </c>
      <c r="W79" s="303">
        <f t="shared" si="9"/>
        <v>0.1365881883292018</v>
      </c>
      <c r="DA79" s="175"/>
    </row>
    <row r="80" spans="1:105" ht="12" customHeight="1" x14ac:dyDescent="0.25">
      <c r="A80" s="203" t="s">
        <v>3071</v>
      </c>
      <c r="B80" s="303">
        <f t="shared" ref="B80:W80" si="10">IF(B$27=0,0,B$27/B$5)</f>
        <v>0.48826834649461015</v>
      </c>
      <c r="C80" s="303">
        <f t="shared" si="10"/>
        <v>0.49421948591288212</v>
      </c>
      <c r="D80" s="303">
        <f t="shared" si="10"/>
        <v>0.49530571995082978</v>
      </c>
      <c r="E80" s="303">
        <f t="shared" si="10"/>
        <v>0.4949770850391218</v>
      </c>
      <c r="F80" s="303">
        <f t="shared" si="10"/>
        <v>0.50084700403957605</v>
      </c>
      <c r="G80" s="303">
        <f t="shared" si="10"/>
        <v>0.50829069707742447</v>
      </c>
      <c r="H80" s="303">
        <f t="shared" si="10"/>
        <v>0.49681050769131918</v>
      </c>
      <c r="I80" s="303">
        <f t="shared" si="10"/>
        <v>0.51197426895389087</v>
      </c>
      <c r="J80" s="303">
        <f t="shared" si="10"/>
        <v>0.50946239135735727</v>
      </c>
      <c r="K80" s="303">
        <f t="shared" si="10"/>
        <v>0.50737651292274788</v>
      </c>
      <c r="L80" s="303">
        <f t="shared" si="10"/>
        <v>0.50071987760828973</v>
      </c>
      <c r="M80" s="303">
        <f t="shared" si="10"/>
        <v>0.51773286844687028</v>
      </c>
      <c r="N80" s="303">
        <f t="shared" si="10"/>
        <v>0.52881184057207886</v>
      </c>
      <c r="O80" s="303">
        <f t="shared" si="10"/>
        <v>0.53267528471593173</v>
      </c>
      <c r="P80" s="303">
        <f t="shared" si="10"/>
        <v>0.52409475991919197</v>
      </c>
      <c r="Q80" s="303">
        <f t="shared" si="10"/>
        <v>0.52027437696378442</v>
      </c>
      <c r="R80" s="303">
        <f t="shared" si="10"/>
        <v>0.51817179424583104</v>
      </c>
      <c r="S80" s="303">
        <f t="shared" si="10"/>
        <v>0.51955997434063694</v>
      </c>
      <c r="T80" s="303">
        <f t="shared" si="10"/>
        <v>0.5130362099043585</v>
      </c>
      <c r="U80" s="303">
        <f t="shared" si="10"/>
        <v>0.51195871009067351</v>
      </c>
      <c r="V80" s="303">
        <f t="shared" si="10"/>
        <v>0.5125658419449155</v>
      </c>
      <c r="W80" s="303">
        <f t="shared" si="10"/>
        <v>0.50831891764084414</v>
      </c>
      <c r="DA80" s="175"/>
    </row>
    <row r="81" spans="1:105" ht="12" customHeight="1" x14ac:dyDescent="0.25">
      <c r="A81" s="62" t="s">
        <v>3072</v>
      </c>
      <c r="B81" s="304">
        <f t="shared" ref="B81:W81" si="11">IF(B$28=0,0,B$28/B$5)</f>
        <v>0.48826834649461015</v>
      </c>
      <c r="C81" s="304">
        <f t="shared" si="11"/>
        <v>0.49421948591288212</v>
      </c>
      <c r="D81" s="304">
        <f t="shared" si="11"/>
        <v>0.49530571995082978</v>
      </c>
      <c r="E81" s="304">
        <f t="shared" si="11"/>
        <v>0.4949770850391218</v>
      </c>
      <c r="F81" s="304">
        <f t="shared" si="11"/>
        <v>0.50084700403957605</v>
      </c>
      <c r="G81" s="304">
        <f t="shared" si="11"/>
        <v>0.50829069707742447</v>
      </c>
      <c r="H81" s="304">
        <f t="shared" si="11"/>
        <v>0.49681050769131918</v>
      </c>
      <c r="I81" s="304">
        <f t="shared" si="11"/>
        <v>0.51197426895389087</v>
      </c>
      <c r="J81" s="304">
        <f t="shared" si="11"/>
        <v>0.50946239135735727</v>
      </c>
      <c r="K81" s="304">
        <f t="shared" si="11"/>
        <v>0.50737651292274788</v>
      </c>
      <c r="L81" s="304">
        <f t="shared" si="11"/>
        <v>0.50071987760828973</v>
      </c>
      <c r="M81" s="304">
        <f t="shared" si="11"/>
        <v>0.51773286844687028</v>
      </c>
      <c r="N81" s="304">
        <f t="shared" si="11"/>
        <v>0.52881184057207886</v>
      </c>
      <c r="O81" s="304">
        <f t="shared" si="11"/>
        <v>0.53267528471593173</v>
      </c>
      <c r="P81" s="304">
        <f t="shared" si="11"/>
        <v>0.52409475991919197</v>
      </c>
      <c r="Q81" s="304">
        <f t="shared" si="11"/>
        <v>0.52027437696378442</v>
      </c>
      <c r="R81" s="304">
        <f t="shared" si="11"/>
        <v>0.51817179424583104</v>
      </c>
      <c r="S81" s="304">
        <f t="shared" si="11"/>
        <v>0.51955997434063694</v>
      </c>
      <c r="T81" s="304">
        <f t="shared" si="11"/>
        <v>0.5130362099043585</v>
      </c>
      <c r="U81" s="304">
        <f t="shared" si="11"/>
        <v>0.51195871009067351</v>
      </c>
      <c r="V81" s="304">
        <f t="shared" si="11"/>
        <v>0.5125658419449155</v>
      </c>
      <c r="W81" s="304">
        <f t="shared" si="11"/>
        <v>0.50831891764084414</v>
      </c>
      <c r="DA81" s="72"/>
    </row>
    <row r="82" spans="1:105" ht="12" customHeight="1" x14ac:dyDescent="0.25">
      <c r="A82" s="62" t="s">
        <v>3079</v>
      </c>
      <c r="B82" s="304">
        <f t="shared" ref="B82:W82" si="12">IF(B$34=0,0,B$34/B$5)</f>
        <v>0</v>
      </c>
      <c r="C82" s="304">
        <f t="shared" si="12"/>
        <v>0</v>
      </c>
      <c r="D82" s="304">
        <f t="shared" si="12"/>
        <v>0</v>
      </c>
      <c r="E82" s="304">
        <f t="shared" si="12"/>
        <v>0</v>
      </c>
      <c r="F82" s="304">
        <f t="shared" si="12"/>
        <v>0</v>
      </c>
      <c r="G82" s="304">
        <f t="shared" si="12"/>
        <v>0</v>
      </c>
      <c r="H82" s="304">
        <f t="shared" si="12"/>
        <v>0</v>
      </c>
      <c r="I82" s="304">
        <f t="shared" si="12"/>
        <v>0</v>
      </c>
      <c r="J82" s="304">
        <f t="shared" si="12"/>
        <v>0</v>
      </c>
      <c r="K82" s="304">
        <f t="shared" si="12"/>
        <v>0</v>
      </c>
      <c r="L82" s="304">
        <f t="shared" si="12"/>
        <v>0</v>
      </c>
      <c r="M82" s="304">
        <f t="shared" si="12"/>
        <v>0</v>
      </c>
      <c r="N82" s="304">
        <f t="shared" si="12"/>
        <v>0</v>
      </c>
      <c r="O82" s="304">
        <f t="shared" si="12"/>
        <v>0</v>
      </c>
      <c r="P82" s="304">
        <f t="shared" si="12"/>
        <v>0</v>
      </c>
      <c r="Q82" s="304">
        <f t="shared" si="12"/>
        <v>0</v>
      </c>
      <c r="R82" s="304">
        <f t="shared" si="12"/>
        <v>0</v>
      </c>
      <c r="S82" s="304">
        <f t="shared" si="12"/>
        <v>0</v>
      </c>
      <c r="T82" s="304">
        <f t="shared" si="12"/>
        <v>0</v>
      </c>
      <c r="U82" s="304">
        <f t="shared" si="12"/>
        <v>0</v>
      </c>
      <c r="V82" s="304">
        <f t="shared" si="12"/>
        <v>0</v>
      </c>
      <c r="W82" s="304">
        <f t="shared" si="12"/>
        <v>0</v>
      </c>
      <c r="DA82" s="72"/>
    </row>
    <row r="83" spans="1:105" ht="12" customHeight="1" x14ac:dyDescent="0.25">
      <c r="A83" s="203" t="s">
        <v>3081</v>
      </c>
      <c r="B83" s="303">
        <f t="shared" ref="B83:W83" si="13">IF(B$35=0,0,B$35/B$5)</f>
        <v>2.0342827072101381E-2</v>
      </c>
      <c r="C83" s="303">
        <f t="shared" si="13"/>
        <v>4.4276965492500361E-3</v>
      </c>
      <c r="D83" s="303">
        <f t="shared" si="13"/>
        <v>5.3420264870201843E-3</v>
      </c>
      <c r="E83" s="303">
        <f t="shared" si="13"/>
        <v>8.2527830143100129E-3</v>
      </c>
      <c r="F83" s="303">
        <f t="shared" si="13"/>
        <v>7.5079992718202803E-3</v>
      </c>
      <c r="G83" s="303">
        <f t="shared" si="13"/>
        <v>6.597551654265889E-3</v>
      </c>
      <c r="H83" s="303">
        <f t="shared" si="13"/>
        <v>1.9971759497101241E-2</v>
      </c>
      <c r="I83" s="303">
        <f t="shared" si="13"/>
        <v>1.1430522599077389E-2</v>
      </c>
      <c r="J83" s="303">
        <f t="shared" si="13"/>
        <v>7.2277515367715362E-3</v>
      </c>
      <c r="K83" s="303">
        <f t="shared" si="13"/>
        <v>1.2931617012290711E-2</v>
      </c>
      <c r="L83" s="303">
        <f t="shared" si="13"/>
        <v>1.5855632829491019E-2</v>
      </c>
      <c r="M83" s="303">
        <f t="shared" si="13"/>
        <v>8.1380725880032239E-3</v>
      </c>
      <c r="N83" s="303">
        <f t="shared" si="13"/>
        <v>8.1711485733964428E-3</v>
      </c>
      <c r="O83" s="303">
        <f t="shared" si="13"/>
        <v>6.6008974967918807E-3</v>
      </c>
      <c r="P83" s="303">
        <f t="shared" si="13"/>
        <v>8.0689620419502287E-3</v>
      </c>
      <c r="Q83" s="303">
        <f t="shared" si="13"/>
        <v>5.3802649904178901E-3</v>
      </c>
      <c r="R83" s="303">
        <f t="shared" si="13"/>
        <v>9.7228672674022857E-3</v>
      </c>
      <c r="S83" s="303">
        <f t="shared" si="13"/>
        <v>9.8178338802939434E-3</v>
      </c>
      <c r="T83" s="303">
        <f t="shared" si="13"/>
        <v>1.0767242822965003E-2</v>
      </c>
      <c r="U83" s="303">
        <f t="shared" si="13"/>
        <v>1.1619145231235563E-2</v>
      </c>
      <c r="V83" s="303">
        <f t="shared" si="13"/>
        <v>9.6360058604157556E-3</v>
      </c>
      <c r="W83" s="303">
        <f t="shared" si="13"/>
        <v>1.2229451124763795E-2</v>
      </c>
      <c r="DA83" s="175"/>
    </row>
    <row r="84" spans="1:105" ht="12" customHeight="1" x14ac:dyDescent="0.25">
      <c r="A84" s="62" t="s">
        <v>3082</v>
      </c>
      <c r="B84" s="304">
        <f t="shared" ref="B84:W84" si="14">IF(B$36=0,0,B$36/B$5)</f>
        <v>8.7397735673928854E-3</v>
      </c>
      <c r="C84" s="304">
        <f t="shared" si="14"/>
        <v>1.9463951647055997E-3</v>
      </c>
      <c r="D84" s="304">
        <f t="shared" si="14"/>
        <v>2.327458357951161E-3</v>
      </c>
      <c r="E84" s="304">
        <f t="shared" si="14"/>
        <v>3.5708298907102913E-3</v>
      </c>
      <c r="F84" s="304">
        <f t="shared" si="14"/>
        <v>3.2454340124524854E-3</v>
      </c>
      <c r="G84" s="304">
        <f t="shared" si="14"/>
        <v>2.8666009496998747E-3</v>
      </c>
      <c r="H84" s="304">
        <f t="shared" si="14"/>
        <v>8.5305597543791807E-3</v>
      </c>
      <c r="I84" s="304">
        <f t="shared" si="14"/>
        <v>4.9219886550504405E-3</v>
      </c>
      <c r="J84" s="304">
        <f t="shared" si="14"/>
        <v>3.1828924617686586E-3</v>
      </c>
      <c r="K84" s="304">
        <f t="shared" si="14"/>
        <v>5.6255566963583047E-3</v>
      </c>
      <c r="L84" s="304">
        <f t="shared" si="14"/>
        <v>6.8688137902443635E-3</v>
      </c>
      <c r="M84" s="304">
        <f t="shared" si="14"/>
        <v>5.0140564850612093E-3</v>
      </c>
      <c r="N84" s="304">
        <f t="shared" si="14"/>
        <v>5.1751652613694753E-3</v>
      </c>
      <c r="O84" s="304">
        <f t="shared" si="14"/>
        <v>4.7291816976419094E-3</v>
      </c>
      <c r="P84" s="304">
        <f t="shared" si="14"/>
        <v>5.5482844875876973E-3</v>
      </c>
      <c r="Q84" s="304">
        <f t="shared" si="14"/>
        <v>3.9938101476991493E-3</v>
      </c>
      <c r="R84" s="304">
        <f t="shared" si="14"/>
        <v>5.8744104183880656E-3</v>
      </c>
      <c r="S84" s="304">
        <f t="shared" si="14"/>
        <v>6.0722131979463276E-3</v>
      </c>
      <c r="T84" s="304">
        <f t="shared" si="14"/>
        <v>5.9441147901047389E-3</v>
      </c>
      <c r="U84" s="304">
        <f t="shared" si="14"/>
        <v>6.7869408298737591E-3</v>
      </c>
      <c r="V84" s="304">
        <f t="shared" si="14"/>
        <v>5.8513812394031615E-3</v>
      </c>
      <c r="W84" s="304">
        <f t="shared" si="14"/>
        <v>6.4852954734871803E-3</v>
      </c>
      <c r="DA84" s="72"/>
    </row>
    <row r="85" spans="1:105" ht="12" customHeight="1" x14ac:dyDescent="0.25">
      <c r="A85" s="62" t="s">
        <v>3089</v>
      </c>
      <c r="B85" s="304">
        <f t="shared" ref="B85:W85" si="15">IF(B$42=0,0,B$42/B$5)</f>
        <v>1.1603053504708496E-2</v>
      </c>
      <c r="C85" s="304">
        <f t="shared" si="15"/>
        <v>2.4813013845444367E-3</v>
      </c>
      <c r="D85" s="304">
        <f t="shared" si="15"/>
        <v>3.0145681290690229E-3</v>
      </c>
      <c r="E85" s="304">
        <f t="shared" si="15"/>
        <v>4.6819531235997216E-3</v>
      </c>
      <c r="F85" s="304">
        <f t="shared" si="15"/>
        <v>4.2625652593677949E-3</v>
      </c>
      <c r="G85" s="304">
        <f t="shared" si="15"/>
        <v>3.7309507045660147E-3</v>
      </c>
      <c r="H85" s="304">
        <f t="shared" si="15"/>
        <v>1.144119974272206E-2</v>
      </c>
      <c r="I85" s="304">
        <f t="shared" si="15"/>
        <v>6.5085339440269481E-3</v>
      </c>
      <c r="J85" s="304">
        <f t="shared" si="15"/>
        <v>4.0448590750028776E-3</v>
      </c>
      <c r="K85" s="304">
        <f t="shared" si="15"/>
        <v>7.3060603159324057E-3</v>
      </c>
      <c r="L85" s="304">
        <f t="shared" si="15"/>
        <v>8.9868190392466546E-3</v>
      </c>
      <c r="M85" s="304">
        <f t="shared" si="15"/>
        <v>3.124016102942015E-3</v>
      </c>
      <c r="N85" s="304">
        <f t="shared" si="15"/>
        <v>2.995983312026967E-3</v>
      </c>
      <c r="O85" s="304">
        <f t="shared" si="15"/>
        <v>1.8717157991499716E-3</v>
      </c>
      <c r="P85" s="304">
        <f t="shared" si="15"/>
        <v>2.5206775543625318E-3</v>
      </c>
      <c r="Q85" s="304">
        <f t="shared" si="15"/>
        <v>1.386454842718741E-3</v>
      </c>
      <c r="R85" s="304">
        <f t="shared" si="15"/>
        <v>3.8484568490142201E-3</v>
      </c>
      <c r="S85" s="304">
        <f t="shared" si="15"/>
        <v>3.7456206823476158E-3</v>
      </c>
      <c r="T85" s="304">
        <f t="shared" si="15"/>
        <v>4.8231280328602643E-3</v>
      </c>
      <c r="U85" s="304">
        <f t="shared" si="15"/>
        <v>4.8322044013618046E-3</v>
      </c>
      <c r="V85" s="304">
        <f t="shared" si="15"/>
        <v>3.7846246210125932E-3</v>
      </c>
      <c r="W85" s="304">
        <f t="shared" si="15"/>
        <v>5.7441556512766159E-3</v>
      </c>
      <c r="DA85" s="72"/>
    </row>
    <row r="86" spans="1:105" ht="12" customHeight="1" x14ac:dyDescent="0.25">
      <c r="A86" s="62" t="s">
        <v>3101</v>
      </c>
      <c r="B86" s="304">
        <f t="shared" ref="B86:W86" si="16">IF(B$53=0,0,B$53/B$5)</f>
        <v>0</v>
      </c>
      <c r="C86" s="304">
        <f t="shared" si="16"/>
        <v>0</v>
      </c>
      <c r="D86" s="304">
        <f t="shared" si="16"/>
        <v>0</v>
      </c>
      <c r="E86" s="304">
        <f t="shared" si="16"/>
        <v>0</v>
      </c>
      <c r="F86" s="304">
        <f t="shared" si="16"/>
        <v>0</v>
      </c>
      <c r="G86" s="304">
        <f t="shared" si="16"/>
        <v>0</v>
      </c>
      <c r="H86" s="304">
        <f t="shared" si="16"/>
        <v>0</v>
      </c>
      <c r="I86" s="304">
        <f t="shared" si="16"/>
        <v>0</v>
      </c>
      <c r="J86" s="304">
        <f t="shared" si="16"/>
        <v>0</v>
      </c>
      <c r="K86" s="304">
        <f t="shared" si="16"/>
        <v>0</v>
      </c>
      <c r="L86" s="304">
        <f t="shared" si="16"/>
        <v>0</v>
      </c>
      <c r="M86" s="304">
        <f t="shared" si="16"/>
        <v>0</v>
      </c>
      <c r="N86" s="304">
        <f t="shared" si="16"/>
        <v>0</v>
      </c>
      <c r="O86" s="304">
        <f t="shared" si="16"/>
        <v>0</v>
      </c>
      <c r="P86" s="304">
        <f t="shared" si="16"/>
        <v>0</v>
      </c>
      <c r="Q86" s="304">
        <f t="shared" si="16"/>
        <v>0</v>
      </c>
      <c r="R86" s="304">
        <f t="shared" si="16"/>
        <v>0</v>
      </c>
      <c r="S86" s="304">
        <f t="shared" si="16"/>
        <v>0</v>
      </c>
      <c r="T86" s="304">
        <f t="shared" si="16"/>
        <v>0</v>
      </c>
      <c r="U86" s="304">
        <f t="shared" si="16"/>
        <v>0</v>
      </c>
      <c r="V86" s="304">
        <f t="shared" si="16"/>
        <v>0</v>
      </c>
      <c r="W86" s="304">
        <f t="shared" si="16"/>
        <v>0</v>
      </c>
      <c r="DA86" s="72"/>
    </row>
    <row r="87" spans="1:105" ht="12" customHeight="1" x14ac:dyDescent="0.25">
      <c r="A87" s="203" t="s">
        <v>3103</v>
      </c>
      <c r="B87" s="303">
        <f t="shared" ref="B87:W87" si="17">IF(B$54=0,0,B$54/B$5)</f>
        <v>2.4798550042555473E-3</v>
      </c>
      <c r="C87" s="303">
        <f t="shared" si="17"/>
        <v>8.3927589733800837E-4</v>
      </c>
      <c r="D87" s="303">
        <f t="shared" si="17"/>
        <v>1.0149104701900745E-3</v>
      </c>
      <c r="E87" s="303">
        <f t="shared" si="17"/>
        <v>1.6516253888588463E-3</v>
      </c>
      <c r="F87" s="303">
        <f t="shared" si="17"/>
        <v>1.4848911277664022E-3</v>
      </c>
      <c r="G87" s="303">
        <f t="shared" si="17"/>
        <v>1.3847425442351656E-3</v>
      </c>
      <c r="H87" s="303">
        <f t="shared" si="17"/>
        <v>3.597824088341525E-3</v>
      </c>
      <c r="I87" s="303">
        <f t="shared" si="17"/>
        <v>2.1754240181448511E-3</v>
      </c>
      <c r="J87" s="303">
        <f t="shared" si="17"/>
        <v>1.3543017132317595E-3</v>
      </c>
      <c r="K87" s="303">
        <f t="shared" si="17"/>
        <v>2.3838035118094137E-3</v>
      </c>
      <c r="L87" s="303">
        <f t="shared" si="17"/>
        <v>2.8838325529954075E-3</v>
      </c>
      <c r="M87" s="303">
        <f t="shared" si="17"/>
        <v>2.02883244981E-3</v>
      </c>
      <c r="N87" s="303">
        <f t="shared" si="17"/>
        <v>2.1381579643703057E-3</v>
      </c>
      <c r="O87" s="303">
        <f t="shared" si="17"/>
        <v>1.8723240031304177E-3</v>
      </c>
      <c r="P87" s="303">
        <f t="shared" si="17"/>
        <v>2.2030292628757303E-3</v>
      </c>
      <c r="Q87" s="303">
        <f t="shared" si="17"/>
        <v>1.5227004417682083E-3</v>
      </c>
      <c r="R87" s="303">
        <f t="shared" si="17"/>
        <v>2.4348453550535895E-3</v>
      </c>
      <c r="S87" s="303">
        <f t="shared" si="17"/>
        <v>2.5237801609686323E-3</v>
      </c>
      <c r="T87" s="303">
        <f t="shared" si="17"/>
        <v>2.5761661551028537E-3</v>
      </c>
      <c r="U87" s="303">
        <f t="shared" si="17"/>
        <v>2.8859669690354936E-3</v>
      </c>
      <c r="V87" s="303">
        <f t="shared" si="17"/>
        <v>2.423234891663966E-3</v>
      </c>
      <c r="W87" s="303">
        <f t="shared" si="17"/>
        <v>2.8506124813379653E-3</v>
      </c>
      <c r="DA87" s="175"/>
    </row>
    <row r="88" spans="1:105" ht="12" customHeight="1" x14ac:dyDescent="0.25">
      <c r="A88" s="62" t="s">
        <v>3104</v>
      </c>
      <c r="B88" s="304">
        <f t="shared" ref="B88:W88" si="18">IF(B$55=0,0,B$55/B$5)</f>
        <v>1.6068980007665074E-3</v>
      </c>
      <c r="C88" s="304">
        <f t="shared" si="18"/>
        <v>6.5259491542870912E-4</v>
      </c>
      <c r="D88" s="304">
        <f t="shared" si="18"/>
        <v>7.8810910624757752E-4</v>
      </c>
      <c r="E88" s="304">
        <f t="shared" si="18"/>
        <v>1.2993781319109048E-3</v>
      </c>
      <c r="F88" s="304">
        <f t="shared" si="18"/>
        <v>1.1641965627982921E-3</v>
      </c>
      <c r="G88" s="304">
        <f t="shared" si="18"/>
        <v>1.1040440586251835E-3</v>
      </c>
      <c r="H88" s="304">
        <f t="shared" si="18"/>
        <v>2.7370441703937843E-3</v>
      </c>
      <c r="I88" s="304">
        <f t="shared" si="18"/>
        <v>1.6857537527635138E-3</v>
      </c>
      <c r="J88" s="304">
        <f t="shared" si="18"/>
        <v>1.0499862969306027E-3</v>
      </c>
      <c r="K88" s="304">
        <f t="shared" si="18"/>
        <v>1.8341312623348753E-3</v>
      </c>
      <c r="L88" s="304">
        <f t="shared" si="18"/>
        <v>2.2077082365630574E-3</v>
      </c>
      <c r="M88" s="304">
        <f t="shared" si="18"/>
        <v>1.79379675554477E-3</v>
      </c>
      <c r="N88" s="304">
        <f t="shared" si="18"/>
        <v>1.9127548311770545E-3</v>
      </c>
      <c r="O88" s="304">
        <f t="shared" si="18"/>
        <v>1.731505259620702E-3</v>
      </c>
      <c r="P88" s="304">
        <f t="shared" si="18"/>
        <v>2.0133858105098974E-3</v>
      </c>
      <c r="Q88" s="304">
        <f t="shared" si="18"/>
        <v>1.4183903595573937E-3</v>
      </c>
      <c r="R88" s="304">
        <f t="shared" si="18"/>
        <v>2.145306281773523E-3</v>
      </c>
      <c r="S88" s="304">
        <f t="shared" si="18"/>
        <v>2.2419779779706932E-3</v>
      </c>
      <c r="T88" s="304">
        <f t="shared" si="18"/>
        <v>2.2132975883672854E-3</v>
      </c>
      <c r="U88" s="304">
        <f t="shared" si="18"/>
        <v>2.5224155407198717E-3</v>
      </c>
      <c r="V88" s="304">
        <f t="shared" si="18"/>
        <v>2.138498243061138E-3</v>
      </c>
      <c r="W88" s="304">
        <f t="shared" si="18"/>
        <v>2.4184503006776559E-3</v>
      </c>
      <c r="DA88" s="72"/>
    </row>
    <row r="89" spans="1:105" ht="12" customHeight="1" x14ac:dyDescent="0.25">
      <c r="A89" s="62" t="s">
        <v>3106</v>
      </c>
      <c r="B89" s="304">
        <f t="shared" ref="B89:W89" si="19">IF(B$56=0,0,B$56/B$5)</f>
        <v>8.7295700348903973E-4</v>
      </c>
      <c r="C89" s="304">
        <f t="shared" si="19"/>
        <v>1.8668098190929917E-4</v>
      </c>
      <c r="D89" s="304">
        <f t="shared" si="19"/>
        <v>2.2680136394249693E-4</v>
      </c>
      <c r="E89" s="304">
        <f t="shared" si="19"/>
        <v>3.5224725694794152E-4</v>
      </c>
      <c r="F89" s="304">
        <f t="shared" si="19"/>
        <v>3.2069456496811E-4</v>
      </c>
      <c r="G89" s="304">
        <f t="shared" si="19"/>
        <v>2.8069848560998225E-4</v>
      </c>
      <c r="H89" s="304">
        <f t="shared" si="19"/>
        <v>8.6077991794774082E-4</v>
      </c>
      <c r="I89" s="304">
        <f t="shared" si="19"/>
        <v>4.8967026538133767E-4</v>
      </c>
      <c r="J89" s="304">
        <f t="shared" si="19"/>
        <v>3.0431541630115695E-4</v>
      </c>
      <c r="K89" s="304">
        <f t="shared" si="19"/>
        <v>5.4967224947453821E-4</v>
      </c>
      <c r="L89" s="304">
        <f t="shared" si="19"/>
        <v>6.7612431643235E-4</v>
      </c>
      <c r="M89" s="304">
        <f t="shared" si="19"/>
        <v>2.3503569426522992E-4</v>
      </c>
      <c r="N89" s="304">
        <f t="shared" si="19"/>
        <v>2.2540313319325132E-4</v>
      </c>
      <c r="O89" s="304">
        <f t="shared" si="19"/>
        <v>1.4081874350971567E-4</v>
      </c>
      <c r="P89" s="304">
        <f t="shared" si="19"/>
        <v>1.89643452365833E-4</v>
      </c>
      <c r="Q89" s="304">
        <f t="shared" si="19"/>
        <v>1.0431008221081438E-4</v>
      </c>
      <c r="R89" s="304">
        <f t="shared" si="19"/>
        <v>2.8953907328006654E-4</v>
      </c>
      <c r="S89" s="304">
        <f t="shared" si="19"/>
        <v>2.8180218299793944E-4</v>
      </c>
      <c r="T89" s="304">
        <f t="shared" si="19"/>
        <v>3.6286856673556844E-4</v>
      </c>
      <c r="U89" s="304">
        <f t="shared" si="19"/>
        <v>3.6355142831562173E-4</v>
      </c>
      <c r="V89" s="304">
        <f t="shared" si="19"/>
        <v>2.8473664860282824E-4</v>
      </c>
      <c r="W89" s="304">
        <f t="shared" si="19"/>
        <v>4.3216218066030956E-4</v>
      </c>
      <c r="DA89" s="72"/>
    </row>
    <row r="90" spans="1:105" ht="12" customHeight="1" x14ac:dyDescent="0.25">
      <c r="A90" s="62" t="s">
        <v>3118</v>
      </c>
      <c r="B90" s="304">
        <f t="shared" ref="B90:W90" si="20">IF(B$67=0,0,B$67/B$5)</f>
        <v>0</v>
      </c>
      <c r="C90" s="304">
        <f t="shared" si="20"/>
        <v>0</v>
      </c>
      <c r="D90" s="304">
        <f t="shared" si="20"/>
        <v>0</v>
      </c>
      <c r="E90" s="304">
        <f t="shared" si="20"/>
        <v>0</v>
      </c>
      <c r="F90" s="304">
        <f t="shared" si="20"/>
        <v>0</v>
      </c>
      <c r="G90" s="304">
        <f t="shared" si="20"/>
        <v>0</v>
      </c>
      <c r="H90" s="304">
        <f t="shared" si="20"/>
        <v>0</v>
      </c>
      <c r="I90" s="304">
        <f t="shared" si="20"/>
        <v>0</v>
      </c>
      <c r="J90" s="304">
        <f t="shared" si="20"/>
        <v>0</v>
      </c>
      <c r="K90" s="304">
        <f t="shared" si="20"/>
        <v>0</v>
      </c>
      <c r="L90" s="304">
        <f t="shared" si="20"/>
        <v>0</v>
      </c>
      <c r="M90" s="304">
        <f t="shared" si="20"/>
        <v>0</v>
      </c>
      <c r="N90" s="304">
        <f t="shared" si="20"/>
        <v>0</v>
      </c>
      <c r="O90" s="304">
        <f t="shared" si="20"/>
        <v>0</v>
      </c>
      <c r="P90" s="304">
        <f t="shared" si="20"/>
        <v>0</v>
      </c>
      <c r="Q90" s="304">
        <f t="shared" si="20"/>
        <v>0</v>
      </c>
      <c r="R90" s="304">
        <f t="shared" si="20"/>
        <v>0</v>
      </c>
      <c r="S90" s="304">
        <f t="shared" si="20"/>
        <v>0</v>
      </c>
      <c r="T90" s="304">
        <f t="shared" si="20"/>
        <v>0</v>
      </c>
      <c r="U90" s="304">
        <f t="shared" si="20"/>
        <v>0</v>
      </c>
      <c r="V90" s="304">
        <f t="shared" si="20"/>
        <v>0</v>
      </c>
      <c r="W90" s="304">
        <f t="shared" si="20"/>
        <v>0</v>
      </c>
      <c r="DA90" s="72"/>
    </row>
    <row r="91" spans="1:105" ht="12" customHeight="1" x14ac:dyDescent="0.25">
      <c r="A91" s="203" t="s">
        <v>3124</v>
      </c>
      <c r="B91" s="303">
        <f t="shared" ref="B91:W91" si="21">IF(B$68=0,0,B$68/B$5)</f>
        <v>0.32037614530315656</v>
      </c>
      <c r="C91" s="303">
        <f t="shared" si="21"/>
        <v>0.36820847630768111</v>
      </c>
      <c r="D91" s="303">
        <f t="shared" si="21"/>
        <v>0.36328816497139926</v>
      </c>
      <c r="E91" s="303">
        <f t="shared" si="21"/>
        <v>0.35478815625226673</v>
      </c>
      <c r="F91" s="303">
        <f t="shared" si="21"/>
        <v>0.36300412401693677</v>
      </c>
      <c r="G91" s="303">
        <f t="shared" si="21"/>
        <v>0.36096074612528301</v>
      </c>
      <c r="H91" s="303">
        <f t="shared" si="21"/>
        <v>0.32794177795850288</v>
      </c>
      <c r="I91" s="303">
        <f t="shared" si="21"/>
        <v>0.34713720908656504</v>
      </c>
      <c r="J91" s="303">
        <f t="shared" si="21"/>
        <v>0.36478239376627281</v>
      </c>
      <c r="K91" s="303">
        <f t="shared" si="21"/>
        <v>0.34154998582092855</v>
      </c>
      <c r="L91" s="303">
        <f t="shared" si="21"/>
        <v>0.33638277003243977</v>
      </c>
      <c r="M91" s="303">
        <f t="shared" si="21"/>
        <v>0.35772761609583381</v>
      </c>
      <c r="N91" s="303">
        <f t="shared" si="21"/>
        <v>0.34982752724424521</v>
      </c>
      <c r="O91" s="303">
        <f t="shared" si="21"/>
        <v>0.35594361700956428</v>
      </c>
      <c r="P91" s="303">
        <f t="shared" si="21"/>
        <v>0.36002023964006569</v>
      </c>
      <c r="Q91" s="303">
        <f t="shared" si="21"/>
        <v>0.35955007168861858</v>
      </c>
      <c r="R91" s="303">
        <f t="shared" si="21"/>
        <v>0.33832184632702406</v>
      </c>
      <c r="S91" s="303">
        <f t="shared" si="21"/>
        <v>0.33746310185099432</v>
      </c>
      <c r="T91" s="303">
        <f t="shared" si="21"/>
        <v>0.33767005364843783</v>
      </c>
      <c r="U91" s="303">
        <f t="shared" si="21"/>
        <v>0.33922524934361625</v>
      </c>
      <c r="V91" s="303">
        <f t="shared" si="21"/>
        <v>0.34403725479681529</v>
      </c>
      <c r="W91" s="303">
        <f t="shared" si="21"/>
        <v>0.33526720832322471</v>
      </c>
      <c r="DA91" s="175"/>
    </row>
    <row r="92" spans="1:105" ht="12" customHeight="1" x14ac:dyDescent="0.25">
      <c r="A92" s="41" t="s">
        <v>3122</v>
      </c>
      <c r="B92" s="237">
        <f t="shared" ref="B92:W92" si="22">IF(B$69=0,0,B$69/B$5)</f>
        <v>0</v>
      </c>
      <c r="C92" s="237">
        <f t="shared" si="22"/>
        <v>0</v>
      </c>
      <c r="D92" s="237">
        <f t="shared" si="22"/>
        <v>0</v>
      </c>
      <c r="E92" s="237">
        <f t="shared" si="22"/>
        <v>0</v>
      </c>
      <c r="F92" s="237">
        <f t="shared" si="22"/>
        <v>0</v>
      </c>
      <c r="G92" s="237">
        <f t="shared" si="22"/>
        <v>0</v>
      </c>
      <c r="H92" s="237">
        <f t="shared" si="22"/>
        <v>0</v>
      </c>
      <c r="I92" s="237">
        <f t="shared" si="22"/>
        <v>0</v>
      </c>
      <c r="J92" s="237">
        <f t="shared" si="22"/>
        <v>0</v>
      </c>
      <c r="K92" s="237">
        <f t="shared" si="22"/>
        <v>0</v>
      </c>
      <c r="L92" s="237">
        <f t="shared" si="22"/>
        <v>0</v>
      </c>
      <c r="M92" s="237">
        <f t="shared" si="22"/>
        <v>0</v>
      </c>
      <c r="N92" s="237">
        <f t="shared" si="22"/>
        <v>0</v>
      </c>
      <c r="O92" s="237">
        <f t="shared" si="22"/>
        <v>0</v>
      </c>
      <c r="P92" s="237">
        <f t="shared" si="22"/>
        <v>0</v>
      </c>
      <c r="Q92" s="237">
        <f t="shared" si="22"/>
        <v>0</v>
      </c>
      <c r="R92" s="237">
        <f t="shared" si="22"/>
        <v>0</v>
      </c>
      <c r="S92" s="237">
        <f t="shared" si="22"/>
        <v>0</v>
      </c>
      <c r="T92" s="237">
        <f t="shared" si="22"/>
        <v>0</v>
      </c>
      <c r="U92" s="237">
        <f t="shared" si="22"/>
        <v>0</v>
      </c>
      <c r="V92" s="237">
        <f t="shared" si="22"/>
        <v>0</v>
      </c>
      <c r="W92" s="237">
        <f t="shared" si="22"/>
        <v>0</v>
      </c>
      <c r="DA92" s="97"/>
    </row>
    <row r="93" spans="1:105" ht="12" customHeight="1" x14ac:dyDescent="0.25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DA93" s="173"/>
    </row>
    <row r="94" spans="1:105" ht="15" customHeight="1" x14ac:dyDescent="0.25">
      <c r="A94" s="32" t="s">
        <v>432</v>
      </c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DA94" s="88"/>
    </row>
    <row r="95" spans="1:105" ht="12" customHeight="1" x14ac:dyDescent="0.25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DA95" s="173"/>
    </row>
    <row r="96" spans="1:105" ht="12" customHeight="1" x14ac:dyDescent="0.25">
      <c r="A96" s="35" t="s">
        <v>29</v>
      </c>
      <c r="B96" s="322">
        <f>IF(B$5=0,0,B$5/OIS_fec!B$5)</f>
        <v>2.2438201172848928</v>
      </c>
      <c r="C96" s="322">
        <f>IF(C$5=0,0,C$5/OIS_fec!C$5)</f>
        <v>2.0540473311628467</v>
      </c>
      <c r="D96" s="322">
        <f>IF(D$5=0,0,D$5/OIS_fec!D$5)</f>
        <v>2.0712373880591288</v>
      </c>
      <c r="E96" s="322">
        <f>IF(E$5=0,0,E$5/OIS_fec!E$5)</f>
        <v>1.8114700764826979</v>
      </c>
      <c r="F96" s="322">
        <f>IF(F$5=0,0,F$5/OIS_fec!F$5)</f>
        <v>1.8245629095858089</v>
      </c>
      <c r="G96" s="322">
        <f>IF(G$5=0,0,G$5/OIS_fec!G$5)</f>
        <v>1.8082025682735627</v>
      </c>
      <c r="H96" s="322">
        <f>IF(H$5=0,0,H$5/OIS_fec!H$5)</f>
        <v>1.6827741851887328</v>
      </c>
      <c r="I96" s="322">
        <f>IF(I$5=0,0,I$5/OIS_fec!I$5)</f>
        <v>1.7143179087674496</v>
      </c>
      <c r="J96" s="322">
        <f>IF(J$5=0,0,J$5/OIS_fec!J$5)</f>
        <v>1.5100036345078465</v>
      </c>
      <c r="K96" s="322">
        <f>IF(K$5=0,0,K$5/OIS_fec!K$5)</f>
        <v>1.5181002755762594</v>
      </c>
      <c r="L96" s="322">
        <f>IF(L$5=0,0,L$5/OIS_fec!L$5)</f>
        <v>1.5212537781431585</v>
      </c>
      <c r="M96" s="322">
        <f>IF(M$5=0,0,M$5/OIS_fec!M$5)</f>
        <v>1.396661449765584</v>
      </c>
      <c r="N96" s="322">
        <f>IF(N$5=0,0,N$5/OIS_fec!N$5)</f>
        <v>1.2839219598924358</v>
      </c>
      <c r="O96" s="322">
        <f>IF(O$5=0,0,O$5/OIS_fec!O$5)</f>
        <v>1.1352871117082219</v>
      </c>
      <c r="P96" s="322">
        <f>IF(P$5=0,0,P$5/OIS_fec!P$5)</f>
        <v>1.4047251514032948</v>
      </c>
      <c r="Q96" s="322">
        <f>IF(Q$5=0,0,Q$5/OIS_fec!Q$5)</f>
        <v>1.551840025540713</v>
      </c>
      <c r="R96" s="322">
        <f>IF(R$5=0,0,R$5/OIS_fec!R$5)</f>
        <v>1.4827797499110429</v>
      </c>
      <c r="S96" s="322">
        <f>IF(S$5=0,0,S$5/OIS_fec!S$5)</f>
        <v>1.5213428567858374</v>
      </c>
      <c r="T96" s="322">
        <f>IF(T$5=0,0,T$5/OIS_fec!T$5)</f>
        <v>1.5159711094851978</v>
      </c>
      <c r="U96" s="322">
        <f>IF(U$5=0,0,U$5/OIS_fec!U$5)</f>
        <v>1.4319329107711576</v>
      </c>
      <c r="V96" s="322">
        <f>IF(V$5=0,0,V$5/OIS_fec!V$5)</f>
        <v>1.4514439999833633</v>
      </c>
      <c r="W96" s="322">
        <f>IF(W$5=0,0,W$5/OIS_fec!W$5)</f>
        <v>1.606052590506089</v>
      </c>
      <c r="DA96" s="95"/>
    </row>
    <row r="97" spans="1:105" ht="12" customHeight="1" x14ac:dyDescent="0.25">
      <c r="A97" s="55" t="s">
        <v>92</v>
      </c>
      <c r="B97" s="332">
        <f>IF(B$6=0,0,B$6/OIS_fec!B$6)</f>
        <v>0</v>
      </c>
      <c r="C97" s="332">
        <f>IF(C$6=0,0,C$6/OIS_fec!C$6)</f>
        <v>0</v>
      </c>
      <c r="D97" s="332">
        <f>IF(D$6=0,0,D$6/OIS_fec!D$6)</f>
        <v>0</v>
      </c>
      <c r="E97" s="332">
        <f>IF(E$6=0,0,E$6/OIS_fec!E$6)</f>
        <v>0</v>
      </c>
      <c r="F97" s="332">
        <f>IF(F$6=0,0,F$6/OIS_fec!F$6)</f>
        <v>0</v>
      </c>
      <c r="G97" s="332">
        <f>IF(G$6=0,0,G$6/OIS_fec!G$6)</f>
        <v>0</v>
      </c>
      <c r="H97" s="332">
        <f>IF(H$6=0,0,H$6/OIS_fec!H$6)</f>
        <v>0</v>
      </c>
      <c r="I97" s="332">
        <f>IF(I$6=0,0,I$6/OIS_fec!I$6)</f>
        <v>0</v>
      </c>
      <c r="J97" s="332">
        <f>IF(J$6=0,0,J$6/OIS_fec!J$6)</f>
        <v>0</v>
      </c>
      <c r="K97" s="332">
        <f>IF(K$6=0,0,K$6/OIS_fec!K$6)</f>
        <v>0</v>
      </c>
      <c r="L97" s="332">
        <f>IF(L$6=0,0,L$6/OIS_fec!L$6)</f>
        <v>0</v>
      </c>
      <c r="M97" s="332">
        <f>IF(M$6=0,0,M$6/OIS_fec!M$6)</f>
        <v>0</v>
      </c>
      <c r="N97" s="332">
        <f>IF(N$6=0,0,N$6/OIS_fec!N$6)</f>
        <v>0</v>
      </c>
      <c r="O97" s="332">
        <f>IF(O$6=0,0,O$6/OIS_fec!O$6)</f>
        <v>0</v>
      </c>
      <c r="P97" s="332">
        <f>IF(P$6=0,0,P$6/OIS_fec!P$6)</f>
        <v>0</v>
      </c>
      <c r="Q97" s="332">
        <f>IF(Q$6=0,0,Q$6/OIS_fec!Q$6)</f>
        <v>0</v>
      </c>
      <c r="R97" s="332">
        <f>IF(R$6=0,0,R$6/OIS_fec!R$6)</f>
        <v>0</v>
      </c>
      <c r="S97" s="332">
        <f>IF(S$6=0,0,S$6/OIS_fec!S$6)</f>
        <v>0</v>
      </c>
      <c r="T97" s="332">
        <f>IF(T$6=0,0,T$6/OIS_fec!T$6)</f>
        <v>0</v>
      </c>
      <c r="U97" s="332">
        <f>IF(U$6=0,0,U$6/OIS_fec!U$6)</f>
        <v>0</v>
      </c>
      <c r="V97" s="332">
        <f>IF(V$6=0,0,V$6/OIS_fec!V$6)</f>
        <v>0</v>
      </c>
      <c r="W97" s="332">
        <f>IF(W$6=0,0,W$6/OIS_fec!W$6)</f>
        <v>0</v>
      </c>
      <c r="DA97" s="67"/>
    </row>
    <row r="98" spans="1:105" ht="12" customHeight="1" x14ac:dyDescent="0.25">
      <c r="A98" s="202" t="s">
        <v>93</v>
      </c>
      <c r="B98" s="333">
        <f>IF(B$7=0,0,B$7/OIS_fec!B$7)</f>
        <v>0</v>
      </c>
      <c r="C98" s="333">
        <f>IF(C$7=0,0,C$7/OIS_fec!C$7)</f>
        <v>0</v>
      </c>
      <c r="D98" s="333">
        <f>IF(D$7=0,0,D$7/OIS_fec!D$7)</f>
        <v>0</v>
      </c>
      <c r="E98" s="333">
        <f>IF(E$7=0,0,E$7/OIS_fec!E$7)</f>
        <v>0</v>
      </c>
      <c r="F98" s="333">
        <f>IF(F$7=0,0,F$7/OIS_fec!F$7)</f>
        <v>0</v>
      </c>
      <c r="G98" s="333">
        <f>IF(G$7=0,0,G$7/OIS_fec!G$7)</f>
        <v>0</v>
      </c>
      <c r="H98" s="333">
        <f>IF(H$7=0,0,H$7/OIS_fec!H$7)</f>
        <v>0</v>
      </c>
      <c r="I98" s="333">
        <f>IF(I$7=0,0,I$7/OIS_fec!I$7)</f>
        <v>0</v>
      </c>
      <c r="J98" s="333">
        <f>IF(J$7=0,0,J$7/OIS_fec!J$7)</f>
        <v>0</v>
      </c>
      <c r="K98" s="333">
        <f>IF(K$7=0,0,K$7/OIS_fec!K$7)</f>
        <v>0</v>
      </c>
      <c r="L98" s="333">
        <f>IF(L$7=0,0,L$7/OIS_fec!L$7)</f>
        <v>0</v>
      </c>
      <c r="M98" s="333">
        <f>IF(M$7=0,0,M$7/OIS_fec!M$7)</f>
        <v>0</v>
      </c>
      <c r="N98" s="333">
        <f>IF(N$7=0,0,N$7/OIS_fec!N$7)</f>
        <v>0</v>
      </c>
      <c r="O98" s="333">
        <f>IF(O$7=0,0,O$7/OIS_fec!O$7)</f>
        <v>0</v>
      </c>
      <c r="P98" s="333">
        <f>IF(P$7=0,0,P$7/OIS_fec!P$7)</f>
        <v>0</v>
      </c>
      <c r="Q98" s="333">
        <f>IF(Q$7=0,0,Q$7/OIS_fec!Q$7)</f>
        <v>0</v>
      </c>
      <c r="R98" s="333">
        <f>IF(R$7=0,0,R$7/OIS_fec!R$7)</f>
        <v>0</v>
      </c>
      <c r="S98" s="333">
        <f>IF(S$7=0,0,S$7/OIS_fec!S$7)</f>
        <v>0</v>
      </c>
      <c r="T98" s="333">
        <f>IF(T$7=0,0,T$7/OIS_fec!T$7)</f>
        <v>0</v>
      </c>
      <c r="U98" s="333">
        <f>IF(U$7=0,0,U$7/OIS_fec!U$7)</f>
        <v>0</v>
      </c>
      <c r="V98" s="333">
        <f>IF(V$7=0,0,V$7/OIS_fec!V$7)</f>
        <v>0</v>
      </c>
      <c r="W98" s="333">
        <f>IF(W$7=0,0,W$7/OIS_fec!W$7)</f>
        <v>0</v>
      </c>
      <c r="DA98" s="174"/>
    </row>
    <row r="99" spans="1:105" ht="12" customHeight="1" x14ac:dyDescent="0.25">
      <c r="A99" s="202" t="s">
        <v>94</v>
      </c>
      <c r="B99" s="333">
        <f>IF(B$8=0,0,B$8/OIS_fec!B$8)</f>
        <v>0</v>
      </c>
      <c r="C99" s="333">
        <f>IF(C$8=0,0,C$8/OIS_fec!C$8)</f>
        <v>0</v>
      </c>
      <c r="D99" s="333">
        <f>IF(D$8=0,0,D$8/OIS_fec!D$8)</f>
        <v>0</v>
      </c>
      <c r="E99" s="333">
        <f>IF(E$8=0,0,E$8/OIS_fec!E$8)</f>
        <v>0</v>
      </c>
      <c r="F99" s="333">
        <f>IF(F$8=0,0,F$8/OIS_fec!F$8)</f>
        <v>0</v>
      </c>
      <c r="G99" s="333">
        <f>IF(G$8=0,0,G$8/OIS_fec!G$8)</f>
        <v>0</v>
      </c>
      <c r="H99" s="333">
        <f>IF(H$8=0,0,H$8/OIS_fec!H$8)</f>
        <v>0</v>
      </c>
      <c r="I99" s="333">
        <f>IF(I$8=0,0,I$8/OIS_fec!I$8)</f>
        <v>0</v>
      </c>
      <c r="J99" s="333">
        <f>IF(J$8=0,0,J$8/OIS_fec!J$8)</f>
        <v>0</v>
      </c>
      <c r="K99" s="333">
        <f>IF(K$8=0,0,K$8/OIS_fec!K$8)</f>
        <v>0</v>
      </c>
      <c r="L99" s="333">
        <f>IF(L$8=0,0,L$8/OIS_fec!L$8)</f>
        <v>0</v>
      </c>
      <c r="M99" s="333">
        <f>IF(M$8=0,0,M$8/OIS_fec!M$8)</f>
        <v>0</v>
      </c>
      <c r="N99" s="333">
        <f>IF(N$8=0,0,N$8/OIS_fec!N$8)</f>
        <v>0</v>
      </c>
      <c r="O99" s="333">
        <f>IF(O$8=0,0,O$8/OIS_fec!O$8)</f>
        <v>0</v>
      </c>
      <c r="P99" s="333">
        <f>IF(P$8=0,0,P$8/OIS_fec!P$8)</f>
        <v>0</v>
      </c>
      <c r="Q99" s="333">
        <f>IF(Q$8=0,0,Q$8/OIS_fec!Q$8)</f>
        <v>0</v>
      </c>
      <c r="R99" s="333">
        <f>IF(R$8=0,0,R$8/OIS_fec!R$8)</f>
        <v>0</v>
      </c>
      <c r="S99" s="333">
        <f>IF(S$8=0,0,S$8/OIS_fec!S$8)</f>
        <v>0</v>
      </c>
      <c r="T99" s="333">
        <f>IF(T$8=0,0,T$8/OIS_fec!T$8)</f>
        <v>0</v>
      </c>
      <c r="U99" s="333">
        <f>IF(U$8=0,0,U$8/OIS_fec!U$8)</f>
        <v>0</v>
      </c>
      <c r="V99" s="333">
        <f>IF(V$8=0,0,V$8/OIS_fec!V$8)</f>
        <v>0</v>
      </c>
      <c r="W99" s="333">
        <f>IF(W$8=0,0,W$8/OIS_fec!W$8)</f>
        <v>0</v>
      </c>
      <c r="DA99" s="174"/>
    </row>
    <row r="100" spans="1:105" ht="12" customHeight="1" x14ac:dyDescent="0.25">
      <c r="A100" s="202" t="s">
        <v>95</v>
      </c>
      <c r="B100" s="333">
        <f>IF(B$9=0,0,B$9/OIS_fec!B$9)</f>
        <v>0</v>
      </c>
      <c r="C100" s="333">
        <f>IF(C$9=0,0,C$9/OIS_fec!C$9)</f>
        <v>0</v>
      </c>
      <c r="D100" s="333">
        <f>IF(D$9=0,0,D$9/OIS_fec!D$9)</f>
        <v>0</v>
      </c>
      <c r="E100" s="333">
        <f>IF(E$9=0,0,E$9/OIS_fec!E$9)</f>
        <v>0</v>
      </c>
      <c r="F100" s="333">
        <f>IF(F$9=0,0,F$9/OIS_fec!F$9)</f>
        <v>0</v>
      </c>
      <c r="G100" s="333">
        <f>IF(G$9=0,0,G$9/OIS_fec!G$9)</f>
        <v>0</v>
      </c>
      <c r="H100" s="333">
        <f>IF(H$9=0,0,H$9/OIS_fec!H$9)</f>
        <v>0</v>
      </c>
      <c r="I100" s="333">
        <f>IF(I$9=0,0,I$9/OIS_fec!I$9)</f>
        <v>0</v>
      </c>
      <c r="J100" s="333">
        <f>IF(J$9=0,0,J$9/OIS_fec!J$9)</f>
        <v>0</v>
      </c>
      <c r="K100" s="333">
        <f>IF(K$9=0,0,K$9/OIS_fec!K$9)</f>
        <v>0</v>
      </c>
      <c r="L100" s="333">
        <f>IF(L$9=0,0,L$9/OIS_fec!L$9)</f>
        <v>0</v>
      </c>
      <c r="M100" s="333">
        <f>IF(M$9=0,0,M$9/OIS_fec!M$9)</f>
        <v>0</v>
      </c>
      <c r="N100" s="333">
        <f>IF(N$9=0,0,N$9/OIS_fec!N$9)</f>
        <v>0</v>
      </c>
      <c r="O100" s="333">
        <f>IF(O$9=0,0,O$9/OIS_fec!O$9)</f>
        <v>0</v>
      </c>
      <c r="P100" s="333">
        <f>IF(P$9=0,0,P$9/OIS_fec!P$9)</f>
        <v>0</v>
      </c>
      <c r="Q100" s="333">
        <f>IF(Q$9=0,0,Q$9/OIS_fec!Q$9)</f>
        <v>0</v>
      </c>
      <c r="R100" s="333">
        <f>IF(R$9=0,0,R$9/OIS_fec!R$9)</f>
        <v>0</v>
      </c>
      <c r="S100" s="333">
        <f>IF(S$9=0,0,S$9/OIS_fec!S$9)</f>
        <v>0</v>
      </c>
      <c r="T100" s="333">
        <f>IF(T$9=0,0,T$9/OIS_fec!T$9)</f>
        <v>0</v>
      </c>
      <c r="U100" s="333">
        <f>IF(U$9=0,0,U$9/OIS_fec!U$9)</f>
        <v>0</v>
      </c>
      <c r="V100" s="333">
        <f>IF(V$9=0,0,V$9/OIS_fec!V$9)</f>
        <v>0</v>
      </c>
      <c r="W100" s="333">
        <f>IF(W$9=0,0,W$9/OIS_fec!W$9)</f>
        <v>0</v>
      </c>
      <c r="DA100" s="174"/>
    </row>
    <row r="101" spans="1:105" ht="12" customHeight="1" x14ac:dyDescent="0.25">
      <c r="A101" s="56" t="s">
        <v>96</v>
      </c>
      <c r="B101" s="334">
        <f>IF(B$10=0,0,B$10/OIS_fec!B$10)</f>
        <v>1.0999488521813512</v>
      </c>
      <c r="C101" s="334">
        <f>IF(C$10=0,0,C$10/OIS_fec!C$10)</f>
        <v>1.0156648567088116</v>
      </c>
      <c r="D101" s="334">
        <f>IF(D$10=0,0,D$10/OIS_fec!D$10)</f>
        <v>1.0471437584543222</v>
      </c>
      <c r="E101" s="334">
        <f>IF(E$10=0,0,E$10/OIS_fec!E$10)</f>
        <v>0.64822145053292979</v>
      </c>
      <c r="F101" s="334">
        <f>IF(F$10=0,0,F$10/OIS_fec!F$10)</f>
        <v>0.79309232839062149</v>
      </c>
      <c r="G101" s="334">
        <f>IF(G$10=0,0,G$10/OIS_fec!G$10)</f>
        <v>0.74473362743007543</v>
      </c>
      <c r="H101" s="334">
        <f>IF(H$10=0,0,H$10/OIS_fec!H$10)</f>
        <v>0.50144443736508515</v>
      </c>
      <c r="I101" s="334">
        <f>IF(I$10=0,0,I$10/OIS_fec!I$10)</f>
        <v>0.5541116449815322</v>
      </c>
      <c r="J101" s="334">
        <f>IF(J$10=0,0,J$10/OIS_fec!J$10)</f>
        <v>0.36571632830444095</v>
      </c>
      <c r="K101" s="334">
        <f>IF(K$10=0,0,K$10/OIS_fec!K$10)</f>
        <v>0.35453832801866847</v>
      </c>
      <c r="L101" s="334">
        <f>IF(L$10=0,0,L$10/OIS_fec!L$10)</f>
        <v>0.40915114985539469</v>
      </c>
      <c r="M101" s="334">
        <f>IF(M$10=0,0,M$10/OIS_fec!M$10)</f>
        <v>0.36488846328492575</v>
      </c>
      <c r="N101" s="334">
        <f>IF(N$10=0,0,N$10/OIS_fec!N$10)</f>
        <v>0.26460188672895546</v>
      </c>
      <c r="O101" s="334">
        <f>IF(O$10=0,0,O$10/OIS_fec!O$10)</f>
        <v>0.22902983049575143</v>
      </c>
      <c r="P101" s="334">
        <f>IF(P$10=0,0,P$10/OIS_fec!P$10)</f>
        <v>0.28580846767471957</v>
      </c>
      <c r="Q101" s="334">
        <f>IF(Q$10=0,0,Q$10/OIS_fec!Q$10)</f>
        <v>0.39455513433367956</v>
      </c>
      <c r="R101" s="334">
        <f>IF(R$10=0,0,R$10/OIS_fec!R$10)</f>
        <v>0.16802639689478588</v>
      </c>
      <c r="S101" s="334">
        <f>IF(S$10=0,0,S$10/OIS_fec!S$10)</f>
        <v>0.18737535115326981</v>
      </c>
      <c r="T101" s="334">
        <f>IF(T$10=0,0,T$10/OIS_fec!T$10)</f>
        <v>0.19850516743577104</v>
      </c>
      <c r="U101" s="334">
        <f>IF(U$10=0,0,U$10/OIS_fec!U$10)</f>
        <v>0.15291663246337361</v>
      </c>
      <c r="V101" s="334">
        <f>IF(V$10=0,0,V$10/OIS_fec!V$10)</f>
        <v>0.18055074400835069</v>
      </c>
      <c r="W101" s="334">
        <f>IF(W$10=0,0,W$10/OIS_fec!W$10)</f>
        <v>0.28158030476901219</v>
      </c>
      <c r="DA101" s="68"/>
    </row>
    <row r="102" spans="1:105" ht="12" customHeight="1" x14ac:dyDescent="0.25">
      <c r="A102" s="203" t="s">
        <v>3059</v>
      </c>
      <c r="B102" s="350">
        <f>IF(B$16=0,0,B$16/OIS_fec!B$16)</f>
        <v>3.3729835895010671</v>
      </c>
      <c r="C102" s="350">
        <f>IF(C$16=0,0,C$16/OIS_fec!C$16)</f>
        <v>2.9838872824285785</v>
      </c>
      <c r="D102" s="350">
        <f>IF(D$16=0,0,D$16/OIS_fec!D$16)</f>
        <v>2.987108170249221</v>
      </c>
      <c r="E102" s="350">
        <f>IF(E$16=0,0,E$16/OIS_fec!E$16)</f>
        <v>2.9032767457710222</v>
      </c>
      <c r="F102" s="350">
        <f>IF(F$16=0,0,F$16/OIS_fec!F$16)</f>
        <v>2.0088574562851322</v>
      </c>
      <c r="G102" s="350">
        <f>IF(G$16=0,0,G$16/OIS_fec!G$16)</f>
        <v>1.8434503124906965</v>
      </c>
      <c r="H102" s="350">
        <f>IF(H$16=0,0,H$16/OIS_fec!H$16)</f>
        <v>1.8967018236035231</v>
      </c>
      <c r="I102" s="350">
        <f>IF(I$16=0,0,I$16/OIS_fec!I$16)</f>
        <v>1.7443177530365506</v>
      </c>
      <c r="J102" s="350">
        <f>IF(J$16=0,0,J$16/OIS_fec!J$16)</f>
        <v>1.6341001775074258</v>
      </c>
      <c r="K102" s="350">
        <f>IF(K$16=0,0,K$16/OIS_fec!K$16)</f>
        <v>1.6801261362858115</v>
      </c>
      <c r="L102" s="350">
        <f>IF(L$16=0,0,L$16/OIS_fec!L$16)</f>
        <v>1.812769073883512</v>
      </c>
      <c r="M102" s="350">
        <f>IF(M$16=0,0,M$16/OIS_fec!M$16)</f>
        <v>1.2319951580617909</v>
      </c>
      <c r="N102" s="350">
        <f>IF(N$16=0,0,N$16/OIS_fec!N$16)</f>
        <v>1.1042091449377205</v>
      </c>
      <c r="O102" s="350">
        <f>IF(O$16=0,0,O$16/OIS_fec!O$16)</f>
        <v>0.82772667057382565</v>
      </c>
      <c r="P102" s="350">
        <f>IF(P$16=0,0,P$16/OIS_fec!P$16)</f>
        <v>1.0491486638882728</v>
      </c>
      <c r="Q102" s="350">
        <f>IF(Q$16=0,0,Q$16/OIS_fec!Q$16)</f>
        <v>1.5717762399888038</v>
      </c>
      <c r="R102" s="350">
        <f>IF(R$16=0,0,R$16/OIS_fec!R$16)</f>
        <v>1.928870537805264</v>
      </c>
      <c r="S102" s="350">
        <f>IF(S$16=0,0,S$16/OIS_fec!S$16)</f>
        <v>1.9180035641327688</v>
      </c>
      <c r="T102" s="350">
        <f>IF(T$16=0,0,T$16/OIS_fec!T$16)</f>
        <v>2.1265416857539221</v>
      </c>
      <c r="U102" s="350">
        <f>IF(U$16=0,0,U$16/OIS_fec!U$16)</f>
        <v>2.0388282752467335</v>
      </c>
      <c r="V102" s="350">
        <f>IF(V$16=0,0,V$16/OIS_fec!V$16)</f>
        <v>2.0597855800656037</v>
      </c>
      <c r="W102" s="350">
        <f>IF(W$16=0,0,W$16/OIS_fec!W$16)</f>
        <v>2.2259176535109351</v>
      </c>
      <c r="DA102" s="175"/>
    </row>
    <row r="103" spans="1:105" ht="12" customHeight="1" x14ac:dyDescent="0.25">
      <c r="A103" s="203" t="s">
        <v>3071</v>
      </c>
      <c r="B103" s="350">
        <f>IF(B$27=0,0,B$27/OIS_fec!B$27)</f>
        <v>3.1075152757913673</v>
      </c>
      <c r="C103" s="350">
        <f>IF(C$27=0,0,C$27/OIS_fec!C$27)</f>
        <v>2.9808048938547662</v>
      </c>
      <c r="D103" s="350">
        <f>IF(D$27=0,0,D$27/OIS_fec!D$27)</f>
        <v>2.9756951050067793</v>
      </c>
      <c r="E103" s="350">
        <f>IF(E$27=0,0,E$27/OIS_fec!E$27)</f>
        <v>2.9052172714706264</v>
      </c>
      <c r="F103" s="350">
        <f>IF(F$27=0,0,F$27/OIS_fec!F$27)</f>
        <v>2.9102517920885007</v>
      </c>
      <c r="G103" s="350">
        <f>IF(G$27=0,0,G$27/OIS_fec!G$27)</f>
        <v>2.9154252361778825</v>
      </c>
      <c r="H103" s="350">
        <f>IF(H$27=0,0,H$27/OIS_fec!H$27)</f>
        <v>2.8794901697238702</v>
      </c>
      <c r="I103" s="350">
        <f>IF(I$27=0,0,I$27/OIS_fec!I$27)</f>
        <v>2.8714767757876718</v>
      </c>
      <c r="J103" s="350">
        <f>IF(J$27=0,0,J$27/OIS_fec!J$27)</f>
        <v>2.799236884001068</v>
      </c>
      <c r="K103" s="350">
        <f>IF(K$27=0,0,K$27/OIS_fec!K$27)</f>
        <v>2.7342912689043861</v>
      </c>
      <c r="L103" s="350">
        <f>IF(L$27=0,0,L$27/OIS_fec!L$27)</f>
        <v>2.7188213932394909</v>
      </c>
      <c r="M103" s="350">
        <f>IF(M$27=0,0,M$27/OIS_fec!M$27)</f>
        <v>2.6774485616928851</v>
      </c>
      <c r="N103" s="350">
        <f>IF(N$27=0,0,N$27/OIS_fec!N$27)</f>
        <v>2.6467557670716841</v>
      </c>
      <c r="O103" s="350">
        <f>IF(O$27=0,0,O$27/OIS_fec!O$27)</f>
        <v>2.5609277238566781</v>
      </c>
      <c r="P103" s="350">
        <f>IF(P$27=0,0,P$27/OIS_fec!P$27)</f>
        <v>2.6961502058161941</v>
      </c>
      <c r="Q103" s="350">
        <f>IF(Q$27=0,0,Q$27/OIS_fec!Q$27)</f>
        <v>2.7202768742179808</v>
      </c>
      <c r="R103" s="350">
        <f>IF(R$27=0,0,R$27/OIS_fec!R$27)</f>
        <v>2.7243219814214239</v>
      </c>
      <c r="S103" s="350">
        <f>IF(S$27=0,0,S$27/OIS_fec!S$27)</f>
        <v>2.7401640558411042</v>
      </c>
      <c r="T103" s="350">
        <f>IF(T$27=0,0,T$27/OIS_fec!T$27)</f>
        <v>2.7252941387509573</v>
      </c>
      <c r="U103" s="350">
        <f>IF(U$27=0,0,U$27/OIS_fec!U$27)</f>
        <v>2.690607463122983</v>
      </c>
      <c r="V103" s="350">
        <f>IF(V$27=0,0,V$27/OIS_fec!V$27)</f>
        <v>2.6767455144522505</v>
      </c>
      <c r="W103" s="350">
        <f>IF(W$27=0,0,W$27/OIS_fec!W$27)</f>
        <v>2.6994455954127914</v>
      </c>
      <c r="DA103" s="175"/>
    </row>
    <row r="104" spans="1:105" ht="12" customHeight="1" x14ac:dyDescent="0.25">
      <c r="A104" s="203" t="s">
        <v>3081</v>
      </c>
      <c r="B104" s="350">
        <f>IF(B$35=0,0,B$35/OIS_fec!B$35)</f>
        <v>3.7823203287197207</v>
      </c>
      <c r="C104" s="350">
        <f>IF(C$35=0,0,C$35/OIS_fec!C$35)</f>
        <v>1.9560022402475052</v>
      </c>
      <c r="D104" s="350">
        <f>IF(D$35=0,0,D$35/OIS_fec!D$35)</f>
        <v>2.0468373438169936</v>
      </c>
      <c r="E104" s="350">
        <f>IF(E$35=0,0,E$35/OIS_fec!E$35)</f>
        <v>1.9542086235749094</v>
      </c>
      <c r="F104" s="350">
        <f>IF(F$35=0,0,F$35/OIS_fec!F$35)</f>
        <v>1.9876755765812453</v>
      </c>
      <c r="G104" s="350">
        <f>IF(G$35=0,0,G$35/OIS_fec!G$35)</f>
        <v>1.8347973933220143</v>
      </c>
      <c r="H104" s="350">
        <f>IF(H$35=0,0,H$35/OIS_fec!H$35)</f>
        <v>2.4725029759775157</v>
      </c>
      <c r="I104" s="350">
        <f>IF(I$35=0,0,I$35/OIS_fec!I$35)</f>
        <v>2.1935377664167937</v>
      </c>
      <c r="J104" s="350">
        <f>IF(J$35=0,0,J$35/OIS_fec!J$35)</f>
        <v>1.8735130925856327</v>
      </c>
      <c r="K104" s="350">
        <f>IF(K$35=0,0,K$35/OIS_fec!K$35)</f>
        <v>2.1811018904128794</v>
      </c>
      <c r="L104" s="350">
        <f>IF(L$35=0,0,L$35/OIS_fec!L$35)</f>
        <v>2.2749242334729711</v>
      </c>
      <c r="M104" s="350">
        <f>IF(M$35=0,0,M$35/OIS_fec!M$35)</f>
        <v>1.203959478350189</v>
      </c>
      <c r="N104" s="350">
        <f>IF(N$35=0,0,N$35/OIS_fec!N$35)</f>
        <v>1.1013389058466496</v>
      </c>
      <c r="O104" s="350">
        <f>IF(O$35=0,0,O$35/OIS_fec!O$35)</f>
        <v>0.84812140123141266</v>
      </c>
      <c r="P104" s="350">
        <f>IF(P$35=0,0,P$35/OIS_fec!P$35)</f>
        <v>1.0631879598884086</v>
      </c>
      <c r="Q104" s="350">
        <f>IF(Q$35=0,0,Q$35/OIS_fec!Q$35)</f>
        <v>0.90783393548196212</v>
      </c>
      <c r="R104" s="350">
        <f>IF(R$35=0,0,R$35/OIS_fec!R$35)</f>
        <v>1.2043977213878954</v>
      </c>
      <c r="S104" s="350">
        <f>IF(S$35=0,0,S$35/OIS_fec!S$35)</f>
        <v>1.2041699069180571</v>
      </c>
      <c r="T104" s="350">
        <f>IF(T$35=0,0,T$35/OIS_fec!T$35)</f>
        <v>1.4429881646249092</v>
      </c>
      <c r="U104" s="350">
        <f>IF(U$35=0,0,U$35/OIS_fec!U$35)</f>
        <v>1.3918930312497007</v>
      </c>
      <c r="V104" s="350">
        <f>IF(V$35=0,0,V$35/OIS_fec!V$35)</f>
        <v>1.3118470636947825</v>
      </c>
      <c r="W104" s="350">
        <f>IF(W$35=0,0,W$35/OIS_fec!W$35)</f>
        <v>1.6625966478598297</v>
      </c>
      <c r="DA104" s="175"/>
    </row>
    <row r="105" spans="1:105" ht="12" customHeight="1" x14ac:dyDescent="0.25">
      <c r="A105" s="203" t="s">
        <v>3103</v>
      </c>
      <c r="B105" s="350">
        <f>IF(B$54=0,0,B$54/OIS_fec!B$54)</f>
        <v>0.66583079779091314</v>
      </c>
      <c r="C105" s="350">
        <f>IF(C$54=0,0,C$54/OIS_fec!C$54)</f>
        <v>0.22714019636378346</v>
      </c>
      <c r="D105" s="350">
        <f>IF(D$54=0,0,D$54/OIS_fec!D$54)</f>
        <v>0.27045317170575789</v>
      </c>
      <c r="E105" s="350">
        <f>IF(E$54=0,0,E$54/OIS_fec!E$54)</f>
        <v>0.28573337021519268</v>
      </c>
      <c r="F105" s="350">
        <f>IF(F$54=0,0,F$54/OIS_fec!F$54)</f>
        <v>0.28960590228767985</v>
      </c>
      <c r="G105" s="350">
        <f>IF(G$54=0,0,G$54/OIS_fec!G$54)</f>
        <v>0.27694223809207996</v>
      </c>
      <c r="H105" s="350">
        <f>IF(H$54=0,0,H$54/OIS_fec!H$54)</f>
        <v>0.54441915719789624</v>
      </c>
      <c r="I105" s="350">
        <f>IF(I$54=0,0,I$54/OIS_fec!I$54)</f>
        <v>0.3825258666255929</v>
      </c>
      <c r="J105" s="350">
        <f>IF(J$54=0,0,J$54/OIS_fec!J$54)</f>
        <v>0.1866763417328163</v>
      </c>
      <c r="K105" s="350">
        <f>IF(K$54=0,0,K$54/OIS_fec!K$54)</f>
        <v>0.32577269794495167</v>
      </c>
      <c r="L105" s="350">
        <f>IF(L$54=0,0,L$54/OIS_fec!L$54)</f>
        <v>0.37334348560366343</v>
      </c>
      <c r="M105" s="350">
        <f>IF(M$54=0,0,M$54/OIS_fec!M$54)</f>
        <v>0.2471612180420267</v>
      </c>
      <c r="N105" s="350">
        <f>IF(N$54=0,0,N$54/OIS_fec!N$54)</f>
        <v>0.22772182995439932</v>
      </c>
      <c r="O105" s="350">
        <f>IF(O$54=0,0,O$54/OIS_fec!O$54)</f>
        <v>0.16985670911906675</v>
      </c>
      <c r="P105" s="350">
        <f>IF(P$54=0,0,P$54/OIS_fec!P$54)</f>
        <v>0.41965463126547975</v>
      </c>
      <c r="Q105" s="350">
        <f>IF(Q$54=0,0,Q$54/OIS_fec!Q$54)</f>
        <v>0.34207427690804326</v>
      </c>
      <c r="R105" s="350">
        <f>IF(R$54=0,0,R$54/OIS_fec!R$54)</f>
        <v>0.45837062272293311</v>
      </c>
      <c r="S105" s="350">
        <f>IF(S$54=0,0,S$54/OIS_fec!S$54)</f>
        <v>0.49100670156055237</v>
      </c>
      <c r="T105" s="350">
        <f>IF(T$54=0,0,T$54/OIS_fec!T$54)</f>
        <v>0.47255241411188292</v>
      </c>
      <c r="U105" s="350">
        <f>IF(U$54=0,0,U$54/OIS_fec!U$54)</f>
        <v>0.48357194033417733</v>
      </c>
      <c r="V105" s="350">
        <f>IF(V$54=0,0,V$54/OIS_fec!V$54)</f>
        <v>0.42583602489057532</v>
      </c>
      <c r="W105" s="350">
        <f>IF(W$54=0,0,W$54/OIS_fec!W$54)</f>
        <v>0.72099140549169105</v>
      </c>
      <c r="DA105" s="175"/>
    </row>
    <row r="106" spans="1:105" ht="12" customHeight="1" x14ac:dyDescent="0.25">
      <c r="A106" s="203" t="s">
        <v>3124</v>
      </c>
      <c r="B106" s="350">
        <f>IF(B$68=0,0,B$68/OIS_fec!B$68)</f>
        <v>3.102418800000001</v>
      </c>
      <c r="C106" s="350">
        <f>IF(C$68=0,0,C$68/OIS_fec!C$68)</f>
        <v>3.1024188000000006</v>
      </c>
      <c r="D106" s="350">
        <f>IF(D$68=0,0,D$68/OIS_fec!D$68)</f>
        <v>3.1024187999999997</v>
      </c>
      <c r="E106" s="350">
        <f>IF(E$68=0,0,E$68/OIS_fec!E$68)</f>
        <v>3.1024188000000006</v>
      </c>
      <c r="F106" s="350">
        <f>IF(F$68=0,0,F$68/OIS_fec!F$68)</f>
        <v>3.1024187999999997</v>
      </c>
      <c r="G106" s="350">
        <f>IF(G$68=0,0,G$68/OIS_fec!G$68)</f>
        <v>3.102418800000001</v>
      </c>
      <c r="H106" s="350">
        <f>IF(H$68=0,0,H$68/OIS_fec!H$68)</f>
        <v>3.1024188000000006</v>
      </c>
      <c r="I106" s="350">
        <f>IF(I$68=0,0,I$68/OIS_fec!I$68)</f>
        <v>3.043281402693585</v>
      </c>
      <c r="J106" s="350">
        <f>IF(J$68=0,0,J$68/OIS_fec!J$68)</f>
        <v>3.0324734734072543</v>
      </c>
      <c r="K106" s="350">
        <f>IF(K$68=0,0,K$68/OIS_fec!K$68)</f>
        <v>2.9804570746194745</v>
      </c>
      <c r="L106" s="350">
        <f>IF(L$68=0,0,L$68/OIS_fec!L$68)</f>
        <v>2.9589394717754645</v>
      </c>
      <c r="M106" s="350">
        <f>IF(M$68=0,0,M$68/OIS_fec!M$68)</f>
        <v>2.9474894602790074</v>
      </c>
      <c r="N106" s="350">
        <f>IF(N$68=0,0,N$68/OIS_fec!N$68)</f>
        <v>2.9449534614117163</v>
      </c>
      <c r="O106" s="350">
        <f>IF(O$68=0,0,O$68/OIS_fec!O$68)</f>
        <v>2.9057767379868986</v>
      </c>
      <c r="P106" s="350">
        <f>IF(P$68=0,0,P$68/OIS_fec!P$68)</f>
        <v>2.9360563610112131</v>
      </c>
      <c r="Q106" s="350">
        <f>IF(Q$68=0,0,Q$68/OIS_fec!Q$68)</f>
        <v>2.8936866274365256</v>
      </c>
      <c r="R106" s="350">
        <f>IF(R$68=0,0,R$68/OIS_fec!R$68)</f>
        <v>2.9315251879857764</v>
      </c>
      <c r="S106" s="350">
        <f>IF(S$68=0,0,S$68/OIS_fec!S$68)</f>
        <v>2.9419872457556364</v>
      </c>
      <c r="T106" s="350">
        <f>IF(T$68=0,0,T$68/OIS_fec!T$68)</f>
        <v>2.9347287710820367</v>
      </c>
      <c r="U106" s="350">
        <f>IF(U$68=0,0,U$68/OIS_fec!U$68)</f>
        <v>2.9341499611645454</v>
      </c>
      <c r="V106" s="350">
        <f>IF(V$68=0,0,V$68/OIS_fec!V$68)</f>
        <v>2.9215794570866396</v>
      </c>
      <c r="W106" s="350">
        <f>IF(W$68=0,0,W$68/OIS_fec!W$68)</f>
        <v>2.8694764904446441</v>
      </c>
      <c r="DA106" s="175"/>
    </row>
    <row r="107" spans="1:105" ht="12" customHeight="1" x14ac:dyDescent="0.25">
      <c r="A107" s="41" t="s">
        <v>3122</v>
      </c>
      <c r="B107" s="335">
        <f>IF(B$69=0,0,B$69/OIS_fec!B$69)</f>
        <v>0</v>
      </c>
      <c r="C107" s="335">
        <f>IF(C$69=0,0,C$69/OIS_fec!C$69)</f>
        <v>0</v>
      </c>
      <c r="D107" s="335">
        <f>IF(D$69=0,0,D$69/OIS_fec!D$69)</f>
        <v>0</v>
      </c>
      <c r="E107" s="335">
        <f>IF(E$69=0,0,E$69/OIS_fec!E$69)</f>
        <v>0</v>
      </c>
      <c r="F107" s="335">
        <f>IF(F$69=0,0,F$69/OIS_fec!F$69)</f>
        <v>0</v>
      </c>
      <c r="G107" s="335">
        <f>IF(G$69=0,0,G$69/OIS_fec!G$69)</f>
        <v>0</v>
      </c>
      <c r="H107" s="335">
        <f>IF(H$69=0,0,H$69/OIS_fec!H$69)</f>
        <v>0</v>
      </c>
      <c r="I107" s="335">
        <f>IF(I$69=0,0,I$69/OIS_fec!I$69)</f>
        <v>0</v>
      </c>
      <c r="J107" s="335">
        <f>IF(J$69=0,0,J$69/OIS_fec!J$69)</f>
        <v>0</v>
      </c>
      <c r="K107" s="335">
        <f>IF(K$69=0,0,K$69/OIS_fec!K$69)</f>
        <v>0</v>
      </c>
      <c r="L107" s="335">
        <f>IF(L$69=0,0,L$69/OIS_fec!L$69)</f>
        <v>0</v>
      </c>
      <c r="M107" s="335">
        <f>IF(M$69=0,0,M$69/OIS_fec!M$69)</f>
        <v>0</v>
      </c>
      <c r="N107" s="335">
        <f>IF(N$69=0,0,N$69/OIS_fec!N$69)</f>
        <v>0</v>
      </c>
      <c r="O107" s="335">
        <f>IF(O$69=0,0,O$69/OIS_fec!O$69)</f>
        <v>0</v>
      </c>
      <c r="P107" s="335">
        <f>IF(P$69=0,0,P$69/OIS_fec!P$69)</f>
        <v>0</v>
      </c>
      <c r="Q107" s="335">
        <f>IF(Q$69=0,0,Q$69/OIS_fec!Q$69)</f>
        <v>0</v>
      </c>
      <c r="R107" s="335">
        <f>IF(R$69=0,0,R$69/OIS_fec!R$69)</f>
        <v>0</v>
      </c>
      <c r="S107" s="335">
        <f>IF(S$69=0,0,S$69/OIS_fec!S$69)</f>
        <v>0</v>
      </c>
      <c r="T107" s="335">
        <f>IF(T$69=0,0,T$69/OIS_fec!T$69)</f>
        <v>0</v>
      </c>
      <c r="U107" s="335">
        <f>IF(U$69=0,0,U$69/OIS_fec!U$69)</f>
        <v>0</v>
      </c>
      <c r="V107" s="335">
        <f>IF(V$69=0,0,V$69/OIS_fec!V$69)</f>
        <v>0</v>
      </c>
      <c r="W107" s="335">
        <f>IF(W$69=0,0,W$69/OIS_fec!W$69)</f>
        <v>0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C0F2418-B9C4-423C-A8DB-9878396255EC}"/>
</file>

<file path=customXml/itemProps2.xml><?xml version="1.0" encoding="utf-8"?>
<ds:datastoreItem xmlns:ds="http://schemas.openxmlformats.org/officeDocument/2006/customXml" ds:itemID="{71644C23-E1AF-475B-8C35-DE7440D8677A}"/>
</file>

<file path=customXml/itemProps3.xml><?xml version="1.0" encoding="utf-8"?>
<ds:datastoreItem xmlns:ds="http://schemas.openxmlformats.org/officeDocument/2006/customXml" ds:itemID="{5B5CF090-AC3E-48EA-8811-792E291EE7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49</vt:i4>
      </vt:variant>
    </vt:vector>
  </HeadingPairs>
  <TitlesOfParts>
    <vt:vector size="99" baseType="lpstr">
      <vt:lpstr>cover</vt:lpstr>
      <vt:lpstr>index</vt:lpstr>
      <vt:lpstr>Ind_Summary</vt:lpstr>
      <vt:lpstr>Ind_Summary_fec</vt:lpstr>
      <vt:lpstr>Ind_Summary_ued</vt:lpstr>
      <vt:lpstr>Ind_Summary_emi</vt:lpstr>
      <vt:lpstr>ISI</vt:lpstr>
      <vt:lpstr>ISI_fec</vt:lpstr>
      <vt:lpstr>ISI_ued</vt:lpstr>
      <vt:lpstr>ISI_emi</vt:lpstr>
      <vt:lpstr>NFM</vt:lpstr>
      <vt:lpstr>NFM_fec</vt:lpstr>
      <vt:lpstr>NFM_ued</vt:lpstr>
      <vt:lpstr>NFM_emi</vt:lpstr>
      <vt:lpstr>CHI</vt:lpstr>
      <vt:lpstr>CHI_fec</vt:lpstr>
      <vt:lpstr>CHI_ued</vt:lpstr>
      <vt:lpstr>CHI_emi</vt:lpstr>
      <vt:lpstr>NMM</vt:lpstr>
      <vt:lpstr>NMM_fec</vt:lpstr>
      <vt:lpstr>NMM_ued</vt:lpstr>
      <vt:lpstr>NMM_emi</vt:lpstr>
      <vt:lpstr>PPA</vt:lpstr>
      <vt:lpstr>PPA_fec</vt:lpstr>
      <vt:lpstr>PPA_ued</vt:lpstr>
      <vt:lpstr>PPA_emi</vt:lpstr>
      <vt:lpstr>FBT</vt:lpstr>
      <vt:lpstr>FBT_fec</vt:lpstr>
      <vt:lpstr>FBT_ued</vt:lpstr>
      <vt:lpstr>FBT_emi</vt:lpstr>
      <vt:lpstr>TRE</vt:lpstr>
      <vt:lpstr>TRE_fec</vt:lpstr>
      <vt:lpstr>TRE_ued</vt:lpstr>
      <vt:lpstr>TRE_emi</vt:lpstr>
      <vt:lpstr>MAE</vt:lpstr>
      <vt:lpstr>MAE_fec</vt:lpstr>
      <vt:lpstr>MAE_ued</vt:lpstr>
      <vt:lpstr>MAE_emi</vt:lpstr>
      <vt:lpstr>TEL</vt:lpstr>
      <vt:lpstr>TEL_fec</vt:lpstr>
      <vt:lpstr>TEL_ued</vt:lpstr>
      <vt:lpstr>TEL_emi</vt:lpstr>
      <vt:lpstr>WWP</vt:lpstr>
      <vt:lpstr>WWP_fec</vt:lpstr>
      <vt:lpstr>WWP_ued</vt:lpstr>
      <vt:lpstr>WWP_emi</vt:lpstr>
      <vt:lpstr>OIS</vt:lpstr>
      <vt:lpstr>OIS_fec</vt:lpstr>
      <vt:lpstr>OIS_ued</vt:lpstr>
      <vt:lpstr>OIS_emi</vt:lpstr>
      <vt:lpstr>Ind_Summary!Print_Area</vt:lpstr>
      <vt:lpstr>CHI!Print_Titles</vt:lpstr>
      <vt:lpstr>CHI_emi!Print_Titles</vt:lpstr>
      <vt:lpstr>CHI_fec!Print_Titles</vt:lpstr>
      <vt:lpstr>CHI_ued!Print_Titles</vt:lpstr>
      <vt:lpstr>FBT!Print_Titles</vt:lpstr>
      <vt:lpstr>FBT_emi!Print_Titles</vt:lpstr>
      <vt:lpstr>FBT_fec!Print_Titles</vt:lpstr>
      <vt:lpstr>FBT_ued!Print_Titles</vt:lpstr>
      <vt:lpstr>Ind_Summary!Print_Titles</vt:lpstr>
      <vt:lpstr>Ind_Summary_emi!Print_Titles</vt:lpstr>
      <vt:lpstr>Ind_Summary_fec!Print_Titles</vt:lpstr>
      <vt:lpstr>Ind_Summary_ued!Print_Titles</vt:lpstr>
      <vt:lpstr>ISI!Print_Titles</vt:lpstr>
      <vt:lpstr>ISI_emi!Print_Titles</vt:lpstr>
      <vt:lpstr>ISI_fec!Print_Titles</vt:lpstr>
      <vt:lpstr>ISI_ued!Print_Titles</vt:lpstr>
      <vt:lpstr>MAE!Print_Titles</vt:lpstr>
      <vt:lpstr>MAE_emi!Print_Titles</vt:lpstr>
      <vt:lpstr>MAE_fec!Print_Titles</vt:lpstr>
      <vt:lpstr>MAE_ued!Print_Titles</vt:lpstr>
      <vt:lpstr>NFM!Print_Titles</vt:lpstr>
      <vt:lpstr>NFM_emi!Print_Titles</vt:lpstr>
      <vt:lpstr>NFM_fec!Print_Titles</vt:lpstr>
      <vt:lpstr>NFM_ued!Print_Titles</vt:lpstr>
      <vt:lpstr>NMM!Print_Titles</vt:lpstr>
      <vt:lpstr>NMM_emi!Print_Titles</vt:lpstr>
      <vt:lpstr>NMM_fec!Print_Titles</vt:lpstr>
      <vt:lpstr>NMM_ued!Print_Titles</vt:lpstr>
      <vt:lpstr>OIS!Print_Titles</vt:lpstr>
      <vt:lpstr>OIS_emi!Print_Titles</vt:lpstr>
      <vt:lpstr>OIS_fec!Print_Titles</vt:lpstr>
      <vt:lpstr>OIS_ued!Print_Titles</vt:lpstr>
      <vt:lpstr>PPA!Print_Titles</vt:lpstr>
      <vt:lpstr>PPA_emi!Print_Titles</vt:lpstr>
      <vt:lpstr>PPA_fec!Print_Titles</vt:lpstr>
      <vt:lpstr>PPA_ued!Print_Titles</vt:lpstr>
      <vt:lpstr>TEL!Print_Titles</vt:lpstr>
      <vt:lpstr>TEL_emi!Print_Titles</vt:lpstr>
      <vt:lpstr>TEL_fec!Print_Titles</vt:lpstr>
      <vt:lpstr>TEL_ued!Print_Titles</vt:lpstr>
      <vt:lpstr>TRE!Print_Titles</vt:lpstr>
      <vt:lpstr>TRE_emi!Print_Titles</vt:lpstr>
      <vt:lpstr>TRE_fec!Print_Titles</vt:lpstr>
      <vt:lpstr>TRE_ued!Print_Titles</vt:lpstr>
      <vt:lpstr>WWP!Print_Titles</vt:lpstr>
      <vt:lpstr>WWP_emi!Print_Titles</vt:lpstr>
      <vt:lpstr>WWP_fec!Print_Titles</vt:lpstr>
      <vt:lpstr>WWP_ued!Print_Titles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2024-05-20T16:54:59Z</dcterms:created>
  <dcterms:modified xsi:type="dcterms:W3CDTF">2024-05-20T16:55:00Z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